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customXml/itemProps1.xml" ContentType="application/vnd.openxmlformats-officedocument.customXmlProperties+xml"/>
  <Override PartName="/xl/drawings/drawing17.xml" ContentType="application/vnd.openxmlformats-officedocument.drawing+xml"/>
  <Default Extension="xml" ContentType="application/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omments4.xml" ContentType="application/vnd.openxmlformats-officedocument.spreadsheetml.comments+xml"/>
  <Override PartName="/xl/chartsheets/sheet6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docProps/custom.xml" ContentType="application/vnd.openxmlformats-officedocument.custom-properties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charts/chart34.xml" ContentType="application/vnd.openxmlformats-officedocument.drawingml.chart+xml"/>
  <Override PartName="/xl/chartsheets/sheet2.xml" ContentType="application/vnd.openxmlformats-officedocument.spreadsheetml.chart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Default Extension="bin" ContentType="application/vnd.openxmlformats-officedocument.spreadsheetml.printerSettings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customXml/itemProps2.xml" ContentType="application/vnd.openxmlformats-officedocument.customXmlProperties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chartsheets/sheet9.xml" ContentType="application/vnd.openxmlformats-officedocument.spreadsheetml.chartsheet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chartsheets/sheet7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heets/sheet5.xml" ContentType="application/vnd.openxmlformats-officedocument.spreadsheetml.chartsheet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drawings/drawing12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xl/chartsheets/sheet3.xml" ContentType="application/vnd.openxmlformats-officedocument.spreadsheetml.chart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drawings/drawing8.xml" ContentType="application/vnd.openxmlformats-officedocument.drawing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-15" yWindow="-15" windowWidth="12630" windowHeight="11640" tabRatio="774" activeTab="3"/>
  </bookViews>
  <sheets>
    <sheet name="Retail" sheetId="19" r:id="rId1"/>
    <sheet name="GOV" sheetId="13" r:id="rId2"/>
    <sheet name="SHL" sheetId="24" r:id="rId3"/>
    <sheet name="PHOS" sheetId="18" r:id="rId4"/>
    <sheet name="IWO" sheetId="17" r:id="rId5"/>
    <sheet name="CUPC" sheetId="15" r:id="rId6"/>
    <sheet name="CMWh" sheetId="12" r:id="rId7"/>
    <sheet name="CC" sheetId="29" r:id="rId8"/>
    <sheet name="RUPC" sheetId="14" r:id="rId9"/>
    <sheet name="RC" sheetId="25" r:id="rId10"/>
    <sheet name="RMWh" sheetId="9" r:id="rId11"/>
    <sheet name="TOTAL_PEF_B" sheetId="1" r:id="rId12"/>
    <sheet name="TOTAL_PEF_C" sheetId="31" r:id="rId13"/>
    <sheet name="Billing Mo" sheetId="3" r:id="rId14"/>
    <sheet name="Graphs" sheetId="10" state="hidden" r:id="rId15"/>
    <sheet name="Cal Mo" sheetId="3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Print_Area" localSheetId="13">'Billing Mo'!$N$609:$S$644</definedName>
    <definedName name="_xlnm.Print_Area" localSheetId="14">Graphs!$B$390:$I$429</definedName>
  </definedNames>
  <calcPr calcId="145621" calcMode="manual"/>
</workbook>
</file>

<file path=xl/calcChain.xml><?xml version="1.0" encoding="utf-8"?>
<calcChain xmlns="http://schemas.openxmlformats.org/spreadsheetml/2006/main">
  <c r="AT602" i="30"/>
  <c r="AS602"/>
  <c r="AR602"/>
  <c r="AQ602"/>
  <c r="AP602"/>
  <c r="AT601"/>
  <c r="AS601"/>
  <c r="AR601"/>
  <c r="AQ601"/>
  <c r="AP601"/>
  <c r="AT600"/>
  <c r="AS600"/>
  <c r="AR600"/>
  <c r="AQ600"/>
  <c r="AP600"/>
  <c r="AT599"/>
  <c r="AS599"/>
  <c r="AR599"/>
  <c r="AQ599"/>
  <c r="AP599"/>
  <c r="AT598"/>
  <c r="AS598"/>
  <c r="AR598"/>
  <c r="AQ598"/>
  <c r="AP598"/>
  <c r="AT597"/>
  <c r="AS597"/>
  <c r="AR597"/>
  <c r="AQ597"/>
  <c r="AP597"/>
  <c r="AT596"/>
  <c r="AS596"/>
  <c r="AR596"/>
  <c r="AQ596"/>
  <c r="AP596"/>
  <c r="AT595"/>
  <c r="AS595"/>
  <c r="AR595"/>
  <c r="AQ595"/>
  <c r="AP595"/>
  <c r="AT594"/>
  <c r="AS594"/>
  <c r="AR594"/>
  <c r="AQ594"/>
  <c r="AP594"/>
  <c r="AT593"/>
  <c r="AS593"/>
  <c r="AR593"/>
  <c r="AQ593"/>
  <c r="AP593"/>
  <c r="AT592"/>
  <c r="AS592"/>
  <c r="AR592"/>
  <c r="AQ592"/>
  <c r="AP592"/>
  <c r="AT591"/>
  <c r="AS591"/>
  <c r="AR591"/>
  <c r="AQ591"/>
  <c r="AP591"/>
  <c r="AT590"/>
  <c r="AS590"/>
  <c r="AR590"/>
  <c r="AQ590"/>
  <c r="AP590"/>
  <c r="AT589"/>
  <c r="AS589"/>
  <c r="AR589"/>
  <c r="AQ589"/>
  <c r="AP589"/>
  <c r="AT588"/>
  <c r="AS588"/>
  <c r="AR588"/>
  <c r="AQ588"/>
  <c r="AP588"/>
  <c r="AT587"/>
  <c r="AS587"/>
  <c r="AR587"/>
  <c r="AQ587"/>
  <c r="AP587"/>
  <c r="AT586"/>
  <c r="AS586"/>
  <c r="AR586"/>
  <c r="AQ586"/>
  <c r="AP586"/>
  <c r="AT585"/>
  <c r="AS585"/>
  <c r="AR585"/>
  <c r="AQ585"/>
  <c r="AP585"/>
  <c r="AT584"/>
  <c r="AS584"/>
  <c r="AR584"/>
  <c r="AQ584"/>
  <c r="AP584"/>
  <c r="AT583"/>
  <c r="AS583"/>
  <c r="AR583"/>
  <c r="AQ583"/>
  <c r="AP583"/>
  <c r="AT582"/>
  <c r="AS582"/>
  <c r="AR582"/>
  <c r="AQ582"/>
  <c r="AP582"/>
  <c r="AT581"/>
  <c r="AS581"/>
  <c r="AR581"/>
  <c r="AQ581"/>
  <c r="AP581"/>
  <c r="AT580"/>
  <c r="AS580"/>
  <c r="AR580"/>
  <c r="AQ580"/>
  <c r="AP580"/>
  <c r="AT579"/>
  <c r="AS579"/>
  <c r="AR579"/>
  <c r="AQ579"/>
  <c r="AP579"/>
  <c r="AT578"/>
  <c r="AS578"/>
  <c r="AR578"/>
  <c r="AQ578"/>
  <c r="AP578"/>
  <c r="AT577"/>
  <c r="AS577"/>
  <c r="AR577"/>
  <c r="AQ577"/>
  <c r="AP577"/>
  <c r="AT576"/>
  <c r="AS576"/>
  <c r="AR576"/>
  <c r="AQ576"/>
  <c r="AP576"/>
  <c r="AT575"/>
  <c r="AS575"/>
  <c r="AR575"/>
  <c r="AQ575"/>
  <c r="AP575"/>
  <c r="AT574"/>
  <c r="AS574"/>
  <c r="AR574"/>
  <c r="AQ574"/>
  <c r="AP574"/>
  <c r="AT573"/>
  <c r="AS573"/>
  <c r="AR573"/>
  <c r="AQ573"/>
  <c r="AP573"/>
  <c r="AT572"/>
  <c r="AS572"/>
  <c r="AR572"/>
  <c r="AQ572"/>
  <c r="AP572"/>
  <c r="AT571"/>
  <c r="AS571"/>
  <c r="AR571"/>
  <c r="AQ571"/>
  <c r="AP571"/>
  <c r="AT570"/>
  <c r="AS570"/>
  <c r="AR570"/>
  <c r="AQ570"/>
  <c r="AP570"/>
  <c r="AT569"/>
  <c r="AS569"/>
  <c r="AR569"/>
  <c r="AQ569"/>
  <c r="AP569"/>
  <c r="AT568"/>
  <c r="AS568"/>
  <c r="AR568"/>
  <c r="AQ568"/>
  <c r="AP568"/>
  <c r="AT567"/>
  <c r="AS567"/>
  <c r="AR567"/>
  <c r="AQ567"/>
  <c r="AP567"/>
  <c r="AT566"/>
  <c r="AS566"/>
  <c r="AR566"/>
  <c r="AQ566"/>
  <c r="AP566"/>
  <c r="AT565"/>
  <c r="AS565"/>
  <c r="AR565"/>
  <c r="AQ565"/>
  <c r="AP565"/>
  <c r="AT564"/>
  <c r="AS564"/>
  <c r="AR564"/>
  <c r="AQ564"/>
  <c r="AP564"/>
  <c r="AT563"/>
  <c r="AS563"/>
  <c r="AR563"/>
  <c r="AQ563"/>
  <c r="AP563"/>
  <c r="AT562"/>
  <c r="AS562"/>
  <c r="AR562"/>
  <c r="AQ562"/>
  <c r="AP562"/>
  <c r="AT561"/>
  <c r="AS561"/>
  <c r="AR561"/>
  <c r="AQ561"/>
  <c r="AP561"/>
  <c r="AT560"/>
  <c r="AS560"/>
  <c r="AR560"/>
  <c r="AQ560"/>
  <c r="AP560"/>
  <c r="AT559"/>
  <c r="AS559"/>
  <c r="AR559"/>
  <c r="AQ559"/>
  <c r="AP559"/>
  <c r="AT558"/>
  <c r="AS558"/>
  <c r="AR558"/>
  <c r="AQ558"/>
  <c r="AP558"/>
  <c r="AT557"/>
  <c r="AS557"/>
  <c r="AR557"/>
  <c r="AQ557"/>
  <c r="AP557"/>
  <c r="AT556"/>
  <c r="AS556"/>
  <c r="AR556"/>
  <c r="AQ556"/>
  <c r="AP556"/>
  <c r="AT555"/>
  <c r="AS555"/>
  <c r="AR555"/>
  <c r="AQ555"/>
  <c r="AP555"/>
  <c r="AT554"/>
  <c r="AS554"/>
  <c r="AR554"/>
  <c r="AQ554"/>
  <c r="AP554"/>
  <c r="AT553"/>
  <c r="AS553"/>
  <c r="AR553"/>
  <c r="AQ553"/>
  <c r="AP553"/>
  <c r="AT552"/>
  <c r="AS552"/>
  <c r="AR552"/>
  <c r="AQ552"/>
  <c r="AP552"/>
  <c r="AT551"/>
  <c r="AS551"/>
  <c r="AR551"/>
  <c r="AQ551"/>
  <c r="AP551"/>
  <c r="AT550"/>
  <c r="AS550"/>
  <c r="AR550"/>
  <c r="AQ550"/>
  <c r="AP550"/>
  <c r="AT549"/>
  <c r="AS549"/>
  <c r="AR549"/>
  <c r="AQ549"/>
  <c r="AP549"/>
  <c r="AT548"/>
  <c r="AS548"/>
  <c r="AR548"/>
  <c r="AQ548"/>
  <c r="AP548"/>
  <c r="AT547"/>
  <c r="AS547"/>
  <c r="AR547"/>
  <c r="AQ547"/>
  <c r="AP547"/>
  <c r="AT546"/>
  <c r="AS546"/>
  <c r="AR546"/>
  <c r="AQ546"/>
  <c r="AP546"/>
  <c r="AT545"/>
  <c r="AS545"/>
  <c r="AR545"/>
  <c r="AQ545"/>
  <c r="AP545"/>
  <c r="AT544"/>
  <c r="AS544"/>
  <c r="AR544"/>
  <c r="AQ544"/>
  <c r="AP544"/>
  <c r="AT543"/>
  <c r="AS543"/>
  <c r="AR543"/>
  <c r="AQ543"/>
  <c r="AP543"/>
  <c r="AT542"/>
  <c r="AS542"/>
  <c r="AR542"/>
  <c r="AQ542"/>
  <c r="AP542"/>
  <c r="AT541"/>
  <c r="AS541"/>
  <c r="AR541"/>
  <c r="AQ541"/>
  <c r="AP541"/>
  <c r="AT540"/>
  <c r="AS540"/>
  <c r="AR540"/>
  <c r="AQ540"/>
  <c r="AP540"/>
  <c r="AT539"/>
  <c r="AS539"/>
  <c r="AR539"/>
  <c r="AQ539"/>
  <c r="AP539"/>
  <c r="AT538"/>
  <c r="AS538"/>
  <c r="AR538"/>
  <c r="AQ538"/>
  <c r="AP538"/>
  <c r="AT537"/>
  <c r="AS537"/>
  <c r="AR537"/>
  <c r="AQ537"/>
  <c r="AP537"/>
  <c r="AT536"/>
  <c r="AS536"/>
  <c r="AR536"/>
  <c r="AQ536"/>
  <c r="AP536"/>
  <c r="AT535"/>
  <c r="AS535"/>
  <c r="AR535"/>
  <c r="AQ535"/>
  <c r="AP535"/>
  <c r="AT534"/>
  <c r="AS534"/>
  <c r="AR534"/>
  <c r="AQ534"/>
  <c r="AP534"/>
  <c r="AT533"/>
  <c r="AS533"/>
  <c r="AR533"/>
  <c r="AQ533"/>
  <c r="AP533"/>
  <c r="AT532"/>
  <c r="AS532"/>
  <c r="AR532"/>
  <c r="AQ532"/>
  <c r="AP532"/>
  <c r="AT531"/>
  <c r="AS531"/>
  <c r="AR531"/>
  <c r="AQ531"/>
  <c r="AP531"/>
  <c r="AT530"/>
  <c r="AS530"/>
  <c r="AR530"/>
  <c r="AQ530"/>
  <c r="AP530"/>
  <c r="AT529"/>
  <c r="AS529"/>
  <c r="AR529"/>
  <c r="AQ529"/>
  <c r="AP529"/>
  <c r="AT528"/>
  <c r="AS528"/>
  <c r="AR528"/>
  <c r="AQ528"/>
  <c r="AP528"/>
  <c r="AT527"/>
  <c r="AS527"/>
  <c r="AR527"/>
  <c r="AQ527"/>
  <c r="AP527"/>
  <c r="AT526"/>
  <c r="AS526"/>
  <c r="AR526"/>
  <c r="AQ526"/>
  <c r="AP526"/>
  <c r="AT525"/>
  <c r="AS525"/>
  <c r="AR525"/>
  <c r="AQ525"/>
  <c r="AP525"/>
  <c r="AT524"/>
  <c r="AS524"/>
  <c r="AR524"/>
  <c r="AQ524"/>
  <c r="AP524"/>
  <c r="AT523"/>
  <c r="AS523"/>
  <c r="AR523"/>
  <c r="AQ523"/>
  <c r="AP523"/>
  <c r="AT522"/>
  <c r="AS522"/>
  <c r="AR522"/>
  <c r="AQ522"/>
  <c r="AP522"/>
  <c r="AT521"/>
  <c r="AS521"/>
  <c r="AR521"/>
  <c r="AQ521"/>
  <c r="AP521"/>
  <c r="AT520"/>
  <c r="AS520"/>
  <c r="AR520"/>
  <c r="AQ520"/>
  <c r="AP520"/>
  <c r="AT519"/>
  <c r="AS519"/>
  <c r="AR519"/>
  <c r="AQ519"/>
  <c r="AP519"/>
  <c r="AT518"/>
  <c r="AS518"/>
  <c r="AR518"/>
  <c r="AQ518"/>
  <c r="AP518"/>
  <c r="AT517"/>
  <c r="AS517"/>
  <c r="AR517"/>
  <c r="AQ517"/>
  <c r="AP517"/>
  <c r="AT516"/>
  <c r="AS516"/>
  <c r="AR516"/>
  <c r="AQ516"/>
  <c r="AP516"/>
  <c r="AT515"/>
  <c r="AS515"/>
  <c r="AR515"/>
  <c r="AQ515"/>
  <c r="AP515"/>
  <c r="AT514"/>
  <c r="AS514"/>
  <c r="AR514"/>
  <c r="AQ514"/>
  <c r="AP514"/>
  <c r="AT513"/>
  <c r="AS513"/>
  <c r="AR513"/>
  <c r="AQ513"/>
  <c r="AP513"/>
  <c r="AT512"/>
  <c r="AS512"/>
  <c r="AR512"/>
  <c r="AQ512"/>
  <c r="AP512"/>
  <c r="AT511"/>
  <c r="AS511"/>
  <c r="AR511"/>
  <c r="AQ511"/>
  <c r="AP511"/>
  <c r="AT510"/>
  <c r="AS510"/>
  <c r="AR510"/>
  <c r="AQ510"/>
  <c r="AP510"/>
  <c r="AT509"/>
  <c r="AS509"/>
  <c r="AR509"/>
  <c r="AQ509"/>
  <c r="AP509"/>
  <c r="AT508"/>
  <c r="AS508"/>
  <c r="AR508"/>
  <c r="AQ508"/>
  <c r="AP508"/>
  <c r="AT507"/>
  <c r="AS507"/>
  <c r="AR507"/>
  <c r="AQ507"/>
  <c r="AP507"/>
  <c r="AT506"/>
  <c r="AS506"/>
  <c r="AR506"/>
  <c r="AQ506"/>
  <c r="AP506"/>
  <c r="AT505"/>
  <c r="AS505"/>
  <c r="AR505"/>
  <c r="AQ505"/>
  <c r="AP505"/>
  <c r="AT504"/>
  <c r="AS504"/>
  <c r="AR504"/>
  <c r="AQ504"/>
  <c r="AP504"/>
  <c r="AT503"/>
  <c r="AS503"/>
  <c r="AR503"/>
  <c r="AQ503"/>
  <c r="AP503"/>
  <c r="AT502"/>
  <c r="AS502"/>
  <c r="AR502"/>
  <c r="AQ502"/>
  <c r="AP502"/>
  <c r="AT501"/>
  <c r="AS501"/>
  <c r="AR501"/>
  <c r="AQ501"/>
  <c r="AP501"/>
  <c r="AT500"/>
  <c r="AS500"/>
  <c r="AR500"/>
  <c r="AQ500"/>
  <c r="AP500"/>
  <c r="AT499"/>
  <c r="AS499"/>
  <c r="AR499"/>
  <c r="AQ499"/>
  <c r="AP499"/>
  <c r="AT498"/>
  <c r="AS498"/>
  <c r="AR498"/>
  <c r="AQ498"/>
  <c r="AP498"/>
  <c r="AT497"/>
  <c r="AS497"/>
  <c r="AR497"/>
  <c r="AQ497"/>
  <c r="AP497"/>
  <c r="AT496"/>
  <c r="AS496"/>
  <c r="AR496"/>
  <c r="AQ496"/>
  <c r="AP496"/>
  <c r="AT495"/>
  <c r="AS495"/>
  <c r="AR495"/>
  <c r="AQ495"/>
  <c r="AP495"/>
  <c r="AT494"/>
  <c r="AS494"/>
  <c r="AR494"/>
  <c r="AQ494"/>
  <c r="AP494"/>
  <c r="AT493"/>
  <c r="AS493"/>
  <c r="AR493"/>
  <c r="AQ493"/>
  <c r="AP493"/>
  <c r="AT492"/>
  <c r="AS492"/>
  <c r="AR492"/>
  <c r="AQ492"/>
  <c r="AP492"/>
  <c r="AT491"/>
  <c r="AS491"/>
  <c r="AR491"/>
  <c r="AQ491"/>
  <c r="AP491"/>
  <c r="AT490"/>
  <c r="AS490"/>
  <c r="AR490"/>
  <c r="AQ490"/>
  <c r="AP490"/>
  <c r="AT489"/>
  <c r="AS489"/>
  <c r="AR489"/>
  <c r="AQ489"/>
  <c r="AP489"/>
  <c r="AT488"/>
  <c r="AS488"/>
  <c r="AR488"/>
  <c r="AQ488"/>
  <c r="AP488"/>
  <c r="AT487"/>
  <c r="AS487"/>
  <c r="AR487"/>
  <c r="AQ487"/>
  <c r="AP487"/>
  <c r="AT486"/>
  <c r="AS486"/>
  <c r="AR486"/>
  <c r="AQ486"/>
  <c r="AP486"/>
  <c r="AT485"/>
  <c r="AS485"/>
  <c r="AR485"/>
  <c r="AQ485"/>
  <c r="AP485"/>
  <c r="AT484"/>
  <c r="AS484"/>
  <c r="AR484"/>
  <c r="AQ484"/>
  <c r="AP484"/>
  <c r="AT483"/>
  <c r="AS483"/>
  <c r="AR483"/>
  <c r="AQ483"/>
  <c r="AP483"/>
  <c r="AT482"/>
  <c r="AS482"/>
  <c r="AR482"/>
  <c r="AQ482"/>
  <c r="AP482"/>
  <c r="AT481"/>
  <c r="AS481"/>
  <c r="AR481"/>
  <c r="AQ481"/>
  <c r="AP481"/>
  <c r="AT480"/>
  <c r="AS480"/>
  <c r="AR480"/>
  <c r="AQ480"/>
  <c r="AP480"/>
  <c r="AT479"/>
  <c r="AS479"/>
  <c r="AR479"/>
  <c r="AQ479"/>
  <c r="AP479"/>
  <c r="AT478"/>
  <c r="AS478"/>
  <c r="AR478"/>
  <c r="AQ478"/>
  <c r="AP478"/>
  <c r="AT477"/>
  <c r="AS477"/>
  <c r="AR477"/>
  <c r="AQ477"/>
  <c r="AP477"/>
  <c r="AT476"/>
  <c r="AS476"/>
  <c r="AR476"/>
  <c r="AQ476"/>
  <c r="AP476"/>
  <c r="AT475"/>
  <c r="AS475"/>
  <c r="AR475"/>
  <c r="AQ475"/>
  <c r="AP475"/>
  <c r="AT474"/>
  <c r="AS474"/>
  <c r="AR474"/>
  <c r="AQ474"/>
  <c r="AP474"/>
  <c r="AT473"/>
  <c r="AS473"/>
  <c r="AR473"/>
  <c r="AQ473"/>
  <c r="AP473"/>
  <c r="AT472"/>
  <c r="AS472"/>
  <c r="AR472"/>
  <c r="AQ472"/>
  <c r="AP472"/>
  <c r="AT471"/>
  <c r="AS471"/>
  <c r="AR471"/>
  <c r="AQ471"/>
  <c r="AP471"/>
  <c r="AT470"/>
  <c r="AS470"/>
  <c r="AR470"/>
  <c r="AQ470"/>
  <c r="AP470"/>
  <c r="AT469"/>
  <c r="AS469"/>
  <c r="AR469"/>
  <c r="AQ469"/>
  <c r="AP469"/>
  <c r="AT468"/>
  <c r="AS468"/>
  <c r="AR468"/>
  <c r="AQ468"/>
  <c r="AP468"/>
  <c r="AT467"/>
  <c r="AS467"/>
  <c r="AR467"/>
  <c r="AQ467"/>
  <c r="AP467"/>
  <c r="AT466"/>
  <c r="AS466"/>
  <c r="AR466"/>
  <c r="AQ466"/>
  <c r="AP466"/>
  <c r="AT465"/>
  <c r="AS465"/>
  <c r="AR465"/>
  <c r="AQ465"/>
  <c r="AP465"/>
  <c r="AT464"/>
  <c r="AS464"/>
  <c r="AR464"/>
  <c r="AQ464"/>
  <c r="AP464"/>
  <c r="AT463"/>
  <c r="AS463"/>
  <c r="AR463"/>
  <c r="AQ463"/>
  <c r="AP463"/>
  <c r="AT462"/>
  <c r="AS462"/>
  <c r="AR462"/>
  <c r="AQ462"/>
  <c r="AP462"/>
  <c r="AT461"/>
  <c r="AS461"/>
  <c r="AR461"/>
  <c r="AQ461"/>
  <c r="AP461"/>
  <c r="AT460"/>
  <c r="AS460"/>
  <c r="AR460"/>
  <c r="AQ460"/>
  <c r="AP460"/>
  <c r="AT459"/>
  <c r="AS459"/>
  <c r="AR459"/>
  <c r="AQ459"/>
  <c r="AP459"/>
  <c r="AT458"/>
  <c r="AS458"/>
  <c r="AR458"/>
  <c r="AQ458"/>
  <c r="AP458"/>
  <c r="AT457"/>
  <c r="AS457"/>
  <c r="AR457"/>
  <c r="AQ457"/>
  <c r="AP457"/>
  <c r="AT456"/>
  <c r="AS456"/>
  <c r="AR456"/>
  <c r="AQ456"/>
  <c r="AP456"/>
  <c r="AT455"/>
  <c r="AS455"/>
  <c r="AR455"/>
  <c r="AQ455"/>
  <c r="AP455"/>
  <c r="AT454"/>
  <c r="AS454"/>
  <c r="AR454"/>
  <c r="AQ454"/>
  <c r="AP454"/>
  <c r="AT453"/>
  <c r="AS453"/>
  <c r="AR453"/>
  <c r="AQ453"/>
  <c r="AP453"/>
  <c r="AT452"/>
  <c r="AS452"/>
  <c r="AR452"/>
  <c r="AQ452"/>
  <c r="AP452"/>
  <c r="AT451"/>
  <c r="AS451"/>
  <c r="AR451"/>
  <c r="AQ451"/>
  <c r="AP451"/>
  <c r="AT450"/>
  <c r="AS450"/>
  <c r="AR450"/>
  <c r="AQ450"/>
  <c r="AP450"/>
  <c r="AT449"/>
  <c r="AS449"/>
  <c r="AR449"/>
  <c r="AQ449"/>
  <c r="AP449"/>
  <c r="AT448"/>
  <c r="AS448"/>
  <c r="AR448"/>
  <c r="AQ448"/>
  <c r="AP448"/>
  <c r="AT447"/>
  <c r="AS447"/>
  <c r="AR447"/>
  <c r="AQ447"/>
  <c r="AP447"/>
  <c r="AT446"/>
  <c r="AS446"/>
  <c r="AR446"/>
  <c r="AQ446"/>
  <c r="AP446"/>
  <c r="AT445"/>
  <c r="AS445"/>
  <c r="AR445"/>
  <c r="AQ445"/>
  <c r="AP445"/>
  <c r="AT444"/>
  <c r="AS444"/>
  <c r="AR444"/>
  <c r="AQ444"/>
  <c r="AP444"/>
  <c r="AT443"/>
  <c r="AS443"/>
  <c r="AR443"/>
  <c r="AQ443"/>
  <c r="AP443"/>
  <c r="AT442"/>
  <c r="AS442"/>
  <c r="AR442"/>
  <c r="AQ442"/>
  <c r="AP442"/>
  <c r="AT441"/>
  <c r="AS441"/>
  <c r="AR441"/>
  <c r="AQ441"/>
  <c r="AP441"/>
  <c r="AT440"/>
  <c r="AS440"/>
  <c r="AR440"/>
  <c r="AQ440"/>
  <c r="AP440"/>
  <c r="AT439"/>
  <c r="AS439"/>
  <c r="AR439"/>
  <c r="AQ439"/>
  <c r="AP439"/>
  <c r="AT438"/>
  <c r="AS438"/>
  <c r="AR438"/>
  <c r="AQ438"/>
  <c r="AP438"/>
  <c r="AT437"/>
  <c r="AS437"/>
  <c r="AR437"/>
  <c r="AQ437"/>
  <c r="AP437"/>
  <c r="AT436"/>
  <c r="AS436"/>
  <c r="AR436"/>
  <c r="AQ436"/>
  <c r="AP436"/>
  <c r="AT435"/>
  <c r="AS435"/>
  <c r="AR435"/>
  <c r="AQ435"/>
  <c r="AP435"/>
  <c r="AT434"/>
  <c r="AS434"/>
  <c r="AR434"/>
  <c r="AQ434"/>
  <c r="AP434"/>
  <c r="AT433"/>
  <c r="AS433"/>
  <c r="AR433"/>
  <c r="AQ433"/>
  <c r="AP433"/>
  <c r="AT432"/>
  <c r="AS432"/>
  <c r="AR432"/>
  <c r="AQ432"/>
  <c r="AP432"/>
  <c r="AT431"/>
  <c r="AS431"/>
  <c r="AR431"/>
  <c r="AQ431"/>
  <c r="AP431"/>
  <c r="AT430"/>
  <c r="AS430"/>
  <c r="AR430"/>
  <c r="AQ430"/>
  <c r="AP430"/>
  <c r="AT429"/>
  <c r="AS429"/>
  <c r="AR429"/>
  <c r="AQ429"/>
  <c r="AP429"/>
  <c r="AT428"/>
  <c r="AS428"/>
  <c r="AR428"/>
  <c r="AQ428"/>
  <c r="AP428"/>
  <c r="AT427"/>
  <c r="AS427"/>
  <c r="AR427"/>
  <c r="AQ427"/>
  <c r="AP427"/>
  <c r="AT426"/>
  <c r="AS426"/>
  <c r="AR426"/>
  <c r="AQ426"/>
  <c r="AP426"/>
  <c r="AT425"/>
  <c r="AS425"/>
  <c r="AR425"/>
  <c r="AQ425"/>
  <c r="AP425"/>
  <c r="AT424"/>
  <c r="AS424"/>
  <c r="AR424"/>
  <c r="AQ424"/>
  <c r="AP424"/>
  <c r="AT423"/>
  <c r="AS423"/>
  <c r="AR423"/>
  <c r="AQ423"/>
  <c r="AP423"/>
  <c r="AT422"/>
  <c r="AS422"/>
  <c r="AR422"/>
  <c r="AQ422"/>
  <c r="AP422"/>
  <c r="AT421"/>
  <c r="AS421"/>
  <c r="AR421"/>
  <c r="AQ421"/>
  <c r="AP421"/>
  <c r="AT420"/>
  <c r="AS420"/>
  <c r="AR420"/>
  <c r="AQ420"/>
  <c r="AP420"/>
  <c r="AT419"/>
  <c r="AS419"/>
  <c r="AR419"/>
  <c r="AQ419"/>
  <c r="AP419"/>
  <c r="AT418"/>
  <c r="AS418"/>
  <c r="AR418"/>
  <c r="AQ418"/>
  <c r="AP418"/>
  <c r="AT417"/>
  <c r="AS417"/>
  <c r="AR417"/>
  <c r="AQ417"/>
  <c r="AP417"/>
  <c r="AT416"/>
  <c r="AS416"/>
  <c r="AR416"/>
  <c r="AQ416"/>
  <c r="AP416"/>
  <c r="AT415"/>
  <c r="AS415"/>
  <c r="AR415"/>
  <c r="AQ415"/>
  <c r="AP415"/>
  <c r="AT414"/>
  <c r="AS414"/>
  <c r="AR414"/>
  <c r="AQ414"/>
  <c r="AP414"/>
  <c r="AT413"/>
  <c r="AS413"/>
  <c r="AR413"/>
  <c r="AQ413"/>
  <c r="AP413"/>
  <c r="AT412"/>
  <c r="AS412"/>
  <c r="AR412"/>
  <c r="AQ412"/>
  <c r="AP412"/>
  <c r="AT411"/>
  <c r="AS411"/>
  <c r="AR411"/>
  <c r="AQ411"/>
  <c r="AP411"/>
  <c r="AT410"/>
  <c r="AS410"/>
  <c r="AR410"/>
  <c r="AQ410"/>
  <c r="AP410"/>
  <c r="AT409"/>
  <c r="AS409"/>
  <c r="AR409"/>
  <c r="AQ409"/>
  <c r="AP409"/>
  <c r="AT408"/>
  <c r="AS408"/>
  <c r="AR408"/>
  <c r="AQ408"/>
  <c r="AP408"/>
  <c r="AT407"/>
  <c r="AS407"/>
  <c r="AR407"/>
  <c r="AQ407"/>
  <c r="AP407"/>
  <c r="AT406"/>
  <c r="AS406"/>
  <c r="AR406"/>
  <c r="AQ406"/>
  <c r="AP406"/>
  <c r="AT405"/>
  <c r="AS405"/>
  <c r="AR405"/>
  <c r="AQ405"/>
  <c r="AP405"/>
  <c r="AT404"/>
  <c r="AS404"/>
  <c r="AR404"/>
  <c r="AQ404"/>
  <c r="AP404"/>
  <c r="AT403"/>
  <c r="AS403"/>
  <c r="AR403"/>
  <c r="AQ403"/>
  <c r="AP403"/>
  <c r="AT402"/>
  <c r="AS402"/>
  <c r="AR402"/>
  <c r="AQ402"/>
  <c r="AP402"/>
  <c r="AT401"/>
  <c r="AS401"/>
  <c r="AR401"/>
  <c r="AQ401"/>
  <c r="AP401"/>
  <c r="AT400"/>
  <c r="AS400"/>
  <c r="AR400"/>
  <c r="AQ400"/>
  <c r="AP400"/>
  <c r="AT399"/>
  <c r="AS399"/>
  <c r="AR399"/>
  <c r="AQ399"/>
  <c r="AP399"/>
  <c r="AT398"/>
  <c r="AS398"/>
  <c r="AR398"/>
  <c r="AQ398"/>
  <c r="AP398"/>
  <c r="AT397"/>
  <c r="AS397"/>
  <c r="AR397"/>
  <c r="AQ397"/>
  <c r="AP397"/>
  <c r="AT396"/>
  <c r="AS396"/>
  <c r="AR396"/>
  <c r="AQ396"/>
  <c r="AP396"/>
  <c r="AT395"/>
  <c r="AS395"/>
  <c r="AR395"/>
  <c r="AQ395"/>
  <c r="AP395"/>
  <c r="AT394"/>
  <c r="AS394"/>
  <c r="AR394"/>
  <c r="AQ394"/>
  <c r="AP394"/>
  <c r="AT393"/>
  <c r="AS393"/>
  <c r="AR393"/>
  <c r="AQ393"/>
  <c r="AP393"/>
  <c r="AT392"/>
  <c r="AS392"/>
  <c r="AR392"/>
  <c r="AQ392"/>
  <c r="AP392"/>
  <c r="AT391"/>
  <c r="AS391"/>
  <c r="AR391"/>
  <c r="AQ391"/>
  <c r="AP391"/>
  <c r="AT390"/>
  <c r="AS390"/>
  <c r="AR390"/>
  <c r="AQ390"/>
  <c r="AP390"/>
  <c r="AT389"/>
  <c r="AS389"/>
  <c r="AR389"/>
  <c r="AQ389"/>
  <c r="AP389"/>
  <c r="AT388"/>
  <c r="AS388"/>
  <c r="AR388"/>
  <c r="AQ388"/>
  <c r="AP388"/>
  <c r="AT387"/>
  <c r="AS387"/>
  <c r="AR387"/>
  <c r="AQ387"/>
  <c r="AP387"/>
  <c r="AT386"/>
  <c r="AS386"/>
  <c r="AR386"/>
  <c r="AQ386"/>
  <c r="AP386"/>
  <c r="AT385"/>
  <c r="AS385"/>
  <c r="AR385"/>
  <c r="AQ385"/>
  <c r="AP385"/>
  <c r="AT384"/>
  <c r="AS384"/>
  <c r="AR384"/>
  <c r="AQ384"/>
  <c r="AP384"/>
  <c r="AT383"/>
  <c r="AS383"/>
  <c r="AR383"/>
  <c r="AQ383"/>
  <c r="AP383"/>
  <c r="AT382"/>
  <c r="AS382"/>
  <c r="AR382"/>
  <c r="AQ382"/>
  <c r="AP382"/>
  <c r="AT381"/>
  <c r="AS381"/>
  <c r="AR381"/>
  <c r="AQ381"/>
  <c r="AP381"/>
  <c r="AT380"/>
  <c r="AS380"/>
  <c r="AR380"/>
  <c r="AQ380"/>
  <c r="AP380"/>
  <c r="AT379"/>
  <c r="AS379"/>
  <c r="AR379"/>
  <c r="AQ379"/>
  <c r="AP379"/>
  <c r="AT378"/>
  <c r="AS378"/>
  <c r="AR378"/>
  <c r="AQ378"/>
  <c r="AP378"/>
  <c r="AT377"/>
  <c r="AS377"/>
  <c r="AR377"/>
  <c r="AQ377"/>
  <c r="AP377"/>
  <c r="AT376"/>
  <c r="AS376"/>
  <c r="AR376"/>
  <c r="AQ376"/>
  <c r="AP376"/>
  <c r="AT375"/>
  <c r="AS375"/>
  <c r="AR375"/>
  <c r="AQ375"/>
  <c r="AP375"/>
  <c r="AT374"/>
  <c r="AS374"/>
  <c r="AR374"/>
  <c r="AQ374"/>
  <c r="AP374"/>
  <c r="AT373"/>
  <c r="AS373"/>
  <c r="AR373"/>
  <c r="AQ373"/>
  <c r="AP373"/>
  <c r="AT372"/>
  <c r="AS372"/>
  <c r="AR372"/>
  <c r="AQ372"/>
  <c r="AP372"/>
  <c r="AT371"/>
  <c r="AS371"/>
  <c r="AR371"/>
  <c r="AQ371"/>
  <c r="AP371"/>
  <c r="AT370"/>
  <c r="AS370"/>
  <c r="AR370"/>
  <c r="AQ370"/>
  <c r="AP370"/>
  <c r="AT369"/>
  <c r="AS369"/>
  <c r="AR369"/>
  <c r="AQ369"/>
  <c r="AP369"/>
  <c r="AT368"/>
  <c r="AS368"/>
  <c r="AR368"/>
  <c r="AQ368"/>
  <c r="AP368"/>
  <c r="AT367"/>
  <c r="AS367"/>
  <c r="AR367"/>
  <c r="AQ367"/>
  <c r="AP367"/>
  <c r="AT366"/>
  <c r="AS366"/>
  <c r="AR366"/>
  <c r="AQ366"/>
  <c r="AP366"/>
  <c r="AT365"/>
  <c r="AS365"/>
  <c r="AR365"/>
  <c r="AQ365"/>
  <c r="AP365"/>
  <c r="AT364"/>
  <c r="AS364"/>
  <c r="AR364"/>
  <c r="AQ364"/>
  <c r="AP364"/>
  <c r="AT363"/>
  <c r="AS363"/>
  <c r="AR363"/>
  <c r="AQ363"/>
  <c r="AP363"/>
  <c r="AT362"/>
  <c r="AS362"/>
  <c r="AR362"/>
  <c r="AQ362"/>
  <c r="AP362"/>
  <c r="AT361"/>
  <c r="AS361"/>
  <c r="AR361"/>
  <c r="AQ361"/>
  <c r="AP361"/>
  <c r="AT360"/>
  <c r="AS360"/>
  <c r="AR360"/>
  <c r="AQ360"/>
  <c r="AP360"/>
  <c r="AT359"/>
  <c r="AS359"/>
  <c r="AR359"/>
  <c r="AQ359"/>
  <c r="AP359"/>
  <c r="AT358"/>
  <c r="AS358"/>
  <c r="AR358"/>
  <c r="AQ358"/>
  <c r="AP358"/>
  <c r="AT357"/>
  <c r="AS357"/>
  <c r="AR357"/>
  <c r="AQ357"/>
  <c r="AP357"/>
  <c r="AT356"/>
  <c r="AS356"/>
  <c r="AR356"/>
  <c r="AQ356"/>
  <c r="AP356"/>
  <c r="AT355"/>
  <c r="AS355"/>
  <c r="AR355"/>
  <c r="AQ355"/>
  <c r="AP355"/>
  <c r="AT354"/>
  <c r="AS354"/>
  <c r="AR354"/>
  <c r="AQ354"/>
  <c r="AP354"/>
  <c r="AT353"/>
  <c r="AS353"/>
  <c r="AR353"/>
  <c r="AQ353"/>
  <c r="AP353"/>
  <c r="AT352"/>
  <c r="AS352"/>
  <c r="AR352"/>
  <c r="AQ352"/>
  <c r="AP352"/>
  <c r="AT351"/>
  <c r="AS351"/>
  <c r="AR351"/>
  <c r="AQ351"/>
  <c r="AP351"/>
  <c r="AT350"/>
  <c r="AS350"/>
  <c r="AR350"/>
  <c r="AQ350"/>
  <c r="AP350"/>
  <c r="AT349"/>
  <c r="AS349"/>
  <c r="AR349"/>
  <c r="AQ349"/>
  <c r="AP349"/>
  <c r="AT348"/>
  <c r="AS348"/>
  <c r="AR348"/>
  <c r="AQ348"/>
  <c r="AP348"/>
  <c r="AT347"/>
  <c r="AS347"/>
  <c r="AR347"/>
  <c r="AQ347"/>
  <c r="AP347"/>
  <c r="AT346"/>
  <c r="AS346"/>
  <c r="AR346"/>
  <c r="AQ346"/>
  <c r="AP346"/>
  <c r="AT345"/>
  <c r="AS345"/>
  <c r="AR345"/>
  <c r="AQ345"/>
  <c r="AP345"/>
  <c r="AT344"/>
  <c r="AS344"/>
  <c r="AR344"/>
  <c r="AQ344"/>
  <c r="AP344"/>
  <c r="AT343"/>
  <c r="AS343"/>
  <c r="AR343"/>
  <c r="AQ343"/>
  <c r="AP343"/>
  <c r="AT342"/>
  <c r="AS342"/>
  <c r="AR342"/>
  <c r="AQ342"/>
  <c r="AP342"/>
  <c r="AT341"/>
  <c r="AS341"/>
  <c r="AR341"/>
  <c r="AQ341"/>
  <c r="AP341"/>
  <c r="AT340"/>
  <c r="AS340"/>
  <c r="AR340"/>
  <c r="AQ340"/>
  <c r="AP340"/>
  <c r="AT339"/>
  <c r="AS339"/>
  <c r="AR339"/>
  <c r="AQ339"/>
  <c r="AP339"/>
  <c r="AT338"/>
  <c r="AS338"/>
  <c r="AR338"/>
  <c r="AQ338"/>
  <c r="AP338"/>
  <c r="AT337"/>
  <c r="AS337"/>
  <c r="AR337"/>
  <c r="AQ337"/>
  <c r="AP337"/>
  <c r="AT336"/>
  <c r="AS336"/>
  <c r="AR336"/>
  <c r="AQ336"/>
  <c r="AP336"/>
  <c r="AT335"/>
  <c r="AS335"/>
  <c r="AR335"/>
  <c r="AQ335"/>
  <c r="AP335"/>
  <c r="AT334"/>
  <c r="AS334"/>
  <c r="AR334"/>
  <c r="AQ334"/>
  <c r="AP334"/>
  <c r="AT333"/>
  <c r="AS333"/>
  <c r="AR333"/>
  <c r="AQ333"/>
  <c r="AP333"/>
  <c r="AT332"/>
  <c r="AS332"/>
  <c r="AR332"/>
  <c r="AQ332"/>
  <c r="AP332"/>
  <c r="AT331"/>
  <c r="AS331"/>
  <c r="AR331"/>
  <c r="AQ331"/>
  <c r="AP331"/>
  <c r="AT330"/>
  <c r="AS330"/>
  <c r="AR330"/>
  <c r="AQ330"/>
  <c r="AP330"/>
  <c r="AT329"/>
  <c r="AS329"/>
  <c r="AR329"/>
  <c r="AQ329"/>
  <c r="AP329"/>
  <c r="AT328"/>
  <c r="AS328"/>
  <c r="AR328"/>
  <c r="AQ328"/>
  <c r="AP328"/>
  <c r="AT327"/>
  <c r="AS327"/>
  <c r="AR327"/>
  <c r="AQ327"/>
  <c r="AP327"/>
  <c r="AT326"/>
  <c r="AS326"/>
  <c r="AR326"/>
  <c r="AQ326"/>
  <c r="AP326"/>
  <c r="AT325"/>
  <c r="AS325"/>
  <c r="AR325"/>
  <c r="AQ325"/>
  <c r="AP325"/>
  <c r="AT324"/>
  <c r="AS324"/>
  <c r="AR324"/>
  <c r="AQ324"/>
  <c r="AP324"/>
  <c r="AT323"/>
  <c r="AS323"/>
  <c r="AR323"/>
  <c r="AQ323"/>
  <c r="AP323"/>
  <c r="AT322"/>
  <c r="AS322"/>
  <c r="AR322"/>
  <c r="AQ322"/>
  <c r="AP322"/>
  <c r="AT321"/>
  <c r="AS321"/>
  <c r="AR321"/>
  <c r="AQ321"/>
  <c r="AP321"/>
  <c r="AT320"/>
  <c r="AS320"/>
  <c r="AR320"/>
  <c r="AQ320"/>
  <c r="AP320"/>
  <c r="AT319"/>
  <c r="AS319"/>
  <c r="AR319"/>
  <c r="AQ319"/>
  <c r="AP319"/>
  <c r="AT318"/>
  <c r="AS318"/>
  <c r="AR318"/>
  <c r="AQ318"/>
  <c r="AP318"/>
  <c r="AT317"/>
  <c r="AS317"/>
  <c r="AR317"/>
  <c r="AQ317"/>
  <c r="AP317"/>
  <c r="AT316"/>
  <c r="AS316"/>
  <c r="AR316"/>
  <c r="AQ316"/>
  <c r="AP316"/>
  <c r="AT315"/>
  <c r="AS315"/>
  <c r="AR315"/>
  <c r="AQ315"/>
  <c r="AP315"/>
  <c r="AT314"/>
  <c r="AS314"/>
  <c r="AR314"/>
  <c r="AQ314"/>
  <c r="AP314"/>
  <c r="AT313"/>
  <c r="AS313"/>
  <c r="AR313"/>
  <c r="AQ313"/>
  <c r="AP313"/>
  <c r="AT312"/>
  <c r="AS312"/>
  <c r="AR312"/>
  <c r="AQ312"/>
  <c r="AP312"/>
  <c r="AT311"/>
  <c r="AS311"/>
  <c r="AR311"/>
  <c r="AQ311"/>
  <c r="AP311"/>
  <c r="AT310"/>
  <c r="AS310"/>
  <c r="AR310"/>
  <c r="AQ310"/>
  <c r="AP310"/>
  <c r="AT309"/>
  <c r="AS309"/>
  <c r="AR309"/>
  <c r="AQ309"/>
  <c r="AP309"/>
  <c r="AT308"/>
  <c r="AS308"/>
  <c r="AR308"/>
  <c r="AQ308"/>
  <c r="AP308"/>
  <c r="AT307"/>
  <c r="AS307"/>
  <c r="AR307"/>
  <c r="AQ307"/>
  <c r="AP307"/>
  <c r="AT306"/>
  <c r="AS306"/>
  <c r="AR306"/>
  <c r="AQ306"/>
  <c r="AP306"/>
  <c r="AT305"/>
  <c r="AS305"/>
  <c r="AR305"/>
  <c r="AQ305"/>
  <c r="AP305"/>
  <c r="AT304"/>
  <c r="AS304"/>
  <c r="AR304"/>
  <c r="AQ304"/>
  <c r="AP304"/>
  <c r="AT303"/>
  <c r="AS303"/>
  <c r="AR303"/>
  <c r="AQ303"/>
  <c r="AP303"/>
  <c r="AT302"/>
  <c r="AS302"/>
  <c r="AR302"/>
  <c r="AQ302"/>
  <c r="AP302"/>
  <c r="AT301"/>
  <c r="AS301"/>
  <c r="AR301"/>
  <c r="AQ301"/>
  <c r="AP301"/>
  <c r="AT300"/>
  <c r="AS300"/>
  <c r="AR300"/>
  <c r="AQ300"/>
  <c r="AP300"/>
  <c r="AT299"/>
  <c r="AS299"/>
  <c r="AR299"/>
  <c r="AQ299"/>
  <c r="AP299"/>
  <c r="AT298"/>
  <c r="AS298"/>
  <c r="AR298"/>
  <c r="AQ298"/>
  <c r="AP298"/>
  <c r="AT297"/>
  <c r="AS297"/>
  <c r="AR297"/>
  <c r="AQ297"/>
  <c r="AP297"/>
  <c r="AT296"/>
  <c r="AS296"/>
  <c r="AR296"/>
  <c r="AQ296"/>
  <c r="AP296"/>
  <c r="AT295"/>
  <c r="AS295"/>
  <c r="AR295"/>
  <c r="AQ295"/>
  <c r="AP295"/>
  <c r="AT294"/>
  <c r="AS294"/>
  <c r="AR294"/>
  <c r="AQ294"/>
  <c r="AP294"/>
  <c r="AT293"/>
  <c r="AS293"/>
  <c r="AR293"/>
  <c r="AQ293"/>
  <c r="AP293"/>
  <c r="AT292"/>
  <c r="AS292"/>
  <c r="AR292"/>
  <c r="AQ292"/>
  <c r="AP292"/>
  <c r="AT291"/>
  <c r="AS291"/>
  <c r="AR291"/>
  <c r="AQ291"/>
  <c r="AP291"/>
  <c r="AT290"/>
  <c r="AS290"/>
  <c r="AR290"/>
  <c r="AQ290"/>
  <c r="AP290"/>
  <c r="AT289"/>
  <c r="AS289"/>
  <c r="AR289"/>
  <c r="AQ289"/>
  <c r="AP289"/>
  <c r="AT288"/>
  <c r="AS288"/>
  <c r="AR288"/>
  <c r="AQ288"/>
  <c r="AP288"/>
  <c r="AT287"/>
  <c r="AS287"/>
  <c r="AR287"/>
  <c r="AQ287"/>
  <c r="AP287"/>
  <c r="AT286"/>
  <c r="AS286"/>
  <c r="AR286"/>
  <c r="AQ286"/>
  <c r="AP286"/>
  <c r="AT285"/>
  <c r="AS285"/>
  <c r="AR285"/>
  <c r="AQ285"/>
  <c r="AP285"/>
  <c r="AT284"/>
  <c r="AS284"/>
  <c r="AR284"/>
  <c r="AQ284"/>
  <c r="AP284"/>
  <c r="AT283"/>
  <c r="AS283"/>
  <c r="AR283"/>
  <c r="AQ283"/>
  <c r="AP283"/>
  <c r="AT282"/>
  <c r="AS282"/>
  <c r="AR282"/>
  <c r="AQ282"/>
  <c r="AP282"/>
  <c r="AT281"/>
  <c r="AS281"/>
  <c r="AR281"/>
  <c r="AQ281"/>
  <c r="AP281"/>
  <c r="AT280"/>
  <c r="AS280"/>
  <c r="AR280"/>
  <c r="AQ280"/>
  <c r="AP280"/>
  <c r="AT279"/>
  <c r="AS279"/>
  <c r="AR279"/>
  <c r="AQ279"/>
  <c r="AP279"/>
  <c r="AT278"/>
  <c r="AS278"/>
  <c r="AR278"/>
  <c r="AQ278"/>
  <c r="AP278"/>
  <c r="AT277"/>
  <c r="AS277"/>
  <c r="AR277"/>
  <c r="AQ277"/>
  <c r="AP277"/>
  <c r="AT276"/>
  <c r="AS276"/>
  <c r="AR276"/>
  <c r="AQ276"/>
  <c r="AP276"/>
  <c r="AT275"/>
  <c r="AS275"/>
  <c r="AR275"/>
  <c r="AQ275"/>
  <c r="AP275"/>
  <c r="AT602" i="3"/>
  <c r="AS602"/>
  <c r="AR602"/>
  <c r="AQ602"/>
  <c r="AP602"/>
  <c r="AT601"/>
  <c r="AS601"/>
  <c r="AR601"/>
  <c r="AQ601"/>
  <c r="AP601"/>
  <c r="AT600"/>
  <c r="AS600"/>
  <c r="AR600"/>
  <c r="AQ600"/>
  <c r="AP600"/>
  <c r="AT599"/>
  <c r="AS599"/>
  <c r="AR599"/>
  <c r="AQ599"/>
  <c r="AP599"/>
  <c r="AT598"/>
  <c r="AS598"/>
  <c r="AR598"/>
  <c r="AQ598"/>
  <c r="AP598"/>
  <c r="AT597"/>
  <c r="AS597"/>
  <c r="AR597"/>
  <c r="AQ597"/>
  <c r="AP597"/>
  <c r="AT596"/>
  <c r="AS596"/>
  <c r="AR596"/>
  <c r="AQ596"/>
  <c r="AP596"/>
  <c r="AT595"/>
  <c r="AS595"/>
  <c r="AR595"/>
  <c r="AQ595"/>
  <c r="AP595"/>
  <c r="AT594"/>
  <c r="AS594"/>
  <c r="AR594"/>
  <c r="AQ594"/>
  <c r="AP594"/>
  <c r="AT593"/>
  <c r="AS593"/>
  <c r="AR593"/>
  <c r="AQ593"/>
  <c r="AP593"/>
  <c r="AT592"/>
  <c r="AS592"/>
  <c r="AR592"/>
  <c r="AQ592"/>
  <c r="AP592"/>
  <c r="AT591"/>
  <c r="AS591"/>
  <c r="AR591"/>
  <c r="AQ591"/>
  <c r="AP591"/>
  <c r="AT590"/>
  <c r="AS590"/>
  <c r="AR590"/>
  <c r="AQ590"/>
  <c r="AP590"/>
  <c r="AT589"/>
  <c r="AS589"/>
  <c r="AR589"/>
  <c r="AQ589"/>
  <c r="AP589"/>
  <c r="AT588"/>
  <c r="AS588"/>
  <c r="AR588"/>
  <c r="AQ588"/>
  <c r="AP588"/>
  <c r="AT587"/>
  <c r="AS587"/>
  <c r="AR587"/>
  <c r="AQ587"/>
  <c r="AP587"/>
  <c r="AT586"/>
  <c r="AS586"/>
  <c r="AR586"/>
  <c r="AQ586"/>
  <c r="AP586"/>
  <c r="AT585"/>
  <c r="AS585"/>
  <c r="AR585"/>
  <c r="AQ585"/>
  <c r="AP585"/>
  <c r="AT584"/>
  <c r="AS584"/>
  <c r="AR584"/>
  <c r="AQ584"/>
  <c r="AP584"/>
  <c r="AT583"/>
  <c r="AS583"/>
  <c r="AR583"/>
  <c r="AQ583"/>
  <c r="AP583"/>
  <c r="AT582"/>
  <c r="AS582"/>
  <c r="AR582"/>
  <c r="AQ582"/>
  <c r="AP582"/>
  <c r="AT581"/>
  <c r="AS581"/>
  <c r="AR581"/>
  <c r="AQ581"/>
  <c r="AP581"/>
  <c r="AT580"/>
  <c r="AS580"/>
  <c r="AR580"/>
  <c r="AQ580"/>
  <c r="AP580"/>
  <c r="AT579"/>
  <c r="AS579"/>
  <c r="AR579"/>
  <c r="AQ579"/>
  <c r="AP579"/>
  <c r="AT578"/>
  <c r="AS578"/>
  <c r="AR578"/>
  <c r="AQ578"/>
  <c r="AP578"/>
  <c r="AT577"/>
  <c r="AS577"/>
  <c r="AR577"/>
  <c r="AQ577"/>
  <c r="AP577"/>
  <c r="AT576"/>
  <c r="AS576"/>
  <c r="AR576"/>
  <c r="AQ576"/>
  <c r="AP576"/>
  <c r="AT575"/>
  <c r="AS575"/>
  <c r="AR575"/>
  <c r="AQ575"/>
  <c r="AP575"/>
  <c r="AT574"/>
  <c r="AS574"/>
  <c r="AR574"/>
  <c r="AQ574"/>
  <c r="AP574"/>
  <c r="AT573"/>
  <c r="AS573"/>
  <c r="AR573"/>
  <c r="AQ573"/>
  <c r="AP573"/>
  <c r="AT572"/>
  <c r="AS572"/>
  <c r="AR572"/>
  <c r="AQ572"/>
  <c r="AP572"/>
  <c r="AT571"/>
  <c r="AS571"/>
  <c r="AR571"/>
  <c r="AQ571"/>
  <c r="AP571"/>
  <c r="AT570"/>
  <c r="AS570"/>
  <c r="AR570"/>
  <c r="AQ570"/>
  <c r="AP570"/>
  <c r="AT569"/>
  <c r="AS569"/>
  <c r="AR569"/>
  <c r="AQ569"/>
  <c r="AP569"/>
  <c r="AT568"/>
  <c r="AS568"/>
  <c r="AR568"/>
  <c r="AQ568"/>
  <c r="AP568"/>
  <c r="AT567"/>
  <c r="AS567"/>
  <c r="AR567"/>
  <c r="AQ567"/>
  <c r="AP567"/>
  <c r="AT566"/>
  <c r="AS566"/>
  <c r="AR566"/>
  <c r="AQ566"/>
  <c r="AP566"/>
  <c r="AT565"/>
  <c r="AS565"/>
  <c r="AR565"/>
  <c r="AQ565"/>
  <c r="AP565"/>
  <c r="AT564"/>
  <c r="AS564"/>
  <c r="AR564"/>
  <c r="AQ564"/>
  <c r="AP564"/>
  <c r="AT563"/>
  <c r="AS563"/>
  <c r="AR563"/>
  <c r="AQ563"/>
  <c r="AP563"/>
  <c r="AT562"/>
  <c r="AS562"/>
  <c r="AR562"/>
  <c r="AQ562"/>
  <c r="AP562"/>
  <c r="AT561"/>
  <c r="AS561"/>
  <c r="AR561"/>
  <c r="AQ561"/>
  <c r="AP561"/>
  <c r="AT560"/>
  <c r="AS560"/>
  <c r="AR560"/>
  <c r="AQ560"/>
  <c r="AP560"/>
  <c r="AT559"/>
  <c r="AS559"/>
  <c r="AR559"/>
  <c r="AQ559"/>
  <c r="AP559"/>
  <c r="AT558"/>
  <c r="AS558"/>
  <c r="AR558"/>
  <c r="AQ558"/>
  <c r="AP558"/>
  <c r="AT557"/>
  <c r="AS557"/>
  <c r="AR557"/>
  <c r="AQ557"/>
  <c r="AP557"/>
  <c r="AT556"/>
  <c r="AS556"/>
  <c r="AR556"/>
  <c r="AQ556"/>
  <c r="AP556"/>
  <c r="AT555"/>
  <c r="AS555"/>
  <c r="AR555"/>
  <c r="AQ555"/>
  <c r="AP555"/>
  <c r="AT554"/>
  <c r="AS554"/>
  <c r="AR554"/>
  <c r="AQ554"/>
  <c r="AP554"/>
  <c r="AT553"/>
  <c r="AS553"/>
  <c r="AR553"/>
  <c r="AQ553"/>
  <c r="AP553"/>
  <c r="AT552"/>
  <c r="AS552"/>
  <c r="AR552"/>
  <c r="AQ552"/>
  <c r="AP552"/>
  <c r="AT551"/>
  <c r="AS551"/>
  <c r="AR551"/>
  <c r="AQ551"/>
  <c r="AP551"/>
  <c r="AT550"/>
  <c r="AS550"/>
  <c r="AR550"/>
  <c r="AQ550"/>
  <c r="AP550"/>
  <c r="AT549"/>
  <c r="AS549"/>
  <c r="AR549"/>
  <c r="AQ549"/>
  <c r="AP549"/>
  <c r="AT548"/>
  <c r="AS548"/>
  <c r="AR548"/>
  <c r="AQ548"/>
  <c r="AP548"/>
  <c r="AT547"/>
  <c r="AS547"/>
  <c r="AR547"/>
  <c r="AQ547"/>
  <c r="AP547"/>
  <c r="AT546"/>
  <c r="AS546"/>
  <c r="AR546"/>
  <c r="AQ546"/>
  <c r="AP546"/>
  <c r="AT545"/>
  <c r="AS545"/>
  <c r="AR545"/>
  <c r="AQ545"/>
  <c r="AP545"/>
  <c r="AT544"/>
  <c r="AS544"/>
  <c r="AR544"/>
  <c r="AQ544"/>
  <c r="AP544"/>
  <c r="AT543"/>
  <c r="AS543"/>
  <c r="AR543"/>
  <c r="AQ543"/>
  <c r="AP543"/>
  <c r="AT542"/>
  <c r="AS542"/>
  <c r="AR542"/>
  <c r="AQ542"/>
  <c r="AP542"/>
  <c r="AT541"/>
  <c r="AS541"/>
  <c r="AR541"/>
  <c r="AQ541"/>
  <c r="AP541"/>
  <c r="AT540"/>
  <c r="AS540"/>
  <c r="AR540"/>
  <c r="AQ540"/>
  <c r="AP540"/>
  <c r="AT539"/>
  <c r="AS539"/>
  <c r="AR539"/>
  <c r="AQ539"/>
  <c r="AP539"/>
  <c r="AT538"/>
  <c r="AS538"/>
  <c r="AR538"/>
  <c r="AQ538"/>
  <c r="AP538"/>
  <c r="AT537"/>
  <c r="AS537"/>
  <c r="AR537"/>
  <c r="AQ537"/>
  <c r="AP537"/>
  <c r="AT536"/>
  <c r="AS536"/>
  <c r="AR536"/>
  <c r="AQ536"/>
  <c r="AP536"/>
  <c r="AT535"/>
  <c r="AS535"/>
  <c r="AR535"/>
  <c r="AQ535"/>
  <c r="AP535"/>
  <c r="AT534"/>
  <c r="AS534"/>
  <c r="AR534"/>
  <c r="AQ534"/>
  <c r="AP534"/>
  <c r="AT533"/>
  <c r="AS533"/>
  <c r="AR533"/>
  <c r="AQ533"/>
  <c r="AP533"/>
  <c r="AT532"/>
  <c r="AS532"/>
  <c r="AR532"/>
  <c r="AQ532"/>
  <c r="AP532"/>
  <c r="AT531"/>
  <c r="AS531"/>
  <c r="AR531"/>
  <c r="AQ531"/>
  <c r="AP531"/>
  <c r="AT530"/>
  <c r="AS530"/>
  <c r="AR530"/>
  <c r="AQ530"/>
  <c r="AP530"/>
  <c r="AT529"/>
  <c r="AS529"/>
  <c r="AR529"/>
  <c r="AQ529"/>
  <c r="AP529"/>
  <c r="AT528"/>
  <c r="AS528"/>
  <c r="AR528"/>
  <c r="AQ528"/>
  <c r="AP528"/>
  <c r="AT527"/>
  <c r="AS527"/>
  <c r="AR527"/>
  <c r="AQ527"/>
  <c r="AP527"/>
  <c r="AT526"/>
  <c r="AS526"/>
  <c r="AR526"/>
  <c r="AQ526"/>
  <c r="AP526"/>
  <c r="AT525"/>
  <c r="AS525"/>
  <c r="AR525"/>
  <c r="AQ525"/>
  <c r="AP525"/>
  <c r="AT524"/>
  <c r="AS524"/>
  <c r="AR524"/>
  <c r="AQ524"/>
  <c r="AP524"/>
  <c r="AT523"/>
  <c r="AS523"/>
  <c r="AR523"/>
  <c r="AQ523"/>
  <c r="AP523"/>
  <c r="AT522"/>
  <c r="AS522"/>
  <c r="AR522"/>
  <c r="AQ522"/>
  <c r="AP522"/>
  <c r="AT521"/>
  <c r="AS521"/>
  <c r="AR521"/>
  <c r="AQ521"/>
  <c r="AP521"/>
  <c r="AT520"/>
  <c r="AS520"/>
  <c r="AR520"/>
  <c r="AQ520"/>
  <c r="AP520"/>
  <c r="AT519"/>
  <c r="AS519"/>
  <c r="AR519"/>
  <c r="AQ519"/>
  <c r="AP519"/>
  <c r="AT518"/>
  <c r="AS518"/>
  <c r="AR518"/>
  <c r="AQ518"/>
  <c r="AP518"/>
  <c r="AT517"/>
  <c r="AS517"/>
  <c r="AR517"/>
  <c r="AQ517"/>
  <c r="AP517"/>
  <c r="AT516"/>
  <c r="AS516"/>
  <c r="AR516"/>
  <c r="AQ516"/>
  <c r="AP516"/>
  <c r="AT515"/>
  <c r="AS515"/>
  <c r="AR515"/>
  <c r="AQ515"/>
  <c r="AP515"/>
  <c r="AT514"/>
  <c r="AS514"/>
  <c r="AR514"/>
  <c r="AQ514"/>
  <c r="AP514"/>
  <c r="AT513"/>
  <c r="AS513"/>
  <c r="AR513"/>
  <c r="AQ513"/>
  <c r="AP513"/>
  <c r="AT512"/>
  <c r="AS512"/>
  <c r="AR512"/>
  <c r="AQ512"/>
  <c r="AP512"/>
  <c r="AT511"/>
  <c r="AS511"/>
  <c r="AR511"/>
  <c r="AQ511"/>
  <c r="AP511"/>
  <c r="AT510"/>
  <c r="AS510"/>
  <c r="AR510"/>
  <c r="AQ510"/>
  <c r="AP510"/>
  <c r="AT509"/>
  <c r="AS509"/>
  <c r="AR509"/>
  <c r="AQ509"/>
  <c r="AP509"/>
  <c r="AT508"/>
  <c r="AS508"/>
  <c r="AR508"/>
  <c r="AQ508"/>
  <c r="AP508"/>
  <c r="AT507"/>
  <c r="AS507"/>
  <c r="AR507"/>
  <c r="AQ507"/>
  <c r="AP507"/>
  <c r="AT506"/>
  <c r="AS506"/>
  <c r="AR506"/>
  <c r="AQ506"/>
  <c r="AP506"/>
  <c r="AT505"/>
  <c r="AS505"/>
  <c r="AR505"/>
  <c r="AQ505"/>
  <c r="AP505"/>
  <c r="AT504"/>
  <c r="AS504"/>
  <c r="AR504"/>
  <c r="AQ504"/>
  <c r="AP504"/>
  <c r="AT503"/>
  <c r="AS503"/>
  <c r="AR503"/>
  <c r="AQ503"/>
  <c r="AP503"/>
  <c r="AT502"/>
  <c r="AS502"/>
  <c r="AR502"/>
  <c r="AQ502"/>
  <c r="AP502"/>
  <c r="AT501"/>
  <c r="AS501"/>
  <c r="AR501"/>
  <c r="AQ501"/>
  <c r="AP501"/>
  <c r="AT500"/>
  <c r="AS500"/>
  <c r="AR500"/>
  <c r="AQ500"/>
  <c r="AP500"/>
  <c r="AT499"/>
  <c r="AS499"/>
  <c r="AR499"/>
  <c r="AQ499"/>
  <c r="AP499"/>
  <c r="AT498"/>
  <c r="AS498"/>
  <c r="AR498"/>
  <c r="AQ498"/>
  <c r="AP498"/>
  <c r="AT497"/>
  <c r="AS497"/>
  <c r="AR497"/>
  <c r="AQ497"/>
  <c r="AP497"/>
  <c r="AT496"/>
  <c r="AS496"/>
  <c r="AR496"/>
  <c r="AQ496"/>
  <c r="AP496"/>
  <c r="AT495"/>
  <c r="AS495"/>
  <c r="AR495"/>
  <c r="AQ495"/>
  <c r="AP495"/>
  <c r="AT494"/>
  <c r="AS494"/>
  <c r="AR494"/>
  <c r="AQ494"/>
  <c r="AP494"/>
  <c r="AT493"/>
  <c r="AS493"/>
  <c r="AR493"/>
  <c r="AQ493"/>
  <c r="AP493"/>
  <c r="AT492"/>
  <c r="AS492"/>
  <c r="AR492"/>
  <c r="AQ492"/>
  <c r="AP492"/>
  <c r="AT491"/>
  <c r="AS491"/>
  <c r="AR491"/>
  <c r="AQ491"/>
  <c r="AP491"/>
  <c r="AT490"/>
  <c r="AS490"/>
  <c r="AR490"/>
  <c r="AQ490"/>
  <c r="AP490"/>
  <c r="AT489"/>
  <c r="AS489"/>
  <c r="AR489"/>
  <c r="AQ489"/>
  <c r="AP489"/>
  <c r="AT488"/>
  <c r="AS488"/>
  <c r="AR488"/>
  <c r="AQ488"/>
  <c r="AP488"/>
  <c r="AT487"/>
  <c r="AS487"/>
  <c r="AR487"/>
  <c r="AQ487"/>
  <c r="AP487"/>
  <c r="AT486"/>
  <c r="AS486"/>
  <c r="AR486"/>
  <c r="AQ486"/>
  <c r="AP486"/>
  <c r="AT485"/>
  <c r="AS485"/>
  <c r="AR485"/>
  <c r="AQ485"/>
  <c r="AP485"/>
  <c r="AT484"/>
  <c r="AS484"/>
  <c r="AR484"/>
  <c r="AQ484"/>
  <c r="AP484"/>
  <c r="AT483"/>
  <c r="AS483"/>
  <c r="AR483"/>
  <c r="AQ483"/>
  <c r="AP483"/>
  <c r="AT482"/>
  <c r="AS482"/>
  <c r="AR482"/>
  <c r="AQ482"/>
  <c r="AP482"/>
  <c r="AT481"/>
  <c r="AS481"/>
  <c r="AR481"/>
  <c r="AQ481"/>
  <c r="AP481"/>
  <c r="AT480"/>
  <c r="AS480"/>
  <c r="AR480"/>
  <c r="AQ480"/>
  <c r="AP480"/>
  <c r="AT479"/>
  <c r="AS479"/>
  <c r="AR479"/>
  <c r="AQ479"/>
  <c r="AP479"/>
  <c r="AT478"/>
  <c r="AS478"/>
  <c r="AR478"/>
  <c r="AQ478"/>
  <c r="AP478"/>
  <c r="AT477"/>
  <c r="AS477"/>
  <c r="AR477"/>
  <c r="AQ477"/>
  <c r="AP477"/>
  <c r="AT476"/>
  <c r="AS476"/>
  <c r="AR476"/>
  <c r="AQ476"/>
  <c r="AP476"/>
  <c r="AT475"/>
  <c r="AS475"/>
  <c r="AR475"/>
  <c r="AQ475"/>
  <c r="AP475"/>
  <c r="AT474"/>
  <c r="AS474"/>
  <c r="AR474"/>
  <c r="AQ474"/>
  <c r="AP474"/>
  <c r="AT473"/>
  <c r="AS473"/>
  <c r="AR473"/>
  <c r="AQ473"/>
  <c r="AP473"/>
  <c r="AT472"/>
  <c r="AS472"/>
  <c r="AR472"/>
  <c r="AQ472"/>
  <c r="AP472"/>
  <c r="AT471"/>
  <c r="AS471"/>
  <c r="AR471"/>
  <c r="AQ471"/>
  <c r="AP471"/>
  <c r="AT470"/>
  <c r="AS470"/>
  <c r="AR470"/>
  <c r="AQ470"/>
  <c r="AP470"/>
  <c r="AT469"/>
  <c r="AS469"/>
  <c r="AR469"/>
  <c r="AQ469"/>
  <c r="AP469"/>
  <c r="AT468"/>
  <c r="AS468"/>
  <c r="AR468"/>
  <c r="AQ468"/>
  <c r="AP468"/>
  <c r="AT467"/>
  <c r="AS467"/>
  <c r="AR467"/>
  <c r="AQ467"/>
  <c r="AP467"/>
  <c r="AT466"/>
  <c r="AS466"/>
  <c r="AR466"/>
  <c r="AQ466"/>
  <c r="AP466"/>
  <c r="AT465"/>
  <c r="AS465"/>
  <c r="AR465"/>
  <c r="AQ465"/>
  <c r="AP465"/>
  <c r="AT464"/>
  <c r="AS464"/>
  <c r="AR464"/>
  <c r="AQ464"/>
  <c r="AP464"/>
  <c r="AT463"/>
  <c r="AS463"/>
  <c r="AR463"/>
  <c r="AQ463"/>
  <c r="AP463"/>
  <c r="AT462"/>
  <c r="AS462"/>
  <c r="AR462"/>
  <c r="AQ462"/>
  <c r="AP462"/>
  <c r="AT461"/>
  <c r="AS461"/>
  <c r="AR461"/>
  <c r="AQ461"/>
  <c r="AP461"/>
  <c r="AT460"/>
  <c r="AS460"/>
  <c r="AR460"/>
  <c r="AQ460"/>
  <c r="AP460"/>
  <c r="AT459"/>
  <c r="AS459"/>
  <c r="AR459"/>
  <c r="AQ459"/>
  <c r="AP459"/>
  <c r="AT458"/>
  <c r="AS458"/>
  <c r="AR458"/>
  <c r="AQ458"/>
  <c r="AP458"/>
  <c r="AT457"/>
  <c r="AS457"/>
  <c r="AR457"/>
  <c r="AQ457"/>
  <c r="AP457"/>
  <c r="AT456"/>
  <c r="AS456"/>
  <c r="AR456"/>
  <c r="AQ456"/>
  <c r="AP456"/>
  <c r="AT455"/>
  <c r="AS455"/>
  <c r="AR455"/>
  <c r="AQ455"/>
  <c r="AP455"/>
  <c r="AT454"/>
  <c r="AS454"/>
  <c r="AR454"/>
  <c r="AQ454"/>
  <c r="AP454"/>
  <c r="AT453"/>
  <c r="AS453"/>
  <c r="AR453"/>
  <c r="AQ453"/>
  <c r="AP453"/>
  <c r="AT452"/>
  <c r="AS452"/>
  <c r="AR452"/>
  <c r="AQ452"/>
  <c r="AP452"/>
  <c r="AT451"/>
  <c r="AS451"/>
  <c r="AR451"/>
  <c r="AQ451"/>
  <c r="AP451"/>
  <c r="AT450"/>
  <c r="AS450"/>
  <c r="AR450"/>
  <c r="AQ450"/>
  <c r="AP450"/>
  <c r="AT449"/>
  <c r="AS449"/>
  <c r="AR449"/>
  <c r="AQ449"/>
  <c r="AP449"/>
  <c r="AT448"/>
  <c r="AS448"/>
  <c r="AR448"/>
  <c r="AQ448"/>
  <c r="AP448"/>
  <c r="AT447"/>
  <c r="AS447"/>
  <c r="AR447"/>
  <c r="AQ447"/>
  <c r="AP447"/>
  <c r="AT446"/>
  <c r="AS446"/>
  <c r="AR446"/>
  <c r="AQ446"/>
  <c r="AP446"/>
  <c r="AT445"/>
  <c r="AS445"/>
  <c r="AR445"/>
  <c r="AQ445"/>
  <c r="AP445"/>
  <c r="AT444"/>
  <c r="AS444"/>
  <c r="AR444"/>
  <c r="AQ444"/>
  <c r="AP444"/>
  <c r="AT443"/>
  <c r="AS443"/>
  <c r="AR443"/>
  <c r="AQ443"/>
  <c r="AP443"/>
  <c r="AT442"/>
  <c r="AS442"/>
  <c r="AR442"/>
  <c r="AQ442"/>
  <c r="AP442"/>
  <c r="AT441"/>
  <c r="AS441"/>
  <c r="AR441"/>
  <c r="AQ441"/>
  <c r="AP441"/>
  <c r="AT440"/>
  <c r="AS440"/>
  <c r="AR440"/>
  <c r="AQ440"/>
  <c r="AP440"/>
  <c r="AT439"/>
  <c r="AS439"/>
  <c r="AR439"/>
  <c r="AQ439"/>
  <c r="AP439"/>
  <c r="AT438"/>
  <c r="AS438"/>
  <c r="AR438"/>
  <c r="AQ438"/>
  <c r="AP438"/>
  <c r="AT437"/>
  <c r="AS437"/>
  <c r="AR437"/>
  <c r="AQ437"/>
  <c r="AP437"/>
  <c r="AT436"/>
  <c r="AS436"/>
  <c r="AR436"/>
  <c r="AQ436"/>
  <c r="AP436"/>
  <c r="AT435"/>
  <c r="AS435"/>
  <c r="AR435"/>
  <c r="AQ435"/>
  <c r="AP435"/>
  <c r="AT434"/>
  <c r="AS434"/>
  <c r="AR434"/>
  <c r="AQ434"/>
  <c r="AP434"/>
  <c r="AT433"/>
  <c r="AS433"/>
  <c r="AR433"/>
  <c r="AQ433"/>
  <c r="AP433"/>
  <c r="AT432"/>
  <c r="AS432"/>
  <c r="AR432"/>
  <c r="AQ432"/>
  <c r="AP432"/>
  <c r="AT431"/>
  <c r="AS431"/>
  <c r="AR431"/>
  <c r="AQ431"/>
  <c r="AP431"/>
  <c r="AT430"/>
  <c r="AS430"/>
  <c r="AR430"/>
  <c r="AQ430"/>
  <c r="AP430"/>
  <c r="AT429"/>
  <c r="AS429"/>
  <c r="AR429"/>
  <c r="AQ429"/>
  <c r="AP429"/>
  <c r="AT428"/>
  <c r="AS428"/>
  <c r="AR428"/>
  <c r="AQ428"/>
  <c r="AP428"/>
  <c r="AT427"/>
  <c r="AS427"/>
  <c r="AR427"/>
  <c r="AQ427"/>
  <c r="AP427"/>
  <c r="AT426"/>
  <c r="AS426"/>
  <c r="AR426"/>
  <c r="AQ426"/>
  <c r="AP426"/>
  <c r="AT425"/>
  <c r="AS425"/>
  <c r="AR425"/>
  <c r="AQ425"/>
  <c r="AP425"/>
  <c r="AT424"/>
  <c r="AS424"/>
  <c r="AR424"/>
  <c r="AQ424"/>
  <c r="AP424"/>
  <c r="AT423"/>
  <c r="AS423"/>
  <c r="AR423"/>
  <c r="AQ423"/>
  <c r="AP423"/>
  <c r="AT422"/>
  <c r="AS422"/>
  <c r="AR422"/>
  <c r="AQ422"/>
  <c r="AP422"/>
  <c r="AT421"/>
  <c r="AS421"/>
  <c r="AR421"/>
  <c r="AQ421"/>
  <c r="AP421"/>
  <c r="AT420"/>
  <c r="AS420"/>
  <c r="AR420"/>
  <c r="AQ420"/>
  <c r="AP420"/>
  <c r="AT419"/>
  <c r="AS419"/>
  <c r="AR419"/>
  <c r="AQ419"/>
  <c r="AP419"/>
  <c r="AT418"/>
  <c r="AS418"/>
  <c r="AR418"/>
  <c r="AQ418"/>
  <c r="AP418"/>
  <c r="AT417"/>
  <c r="AS417"/>
  <c r="AR417"/>
  <c r="AQ417"/>
  <c r="AP417"/>
  <c r="AT416"/>
  <c r="AS416"/>
  <c r="AR416"/>
  <c r="AQ416"/>
  <c r="AP416"/>
  <c r="AT415"/>
  <c r="AS415"/>
  <c r="AR415"/>
  <c r="AQ415"/>
  <c r="AP415"/>
  <c r="AT414"/>
  <c r="AS414"/>
  <c r="AR414"/>
  <c r="AQ414"/>
  <c r="AP414"/>
  <c r="AT413"/>
  <c r="AS413"/>
  <c r="AR413"/>
  <c r="AQ413"/>
  <c r="AP413"/>
  <c r="AT412"/>
  <c r="AS412"/>
  <c r="AR412"/>
  <c r="AQ412"/>
  <c r="AP412"/>
  <c r="AT411"/>
  <c r="AS411"/>
  <c r="AR411"/>
  <c r="AQ411"/>
  <c r="AP411"/>
  <c r="AT410"/>
  <c r="AS410"/>
  <c r="AR410"/>
  <c r="AQ410"/>
  <c r="AP410"/>
  <c r="AT409"/>
  <c r="AS409"/>
  <c r="AR409"/>
  <c r="AQ409"/>
  <c r="AP409"/>
  <c r="AT408"/>
  <c r="AS408"/>
  <c r="AR408"/>
  <c r="AQ408"/>
  <c r="AP408"/>
  <c r="AT407"/>
  <c r="AS407"/>
  <c r="AR407"/>
  <c r="AQ407"/>
  <c r="AP407"/>
  <c r="AT406"/>
  <c r="AS406"/>
  <c r="AR406"/>
  <c r="AQ406"/>
  <c r="AP406"/>
  <c r="AT405"/>
  <c r="AS405"/>
  <c r="AR405"/>
  <c r="AQ405"/>
  <c r="AP405"/>
  <c r="AT404"/>
  <c r="AS404"/>
  <c r="AR404"/>
  <c r="AQ404"/>
  <c r="AP404"/>
  <c r="AT403"/>
  <c r="AS403"/>
  <c r="AR403"/>
  <c r="AQ403"/>
  <c r="AP403"/>
  <c r="AT402"/>
  <c r="AS402"/>
  <c r="AR402"/>
  <c r="AQ402"/>
  <c r="AP402"/>
  <c r="AT401"/>
  <c r="AS401"/>
  <c r="AR401"/>
  <c r="AQ401"/>
  <c r="AP401"/>
  <c r="AT400"/>
  <c r="AS400"/>
  <c r="AR400"/>
  <c r="AQ400"/>
  <c r="AP400"/>
  <c r="AT399"/>
  <c r="AS399"/>
  <c r="AR399"/>
  <c r="AQ399"/>
  <c r="AP399"/>
  <c r="AT398"/>
  <c r="AS398"/>
  <c r="AR398"/>
  <c r="AQ398"/>
  <c r="AP398"/>
  <c r="AT397"/>
  <c r="AS397"/>
  <c r="AR397"/>
  <c r="AQ397"/>
  <c r="AP397"/>
  <c r="AT396"/>
  <c r="AS396"/>
  <c r="AR396"/>
  <c r="AQ396"/>
  <c r="AP396"/>
  <c r="AT395"/>
  <c r="AS395"/>
  <c r="AR395"/>
  <c r="AQ395"/>
  <c r="AP395"/>
  <c r="AT394"/>
  <c r="AS394"/>
  <c r="AR394"/>
  <c r="AQ394"/>
  <c r="AP394"/>
  <c r="AT393"/>
  <c r="AS393"/>
  <c r="AR393"/>
  <c r="AQ393"/>
  <c r="AP393"/>
  <c r="AT392"/>
  <c r="AS392"/>
  <c r="AR392"/>
  <c r="AQ392"/>
  <c r="AP392"/>
  <c r="AT391"/>
  <c r="AS391"/>
  <c r="AR391"/>
  <c r="AQ391"/>
  <c r="AP391"/>
  <c r="AT390"/>
  <c r="AS390"/>
  <c r="AR390"/>
  <c r="AQ390"/>
  <c r="AP390"/>
  <c r="AT389"/>
  <c r="AS389"/>
  <c r="AR389"/>
  <c r="AQ389"/>
  <c r="AP389"/>
  <c r="AT388"/>
  <c r="AS388"/>
  <c r="AR388"/>
  <c r="AQ388"/>
  <c r="AP388"/>
  <c r="AT387"/>
  <c r="AS387"/>
  <c r="AR387"/>
  <c r="AQ387"/>
  <c r="AP387"/>
  <c r="AT386"/>
  <c r="AS386"/>
  <c r="AR386"/>
  <c r="AQ386"/>
  <c r="AP386"/>
  <c r="AT385"/>
  <c r="AS385"/>
  <c r="AR385"/>
  <c r="AQ385"/>
  <c r="AP385"/>
  <c r="AT384"/>
  <c r="AS384"/>
  <c r="AR384"/>
  <c r="AQ384"/>
  <c r="AP384"/>
  <c r="AT383"/>
  <c r="AS383"/>
  <c r="AR383"/>
  <c r="AQ383"/>
  <c r="AP383"/>
  <c r="AT382"/>
  <c r="AS382"/>
  <c r="AR382"/>
  <c r="AQ382"/>
  <c r="AP382"/>
  <c r="AT381"/>
  <c r="AS381"/>
  <c r="AR381"/>
  <c r="AQ381"/>
  <c r="AP381"/>
  <c r="AT380"/>
  <c r="AS380"/>
  <c r="AR380"/>
  <c r="AQ380"/>
  <c r="AP380"/>
  <c r="AT379"/>
  <c r="AS379"/>
  <c r="AR379"/>
  <c r="AQ379"/>
  <c r="AP379"/>
  <c r="AT378"/>
  <c r="AS378"/>
  <c r="AR378"/>
  <c r="AQ378"/>
  <c r="AP378"/>
  <c r="AT377"/>
  <c r="AS377"/>
  <c r="AR377"/>
  <c r="AQ377"/>
  <c r="AP377"/>
  <c r="AT376"/>
  <c r="AS376"/>
  <c r="AR376"/>
  <c r="AQ376"/>
  <c r="AP376"/>
  <c r="AT375"/>
  <c r="AS375"/>
  <c r="AR375"/>
  <c r="AQ375"/>
  <c r="AP375"/>
  <c r="AT374"/>
  <c r="AS374"/>
  <c r="AR374"/>
  <c r="AQ374"/>
  <c r="AP374"/>
  <c r="AT373"/>
  <c r="AS373"/>
  <c r="AR373"/>
  <c r="AQ373"/>
  <c r="AP373"/>
  <c r="AT372"/>
  <c r="AS372"/>
  <c r="AR372"/>
  <c r="AQ372"/>
  <c r="AP372"/>
  <c r="AT371"/>
  <c r="AS371"/>
  <c r="AR371"/>
  <c r="AQ371"/>
  <c r="AP371"/>
  <c r="AT370"/>
  <c r="AS370"/>
  <c r="AR370"/>
  <c r="AQ370"/>
  <c r="AP370"/>
  <c r="AT369"/>
  <c r="AS369"/>
  <c r="AR369"/>
  <c r="AQ369"/>
  <c r="AP369"/>
  <c r="AT368"/>
  <c r="AS368"/>
  <c r="AR368"/>
  <c r="AQ368"/>
  <c r="AP368"/>
  <c r="AT367"/>
  <c r="AS367"/>
  <c r="AR367"/>
  <c r="AQ367"/>
  <c r="AP367"/>
  <c r="AT366"/>
  <c r="AS366"/>
  <c r="AR366"/>
  <c r="AQ366"/>
  <c r="AP366"/>
  <c r="AT365"/>
  <c r="AS365"/>
  <c r="AR365"/>
  <c r="AQ365"/>
  <c r="AP365"/>
  <c r="AT364"/>
  <c r="AS364"/>
  <c r="AR364"/>
  <c r="AQ364"/>
  <c r="AP364"/>
  <c r="AT363"/>
  <c r="AS363"/>
  <c r="AR363"/>
  <c r="AQ363"/>
  <c r="AP363"/>
  <c r="AT362"/>
  <c r="AS362"/>
  <c r="AR362"/>
  <c r="AQ362"/>
  <c r="AP362"/>
  <c r="AT361"/>
  <c r="AS361"/>
  <c r="AR361"/>
  <c r="AQ361"/>
  <c r="AP361"/>
  <c r="AT360"/>
  <c r="AS360"/>
  <c r="AR360"/>
  <c r="AQ360"/>
  <c r="AP360"/>
  <c r="AT359"/>
  <c r="AS359"/>
  <c r="AR359"/>
  <c r="AQ359"/>
  <c r="AP359"/>
  <c r="AT358"/>
  <c r="AS358"/>
  <c r="AR358"/>
  <c r="AQ358"/>
  <c r="AP358"/>
  <c r="AT357"/>
  <c r="AS357"/>
  <c r="AR357"/>
  <c r="AQ357"/>
  <c r="AP357"/>
  <c r="AT356"/>
  <c r="AS356"/>
  <c r="AR356"/>
  <c r="AQ356"/>
  <c r="AP356"/>
  <c r="AT355"/>
  <c r="AS355"/>
  <c r="AR355"/>
  <c r="AQ355"/>
  <c r="AP355"/>
  <c r="AT354"/>
  <c r="AS354"/>
  <c r="AR354"/>
  <c r="AQ354"/>
  <c r="AP354"/>
  <c r="AT353"/>
  <c r="AS353"/>
  <c r="AR353"/>
  <c r="AQ353"/>
  <c r="AP353"/>
  <c r="AT352"/>
  <c r="AS352"/>
  <c r="AR352"/>
  <c r="AQ352"/>
  <c r="AP352"/>
  <c r="AT351"/>
  <c r="AS351"/>
  <c r="AR351"/>
  <c r="AQ351"/>
  <c r="AP351"/>
  <c r="AT350"/>
  <c r="AS350"/>
  <c r="AR350"/>
  <c r="AQ350"/>
  <c r="AP350"/>
  <c r="AT349"/>
  <c r="AS349"/>
  <c r="AR349"/>
  <c r="AQ349"/>
  <c r="AP349"/>
  <c r="AT348"/>
  <c r="AS348"/>
  <c r="AR348"/>
  <c r="AQ348"/>
  <c r="AP348"/>
  <c r="AT347"/>
  <c r="AS347"/>
  <c r="AR347"/>
  <c r="AQ347"/>
  <c r="AP347"/>
  <c r="AT346"/>
  <c r="AS346"/>
  <c r="AR346"/>
  <c r="AQ346"/>
  <c r="AP346"/>
  <c r="AT345"/>
  <c r="AS345"/>
  <c r="AR345"/>
  <c r="AQ345"/>
  <c r="AP345"/>
  <c r="AT344"/>
  <c r="AS344"/>
  <c r="AR344"/>
  <c r="AQ344"/>
  <c r="AP344"/>
  <c r="AT343"/>
  <c r="AS343"/>
  <c r="AR343"/>
  <c r="AQ343"/>
  <c r="AP343"/>
  <c r="AT342"/>
  <c r="AS342"/>
  <c r="AR342"/>
  <c r="AQ342"/>
  <c r="AP342"/>
  <c r="AT341"/>
  <c r="AS341"/>
  <c r="AR341"/>
  <c r="AQ341"/>
  <c r="AP341"/>
  <c r="AT340"/>
  <c r="AS340"/>
  <c r="AR340"/>
  <c r="AQ340"/>
  <c r="AP340"/>
  <c r="AT339"/>
  <c r="AS339"/>
  <c r="AR339"/>
  <c r="AQ339"/>
  <c r="AP339"/>
  <c r="AT338"/>
  <c r="AS338"/>
  <c r="AR338"/>
  <c r="AQ338"/>
  <c r="AP338"/>
  <c r="AT337"/>
  <c r="AS337"/>
  <c r="AR337"/>
  <c r="AQ337"/>
  <c r="AP337"/>
  <c r="AT336"/>
  <c r="AS336"/>
  <c r="AR336"/>
  <c r="AQ336"/>
  <c r="AP336"/>
  <c r="AT335"/>
  <c r="AS335"/>
  <c r="AR335"/>
  <c r="AQ335"/>
  <c r="AP335"/>
  <c r="AT334"/>
  <c r="AS334"/>
  <c r="AR334"/>
  <c r="AQ334"/>
  <c r="AP334"/>
  <c r="AT333"/>
  <c r="AS333"/>
  <c r="AR333"/>
  <c r="AQ333"/>
  <c r="AP333"/>
  <c r="AT332"/>
  <c r="AS332"/>
  <c r="AR332"/>
  <c r="AQ332"/>
  <c r="AP332"/>
  <c r="AT331"/>
  <c r="AS331"/>
  <c r="AR331"/>
  <c r="AQ331"/>
  <c r="AP331"/>
  <c r="AT330"/>
  <c r="AS330"/>
  <c r="AR330"/>
  <c r="AQ330"/>
  <c r="AP330"/>
  <c r="AT329"/>
  <c r="AS329"/>
  <c r="AR329"/>
  <c r="AQ329"/>
  <c r="AP329"/>
  <c r="AT328"/>
  <c r="AS328"/>
  <c r="AR328"/>
  <c r="AQ328"/>
  <c r="AP328"/>
  <c r="AT327"/>
  <c r="AS327"/>
  <c r="AR327"/>
  <c r="AQ327"/>
  <c r="AP327"/>
  <c r="AT326"/>
  <c r="AS326"/>
  <c r="AR326"/>
  <c r="AQ326"/>
  <c r="AP326"/>
  <c r="AT325"/>
  <c r="AS325"/>
  <c r="AR325"/>
  <c r="AQ325"/>
  <c r="AP325"/>
  <c r="AT324"/>
  <c r="AS324"/>
  <c r="AR324"/>
  <c r="AQ324"/>
  <c r="AP324"/>
  <c r="AT323"/>
  <c r="AS323"/>
  <c r="AR323"/>
  <c r="AQ323"/>
  <c r="AP323"/>
  <c r="AT322"/>
  <c r="AS322"/>
  <c r="AR322"/>
  <c r="AQ322"/>
  <c r="AP322"/>
  <c r="AT321"/>
  <c r="AS321"/>
  <c r="AR321"/>
  <c r="AQ321"/>
  <c r="AP321"/>
  <c r="AT320"/>
  <c r="AS320"/>
  <c r="AR320"/>
  <c r="AQ320"/>
  <c r="AP320"/>
  <c r="AT319"/>
  <c r="AS319"/>
  <c r="AR319"/>
  <c r="AQ319"/>
  <c r="AP319"/>
  <c r="AT318"/>
  <c r="AS318"/>
  <c r="AR318"/>
  <c r="AQ318"/>
  <c r="AP318"/>
  <c r="AT317"/>
  <c r="AS317"/>
  <c r="AR317"/>
  <c r="AQ317"/>
  <c r="AP317"/>
  <c r="AT316"/>
  <c r="AS316"/>
  <c r="AR316"/>
  <c r="AQ316"/>
  <c r="AP316"/>
  <c r="AT315"/>
  <c r="AS315"/>
  <c r="AR315"/>
  <c r="AQ315"/>
  <c r="AP315"/>
  <c r="AT314"/>
  <c r="AS314"/>
  <c r="AR314"/>
  <c r="AQ314"/>
  <c r="AP314"/>
  <c r="AT313"/>
  <c r="AS313"/>
  <c r="AR313"/>
  <c r="AQ313"/>
  <c r="AP313"/>
  <c r="AT312"/>
  <c r="AS312"/>
  <c r="AR312"/>
  <c r="AQ312"/>
  <c r="AP312"/>
  <c r="AT311"/>
  <c r="AS311"/>
  <c r="AR311"/>
  <c r="AQ311"/>
  <c r="AP311"/>
  <c r="AT310"/>
  <c r="AS310"/>
  <c r="AR310"/>
  <c r="AQ310"/>
  <c r="AP310"/>
  <c r="AT309"/>
  <c r="AS309"/>
  <c r="AR309"/>
  <c r="AQ309"/>
  <c r="AP309"/>
  <c r="AT308"/>
  <c r="AS308"/>
  <c r="AR308"/>
  <c r="AQ308"/>
  <c r="AP308"/>
  <c r="AT307"/>
  <c r="AS307"/>
  <c r="AR307"/>
  <c r="AQ307"/>
  <c r="AP307"/>
  <c r="AT306"/>
  <c r="AS306"/>
  <c r="AR306"/>
  <c r="AQ306"/>
  <c r="AP306"/>
  <c r="AT305"/>
  <c r="AS305"/>
  <c r="AR305"/>
  <c r="AQ305"/>
  <c r="AP305"/>
  <c r="AT304"/>
  <c r="AS304"/>
  <c r="AR304"/>
  <c r="AQ304"/>
  <c r="AP304"/>
  <c r="AT303"/>
  <c r="AS303"/>
  <c r="AR303"/>
  <c r="AQ303"/>
  <c r="AP303"/>
  <c r="AT302"/>
  <c r="AS302"/>
  <c r="AR302"/>
  <c r="AQ302"/>
  <c r="AP302"/>
  <c r="AT301"/>
  <c r="AS301"/>
  <c r="AR301"/>
  <c r="AQ301"/>
  <c r="AP301"/>
  <c r="AT300"/>
  <c r="AS300"/>
  <c r="AR300"/>
  <c r="AQ300"/>
  <c r="AP300"/>
  <c r="AT299"/>
  <c r="AS299"/>
  <c r="AR299"/>
  <c r="AQ299"/>
  <c r="AP299"/>
  <c r="AT298"/>
  <c r="AS298"/>
  <c r="AR298"/>
  <c r="AQ298"/>
  <c r="AP298"/>
  <c r="AT297"/>
  <c r="AS297"/>
  <c r="AR297"/>
  <c r="AQ297"/>
  <c r="AP297"/>
  <c r="AT296"/>
  <c r="AS296"/>
  <c r="AR296"/>
  <c r="AQ296"/>
  <c r="AP296"/>
  <c r="AT295"/>
  <c r="AS295"/>
  <c r="AR295"/>
  <c r="AQ295"/>
  <c r="AP295"/>
  <c r="AT294"/>
  <c r="AS294"/>
  <c r="AR294"/>
  <c r="AQ294"/>
  <c r="AP294"/>
  <c r="AT293"/>
  <c r="AS293"/>
  <c r="AR293"/>
  <c r="AQ293"/>
  <c r="AP293"/>
  <c r="AT292"/>
  <c r="AS292"/>
  <c r="AR292"/>
  <c r="AQ292"/>
  <c r="AP292"/>
  <c r="AT291"/>
  <c r="AS291"/>
  <c r="AR291"/>
  <c r="AQ291"/>
  <c r="AP291"/>
  <c r="AT290"/>
  <c r="AS290"/>
  <c r="AR290"/>
  <c r="AQ290"/>
  <c r="AP290"/>
  <c r="AT289"/>
  <c r="AS289"/>
  <c r="AR289"/>
  <c r="AQ289"/>
  <c r="AP289"/>
  <c r="AT288"/>
  <c r="AS288"/>
  <c r="AR288"/>
  <c r="AQ288"/>
  <c r="AP288"/>
  <c r="AT287"/>
  <c r="AS287"/>
  <c r="AR287"/>
  <c r="AQ287"/>
  <c r="AP287"/>
  <c r="AT286"/>
  <c r="AS286"/>
  <c r="AR286"/>
  <c r="AQ286"/>
  <c r="AP286"/>
  <c r="AT285"/>
  <c r="AS285"/>
  <c r="AR285"/>
  <c r="AQ285"/>
  <c r="AP285"/>
  <c r="AT284"/>
  <c r="AS284"/>
  <c r="AR284"/>
  <c r="AQ284"/>
  <c r="AP284"/>
  <c r="AT283"/>
  <c r="AS283"/>
  <c r="AR283"/>
  <c r="AQ283"/>
  <c r="AP283"/>
  <c r="AT282"/>
  <c r="AS282"/>
  <c r="AR282"/>
  <c r="AQ282"/>
  <c r="AP282"/>
  <c r="AT281"/>
  <c r="AS281"/>
  <c r="AR281"/>
  <c r="AQ281"/>
  <c r="AP281"/>
  <c r="AT280"/>
  <c r="AS280"/>
  <c r="AR280"/>
  <c r="AQ280"/>
  <c r="AP280"/>
  <c r="AT279"/>
  <c r="AS279"/>
  <c r="AR279"/>
  <c r="AQ279"/>
  <c r="AP279"/>
  <c r="AT278"/>
  <c r="AS278"/>
  <c r="AR278"/>
  <c r="AQ278"/>
  <c r="AP278"/>
  <c r="AT277"/>
  <c r="AS277"/>
  <c r="AR277"/>
  <c r="AQ277"/>
  <c r="AP277"/>
  <c r="AT276"/>
  <c r="AS276"/>
  <c r="AR276"/>
  <c r="AQ276"/>
  <c r="AP276"/>
  <c r="AT275"/>
  <c r="AS275"/>
  <c r="AR275"/>
  <c r="AQ275"/>
  <c r="AP275"/>
  <c r="BY602" i="30"/>
  <c r="BY601"/>
  <c r="BY600"/>
  <c r="BY599"/>
  <c r="BY598"/>
  <c r="BY597"/>
  <c r="BY596"/>
  <c r="BY595"/>
  <c r="BY594"/>
  <c r="BY593"/>
  <c r="BY592"/>
  <c r="BY591"/>
  <c r="BY590"/>
  <c r="BY589"/>
  <c r="BY588"/>
  <c r="BY587"/>
  <c r="BY586"/>
  <c r="BY585"/>
  <c r="BY584"/>
  <c r="BY583"/>
  <c r="BY582"/>
  <c r="BY581"/>
  <c r="BY580"/>
  <c r="BY579"/>
  <c r="BY578"/>
  <c r="BY577"/>
  <c r="BY576"/>
  <c r="BY575"/>
  <c r="BY574"/>
  <c r="BY573"/>
  <c r="BY572"/>
  <c r="BY571"/>
  <c r="BY570"/>
  <c r="BY569"/>
  <c r="BY568"/>
  <c r="BY567"/>
  <c r="BY566"/>
  <c r="BY565"/>
  <c r="BY564"/>
  <c r="BY563"/>
  <c r="BY562"/>
  <c r="BY561"/>
  <c r="BY560"/>
  <c r="BY559"/>
  <c r="BY558"/>
  <c r="BY557"/>
  <c r="BY556"/>
  <c r="BY555"/>
  <c r="BY554"/>
  <c r="BY553"/>
  <c r="BY552"/>
  <c r="BY551"/>
  <c r="BY550"/>
  <c r="BY549"/>
  <c r="BY548"/>
  <c r="BY547"/>
  <c r="BY546"/>
  <c r="BY545"/>
  <c r="BY544"/>
  <c r="BY543"/>
  <c r="BY542"/>
  <c r="BY541"/>
  <c r="BY540"/>
  <c r="BY539"/>
  <c r="BY538"/>
  <c r="BY537"/>
  <c r="BY536"/>
  <c r="BY535"/>
  <c r="BY534"/>
  <c r="BY533"/>
  <c r="BY532"/>
  <c r="BY531"/>
  <c r="BY530"/>
  <c r="BY529"/>
  <c r="BY528"/>
  <c r="BY527"/>
  <c r="BY526"/>
  <c r="BY525"/>
  <c r="BY524"/>
  <c r="BY523"/>
  <c r="BY522"/>
  <c r="BY521"/>
  <c r="BY520"/>
  <c r="BY519"/>
  <c r="BY518"/>
  <c r="BY517"/>
  <c r="BY516"/>
  <c r="BY515"/>
  <c r="BY514"/>
  <c r="BY513"/>
  <c r="BY512"/>
  <c r="BY511"/>
  <c r="BY510"/>
  <c r="BY509"/>
  <c r="BY508"/>
  <c r="BY507"/>
  <c r="BY506"/>
  <c r="BY505"/>
  <c r="BY504"/>
  <c r="BY503"/>
  <c r="BY502"/>
  <c r="BY501"/>
  <c r="BY500"/>
  <c r="BY499"/>
  <c r="BY498"/>
  <c r="BY497"/>
  <c r="BY496"/>
  <c r="BY495"/>
  <c r="BY494"/>
  <c r="BY493"/>
  <c r="BY492"/>
  <c r="BY491"/>
  <c r="BY490"/>
  <c r="BY489"/>
  <c r="BY488"/>
  <c r="BY487"/>
  <c r="BY486"/>
  <c r="BY485"/>
  <c r="BY484"/>
  <c r="BY483"/>
  <c r="BY482"/>
  <c r="BY481"/>
  <c r="BY480"/>
  <c r="BY479"/>
  <c r="BY478"/>
  <c r="BY477"/>
  <c r="BY476"/>
  <c r="BY475"/>
  <c r="BY474"/>
  <c r="BY473"/>
  <c r="BY472"/>
  <c r="BY471"/>
  <c r="BY470"/>
  <c r="BY469"/>
  <c r="BY468"/>
  <c r="BY467"/>
  <c r="BY466"/>
  <c r="BY465"/>
  <c r="BY464"/>
  <c r="BY463"/>
  <c r="BY462"/>
  <c r="BY461"/>
  <c r="BY460"/>
  <c r="BY459"/>
  <c r="BY458"/>
  <c r="BY457"/>
  <c r="BY456"/>
  <c r="BY455"/>
  <c r="BY454"/>
  <c r="BY453"/>
  <c r="BY452"/>
  <c r="BY451"/>
  <c r="BY450"/>
  <c r="BY449"/>
  <c r="BY448"/>
  <c r="BY447"/>
  <c r="BY446"/>
  <c r="BY445"/>
  <c r="BY444"/>
  <c r="BY443"/>
  <c r="BY442"/>
  <c r="BY441"/>
  <c r="BY440"/>
  <c r="BY439"/>
  <c r="BY438"/>
  <c r="BY437"/>
  <c r="BY436"/>
  <c r="BY435"/>
  <c r="BY434"/>
  <c r="BY433"/>
  <c r="BY432"/>
  <c r="BY431"/>
  <c r="BY430"/>
  <c r="BY429"/>
  <c r="BY428"/>
  <c r="BY427"/>
  <c r="BY426"/>
  <c r="BY425"/>
  <c r="BY424"/>
  <c r="BY423"/>
  <c r="BY422"/>
  <c r="BY421"/>
  <c r="BY420"/>
  <c r="BY419"/>
  <c r="BY418"/>
  <c r="BY417"/>
  <c r="BY416"/>
  <c r="BY415"/>
  <c r="BY414"/>
  <c r="BY413"/>
  <c r="BY412"/>
  <c r="BY411"/>
  <c r="BY410"/>
  <c r="BY409"/>
  <c r="BY408"/>
  <c r="BY407"/>
  <c r="BY406"/>
  <c r="BY405"/>
  <c r="BY404"/>
  <c r="BY403"/>
  <c r="BY402"/>
  <c r="BY401"/>
  <c r="BY400"/>
  <c r="BY399"/>
  <c r="BY398"/>
  <c r="BY397"/>
  <c r="BY396"/>
  <c r="BY395"/>
  <c r="BY394"/>
  <c r="BY393"/>
  <c r="BY392"/>
  <c r="BY391"/>
  <c r="BY390"/>
  <c r="BY389"/>
  <c r="BY388"/>
  <c r="BY387"/>
  <c r="BY386"/>
  <c r="BY385"/>
  <c r="BY384"/>
  <c r="BY383"/>
  <c r="BY382"/>
  <c r="BY381"/>
  <c r="BY380"/>
  <c r="BY379"/>
  <c r="BY378"/>
  <c r="BY377"/>
  <c r="BY376"/>
  <c r="BY375"/>
  <c r="BY374"/>
  <c r="BY373"/>
  <c r="BY372"/>
  <c r="BY371"/>
  <c r="BY370"/>
  <c r="BY369"/>
  <c r="BY368"/>
  <c r="BY367"/>
  <c r="BY366"/>
  <c r="BY365"/>
  <c r="BY364"/>
  <c r="BY363"/>
  <c r="BY362"/>
  <c r="BY361"/>
  <c r="BY360"/>
  <c r="BY359"/>
  <c r="BY358"/>
  <c r="BY357"/>
  <c r="BY356"/>
  <c r="BY355"/>
  <c r="BY354"/>
  <c r="BY353"/>
  <c r="BY352"/>
  <c r="BY351"/>
  <c r="BY350"/>
  <c r="BY349"/>
  <c r="BY348"/>
  <c r="BY347"/>
  <c r="BY346"/>
  <c r="BY345"/>
  <c r="BY344"/>
  <c r="BY343"/>
  <c r="BY342"/>
  <c r="BY341"/>
  <c r="BY340"/>
  <c r="BY339"/>
  <c r="BY338"/>
  <c r="BY337"/>
  <c r="BY336"/>
  <c r="BY335"/>
  <c r="BY334"/>
  <c r="BY333"/>
  <c r="BY332"/>
  <c r="BY331"/>
  <c r="BY330"/>
  <c r="BY329"/>
  <c r="BY328"/>
  <c r="BY327"/>
  <c r="BY326"/>
  <c r="BY325"/>
  <c r="BY324"/>
  <c r="BY323"/>
  <c r="BY322"/>
  <c r="BY321"/>
  <c r="BY320"/>
  <c r="BY319"/>
  <c r="BY318"/>
  <c r="BY317"/>
  <c r="BY316"/>
  <c r="BY315"/>
  <c r="BY314"/>
  <c r="BY313"/>
  <c r="BY312"/>
  <c r="BY311"/>
  <c r="BY310"/>
  <c r="BY309"/>
  <c r="BY308"/>
  <c r="BY307"/>
  <c r="BY306"/>
  <c r="BY305"/>
  <c r="BY304"/>
  <c r="BY303"/>
  <c r="BY302"/>
  <c r="BY301"/>
  <c r="BY300"/>
  <c r="BY299"/>
  <c r="BY298"/>
  <c r="BY297"/>
  <c r="BY296"/>
  <c r="BY295"/>
  <c r="BY294"/>
  <c r="BY293"/>
  <c r="BY292"/>
  <c r="BY291"/>
  <c r="BY290"/>
  <c r="BY289"/>
  <c r="BY288"/>
  <c r="BY287"/>
  <c r="BY286"/>
  <c r="BY285"/>
  <c r="BY284"/>
  <c r="BY283"/>
  <c r="BY282"/>
  <c r="BY281"/>
  <c r="BY280"/>
  <c r="BY279"/>
  <c r="BY278"/>
  <c r="BY277"/>
  <c r="BY276"/>
  <c r="BY275"/>
  <c r="BY274"/>
  <c r="BY273"/>
  <c r="BY272"/>
  <c r="BY271"/>
  <c r="BY270"/>
  <c r="BY269"/>
  <c r="BY268"/>
  <c r="BY267"/>
  <c r="BU602"/>
  <c r="BU601"/>
  <c r="BU600"/>
  <c r="BU599"/>
  <c r="BU598"/>
  <c r="BU597"/>
  <c r="BU596"/>
  <c r="BU595"/>
  <c r="BU594"/>
  <c r="BU593"/>
  <c r="BU592"/>
  <c r="BU591"/>
  <c r="BU590"/>
  <c r="BU589"/>
  <c r="BU588"/>
  <c r="BU587"/>
  <c r="BU586"/>
  <c r="BU585"/>
  <c r="BU584"/>
  <c r="BU583"/>
  <c r="BU582"/>
  <c r="BU581"/>
  <c r="BU580"/>
  <c r="BU579"/>
  <c r="BU578"/>
  <c r="BU577"/>
  <c r="BU576"/>
  <c r="BU575"/>
  <c r="BU574"/>
  <c r="BU573"/>
  <c r="BU572"/>
  <c r="BU571"/>
  <c r="BU570"/>
  <c r="BU569"/>
  <c r="BU568"/>
  <c r="BU567"/>
  <c r="BU566"/>
  <c r="BU565"/>
  <c r="BU564"/>
  <c r="BU563"/>
  <c r="BU562"/>
  <c r="BU561"/>
  <c r="BU560"/>
  <c r="BU559"/>
  <c r="BU558"/>
  <c r="BU557"/>
  <c r="BU556"/>
  <c r="BU555"/>
  <c r="BU554"/>
  <c r="BU553"/>
  <c r="BU552"/>
  <c r="BU551"/>
  <c r="BU550"/>
  <c r="BU549"/>
  <c r="BU548"/>
  <c r="BU547"/>
  <c r="BU546"/>
  <c r="BU545"/>
  <c r="BU544"/>
  <c r="BU543"/>
  <c r="BU542"/>
  <c r="BU541"/>
  <c r="BU540"/>
  <c r="BU539"/>
  <c r="BU538"/>
  <c r="BU537"/>
  <c r="BU536"/>
  <c r="BU535"/>
  <c r="BU534"/>
  <c r="BU533"/>
  <c r="BU532"/>
  <c r="BU531"/>
  <c r="BU530"/>
  <c r="BU529"/>
  <c r="BU528"/>
  <c r="BU527"/>
  <c r="BU526"/>
  <c r="BU525"/>
  <c r="BU524"/>
  <c r="BU523"/>
  <c r="BU522"/>
  <c r="BU521"/>
  <c r="BU520"/>
  <c r="BU519"/>
  <c r="BU518"/>
  <c r="BU517"/>
  <c r="BU516"/>
  <c r="BU515"/>
  <c r="BU514"/>
  <c r="BU513"/>
  <c r="BU512"/>
  <c r="BU511"/>
  <c r="BU510"/>
  <c r="BU509"/>
  <c r="BU508"/>
  <c r="BU507"/>
  <c r="BU506"/>
  <c r="BU505"/>
  <c r="BU504"/>
  <c r="BU503"/>
  <c r="BU502"/>
  <c r="BU501"/>
  <c r="BU500"/>
  <c r="BU499"/>
  <c r="BU498"/>
  <c r="BU497"/>
  <c r="BU496"/>
  <c r="BU495"/>
  <c r="BU494"/>
  <c r="BU493"/>
  <c r="BU492"/>
  <c r="BU491"/>
  <c r="BU490"/>
  <c r="BU489"/>
  <c r="BU488"/>
  <c r="BU487"/>
  <c r="BU486"/>
  <c r="BU485"/>
  <c r="BU484"/>
  <c r="BU483"/>
  <c r="BU482"/>
  <c r="BU481"/>
  <c r="BU480"/>
  <c r="BU479"/>
  <c r="BU478"/>
  <c r="BU477"/>
  <c r="BU476"/>
  <c r="BU475"/>
  <c r="BU474"/>
  <c r="BU473"/>
  <c r="BU472"/>
  <c r="BU471"/>
  <c r="BU470"/>
  <c r="BU469"/>
  <c r="BU468"/>
  <c r="BU467"/>
  <c r="BU466"/>
  <c r="BU465"/>
  <c r="BU464"/>
  <c r="BU463"/>
  <c r="BU462"/>
  <c r="BU461"/>
  <c r="BU460"/>
  <c r="BU459"/>
  <c r="BU458"/>
  <c r="BU457"/>
  <c r="BU456"/>
  <c r="BU455"/>
  <c r="BU454"/>
  <c r="BU453"/>
  <c r="BU452"/>
  <c r="BU451"/>
  <c r="BU450"/>
  <c r="BU449"/>
  <c r="BU448"/>
  <c r="BU447"/>
  <c r="BU446"/>
  <c r="BU445"/>
  <c r="BU444"/>
  <c r="BU443"/>
  <c r="BU442"/>
  <c r="BU441"/>
  <c r="BU440"/>
  <c r="BU439"/>
  <c r="BU438"/>
  <c r="BU437"/>
  <c r="BU436"/>
  <c r="BU435"/>
  <c r="BU434"/>
  <c r="BU433"/>
  <c r="BU432"/>
  <c r="BU431"/>
  <c r="BU430"/>
  <c r="BU429"/>
  <c r="BU428"/>
  <c r="BU427"/>
  <c r="BU426"/>
  <c r="BU425"/>
  <c r="BU424"/>
  <c r="BU423"/>
  <c r="BU422"/>
  <c r="BU421"/>
  <c r="BU420"/>
  <c r="BU419"/>
  <c r="BU418"/>
  <c r="BU417"/>
  <c r="BU416"/>
  <c r="BU415"/>
  <c r="BU414"/>
  <c r="BU413"/>
  <c r="BU412"/>
  <c r="BU411"/>
  <c r="BU410"/>
  <c r="BU409"/>
  <c r="BU408"/>
  <c r="BU407"/>
  <c r="BU406"/>
  <c r="BU405"/>
  <c r="BU404"/>
  <c r="BU403"/>
  <c r="BU402"/>
  <c r="BU401"/>
  <c r="BU400"/>
  <c r="BU399"/>
  <c r="BU398"/>
  <c r="BU397"/>
  <c r="BU396"/>
  <c r="BU395"/>
  <c r="BU394"/>
  <c r="BU393"/>
  <c r="BU392"/>
  <c r="BU391"/>
  <c r="BU390"/>
  <c r="BU389"/>
  <c r="BU388"/>
  <c r="BU387"/>
  <c r="BU386"/>
  <c r="BU385"/>
  <c r="BU384"/>
  <c r="BU383"/>
  <c r="BU382"/>
  <c r="BU381"/>
  <c r="BU380"/>
  <c r="BU379"/>
  <c r="BU378"/>
  <c r="BU377"/>
  <c r="BU376"/>
  <c r="BU375"/>
  <c r="BU374"/>
  <c r="BU373"/>
  <c r="BU372"/>
  <c r="BU371"/>
  <c r="BU370"/>
  <c r="BU369"/>
  <c r="BU368"/>
  <c r="BU367"/>
  <c r="BU366"/>
  <c r="BU365"/>
  <c r="BU364"/>
  <c r="BU363"/>
  <c r="BU362"/>
  <c r="BU361"/>
  <c r="BU360"/>
  <c r="BU359"/>
  <c r="BU358"/>
  <c r="BU357"/>
  <c r="BU356"/>
  <c r="BU355"/>
  <c r="BU354"/>
  <c r="BU353"/>
  <c r="BU352"/>
  <c r="BU351"/>
  <c r="BU350"/>
  <c r="BU349"/>
  <c r="BU348"/>
  <c r="BU347"/>
  <c r="BU346"/>
  <c r="BU345"/>
  <c r="BU344"/>
  <c r="BU343"/>
  <c r="BU342"/>
  <c r="BU341"/>
  <c r="BU340"/>
  <c r="BU339"/>
  <c r="BU338"/>
  <c r="BU337"/>
  <c r="BU336"/>
  <c r="BU335"/>
  <c r="BU334"/>
  <c r="BU333"/>
  <c r="BU332"/>
  <c r="BU331"/>
  <c r="BU330"/>
  <c r="BU329"/>
  <c r="BU328"/>
  <c r="BU327"/>
  <c r="BU326"/>
  <c r="BU325"/>
  <c r="BU324"/>
  <c r="BU323"/>
  <c r="BU322"/>
  <c r="BU321"/>
  <c r="BU320"/>
  <c r="BU319"/>
  <c r="BU318"/>
  <c r="BU317"/>
  <c r="BU316"/>
  <c r="BU315"/>
  <c r="BU314"/>
  <c r="BU313"/>
  <c r="BU312"/>
  <c r="BU311"/>
  <c r="BU310"/>
  <c r="BU309"/>
  <c r="BU308"/>
  <c r="BU307"/>
  <c r="BU306"/>
  <c r="BU305"/>
  <c r="BU304"/>
  <c r="BU303"/>
  <c r="BU302"/>
  <c r="BU301"/>
  <c r="BU300"/>
  <c r="BU299"/>
  <c r="BU298"/>
  <c r="BU297"/>
  <c r="BU296"/>
  <c r="BU295"/>
  <c r="BU294"/>
  <c r="BU293"/>
  <c r="BU292"/>
  <c r="BU291"/>
  <c r="BU290"/>
  <c r="BU289"/>
  <c r="BU288"/>
  <c r="BU287"/>
  <c r="BU286"/>
  <c r="BU285"/>
  <c r="BU284"/>
  <c r="BU283"/>
  <c r="BU282"/>
  <c r="BU281"/>
  <c r="BU280"/>
  <c r="BU279"/>
  <c r="BU278"/>
  <c r="BU277"/>
  <c r="BU276"/>
  <c r="BU275"/>
  <c r="BU274"/>
  <c r="BU273"/>
  <c r="BU272"/>
  <c r="BU271"/>
  <c r="BU270"/>
  <c r="BU269"/>
  <c r="BU268"/>
  <c r="BU267"/>
  <c r="BY542" i="3"/>
  <c r="BY541"/>
  <c r="BY540"/>
  <c r="BY539"/>
  <c r="BY538"/>
  <c r="BY537"/>
  <c r="BY536"/>
  <c r="BY535"/>
  <c r="BY534"/>
  <c r="BY533"/>
  <c r="BY532"/>
  <c r="BY531"/>
  <c r="BY530"/>
  <c r="BY529"/>
  <c r="BY528"/>
  <c r="BY527"/>
  <c r="BY526"/>
  <c r="BY525"/>
  <c r="BY524"/>
  <c r="BY523"/>
  <c r="BY522"/>
  <c r="BY521"/>
  <c r="BY520"/>
  <c r="BY519"/>
  <c r="BY518"/>
  <c r="BY517"/>
  <c r="BY516"/>
  <c r="BY515"/>
  <c r="BY514"/>
  <c r="BY513"/>
  <c r="BY512"/>
  <c r="BY511"/>
  <c r="BY510"/>
  <c r="BY509"/>
  <c r="BY508"/>
  <c r="BY507"/>
  <c r="BY506"/>
  <c r="BY505"/>
  <c r="BY504"/>
  <c r="BY503"/>
  <c r="BY502"/>
  <c r="BY501"/>
  <c r="BY500"/>
  <c r="BY499"/>
  <c r="BY498"/>
  <c r="BY497"/>
  <c r="BY496"/>
  <c r="BY495"/>
  <c r="BY494"/>
  <c r="BY493"/>
  <c r="BY492"/>
  <c r="BY491"/>
  <c r="BY490"/>
  <c r="BY489"/>
  <c r="BY488"/>
  <c r="BY487"/>
  <c r="BY486"/>
  <c r="BY485"/>
  <c r="BY484"/>
  <c r="BY483"/>
  <c r="BY482"/>
  <c r="BY481"/>
  <c r="BY480"/>
  <c r="BY479"/>
  <c r="BY478"/>
  <c r="BY477"/>
  <c r="BY476"/>
  <c r="BY475"/>
  <c r="BY474"/>
  <c r="BY473"/>
  <c r="BY472"/>
  <c r="BY471"/>
  <c r="BY470"/>
  <c r="BY469"/>
  <c r="BY468"/>
  <c r="BY467"/>
  <c r="BY466"/>
  <c r="BY465"/>
  <c r="BY464"/>
  <c r="BY463"/>
  <c r="BY462"/>
  <c r="BY461"/>
  <c r="BY460"/>
  <c r="BY459"/>
  <c r="BY458"/>
  <c r="BY457"/>
  <c r="BY456"/>
  <c r="BY455"/>
  <c r="BY454"/>
  <c r="BY453"/>
  <c r="BY452"/>
  <c r="BY451"/>
  <c r="BY450"/>
  <c r="BY449"/>
  <c r="BY448"/>
  <c r="BY447"/>
  <c r="BY446"/>
  <c r="BY445"/>
  <c r="BY444"/>
  <c r="BY443"/>
  <c r="BY442"/>
  <c r="BY441"/>
  <c r="BY440"/>
  <c r="BY439"/>
  <c r="BY438"/>
  <c r="BY437"/>
  <c r="BY436"/>
  <c r="BY435"/>
  <c r="BY434"/>
  <c r="BY433"/>
  <c r="BY432"/>
  <c r="BY431"/>
  <c r="BY430"/>
  <c r="BY429"/>
  <c r="BY428"/>
  <c r="BY427"/>
  <c r="BY426"/>
  <c r="BY425"/>
  <c r="BY424"/>
  <c r="BY423"/>
  <c r="BY422"/>
  <c r="BY421"/>
  <c r="BY420"/>
  <c r="BY419"/>
  <c r="BY418"/>
  <c r="BY417"/>
  <c r="BY416"/>
  <c r="BY415"/>
  <c r="BY414"/>
  <c r="BY413"/>
  <c r="BY412"/>
  <c r="BY411"/>
  <c r="BY410"/>
  <c r="BY409"/>
  <c r="BY408"/>
  <c r="BY407"/>
  <c r="BY406"/>
  <c r="BY405"/>
  <c r="BY404"/>
  <c r="BY403"/>
  <c r="BY402"/>
  <c r="BY401"/>
  <c r="BY400"/>
  <c r="BY399"/>
  <c r="BY398"/>
  <c r="BY397"/>
  <c r="BY396"/>
  <c r="BY395"/>
  <c r="BY394"/>
  <c r="BY393"/>
  <c r="BY392"/>
  <c r="BY391"/>
  <c r="BY390"/>
  <c r="BY389"/>
  <c r="BY388"/>
  <c r="BY387"/>
  <c r="BY386"/>
  <c r="BY385"/>
  <c r="BY384"/>
  <c r="BY383"/>
  <c r="BY382"/>
  <c r="BY381"/>
  <c r="BY380"/>
  <c r="BY379"/>
  <c r="BY378"/>
  <c r="BY377"/>
  <c r="BY376"/>
  <c r="BY375"/>
  <c r="BY374"/>
  <c r="BY373"/>
  <c r="BY372"/>
  <c r="BY371"/>
  <c r="BY370"/>
  <c r="BY369"/>
  <c r="BY368"/>
  <c r="BY367"/>
  <c r="BY366"/>
  <c r="BY365"/>
  <c r="BY364"/>
  <c r="BY363"/>
  <c r="BY362"/>
  <c r="BY361"/>
  <c r="BY360"/>
  <c r="BY359"/>
  <c r="BY358"/>
  <c r="BY357"/>
  <c r="BY356"/>
  <c r="BY355"/>
  <c r="BY354"/>
  <c r="BY353"/>
  <c r="BY352"/>
  <c r="BY351"/>
  <c r="BY350"/>
  <c r="BY349"/>
  <c r="BY348"/>
  <c r="BY347"/>
  <c r="BY346"/>
  <c r="BY345"/>
  <c r="BY344"/>
  <c r="BY343"/>
  <c r="BY342"/>
  <c r="BY341"/>
  <c r="BY340"/>
  <c r="BY339"/>
  <c r="BY338"/>
  <c r="BY337"/>
  <c r="BY336"/>
  <c r="BY335"/>
  <c r="BY334"/>
  <c r="BY333"/>
  <c r="BY332"/>
  <c r="BY331"/>
  <c r="BY330"/>
  <c r="BY329"/>
  <c r="BY328"/>
  <c r="BY327"/>
  <c r="BY326"/>
  <c r="BY325"/>
  <c r="BY324"/>
  <c r="BY323"/>
  <c r="BY322"/>
  <c r="BY321"/>
  <c r="BY320"/>
  <c r="BY319"/>
  <c r="BY318"/>
  <c r="BY317"/>
  <c r="BY316"/>
  <c r="BY315"/>
  <c r="BY314"/>
  <c r="BY313"/>
  <c r="BY312"/>
  <c r="BY311"/>
  <c r="BY310"/>
  <c r="BY309"/>
  <c r="BY308"/>
  <c r="BY307"/>
  <c r="BY306"/>
  <c r="BY305"/>
  <c r="BY304"/>
  <c r="BY303"/>
  <c r="BY302"/>
  <c r="BY301"/>
  <c r="BY300"/>
  <c r="BY299"/>
  <c r="BY298"/>
  <c r="BY297"/>
  <c r="BY296"/>
  <c r="BY295"/>
  <c r="BY294"/>
  <c r="BY293"/>
  <c r="BY292"/>
  <c r="BY291"/>
  <c r="BY290"/>
  <c r="BY289"/>
  <c r="BY288"/>
  <c r="BY287"/>
  <c r="BY286"/>
  <c r="BY285"/>
  <c r="BY284"/>
  <c r="BY283"/>
  <c r="BY282"/>
  <c r="BY281"/>
  <c r="BY280"/>
  <c r="BY279"/>
  <c r="BY278"/>
  <c r="BY277"/>
  <c r="BY276"/>
  <c r="BY275"/>
  <c r="BU542"/>
  <c r="BU541"/>
  <c r="BU540"/>
  <c r="BU539"/>
  <c r="BU538"/>
  <c r="BU537"/>
  <c r="BU536"/>
  <c r="BU535"/>
  <c r="BU534"/>
  <c r="BU533"/>
  <c r="BU532"/>
  <c r="BU531"/>
  <c r="BU530"/>
  <c r="BU529"/>
  <c r="BU528"/>
  <c r="BU527"/>
  <c r="BU526"/>
  <c r="BU525"/>
  <c r="BU524"/>
  <c r="BU523"/>
  <c r="BU522"/>
  <c r="BU521"/>
  <c r="BU520"/>
  <c r="BU519"/>
  <c r="BU518"/>
  <c r="BU517"/>
  <c r="BU516"/>
  <c r="BU515"/>
  <c r="BU514"/>
  <c r="BU513"/>
  <c r="BU512"/>
  <c r="BU511"/>
  <c r="BU510"/>
  <c r="BU509"/>
  <c r="BU508"/>
  <c r="BU507"/>
  <c r="BU506"/>
  <c r="BU505"/>
  <c r="BU504"/>
  <c r="BU503"/>
  <c r="BU502"/>
  <c r="BU501"/>
  <c r="BU500"/>
  <c r="BU499"/>
  <c r="BU498"/>
  <c r="BU497"/>
  <c r="BU496"/>
  <c r="BU495"/>
  <c r="BU494"/>
  <c r="BU493"/>
  <c r="BU492"/>
  <c r="BU491"/>
  <c r="BU490"/>
  <c r="BU489"/>
  <c r="BU488"/>
  <c r="BU487"/>
  <c r="BU486"/>
  <c r="BU485"/>
  <c r="BU484"/>
  <c r="BU483"/>
  <c r="BU482"/>
  <c r="BU481"/>
  <c r="BU480"/>
  <c r="BU479"/>
  <c r="BU478"/>
  <c r="BU477"/>
  <c r="BU476"/>
  <c r="BU475"/>
  <c r="BU474"/>
  <c r="BU473"/>
  <c r="BU472"/>
  <c r="BU471"/>
  <c r="BU470"/>
  <c r="BU469"/>
  <c r="BU468"/>
  <c r="BU467"/>
  <c r="BU466"/>
  <c r="BU465"/>
  <c r="BU464"/>
  <c r="BU463"/>
  <c r="BU462"/>
  <c r="BU461"/>
  <c r="BU460"/>
  <c r="BU459"/>
  <c r="BU458"/>
  <c r="BU457"/>
  <c r="BU456"/>
  <c r="BU455"/>
  <c r="BU454"/>
  <c r="BU453"/>
  <c r="BU452"/>
  <c r="BU451"/>
  <c r="BU450"/>
  <c r="BU449"/>
  <c r="BU448"/>
  <c r="BU447"/>
  <c r="BU446"/>
  <c r="BU445"/>
  <c r="BU444"/>
  <c r="BU443"/>
  <c r="BU442"/>
  <c r="BU441"/>
  <c r="BU440"/>
  <c r="BU439"/>
  <c r="BU438"/>
  <c r="BU437"/>
  <c r="BU436"/>
  <c r="BU435"/>
  <c r="BU434"/>
  <c r="BU433"/>
  <c r="BU432"/>
  <c r="BU431"/>
  <c r="BU430"/>
  <c r="BU429"/>
  <c r="BU428"/>
  <c r="BU427"/>
  <c r="BU426"/>
  <c r="BU425"/>
  <c r="BU424"/>
  <c r="BU423"/>
  <c r="BU422"/>
  <c r="BU421"/>
  <c r="BU420"/>
  <c r="BU419"/>
  <c r="BU418"/>
  <c r="BU417"/>
  <c r="BU416"/>
  <c r="BU415"/>
  <c r="BU414"/>
  <c r="BU413"/>
  <c r="BU412"/>
  <c r="BU411"/>
  <c r="BU410"/>
  <c r="BU409"/>
  <c r="BU408"/>
  <c r="BU407"/>
  <c r="BU406"/>
  <c r="BU405"/>
  <c r="BU404"/>
  <c r="BU403"/>
  <c r="BU402"/>
  <c r="BU401"/>
  <c r="BU400"/>
  <c r="BU399"/>
  <c r="BU398"/>
  <c r="BU397"/>
  <c r="BU396"/>
  <c r="BU395"/>
  <c r="BU394"/>
  <c r="BU393"/>
  <c r="BU392"/>
  <c r="BU391"/>
  <c r="BU390"/>
  <c r="BU389"/>
  <c r="BU388"/>
  <c r="BU387"/>
  <c r="BU386"/>
  <c r="BU385"/>
  <c r="BU384"/>
  <c r="BU383"/>
  <c r="BU382"/>
  <c r="BU381"/>
  <c r="BU380"/>
  <c r="BU379"/>
  <c r="BU378"/>
  <c r="BU377"/>
  <c r="BU376"/>
  <c r="BU375"/>
  <c r="BU374"/>
  <c r="BU373"/>
  <c r="BU372"/>
  <c r="BU371"/>
  <c r="BU370"/>
  <c r="BU369"/>
  <c r="BU368"/>
  <c r="BU367"/>
  <c r="BU366"/>
  <c r="BU365"/>
  <c r="BU364"/>
  <c r="BU363"/>
  <c r="BU362"/>
  <c r="BU361"/>
  <c r="BU360"/>
  <c r="BU359"/>
  <c r="BU358"/>
  <c r="BU357"/>
  <c r="BU356"/>
  <c r="BU355"/>
  <c r="BU354"/>
  <c r="BU353"/>
  <c r="BU352"/>
  <c r="BU351"/>
  <c r="BU350"/>
  <c r="BU349"/>
  <c r="BU348"/>
  <c r="BU347"/>
  <c r="BU346"/>
  <c r="BU345"/>
  <c r="BU344"/>
  <c r="BU343"/>
  <c r="BU342"/>
  <c r="BU341"/>
  <c r="BU340"/>
  <c r="BU339"/>
  <c r="BU338"/>
  <c r="BU337"/>
  <c r="BU336"/>
  <c r="BU335"/>
  <c r="BU334"/>
  <c r="BU333"/>
  <c r="BU332"/>
  <c r="BU331"/>
  <c r="BU330"/>
  <c r="BU329"/>
  <c r="BU328"/>
  <c r="BU327"/>
  <c r="BU326"/>
  <c r="BU325"/>
  <c r="BU324"/>
  <c r="BU323"/>
  <c r="BU322"/>
  <c r="BU321"/>
  <c r="BU320"/>
  <c r="BU319"/>
  <c r="BU318"/>
  <c r="BU317"/>
  <c r="BU316"/>
  <c r="BU315"/>
  <c r="BU314"/>
  <c r="BU313"/>
  <c r="BU312"/>
  <c r="BU311"/>
  <c r="BU310"/>
  <c r="BU309"/>
  <c r="BU308"/>
  <c r="BU307"/>
  <c r="BU306"/>
  <c r="BU305"/>
  <c r="BU304"/>
  <c r="BU303"/>
  <c r="BU302"/>
  <c r="BU301"/>
  <c r="BU300"/>
  <c r="BU299"/>
  <c r="BU298"/>
  <c r="BU297"/>
  <c r="BU296"/>
  <c r="BU295"/>
  <c r="BU294"/>
  <c r="BU293"/>
  <c r="BU292"/>
  <c r="BU291"/>
  <c r="BU290"/>
  <c r="BU289"/>
  <c r="BU288"/>
  <c r="BU287"/>
  <c r="BU286"/>
  <c r="BU285"/>
  <c r="BU284"/>
  <c r="BU283"/>
  <c r="BU282"/>
  <c r="BU281"/>
  <c r="BU280"/>
  <c r="BU279"/>
  <c r="BU278"/>
  <c r="BU277"/>
  <c r="BU276"/>
  <c r="BU275"/>
  <c r="W276" l="1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275"/>
  <c r="BV2" i="1" l="1"/>
  <c r="BU2"/>
  <c r="BS2"/>
  <c r="G602" i="30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G274" i="3" l="1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Q602" i="30" l="1"/>
  <c r="O602"/>
  <c r="Q601"/>
  <c r="O601"/>
  <c r="Q600"/>
  <c r="O600"/>
  <c r="Q599"/>
  <c r="O599"/>
  <c r="Q598"/>
  <c r="O598"/>
  <c r="Q597"/>
  <c r="O597"/>
  <c r="Q596"/>
  <c r="O596"/>
  <c r="Q595"/>
  <c r="O595"/>
  <c r="Q594"/>
  <c r="O594"/>
  <c r="Q593"/>
  <c r="O593"/>
  <c r="Q592"/>
  <c r="O592"/>
  <c r="Q591"/>
  <c r="O591"/>
  <c r="Q590"/>
  <c r="O590"/>
  <c r="Q589"/>
  <c r="O589"/>
  <c r="Q588"/>
  <c r="O588"/>
  <c r="Q587"/>
  <c r="O587"/>
  <c r="Q586"/>
  <c r="O586"/>
  <c r="Q585"/>
  <c r="O585"/>
  <c r="Q584"/>
  <c r="O584"/>
  <c r="Q583"/>
  <c r="O583"/>
  <c r="Q582"/>
  <c r="O582"/>
  <c r="Q581"/>
  <c r="O581"/>
  <c r="Q580"/>
  <c r="O580"/>
  <c r="Q579"/>
  <c r="O579"/>
  <c r="Q578"/>
  <c r="O578"/>
  <c r="Q577"/>
  <c r="O577"/>
  <c r="Q576"/>
  <c r="O576"/>
  <c r="Q575"/>
  <c r="O575"/>
  <c r="Q574"/>
  <c r="O574"/>
  <c r="Q573"/>
  <c r="O573"/>
  <c r="Q572"/>
  <c r="O572"/>
  <c r="Q571"/>
  <c r="O571"/>
  <c r="Q570"/>
  <c r="O570"/>
  <c r="Q569"/>
  <c r="O569"/>
  <c r="Q568"/>
  <c r="O568"/>
  <c r="Q567"/>
  <c r="O567"/>
  <c r="Q566"/>
  <c r="O566"/>
  <c r="Q565"/>
  <c r="O565"/>
  <c r="Q564"/>
  <c r="O564"/>
  <c r="Q563"/>
  <c r="O563"/>
  <c r="Q562"/>
  <c r="O562"/>
  <c r="Q561"/>
  <c r="O561"/>
  <c r="Q560"/>
  <c r="O560"/>
  <c r="Q559"/>
  <c r="O559"/>
  <c r="Q558"/>
  <c r="O558"/>
  <c r="Q557"/>
  <c r="O557"/>
  <c r="Q556"/>
  <c r="O556"/>
  <c r="Q555"/>
  <c r="O555"/>
  <c r="Q554"/>
  <c r="O554"/>
  <c r="Q553"/>
  <c r="O553"/>
  <c r="Q552"/>
  <c r="O552"/>
  <c r="Q551"/>
  <c r="O551"/>
  <c r="Q550"/>
  <c r="O550"/>
  <c r="Q549"/>
  <c r="O549"/>
  <c r="Q548"/>
  <c r="O548"/>
  <c r="Q547"/>
  <c r="O547"/>
  <c r="Q546"/>
  <c r="O546"/>
  <c r="Q545"/>
  <c r="O545"/>
  <c r="Q544"/>
  <c r="O544"/>
  <c r="Q543"/>
  <c r="O543"/>
  <c r="Q542"/>
  <c r="O542"/>
  <c r="Q541"/>
  <c r="O541"/>
  <c r="Q540"/>
  <c r="O540"/>
  <c r="Q539"/>
  <c r="O539"/>
  <c r="Q538"/>
  <c r="O538"/>
  <c r="Q537"/>
  <c r="O537"/>
  <c r="Q536"/>
  <c r="O536"/>
  <c r="Q535"/>
  <c r="O535"/>
  <c r="Q534"/>
  <c r="O534"/>
  <c r="Q533"/>
  <c r="O533"/>
  <c r="Q532"/>
  <c r="O532"/>
  <c r="Q531"/>
  <c r="O531"/>
  <c r="Q530"/>
  <c r="O530"/>
  <c r="Q529"/>
  <c r="O529"/>
  <c r="Q528"/>
  <c r="O528"/>
  <c r="Q527"/>
  <c r="O527"/>
  <c r="Q526"/>
  <c r="O526"/>
  <c r="Q525"/>
  <c r="O525"/>
  <c r="Q524"/>
  <c r="O524"/>
  <c r="Q523"/>
  <c r="O523"/>
  <c r="Q522"/>
  <c r="O522"/>
  <c r="Q521"/>
  <c r="O521"/>
  <c r="Q520"/>
  <c r="O520"/>
  <c r="Q519"/>
  <c r="O519"/>
  <c r="Q518"/>
  <c r="O518"/>
  <c r="Q517"/>
  <c r="O517"/>
  <c r="Q516"/>
  <c r="O516"/>
  <c r="Q515"/>
  <c r="O515"/>
  <c r="Q514"/>
  <c r="O514"/>
  <c r="Q513"/>
  <c r="O513"/>
  <c r="Q512"/>
  <c r="O512"/>
  <c r="Q511"/>
  <c r="O511"/>
  <c r="Q510"/>
  <c r="O510"/>
  <c r="Q509"/>
  <c r="O509"/>
  <c r="Q508"/>
  <c r="O508"/>
  <c r="Q507"/>
  <c r="O507"/>
  <c r="Q506"/>
  <c r="O506"/>
  <c r="Q505"/>
  <c r="O505"/>
  <c r="Q504"/>
  <c r="O504"/>
  <c r="Q503"/>
  <c r="O503"/>
  <c r="Q502"/>
  <c r="O502"/>
  <c r="Q501"/>
  <c r="O501"/>
  <c r="Q500"/>
  <c r="O500"/>
  <c r="Q499"/>
  <c r="O499"/>
  <c r="Q498"/>
  <c r="O498"/>
  <c r="Q497"/>
  <c r="O497"/>
  <c r="Q496"/>
  <c r="O496"/>
  <c r="Q495"/>
  <c r="O495"/>
  <c r="Q494"/>
  <c r="O494"/>
  <c r="Q493"/>
  <c r="O493"/>
  <c r="Q492"/>
  <c r="O492"/>
  <c r="Q491"/>
  <c r="O491"/>
  <c r="Q490"/>
  <c r="O490"/>
  <c r="Q489"/>
  <c r="O489"/>
  <c r="Q488"/>
  <c r="O488"/>
  <c r="Q487"/>
  <c r="O487"/>
  <c r="Q486"/>
  <c r="O486"/>
  <c r="Q485"/>
  <c r="O485"/>
  <c r="Q484"/>
  <c r="O484"/>
  <c r="Q483"/>
  <c r="O483"/>
  <c r="Q482"/>
  <c r="O482"/>
  <c r="Q481"/>
  <c r="O481"/>
  <c r="Q480"/>
  <c r="O480"/>
  <c r="Q479"/>
  <c r="O479"/>
  <c r="Q478"/>
  <c r="O478"/>
  <c r="Q477"/>
  <c r="O477"/>
  <c r="Q476"/>
  <c r="O476"/>
  <c r="Q475"/>
  <c r="O475"/>
  <c r="Q474"/>
  <c r="O474"/>
  <c r="Q473"/>
  <c r="O473"/>
  <c r="Q472"/>
  <c r="O472"/>
  <c r="Q471"/>
  <c r="O471"/>
  <c r="Q470"/>
  <c r="O470"/>
  <c r="Q469"/>
  <c r="O469"/>
  <c r="Q468"/>
  <c r="O468"/>
  <c r="Q467"/>
  <c r="O467"/>
  <c r="Q466"/>
  <c r="O466"/>
  <c r="Q465"/>
  <c r="O465"/>
  <c r="Q464"/>
  <c r="O464"/>
  <c r="Q463"/>
  <c r="O463"/>
  <c r="Q462"/>
  <c r="O462"/>
  <c r="Q461"/>
  <c r="O461"/>
  <c r="Q460"/>
  <c r="O460"/>
  <c r="Q459"/>
  <c r="O459"/>
  <c r="Q458"/>
  <c r="O458"/>
  <c r="Q457"/>
  <c r="O457"/>
  <c r="Q456"/>
  <c r="O456"/>
  <c r="Q455"/>
  <c r="O455"/>
  <c r="Q454"/>
  <c r="O454"/>
  <c r="Q453"/>
  <c r="O453"/>
  <c r="Q452"/>
  <c r="O452"/>
  <c r="Q451"/>
  <c r="O451"/>
  <c r="Q450"/>
  <c r="O450"/>
  <c r="Q449"/>
  <c r="O449"/>
  <c r="Q448"/>
  <c r="O448"/>
  <c r="Q447"/>
  <c r="O447"/>
  <c r="Q446"/>
  <c r="O446"/>
  <c r="Q445"/>
  <c r="O445"/>
  <c r="Q444"/>
  <c r="O444"/>
  <c r="Q443"/>
  <c r="O443"/>
  <c r="Q442"/>
  <c r="O442"/>
  <c r="Q441"/>
  <c r="O441"/>
  <c r="Q440"/>
  <c r="O440"/>
  <c r="Q439"/>
  <c r="O439"/>
  <c r="Q438"/>
  <c r="O438"/>
  <c r="Q437"/>
  <c r="O437"/>
  <c r="Q436"/>
  <c r="O436"/>
  <c r="Q435"/>
  <c r="O435"/>
  <c r="Q434"/>
  <c r="O434"/>
  <c r="Q433"/>
  <c r="O433"/>
  <c r="Q432"/>
  <c r="O432"/>
  <c r="Q431"/>
  <c r="O431"/>
  <c r="Q430"/>
  <c r="O430"/>
  <c r="Q429"/>
  <c r="O429"/>
  <c r="Q428"/>
  <c r="O428"/>
  <c r="Q427"/>
  <c r="O427"/>
  <c r="Q426"/>
  <c r="O426"/>
  <c r="Q425"/>
  <c r="O425"/>
  <c r="Q424"/>
  <c r="O424"/>
  <c r="Q423"/>
  <c r="O423"/>
  <c r="Q422"/>
  <c r="O422"/>
  <c r="Q421"/>
  <c r="O421"/>
  <c r="Q420"/>
  <c r="O420"/>
  <c r="Q419"/>
  <c r="O419"/>
  <c r="Q418"/>
  <c r="O418"/>
  <c r="Q417"/>
  <c r="O417"/>
  <c r="Q416"/>
  <c r="O416"/>
  <c r="Q415"/>
  <c r="O415"/>
  <c r="Q414"/>
  <c r="O414"/>
  <c r="Q413"/>
  <c r="O413"/>
  <c r="Q412"/>
  <c r="O412"/>
  <c r="Q411"/>
  <c r="O411"/>
  <c r="Q410"/>
  <c r="O410"/>
  <c r="Q409"/>
  <c r="O409"/>
  <c r="Q408"/>
  <c r="O408"/>
  <c r="Q407"/>
  <c r="O407"/>
  <c r="Q406"/>
  <c r="O406"/>
  <c r="Q405"/>
  <c r="O405"/>
  <c r="Q404"/>
  <c r="O404"/>
  <c r="Q403"/>
  <c r="O403"/>
  <c r="Q402"/>
  <c r="O402"/>
  <c r="Q401"/>
  <c r="O401"/>
  <c r="Q400"/>
  <c r="O400"/>
  <c r="Q399"/>
  <c r="O399"/>
  <c r="Q398"/>
  <c r="O398"/>
  <c r="Q397"/>
  <c r="O397"/>
  <c r="Q396"/>
  <c r="O396"/>
  <c r="Q395"/>
  <c r="O395"/>
  <c r="Q394"/>
  <c r="O394"/>
  <c r="Q393"/>
  <c r="O393"/>
  <c r="Q392"/>
  <c r="O392"/>
  <c r="Q391"/>
  <c r="O391"/>
  <c r="Q390"/>
  <c r="O390"/>
  <c r="Q389"/>
  <c r="O389"/>
  <c r="Q388"/>
  <c r="O388"/>
  <c r="Q387"/>
  <c r="O387"/>
  <c r="Q386"/>
  <c r="O386"/>
  <c r="Q385"/>
  <c r="O385"/>
  <c r="Q384"/>
  <c r="O384"/>
  <c r="Q383"/>
  <c r="O383"/>
  <c r="Q382"/>
  <c r="O382"/>
  <c r="Q381"/>
  <c r="O381"/>
  <c r="Q380"/>
  <c r="O380"/>
  <c r="Q379"/>
  <c r="O379"/>
  <c r="Q378"/>
  <c r="O378"/>
  <c r="Q377"/>
  <c r="O377"/>
  <c r="Q376"/>
  <c r="O376"/>
  <c r="Q375"/>
  <c r="O375"/>
  <c r="Q374"/>
  <c r="O374"/>
  <c r="Q373"/>
  <c r="O373"/>
  <c r="Q372"/>
  <c r="O372"/>
  <c r="Q371"/>
  <c r="O371"/>
  <c r="Q370"/>
  <c r="O370"/>
  <c r="Q369"/>
  <c r="O369"/>
  <c r="Q368"/>
  <c r="O368"/>
  <c r="Q367"/>
  <c r="O367"/>
  <c r="Q366"/>
  <c r="O366"/>
  <c r="Q365"/>
  <c r="O365"/>
  <c r="Q364"/>
  <c r="O364"/>
  <c r="Q363"/>
  <c r="O363"/>
  <c r="Q362"/>
  <c r="O362"/>
  <c r="Q361"/>
  <c r="O361"/>
  <c r="Q360"/>
  <c r="O360"/>
  <c r="Q359"/>
  <c r="O359"/>
  <c r="Q358"/>
  <c r="O358"/>
  <c r="Q357"/>
  <c r="O357"/>
  <c r="Q356"/>
  <c r="O356"/>
  <c r="Q355"/>
  <c r="O355"/>
  <c r="Q354"/>
  <c r="O354"/>
  <c r="Q353"/>
  <c r="O353"/>
  <c r="Q352"/>
  <c r="O352"/>
  <c r="Q351"/>
  <c r="O351"/>
  <c r="Q350"/>
  <c r="O350"/>
  <c r="Q349"/>
  <c r="O349"/>
  <c r="Q348"/>
  <c r="O348"/>
  <c r="Q347"/>
  <c r="O347"/>
  <c r="Q346"/>
  <c r="O346"/>
  <c r="Q345"/>
  <c r="O345"/>
  <c r="Q344"/>
  <c r="O344"/>
  <c r="Q343"/>
  <c r="O343"/>
  <c r="Q342"/>
  <c r="O342"/>
  <c r="Q341"/>
  <c r="O341"/>
  <c r="Q340"/>
  <c r="O340"/>
  <c r="Q339"/>
  <c r="O339"/>
  <c r="Q338"/>
  <c r="O338"/>
  <c r="Q337"/>
  <c r="O337"/>
  <c r="Q336"/>
  <c r="O336"/>
  <c r="Q335"/>
  <c r="O335"/>
  <c r="Q334"/>
  <c r="O334"/>
  <c r="Q333"/>
  <c r="O333"/>
  <c r="Q332"/>
  <c r="O332"/>
  <c r="Q331"/>
  <c r="O331"/>
  <c r="Q330"/>
  <c r="O330"/>
  <c r="Q329"/>
  <c r="O329"/>
  <c r="Q328"/>
  <c r="O328"/>
  <c r="Q327"/>
  <c r="O327"/>
  <c r="Q326"/>
  <c r="O326"/>
  <c r="Q325"/>
  <c r="O325"/>
  <c r="Q324"/>
  <c r="O324"/>
  <c r="Q323"/>
  <c r="O323"/>
  <c r="Q322"/>
  <c r="O322"/>
  <c r="Q321"/>
  <c r="O321"/>
  <c r="Q320"/>
  <c r="O320"/>
  <c r="Q319"/>
  <c r="O319"/>
  <c r="Q318"/>
  <c r="O318"/>
  <c r="Q317"/>
  <c r="O317"/>
  <c r="Q316"/>
  <c r="O316"/>
  <c r="Q315"/>
  <c r="O315"/>
  <c r="Q314"/>
  <c r="O314"/>
  <c r="Q313"/>
  <c r="O313"/>
  <c r="Q312"/>
  <c r="O312"/>
  <c r="Q311"/>
  <c r="O311"/>
  <c r="Q310"/>
  <c r="O310"/>
  <c r="Q309"/>
  <c r="O309"/>
  <c r="Q308"/>
  <c r="O308"/>
  <c r="Q307"/>
  <c r="O307"/>
  <c r="Q306"/>
  <c r="O306"/>
  <c r="Q305"/>
  <c r="O305"/>
  <c r="Q304"/>
  <c r="O304"/>
  <c r="Q303"/>
  <c r="O303"/>
  <c r="Q302"/>
  <c r="O302"/>
  <c r="Q301"/>
  <c r="O301"/>
  <c r="Q300"/>
  <c r="O300"/>
  <c r="Q299"/>
  <c r="O299"/>
  <c r="Q298"/>
  <c r="O298"/>
  <c r="Q297"/>
  <c r="O297"/>
  <c r="Q296"/>
  <c r="O296"/>
  <c r="Q295"/>
  <c r="O295"/>
  <c r="Q294"/>
  <c r="O294"/>
  <c r="Q293"/>
  <c r="O293"/>
  <c r="Q292"/>
  <c r="O292"/>
  <c r="Q291"/>
  <c r="O291"/>
  <c r="Q290"/>
  <c r="P290"/>
  <c r="O290"/>
  <c r="Q289"/>
  <c r="P289"/>
  <c r="O289"/>
  <c r="Q288"/>
  <c r="P288"/>
  <c r="O288"/>
  <c r="Q287"/>
  <c r="P287"/>
  <c r="O287"/>
  <c r="Q286"/>
  <c r="P286"/>
  <c r="O286"/>
  <c r="Q285"/>
  <c r="P285"/>
  <c r="O285"/>
  <c r="Q284"/>
  <c r="P284"/>
  <c r="O284"/>
  <c r="Q283"/>
  <c r="P283"/>
  <c r="O283"/>
  <c r="Q282"/>
  <c r="P282"/>
  <c r="O282"/>
  <c r="Q281"/>
  <c r="P281"/>
  <c r="O281"/>
  <c r="Q280"/>
  <c r="P280"/>
  <c r="O280"/>
  <c r="Q279"/>
  <c r="P279"/>
  <c r="O279"/>
  <c r="Q278"/>
  <c r="P278"/>
  <c r="O278"/>
  <c r="Q277"/>
  <c r="P277"/>
  <c r="O277"/>
  <c r="Q276"/>
  <c r="P276"/>
  <c r="O276"/>
  <c r="P275"/>
  <c r="Q275"/>
  <c r="O275"/>
  <c r="S301" l="1"/>
  <c r="S313" s="1"/>
  <c r="S325" s="1"/>
  <c r="S337" s="1"/>
  <c r="S349" s="1"/>
  <c r="S361" s="1"/>
  <c r="S373" s="1"/>
  <c r="S385" s="1"/>
  <c r="S397" s="1"/>
  <c r="S409" s="1"/>
  <c r="S421" s="1"/>
  <c r="S433" s="1"/>
  <c r="S445" s="1"/>
  <c r="S457" s="1"/>
  <c r="S469" s="1"/>
  <c r="S481" s="1"/>
  <c r="S493" s="1"/>
  <c r="S505" s="1"/>
  <c r="S517" s="1"/>
  <c r="S529" s="1"/>
  <c r="S541" s="1"/>
  <c r="S553" s="1"/>
  <c r="S565" s="1"/>
  <c r="S577" s="1"/>
  <c r="S589" s="1"/>
  <c r="S601" s="1"/>
  <c r="S300"/>
  <c r="S304" s="1"/>
  <c r="S308" s="1"/>
  <c r="S297"/>
  <c r="S293"/>
  <c r="S292"/>
  <c r="S290"/>
  <c r="S302" s="1"/>
  <c r="S289"/>
  <c r="S288"/>
  <c r="S287"/>
  <c r="S299" s="1"/>
  <c r="S303" s="1"/>
  <c r="S286"/>
  <c r="S298" s="1"/>
  <c r="S285"/>
  <c r="S284"/>
  <c r="S296" s="1"/>
  <c r="S283"/>
  <c r="S295" s="1"/>
  <c r="S282"/>
  <c r="S294" s="1"/>
  <c r="S281"/>
  <c r="S280"/>
  <c r="S279"/>
  <c r="S291" s="1"/>
  <c r="S278"/>
  <c r="S277"/>
  <c r="S276"/>
  <c r="S275"/>
  <c r="O632"/>
  <c r="O633"/>
  <c r="O634"/>
  <c r="O637"/>
  <c r="O638"/>
  <c r="O640"/>
  <c r="O642"/>
  <c r="O625"/>
  <c r="O626"/>
  <c r="O627"/>
  <c r="O628"/>
  <c r="O629"/>
  <c r="O630"/>
  <c r="O636"/>
  <c r="O641"/>
  <c r="S320" l="1"/>
  <c r="S332" s="1"/>
  <c r="S344" s="1"/>
  <c r="S356" s="1"/>
  <c r="S368" s="1"/>
  <c r="S380" s="1"/>
  <c r="S392" s="1"/>
  <c r="S404" s="1"/>
  <c r="S416" s="1"/>
  <c r="S428" s="1"/>
  <c r="S440" s="1"/>
  <c r="S452" s="1"/>
  <c r="S464" s="1"/>
  <c r="S476" s="1"/>
  <c r="S488" s="1"/>
  <c r="S500" s="1"/>
  <c r="S512" s="1"/>
  <c r="S524" s="1"/>
  <c r="S536" s="1"/>
  <c r="S548" s="1"/>
  <c r="S560" s="1"/>
  <c r="S572" s="1"/>
  <c r="S584" s="1"/>
  <c r="S596" s="1"/>
  <c r="S312"/>
  <c r="S324" s="1"/>
  <c r="S336" s="1"/>
  <c r="S348" s="1"/>
  <c r="S360" s="1"/>
  <c r="S372" s="1"/>
  <c r="S384" s="1"/>
  <c r="S396" s="1"/>
  <c r="S408" s="1"/>
  <c r="S420" s="1"/>
  <c r="S432" s="1"/>
  <c r="S444" s="1"/>
  <c r="S456" s="1"/>
  <c r="S468" s="1"/>
  <c r="S480" s="1"/>
  <c r="S492" s="1"/>
  <c r="S504" s="1"/>
  <c r="S516" s="1"/>
  <c r="S528" s="1"/>
  <c r="S540" s="1"/>
  <c r="S552" s="1"/>
  <c r="S564" s="1"/>
  <c r="S576" s="1"/>
  <c r="S588" s="1"/>
  <c r="S600" s="1"/>
  <c r="S315"/>
  <c r="S327" s="1"/>
  <c r="S339" s="1"/>
  <c r="S351" s="1"/>
  <c r="S363" s="1"/>
  <c r="S375" s="1"/>
  <c r="S387" s="1"/>
  <c r="S399" s="1"/>
  <c r="S411" s="1"/>
  <c r="S423" s="1"/>
  <c r="S435" s="1"/>
  <c r="S447" s="1"/>
  <c r="S459" s="1"/>
  <c r="S471" s="1"/>
  <c r="S483" s="1"/>
  <c r="S495" s="1"/>
  <c r="S507" s="1"/>
  <c r="S519" s="1"/>
  <c r="S531" s="1"/>
  <c r="S543" s="1"/>
  <c r="S555" s="1"/>
  <c r="S567" s="1"/>
  <c r="S579" s="1"/>
  <c r="S591" s="1"/>
  <c r="S307"/>
  <c r="S316"/>
  <c r="S328" s="1"/>
  <c r="S340" s="1"/>
  <c r="S352" s="1"/>
  <c r="S364" s="1"/>
  <c r="S376" s="1"/>
  <c r="S388" s="1"/>
  <c r="S400" s="1"/>
  <c r="S412" s="1"/>
  <c r="S424" s="1"/>
  <c r="S436" s="1"/>
  <c r="S448" s="1"/>
  <c r="S460" s="1"/>
  <c r="S472" s="1"/>
  <c r="S484" s="1"/>
  <c r="S496" s="1"/>
  <c r="S508" s="1"/>
  <c r="S520" s="1"/>
  <c r="S532" s="1"/>
  <c r="S544" s="1"/>
  <c r="S556" s="1"/>
  <c r="S568" s="1"/>
  <c r="S580" s="1"/>
  <c r="S592" s="1"/>
  <c r="S314"/>
  <c r="S326" s="1"/>
  <c r="S338" s="1"/>
  <c r="S350" s="1"/>
  <c r="S362" s="1"/>
  <c r="S374" s="1"/>
  <c r="S386" s="1"/>
  <c r="S398" s="1"/>
  <c r="S410" s="1"/>
  <c r="S422" s="1"/>
  <c r="S434" s="1"/>
  <c r="S446" s="1"/>
  <c r="S458" s="1"/>
  <c r="S470" s="1"/>
  <c r="S482" s="1"/>
  <c r="S494" s="1"/>
  <c r="S506" s="1"/>
  <c r="S518" s="1"/>
  <c r="S530" s="1"/>
  <c r="S542" s="1"/>
  <c r="S554" s="1"/>
  <c r="S566" s="1"/>
  <c r="S578" s="1"/>
  <c r="S590" s="1"/>
  <c r="S602" s="1"/>
  <c r="S306"/>
  <c r="S305"/>
  <c r="O643"/>
  <c r="O639"/>
  <c r="O635"/>
  <c r="O631"/>
  <c r="S317" l="1"/>
  <c r="S329" s="1"/>
  <c r="S341" s="1"/>
  <c r="S353" s="1"/>
  <c r="S365" s="1"/>
  <c r="S377" s="1"/>
  <c r="S389" s="1"/>
  <c r="S401" s="1"/>
  <c r="S413" s="1"/>
  <c r="S425" s="1"/>
  <c r="S437" s="1"/>
  <c r="S449" s="1"/>
  <c r="S461" s="1"/>
  <c r="S473" s="1"/>
  <c r="S485" s="1"/>
  <c r="S497" s="1"/>
  <c r="S509" s="1"/>
  <c r="S521" s="1"/>
  <c r="S533" s="1"/>
  <c r="S545" s="1"/>
  <c r="S557" s="1"/>
  <c r="S569" s="1"/>
  <c r="S581" s="1"/>
  <c r="S593" s="1"/>
  <c r="S309"/>
  <c r="S321" s="1"/>
  <c r="S333" s="1"/>
  <c r="S345" s="1"/>
  <c r="S357" s="1"/>
  <c r="S369" s="1"/>
  <c r="S381" s="1"/>
  <c r="S393" s="1"/>
  <c r="S405" s="1"/>
  <c r="S417" s="1"/>
  <c r="S429" s="1"/>
  <c r="S441" s="1"/>
  <c r="S453" s="1"/>
  <c r="S465" s="1"/>
  <c r="S477" s="1"/>
  <c r="S489" s="1"/>
  <c r="S501" s="1"/>
  <c r="S513" s="1"/>
  <c r="S525" s="1"/>
  <c r="S537" s="1"/>
  <c r="S549" s="1"/>
  <c r="S561" s="1"/>
  <c r="S573" s="1"/>
  <c r="S585" s="1"/>
  <c r="S597" s="1"/>
  <c r="S319"/>
  <c r="S331" s="1"/>
  <c r="S343" s="1"/>
  <c r="S355" s="1"/>
  <c r="S367" s="1"/>
  <c r="S379" s="1"/>
  <c r="S391" s="1"/>
  <c r="S403" s="1"/>
  <c r="S415" s="1"/>
  <c r="S427" s="1"/>
  <c r="S439" s="1"/>
  <c r="S451" s="1"/>
  <c r="S463" s="1"/>
  <c r="S475" s="1"/>
  <c r="S487" s="1"/>
  <c r="S499" s="1"/>
  <c r="S511" s="1"/>
  <c r="S523" s="1"/>
  <c r="S535" s="1"/>
  <c r="S547" s="1"/>
  <c r="S559" s="1"/>
  <c r="S571" s="1"/>
  <c r="S583" s="1"/>
  <c r="S595" s="1"/>
  <c r="S311"/>
  <c r="S323" s="1"/>
  <c r="S335" s="1"/>
  <c r="S347" s="1"/>
  <c r="S359" s="1"/>
  <c r="S371" s="1"/>
  <c r="S383" s="1"/>
  <c r="S395" s="1"/>
  <c r="S407" s="1"/>
  <c r="S419" s="1"/>
  <c r="S431" s="1"/>
  <c r="S443" s="1"/>
  <c r="S455" s="1"/>
  <c r="S467" s="1"/>
  <c r="S479" s="1"/>
  <c r="S491" s="1"/>
  <c r="S503" s="1"/>
  <c r="S515" s="1"/>
  <c r="S527" s="1"/>
  <c r="S539" s="1"/>
  <c r="S551" s="1"/>
  <c r="S563" s="1"/>
  <c r="S575" s="1"/>
  <c r="S587" s="1"/>
  <c r="S599" s="1"/>
  <c r="S318"/>
  <c r="S330" s="1"/>
  <c r="S342" s="1"/>
  <c r="S354" s="1"/>
  <c r="S366" s="1"/>
  <c r="S378" s="1"/>
  <c r="S390" s="1"/>
  <c r="S402" s="1"/>
  <c r="S414" s="1"/>
  <c r="S426" s="1"/>
  <c r="S438" s="1"/>
  <c r="S450" s="1"/>
  <c r="S462" s="1"/>
  <c r="S474" s="1"/>
  <c r="S486" s="1"/>
  <c r="S498" s="1"/>
  <c r="S510" s="1"/>
  <c r="S522" s="1"/>
  <c r="S534" s="1"/>
  <c r="S546" s="1"/>
  <c r="S558" s="1"/>
  <c r="S570" s="1"/>
  <c r="S582" s="1"/>
  <c r="S594" s="1"/>
  <c r="S310"/>
  <c r="S322" s="1"/>
  <c r="S334" s="1"/>
  <c r="S346" s="1"/>
  <c r="S358" s="1"/>
  <c r="S370" s="1"/>
  <c r="S382" s="1"/>
  <c r="S394" s="1"/>
  <c r="S406" s="1"/>
  <c r="S418" s="1"/>
  <c r="S430" s="1"/>
  <c r="S442" s="1"/>
  <c r="S454" s="1"/>
  <c r="S466" s="1"/>
  <c r="S478" s="1"/>
  <c r="S490" s="1"/>
  <c r="S502" s="1"/>
  <c r="S514" s="1"/>
  <c r="S526" s="1"/>
  <c r="S538" s="1"/>
  <c r="S550" s="1"/>
  <c r="S562" s="1"/>
  <c r="S574" s="1"/>
  <c r="S586" s="1"/>
  <c r="S598" s="1"/>
  <c r="BL631" i="3" l="1"/>
  <c r="BL632"/>
  <c r="BL633"/>
  <c r="BL634"/>
  <c r="BL635"/>
  <c r="BL636"/>
  <c r="BL637"/>
  <c r="BL638"/>
  <c r="BL639"/>
  <c r="BL640"/>
  <c r="BL641"/>
  <c r="BL642"/>
  <c r="BL643"/>
  <c r="BL644"/>
  <c r="BL645"/>
  <c r="BL646"/>
  <c r="BL647"/>
  <c r="BL648"/>
  <c r="BL649"/>
  <c r="BL650"/>
  <c r="BL651"/>
  <c r="BL652"/>
  <c r="BL653"/>
  <c r="BL654"/>
  <c r="BL655"/>
  <c r="BL656"/>
  <c r="BL657"/>
  <c r="BL630"/>
  <c r="O276" l="1"/>
  <c r="O277"/>
  <c r="O278"/>
  <c r="O275"/>
  <c r="AF123" l="1"/>
  <c r="AG123"/>
  <c r="AH123"/>
  <c r="AI123"/>
  <c r="AJ123"/>
  <c r="AK123"/>
  <c r="AF124"/>
  <c r="AG124"/>
  <c r="AH124"/>
  <c r="AI124"/>
  <c r="AJ124"/>
  <c r="AK124"/>
  <c r="AF125"/>
  <c r="AG125"/>
  <c r="AH125"/>
  <c r="AI125"/>
  <c r="AJ125"/>
  <c r="AK125"/>
  <c r="AF126"/>
  <c r="AG126"/>
  <c r="AH126"/>
  <c r="AI126"/>
  <c r="AJ126"/>
  <c r="AK126"/>
  <c r="AF127"/>
  <c r="AG127"/>
  <c r="AH127"/>
  <c r="AI127"/>
  <c r="AJ127"/>
  <c r="AK127"/>
  <c r="AF128"/>
  <c r="AG128"/>
  <c r="AH128"/>
  <c r="AI128"/>
  <c r="AJ128"/>
  <c r="AK128"/>
  <c r="AF129"/>
  <c r="AG129"/>
  <c r="AH129"/>
  <c r="AI129"/>
  <c r="AJ129"/>
  <c r="AK129"/>
  <c r="AF130"/>
  <c r="AG130"/>
  <c r="AH130"/>
  <c r="AI130"/>
  <c r="AJ130"/>
  <c r="AK130"/>
  <c r="AF131"/>
  <c r="AG131"/>
  <c r="AH131"/>
  <c r="AI131"/>
  <c r="AJ131"/>
  <c r="AK131"/>
  <c r="AF132"/>
  <c r="AG132"/>
  <c r="AH132"/>
  <c r="AI132"/>
  <c r="AJ132"/>
  <c r="AK132"/>
  <c r="AF133"/>
  <c r="AG133"/>
  <c r="AH133"/>
  <c r="AI133"/>
  <c r="AJ133"/>
  <c r="AK133"/>
  <c r="AF134"/>
  <c r="AG134"/>
  <c r="AH134"/>
  <c r="AI134"/>
  <c r="AJ134"/>
  <c r="AK134"/>
  <c r="AF135"/>
  <c r="AG135"/>
  <c r="AH135"/>
  <c r="AI135"/>
  <c r="AJ135"/>
  <c r="AK135"/>
  <c r="AF136"/>
  <c r="AG136"/>
  <c r="AH136"/>
  <c r="AI136"/>
  <c r="AJ136"/>
  <c r="AK136"/>
  <c r="AF137"/>
  <c r="AG137"/>
  <c r="AH137"/>
  <c r="AI137"/>
  <c r="AJ137"/>
  <c r="AK137"/>
  <c r="AF138"/>
  <c r="AG138"/>
  <c r="AH138"/>
  <c r="AI138"/>
  <c r="AJ138"/>
  <c r="AK138"/>
  <c r="AF139"/>
  <c r="AG139"/>
  <c r="AH139"/>
  <c r="AI139"/>
  <c r="AJ139"/>
  <c r="AK139"/>
  <c r="AF140"/>
  <c r="AG140"/>
  <c r="AH140"/>
  <c r="AI140"/>
  <c r="AJ140"/>
  <c r="AK140"/>
  <c r="AF141"/>
  <c r="AG141"/>
  <c r="AH141"/>
  <c r="AI141"/>
  <c r="AJ141"/>
  <c r="AK141"/>
  <c r="AF142"/>
  <c r="AG142"/>
  <c r="AH142"/>
  <c r="AI142"/>
  <c r="AJ142"/>
  <c r="AK142"/>
  <c r="AF143"/>
  <c r="AG143"/>
  <c r="AH143"/>
  <c r="AI143"/>
  <c r="AJ143"/>
  <c r="AK143"/>
  <c r="AF144"/>
  <c r="AG144"/>
  <c r="AH144"/>
  <c r="AI144"/>
  <c r="AJ144"/>
  <c r="AK144"/>
  <c r="AF145"/>
  <c r="AG145"/>
  <c r="AH145"/>
  <c r="AI145"/>
  <c r="AJ145"/>
  <c r="AK145"/>
  <c r="AF146"/>
  <c r="AG146"/>
  <c r="AH146"/>
  <c r="AI146"/>
  <c r="AJ146"/>
  <c r="AK146"/>
  <c r="AF147"/>
  <c r="AG147"/>
  <c r="AH147"/>
  <c r="AI147"/>
  <c r="AJ147"/>
  <c r="AK147"/>
  <c r="AF148"/>
  <c r="AG148"/>
  <c r="AH148"/>
  <c r="AI148"/>
  <c r="AJ148"/>
  <c r="AK148"/>
  <c r="AF149"/>
  <c r="AG149"/>
  <c r="AH149"/>
  <c r="AI149"/>
  <c r="AJ149"/>
  <c r="AK149"/>
  <c r="AF150"/>
  <c r="AG150"/>
  <c r="AH150"/>
  <c r="AI150"/>
  <c r="AJ150"/>
  <c r="AK150"/>
  <c r="AF151"/>
  <c r="AG151"/>
  <c r="AH151"/>
  <c r="AI151"/>
  <c r="AJ151"/>
  <c r="AK151"/>
  <c r="AF152"/>
  <c r="AG152"/>
  <c r="AH152"/>
  <c r="AI152"/>
  <c r="AJ152"/>
  <c r="AK152"/>
  <c r="AF153"/>
  <c r="AG153"/>
  <c r="AH153"/>
  <c r="AI153"/>
  <c r="AJ153"/>
  <c r="AK153"/>
  <c r="AF154"/>
  <c r="AG154"/>
  <c r="AH154"/>
  <c r="AI154"/>
  <c r="AJ154"/>
  <c r="AK154"/>
  <c r="AF155"/>
  <c r="AG155"/>
  <c r="AH155"/>
  <c r="AI155"/>
  <c r="AJ155"/>
  <c r="AK155"/>
  <c r="AF156"/>
  <c r="AG156"/>
  <c r="AH156"/>
  <c r="AI156"/>
  <c r="AJ156"/>
  <c r="AK156"/>
  <c r="AF157"/>
  <c r="AG157"/>
  <c r="AH157"/>
  <c r="AI157"/>
  <c r="AJ157"/>
  <c r="AK157"/>
  <c r="AF158"/>
  <c r="AG158"/>
  <c r="AH158"/>
  <c r="AI158"/>
  <c r="AJ158"/>
  <c r="AK158"/>
  <c r="AF159"/>
  <c r="AG159"/>
  <c r="AH159"/>
  <c r="AI159"/>
  <c r="AJ159"/>
  <c r="AK159"/>
  <c r="AF160"/>
  <c r="AG160"/>
  <c r="AH160"/>
  <c r="AI160"/>
  <c r="AJ160"/>
  <c r="AK160"/>
  <c r="AF161"/>
  <c r="AG161"/>
  <c r="AH161"/>
  <c r="AI161"/>
  <c r="AJ161"/>
  <c r="AK161"/>
  <c r="AF162"/>
  <c r="AG162"/>
  <c r="AH162"/>
  <c r="AI162"/>
  <c r="AJ162"/>
  <c r="AK162"/>
  <c r="AF163"/>
  <c r="AG163"/>
  <c r="AH163"/>
  <c r="AI163"/>
  <c r="AJ163"/>
  <c r="AK163"/>
  <c r="AF164"/>
  <c r="AG164"/>
  <c r="AH164"/>
  <c r="AI164"/>
  <c r="AJ164"/>
  <c r="AK164"/>
  <c r="AF165"/>
  <c r="AG165"/>
  <c r="AH165"/>
  <c r="AI165"/>
  <c r="AJ165"/>
  <c r="AK165"/>
  <c r="AF166"/>
  <c r="AG166"/>
  <c r="AH166"/>
  <c r="AI166"/>
  <c r="AJ166"/>
  <c r="AK166"/>
  <c r="AF167"/>
  <c r="AG167"/>
  <c r="AH167"/>
  <c r="AI167"/>
  <c r="AJ167"/>
  <c r="AK167"/>
  <c r="AF168"/>
  <c r="AG168"/>
  <c r="AH168"/>
  <c r="AI168"/>
  <c r="AJ168"/>
  <c r="AK168"/>
  <c r="AF169"/>
  <c r="AG169"/>
  <c r="AH169"/>
  <c r="AI169"/>
  <c r="AJ169"/>
  <c r="AK169"/>
  <c r="AF170"/>
  <c r="AG170"/>
  <c r="AH170"/>
  <c r="AI170"/>
  <c r="AJ170"/>
  <c r="AK170"/>
  <c r="AF171"/>
  <c r="AG171"/>
  <c r="AH171"/>
  <c r="AI171"/>
  <c r="AJ171"/>
  <c r="AK171"/>
  <c r="AF172"/>
  <c r="AG172"/>
  <c r="AH172"/>
  <c r="AI172"/>
  <c r="AJ172"/>
  <c r="AK172"/>
  <c r="AF173"/>
  <c r="AG173"/>
  <c r="AH173"/>
  <c r="AI173"/>
  <c r="AJ173"/>
  <c r="AK173"/>
  <c r="AF174"/>
  <c r="AG174"/>
  <c r="AH174"/>
  <c r="AI174"/>
  <c r="AJ174"/>
  <c r="AK174"/>
  <c r="AF175"/>
  <c r="AG175"/>
  <c r="AH175"/>
  <c r="AI175"/>
  <c r="AJ175"/>
  <c r="AK175"/>
  <c r="AF176"/>
  <c r="AG176"/>
  <c r="AH176"/>
  <c r="AI176"/>
  <c r="AJ176"/>
  <c r="AK176"/>
  <c r="AF177"/>
  <c r="AG177"/>
  <c r="AH177"/>
  <c r="AI177"/>
  <c r="AJ177"/>
  <c r="AK177"/>
  <c r="AF178"/>
  <c r="AG178"/>
  <c r="AH178"/>
  <c r="AI178"/>
  <c r="AJ178"/>
  <c r="AK178"/>
  <c r="AF179"/>
  <c r="AG179"/>
  <c r="AH179"/>
  <c r="AI179"/>
  <c r="AJ179"/>
  <c r="AK179"/>
  <c r="AF180"/>
  <c r="AG180"/>
  <c r="AH180"/>
  <c r="AI180"/>
  <c r="AJ180"/>
  <c r="AK180"/>
  <c r="AF181"/>
  <c r="AG181"/>
  <c r="AH181"/>
  <c r="AI181"/>
  <c r="AJ181"/>
  <c r="AK181"/>
  <c r="AF182"/>
  <c r="AG182"/>
  <c r="AH182"/>
  <c r="AI182"/>
  <c r="AJ182"/>
  <c r="AK182"/>
  <c r="AF183"/>
  <c r="AG183"/>
  <c r="AH183"/>
  <c r="AI183"/>
  <c r="AJ183"/>
  <c r="AK183"/>
  <c r="AF184"/>
  <c r="AG184"/>
  <c r="AH184"/>
  <c r="AI184"/>
  <c r="AJ184"/>
  <c r="AK184"/>
  <c r="AF185"/>
  <c r="AG185"/>
  <c r="AH185"/>
  <c r="AI185"/>
  <c r="AJ185"/>
  <c r="AK185"/>
  <c r="AF186"/>
  <c r="AG186"/>
  <c r="AH186"/>
  <c r="AI186"/>
  <c r="AJ186"/>
  <c r="AK186"/>
  <c r="AF187"/>
  <c r="AG187"/>
  <c r="AH187"/>
  <c r="AI187"/>
  <c r="AJ187"/>
  <c r="AK187"/>
  <c r="AF188"/>
  <c r="AG188"/>
  <c r="AH188"/>
  <c r="AI188"/>
  <c r="AJ188"/>
  <c r="AK188"/>
  <c r="AF189"/>
  <c r="AG189"/>
  <c r="AH189"/>
  <c r="AI189"/>
  <c r="AJ189"/>
  <c r="AK189"/>
  <c r="AF190"/>
  <c r="AG190"/>
  <c r="AH190"/>
  <c r="AI190"/>
  <c r="AJ190"/>
  <c r="AK190"/>
  <c r="AF191"/>
  <c r="AG191"/>
  <c r="AH191"/>
  <c r="AI191"/>
  <c r="AJ191"/>
  <c r="AK191"/>
  <c r="AF192"/>
  <c r="AG192"/>
  <c r="AH192"/>
  <c r="AI192"/>
  <c r="AJ192"/>
  <c r="AK192"/>
  <c r="AF193"/>
  <c r="AG193"/>
  <c r="AH193"/>
  <c r="AI193"/>
  <c r="AJ193"/>
  <c r="AK193"/>
  <c r="AF194"/>
  <c r="AG194"/>
  <c r="AH194"/>
  <c r="AI194"/>
  <c r="AJ194"/>
  <c r="AK194"/>
  <c r="AF195"/>
  <c r="AG195"/>
  <c r="AH195"/>
  <c r="AI195"/>
  <c r="AJ195"/>
  <c r="AK195"/>
  <c r="AF196"/>
  <c r="AG196"/>
  <c r="AH196"/>
  <c r="AI196"/>
  <c r="AJ196"/>
  <c r="AK196"/>
  <c r="AF197"/>
  <c r="AG197"/>
  <c r="AH197"/>
  <c r="AI197"/>
  <c r="AJ197"/>
  <c r="AK197"/>
  <c r="AF198"/>
  <c r="AG198"/>
  <c r="AH198"/>
  <c r="AI198"/>
  <c r="AJ198"/>
  <c r="AK198"/>
  <c r="AF199"/>
  <c r="AG199"/>
  <c r="AH199"/>
  <c r="AI199"/>
  <c r="AJ199"/>
  <c r="AK199"/>
  <c r="AF200"/>
  <c r="AG200"/>
  <c r="AH200"/>
  <c r="AI200"/>
  <c r="AJ200"/>
  <c r="AK200"/>
  <c r="AF201"/>
  <c r="AG201"/>
  <c r="AH201"/>
  <c r="AI201"/>
  <c r="AJ201"/>
  <c r="AK201"/>
  <c r="AF202"/>
  <c r="AG202"/>
  <c r="AH202"/>
  <c r="AI202"/>
  <c r="AJ202"/>
  <c r="AK202"/>
  <c r="AF203"/>
  <c r="AG203"/>
  <c r="AH203"/>
  <c r="AI203"/>
  <c r="AJ203"/>
  <c r="AK203"/>
  <c r="AF204"/>
  <c r="AG204"/>
  <c r="AH204"/>
  <c r="AI204"/>
  <c r="AJ204"/>
  <c r="AK204"/>
  <c r="AF205"/>
  <c r="AG205"/>
  <c r="AH205"/>
  <c r="AI205"/>
  <c r="AJ205"/>
  <c r="AK205"/>
  <c r="AF206"/>
  <c r="AG206"/>
  <c r="AH206"/>
  <c r="AI206"/>
  <c r="AJ206"/>
  <c r="AK206"/>
  <c r="AF207"/>
  <c r="AG207"/>
  <c r="AH207"/>
  <c r="AI207"/>
  <c r="AJ207"/>
  <c r="AK207"/>
  <c r="AF208"/>
  <c r="AG208"/>
  <c r="AH208"/>
  <c r="AI208"/>
  <c r="AJ208"/>
  <c r="AK208"/>
  <c r="AF209"/>
  <c r="AG209"/>
  <c r="AH209"/>
  <c r="AI209"/>
  <c r="AJ209"/>
  <c r="AK209"/>
  <c r="AF210"/>
  <c r="AG210"/>
  <c r="AH210"/>
  <c r="AI210"/>
  <c r="AJ210"/>
  <c r="AK210"/>
  <c r="AF211"/>
  <c r="AG211"/>
  <c r="AH211"/>
  <c r="AI211"/>
  <c r="AJ211"/>
  <c r="AK211"/>
  <c r="AF212"/>
  <c r="AG212"/>
  <c r="AH212"/>
  <c r="AI212"/>
  <c r="AJ212"/>
  <c r="AK212"/>
  <c r="AF213"/>
  <c r="AG213"/>
  <c r="AH213"/>
  <c r="AI213"/>
  <c r="AJ213"/>
  <c r="AK213"/>
  <c r="AF214"/>
  <c r="AG214"/>
  <c r="AH214"/>
  <c r="AI214"/>
  <c r="AJ214"/>
  <c r="AK214"/>
  <c r="AF215"/>
  <c r="AG215"/>
  <c r="AH215"/>
  <c r="AI215"/>
  <c r="AJ215"/>
  <c r="AK215"/>
  <c r="AF216"/>
  <c r="AG216"/>
  <c r="AH216"/>
  <c r="AI216"/>
  <c r="AJ216"/>
  <c r="AK216"/>
  <c r="AF217"/>
  <c r="AG217"/>
  <c r="AH217"/>
  <c r="AI217"/>
  <c r="AJ217"/>
  <c r="AK217"/>
  <c r="AF218"/>
  <c r="AG218"/>
  <c r="AH218"/>
  <c r="AI218"/>
  <c r="AJ218"/>
  <c r="AK218"/>
  <c r="AF219"/>
  <c r="AG219"/>
  <c r="AH219"/>
  <c r="AI219"/>
  <c r="AJ219"/>
  <c r="AK219"/>
  <c r="AF220"/>
  <c r="AG220"/>
  <c r="AH220"/>
  <c r="AI220"/>
  <c r="AJ220"/>
  <c r="AK220"/>
  <c r="AF221"/>
  <c r="AG221"/>
  <c r="AH221"/>
  <c r="AI221"/>
  <c r="AJ221"/>
  <c r="AK221"/>
  <c r="AF222"/>
  <c r="AG222"/>
  <c r="AH222"/>
  <c r="AI222"/>
  <c r="AJ222"/>
  <c r="AK222"/>
  <c r="AF223"/>
  <c r="AG223"/>
  <c r="AH223"/>
  <c r="AI223"/>
  <c r="AJ223"/>
  <c r="AK223"/>
  <c r="AF224"/>
  <c r="AG224"/>
  <c r="AH224"/>
  <c r="AI224"/>
  <c r="AJ224"/>
  <c r="AK224"/>
  <c r="AF225"/>
  <c r="AG225"/>
  <c r="AH225"/>
  <c r="AI225"/>
  <c r="AJ225"/>
  <c r="AK225"/>
  <c r="AF226"/>
  <c r="AG226"/>
  <c r="AH226"/>
  <c r="AI226"/>
  <c r="AJ226"/>
  <c r="AK226"/>
  <c r="AF227"/>
  <c r="AG227"/>
  <c r="AH227"/>
  <c r="AI227"/>
  <c r="AJ227"/>
  <c r="AK227"/>
  <c r="AF228"/>
  <c r="AG228"/>
  <c r="AH228"/>
  <c r="AI228"/>
  <c r="AJ228"/>
  <c r="AK228"/>
  <c r="AF229"/>
  <c r="AG229"/>
  <c r="AH229"/>
  <c r="AI229"/>
  <c r="AJ229"/>
  <c r="AK229"/>
  <c r="AF230"/>
  <c r="AG230"/>
  <c r="AH230"/>
  <c r="AI230"/>
  <c r="AJ230"/>
  <c r="AK230"/>
  <c r="AF231"/>
  <c r="AG231"/>
  <c r="AH231"/>
  <c r="AI231"/>
  <c r="AJ231"/>
  <c r="AK231"/>
  <c r="AF232"/>
  <c r="AG232"/>
  <c r="AH232"/>
  <c r="AI232"/>
  <c r="AJ232"/>
  <c r="AK232"/>
  <c r="AF233"/>
  <c r="AG233"/>
  <c r="AH233"/>
  <c r="AI233"/>
  <c r="AJ233"/>
  <c r="AK233"/>
  <c r="AF234"/>
  <c r="AG234"/>
  <c r="AH234"/>
  <c r="AI234"/>
  <c r="AJ234"/>
  <c r="AK234"/>
  <c r="AF235"/>
  <c r="AG235"/>
  <c r="AH235"/>
  <c r="AI235"/>
  <c r="AJ235"/>
  <c r="AK235"/>
  <c r="AF236"/>
  <c r="AG236"/>
  <c r="AH236"/>
  <c r="AI236"/>
  <c r="AJ236"/>
  <c r="AK236"/>
  <c r="AF237"/>
  <c r="AG237"/>
  <c r="AH237"/>
  <c r="AI237"/>
  <c r="AJ237"/>
  <c r="AK237"/>
  <c r="AF238"/>
  <c r="AG238"/>
  <c r="AH238"/>
  <c r="AI238"/>
  <c r="AJ238"/>
  <c r="AK238"/>
  <c r="AF239"/>
  <c r="AG239"/>
  <c r="AH239"/>
  <c r="AI239"/>
  <c r="AJ239"/>
  <c r="AK239"/>
  <c r="AF240"/>
  <c r="AG240"/>
  <c r="AH240"/>
  <c r="AI240"/>
  <c r="AJ240"/>
  <c r="AK240"/>
  <c r="AF241"/>
  <c r="AG241"/>
  <c r="AH241"/>
  <c r="AI241"/>
  <c r="AJ241"/>
  <c r="AK241"/>
  <c r="AF242"/>
  <c r="AG242"/>
  <c r="AH242"/>
  <c r="AI242"/>
  <c r="AJ242"/>
  <c r="AK242"/>
  <c r="AF243"/>
  <c r="AG243"/>
  <c r="AH243"/>
  <c r="AI243"/>
  <c r="AJ243"/>
  <c r="AK243"/>
  <c r="AF244"/>
  <c r="AG244"/>
  <c r="AH244"/>
  <c r="AI244"/>
  <c r="AJ244"/>
  <c r="AK244"/>
  <c r="AF245"/>
  <c r="AG245"/>
  <c r="AH245"/>
  <c r="AI245"/>
  <c r="AJ245"/>
  <c r="AK245"/>
  <c r="AF246"/>
  <c r="AG246"/>
  <c r="AH246"/>
  <c r="AI246"/>
  <c r="AJ246"/>
  <c r="AK246"/>
  <c r="AF247"/>
  <c r="AG247"/>
  <c r="AH247"/>
  <c r="AI247"/>
  <c r="AJ247"/>
  <c r="AK247"/>
  <c r="AF248"/>
  <c r="AG248"/>
  <c r="AH248"/>
  <c r="AI248"/>
  <c r="AJ248"/>
  <c r="AK248"/>
  <c r="AF249"/>
  <c r="AG249"/>
  <c r="AH249"/>
  <c r="AI249"/>
  <c r="AJ249"/>
  <c r="AK249"/>
  <c r="AF250"/>
  <c r="AG250"/>
  <c r="AH250"/>
  <c r="AI250"/>
  <c r="AJ250"/>
  <c r="AK250"/>
  <c r="AF251"/>
  <c r="AG251"/>
  <c r="AH251"/>
  <c r="AI251"/>
  <c r="AJ251"/>
  <c r="AK251"/>
  <c r="AF252"/>
  <c r="AG252"/>
  <c r="AH252"/>
  <c r="AI252"/>
  <c r="AJ252"/>
  <c r="AK252"/>
  <c r="AF253"/>
  <c r="AG253"/>
  <c r="AH253"/>
  <c r="AI253"/>
  <c r="AJ253"/>
  <c r="AK253"/>
  <c r="AF254"/>
  <c r="AG254"/>
  <c r="AH254"/>
  <c r="AI254"/>
  <c r="AJ254"/>
  <c r="AK254"/>
  <c r="AF255"/>
  <c r="AG255"/>
  <c r="AH255"/>
  <c r="AI255"/>
  <c r="AJ255"/>
  <c r="AK255"/>
  <c r="AF256"/>
  <c r="AG256"/>
  <c r="AH256"/>
  <c r="AI256"/>
  <c r="AJ256"/>
  <c r="AK256"/>
  <c r="AF257"/>
  <c r="AG257"/>
  <c r="AH257"/>
  <c r="AI257"/>
  <c r="AJ257"/>
  <c r="AK257"/>
  <c r="AF258"/>
  <c r="AG258"/>
  <c r="AH258"/>
  <c r="AI258"/>
  <c r="AJ258"/>
  <c r="AK258"/>
  <c r="AF259"/>
  <c r="AG259"/>
  <c r="AH259"/>
  <c r="AI259"/>
  <c r="AJ259"/>
  <c r="AK259"/>
  <c r="AF260"/>
  <c r="AG260"/>
  <c r="AH260"/>
  <c r="AI260"/>
  <c r="AJ260"/>
  <c r="AK260"/>
  <c r="AF261"/>
  <c r="AG261"/>
  <c r="AH261"/>
  <c r="AI261"/>
  <c r="AJ261"/>
  <c r="AK261"/>
  <c r="AF262"/>
  <c r="AG262"/>
  <c r="AH262"/>
  <c r="AI262"/>
  <c r="AJ262"/>
  <c r="AK262"/>
  <c r="AF263"/>
  <c r="AG263"/>
  <c r="AH263"/>
  <c r="AI263"/>
  <c r="AJ263"/>
  <c r="AK263"/>
  <c r="AF264"/>
  <c r="AG264"/>
  <c r="AH264"/>
  <c r="AI264"/>
  <c r="AJ264"/>
  <c r="AK264"/>
  <c r="AF265"/>
  <c r="AG265"/>
  <c r="AH265"/>
  <c r="AI265"/>
  <c r="AJ265"/>
  <c r="AK265"/>
  <c r="AF266"/>
  <c r="AG266"/>
  <c r="AH266"/>
  <c r="AI266"/>
  <c r="AJ266"/>
  <c r="AK266"/>
  <c r="AF267"/>
  <c r="AG267"/>
  <c r="AH267"/>
  <c r="AI267"/>
  <c r="AJ267"/>
  <c r="AK267"/>
  <c r="AF268"/>
  <c r="AG268"/>
  <c r="AH268"/>
  <c r="AI268"/>
  <c r="AJ268"/>
  <c r="AK268"/>
  <c r="AF269"/>
  <c r="AG269"/>
  <c r="AH269"/>
  <c r="AI269"/>
  <c r="AJ269"/>
  <c r="AK269"/>
  <c r="AF270"/>
  <c r="AG270"/>
  <c r="AH270"/>
  <c r="AI270"/>
  <c r="AJ270"/>
  <c r="AK270"/>
  <c r="AF271"/>
  <c r="AG271"/>
  <c r="AH271"/>
  <c r="AI271"/>
  <c r="AJ271"/>
  <c r="AK271"/>
  <c r="AF272"/>
  <c r="AG272"/>
  <c r="AH272"/>
  <c r="AI272"/>
  <c r="AJ272"/>
  <c r="AK272"/>
  <c r="AF273"/>
  <c r="AG273"/>
  <c r="AH273"/>
  <c r="AI273"/>
  <c r="AJ273"/>
  <c r="AK273"/>
  <c r="AK274"/>
  <c r="AF274"/>
  <c r="AJ274"/>
  <c r="AP2" i="1" l="1"/>
  <c r="AU2" s="1"/>
  <c r="AZ2" s="1"/>
  <c r="BO2" s="1"/>
  <c r="L171" l="1"/>
  <c r="M171"/>
  <c r="P171"/>
  <c r="Q171"/>
  <c r="L172"/>
  <c r="M172"/>
  <c r="P172"/>
  <c r="Q172"/>
  <c r="L173"/>
  <c r="M173"/>
  <c r="P173"/>
  <c r="Q173"/>
  <c r="L174"/>
  <c r="M174"/>
  <c r="P174"/>
  <c r="Q174"/>
  <c r="L175"/>
  <c r="M175"/>
  <c r="P175"/>
  <c r="Q175"/>
  <c r="L176"/>
  <c r="M176"/>
  <c r="P176"/>
  <c r="Q176"/>
  <c r="L177"/>
  <c r="M177"/>
  <c r="P177"/>
  <c r="Q177"/>
  <c r="L178"/>
  <c r="M178"/>
  <c r="P178"/>
  <c r="Q178"/>
  <c r="L179"/>
  <c r="M179"/>
  <c r="P179"/>
  <c r="Q179"/>
  <c r="L180"/>
  <c r="M180"/>
  <c r="P180"/>
  <c r="Q180"/>
  <c r="L181"/>
  <c r="M181"/>
  <c r="P181"/>
  <c r="Q181"/>
  <c r="L182"/>
  <c r="M182"/>
  <c r="P182"/>
  <c r="Q182"/>
  <c r="L183"/>
  <c r="M183"/>
  <c r="P183"/>
  <c r="Q183"/>
  <c r="L184"/>
  <c r="M184"/>
  <c r="P184"/>
  <c r="Q184"/>
  <c r="L185"/>
  <c r="M185"/>
  <c r="P185"/>
  <c r="Q185"/>
  <c r="L186"/>
  <c r="M186"/>
  <c r="P186"/>
  <c r="Q186"/>
  <c r="L187"/>
  <c r="M187"/>
  <c r="P187"/>
  <c r="Q187"/>
  <c r="L188"/>
  <c r="M188"/>
  <c r="P188"/>
  <c r="Q188"/>
  <c r="L189"/>
  <c r="M189"/>
  <c r="P189"/>
  <c r="Q189"/>
  <c r="L190"/>
  <c r="M190"/>
  <c r="P190"/>
  <c r="Q190"/>
  <c r="L191"/>
  <c r="M191"/>
  <c r="P191"/>
  <c r="Q191"/>
  <c r="L192"/>
  <c r="M192"/>
  <c r="P192"/>
  <c r="Q192"/>
  <c r="L193"/>
  <c r="M193"/>
  <c r="P193"/>
  <c r="Q193"/>
  <c r="L194"/>
  <c r="M194"/>
  <c r="P194"/>
  <c r="Q194"/>
  <c r="L195"/>
  <c r="M195"/>
  <c r="P195"/>
  <c r="Q195"/>
  <c r="L196"/>
  <c r="M196"/>
  <c r="P196"/>
  <c r="Q196"/>
  <c r="L197"/>
  <c r="M197"/>
  <c r="P197"/>
  <c r="Q197"/>
  <c r="L198"/>
  <c r="M198"/>
  <c r="P198"/>
  <c r="Q198"/>
  <c r="L199"/>
  <c r="M199"/>
  <c r="P199"/>
  <c r="Q199"/>
  <c r="L200"/>
  <c r="M200"/>
  <c r="P200"/>
  <c r="Q200"/>
  <c r="L201"/>
  <c r="M201"/>
  <c r="P201"/>
  <c r="Q201"/>
  <c r="L202"/>
  <c r="M202"/>
  <c r="P202"/>
  <c r="Q202"/>
  <c r="L203"/>
  <c r="M203"/>
  <c r="P203"/>
  <c r="Q203"/>
  <c r="L204"/>
  <c r="M204"/>
  <c r="P204"/>
  <c r="Q204"/>
  <c r="L205"/>
  <c r="M205"/>
  <c r="P205"/>
  <c r="Q205"/>
  <c r="L206"/>
  <c r="M206"/>
  <c r="P206"/>
  <c r="Q206"/>
  <c r="L207"/>
  <c r="M207"/>
  <c r="P207"/>
  <c r="Q207"/>
  <c r="L208"/>
  <c r="M208"/>
  <c r="P208"/>
  <c r="Q208"/>
  <c r="L209"/>
  <c r="M209"/>
  <c r="P209"/>
  <c r="Q209"/>
  <c r="L210"/>
  <c r="M210"/>
  <c r="P210"/>
  <c r="Q210"/>
  <c r="L211"/>
  <c r="M211"/>
  <c r="P211"/>
  <c r="Q211"/>
  <c r="L212"/>
  <c r="M212"/>
  <c r="P212"/>
  <c r="Q212"/>
  <c r="L213"/>
  <c r="M213"/>
  <c r="P213"/>
  <c r="Q213"/>
  <c r="L214"/>
  <c r="M214"/>
  <c r="P214"/>
  <c r="Q214"/>
  <c r="L215"/>
  <c r="M215"/>
  <c r="P215"/>
  <c r="Q215"/>
  <c r="L216"/>
  <c r="M216"/>
  <c r="P216"/>
  <c r="Q216"/>
  <c r="L217"/>
  <c r="M217"/>
  <c r="P217"/>
  <c r="Q217"/>
  <c r="L218"/>
  <c r="M218"/>
  <c r="P218"/>
  <c r="Q218"/>
  <c r="L219"/>
  <c r="M219"/>
  <c r="P219"/>
  <c r="Q219"/>
  <c r="L220"/>
  <c r="M220"/>
  <c r="P220"/>
  <c r="Q220"/>
  <c r="L221"/>
  <c r="M221"/>
  <c r="P221"/>
  <c r="Q221"/>
  <c r="L222"/>
  <c r="M222"/>
  <c r="P222"/>
  <c r="Q222"/>
  <c r="L223"/>
  <c r="M223"/>
  <c r="P223"/>
  <c r="Q223"/>
  <c r="L224"/>
  <c r="M224"/>
  <c r="P224"/>
  <c r="Q224"/>
  <c r="L225"/>
  <c r="M225"/>
  <c r="P225"/>
  <c r="Q225"/>
  <c r="L226"/>
  <c r="M226"/>
  <c r="P226"/>
  <c r="Q226"/>
  <c r="L227"/>
  <c r="M227"/>
  <c r="P227"/>
  <c r="Q227"/>
  <c r="L228"/>
  <c r="M228"/>
  <c r="P228"/>
  <c r="Q228"/>
  <c r="L229"/>
  <c r="M229"/>
  <c r="P229"/>
  <c r="Q229"/>
  <c r="L230"/>
  <c r="M230"/>
  <c r="P230"/>
  <c r="Q230"/>
  <c r="L231"/>
  <c r="M231"/>
  <c r="P231"/>
  <c r="Q231"/>
  <c r="L232"/>
  <c r="M232"/>
  <c r="P232"/>
  <c r="Q232"/>
  <c r="L233"/>
  <c r="M233"/>
  <c r="P233"/>
  <c r="Q233"/>
  <c r="L234"/>
  <c r="M234"/>
  <c r="P234"/>
  <c r="Q234"/>
  <c r="L235"/>
  <c r="M235"/>
  <c r="P235"/>
  <c r="Q235"/>
  <c r="L236"/>
  <c r="M236"/>
  <c r="P236"/>
  <c r="Q236"/>
  <c r="L237"/>
  <c r="M237"/>
  <c r="P237"/>
  <c r="Q237"/>
  <c r="L238"/>
  <c r="M238"/>
  <c r="P238"/>
  <c r="Q238"/>
  <c r="L239"/>
  <c r="M239"/>
  <c r="P239"/>
  <c r="Q239"/>
  <c r="L240"/>
  <c r="M240"/>
  <c r="P240"/>
  <c r="Q240"/>
  <c r="L241"/>
  <c r="M241"/>
  <c r="P241"/>
  <c r="Q241"/>
  <c r="L242"/>
  <c r="M242"/>
  <c r="P242"/>
  <c r="Q242"/>
  <c r="L243"/>
  <c r="M243"/>
  <c r="P243"/>
  <c r="Q243"/>
  <c r="L244"/>
  <c r="M244"/>
  <c r="P244"/>
  <c r="Q244"/>
  <c r="L245"/>
  <c r="M245"/>
  <c r="P245"/>
  <c r="Q245"/>
  <c r="L246"/>
  <c r="M246"/>
  <c r="P246"/>
  <c r="Q246"/>
  <c r="L247"/>
  <c r="M247"/>
  <c r="P247"/>
  <c r="Q247"/>
  <c r="L248"/>
  <c r="M248"/>
  <c r="P248"/>
  <c r="Q248"/>
  <c r="L249"/>
  <c r="M249"/>
  <c r="P249"/>
  <c r="Q249"/>
  <c r="L250"/>
  <c r="M250"/>
  <c r="P250"/>
  <c r="Q250"/>
  <c r="L251"/>
  <c r="M251"/>
  <c r="P251"/>
  <c r="Q251"/>
  <c r="L252"/>
  <c r="M252"/>
  <c r="P252"/>
  <c r="Q252"/>
  <c r="L253"/>
  <c r="M253"/>
  <c r="P253"/>
  <c r="Q253"/>
  <c r="L254"/>
  <c r="M254"/>
  <c r="P254"/>
  <c r="Q254"/>
  <c r="L255"/>
  <c r="M255"/>
  <c r="P255"/>
  <c r="Q255"/>
  <c r="L256"/>
  <c r="M256"/>
  <c r="P256"/>
  <c r="Q256"/>
  <c r="L257"/>
  <c r="M257"/>
  <c r="P257"/>
  <c r="Q257"/>
  <c r="L258"/>
  <c r="M258"/>
  <c r="P258"/>
  <c r="Q258"/>
  <c r="L259"/>
  <c r="M259"/>
  <c r="P259"/>
  <c r="Q259"/>
  <c r="L260"/>
  <c r="M260"/>
  <c r="P260"/>
  <c r="Q260"/>
  <c r="L261"/>
  <c r="M261"/>
  <c r="P261"/>
  <c r="Q261"/>
  <c r="L262"/>
  <c r="M262"/>
  <c r="P262"/>
  <c r="Q262"/>
  <c r="L263"/>
  <c r="M263"/>
  <c r="P263"/>
  <c r="Q263"/>
  <c r="L264"/>
  <c r="M264"/>
  <c r="P264"/>
  <c r="Q264"/>
  <c r="L265"/>
  <c r="M265"/>
  <c r="P265"/>
  <c r="Q265"/>
  <c r="L266"/>
  <c r="M266"/>
  <c r="P266"/>
  <c r="Q266"/>
  <c r="P274" l="1"/>
  <c r="M274"/>
  <c r="Q274" l="1"/>
  <c r="L274"/>
  <c r="M273" l="1"/>
  <c r="P273"/>
  <c r="L273" l="1"/>
  <c r="P268"/>
  <c r="M268"/>
  <c r="P269"/>
  <c r="M272"/>
  <c r="P271"/>
  <c r="M269"/>
  <c r="Q273"/>
  <c r="M270"/>
  <c r="P270"/>
  <c r="M271"/>
  <c r="P272"/>
  <c r="M267"/>
  <c r="P267"/>
  <c r="Q270" l="1"/>
  <c r="L272"/>
  <c r="Q271"/>
  <c r="Q272"/>
  <c r="L270"/>
  <c r="L268"/>
  <c r="L271"/>
  <c r="Q267"/>
  <c r="Q268"/>
  <c r="Q269"/>
  <c r="L267"/>
  <c r="L269"/>
  <c r="AK195" l="1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B602" i="3" l="1"/>
  <c r="AC602"/>
  <c r="AC601"/>
  <c r="AB601"/>
  <c r="AA601"/>
  <c r="AC600"/>
  <c r="AB600"/>
  <c r="AA600"/>
  <c r="AC599"/>
  <c r="AB599"/>
  <c r="AA599"/>
  <c r="AC598"/>
  <c r="AB598"/>
  <c r="AA598"/>
  <c r="AC597"/>
  <c r="AB597"/>
  <c r="AA597"/>
  <c r="AC596"/>
  <c r="AB596"/>
  <c r="AA596"/>
  <c r="AC595"/>
  <c r="AB595"/>
  <c r="AA595"/>
  <c r="AC594"/>
  <c r="AB594"/>
  <c r="AA594"/>
  <c r="AC593"/>
  <c r="AB593"/>
  <c r="AA593"/>
  <c r="AC592"/>
  <c r="AB592"/>
  <c r="AA592"/>
  <c r="AC591"/>
  <c r="AB591"/>
  <c r="AA591"/>
  <c r="AC590"/>
  <c r="AB590"/>
  <c r="AA590"/>
  <c r="AC589"/>
  <c r="AB589"/>
  <c r="AA589"/>
  <c r="AC588"/>
  <c r="AB588"/>
  <c r="AA588"/>
  <c r="AC587"/>
  <c r="AB587"/>
  <c r="AA587"/>
  <c r="AC586"/>
  <c r="AB586"/>
  <c r="AA586"/>
  <c r="AC585"/>
  <c r="AB585"/>
  <c r="AA585"/>
  <c r="AC584"/>
  <c r="AB584"/>
  <c r="AA584"/>
  <c r="AC583"/>
  <c r="AB583"/>
  <c r="AA583"/>
  <c r="AC582"/>
  <c r="AB582"/>
  <c r="AA582"/>
  <c r="AC581"/>
  <c r="AB581"/>
  <c r="AA581"/>
  <c r="AC580"/>
  <c r="AB580"/>
  <c r="AA580"/>
  <c r="AC579"/>
  <c r="AB579"/>
  <c r="AA579"/>
  <c r="AC578"/>
  <c r="AB578"/>
  <c r="AA578"/>
  <c r="AC577"/>
  <c r="AB577"/>
  <c r="AA577"/>
  <c r="AC576"/>
  <c r="AB576"/>
  <c r="AA576"/>
  <c r="AC575"/>
  <c r="AB575"/>
  <c r="AA575"/>
  <c r="AC574"/>
  <c r="AB574"/>
  <c r="AA574"/>
  <c r="AC573"/>
  <c r="AB573"/>
  <c r="AA573"/>
  <c r="AC572"/>
  <c r="AB572"/>
  <c r="AA572"/>
  <c r="AC571"/>
  <c r="AB571"/>
  <c r="AA571"/>
  <c r="AC570"/>
  <c r="AB570"/>
  <c r="AA570"/>
  <c r="AC569"/>
  <c r="AB569"/>
  <c r="AA569"/>
  <c r="AC568"/>
  <c r="AB568"/>
  <c r="AA568"/>
  <c r="AC567"/>
  <c r="AB567"/>
  <c r="AA567"/>
  <c r="AC566"/>
  <c r="AB566"/>
  <c r="AA566"/>
  <c r="AC565"/>
  <c r="AB565"/>
  <c r="AA565"/>
  <c r="AC564"/>
  <c r="AB564"/>
  <c r="AA564"/>
  <c r="AC563"/>
  <c r="AB563"/>
  <c r="AA563"/>
  <c r="AC562"/>
  <c r="AB562"/>
  <c r="AA562"/>
  <c r="AC561"/>
  <c r="AB561"/>
  <c r="AA561"/>
  <c r="AC560"/>
  <c r="AB560"/>
  <c r="AA560"/>
  <c r="AC559"/>
  <c r="AB559"/>
  <c r="AA559"/>
  <c r="AC558"/>
  <c r="AB558"/>
  <c r="AA558"/>
  <c r="AC557"/>
  <c r="AB557"/>
  <c r="AA557"/>
  <c r="AC556"/>
  <c r="AB556"/>
  <c r="AA556"/>
  <c r="AC555"/>
  <c r="AB555"/>
  <c r="AA555"/>
  <c r="AC554"/>
  <c r="AB554"/>
  <c r="AA554"/>
  <c r="AC553"/>
  <c r="AB553"/>
  <c r="AA553"/>
  <c r="AC552"/>
  <c r="AB552"/>
  <c r="AA552"/>
  <c r="AC551"/>
  <c r="AB551"/>
  <c r="AA551"/>
  <c r="AC550"/>
  <c r="AB550"/>
  <c r="AA550"/>
  <c r="AC549"/>
  <c r="AB549"/>
  <c r="AA549"/>
  <c r="AC548"/>
  <c r="AB548"/>
  <c r="AA548"/>
  <c r="AC547"/>
  <c r="AB547"/>
  <c r="AA547"/>
  <c r="AC546"/>
  <c r="AB546"/>
  <c r="AA546"/>
  <c r="AC545"/>
  <c r="AB545"/>
  <c r="AA545"/>
  <c r="AC544"/>
  <c r="AB544"/>
  <c r="AA544"/>
  <c r="AC543"/>
  <c r="AB543"/>
  <c r="AA543"/>
  <c r="AC542"/>
  <c r="AB542"/>
  <c r="AA542"/>
  <c r="AC541"/>
  <c r="AB541"/>
  <c r="AA541"/>
  <c r="AC540"/>
  <c r="AB540"/>
  <c r="AA540"/>
  <c r="AC539"/>
  <c r="AB539"/>
  <c r="AA539"/>
  <c r="AC538"/>
  <c r="AB538"/>
  <c r="AA538"/>
  <c r="AC537"/>
  <c r="AB537"/>
  <c r="AA537"/>
  <c r="AC536"/>
  <c r="AB536"/>
  <c r="AA536"/>
  <c r="AC535"/>
  <c r="AB535"/>
  <c r="AA535"/>
  <c r="AC534"/>
  <c r="AB534"/>
  <c r="AA534"/>
  <c r="AC533"/>
  <c r="AB533"/>
  <c r="AA533"/>
  <c r="AC532"/>
  <c r="AB532"/>
  <c r="AA532"/>
  <c r="AC531"/>
  <c r="AB531"/>
  <c r="AA531"/>
  <c r="AC530"/>
  <c r="AB530"/>
  <c r="AA530"/>
  <c r="AC529"/>
  <c r="AB529"/>
  <c r="AA529"/>
  <c r="AC528"/>
  <c r="AB528"/>
  <c r="AA528"/>
  <c r="AC527"/>
  <c r="AB527"/>
  <c r="AA527"/>
  <c r="AC526"/>
  <c r="AB526"/>
  <c r="AA526"/>
  <c r="AC525"/>
  <c r="AB525"/>
  <c r="AA525"/>
  <c r="AC524"/>
  <c r="AB524"/>
  <c r="AA524"/>
  <c r="AC523"/>
  <c r="AB523"/>
  <c r="AA523"/>
  <c r="AC522"/>
  <c r="AB522"/>
  <c r="AA522"/>
  <c r="AC521"/>
  <c r="AB521"/>
  <c r="AA521"/>
  <c r="AC520"/>
  <c r="AB520"/>
  <c r="AA520"/>
  <c r="AC519"/>
  <c r="AB519"/>
  <c r="AA519"/>
  <c r="AC518"/>
  <c r="AB518"/>
  <c r="AA518"/>
  <c r="AC517"/>
  <c r="AB517"/>
  <c r="AA517"/>
  <c r="AC516"/>
  <c r="AB516"/>
  <c r="AA516"/>
  <c r="AC515"/>
  <c r="AB515"/>
  <c r="AA515"/>
  <c r="AC514"/>
  <c r="AB514"/>
  <c r="AA514"/>
  <c r="AC513"/>
  <c r="AB513"/>
  <c r="AA513"/>
  <c r="AC512"/>
  <c r="AB512"/>
  <c r="AA512"/>
  <c r="AC511"/>
  <c r="AB511"/>
  <c r="AA511"/>
  <c r="AC510"/>
  <c r="AB510"/>
  <c r="AA510"/>
  <c r="AC509"/>
  <c r="AB509"/>
  <c r="AA509"/>
  <c r="AC508"/>
  <c r="AB508"/>
  <c r="AA508"/>
  <c r="AC507"/>
  <c r="AB507"/>
  <c r="AA507"/>
  <c r="AC506"/>
  <c r="AB506"/>
  <c r="AA506"/>
  <c r="AC505"/>
  <c r="AB505"/>
  <c r="AA505"/>
  <c r="AC504"/>
  <c r="AB504"/>
  <c r="AA504"/>
  <c r="AC503"/>
  <c r="AB503"/>
  <c r="AA503"/>
  <c r="AC502"/>
  <c r="AB502"/>
  <c r="AA502"/>
  <c r="AC501"/>
  <c r="AB501"/>
  <c r="AA501"/>
  <c r="AC500"/>
  <c r="AB500"/>
  <c r="AA500"/>
  <c r="AC499"/>
  <c r="AB499"/>
  <c r="AA499"/>
  <c r="AC498"/>
  <c r="AB498"/>
  <c r="AA498"/>
  <c r="AC497"/>
  <c r="AB497"/>
  <c r="AA497"/>
  <c r="AC496"/>
  <c r="AB496"/>
  <c r="AA496"/>
  <c r="AC495"/>
  <c r="AB495"/>
  <c r="AA495"/>
  <c r="AC494"/>
  <c r="AB494"/>
  <c r="AA494"/>
  <c r="AC493"/>
  <c r="AB493"/>
  <c r="AA493"/>
  <c r="AC492"/>
  <c r="AB492"/>
  <c r="AA492"/>
  <c r="AC491"/>
  <c r="AB491"/>
  <c r="AA491"/>
  <c r="AC490"/>
  <c r="AB490"/>
  <c r="AA490"/>
  <c r="AC489"/>
  <c r="AB489"/>
  <c r="AA489"/>
  <c r="AC488"/>
  <c r="AB488"/>
  <c r="AA488"/>
  <c r="AC487"/>
  <c r="AB487"/>
  <c r="AA487"/>
  <c r="AC486"/>
  <c r="AB486"/>
  <c r="AA486"/>
  <c r="AC485"/>
  <c r="AB485"/>
  <c r="AA485"/>
  <c r="AC484"/>
  <c r="AB484"/>
  <c r="AA484"/>
  <c r="AC483"/>
  <c r="AB483"/>
  <c r="AA483"/>
  <c r="AC482"/>
  <c r="AB482"/>
  <c r="AA482"/>
  <c r="AC481"/>
  <c r="AB481"/>
  <c r="AA481"/>
  <c r="AC480"/>
  <c r="AB480"/>
  <c r="AA480"/>
  <c r="AC479"/>
  <c r="AB479"/>
  <c r="AA479"/>
  <c r="AC478"/>
  <c r="AB478"/>
  <c r="AA478"/>
  <c r="AC477"/>
  <c r="AB477"/>
  <c r="AA477"/>
  <c r="AC476"/>
  <c r="AB476"/>
  <c r="AA476"/>
  <c r="AC475"/>
  <c r="AB475"/>
  <c r="AA475"/>
  <c r="AC474"/>
  <c r="AB474"/>
  <c r="AA474"/>
  <c r="AC473"/>
  <c r="AB473"/>
  <c r="AA473"/>
  <c r="AC472"/>
  <c r="AB472"/>
  <c r="AA472"/>
  <c r="AC471"/>
  <c r="AB471"/>
  <c r="AA471"/>
  <c r="AC470"/>
  <c r="AB470"/>
  <c r="AA470"/>
  <c r="AC469"/>
  <c r="AB469"/>
  <c r="AA469"/>
  <c r="AC468"/>
  <c r="AB468"/>
  <c r="AA468"/>
  <c r="AC467"/>
  <c r="AB467"/>
  <c r="AA467"/>
  <c r="AC466"/>
  <c r="AB466"/>
  <c r="AA466"/>
  <c r="AC465"/>
  <c r="AB465"/>
  <c r="AA465"/>
  <c r="AC464"/>
  <c r="AB464"/>
  <c r="AA464"/>
  <c r="AC463"/>
  <c r="AB463"/>
  <c r="AA463"/>
  <c r="AC462"/>
  <c r="AB462"/>
  <c r="AA462"/>
  <c r="AC461"/>
  <c r="AB461"/>
  <c r="AA461"/>
  <c r="AC460"/>
  <c r="AB460"/>
  <c r="AA460"/>
  <c r="AC459"/>
  <c r="AB459"/>
  <c r="AA459"/>
  <c r="AC458"/>
  <c r="AB458"/>
  <c r="AA458"/>
  <c r="AC457"/>
  <c r="AB457"/>
  <c r="AA457"/>
  <c r="AC456"/>
  <c r="AB456"/>
  <c r="AA456"/>
  <c r="AC455"/>
  <c r="AB455"/>
  <c r="AA455"/>
  <c r="AC454"/>
  <c r="AB454"/>
  <c r="AA454"/>
  <c r="AC453"/>
  <c r="AB453"/>
  <c r="AA453"/>
  <c r="AC452"/>
  <c r="AB452"/>
  <c r="AA452"/>
  <c r="AC451"/>
  <c r="AB451"/>
  <c r="AA451"/>
  <c r="AC450"/>
  <c r="AB450"/>
  <c r="AA450"/>
  <c r="AC449"/>
  <c r="AB449"/>
  <c r="AA449"/>
  <c r="AC448"/>
  <c r="AB448"/>
  <c r="AA448"/>
  <c r="AC447"/>
  <c r="AB447"/>
  <c r="AA447"/>
  <c r="AC446"/>
  <c r="AB446"/>
  <c r="AA446"/>
  <c r="AC445"/>
  <c r="AB445"/>
  <c r="AA445"/>
  <c r="AC444"/>
  <c r="AB444"/>
  <c r="AA444"/>
  <c r="AC443"/>
  <c r="AB443"/>
  <c r="AA443"/>
  <c r="AC442"/>
  <c r="AB442"/>
  <c r="AA442"/>
  <c r="AC441"/>
  <c r="AB441"/>
  <c r="AA441"/>
  <c r="AC440"/>
  <c r="AB440"/>
  <c r="AA440"/>
  <c r="AC439"/>
  <c r="AB439"/>
  <c r="AA439"/>
  <c r="AC438"/>
  <c r="AB438"/>
  <c r="AA438"/>
  <c r="AC437"/>
  <c r="AB437"/>
  <c r="AA437"/>
  <c r="AC436"/>
  <c r="AB436"/>
  <c r="AA436"/>
  <c r="AC435"/>
  <c r="AB435"/>
  <c r="AA435"/>
  <c r="AC434"/>
  <c r="AB434"/>
  <c r="AA434"/>
  <c r="AC433"/>
  <c r="AB433"/>
  <c r="AA433"/>
  <c r="AC432"/>
  <c r="AB432"/>
  <c r="AA432"/>
  <c r="AC431"/>
  <c r="AB431"/>
  <c r="AA431"/>
  <c r="AC430"/>
  <c r="AB430"/>
  <c r="AA430"/>
  <c r="AC429"/>
  <c r="AB429"/>
  <c r="AA429"/>
  <c r="AC428"/>
  <c r="AB428"/>
  <c r="AA428"/>
  <c r="AC427"/>
  <c r="AB427"/>
  <c r="AA427"/>
  <c r="AC426"/>
  <c r="AB426"/>
  <c r="AA426"/>
  <c r="AC425"/>
  <c r="AB425"/>
  <c r="AA425"/>
  <c r="AC424"/>
  <c r="AB424"/>
  <c r="AA424"/>
  <c r="AC423"/>
  <c r="AB423"/>
  <c r="AA423"/>
  <c r="AC422"/>
  <c r="AB422"/>
  <c r="AA422"/>
  <c r="AC421"/>
  <c r="AB421"/>
  <c r="AA421"/>
  <c r="AC420"/>
  <c r="AB420"/>
  <c r="AA420"/>
  <c r="AC419"/>
  <c r="AB419"/>
  <c r="AA419"/>
  <c r="AC418"/>
  <c r="AB418"/>
  <c r="AA418"/>
  <c r="AC417"/>
  <c r="AB417"/>
  <c r="AA417"/>
  <c r="AC416"/>
  <c r="AB416"/>
  <c r="AA416"/>
  <c r="AC415"/>
  <c r="AB415"/>
  <c r="AA415"/>
  <c r="AC414"/>
  <c r="AB414"/>
  <c r="AA414"/>
  <c r="AC413"/>
  <c r="AB413"/>
  <c r="AA413"/>
  <c r="AC412"/>
  <c r="AB412"/>
  <c r="AA412"/>
  <c r="AC411"/>
  <c r="AB411"/>
  <c r="AA411"/>
  <c r="AC410"/>
  <c r="AB410"/>
  <c r="AA410"/>
  <c r="AC409"/>
  <c r="AB409"/>
  <c r="AA409"/>
  <c r="AC408"/>
  <c r="AB408"/>
  <c r="AA408"/>
  <c r="AC407"/>
  <c r="AB407"/>
  <c r="AA407"/>
  <c r="AC406"/>
  <c r="AB406"/>
  <c r="AA406"/>
  <c r="AC405"/>
  <c r="AB405"/>
  <c r="AA405"/>
  <c r="AC404"/>
  <c r="AB404"/>
  <c r="AA404"/>
  <c r="AC403"/>
  <c r="AB403"/>
  <c r="AA403"/>
  <c r="AC402"/>
  <c r="AB402"/>
  <c r="AA402"/>
  <c r="AC401"/>
  <c r="AB401"/>
  <c r="AA401"/>
  <c r="AC400"/>
  <c r="AB400"/>
  <c r="AA400"/>
  <c r="AC399"/>
  <c r="AB399"/>
  <c r="AA399"/>
  <c r="AC398"/>
  <c r="AB398"/>
  <c r="AA398"/>
  <c r="AC397"/>
  <c r="AB397"/>
  <c r="AA397"/>
  <c r="AC396"/>
  <c r="AB396"/>
  <c r="AA396"/>
  <c r="AC395"/>
  <c r="AB395"/>
  <c r="AA395"/>
  <c r="AC394"/>
  <c r="AB394"/>
  <c r="AA394"/>
  <c r="AC393"/>
  <c r="AB393"/>
  <c r="AA393"/>
  <c r="AC392"/>
  <c r="AB392"/>
  <c r="AA392"/>
  <c r="AC391"/>
  <c r="AB391"/>
  <c r="AA391"/>
  <c r="AC390"/>
  <c r="AB390"/>
  <c r="AA390"/>
  <c r="AC389"/>
  <c r="AB389"/>
  <c r="AA389"/>
  <c r="AC388"/>
  <c r="AB388"/>
  <c r="AA388"/>
  <c r="AC387"/>
  <c r="AB387"/>
  <c r="AA387"/>
  <c r="AC386"/>
  <c r="AB386"/>
  <c r="AA386"/>
  <c r="AC385"/>
  <c r="AB385"/>
  <c r="AA385"/>
  <c r="AC384"/>
  <c r="AB384"/>
  <c r="AA384"/>
  <c r="AC383"/>
  <c r="AB383"/>
  <c r="AA383"/>
  <c r="AC382"/>
  <c r="AB382"/>
  <c r="AA382"/>
  <c r="AC381"/>
  <c r="AB381"/>
  <c r="AA381"/>
  <c r="AC380"/>
  <c r="AB380"/>
  <c r="AA380"/>
  <c r="AC379"/>
  <c r="AB379"/>
  <c r="AA379"/>
  <c r="AC378"/>
  <c r="AB378"/>
  <c r="AA378"/>
  <c r="AC377"/>
  <c r="AB377"/>
  <c r="AA377"/>
  <c r="AC376"/>
  <c r="AB376"/>
  <c r="AA376"/>
  <c r="AC375"/>
  <c r="AB375"/>
  <c r="AA375"/>
  <c r="AC374"/>
  <c r="AB374"/>
  <c r="AA374"/>
  <c r="AC373"/>
  <c r="AB373"/>
  <c r="AA373"/>
  <c r="AC372"/>
  <c r="AB372"/>
  <c r="AA372"/>
  <c r="AC371"/>
  <c r="AB371"/>
  <c r="AA371"/>
  <c r="AC370"/>
  <c r="AB370"/>
  <c r="AA370"/>
  <c r="AC369"/>
  <c r="AB369"/>
  <c r="AA369"/>
  <c r="AC368"/>
  <c r="AB368"/>
  <c r="AA368"/>
  <c r="AC367"/>
  <c r="AB367"/>
  <c r="AA367"/>
  <c r="AC366"/>
  <c r="AB366"/>
  <c r="AA366"/>
  <c r="AC365"/>
  <c r="AB365"/>
  <c r="AA365"/>
  <c r="AC364"/>
  <c r="AB364"/>
  <c r="AA364"/>
  <c r="AC363"/>
  <c r="AB363"/>
  <c r="AA363"/>
  <c r="AC362"/>
  <c r="AB362"/>
  <c r="AA362"/>
  <c r="AC361"/>
  <c r="AB361"/>
  <c r="AA361"/>
  <c r="AC360"/>
  <c r="AB360"/>
  <c r="AA360"/>
  <c r="AC359"/>
  <c r="AB359"/>
  <c r="AA359"/>
  <c r="AC358"/>
  <c r="AB358"/>
  <c r="AA358"/>
  <c r="AC357"/>
  <c r="AB357"/>
  <c r="AA357"/>
  <c r="AC356"/>
  <c r="AB356"/>
  <c r="AA356"/>
  <c r="AC355"/>
  <c r="AB355"/>
  <c r="AA355"/>
  <c r="AC354"/>
  <c r="AB354"/>
  <c r="AA354"/>
  <c r="AC353"/>
  <c r="AB353"/>
  <c r="AA353"/>
  <c r="AC352"/>
  <c r="AB352"/>
  <c r="AA352"/>
  <c r="AC351"/>
  <c r="AB351"/>
  <c r="AA351"/>
  <c r="AC350"/>
  <c r="AB350"/>
  <c r="AA350"/>
  <c r="AC349"/>
  <c r="AB349"/>
  <c r="AA349"/>
  <c r="AC348"/>
  <c r="AB348"/>
  <c r="AA348"/>
  <c r="AC347"/>
  <c r="AB347"/>
  <c r="AA347"/>
  <c r="AC346"/>
  <c r="AB346"/>
  <c r="AA346"/>
  <c r="AC345"/>
  <c r="AB345"/>
  <c r="AA345"/>
  <c r="AC344"/>
  <c r="AB344"/>
  <c r="AA344"/>
  <c r="AC343"/>
  <c r="AB343"/>
  <c r="AA343"/>
  <c r="AC342"/>
  <c r="AB342"/>
  <c r="AA342"/>
  <c r="AC341"/>
  <c r="AB341"/>
  <c r="AA341"/>
  <c r="AC340"/>
  <c r="AB340"/>
  <c r="AA340"/>
  <c r="AC339"/>
  <c r="AB339"/>
  <c r="AA339"/>
  <c r="AC338"/>
  <c r="AB338"/>
  <c r="AA338"/>
  <c r="AC337"/>
  <c r="AB337"/>
  <c r="AA337"/>
  <c r="AC336"/>
  <c r="AB336"/>
  <c r="AA336"/>
  <c r="AC335"/>
  <c r="AB335"/>
  <c r="AA335"/>
  <c r="AC334"/>
  <c r="AB334"/>
  <c r="AA334"/>
  <c r="AC333"/>
  <c r="AB333"/>
  <c r="AA333"/>
  <c r="AC332"/>
  <c r="AB332"/>
  <c r="AA332"/>
  <c r="AC331"/>
  <c r="AB331"/>
  <c r="AA331"/>
  <c r="AC330"/>
  <c r="AB330"/>
  <c r="AA330"/>
  <c r="AC329"/>
  <c r="AB329"/>
  <c r="AA329"/>
  <c r="AC328"/>
  <c r="AB328"/>
  <c r="AA328"/>
  <c r="AC327"/>
  <c r="AB327"/>
  <c r="AA327"/>
  <c r="AC326"/>
  <c r="AB326"/>
  <c r="AA326"/>
  <c r="AC325"/>
  <c r="AB325"/>
  <c r="AA325"/>
  <c r="AC324"/>
  <c r="AB324"/>
  <c r="AA324"/>
  <c r="AC323"/>
  <c r="AB323"/>
  <c r="AA323"/>
  <c r="AC322"/>
  <c r="AB322"/>
  <c r="AA322"/>
  <c r="AC321"/>
  <c r="AB321"/>
  <c r="AA321"/>
  <c r="AC320"/>
  <c r="AB320"/>
  <c r="AA320"/>
  <c r="AC319"/>
  <c r="AB319"/>
  <c r="AA319"/>
  <c r="AC318"/>
  <c r="AB318"/>
  <c r="AA318"/>
  <c r="AC317"/>
  <c r="AB317"/>
  <c r="AA317"/>
  <c r="AC316"/>
  <c r="AB316"/>
  <c r="AA316"/>
  <c r="AC315"/>
  <c r="AB315"/>
  <c r="AA315"/>
  <c r="AC314"/>
  <c r="AB314"/>
  <c r="AA314"/>
  <c r="AC313"/>
  <c r="AB313"/>
  <c r="AA313"/>
  <c r="AC312"/>
  <c r="AB312"/>
  <c r="AA312"/>
  <c r="AC311"/>
  <c r="AB311"/>
  <c r="AA311"/>
  <c r="AC310"/>
  <c r="AB310"/>
  <c r="AA310"/>
  <c r="AC309"/>
  <c r="AB309"/>
  <c r="AA309"/>
  <c r="AC308"/>
  <c r="AB308"/>
  <c r="AA308"/>
  <c r="AC307"/>
  <c r="AB307"/>
  <c r="AA307"/>
  <c r="AC306"/>
  <c r="AB306"/>
  <c r="AA306"/>
  <c r="AC305"/>
  <c r="AB305"/>
  <c r="AA305"/>
  <c r="AC304"/>
  <c r="AB304"/>
  <c r="AA304"/>
  <c r="AC303"/>
  <c r="AB303"/>
  <c r="AA303"/>
  <c r="AC302"/>
  <c r="AB302"/>
  <c r="AA302"/>
  <c r="AC301"/>
  <c r="AB301"/>
  <c r="AA301"/>
  <c r="AC300"/>
  <c r="AB300"/>
  <c r="AA300"/>
  <c r="AC299"/>
  <c r="AB299"/>
  <c r="AA299"/>
  <c r="AC298"/>
  <c r="AB298"/>
  <c r="AA298"/>
  <c r="AC297"/>
  <c r="AB297"/>
  <c r="AA297"/>
  <c r="AC296"/>
  <c r="AB296"/>
  <c r="AA296"/>
  <c r="AC295"/>
  <c r="AB295"/>
  <c r="AA295"/>
  <c r="AC294"/>
  <c r="AB294"/>
  <c r="AA294"/>
  <c r="AC293"/>
  <c r="AB293"/>
  <c r="AA293"/>
  <c r="AC292"/>
  <c r="AB292"/>
  <c r="AA292"/>
  <c r="AC291"/>
  <c r="AB291"/>
  <c r="AA291"/>
  <c r="AC290"/>
  <c r="AB290"/>
  <c r="AA290"/>
  <c r="AC289"/>
  <c r="AB289"/>
  <c r="AA289"/>
  <c r="AC288"/>
  <c r="AB288"/>
  <c r="AA288"/>
  <c r="AC287"/>
  <c r="AB287"/>
  <c r="AA287"/>
  <c r="AC286"/>
  <c r="AB286"/>
  <c r="AA286"/>
  <c r="AC285"/>
  <c r="AB285"/>
  <c r="AA285"/>
  <c r="AC284"/>
  <c r="AB284"/>
  <c r="AA284"/>
  <c r="AC283"/>
  <c r="AB283"/>
  <c r="AA283"/>
  <c r="AC282"/>
  <c r="AB282"/>
  <c r="AA282"/>
  <c r="AC281"/>
  <c r="AB281"/>
  <c r="AA281"/>
  <c r="AC280"/>
  <c r="AB280"/>
  <c r="AA280"/>
  <c r="AC279"/>
  <c r="AB279"/>
  <c r="AA279"/>
  <c r="AC278"/>
  <c r="AB278"/>
  <c r="AA278"/>
  <c r="AC277"/>
  <c r="AB277"/>
  <c r="AA277"/>
  <c r="AC276"/>
  <c r="AB276"/>
  <c r="AA276"/>
  <c r="AA275"/>
  <c r="AB275"/>
  <c r="AC275"/>
  <c r="Y597"/>
  <c r="Y596"/>
  <c r="Y595"/>
  <c r="Y594"/>
  <c r="Y593"/>
  <c r="Y592"/>
  <c r="Y591"/>
  <c r="Y590"/>
  <c r="Y589"/>
  <c r="Y588"/>
  <c r="Y587"/>
  <c r="Y586"/>
  <c r="Y585"/>
  <c r="Y584"/>
  <c r="Y583"/>
  <c r="Y582"/>
  <c r="Y581"/>
  <c r="Y580"/>
  <c r="Y579"/>
  <c r="Y578"/>
  <c r="Y577"/>
  <c r="Y576"/>
  <c r="Y575"/>
  <c r="Y574"/>
  <c r="Y573"/>
  <c r="Y572"/>
  <c r="Y571"/>
  <c r="Y570"/>
  <c r="Y569"/>
  <c r="Y568"/>
  <c r="Y567"/>
  <c r="Y566"/>
  <c r="Y565"/>
  <c r="Y564"/>
  <c r="Y563"/>
  <c r="Y562"/>
  <c r="Y561"/>
  <c r="Y560"/>
  <c r="Y559"/>
  <c r="Y558"/>
  <c r="Y557"/>
  <c r="Y556"/>
  <c r="Y555"/>
  <c r="Y554"/>
  <c r="Y553"/>
  <c r="Y552"/>
  <c r="Y551"/>
  <c r="Y550"/>
  <c r="Y549"/>
  <c r="Y548"/>
  <c r="Y547"/>
  <c r="Y546"/>
  <c r="Y545"/>
  <c r="Y544"/>
  <c r="Y543"/>
  <c r="Y542"/>
  <c r="Y541"/>
  <c r="Y540"/>
  <c r="Y539"/>
  <c r="Y538"/>
  <c r="Y537"/>
  <c r="Y536"/>
  <c r="Y535"/>
  <c r="Y534"/>
  <c r="Y533"/>
  <c r="Y532"/>
  <c r="Y531"/>
  <c r="Y530"/>
  <c r="Y529"/>
  <c r="Y528"/>
  <c r="Y527"/>
  <c r="Y526"/>
  <c r="Y525"/>
  <c r="Y524"/>
  <c r="Y523"/>
  <c r="Y522"/>
  <c r="Y521"/>
  <c r="Y520"/>
  <c r="Y519"/>
  <c r="Y518"/>
  <c r="Y517"/>
  <c r="Y516"/>
  <c r="Y515"/>
  <c r="Y514"/>
  <c r="Y513"/>
  <c r="Y512"/>
  <c r="Y511"/>
  <c r="Y510"/>
  <c r="Y509"/>
  <c r="Y508"/>
  <c r="Y507"/>
  <c r="Y506"/>
  <c r="Y505"/>
  <c r="Y504"/>
  <c r="Y503"/>
  <c r="Y502"/>
  <c r="Y501"/>
  <c r="Y500"/>
  <c r="Y499"/>
  <c r="Y498"/>
  <c r="Y497"/>
  <c r="Y496"/>
  <c r="Y495"/>
  <c r="Y494"/>
  <c r="Y493"/>
  <c r="Y492"/>
  <c r="Y491"/>
  <c r="Y490"/>
  <c r="Y489"/>
  <c r="Y488"/>
  <c r="Y487"/>
  <c r="Y486"/>
  <c r="Y485"/>
  <c r="Y484"/>
  <c r="Y483"/>
  <c r="Y482"/>
  <c r="Y481"/>
  <c r="Y480"/>
  <c r="Y479"/>
  <c r="Y478"/>
  <c r="Y477"/>
  <c r="Y476"/>
  <c r="Y475"/>
  <c r="Y474"/>
  <c r="Y473"/>
  <c r="Y472"/>
  <c r="Y471"/>
  <c r="Y470"/>
  <c r="Y469"/>
  <c r="Y468"/>
  <c r="Y467"/>
  <c r="Y466"/>
  <c r="Y465"/>
  <c r="Y464"/>
  <c r="Y463"/>
  <c r="Y462"/>
  <c r="Y461"/>
  <c r="Y460"/>
  <c r="Y459"/>
  <c r="Y458"/>
  <c r="Y457"/>
  <c r="Y456"/>
  <c r="Y455"/>
  <c r="Y454"/>
  <c r="Y453"/>
  <c r="Y452"/>
  <c r="Y451"/>
  <c r="Y450"/>
  <c r="Y449"/>
  <c r="Y448"/>
  <c r="Y447"/>
  <c r="Y446"/>
  <c r="Y445"/>
  <c r="Y444"/>
  <c r="Y443"/>
  <c r="Y442"/>
  <c r="Y441"/>
  <c r="Y440"/>
  <c r="Y439"/>
  <c r="Y438"/>
  <c r="Y437"/>
  <c r="Y436"/>
  <c r="Y435"/>
  <c r="Y434"/>
  <c r="Y433"/>
  <c r="Y432"/>
  <c r="Y431"/>
  <c r="Y430"/>
  <c r="Y429"/>
  <c r="Y428"/>
  <c r="Y427"/>
  <c r="Y426"/>
  <c r="Y425"/>
  <c r="Y424"/>
  <c r="Y423"/>
  <c r="Y422"/>
  <c r="Y421"/>
  <c r="Y420"/>
  <c r="Y419"/>
  <c r="Y418"/>
  <c r="Y417"/>
  <c r="Y416"/>
  <c r="Y415"/>
  <c r="Y414"/>
  <c r="Y413"/>
  <c r="Y412"/>
  <c r="Y411"/>
  <c r="Y410"/>
  <c r="Y409"/>
  <c r="Y408"/>
  <c r="Y407"/>
  <c r="Y406"/>
  <c r="Y405"/>
  <c r="Y404"/>
  <c r="Y403"/>
  <c r="Y402"/>
  <c r="Y401"/>
  <c r="Y400"/>
  <c r="Y399"/>
  <c r="Y398"/>
  <c r="Y397"/>
  <c r="Y396"/>
  <c r="Y395"/>
  <c r="Y394"/>
  <c r="Y393"/>
  <c r="Y392"/>
  <c r="Y391"/>
  <c r="Y390"/>
  <c r="Y389"/>
  <c r="Y388"/>
  <c r="Y387"/>
  <c r="Y386"/>
  <c r="Y385"/>
  <c r="Y384"/>
  <c r="Y383"/>
  <c r="Y382"/>
  <c r="Y381"/>
  <c r="Y380"/>
  <c r="Y379"/>
  <c r="Y378"/>
  <c r="Y377"/>
  <c r="Y376"/>
  <c r="Y375"/>
  <c r="Y374"/>
  <c r="Y373"/>
  <c r="Y372"/>
  <c r="Y371"/>
  <c r="Y370"/>
  <c r="Y369"/>
  <c r="Y368"/>
  <c r="Y367"/>
  <c r="Y366"/>
  <c r="Y365"/>
  <c r="Y364"/>
  <c r="Y363"/>
  <c r="Y362"/>
  <c r="Y361"/>
  <c r="Y360"/>
  <c r="Y359"/>
  <c r="Y358"/>
  <c r="Y357"/>
  <c r="Y356"/>
  <c r="Y355"/>
  <c r="Y354"/>
  <c r="Y353"/>
  <c r="Y352"/>
  <c r="Y351"/>
  <c r="Y350"/>
  <c r="Y349"/>
  <c r="Y348"/>
  <c r="Y347"/>
  <c r="Y346"/>
  <c r="Y345"/>
  <c r="Y344"/>
  <c r="Y343"/>
  <c r="Y342"/>
  <c r="Y341"/>
  <c r="Y340"/>
  <c r="Y339"/>
  <c r="Y338"/>
  <c r="Y337"/>
  <c r="Y336"/>
  <c r="Y335"/>
  <c r="Y334"/>
  <c r="Y333"/>
  <c r="Y332"/>
  <c r="Y331"/>
  <c r="Y330"/>
  <c r="Y329"/>
  <c r="Y328"/>
  <c r="Y327"/>
  <c r="Y326"/>
  <c r="Y325"/>
  <c r="Y324"/>
  <c r="Y323"/>
  <c r="Y322"/>
  <c r="Y321"/>
  <c r="Y320"/>
  <c r="Y319"/>
  <c r="Y318"/>
  <c r="Y317"/>
  <c r="Y316"/>
  <c r="Y315"/>
  <c r="Y314"/>
  <c r="Y313"/>
  <c r="Y312"/>
  <c r="Y311"/>
  <c r="Y310"/>
  <c r="Y309"/>
  <c r="Y308"/>
  <c r="Y307"/>
  <c r="Y306"/>
  <c r="Y305"/>
  <c r="Y304"/>
  <c r="Y303"/>
  <c r="Y302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4"/>
  <c r="Y283"/>
  <c r="Y282"/>
  <c r="Y281"/>
  <c r="Y280"/>
  <c r="Y279"/>
  <c r="Y278"/>
  <c r="Y277"/>
  <c r="Y276"/>
  <c r="Y275"/>
  <c r="Z275"/>
  <c r="Z597"/>
  <c r="Z596"/>
  <c r="Z595"/>
  <c r="Z594"/>
  <c r="Z593"/>
  <c r="Z592"/>
  <c r="Z591"/>
  <c r="Z590"/>
  <c r="Z589"/>
  <c r="Z588"/>
  <c r="Z587"/>
  <c r="Z586"/>
  <c r="Z585"/>
  <c r="Z584"/>
  <c r="Z583"/>
  <c r="Z582"/>
  <c r="Z581"/>
  <c r="Z580"/>
  <c r="Z579"/>
  <c r="Z578"/>
  <c r="Z577"/>
  <c r="Z576"/>
  <c r="Z575"/>
  <c r="Z574"/>
  <c r="Z573"/>
  <c r="Z572"/>
  <c r="Z571"/>
  <c r="Z570"/>
  <c r="Z569"/>
  <c r="Z568"/>
  <c r="Z567"/>
  <c r="Z566"/>
  <c r="Z565"/>
  <c r="Z564"/>
  <c r="Z563"/>
  <c r="Z562"/>
  <c r="Z561"/>
  <c r="Z560"/>
  <c r="Z559"/>
  <c r="Z558"/>
  <c r="Z557"/>
  <c r="Z556"/>
  <c r="Z555"/>
  <c r="Z554"/>
  <c r="Z553"/>
  <c r="Z552"/>
  <c r="Z551"/>
  <c r="Z550"/>
  <c r="Z549"/>
  <c r="Z548"/>
  <c r="Z547"/>
  <c r="Z546"/>
  <c r="Z545"/>
  <c r="Z544"/>
  <c r="Z543"/>
  <c r="Z542"/>
  <c r="Z541"/>
  <c r="Z540"/>
  <c r="Z539"/>
  <c r="Z538"/>
  <c r="Z537"/>
  <c r="Z536"/>
  <c r="Z535"/>
  <c r="Z534"/>
  <c r="Z533"/>
  <c r="Z532"/>
  <c r="Z531"/>
  <c r="Z530"/>
  <c r="Z529"/>
  <c r="Z528"/>
  <c r="Z527"/>
  <c r="Z526"/>
  <c r="Z525"/>
  <c r="Z524"/>
  <c r="Z523"/>
  <c r="Z522"/>
  <c r="Z521"/>
  <c r="Z520"/>
  <c r="Z519"/>
  <c r="Z518"/>
  <c r="Z517"/>
  <c r="Z516"/>
  <c r="Z515"/>
  <c r="Z514"/>
  <c r="Z513"/>
  <c r="Z512"/>
  <c r="Z511"/>
  <c r="Z510"/>
  <c r="Z509"/>
  <c r="Z508"/>
  <c r="Z507"/>
  <c r="Z506"/>
  <c r="Z505"/>
  <c r="Z504"/>
  <c r="Z503"/>
  <c r="Z502"/>
  <c r="Z501"/>
  <c r="Z500"/>
  <c r="Z499"/>
  <c r="Z498"/>
  <c r="Z497"/>
  <c r="Z496"/>
  <c r="Z495"/>
  <c r="Z494"/>
  <c r="Z493"/>
  <c r="Z492"/>
  <c r="Z491"/>
  <c r="Z490"/>
  <c r="Z489"/>
  <c r="Z488"/>
  <c r="Z487"/>
  <c r="Z486"/>
  <c r="Z485"/>
  <c r="Z484"/>
  <c r="Z483"/>
  <c r="Z482"/>
  <c r="Z481"/>
  <c r="Z480"/>
  <c r="Z479"/>
  <c r="Z478"/>
  <c r="Z477"/>
  <c r="Z476"/>
  <c r="Z475"/>
  <c r="Z474"/>
  <c r="Z473"/>
  <c r="Z472"/>
  <c r="Z471"/>
  <c r="Z470"/>
  <c r="Z469"/>
  <c r="Z468"/>
  <c r="Z467"/>
  <c r="Z466"/>
  <c r="Z465"/>
  <c r="Z464"/>
  <c r="Z463"/>
  <c r="Z462"/>
  <c r="Z461"/>
  <c r="Z460"/>
  <c r="Z459"/>
  <c r="Z458"/>
  <c r="Z457"/>
  <c r="Z456"/>
  <c r="Z455"/>
  <c r="Z454"/>
  <c r="Z453"/>
  <c r="Z452"/>
  <c r="Z451"/>
  <c r="Z450"/>
  <c r="Z449"/>
  <c r="Z448"/>
  <c r="Z447"/>
  <c r="Z446"/>
  <c r="Z445"/>
  <c r="Z444"/>
  <c r="Z443"/>
  <c r="Z442"/>
  <c r="Z441"/>
  <c r="Z440"/>
  <c r="Z439"/>
  <c r="Z438"/>
  <c r="Z437"/>
  <c r="Z436"/>
  <c r="Z435"/>
  <c r="Z434"/>
  <c r="Z433"/>
  <c r="Z432"/>
  <c r="Z431"/>
  <c r="Z430"/>
  <c r="Z429"/>
  <c r="Z428"/>
  <c r="Z427"/>
  <c r="Z426"/>
  <c r="Z425"/>
  <c r="Z424"/>
  <c r="Z423"/>
  <c r="Z422"/>
  <c r="Z421"/>
  <c r="Z420"/>
  <c r="Z419"/>
  <c r="Z418"/>
  <c r="Z417"/>
  <c r="Z416"/>
  <c r="Z415"/>
  <c r="Z414"/>
  <c r="Z413"/>
  <c r="Z412"/>
  <c r="Z411"/>
  <c r="Z410"/>
  <c r="Z409"/>
  <c r="Z408"/>
  <c r="Z407"/>
  <c r="Z406"/>
  <c r="Z405"/>
  <c r="Z404"/>
  <c r="Z403"/>
  <c r="Z402"/>
  <c r="Z401"/>
  <c r="Z400"/>
  <c r="Z399"/>
  <c r="Z398"/>
  <c r="Z397"/>
  <c r="Z396"/>
  <c r="Z395"/>
  <c r="Z394"/>
  <c r="Z393"/>
  <c r="Z392"/>
  <c r="Z391"/>
  <c r="Z390"/>
  <c r="Z389"/>
  <c r="Z388"/>
  <c r="Z387"/>
  <c r="Z386"/>
  <c r="Z385"/>
  <c r="Z384"/>
  <c r="Z383"/>
  <c r="Z382"/>
  <c r="Z381"/>
  <c r="Z380"/>
  <c r="Z379"/>
  <c r="Z378"/>
  <c r="Z377"/>
  <c r="Z376"/>
  <c r="Z375"/>
  <c r="Z374"/>
  <c r="Z373"/>
  <c r="Z372"/>
  <c r="Z371"/>
  <c r="Z370"/>
  <c r="Z369"/>
  <c r="Z368"/>
  <c r="Z367"/>
  <c r="Z366"/>
  <c r="Z365"/>
  <c r="Z364"/>
  <c r="Z363"/>
  <c r="Z362"/>
  <c r="Z361"/>
  <c r="Z360"/>
  <c r="Z359"/>
  <c r="Z358"/>
  <c r="Z357"/>
  <c r="Z356"/>
  <c r="Z355"/>
  <c r="Z354"/>
  <c r="Z353"/>
  <c r="Z352"/>
  <c r="Z351"/>
  <c r="Z350"/>
  <c r="Z349"/>
  <c r="Z348"/>
  <c r="Z347"/>
  <c r="Z346"/>
  <c r="Z345"/>
  <c r="Z344"/>
  <c r="Z343"/>
  <c r="Z342"/>
  <c r="Z341"/>
  <c r="Z340"/>
  <c r="Z339"/>
  <c r="Z338"/>
  <c r="Z337"/>
  <c r="Z336"/>
  <c r="Z335"/>
  <c r="Z334"/>
  <c r="Z333"/>
  <c r="Z332"/>
  <c r="Z331"/>
  <c r="Z330"/>
  <c r="Z329"/>
  <c r="Z328"/>
  <c r="Z327"/>
  <c r="Z326"/>
  <c r="Z325"/>
  <c r="Z324"/>
  <c r="Z323"/>
  <c r="Z322"/>
  <c r="Z321"/>
  <c r="Z320"/>
  <c r="Z319"/>
  <c r="Z318"/>
  <c r="Z317"/>
  <c r="Z316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AG274" l="1"/>
  <c r="AD243"/>
  <c r="AD231"/>
  <c r="AD233"/>
  <c r="AD232"/>
  <c r="Q276" l="1"/>
  <c r="Q275"/>
  <c r="I281"/>
  <c r="I282"/>
  <c r="I285"/>
  <c r="I286"/>
  <c r="I289"/>
  <c r="I290"/>
  <c r="I293"/>
  <c r="I294"/>
  <c r="I297"/>
  <c r="I298"/>
  <c r="I301"/>
  <c r="I302"/>
  <c r="I305"/>
  <c r="I306"/>
  <c r="I309"/>
  <c r="I310"/>
  <c r="I313"/>
  <c r="I314"/>
  <c r="I317"/>
  <c r="I318"/>
  <c r="I321"/>
  <c r="I322"/>
  <c r="I325"/>
  <c r="I326"/>
  <c r="I329"/>
  <c r="I330"/>
  <c r="I333"/>
  <c r="I334"/>
  <c r="I337"/>
  <c r="I338"/>
  <c r="I341"/>
  <c r="I342"/>
  <c r="I345"/>
  <c r="I346"/>
  <c r="I349"/>
  <c r="I350"/>
  <c r="I353"/>
  <c r="I354"/>
  <c r="I357"/>
  <c r="I358"/>
  <c r="I361"/>
  <c r="I362"/>
  <c r="I365"/>
  <c r="I366"/>
  <c r="I369"/>
  <c r="I370"/>
  <c r="I373"/>
  <c r="I374"/>
  <c r="I377"/>
  <c r="I378"/>
  <c r="I381"/>
  <c r="I382"/>
  <c r="I385"/>
  <c r="I386"/>
  <c r="I389"/>
  <c r="I390"/>
  <c r="I393"/>
  <c r="I394"/>
  <c r="I397"/>
  <c r="I398"/>
  <c r="I401"/>
  <c r="I402"/>
  <c r="I405"/>
  <c r="I406"/>
  <c r="I409"/>
  <c r="I410"/>
  <c r="I413"/>
  <c r="I414"/>
  <c r="I417"/>
  <c r="I418"/>
  <c r="I421"/>
  <c r="I422"/>
  <c r="I425"/>
  <c r="I426"/>
  <c r="I429"/>
  <c r="I430"/>
  <c r="I433"/>
  <c r="I434"/>
  <c r="I437"/>
  <c r="I438"/>
  <c r="I441"/>
  <c r="I442"/>
  <c r="I445"/>
  <c r="I446"/>
  <c r="I449"/>
  <c r="I450"/>
  <c r="I453"/>
  <c r="I454"/>
  <c r="I457"/>
  <c r="I458"/>
  <c r="I461"/>
  <c r="I462"/>
  <c r="I465"/>
  <c r="I466"/>
  <c r="I469"/>
  <c r="I470"/>
  <c r="I473"/>
  <c r="I474"/>
  <c r="I477"/>
  <c r="I478"/>
  <c r="I481"/>
  <c r="I482"/>
  <c r="I485"/>
  <c r="I486"/>
  <c r="I489"/>
  <c r="I490"/>
  <c r="I493"/>
  <c r="I494"/>
  <c r="I497"/>
  <c r="I498"/>
  <c r="I501"/>
  <c r="I502"/>
  <c r="I505"/>
  <c r="I506"/>
  <c r="I509"/>
  <c r="I510"/>
  <c r="I513"/>
  <c r="I514"/>
  <c r="I517"/>
  <c r="I518"/>
  <c r="I521"/>
  <c r="I522"/>
  <c r="I525"/>
  <c r="I526"/>
  <c r="I529"/>
  <c r="I530"/>
  <c r="I533"/>
  <c r="I534"/>
  <c r="I537"/>
  <c r="I538"/>
  <c r="I541"/>
  <c r="I542"/>
  <c r="I545"/>
  <c r="I546"/>
  <c r="I549"/>
  <c r="I550"/>
  <c r="I553"/>
  <c r="I554"/>
  <c r="I557"/>
  <c r="I558"/>
  <c r="I561"/>
  <c r="I562"/>
  <c r="I565"/>
  <c r="I566"/>
  <c r="I569"/>
  <c r="I570"/>
  <c r="I573"/>
  <c r="I574"/>
  <c r="I577"/>
  <c r="I578"/>
  <c r="I581"/>
  <c r="I582"/>
  <c r="I585"/>
  <c r="I586"/>
  <c r="I589"/>
  <c r="I590"/>
  <c r="I593"/>
  <c r="I594"/>
  <c r="I597"/>
  <c r="I276"/>
  <c r="I275"/>
  <c r="I277"/>
  <c r="I278"/>
  <c r="I279"/>
  <c r="I280"/>
  <c r="I283"/>
  <c r="I284"/>
  <c r="I287"/>
  <c r="I288"/>
  <c r="I291"/>
  <c r="I292"/>
  <c r="I295"/>
  <c r="I296"/>
  <c r="I299"/>
  <c r="I300"/>
  <c r="I303"/>
  <c r="I304"/>
  <c r="I307"/>
  <c r="I308"/>
  <c r="I311"/>
  <c r="I312"/>
  <c r="I315"/>
  <c r="I316"/>
  <c r="I319"/>
  <c r="I320"/>
  <c r="I323"/>
  <c r="I324"/>
  <c r="I327"/>
  <c r="I328"/>
  <c r="I331"/>
  <c r="I332"/>
  <c r="I335"/>
  <c r="I336"/>
  <c r="I339"/>
  <c r="I340"/>
  <c r="I343"/>
  <c r="I344"/>
  <c r="I347"/>
  <c r="I348"/>
  <c r="I351"/>
  <c r="I352"/>
  <c r="I355"/>
  <c r="I356"/>
  <c r="I359"/>
  <c r="I360"/>
  <c r="I363"/>
  <c r="I364"/>
  <c r="I367"/>
  <c r="I368"/>
  <c r="I371"/>
  <c r="I372"/>
  <c r="I375"/>
  <c r="I376"/>
  <c r="I379"/>
  <c r="I380"/>
  <c r="I383"/>
  <c r="I384"/>
  <c r="I387"/>
  <c r="I388"/>
  <c r="I391"/>
  <c r="I392"/>
  <c r="I395"/>
  <c r="I396"/>
  <c r="I399"/>
  <c r="I400"/>
  <c r="I403"/>
  <c r="I404"/>
  <c r="I407"/>
  <c r="I408"/>
  <c r="I411"/>
  <c r="I412"/>
  <c r="I415"/>
  <c r="I416"/>
  <c r="I419"/>
  <c r="I420"/>
  <c r="I423"/>
  <c r="I424"/>
  <c r="I427"/>
  <c r="I428"/>
  <c r="I431"/>
  <c r="I432"/>
  <c r="I435"/>
  <c r="I436"/>
  <c r="I439"/>
  <c r="I440"/>
  <c r="I443"/>
  <c r="I444"/>
  <c r="I447"/>
  <c r="I448"/>
  <c r="I451"/>
  <c r="I452"/>
  <c r="I455"/>
  <c r="I456"/>
  <c r="I459"/>
  <c r="I460"/>
  <c r="I463"/>
  <c r="I464"/>
  <c r="I467"/>
  <c r="I468"/>
  <c r="I471"/>
  <c r="I472"/>
  <c r="I475"/>
  <c r="I476"/>
  <c r="I479"/>
  <c r="I480"/>
  <c r="I483"/>
  <c r="I484"/>
  <c r="I487"/>
  <c r="I488"/>
  <c r="I491"/>
  <c r="I492"/>
  <c r="I495"/>
  <c r="I496"/>
  <c r="I499"/>
  <c r="I500"/>
  <c r="I503"/>
  <c r="I504"/>
  <c r="I507"/>
  <c r="I508"/>
  <c r="I511"/>
  <c r="I512"/>
  <c r="I515"/>
  <c r="I516"/>
  <c r="I519"/>
  <c r="I520"/>
  <c r="I523"/>
  <c r="I524"/>
  <c r="I527"/>
  <c r="I528"/>
  <c r="I531"/>
  <c r="I532"/>
  <c r="I535"/>
  <c r="I536"/>
  <c r="I539"/>
  <c r="I540"/>
  <c r="I543"/>
  <c r="I544"/>
  <c r="I547"/>
  <c r="I548"/>
  <c r="I551"/>
  <c r="I552"/>
  <c r="I555"/>
  <c r="I556"/>
  <c r="I559"/>
  <c r="I560"/>
  <c r="I563"/>
  <c r="I564"/>
  <c r="I567"/>
  <c r="I568"/>
  <c r="I571"/>
  <c r="I572"/>
  <c r="I575"/>
  <c r="I576"/>
  <c r="I579"/>
  <c r="I580"/>
  <c r="I583"/>
  <c r="I584"/>
  <c r="I587"/>
  <c r="I588"/>
  <c r="I591"/>
  <c r="I592"/>
  <c r="I595"/>
  <c r="I596"/>
  <c r="AK274" i="1" l="1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12"/>
  <c r="P111"/>
  <c r="V662" i="3" l="1"/>
  <c r="V663"/>
  <c r="V664"/>
  <c r="V665"/>
  <c r="V666"/>
  <c r="V667"/>
  <c r="V668"/>
  <c r="V661"/>
  <c r="AA4" i="30" l="1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A99"/>
  <c r="AB99"/>
  <c r="AA100"/>
  <c r="AB100"/>
  <c r="AA101"/>
  <c r="AB101"/>
  <c r="AA102"/>
  <c r="AB102"/>
  <c r="AA103"/>
  <c r="AB103"/>
  <c r="AA104"/>
  <c r="AB104"/>
  <c r="AA105"/>
  <c r="AB105"/>
  <c r="AA106"/>
  <c r="AB106"/>
  <c r="AA107"/>
  <c r="AB107"/>
  <c r="AA108"/>
  <c r="AB108"/>
  <c r="AA109"/>
  <c r="AB109"/>
  <c r="AA110"/>
  <c r="AB110"/>
  <c r="AA111"/>
  <c r="AB111"/>
  <c r="AA112"/>
  <c r="AB112"/>
  <c r="AA113"/>
  <c r="AB113"/>
  <c r="AA114"/>
  <c r="AB114"/>
  <c r="AA115"/>
  <c r="AB115"/>
  <c r="AA116"/>
  <c r="AB116"/>
  <c r="AA117"/>
  <c r="AB117"/>
  <c r="AA118"/>
  <c r="AB118"/>
  <c r="AA119"/>
  <c r="AB119"/>
  <c r="AA120"/>
  <c r="AB120"/>
  <c r="AA121"/>
  <c r="AB121"/>
  <c r="AA122"/>
  <c r="AB122"/>
  <c r="AA123"/>
  <c r="AB123"/>
  <c r="AA124"/>
  <c r="AB124"/>
  <c r="AA125"/>
  <c r="AB125"/>
  <c r="AA126"/>
  <c r="AB126"/>
  <c r="AA127"/>
  <c r="AB127"/>
  <c r="AA128"/>
  <c r="AB128"/>
  <c r="AA129"/>
  <c r="AB129"/>
  <c r="AA130"/>
  <c r="AB130"/>
  <c r="AA131"/>
  <c r="AB131"/>
  <c r="AA132"/>
  <c r="AB132"/>
  <c r="AA133"/>
  <c r="AB133"/>
  <c r="AA134"/>
  <c r="AB134"/>
  <c r="AA135"/>
  <c r="AB135"/>
  <c r="AA136"/>
  <c r="AB136"/>
  <c r="AA137"/>
  <c r="AB137"/>
  <c r="AA138"/>
  <c r="AB138"/>
  <c r="AA139"/>
  <c r="AB139"/>
  <c r="AA140"/>
  <c r="AB140"/>
  <c r="AA141"/>
  <c r="AB141"/>
  <c r="AA142"/>
  <c r="AB142"/>
  <c r="AA143"/>
  <c r="AB143"/>
  <c r="AA144"/>
  <c r="AB144"/>
  <c r="AA145"/>
  <c r="AB145"/>
  <c r="AA146"/>
  <c r="AB146"/>
  <c r="AA147"/>
  <c r="AB147"/>
  <c r="AA148"/>
  <c r="AB148"/>
  <c r="AA149"/>
  <c r="AB149"/>
  <c r="AA150"/>
  <c r="AB150"/>
  <c r="AA151"/>
  <c r="AB151"/>
  <c r="AA152"/>
  <c r="AB152"/>
  <c r="AA153"/>
  <c r="AB153"/>
  <c r="AA154"/>
  <c r="AB154"/>
  <c r="AA155"/>
  <c r="AB155"/>
  <c r="AA156"/>
  <c r="AB156"/>
  <c r="AA157"/>
  <c r="AB157"/>
  <c r="AA158"/>
  <c r="AB158"/>
  <c r="AA159"/>
  <c r="AB159"/>
  <c r="AA160"/>
  <c r="AB160"/>
  <c r="AA161"/>
  <c r="AB161"/>
  <c r="AA162"/>
  <c r="AB162"/>
  <c r="AA163"/>
  <c r="AB163"/>
  <c r="AA164"/>
  <c r="AB164"/>
  <c r="AA165"/>
  <c r="AB165"/>
  <c r="AA166"/>
  <c r="AB166"/>
  <c r="AA167"/>
  <c r="AB167"/>
  <c r="AA168"/>
  <c r="AB168"/>
  <c r="AA169"/>
  <c r="AB169"/>
  <c r="AA170"/>
  <c r="AB170"/>
  <c r="AA171"/>
  <c r="AB171"/>
  <c r="AA172"/>
  <c r="AB172"/>
  <c r="AA173"/>
  <c r="AB173"/>
  <c r="AA174"/>
  <c r="AB174"/>
  <c r="AA175"/>
  <c r="AB175"/>
  <c r="AA176"/>
  <c r="AB176"/>
  <c r="AA177"/>
  <c r="AB177"/>
  <c r="AA178"/>
  <c r="AB178"/>
  <c r="AA179"/>
  <c r="AB179"/>
  <c r="AA180"/>
  <c r="AB180"/>
  <c r="AA181"/>
  <c r="AB181"/>
  <c r="AA182"/>
  <c r="AB182"/>
  <c r="AA183"/>
  <c r="AB183"/>
  <c r="AA184"/>
  <c r="AB184"/>
  <c r="AA185"/>
  <c r="AB185"/>
  <c r="AA186"/>
  <c r="AB186"/>
  <c r="AA187"/>
  <c r="AB187"/>
  <c r="AA188"/>
  <c r="AB188"/>
  <c r="AA189"/>
  <c r="AB189"/>
  <c r="AA190"/>
  <c r="AB190"/>
  <c r="AA191"/>
  <c r="AB191"/>
  <c r="AA192"/>
  <c r="AB192"/>
  <c r="AA193"/>
  <c r="AB193"/>
  <c r="AA194"/>
  <c r="AB194"/>
  <c r="AA195"/>
  <c r="AB195"/>
  <c r="AA196"/>
  <c r="AB196"/>
  <c r="AA197"/>
  <c r="AB197"/>
  <c r="AA198"/>
  <c r="AB198"/>
  <c r="AA199"/>
  <c r="AB199"/>
  <c r="AA200"/>
  <c r="AB200"/>
  <c r="AA201"/>
  <c r="AB201"/>
  <c r="AA202"/>
  <c r="AB202"/>
  <c r="AA203"/>
  <c r="AB203"/>
  <c r="AA204"/>
  <c r="AB204"/>
  <c r="AA205"/>
  <c r="AB205"/>
  <c r="AA206"/>
  <c r="AB206"/>
  <c r="AA207"/>
  <c r="AB207"/>
  <c r="AA208"/>
  <c r="AB208"/>
  <c r="AA209"/>
  <c r="AB209"/>
  <c r="AA210"/>
  <c r="AB210"/>
  <c r="AA211"/>
  <c r="AB211"/>
  <c r="AA212"/>
  <c r="AB212"/>
  <c r="AA213"/>
  <c r="AB213"/>
  <c r="AA214"/>
  <c r="AB214"/>
  <c r="AA215"/>
  <c r="AB215"/>
  <c r="AA216"/>
  <c r="AB216"/>
  <c r="AA217"/>
  <c r="AB217"/>
  <c r="AA218"/>
  <c r="AB218"/>
  <c r="AA219"/>
  <c r="AB219"/>
  <c r="AA220"/>
  <c r="AB220"/>
  <c r="AA221"/>
  <c r="AB221"/>
  <c r="AA222"/>
  <c r="AB222"/>
  <c r="AA223"/>
  <c r="AB223"/>
  <c r="AA224"/>
  <c r="AB224"/>
  <c r="AA225"/>
  <c r="AB225"/>
  <c r="AA226"/>
  <c r="AB226"/>
  <c r="AA227"/>
  <c r="AB227"/>
  <c r="AA228"/>
  <c r="AB228"/>
  <c r="AA229"/>
  <c r="AB229"/>
  <c r="AA230"/>
  <c r="AB230"/>
  <c r="AA231"/>
  <c r="AB231"/>
  <c r="AA232"/>
  <c r="AB232"/>
  <c r="AA233"/>
  <c r="AB233"/>
  <c r="AA234"/>
  <c r="AB234"/>
  <c r="AA235"/>
  <c r="AB235"/>
  <c r="AA236"/>
  <c r="AB236"/>
  <c r="AA237"/>
  <c r="AB237"/>
  <c r="AA238"/>
  <c r="AB238"/>
  <c r="AA239"/>
  <c r="AB239"/>
  <c r="AA240"/>
  <c r="AB240"/>
  <c r="AA241"/>
  <c r="AB241"/>
  <c r="AA242"/>
  <c r="AB242"/>
  <c r="AA243"/>
  <c r="AB243"/>
  <c r="AA244"/>
  <c r="AB244"/>
  <c r="AA245"/>
  <c r="AB245"/>
  <c r="AA246"/>
  <c r="AB246"/>
  <c r="AA247"/>
  <c r="AB247"/>
  <c r="AA248"/>
  <c r="AB248"/>
  <c r="AA249"/>
  <c r="AB249"/>
  <c r="AA250"/>
  <c r="AB250"/>
  <c r="AA251"/>
  <c r="AB251"/>
  <c r="AA252"/>
  <c r="AB252"/>
  <c r="AA253"/>
  <c r="AB253"/>
  <c r="AA254"/>
  <c r="AB254"/>
  <c r="AA255"/>
  <c r="AB255"/>
  <c r="AA256"/>
  <c r="AB256"/>
  <c r="AA257"/>
  <c r="AB257"/>
  <c r="AA258"/>
  <c r="AB258"/>
  <c r="AA259"/>
  <c r="AB259"/>
  <c r="AA260"/>
  <c r="AB260"/>
  <c r="AA261"/>
  <c r="AB261"/>
  <c r="AA262"/>
  <c r="AB262"/>
  <c r="AA263"/>
  <c r="AB263"/>
  <c r="AA264"/>
  <c r="AB264"/>
  <c r="AA265"/>
  <c r="AB265"/>
  <c r="AA266"/>
  <c r="AB266"/>
  <c r="AA267"/>
  <c r="AB267"/>
  <c r="AA268"/>
  <c r="AB268"/>
  <c r="AA269"/>
  <c r="AB269"/>
  <c r="AA270"/>
  <c r="AB270"/>
  <c r="AA271"/>
  <c r="AB271"/>
  <c r="AA272"/>
  <c r="AB272"/>
  <c r="AA273"/>
  <c r="AB273"/>
  <c r="AA274"/>
  <c r="AB274"/>
  <c r="AA3"/>
  <c r="AB3"/>
  <c r="W276"/>
  <c r="W277"/>
  <c r="W278"/>
  <c r="W279"/>
  <c r="W280"/>
  <c r="W281"/>
  <c r="W282"/>
  <c r="W283"/>
  <c r="Y283"/>
  <c r="W284"/>
  <c r="W285"/>
  <c r="W286"/>
  <c r="W287"/>
  <c r="Y287"/>
  <c r="W288"/>
  <c r="W289"/>
  <c r="W290"/>
  <c r="W291"/>
  <c r="Y291"/>
  <c r="W292"/>
  <c r="W293"/>
  <c r="W294"/>
  <c r="W295"/>
  <c r="W296"/>
  <c r="W297"/>
  <c r="Y297"/>
  <c r="W298"/>
  <c r="Y299"/>
  <c r="W300"/>
  <c r="W301"/>
  <c r="W302"/>
  <c r="W303"/>
  <c r="Y303"/>
  <c r="W304"/>
  <c r="W305"/>
  <c r="W306"/>
  <c r="Y306"/>
  <c r="W307"/>
  <c r="W308"/>
  <c r="W309"/>
  <c r="W310"/>
  <c r="W311"/>
  <c r="Y311"/>
  <c r="W312"/>
  <c r="W313"/>
  <c r="Y313"/>
  <c r="W314"/>
  <c r="Y315"/>
  <c r="W316"/>
  <c r="Y316"/>
  <c r="W317"/>
  <c r="W318"/>
  <c r="W319"/>
  <c r="W320"/>
  <c r="W321"/>
  <c r="W322"/>
  <c r="Y322"/>
  <c r="W323"/>
  <c r="Y323"/>
  <c r="W324"/>
  <c r="W325"/>
  <c r="W326"/>
  <c r="W327"/>
  <c r="Y327"/>
  <c r="W328"/>
  <c r="W329"/>
  <c r="Y329"/>
  <c r="W330"/>
  <c r="Y331"/>
  <c r="W332"/>
  <c r="Y332"/>
  <c r="W333"/>
  <c r="W334"/>
  <c r="W335"/>
  <c r="Y335"/>
  <c r="W336"/>
  <c r="W337"/>
  <c r="W338"/>
  <c r="Y338"/>
  <c r="W339"/>
  <c r="Y339"/>
  <c r="W340"/>
  <c r="W341"/>
  <c r="W342"/>
  <c r="W343"/>
  <c r="Y343"/>
  <c r="W344"/>
  <c r="W345"/>
  <c r="W346"/>
  <c r="Y347"/>
  <c r="W348"/>
  <c r="Y348"/>
  <c r="W349"/>
  <c r="W350"/>
  <c r="W351"/>
  <c r="Y351"/>
  <c r="W352"/>
  <c r="W353"/>
  <c r="W354"/>
  <c r="Y354"/>
  <c r="W355"/>
  <c r="Y355"/>
  <c r="W356"/>
  <c r="W357"/>
  <c r="W358"/>
  <c r="W359"/>
  <c r="W360"/>
  <c r="W361"/>
  <c r="Y361"/>
  <c r="W362"/>
  <c r="Y363"/>
  <c r="W364"/>
  <c r="W365"/>
  <c r="W366"/>
  <c r="W367"/>
  <c r="Y367"/>
  <c r="W368"/>
  <c r="W369"/>
  <c r="W370"/>
  <c r="Y370"/>
  <c r="W371"/>
  <c r="W372"/>
  <c r="Y372"/>
  <c r="W373"/>
  <c r="W374"/>
  <c r="W375"/>
  <c r="Y375"/>
  <c r="W376"/>
  <c r="W377"/>
  <c r="Y377"/>
  <c r="W378"/>
  <c r="Y379"/>
  <c r="W380"/>
  <c r="Y380"/>
  <c r="W381"/>
  <c r="W382"/>
  <c r="W383"/>
  <c r="W384"/>
  <c r="Y384"/>
  <c r="W385"/>
  <c r="W386"/>
  <c r="Y386"/>
  <c r="W387"/>
  <c r="Y387"/>
  <c r="W388"/>
  <c r="W389"/>
  <c r="W390"/>
  <c r="W391"/>
  <c r="Y391"/>
  <c r="W392"/>
  <c r="W393"/>
  <c r="Y393"/>
  <c r="W394"/>
  <c r="Y395"/>
  <c r="W396"/>
  <c r="Y396"/>
  <c r="W397"/>
  <c r="W398"/>
  <c r="W399"/>
  <c r="Y399"/>
  <c r="W400"/>
  <c r="W401"/>
  <c r="W402"/>
  <c r="Y402"/>
  <c r="W403"/>
  <c r="Y403"/>
  <c r="W404"/>
  <c r="W405"/>
  <c r="W406"/>
  <c r="W407"/>
  <c r="Y407"/>
  <c r="W408"/>
  <c r="W409"/>
  <c r="W410"/>
  <c r="Y411"/>
  <c r="W412"/>
  <c r="Y412"/>
  <c r="W413"/>
  <c r="W414"/>
  <c r="W415"/>
  <c r="Y415"/>
  <c r="W416"/>
  <c r="W417"/>
  <c r="W418"/>
  <c r="Y418"/>
  <c r="W419"/>
  <c r="Y419"/>
  <c r="W420"/>
  <c r="W421"/>
  <c r="W422"/>
  <c r="W423"/>
  <c r="W424"/>
  <c r="Y424"/>
  <c r="W425"/>
  <c r="Y425"/>
  <c r="W426"/>
  <c r="Y427"/>
  <c r="W428"/>
  <c r="W429"/>
  <c r="W430"/>
  <c r="W431"/>
  <c r="Y431"/>
  <c r="W432"/>
  <c r="Y432"/>
  <c r="W433"/>
  <c r="Y433"/>
  <c r="W434"/>
  <c r="Y434"/>
  <c r="W435"/>
  <c r="W436"/>
  <c r="Y436"/>
  <c r="W437"/>
  <c r="W438"/>
  <c r="W439"/>
  <c r="Y439"/>
  <c r="W440"/>
  <c r="Y440"/>
  <c r="W441"/>
  <c r="Y441"/>
  <c r="W442"/>
  <c r="Y443"/>
  <c r="W444"/>
  <c r="Y444"/>
  <c r="W445"/>
  <c r="W446"/>
  <c r="W447"/>
  <c r="W448"/>
  <c r="Y448"/>
  <c r="W449"/>
  <c r="W450"/>
  <c r="Y450"/>
  <c r="W451"/>
  <c r="Y451"/>
  <c r="W452"/>
  <c r="W453"/>
  <c r="W454"/>
  <c r="W455"/>
  <c r="Y455"/>
  <c r="W456"/>
  <c r="W457"/>
  <c r="W458"/>
  <c r="Y458"/>
  <c r="W459"/>
  <c r="Y459"/>
  <c r="W460"/>
  <c r="Y460"/>
  <c r="W461"/>
  <c r="W462"/>
  <c r="W463"/>
  <c r="Y463"/>
  <c r="W464"/>
  <c r="Y464"/>
  <c r="W465"/>
  <c r="W466"/>
  <c r="Y466"/>
  <c r="W467"/>
  <c r="Y467"/>
  <c r="W468"/>
  <c r="W469"/>
  <c r="Y469"/>
  <c r="W470"/>
  <c r="W471"/>
  <c r="Y471"/>
  <c r="W472"/>
  <c r="W473"/>
  <c r="W474"/>
  <c r="Y474"/>
  <c r="W475"/>
  <c r="Y475"/>
  <c r="W476"/>
  <c r="Y476"/>
  <c r="W477"/>
  <c r="W478"/>
  <c r="W479"/>
  <c r="Y479"/>
  <c r="W480"/>
  <c r="W481"/>
  <c r="W482"/>
  <c r="Y482"/>
  <c r="W483"/>
  <c r="Y483"/>
  <c r="W484"/>
  <c r="W485"/>
  <c r="W486"/>
  <c r="W487"/>
  <c r="W488"/>
  <c r="Y488"/>
  <c r="W489"/>
  <c r="Y489"/>
  <c r="W490"/>
  <c r="Y491"/>
  <c r="W492"/>
  <c r="W493"/>
  <c r="Y493"/>
  <c r="W494"/>
  <c r="W495"/>
  <c r="Y495"/>
  <c r="W496"/>
  <c r="W497"/>
  <c r="W498"/>
  <c r="Y498"/>
  <c r="W499"/>
  <c r="W500"/>
  <c r="W501"/>
  <c r="W502"/>
  <c r="Y502"/>
  <c r="W503"/>
  <c r="Y503"/>
  <c r="W504"/>
  <c r="Y505"/>
  <c r="W506"/>
  <c r="Y506"/>
  <c r="Y507"/>
  <c r="W508"/>
  <c r="Y508"/>
  <c r="W509"/>
  <c r="W510"/>
  <c r="W511"/>
  <c r="W512"/>
  <c r="Y512"/>
  <c r="W513"/>
  <c r="W514"/>
  <c r="Y514"/>
  <c r="W515"/>
  <c r="Y515"/>
  <c r="W516"/>
  <c r="W517"/>
  <c r="W518"/>
  <c r="W519"/>
  <c r="Y519"/>
  <c r="W520"/>
  <c r="W521"/>
  <c r="Y521"/>
  <c r="W522"/>
  <c r="Y523"/>
  <c r="W524"/>
  <c r="Y524"/>
  <c r="W525"/>
  <c r="W526"/>
  <c r="Y526"/>
  <c r="W527"/>
  <c r="Y527"/>
  <c r="W528"/>
  <c r="W529"/>
  <c r="W530"/>
  <c r="Y530"/>
  <c r="W531"/>
  <c r="Y531"/>
  <c r="W532"/>
  <c r="W533"/>
  <c r="W534"/>
  <c r="W535"/>
  <c r="Y535"/>
  <c r="W536"/>
  <c r="W537"/>
  <c r="W538"/>
  <c r="Y538"/>
  <c r="Y539"/>
  <c r="W540"/>
  <c r="W541"/>
  <c r="W542"/>
  <c r="W543"/>
  <c r="Y543"/>
  <c r="W544"/>
  <c r="W545"/>
  <c r="W546"/>
  <c r="Y546"/>
  <c r="W547"/>
  <c r="Y547"/>
  <c r="W548"/>
  <c r="W549"/>
  <c r="W550"/>
  <c r="W551"/>
  <c r="Y551"/>
  <c r="W552"/>
  <c r="Y552"/>
  <c r="W553"/>
  <c r="Y553"/>
  <c r="W554"/>
  <c r="Y555"/>
  <c r="W556"/>
  <c r="Y556"/>
  <c r="W557"/>
  <c r="W558"/>
  <c r="W559"/>
  <c r="W560"/>
  <c r="W561"/>
  <c r="W562"/>
  <c r="Y562"/>
  <c r="W563"/>
  <c r="Y563"/>
  <c r="W564"/>
  <c r="Y564"/>
  <c r="W565"/>
  <c r="W566"/>
  <c r="Y566"/>
  <c r="W567"/>
  <c r="Y567"/>
  <c r="W568"/>
  <c r="W569"/>
  <c r="Y569"/>
  <c r="W570"/>
  <c r="Y570"/>
  <c r="Y571"/>
  <c r="W572"/>
  <c r="Y572"/>
  <c r="W573"/>
  <c r="W574"/>
  <c r="W575"/>
  <c r="Y575"/>
  <c r="W576"/>
  <c r="Y576"/>
  <c r="W577"/>
  <c r="Y578"/>
  <c r="W579"/>
  <c r="W580"/>
  <c r="W581"/>
  <c r="W582"/>
  <c r="W583"/>
  <c r="Y583"/>
  <c r="W584"/>
  <c r="W585"/>
  <c r="Y586"/>
  <c r="Y587"/>
  <c r="W588"/>
  <c r="Y588"/>
  <c r="W589"/>
  <c r="W590"/>
  <c r="Y590"/>
  <c r="W591"/>
  <c r="Y591"/>
  <c r="W592"/>
  <c r="W593"/>
  <c r="W594"/>
  <c r="Y594"/>
  <c r="W595"/>
  <c r="Y595"/>
  <c r="W596"/>
  <c r="W597"/>
  <c r="Y275"/>
  <c r="AC602"/>
  <c r="AC601"/>
  <c r="AA601"/>
  <c r="AC600"/>
  <c r="AA600"/>
  <c r="AC599"/>
  <c r="AA599"/>
  <c r="AC598"/>
  <c r="AA598"/>
  <c r="AC597"/>
  <c r="AB597"/>
  <c r="AA597"/>
  <c r="Z597"/>
  <c r="AC596"/>
  <c r="AA596"/>
  <c r="Z596"/>
  <c r="AC595"/>
  <c r="AA595"/>
  <c r="Z595"/>
  <c r="AC594"/>
  <c r="AA594"/>
  <c r="Z594"/>
  <c r="AC593"/>
  <c r="AA593"/>
  <c r="Z593"/>
  <c r="AC592"/>
  <c r="AA592"/>
  <c r="Z592"/>
  <c r="AC591"/>
  <c r="AB591"/>
  <c r="AA591"/>
  <c r="Z591"/>
  <c r="AC590"/>
  <c r="AA590"/>
  <c r="AC589"/>
  <c r="AA589"/>
  <c r="AC588"/>
  <c r="AA588"/>
  <c r="AC587"/>
  <c r="AA587"/>
  <c r="AC586"/>
  <c r="AA586"/>
  <c r="AC585"/>
  <c r="AA585"/>
  <c r="Z585"/>
  <c r="AC584"/>
  <c r="AA584"/>
  <c r="Z584"/>
  <c r="AC583"/>
  <c r="AA583"/>
  <c r="Z583"/>
  <c r="AC582"/>
  <c r="AA582"/>
  <c r="Z582"/>
  <c r="AC581"/>
  <c r="AA581"/>
  <c r="Z581"/>
  <c r="AC580"/>
  <c r="AA580"/>
  <c r="Z580"/>
  <c r="AC579"/>
  <c r="Z579"/>
  <c r="AC578"/>
  <c r="AA578"/>
  <c r="Z578"/>
  <c r="AC577"/>
  <c r="AA577"/>
  <c r="Z577"/>
  <c r="AC576"/>
  <c r="AA576"/>
  <c r="Z576"/>
  <c r="AC575"/>
  <c r="AA575"/>
  <c r="Z575"/>
  <c r="AC574"/>
  <c r="AA574"/>
  <c r="Z574"/>
  <c r="AC573"/>
  <c r="AA573"/>
  <c r="Z573"/>
  <c r="AC572"/>
  <c r="AA572"/>
  <c r="Z572"/>
  <c r="AC571"/>
  <c r="AA571"/>
  <c r="Z571"/>
  <c r="AC570"/>
  <c r="AA570"/>
  <c r="Z570"/>
  <c r="AC569"/>
  <c r="AA569"/>
  <c r="Z569"/>
  <c r="AC568"/>
  <c r="AA568"/>
  <c r="Z568"/>
  <c r="AC567"/>
  <c r="Z567"/>
  <c r="AC566"/>
  <c r="AA566"/>
  <c r="Z566"/>
  <c r="AC565"/>
  <c r="AA565"/>
  <c r="Z565"/>
  <c r="AC564"/>
  <c r="AA564"/>
  <c r="Z564"/>
  <c r="AC563"/>
  <c r="AA563"/>
  <c r="Z563"/>
  <c r="AC562"/>
  <c r="AA562"/>
  <c r="Z562"/>
  <c r="AC561"/>
  <c r="AA561"/>
  <c r="Z561"/>
  <c r="AC560"/>
  <c r="AA560"/>
  <c r="Z560"/>
  <c r="AC559"/>
  <c r="AA559"/>
  <c r="Z559"/>
  <c r="AC558"/>
  <c r="AA558"/>
  <c r="Z558"/>
  <c r="AC557"/>
  <c r="AB557"/>
  <c r="AA557"/>
  <c r="Z557"/>
  <c r="AC556"/>
  <c r="AA556"/>
  <c r="Z556"/>
  <c r="AC555"/>
  <c r="Z555"/>
  <c r="AC554"/>
  <c r="AA554"/>
  <c r="Z554"/>
  <c r="AC553"/>
  <c r="AA553"/>
  <c r="Z553"/>
  <c r="AC552"/>
  <c r="AA552"/>
  <c r="Z552"/>
  <c r="AC551"/>
  <c r="AA551"/>
  <c r="Z551"/>
  <c r="AC550"/>
  <c r="AA550"/>
  <c r="Z550"/>
  <c r="AC549"/>
  <c r="AA549"/>
  <c r="Z549"/>
  <c r="AC548"/>
  <c r="AA548"/>
  <c r="Z548"/>
  <c r="AC547"/>
  <c r="AA547"/>
  <c r="Z547"/>
  <c r="AC546"/>
  <c r="AA546"/>
  <c r="Z546"/>
  <c r="AC545"/>
  <c r="AA545"/>
  <c r="Z545"/>
  <c r="AC544"/>
  <c r="AA544"/>
  <c r="Z544"/>
  <c r="AC543"/>
  <c r="Z543"/>
  <c r="AC542"/>
  <c r="AB542"/>
  <c r="AA542"/>
  <c r="Z542"/>
  <c r="AC541"/>
  <c r="AA541"/>
  <c r="Z541"/>
  <c r="AC540"/>
  <c r="AA540"/>
  <c r="Z540"/>
  <c r="AC539"/>
  <c r="AA539"/>
  <c r="Z539"/>
  <c r="AC538"/>
  <c r="AA538"/>
  <c r="Z538"/>
  <c r="AC537"/>
  <c r="AA537"/>
  <c r="Z537"/>
  <c r="AC536"/>
  <c r="AA536"/>
  <c r="Z536"/>
  <c r="AC535"/>
  <c r="AA535"/>
  <c r="Z535"/>
  <c r="AC534"/>
  <c r="AA534"/>
  <c r="Z534"/>
  <c r="AC533"/>
  <c r="AA533"/>
  <c r="Z533"/>
  <c r="AC532"/>
  <c r="AA532"/>
  <c r="Z532"/>
  <c r="AC531"/>
  <c r="AA531"/>
  <c r="Z531"/>
  <c r="AC530"/>
  <c r="AA530"/>
  <c r="Z530"/>
  <c r="AC529"/>
  <c r="AA529"/>
  <c r="Z529"/>
  <c r="AC528"/>
  <c r="AA528"/>
  <c r="Z528"/>
  <c r="AC527"/>
  <c r="AA527"/>
  <c r="Z527"/>
  <c r="AC526"/>
  <c r="AA526"/>
  <c r="Z526"/>
  <c r="AC525"/>
  <c r="AA525"/>
  <c r="Z525"/>
  <c r="AC524"/>
  <c r="AA524"/>
  <c r="Z524"/>
  <c r="AC523"/>
  <c r="AA523"/>
  <c r="Z523"/>
  <c r="AC522"/>
  <c r="AA522"/>
  <c r="Z522"/>
  <c r="AC521"/>
  <c r="AA521"/>
  <c r="Z521"/>
  <c r="AC520"/>
  <c r="AA520"/>
  <c r="Z520"/>
  <c r="AC519"/>
  <c r="AA519"/>
  <c r="Z519"/>
  <c r="AC518"/>
  <c r="AA518"/>
  <c r="Z518"/>
  <c r="AC517"/>
  <c r="AA517"/>
  <c r="Z517"/>
  <c r="AC516"/>
  <c r="AA516"/>
  <c r="Z516"/>
  <c r="AC515"/>
  <c r="AA515"/>
  <c r="Z515"/>
  <c r="AC514"/>
  <c r="AA514"/>
  <c r="Z514"/>
  <c r="AC513"/>
  <c r="AA513"/>
  <c r="Z513"/>
  <c r="AC512"/>
  <c r="AA512"/>
  <c r="Z512"/>
  <c r="AC511"/>
  <c r="AA511"/>
  <c r="Z511"/>
  <c r="AC510"/>
  <c r="AA510"/>
  <c r="Z510"/>
  <c r="AC509"/>
  <c r="AA509"/>
  <c r="Z509"/>
  <c r="AC508"/>
  <c r="AA508"/>
  <c r="Z508"/>
  <c r="AC507"/>
  <c r="Z507"/>
  <c r="AC506"/>
  <c r="AA506"/>
  <c r="Z506"/>
  <c r="AC505"/>
  <c r="AA505"/>
  <c r="Z505"/>
  <c r="AC504"/>
  <c r="AA504"/>
  <c r="Z504"/>
  <c r="AC503"/>
  <c r="AA503"/>
  <c r="Z503"/>
  <c r="AC502"/>
  <c r="AA502"/>
  <c r="Z502"/>
  <c r="AC501"/>
  <c r="AA501"/>
  <c r="Z501"/>
  <c r="AC500"/>
  <c r="AA500"/>
  <c r="Z500"/>
  <c r="AC499"/>
  <c r="AA499"/>
  <c r="Z499"/>
  <c r="AC498"/>
  <c r="AA498"/>
  <c r="Z498"/>
  <c r="AC497"/>
  <c r="AA497"/>
  <c r="Z497"/>
  <c r="AC496"/>
  <c r="AA496"/>
  <c r="Z496"/>
  <c r="AC495"/>
  <c r="AA649" i="3"/>
  <c r="Z495" i="30"/>
  <c r="AC494"/>
  <c r="AA494"/>
  <c r="Z494"/>
  <c r="AC493"/>
  <c r="AA493"/>
  <c r="Z493"/>
  <c r="AC492"/>
  <c r="AA492"/>
  <c r="Z492"/>
  <c r="AC491"/>
  <c r="AA491"/>
  <c r="Z491"/>
  <c r="AC490"/>
  <c r="AA490"/>
  <c r="Z490"/>
  <c r="AC489"/>
  <c r="AA489"/>
  <c r="Z489"/>
  <c r="AC488"/>
  <c r="AB488"/>
  <c r="AA488"/>
  <c r="Z488"/>
  <c r="AC487"/>
  <c r="AA487"/>
  <c r="Z487"/>
  <c r="AC486"/>
  <c r="AA486"/>
  <c r="Z486"/>
  <c r="AC485"/>
  <c r="AA485"/>
  <c r="Z485"/>
  <c r="AC484"/>
  <c r="AA484"/>
  <c r="Z484"/>
  <c r="AC483"/>
  <c r="AB648" i="3"/>
  <c r="Z483" i="30"/>
  <c r="AC482"/>
  <c r="AA482"/>
  <c r="Z482"/>
  <c r="AC481"/>
  <c r="AA481"/>
  <c r="Z481"/>
  <c r="AC480"/>
  <c r="AA480"/>
  <c r="Z480"/>
  <c r="AC479"/>
  <c r="AA479"/>
  <c r="Z479"/>
  <c r="AC478"/>
  <c r="AA478"/>
  <c r="Z478"/>
  <c r="AC477"/>
  <c r="AA477"/>
  <c r="Z477"/>
  <c r="AC476"/>
  <c r="AA476"/>
  <c r="Z476"/>
  <c r="AC475"/>
  <c r="AA475"/>
  <c r="Z475"/>
  <c r="AC474"/>
  <c r="AA474"/>
  <c r="Z474"/>
  <c r="AC473"/>
  <c r="AA473"/>
  <c r="Z473"/>
  <c r="AC472"/>
  <c r="AA472"/>
  <c r="Z472"/>
  <c r="AC471"/>
  <c r="AB471"/>
  <c r="AA471"/>
  <c r="Z471"/>
  <c r="AC470"/>
  <c r="AA470"/>
  <c r="Z470"/>
  <c r="AC469"/>
  <c r="AA469"/>
  <c r="Z469"/>
  <c r="AC468"/>
  <c r="AA468"/>
  <c r="Z468"/>
  <c r="AC467"/>
  <c r="AA467"/>
  <c r="Z467"/>
  <c r="AC466"/>
  <c r="AA466"/>
  <c r="Z466"/>
  <c r="AC465"/>
  <c r="AA465"/>
  <c r="Z465"/>
  <c r="AC464"/>
  <c r="AA464"/>
  <c r="Z464"/>
  <c r="AC463"/>
  <c r="AA463"/>
  <c r="Z463"/>
  <c r="AC462"/>
  <c r="AA462"/>
  <c r="Z462"/>
  <c r="AC461"/>
  <c r="AA461"/>
  <c r="Z461"/>
  <c r="AC460"/>
  <c r="AA460"/>
  <c r="Z460"/>
  <c r="AC459"/>
  <c r="AB459"/>
  <c r="AA646" i="3"/>
  <c r="Z459" i="30"/>
  <c r="AC458"/>
  <c r="AA458"/>
  <c r="Z458"/>
  <c r="AC457"/>
  <c r="AA457"/>
  <c r="Z457"/>
  <c r="AC456"/>
  <c r="AA456"/>
  <c r="Z456"/>
  <c r="AC455"/>
  <c r="AA455"/>
  <c r="Z455"/>
  <c r="AC454"/>
  <c r="AA454"/>
  <c r="Z454"/>
  <c r="AC453"/>
  <c r="AA453"/>
  <c r="Z453"/>
  <c r="AC452"/>
  <c r="AA452"/>
  <c r="Z452"/>
  <c r="AC451"/>
  <c r="AA451"/>
  <c r="Z451"/>
  <c r="AC450"/>
  <c r="AA450"/>
  <c r="Z450"/>
  <c r="AC449"/>
  <c r="AA449"/>
  <c r="Z449"/>
  <c r="AC448"/>
  <c r="AA448"/>
  <c r="Z448"/>
  <c r="AC447"/>
  <c r="Z447"/>
  <c r="AC446"/>
  <c r="AA446"/>
  <c r="Z446"/>
  <c r="AC445"/>
  <c r="AA445"/>
  <c r="Z445"/>
  <c r="AC444"/>
  <c r="AA444"/>
  <c r="Z444"/>
  <c r="AC443"/>
  <c r="AA443"/>
  <c r="Z443"/>
  <c r="AC442"/>
  <c r="AA442"/>
  <c r="Z442"/>
  <c r="AC441"/>
  <c r="AA441"/>
  <c r="Z441"/>
  <c r="AC440"/>
  <c r="AA440"/>
  <c r="Z440"/>
  <c r="AC439"/>
  <c r="AA439"/>
  <c r="Z439"/>
  <c r="AC438"/>
  <c r="AA438"/>
  <c r="Z438"/>
  <c r="AC437"/>
  <c r="AA437"/>
  <c r="Z437"/>
  <c r="AC436"/>
  <c r="AA436"/>
  <c r="Z436"/>
  <c r="AC435"/>
  <c r="AA644" i="3"/>
  <c r="Z435" i="30"/>
  <c r="AC434"/>
  <c r="AA434"/>
  <c r="Z434"/>
  <c r="AC433"/>
  <c r="AA433"/>
  <c r="Z433"/>
  <c r="AC432"/>
  <c r="AA432"/>
  <c r="Z432"/>
  <c r="AC431"/>
  <c r="AA431"/>
  <c r="Z431"/>
  <c r="AC430"/>
  <c r="AA430"/>
  <c r="Z430"/>
  <c r="AC429"/>
  <c r="AA429"/>
  <c r="Z429"/>
  <c r="AC428"/>
  <c r="AA428"/>
  <c r="Z428"/>
  <c r="AC427"/>
  <c r="AA427"/>
  <c r="Z427"/>
  <c r="AC426"/>
  <c r="AA426"/>
  <c r="Z426"/>
  <c r="AC425"/>
  <c r="AA425"/>
  <c r="Z425"/>
  <c r="AC424"/>
  <c r="AA424"/>
  <c r="Z424"/>
  <c r="AC423"/>
  <c r="Z423"/>
  <c r="AC422"/>
  <c r="AA422"/>
  <c r="Z422"/>
  <c r="AC421"/>
  <c r="AA421"/>
  <c r="Z421"/>
  <c r="AC420"/>
  <c r="AA420"/>
  <c r="Z420"/>
  <c r="AC419"/>
  <c r="AA419"/>
  <c r="Z419"/>
  <c r="AC418"/>
  <c r="AA418"/>
  <c r="Z418"/>
  <c r="AC417"/>
  <c r="AA417"/>
  <c r="Z417"/>
  <c r="AC416"/>
  <c r="AA416"/>
  <c r="Z416"/>
  <c r="AC415"/>
  <c r="AA415"/>
  <c r="Z415"/>
  <c r="AC414"/>
  <c r="AA414"/>
  <c r="Z414"/>
  <c r="AC413"/>
  <c r="AA413"/>
  <c r="Z413"/>
  <c r="AC412"/>
  <c r="AA412"/>
  <c r="Z412"/>
  <c r="AC411"/>
  <c r="Z411"/>
  <c r="AC410"/>
  <c r="AA410"/>
  <c r="Z410"/>
  <c r="AC409"/>
  <c r="AA409"/>
  <c r="Z409"/>
  <c r="AC408"/>
  <c r="AA408"/>
  <c r="Z408"/>
  <c r="AC407"/>
  <c r="AA407"/>
  <c r="Z407"/>
  <c r="AC406"/>
  <c r="AA406"/>
  <c r="Z406"/>
  <c r="AC405"/>
  <c r="AA405"/>
  <c r="Z405"/>
  <c r="AC404"/>
  <c r="AA404"/>
  <c r="Z404"/>
  <c r="AC403"/>
  <c r="AA403"/>
  <c r="Z403"/>
  <c r="AC402"/>
  <c r="AA402"/>
  <c r="Z402"/>
  <c r="AC401"/>
  <c r="AA401"/>
  <c r="Z401"/>
  <c r="AC400"/>
  <c r="AA400"/>
  <c r="Z400"/>
  <c r="AC399"/>
  <c r="AB399"/>
  <c r="AA399"/>
  <c r="Z399"/>
  <c r="AC398"/>
  <c r="AA398"/>
  <c r="Z398"/>
  <c r="AC397"/>
  <c r="AA397"/>
  <c r="Z397"/>
  <c r="AC396"/>
  <c r="AA396"/>
  <c r="Z396"/>
  <c r="AC395"/>
  <c r="AA395"/>
  <c r="Z395"/>
  <c r="AC394"/>
  <c r="AA394"/>
  <c r="Z394"/>
  <c r="AC393"/>
  <c r="AA393"/>
  <c r="Z393"/>
  <c r="AC392"/>
  <c r="AA392"/>
  <c r="Z392"/>
  <c r="AC391"/>
  <c r="AA391"/>
  <c r="Z391"/>
  <c r="AC390"/>
  <c r="AA390"/>
  <c r="Z390"/>
  <c r="AC389"/>
  <c r="AA389"/>
  <c r="Z389"/>
  <c r="AC388"/>
  <c r="AA388"/>
  <c r="Z388"/>
  <c r="AC387"/>
  <c r="Z387"/>
  <c r="AC386"/>
  <c r="AA386"/>
  <c r="Z386"/>
  <c r="AC385"/>
  <c r="AA385"/>
  <c r="Z385"/>
  <c r="AC384"/>
  <c r="AA384"/>
  <c r="Z384"/>
  <c r="AC383"/>
  <c r="AA383"/>
  <c r="Z383"/>
  <c r="AC382"/>
  <c r="AA382"/>
  <c r="Z382"/>
  <c r="AC381"/>
  <c r="AA381"/>
  <c r="Z381"/>
  <c r="AC380"/>
  <c r="AA380"/>
  <c r="Z380"/>
  <c r="AC379"/>
  <c r="AA379"/>
  <c r="Z379"/>
  <c r="AC378"/>
  <c r="AA378"/>
  <c r="Z378"/>
  <c r="AC377"/>
  <c r="AA377"/>
  <c r="Z377"/>
  <c r="AC376"/>
  <c r="AA376"/>
  <c r="Z376"/>
  <c r="AC375"/>
  <c r="AA375"/>
  <c r="Z375"/>
  <c r="AC374"/>
  <c r="AA374"/>
  <c r="Z374"/>
  <c r="AC373"/>
  <c r="AA373"/>
  <c r="Z373"/>
  <c r="AC372"/>
  <c r="AA372"/>
  <c r="Z372"/>
  <c r="AC371"/>
  <c r="AA371"/>
  <c r="Z371"/>
  <c r="AC370"/>
  <c r="AA370"/>
  <c r="Z370"/>
  <c r="AC369"/>
  <c r="AA369"/>
  <c r="Z369"/>
  <c r="AC368"/>
  <c r="AA368"/>
  <c r="Z368"/>
  <c r="AC367"/>
  <c r="AA367"/>
  <c r="Z367"/>
  <c r="AC366"/>
  <c r="AA366"/>
  <c r="Z366"/>
  <c r="AC365"/>
  <c r="AA365"/>
  <c r="Z365"/>
  <c r="AC364"/>
  <c r="AA364"/>
  <c r="Z364"/>
  <c r="AC363"/>
  <c r="AA363"/>
  <c r="Z363"/>
  <c r="AC362"/>
  <c r="AA362"/>
  <c r="Z362"/>
  <c r="AC361"/>
  <c r="AA361"/>
  <c r="Z361"/>
  <c r="AC360"/>
  <c r="AA360"/>
  <c r="Z360"/>
  <c r="AC359"/>
  <c r="AA359"/>
  <c r="Z359"/>
  <c r="AC358"/>
  <c r="AA358"/>
  <c r="Z358"/>
  <c r="AC357"/>
  <c r="AA357"/>
  <c r="Z357"/>
  <c r="AC356"/>
  <c r="AA356"/>
  <c r="Z356"/>
  <c r="AC355"/>
  <c r="AA355"/>
  <c r="Z355"/>
  <c r="AC354"/>
  <c r="AA354"/>
  <c r="Z354"/>
  <c r="AC353"/>
  <c r="AA353"/>
  <c r="Z353"/>
  <c r="AC352"/>
  <c r="AA352"/>
  <c r="Z352"/>
  <c r="AC351"/>
  <c r="AA351"/>
  <c r="Z351"/>
  <c r="AC350"/>
  <c r="AA350"/>
  <c r="Z350"/>
  <c r="AC349"/>
  <c r="AA349"/>
  <c r="Z349"/>
  <c r="AC348"/>
  <c r="AA348"/>
  <c r="Z348"/>
  <c r="AC347"/>
  <c r="AA347"/>
  <c r="Z347"/>
  <c r="AC346"/>
  <c r="AA346"/>
  <c r="Z346"/>
  <c r="AC345"/>
  <c r="AA345"/>
  <c r="Z345"/>
  <c r="AC344"/>
  <c r="AA344"/>
  <c r="Z344"/>
  <c r="AC343"/>
  <c r="AA343"/>
  <c r="Z343"/>
  <c r="AC342"/>
  <c r="AA342"/>
  <c r="Z342"/>
  <c r="AC341"/>
  <c r="AA341"/>
  <c r="Z341"/>
  <c r="AC340"/>
  <c r="AA340"/>
  <c r="Z340"/>
  <c r="AC339"/>
  <c r="Z339"/>
  <c r="AC338"/>
  <c r="AA338"/>
  <c r="Z338"/>
  <c r="AC337"/>
  <c r="AA337"/>
  <c r="Z337"/>
  <c r="AC336"/>
  <c r="AA336"/>
  <c r="Z336"/>
  <c r="AC335"/>
  <c r="AA335"/>
  <c r="Z335"/>
  <c r="AC334"/>
  <c r="AA334"/>
  <c r="Z334"/>
  <c r="AC333"/>
  <c r="AA333"/>
  <c r="Z333"/>
  <c r="AC332"/>
  <c r="AA332"/>
  <c r="Z332"/>
  <c r="AC331"/>
  <c r="AA331"/>
  <c r="Z331"/>
  <c r="AC330"/>
  <c r="AA330"/>
  <c r="Z330"/>
  <c r="AC329"/>
  <c r="AA329"/>
  <c r="Z329"/>
  <c r="AC328"/>
  <c r="AA328"/>
  <c r="Z328"/>
  <c r="AC327"/>
  <c r="AA327"/>
  <c r="Z327"/>
  <c r="AC326"/>
  <c r="AA326"/>
  <c r="Z326"/>
  <c r="AC325"/>
  <c r="AA325"/>
  <c r="Z325"/>
  <c r="AC324"/>
  <c r="AA324"/>
  <c r="Z324"/>
  <c r="AC323"/>
  <c r="AA323"/>
  <c r="Z323"/>
  <c r="AC322"/>
  <c r="AA322"/>
  <c r="Z322"/>
  <c r="AC321"/>
  <c r="AA321"/>
  <c r="Z321"/>
  <c r="AC320"/>
  <c r="AA320"/>
  <c r="Z320"/>
  <c r="AC319"/>
  <c r="AA319"/>
  <c r="Z319"/>
  <c r="AC318"/>
  <c r="AA318"/>
  <c r="Z318"/>
  <c r="AC317"/>
  <c r="AA317"/>
  <c r="Z317"/>
  <c r="AC316"/>
  <c r="AA316"/>
  <c r="Z316"/>
  <c r="AC315"/>
  <c r="Z315"/>
  <c r="AC314"/>
  <c r="AA314"/>
  <c r="Z314"/>
  <c r="AC313"/>
  <c r="AA313"/>
  <c r="Z313"/>
  <c r="AC312"/>
  <c r="AA312"/>
  <c r="Z312"/>
  <c r="AC311"/>
  <c r="AA311"/>
  <c r="Z311"/>
  <c r="AC310"/>
  <c r="AA310"/>
  <c r="Z310"/>
  <c r="AC309"/>
  <c r="AA309"/>
  <c r="Z309"/>
  <c r="AC308"/>
  <c r="AA308"/>
  <c r="Z308"/>
  <c r="AC307"/>
  <c r="AA307"/>
  <c r="Z307"/>
  <c r="AC306"/>
  <c r="AA306"/>
  <c r="Z306"/>
  <c r="AC305"/>
  <c r="AA305"/>
  <c r="Z305"/>
  <c r="AC304"/>
  <c r="AA304"/>
  <c r="Z304"/>
  <c r="AC303"/>
  <c r="AA303"/>
  <c r="Z303"/>
  <c r="AC302"/>
  <c r="AA302"/>
  <c r="Z302"/>
  <c r="AC301"/>
  <c r="AA301"/>
  <c r="Z301"/>
  <c r="AC300"/>
  <c r="AA300"/>
  <c r="Z300"/>
  <c r="AC299"/>
  <c r="AA299"/>
  <c r="Z299"/>
  <c r="AC298"/>
  <c r="AA298"/>
  <c r="Z298"/>
  <c r="AC297"/>
  <c r="AA297"/>
  <c r="Z297"/>
  <c r="AC296"/>
  <c r="AA296"/>
  <c r="Z296"/>
  <c r="AC295"/>
  <c r="AA295"/>
  <c r="Z295"/>
  <c r="AC294"/>
  <c r="AA294"/>
  <c r="Z294"/>
  <c r="AC293"/>
  <c r="AA293"/>
  <c r="Z293"/>
  <c r="AC292"/>
  <c r="AA292"/>
  <c r="Z292"/>
  <c r="AC291"/>
  <c r="AA291"/>
  <c r="Z291"/>
  <c r="AC290"/>
  <c r="AA290"/>
  <c r="Z290"/>
  <c r="AC289"/>
  <c r="AA289"/>
  <c r="Z289"/>
  <c r="AC288"/>
  <c r="AA288"/>
  <c r="Z288"/>
  <c r="AC287"/>
  <c r="AA287"/>
  <c r="Z287"/>
  <c r="AC286"/>
  <c r="AA286"/>
  <c r="Z286"/>
  <c r="AC285"/>
  <c r="AA285"/>
  <c r="Z285"/>
  <c r="AC284"/>
  <c r="AA284"/>
  <c r="Z284"/>
  <c r="AC283"/>
  <c r="AA283"/>
  <c r="Z283"/>
  <c r="AC282"/>
  <c r="AA282"/>
  <c r="Z282"/>
  <c r="AC281"/>
  <c r="AA281"/>
  <c r="Z281"/>
  <c r="AC280"/>
  <c r="AA280"/>
  <c r="Z280"/>
  <c r="AC279"/>
  <c r="Z279"/>
  <c r="AC278"/>
  <c r="AA278"/>
  <c r="Z278"/>
  <c r="AC277"/>
  <c r="AA277"/>
  <c r="Z277"/>
  <c r="AC276"/>
  <c r="AA276"/>
  <c r="Z276"/>
  <c r="AC275"/>
  <c r="AA275"/>
  <c r="Z275"/>
  <c r="W275"/>
  <c r="AA3" i="3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AA635" i="30" l="1"/>
  <c r="X582" i="3"/>
  <c r="X582" i="30" s="1"/>
  <c r="X528" i="3"/>
  <c r="X528" i="30" s="1"/>
  <c r="AA633"/>
  <c r="X583" i="3"/>
  <c r="X579"/>
  <c r="X497"/>
  <c r="X477"/>
  <c r="X473"/>
  <c r="X449"/>
  <c r="X505"/>
  <c r="X503"/>
  <c r="X387"/>
  <c r="X496"/>
  <c r="X492"/>
  <c r="X454"/>
  <c r="X452"/>
  <c r="X404"/>
  <c r="X351"/>
  <c r="AB608" i="30"/>
  <c r="W601" i="3"/>
  <c r="W601" i="30" s="1"/>
  <c r="X275" i="3"/>
  <c r="X531"/>
  <c r="X490"/>
  <c r="X455"/>
  <c r="X445"/>
  <c r="X515"/>
  <c r="X511"/>
  <c r="X509"/>
  <c r="X478"/>
  <c r="X470"/>
  <c r="X464"/>
  <c r="X403"/>
  <c r="X362"/>
  <c r="X327"/>
  <c r="X569"/>
  <c r="X479"/>
  <c r="X400"/>
  <c r="X375"/>
  <c r="X324"/>
  <c r="Y470" i="30"/>
  <c r="Y324"/>
  <c r="X574" i="3"/>
  <c r="X563"/>
  <c r="X524"/>
  <c r="X522"/>
  <c r="X518"/>
  <c r="X516"/>
  <c r="X480"/>
  <c r="X463"/>
  <c r="X461"/>
  <c r="X457"/>
  <c r="X440"/>
  <c r="X420"/>
  <c r="X416"/>
  <c r="X380"/>
  <c r="X376"/>
  <c r="X361"/>
  <c r="X328"/>
  <c r="X313"/>
  <c r="AB594" i="30"/>
  <c r="AB590"/>
  <c r="AB558"/>
  <c r="AB541"/>
  <c r="AB533"/>
  <c r="AB525"/>
  <c r="Y518"/>
  <c r="AB451"/>
  <c r="Y400"/>
  <c r="AB566"/>
  <c r="AB453"/>
  <c r="Z599" i="3"/>
  <c r="Z599" i="30" s="1"/>
  <c r="Z600" i="3"/>
  <c r="Z600" i="30" s="1"/>
  <c r="AB644" i="3"/>
  <c r="X283"/>
  <c r="Y600"/>
  <c r="Y600" i="30" s="1"/>
  <c r="AB593"/>
  <c r="AB582"/>
  <c r="AB574"/>
  <c r="AB565"/>
  <c r="Y496"/>
  <c r="AB491"/>
  <c r="Y457"/>
  <c r="Y449"/>
  <c r="AB395"/>
  <c r="AB354"/>
  <c r="AA608"/>
  <c r="AB549"/>
  <c r="AA630"/>
  <c r="Y602" i="3"/>
  <c r="Y602" i="30" s="1"/>
  <c r="X575" i="3"/>
  <c r="X558"/>
  <c r="X554"/>
  <c r="X550"/>
  <c r="X542"/>
  <c r="X534"/>
  <c r="X508"/>
  <c r="X506"/>
  <c r="X504"/>
  <c r="X491"/>
  <c r="X489"/>
  <c r="X485"/>
  <c r="X441"/>
  <c r="X433"/>
  <c r="X421"/>
  <c r="X396"/>
  <c r="X388"/>
  <c r="X335"/>
  <c r="AB589" i="30"/>
  <c r="AB581"/>
  <c r="AB573"/>
  <c r="Y554"/>
  <c r="AB550"/>
  <c r="AB517"/>
  <c r="AB509"/>
  <c r="W505"/>
  <c r="Y490"/>
  <c r="AB485"/>
  <c r="Y461"/>
  <c r="AB456"/>
  <c r="Y454"/>
  <c r="AB435"/>
  <c r="Y388"/>
  <c r="Y328"/>
  <c r="AB629"/>
  <c r="AB628"/>
  <c r="AB627"/>
  <c r="AB626"/>
  <c r="AB625"/>
  <c r="AB624"/>
  <c r="AB623"/>
  <c r="AB622"/>
  <c r="AB621"/>
  <c r="AB620"/>
  <c r="AB619"/>
  <c r="AB618"/>
  <c r="AB617"/>
  <c r="AB616"/>
  <c r="AB615"/>
  <c r="AB614"/>
  <c r="AB613"/>
  <c r="AB612"/>
  <c r="AB611"/>
  <c r="AB610"/>
  <c r="AB609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B600"/>
  <c r="X592" i="3"/>
  <c r="Y592" i="30"/>
  <c r="Y585"/>
  <c r="X585" i="3"/>
  <c r="X544"/>
  <c r="Y544" i="30"/>
  <c r="X539" i="3"/>
  <c r="W539" i="30"/>
  <c r="X529" i="3"/>
  <c r="Y529" i="30"/>
  <c r="Y487"/>
  <c r="X487" i="3"/>
  <c r="X446"/>
  <c r="Y446" i="30"/>
  <c r="X315" i="3"/>
  <c r="W315" i="30"/>
  <c r="X294" i="3"/>
  <c r="Y294" i="30"/>
  <c r="Y279"/>
  <c r="X279" i="3"/>
  <c r="Y522" i="30"/>
  <c r="AA636" i="3"/>
  <c r="AA339" i="30"/>
  <c r="AA636" s="1"/>
  <c r="AA637"/>
  <c r="AA638"/>
  <c r="AA639"/>
  <c r="AA640" i="3"/>
  <c r="AA387" i="30"/>
  <c r="AA640" s="1"/>
  <c r="AA642" i="3"/>
  <c r="AA411" i="30"/>
  <c r="AA642" s="1"/>
  <c r="AA643" i="3"/>
  <c r="AA696" s="1"/>
  <c r="AA423" i="30"/>
  <c r="AA643" s="1"/>
  <c r="AA645" i="3"/>
  <c r="AA698" s="1"/>
  <c r="AA447" i="30"/>
  <c r="AA645" s="1"/>
  <c r="AA647"/>
  <c r="AA648" i="3"/>
  <c r="AA483" i="30"/>
  <c r="AA648" s="1"/>
  <c r="AA651"/>
  <c r="AA652"/>
  <c r="AA654" i="3"/>
  <c r="AA555" i="30"/>
  <c r="AA654" s="1"/>
  <c r="AA655" i="3"/>
  <c r="AA567" i="30"/>
  <c r="AA655" s="1"/>
  <c r="AA656" i="3"/>
  <c r="AA579" i="30"/>
  <c r="AA656" s="1"/>
  <c r="Z601" i="3"/>
  <c r="Z601" i="30" s="1"/>
  <c r="Z589"/>
  <c r="Z602" i="3"/>
  <c r="Z602" i="30" s="1"/>
  <c r="Z590"/>
  <c r="AB599"/>
  <c r="AB602"/>
  <c r="X581" i="3"/>
  <c r="Y581" i="30"/>
  <c r="W602" i="3"/>
  <c r="W602" i="30" s="1"/>
  <c r="W578"/>
  <c r="X571" i="3"/>
  <c r="W571" i="30"/>
  <c r="X560" i="3"/>
  <c r="Y560" i="30"/>
  <c r="X555" i="3"/>
  <c r="W555" i="30"/>
  <c r="X553" i="3"/>
  <c r="X540"/>
  <c r="Y540" i="30"/>
  <c r="X536" i="3"/>
  <c r="Y536" i="30"/>
  <c r="X532" i="3"/>
  <c r="Y532" i="30"/>
  <c r="X527" i="3"/>
  <c r="X525"/>
  <c r="Y525" i="30"/>
  <c r="X494" i="3"/>
  <c r="Y494" i="30"/>
  <c r="X453" i="3"/>
  <c r="Y453" i="30"/>
  <c r="X444" i="3"/>
  <c r="X442"/>
  <c r="Y442" i="30"/>
  <c r="X439" i="3"/>
  <c r="X437"/>
  <c r="Y437" i="30"/>
  <c r="Y435"/>
  <c r="X435" i="3"/>
  <c r="X408"/>
  <c r="Y408" i="30"/>
  <c r="X406" i="3"/>
  <c r="Y406" i="30"/>
  <c r="X399" i="3"/>
  <c r="X397"/>
  <c r="Y397" i="30"/>
  <c r="X368" i="3"/>
  <c r="Y368" i="30"/>
  <c r="X366" i="3"/>
  <c r="Y366" i="30"/>
  <c r="Y364"/>
  <c r="X364" i="3"/>
  <c r="X349"/>
  <c r="Y349" i="30"/>
  <c r="Y345"/>
  <c r="X345" i="3"/>
  <c r="X325"/>
  <c r="Y325" i="30"/>
  <c r="X316" i="3"/>
  <c r="X314"/>
  <c r="Y314" i="30"/>
  <c r="X311" i="3"/>
  <c r="X309"/>
  <c r="Y309" i="30"/>
  <c r="Y307"/>
  <c r="X307" i="3"/>
  <c r="Y599"/>
  <c r="Z588" i="30"/>
  <c r="Y579"/>
  <c r="AB534"/>
  <c r="AB526"/>
  <c r="AB518"/>
  <c r="AB510"/>
  <c r="AB503"/>
  <c r="AB500"/>
  <c r="AB497"/>
  <c r="Y473"/>
  <c r="AB468"/>
  <c r="AB465"/>
  <c r="AA459"/>
  <c r="AA646" s="1"/>
  <c r="AB444"/>
  <c r="AA435"/>
  <c r="AA644" s="1"/>
  <c r="AB428"/>
  <c r="Y404"/>
  <c r="AB341"/>
  <c r="AB335"/>
  <c r="AB295"/>
  <c r="Z598" i="3"/>
  <c r="Z598" i="30" s="1"/>
  <c r="Z586"/>
  <c r="X520" i="3"/>
  <c r="Y520" i="30"/>
  <c r="X513" i="3"/>
  <c r="Y513" i="30"/>
  <c r="X443" i="3"/>
  <c r="W443" i="30"/>
  <c r="X401" i="3"/>
  <c r="Y401" i="30"/>
  <c r="X392" i="3"/>
  <c r="Y392" i="30"/>
  <c r="X385" i="3"/>
  <c r="Y385" i="30"/>
  <c r="X363" i="3"/>
  <c r="W363" i="30"/>
  <c r="X318" i="3"/>
  <c r="Y318" i="30"/>
  <c r="X292" i="3"/>
  <c r="Y292" i="30"/>
  <c r="X288" i="3"/>
  <c r="Y288" i="30"/>
  <c r="Z587"/>
  <c r="AA631" i="3"/>
  <c r="AA279" i="30"/>
  <c r="AA631" s="1"/>
  <c r="AA632"/>
  <c r="AA634" i="3"/>
  <c r="AA315" i="30"/>
  <c r="AA634" s="1"/>
  <c r="AA641"/>
  <c r="AA693" s="1"/>
  <c r="AA650" i="3"/>
  <c r="AA507" i="30"/>
  <c r="AA650" s="1"/>
  <c r="AA653" i="3"/>
  <c r="AA543" i="30"/>
  <c r="AA653" s="1"/>
  <c r="AB275"/>
  <c r="AB276"/>
  <c r="AB277"/>
  <c r="AB278"/>
  <c r="AB631" i="3"/>
  <c r="AB279" i="30"/>
  <c r="AB280"/>
  <c r="AB281"/>
  <c r="AB282"/>
  <c r="AB283"/>
  <c r="AB284"/>
  <c r="AB285"/>
  <c r="AB286"/>
  <c r="AB287"/>
  <c r="AB288"/>
  <c r="AB289"/>
  <c r="AB290"/>
  <c r="AB632" i="3"/>
  <c r="AB292" i="30"/>
  <c r="AB293"/>
  <c r="AB294"/>
  <c r="AB296"/>
  <c r="AB297"/>
  <c r="AB298"/>
  <c r="AB299"/>
  <c r="AB300"/>
  <c r="AB301"/>
  <c r="AB302"/>
  <c r="AB633" i="3"/>
  <c r="AB303" i="30"/>
  <c r="AB304"/>
  <c r="AB305"/>
  <c r="AB306"/>
  <c r="AB307"/>
  <c r="AB308"/>
  <c r="AB309"/>
  <c r="AB310"/>
  <c r="AB311"/>
  <c r="AB312"/>
  <c r="AB313"/>
  <c r="AB314"/>
  <c r="AB634" i="3"/>
  <c r="AB315" i="30"/>
  <c r="AB316"/>
  <c r="AB317"/>
  <c r="AB318"/>
  <c r="AB319"/>
  <c r="AB320"/>
  <c r="AB321"/>
  <c r="AB322"/>
  <c r="AB323"/>
  <c r="AB324"/>
  <c r="AB325"/>
  <c r="AB326"/>
  <c r="AB635" i="3"/>
  <c r="AB327" i="30"/>
  <c r="AB328"/>
  <c r="AB329"/>
  <c r="AB330"/>
  <c r="AB331"/>
  <c r="AB332"/>
  <c r="AB333"/>
  <c r="AB334"/>
  <c r="AB336"/>
  <c r="AB337"/>
  <c r="AB339"/>
  <c r="AB340"/>
  <c r="AB342"/>
  <c r="AB343"/>
  <c r="AB344"/>
  <c r="AB636" i="3"/>
  <c r="AB345" i="30"/>
  <c r="AB346"/>
  <c r="AB347"/>
  <c r="AB348"/>
  <c r="AB349"/>
  <c r="AB350"/>
  <c r="AB637" i="3"/>
  <c r="AB352" i="30"/>
  <c r="AB353"/>
  <c r="AB355"/>
  <c r="AB356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639" i="3"/>
  <c r="AB375" i="30"/>
  <c r="AB376"/>
  <c r="AB377"/>
  <c r="AB378"/>
  <c r="AB380"/>
  <c r="AB381"/>
  <c r="AB382"/>
  <c r="AB384"/>
  <c r="AB385"/>
  <c r="AB386"/>
  <c r="AB387"/>
  <c r="AB388"/>
  <c r="AB389"/>
  <c r="AB390"/>
  <c r="AB391"/>
  <c r="AB392"/>
  <c r="AB640" i="3"/>
  <c r="AB393" i="30"/>
  <c r="AB394"/>
  <c r="AB396"/>
  <c r="AB397"/>
  <c r="AB398"/>
  <c r="AB641" i="3"/>
  <c r="AB400" i="30"/>
  <c r="AB401"/>
  <c r="AB402"/>
  <c r="AB403"/>
  <c r="AB404"/>
  <c r="AB405"/>
  <c r="AB406"/>
  <c r="AB407"/>
  <c r="AB408"/>
  <c r="AB409"/>
  <c r="AB410"/>
  <c r="AB642" i="3"/>
  <c r="AB694" s="1"/>
  <c r="AB412" i="30"/>
  <c r="AB413"/>
  <c r="AB414"/>
  <c r="AB416"/>
  <c r="AB417"/>
  <c r="AB418"/>
  <c r="AB419"/>
  <c r="AB420"/>
  <c r="AB421"/>
  <c r="AB422"/>
  <c r="AB423"/>
  <c r="AB424"/>
  <c r="AB643" i="3"/>
  <c r="AB425" i="30"/>
  <c r="AB426"/>
  <c r="AB429"/>
  <c r="AB430"/>
  <c r="AB431"/>
  <c r="AB432"/>
  <c r="AB433"/>
  <c r="AB434"/>
  <c r="AB437"/>
  <c r="AB438"/>
  <c r="AB439"/>
  <c r="AB440"/>
  <c r="AB441"/>
  <c r="AB442"/>
  <c r="AB445"/>
  <c r="AB446"/>
  <c r="AB447"/>
  <c r="AB448"/>
  <c r="AB449"/>
  <c r="AB450"/>
  <c r="AB454"/>
  <c r="AB645" i="3"/>
  <c r="AB457" i="30"/>
  <c r="AB458"/>
  <c r="AB646" i="3"/>
  <c r="AB460" i="30"/>
  <c r="AB461"/>
  <c r="AB462"/>
  <c r="AB463"/>
  <c r="AB464"/>
  <c r="AB466"/>
  <c r="AB467"/>
  <c r="AB470"/>
  <c r="AB647" i="3"/>
  <c r="AB473" i="30"/>
  <c r="AB474"/>
  <c r="AB476"/>
  <c r="AB477"/>
  <c r="AB478"/>
  <c r="AB479"/>
  <c r="AB480"/>
  <c r="AB482"/>
  <c r="AB483"/>
  <c r="AB486"/>
  <c r="AB489"/>
  <c r="AB490"/>
  <c r="AB492"/>
  <c r="AB493"/>
  <c r="AB494"/>
  <c r="AB649" i="3"/>
  <c r="AB495" i="30"/>
  <c r="AB496"/>
  <c r="AB498"/>
  <c r="AB499"/>
  <c r="AB502"/>
  <c r="AB504"/>
  <c r="AB507"/>
  <c r="AB508"/>
  <c r="AB511"/>
  <c r="AB512"/>
  <c r="AB515"/>
  <c r="AB516"/>
  <c r="AB519"/>
  <c r="AB520"/>
  <c r="AB651" i="3"/>
  <c r="AB523" i="30"/>
  <c r="AB524"/>
  <c r="AB527"/>
  <c r="AB528"/>
  <c r="AB652" i="3"/>
  <c r="AB531" i="30"/>
  <c r="AB532"/>
  <c r="AB535"/>
  <c r="AB536"/>
  <c r="AB539"/>
  <c r="AB540"/>
  <c r="AB543"/>
  <c r="AB544"/>
  <c r="AB547"/>
  <c r="AB548"/>
  <c r="AB551"/>
  <c r="AB552"/>
  <c r="AB653" i="3"/>
  <c r="AB654"/>
  <c r="AB555" i="30"/>
  <c r="AB556"/>
  <c r="AB559"/>
  <c r="AB560"/>
  <c r="AB563"/>
  <c r="AB564"/>
  <c r="AB655" i="3"/>
  <c r="AB567" i="30"/>
  <c r="AB568"/>
  <c r="AB571"/>
  <c r="AB572"/>
  <c r="AB575"/>
  <c r="AB576"/>
  <c r="AB579"/>
  <c r="AB580"/>
  <c r="AB583"/>
  <c r="AB584"/>
  <c r="AB656" i="3"/>
  <c r="AB587" i="30"/>
  <c r="AB588"/>
  <c r="AB598"/>
  <c r="AB638" i="3"/>
  <c r="X595"/>
  <c r="X593"/>
  <c r="Y593" i="30"/>
  <c r="X588" i="3"/>
  <c r="X586"/>
  <c r="Y598"/>
  <c r="X584"/>
  <c r="Y584" i="30"/>
  <c r="X577" i="3"/>
  <c r="Y577" i="30"/>
  <c r="X572" i="3"/>
  <c r="X570"/>
  <c r="X567"/>
  <c r="X565"/>
  <c r="Y565" i="30"/>
  <c r="X556" i="3"/>
  <c r="X551"/>
  <c r="X549"/>
  <c r="Y549" i="30"/>
  <c r="X547" i="3"/>
  <c r="X510"/>
  <c r="X507"/>
  <c r="W507" i="30"/>
  <c r="X486" i="3"/>
  <c r="X484"/>
  <c r="Y484" i="30"/>
  <c r="X467" i="3"/>
  <c r="X465"/>
  <c r="Y465" i="30"/>
  <c r="X460" i="3"/>
  <c r="X458"/>
  <c r="X456"/>
  <c r="Y456" i="30"/>
  <c r="X451" i="3"/>
  <c r="Y447" i="30"/>
  <c r="X447" i="3"/>
  <c r="X427"/>
  <c r="W427" i="30"/>
  <c r="X425" i="3"/>
  <c r="Y423" i="30"/>
  <c r="X423" i="3"/>
  <c r="X382"/>
  <c r="Y382" i="30"/>
  <c r="X379" i="3"/>
  <c r="W379" i="30"/>
  <c r="X377" i="3"/>
  <c r="X358"/>
  <c r="Y358" i="30"/>
  <c r="X356" i="3"/>
  <c r="Y356" i="30"/>
  <c r="X352" i="3"/>
  <c r="Y352" i="30"/>
  <c r="X339" i="3"/>
  <c r="X337"/>
  <c r="Y337" i="30"/>
  <c r="X332" i="3"/>
  <c r="X330"/>
  <c r="Y330" i="30"/>
  <c r="X323" i="3"/>
  <c r="X321"/>
  <c r="Y321" i="30"/>
  <c r="Y319"/>
  <c r="X319" i="3"/>
  <c r="X299"/>
  <c r="W299" i="30"/>
  <c r="X297" i="3"/>
  <c r="Y295" i="30"/>
  <c r="X295" i="3"/>
  <c r="X278"/>
  <c r="X276"/>
  <c r="Y276" i="30"/>
  <c r="AB585"/>
  <c r="Y582"/>
  <c r="AB577"/>
  <c r="Y574"/>
  <c r="AB569"/>
  <c r="AB561"/>
  <c r="Y558"/>
  <c r="AB553"/>
  <c r="Y550"/>
  <c r="AB545"/>
  <c r="Y542"/>
  <c r="AB537"/>
  <c r="Y534"/>
  <c r="AB529"/>
  <c r="AB521"/>
  <c r="AB513"/>
  <c r="Y510"/>
  <c r="AB505"/>
  <c r="AB501"/>
  <c r="AA495"/>
  <c r="AA649" s="1"/>
  <c r="AA701" s="1"/>
  <c r="W491"/>
  <c r="Y480"/>
  <c r="Y477"/>
  <c r="AB475"/>
  <c r="AB472"/>
  <c r="AB469"/>
  <c r="AB443"/>
  <c r="AB427"/>
  <c r="Y416"/>
  <c r="AB411"/>
  <c r="AB379"/>
  <c r="AB357"/>
  <c r="AB351"/>
  <c r="Y278"/>
  <c r="X548" i="3"/>
  <c r="Y548" i="30"/>
  <c r="X422" i="3"/>
  <c r="Y422" i="30"/>
  <c r="X394" i="3"/>
  <c r="Y394" i="30"/>
  <c r="Y383"/>
  <c r="X383" i="3"/>
  <c r="Y359" i="30"/>
  <c r="X359" i="3"/>
  <c r="X290"/>
  <c r="Y290" i="30"/>
  <c r="X281" i="3"/>
  <c r="Y281" i="30"/>
  <c r="AB650" i="3"/>
  <c r="X596"/>
  <c r="Y596" i="30"/>
  <c r="X591" i="3"/>
  <c r="X589"/>
  <c r="Y589" i="30"/>
  <c r="Y601" i="3"/>
  <c r="W600"/>
  <c r="W600" i="30" s="1"/>
  <c r="W598" i="3"/>
  <c r="W598" i="30" s="1"/>
  <c r="W586"/>
  <c r="X580" i="3"/>
  <c r="Y580" i="30"/>
  <c r="X573" i="3"/>
  <c r="Y573" i="30"/>
  <c r="X568" i="3"/>
  <c r="Y568" i="30"/>
  <c r="X561" i="3"/>
  <c r="Y561" i="30"/>
  <c r="X559" i="3"/>
  <c r="X543"/>
  <c r="X541"/>
  <c r="Y541" i="30"/>
  <c r="Y537"/>
  <c r="X537" i="3"/>
  <c r="X535"/>
  <c r="X519"/>
  <c r="X517"/>
  <c r="Y517" i="30"/>
  <c r="X501" i="3"/>
  <c r="Y501" i="30"/>
  <c r="Y499"/>
  <c r="X499" i="3"/>
  <c r="X476"/>
  <c r="X472"/>
  <c r="Y472" i="30"/>
  <c r="X468" i="3"/>
  <c r="Y468" i="30"/>
  <c r="X432" i="3"/>
  <c r="X430"/>
  <c r="Y430" i="30"/>
  <c r="Y428"/>
  <c r="X428" i="3"/>
  <c r="X415"/>
  <c r="X413"/>
  <c r="Y413" i="30"/>
  <c r="Y409"/>
  <c r="X409" i="3"/>
  <c r="X391"/>
  <c r="X389"/>
  <c r="Y389" i="30"/>
  <c r="X378" i="3"/>
  <c r="Y378" i="30"/>
  <c r="X373" i="3"/>
  <c r="Y373" i="30"/>
  <c r="Y371"/>
  <c r="X371" i="3"/>
  <c r="X344"/>
  <c r="Y344" i="30"/>
  <c r="X342" i="3"/>
  <c r="Y342" i="30"/>
  <c r="X340" i="3"/>
  <c r="Y340" i="30"/>
  <c r="X333" i="3"/>
  <c r="Y333" i="30"/>
  <c r="X304" i="3"/>
  <c r="Y304" i="30"/>
  <c r="X302" i="3"/>
  <c r="Y302" i="30"/>
  <c r="Y300"/>
  <c r="X300" i="3"/>
  <c r="X287"/>
  <c r="X285"/>
  <c r="Y285" i="30"/>
  <c r="AB586"/>
  <c r="AB578"/>
  <c r="AB570"/>
  <c r="AB562"/>
  <c r="Y559"/>
  <c r="AB554"/>
  <c r="AB546"/>
  <c r="AB538"/>
  <c r="AB530"/>
  <c r="AB522"/>
  <c r="AB514"/>
  <c r="Y511"/>
  <c r="AB506"/>
  <c r="Y492"/>
  <c r="AB487"/>
  <c r="Y486"/>
  <c r="AB484"/>
  <c r="AB481"/>
  <c r="AB455"/>
  <c r="AB452"/>
  <c r="AB436"/>
  <c r="Y420"/>
  <c r="AB415"/>
  <c r="AB383"/>
  <c r="AB338"/>
  <c r="AB291"/>
  <c r="X475" i="3"/>
  <c r="X426"/>
  <c r="Y426" i="30"/>
  <c r="X414" i="3"/>
  <c r="Y414" i="30"/>
  <c r="X411" i="3"/>
  <c r="W411" i="30"/>
  <c r="X390" i="3"/>
  <c r="Y390" i="30"/>
  <c r="X381" i="3"/>
  <c r="Y381" i="30"/>
  <c r="X369" i="3"/>
  <c r="Y369" i="30"/>
  <c r="X357" i="3"/>
  <c r="Y357" i="30"/>
  <c r="X350" i="3"/>
  <c r="Y350" i="30"/>
  <c r="X347" i="3"/>
  <c r="W347" i="30"/>
  <c r="X336" i="3"/>
  <c r="Y336" i="30"/>
  <c r="X326" i="3"/>
  <c r="Y326" i="30"/>
  <c r="X317" i="3"/>
  <c r="Y317" i="30"/>
  <c r="X312" i="3"/>
  <c r="Y312" i="30"/>
  <c r="X305" i="3"/>
  <c r="Y305" i="30"/>
  <c r="X298" i="3"/>
  <c r="Y298" i="30"/>
  <c r="X293" i="3"/>
  <c r="Y293" i="30"/>
  <c r="X286" i="3"/>
  <c r="Y286" i="30"/>
  <c r="X284" i="3"/>
  <c r="Y284" i="30"/>
  <c r="X277" i="3"/>
  <c r="Y277" i="30"/>
  <c r="AB595"/>
  <c r="Y528"/>
  <c r="Y516"/>
  <c r="Y504"/>
  <c r="Y485"/>
  <c r="Y452"/>
  <c r="Y376"/>
  <c r="Y362"/>
  <c r="AB657" i="3"/>
  <c r="AB601" i="30"/>
  <c r="X597" i="3"/>
  <c r="X590"/>
  <c r="X587"/>
  <c r="X576"/>
  <c r="X566"/>
  <c r="X564"/>
  <c r="X557"/>
  <c r="X552"/>
  <c r="X545"/>
  <c r="X538"/>
  <c r="X533"/>
  <c r="X526"/>
  <c r="X523"/>
  <c r="X521"/>
  <c r="X512"/>
  <c r="X502"/>
  <c r="X500"/>
  <c r="X495"/>
  <c r="X493"/>
  <c r="X488"/>
  <c r="X483"/>
  <c r="X481"/>
  <c r="X474"/>
  <c r="X471"/>
  <c r="X469"/>
  <c r="X462"/>
  <c r="X459"/>
  <c r="X448"/>
  <c r="X438"/>
  <c r="Y438" i="30"/>
  <c r="X436" i="3"/>
  <c r="X431"/>
  <c r="X429"/>
  <c r="X424"/>
  <c r="X419"/>
  <c r="X417"/>
  <c r="Y417" i="30"/>
  <c r="X412" i="3"/>
  <c r="X410"/>
  <c r="Y410" i="30"/>
  <c r="X407" i="3"/>
  <c r="X405"/>
  <c r="Y405" i="30"/>
  <c r="X398" i="3"/>
  <c r="Y398" i="30"/>
  <c r="X395" i="3"/>
  <c r="W395" i="30"/>
  <c r="X393" i="3"/>
  <c r="X384"/>
  <c r="X374"/>
  <c r="Y374" i="30"/>
  <c r="X372" i="3"/>
  <c r="X367"/>
  <c r="X365"/>
  <c r="Y365" i="30"/>
  <c r="X360" i="3"/>
  <c r="Y360" i="30"/>
  <c r="X355" i="3"/>
  <c r="X353"/>
  <c r="Y353" i="30"/>
  <c r="X348" i="3"/>
  <c r="X346"/>
  <c r="X343"/>
  <c r="X341"/>
  <c r="Y341" i="30"/>
  <c r="X334" i="3"/>
  <c r="Y334" i="30"/>
  <c r="X331" i="3"/>
  <c r="W331" i="30"/>
  <c r="X329" i="3"/>
  <c r="X320"/>
  <c r="Y320" i="30"/>
  <c r="X310" i="3"/>
  <c r="Y310" i="30"/>
  <c r="X308" i="3"/>
  <c r="Y308" i="30"/>
  <c r="X303" i="3"/>
  <c r="X301"/>
  <c r="Y301" i="30"/>
  <c r="X296" i="3"/>
  <c r="Y296" i="30"/>
  <c r="X291" i="3"/>
  <c r="X289"/>
  <c r="Y289" i="30"/>
  <c r="X282" i="3"/>
  <c r="Y282" i="30"/>
  <c r="X280" i="3"/>
  <c r="Y280" i="30"/>
  <c r="Y597"/>
  <c r="AB596"/>
  <c r="AB592"/>
  <c r="W587"/>
  <c r="Y557"/>
  <c r="Y545"/>
  <c r="Y533"/>
  <c r="W523"/>
  <c r="Y509"/>
  <c r="Y500"/>
  <c r="Y497"/>
  <c r="Y481"/>
  <c r="Y478"/>
  <c r="Y462"/>
  <c r="Y445"/>
  <c r="Y429"/>
  <c r="Y421"/>
  <c r="Y346"/>
  <c r="X594" i="3"/>
  <c r="X578"/>
  <c r="X562"/>
  <c r="X546"/>
  <c r="X530"/>
  <c r="X514"/>
  <c r="X498"/>
  <c r="X482"/>
  <c r="X466"/>
  <c r="X450"/>
  <c r="X434"/>
  <c r="X418"/>
  <c r="X402"/>
  <c r="X386"/>
  <c r="X370"/>
  <c r="X354"/>
  <c r="X338"/>
  <c r="X322"/>
  <c r="X306"/>
  <c r="AA633"/>
  <c r="AA638"/>
  <c r="AA639"/>
  <c r="AA635"/>
  <c r="AA641"/>
  <c r="AA651"/>
  <c r="AA652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32"/>
  <c r="AA637"/>
  <c r="AA647"/>
  <c r="AA699" s="1"/>
  <c r="AA602"/>
  <c r="W599"/>
  <c r="W599" i="30" s="1"/>
  <c r="AA688" l="1"/>
  <c r="AA697" i="3"/>
  <c r="AA686" i="30"/>
  <c r="AA694" i="3"/>
  <c r="AA696" i="30"/>
  <c r="AA684" i="3"/>
  <c r="AB687"/>
  <c r="X498" i="30"/>
  <c r="X303"/>
  <c r="X348"/>
  <c r="X438"/>
  <c r="X523"/>
  <c r="X597"/>
  <c r="X286"/>
  <c r="X347"/>
  <c r="X426"/>
  <c r="X344"/>
  <c r="X476"/>
  <c r="X535"/>
  <c r="X561"/>
  <c r="X573"/>
  <c r="X589"/>
  <c r="X299"/>
  <c r="X447"/>
  <c r="X547"/>
  <c r="X292"/>
  <c r="X363"/>
  <c r="X392"/>
  <c r="X443"/>
  <c r="X520"/>
  <c r="X307"/>
  <c r="X311"/>
  <c r="X406"/>
  <c r="X453"/>
  <c r="X525"/>
  <c r="X553"/>
  <c r="X560"/>
  <c r="X421"/>
  <c r="X489"/>
  <c r="X508"/>
  <c r="X554"/>
  <c r="X376"/>
  <c r="X440"/>
  <c r="X480"/>
  <c r="X524"/>
  <c r="X479"/>
  <c r="X403"/>
  <c r="X509"/>
  <c r="X455"/>
  <c r="X452"/>
  <c r="X387"/>
  <c r="X473"/>
  <c r="X583"/>
  <c r="X322"/>
  <c r="X386"/>
  <c r="X450"/>
  <c r="X514"/>
  <c r="X578"/>
  <c r="X296"/>
  <c r="X331"/>
  <c r="X341"/>
  <c r="X360"/>
  <c r="X372"/>
  <c r="X393"/>
  <c r="X398"/>
  <c r="X417"/>
  <c r="X431"/>
  <c r="X448"/>
  <c r="X471"/>
  <c r="X488"/>
  <c r="X502"/>
  <c r="X526"/>
  <c r="X552"/>
  <c r="X576"/>
  <c r="X475"/>
  <c r="X285"/>
  <c r="X371"/>
  <c r="X391"/>
  <c r="X413"/>
  <c r="X468"/>
  <c r="X499"/>
  <c r="X537"/>
  <c r="X543"/>
  <c r="X591"/>
  <c r="X359"/>
  <c r="X319"/>
  <c r="X323"/>
  <c r="X352"/>
  <c r="X358"/>
  <c r="X425"/>
  <c r="X458"/>
  <c r="X467"/>
  <c r="X572"/>
  <c r="X584"/>
  <c r="AB698" i="3"/>
  <c r="AB692"/>
  <c r="X325" i="30"/>
  <c r="X349"/>
  <c r="X366"/>
  <c r="X397"/>
  <c r="X442"/>
  <c r="X527"/>
  <c r="X536"/>
  <c r="X294"/>
  <c r="X446"/>
  <c r="X529"/>
  <c r="X544"/>
  <c r="X592"/>
  <c r="X335"/>
  <c r="X433"/>
  <c r="X491"/>
  <c r="X534"/>
  <c r="X558"/>
  <c r="X313"/>
  <c r="X380"/>
  <c r="X457"/>
  <c r="X516"/>
  <c r="X563"/>
  <c r="X324"/>
  <c r="X569"/>
  <c r="X464"/>
  <c r="X511"/>
  <c r="X490"/>
  <c r="X454"/>
  <c r="X503"/>
  <c r="X477"/>
  <c r="X306"/>
  <c r="X370"/>
  <c r="X434"/>
  <c r="X562"/>
  <c r="X282"/>
  <c r="X310"/>
  <c r="X367"/>
  <c r="X384"/>
  <c r="X407"/>
  <c r="X429"/>
  <c r="X469"/>
  <c r="X483"/>
  <c r="X500"/>
  <c r="X545"/>
  <c r="X566"/>
  <c r="X277"/>
  <c r="X298"/>
  <c r="X312"/>
  <c r="X326"/>
  <c r="X357"/>
  <c r="X381"/>
  <c r="X411"/>
  <c r="X304"/>
  <c r="X340"/>
  <c r="X373"/>
  <c r="X389"/>
  <c r="X501"/>
  <c r="X541"/>
  <c r="X290"/>
  <c r="X422"/>
  <c r="X295"/>
  <c r="X321"/>
  <c r="X332"/>
  <c r="X379"/>
  <c r="X456"/>
  <c r="X465"/>
  <c r="X486"/>
  <c r="X556"/>
  <c r="X570"/>
  <c r="X588"/>
  <c r="X338"/>
  <c r="X402"/>
  <c r="X466"/>
  <c r="X530"/>
  <c r="X594"/>
  <c r="X280"/>
  <c r="X289"/>
  <c r="X308"/>
  <c r="X320"/>
  <c r="X343"/>
  <c r="X353"/>
  <c r="X410"/>
  <c r="X419"/>
  <c r="X436"/>
  <c r="X459"/>
  <c r="X474"/>
  <c r="X493"/>
  <c r="X512"/>
  <c r="X533"/>
  <c r="X557"/>
  <c r="X587"/>
  <c r="X284"/>
  <c r="X293"/>
  <c r="X305"/>
  <c r="X317"/>
  <c r="X336"/>
  <c r="X350"/>
  <c r="X369"/>
  <c r="X390"/>
  <c r="X414"/>
  <c r="X287"/>
  <c r="X302"/>
  <c r="X333"/>
  <c r="X342"/>
  <c r="X378"/>
  <c r="X409"/>
  <c r="X415"/>
  <c r="X430"/>
  <c r="X517"/>
  <c r="X559"/>
  <c r="X568"/>
  <c r="X580"/>
  <c r="X281"/>
  <c r="X394"/>
  <c r="X548"/>
  <c r="X276"/>
  <c r="X297"/>
  <c r="X337"/>
  <c r="X377"/>
  <c r="X382"/>
  <c r="X451"/>
  <c r="X460"/>
  <c r="X507"/>
  <c r="X549"/>
  <c r="X565"/>
  <c r="X593"/>
  <c r="X288"/>
  <c r="X318"/>
  <c r="X385"/>
  <c r="X401"/>
  <c r="X513"/>
  <c r="X314"/>
  <c r="X345"/>
  <c r="X364"/>
  <c r="X399"/>
  <c r="X408"/>
  <c r="X437"/>
  <c r="X444"/>
  <c r="X494"/>
  <c r="X555"/>
  <c r="X571"/>
  <c r="X581"/>
  <c r="X279"/>
  <c r="X487"/>
  <c r="X585"/>
  <c r="X388"/>
  <c r="X441"/>
  <c r="X504"/>
  <c r="X542"/>
  <c r="X575"/>
  <c r="X283"/>
  <c r="X328"/>
  <c r="X416"/>
  <c r="X461"/>
  <c r="X518"/>
  <c r="X574"/>
  <c r="X375"/>
  <c r="X327"/>
  <c r="X470"/>
  <c r="X515"/>
  <c r="X531"/>
  <c r="X351"/>
  <c r="X492"/>
  <c r="X505"/>
  <c r="X497"/>
  <c r="X354"/>
  <c r="X418"/>
  <c r="X482"/>
  <c r="X546"/>
  <c r="X291"/>
  <c r="X301"/>
  <c r="X329"/>
  <c r="X334"/>
  <c r="X346"/>
  <c r="X355"/>
  <c r="X365"/>
  <c r="X374"/>
  <c r="X395"/>
  <c r="X405"/>
  <c r="X412"/>
  <c r="X424"/>
  <c r="X462"/>
  <c r="X481"/>
  <c r="X495"/>
  <c r="X521"/>
  <c r="X538"/>
  <c r="X564"/>
  <c r="X590"/>
  <c r="X300"/>
  <c r="X428"/>
  <c r="X432"/>
  <c r="X472"/>
  <c r="X519"/>
  <c r="X596"/>
  <c r="X383"/>
  <c r="X278"/>
  <c r="X330"/>
  <c r="X339"/>
  <c r="X356"/>
  <c r="X423"/>
  <c r="X427"/>
  <c r="X484"/>
  <c r="X510"/>
  <c r="X551"/>
  <c r="X567"/>
  <c r="X577"/>
  <c r="X586"/>
  <c r="X595"/>
  <c r="X309"/>
  <c r="X316"/>
  <c r="X368"/>
  <c r="X435"/>
  <c r="X439"/>
  <c r="X532"/>
  <c r="X540"/>
  <c r="X315"/>
  <c r="X539"/>
  <c r="X396"/>
  <c r="X485"/>
  <c r="X506"/>
  <c r="X550"/>
  <c r="AB696" i="3"/>
  <c r="X361" i="30"/>
  <c r="X420"/>
  <c r="X463"/>
  <c r="X522"/>
  <c r="X400"/>
  <c r="X362"/>
  <c r="X478"/>
  <c r="X445"/>
  <c r="X275"/>
  <c r="X404"/>
  <c r="X496"/>
  <c r="X449"/>
  <c r="X579"/>
  <c r="AB661"/>
  <c r="AA683" i="3"/>
  <c r="AB686"/>
  <c r="AA687" i="30"/>
  <c r="AA691"/>
  <c r="AA692" i="3"/>
  <c r="X600"/>
  <c r="AA690" i="30"/>
  <c r="AA705"/>
  <c r="AA661"/>
  <c r="AA665"/>
  <c r="AB668"/>
  <c r="AA707"/>
  <c r="AA704"/>
  <c r="AA695" i="3"/>
  <c r="AA689"/>
  <c r="AA683" i="30"/>
  <c r="AA698"/>
  <c r="AA703"/>
  <c r="AA702"/>
  <c r="AA686" i="3"/>
  <c r="AA708" i="30"/>
  <c r="AA706"/>
  <c r="AA700"/>
  <c r="AA699"/>
  <c r="AA661" i="3"/>
  <c r="AA665"/>
  <c r="AA669"/>
  <c r="AA663"/>
  <c r="AA671"/>
  <c r="AA664" i="30"/>
  <c r="AA668"/>
  <c r="AA672"/>
  <c r="AA676"/>
  <c r="AA680"/>
  <c r="AB663"/>
  <c r="AB667"/>
  <c r="AB671"/>
  <c r="AA669"/>
  <c r="AA673"/>
  <c r="AA677"/>
  <c r="AB672"/>
  <c r="AA673" i="3"/>
  <c r="AA677"/>
  <c r="AA681"/>
  <c r="AB675" i="30"/>
  <c r="AB679"/>
  <c r="AA667" i="3"/>
  <c r="AA675"/>
  <c r="AA679"/>
  <c r="AA681" i="30"/>
  <c r="AB664"/>
  <c r="AB676"/>
  <c r="AB680"/>
  <c r="AA662"/>
  <c r="AA666"/>
  <c r="AA670"/>
  <c r="AA674"/>
  <c r="AA678"/>
  <c r="AB665"/>
  <c r="AB669"/>
  <c r="AB673"/>
  <c r="AB677"/>
  <c r="AB681"/>
  <c r="AA663"/>
  <c r="AA667"/>
  <c r="AA671"/>
  <c r="AA675"/>
  <c r="AA679"/>
  <c r="AB662"/>
  <c r="AB666"/>
  <c r="AB670"/>
  <c r="AB674"/>
  <c r="AB678"/>
  <c r="AA682"/>
  <c r="AB657"/>
  <c r="AB645"/>
  <c r="AB633"/>
  <c r="AB630"/>
  <c r="AA693" i="3"/>
  <c r="AB699"/>
  <c r="Y598" i="30"/>
  <c r="X598" i="3"/>
  <c r="AB648" i="30"/>
  <c r="AB643"/>
  <c r="AA684"/>
  <c r="AA697"/>
  <c r="AA694"/>
  <c r="AB647"/>
  <c r="Y601"/>
  <c r="X601" i="3"/>
  <c r="AB654" i="30"/>
  <c r="AA657" i="3"/>
  <c r="AA602" i="30"/>
  <c r="AA657" s="1"/>
  <c r="AA709" s="1"/>
  <c r="AA687" i="3"/>
  <c r="AB689"/>
  <c r="AB685"/>
  <c r="AB642" i="30"/>
  <c r="AB651"/>
  <c r="AB650"/>
  <c r="AB649"/>
  <c r="AB695" i="3"/>
  <c r="AB640" i="30"/>
  <c r="AB639"/>
  <c r="AB636"/>
  <c r="AB635"/>
  <c r="AA685"/>
  <c r="AB691" i="3"/>
  <c r="AB644" i="30"/>
  <c r="AB690" i="3"/>
  <c r="AB693"/>
  <c r="AB688"/>
  <c r="AB684"/>
  <c r="AB632" i="30"/>
  <c r="AB646"/>
  <c r="AB637"/>
  <c r="AB656"/>
  <c r="AB655"/>
  <c r="AB653"/>
  <c r="AB652"/>
  <c r="AB697" i="3"/>
  <c r="AB638" i="30"/>
  <c r="AB634"/>
  <c r="AB631"/>
  <c r="Y599"/>
  <c r="X599" i="3"/>
  <c r="X602"/>
  <c r="AA695" i="30"/>
  <c r="AA692"/>
  <c r="AA689"/>
  <c r="AB641"/>
  <c r="AA690" i="3"/>
  <c r="AA688"/>
  <c r="AA662"/>
  <c r="AA666"/>
  <c r="AA670"/>
  <c r="AA674"/>
  <c r="AA678"/>
  <c r="AA682"/>
  <c r="AA685"/>
  <c r="AA664"/>
  <c r="AA668"/>
  <c r="AA672"/>
  <c r="AA676"/>
  <c r="AA680"/>
  <c r="AA691"/>
  <c r="X601" i="30" l="1"/>
  <c r="X598"/>
  <c r="X600"/>
  <c r="X602"/>
  <c r="X599"/>
  <c r="AB706"/>
  <c r="AB707"/>
  <c r="AB702"/>
  <c r="AB709"/>
  <c r="AB704"/>
  <c r="AB700"/>
  <c r="AB705"/>
  <c r="AB708"/>
  <c r="AB701"/>
  <c r="AB703"/>
  <c r="AB696"/>
  <c r="AB690"/>
  <c r="AB699"/>
  <c r="AB688"/>
  <c r="AB685"/>
  <c r="AB684"/>
  <c r="AB691"/>
  <c r="AB695"/>
  <c r="AB682"/>
  <c r="AB697"/>
  <c r="AB698"/>
  <c r="AB692"/>
  <c r="AB693"/>
  <c r="AB683"/>
  <c r="AB687"/>
  <c r="AB686"/>
  <c r="AB689"/>
  <c r="AB694"/>
  <c r="BM267" l="1"/>
  <c r="AK619" l="1"/>
  <c r="AK162"/>
  <c r="Q162" i="31" s="1"/>
  <c r="AK163" i="30"/>
  <c r="Q163" i="31" s="1"/>
  <c r="AK164" i="30"/>
  <c r="Q164" i="31" s="1"/>
  <c r="AK165" i="30"/>
  <c r="Q165" i="31" s="1"/>
  <c r="AK166" i="30"/>
  <c r="Q166" i="31" s="1"/>
  <c r="AK167" i="30"/>
  <c r="Q167" i="31" s="1"/>
  <c r="AK168" i="30"/>
  <c r="Q168" i="31" s="1"/>
  <c r="AK169" i="30"/>
  <c r="Q169" i="31" s="1"/>
  <c r="AK170" i="30"/>
  <c r="Q170" i="31" s="1"/>
  <c r="AK173" i="30"/>
  <c r="Q173" i="31" s="1"/>
  <c r="AK174" i="30"/>
  <c r="Q174" i="31" s="1"/>
  <c r="AK175" i="30"/>
  <c r="Q175" i="31" s="1"/>
  <c r="AK176" i="30"/>
  <c r="Q176" i="31" s="1"/>
  <c r="AK177" i="30"/>
  <c r="Q177" i="31" s="1"/>
  <c r="AK178" i="30"/>
  <c r="Q178" i="31" s="1"/>
  <c r="AK179" i="30"/>
  <c r="Q179" i="31" s="1"/>
  <c r="AK180" i="30"/>
  <c r="Q180" i="31" s="1"/>
  <c r="AK181" i="30"/>
  <c r="Q181" i="31" s="1"/>
  <c r="AK182" i="30"/>
  <c r="Q182" i="31" s="1"/>
  <c r="AK183" i="30"/>
  <c r="Q183" i="31" s="1"/>
  <c r="AK184" i="30"/>
  <c r="Q184" i="31" s="1"/>
  <c r="AK185" i="30"/>
  <c r="Q185" i="31" s="1"/>
  <c r="AK186" i="30"/>
  <c r="Q186" i="31" s="1"/>
  <c r="AK187" i="30"/>
  <c r="Q187" i="31" s="1"/>
  <c r="AK188" i="30"/>
  <c r="Q188" i="31" s="1"/>
  <c r="AK189" i="30"/>
  <c r="Q189" i="31" s="1"/>
  <c r="AK190" i="30"/>
  <c r="Q190" i="31" s="1"/>
  <c r="AK191" i="30"/>
  <c r="Q191" i="31" s="1"/>
  <c r="AK192" i="30"/>
  <c r="Q192" i="31" s="1"/>
  <c r="AK193" i="30"/>
  <c r="Q193" i="31" s="1"/>
  <c r="AK194" i="30"/>
  <c r="Q194" i="31" s="1"/>
  <c r="AK196" i="30"/>
  <c r="Q196" i="31" s="1"/>
  <c r="AK197" i="30"/>
  <c r="Q197" i="31" s="1"/>
  <c r="AK198" i="30"/>
  <c r="Q198" i="31" s="1"/>
  <c r="AK199" i="30"/>
  <c r="Q199" i="31" s="1"/>
  <c r="AK200" i="30"/>
  <c r="Q200" i="31" s="1"/>
  <c r="AK201" i="30"/>
  <c r="Q201" i="31" s="1"/>
  <c r="AK202" i="30"/>
  <c r="Q202" i="31" s="1"/>
  <c r="AK203" i="30"/>
  <c r="Q203" i="31" s="1"/>
  <c r="AK204" i="30"/>
  <c r="Q204" i="31" s="1"/>
  <c r="AK205" i="30"/>
  <c r="Q205" i="31" s="1"/>
  <c r="AK206" i="30"/>
  <c r="Q206" i="31" s="1"/>
  <c r="AK208" i="30"/>
  <c r="Q208" i="31" s="1"/>
  <c r="AK209" i="30"/>
  <c r="Q209" i="31" s="1"/>
  <c r="AK210" i="30"/>
  <c r="Q210" i="31" s="1"/>
  <c r="AK211" i="30"/>
  <c r="Q211" i="31" s="1"/>
  <c r="AK212" i="30"/>
  <c r="Q212" i="31" s="1"/>
  <c r="AK213" i="30"/>
  <c r="Q213" i="31" s="1"/>
  <c r="AK214" i="30"/>
  <c r="Q214" i="31" s="1"/>
  <c r="AK215" i="30"/>
  <c r="Q215" i="31" s="1"/>
  <c r="AK216" i="30"/>
  <c r="Q216" i="31" s="1"/>
  <c r="AK217" i="30"/>
  <c r="Q217" i="31" s="1"/>
  <c r="AK218" i="30"/>
  <c r="Q218" i="31" s="1"/>
  <c r="AK219" i="30"/>
  <c r="Q219" i="31" s="1"/>
  <c r="AK220" i="30"/>
  <c r="Q220" i="31" s="1"/>
  <c r="AK221" i="30"/>
  <c r="Q221" i="31" s="1"/>
  <c r="AK222" i="30"/>
  <c r="Q222" i="31" s="1"/>
  <c r="AK223" i="30"/>
  <c r="Q223" i="31" s="1"/>
  <c r="AK224" i="30"/>
  <c r="Q224" i="31" s="1"/>
  <c r="AK225" i="30"/>
  <c r="Q225" i="31" s="1"/>
  <c r="AK226" i="30"/>
  <c r="Q226" i="31" s="1"/>
  <c r="AK227" i="30"/>
  <c r="Q227" i="31" s="1"/>
  <c r="AK228" i="30"/>
  <c r="Q228" i="31" s="1"/>
  <c r="AK229" i="30"/>
  <c r="Q229" i="31" s="1"/>
  <c r="AK230" i="30"/>
  <c r="Q230" i="31" s="1"/>
  <c r="AK232" i="30"/>
  <c r="Q232" i="31" s="1"/>
  <c r="AK233" i="30"/>
  <c r="Q233" i="31" s="1"/>
  <c r="AK234" i="30"/>
  <c r="Q234" i="31" s="1"/>
  <c r="AK235" i="30"/>
  <c r="Q235" i="31" s="1"/>
  <c r="AK236" i="30"/>
  <c r="Q236" i="31" s="1"/>
  <c r="AK237" i="30"/>
  <c r="Q237" i="31" s="1"/>
  <c r="AK238" i="30"/>
  <c r="Q238" i="31" s="1"/>
  <c r="AK239" i="30"/>
  <c r="Q239" i="31" s="1"/>
  <c r="AK240" i="30"/>
  <c r="Q240" i="31" s="1"/>
  <c r="AK241" i="30"/>
  <c r="Q241" i="31" s="1"/>
  <c r="AK242" i="30"/>
  <c r="Q242" i="31" s="1"/>
  <c r="AK244" i="30"/>
  <c r="Q244" i="31" s="1"/>
  <c r="AK245" i="30"/>
  <c r="Q245" i="31" s="1"/>
  <c r="AK246" i="30"/>
  <c r="Q246" i="31" s="1"/>
  <c r="AK247" i="30"/>
  <c r="Q247" i="31" s="1"/>
  <c r="AK248" i="30"/>
  <c r="Q248" i="31" s="1"/>
  <c r="AK249" i="30"/>
  <c r="Q249" i="31" s="1"/>
  <c r="AK250" i="30"/>
  <c r="Q250" i="31" s="1"/>
  <c r="AK251" i="30"/>
  <c r="Q251" i="31" s="1"/>
  <c r="AK252" i="30"/>
  <c r="Q252" i="31" s="1"/>
  <c r="AK253" i="30"/>
  <c r="Q253" i="31" s="1"/>
  <c r="AK254" i="30"/>
  <c r="Q254" i="31" s="1"/>
  <c r="AK255" i="30"/>
  <c r="Q255" i="31" s="1"/>
  <c r="AK256" i="30"/>
  <c r="Q256" i="31" s="1"/>
  <c r="AK257" i="30"/>
  <c r="Q257" i="31" s="1"/>
  <c r="AK258" i="30"/>
  <c r="Q258" i="31" s="1"/>
  <c r="AK259" i="30"/>
  <c r="Q259" i="31" s="1"/>
  <c r="AK260" i="30"/>
  <c r="Q260" i="31" s="1"/>
  <c r="AK261" i="30"/>
  <c r="Q261" i="31" s="1"/>
  <c r="AK262" i="30"/>
  <c r="Q262" i="31" s="1"/>
  <c r="AK263" i="30"/>
  <c r="Q263" i="31" s="1"/>
  <c r="AK264" i="30"/>
  <c r="Q264" i="31" s="1"/>
  <c r="AK265" i="30"/>
  <c r="Q265" i="31" s="1"/>
  <c r="AK266" i="30"/>
  <c r="Q266" i="31" s="1"/>
  <c r="AK267" i="30"/>
  <c r="Q267" i="31" s="1"/>
  <c r="AK268" i="30"/>
  <c r="Q268" i="31" s="1"/>
  <c r="AK269" i="30"/>
  <c r="Q269" i="31" s="1"/>
  <c r="AK270" i="30"/>
  <c r="Q270" i="31" s="1"/>
  <c r="AK271" i="30"/>
  <c r="Q271" i="31" s="1"/>
  <c r="AK272" i="30"/>
  <c r="Q272" i="31" s="1"/>
  <c r="AK273" i="30"/>
  <c r="Q273" i="31" s="1"/>
  <c r="AK274" i="30"/>
  <c r="Q274" i="31" s="1"/>
  <c r="AK161" i="30"/>
  <c r="Q161" i="31" s="1"/>
  <c r="AI160" i="30"/>
  <c r="AI162"/>
  <c r="AI163"/>
  <c r="AI164"/>
  <c r="AI165"/>
  <c r="AI166"/>
  <c r="AI167"/>
  <c r="AI168"/>
  <c r="AI169"/>
  <c r="AI170"/>
  <c r="AI172"/>
  <c r="AI173"/>
  <c r="AI174"/>
  <c r="AI175"/>
  <c r="AI176"/>
  <c r="AI177"/>
  <c r="AI178"/>
  <c r="AI179"/>
  <c r="AI180"/>
  <c r="AI181"/>
  <c r="AI182"/>
  <c r="AI184"/>
  <c r="AI185"/>
  <c r="AI186"/>
  <c r="AI187"/>
  <c r="AI188"/>
  <c r="AI189"/>
  <c r="AI190"/>
  <c r="AI191"/>
  <c r="AI192"/>
  <c r="AI193"/>
  <c r="AI194"/>
  <c r="AI195"/>
  <c r="AI196"/>
  <c r="AI198"/>
  <c r="AI199"/>
  <c r="AI200"/>
  <c r="AI201"/>
  <c r="AI202"/>
  <c r="AI203"/>
  <c r="AI204"/>
  <c r="AI205"/>
  <c r="AI206"/>
  <c r="AI208"/>
  <c r="AI209"/>
  <c r="AI210"/>
  <c r="AI211"/>
  <c r="AI212"/>
  <c r="AI213"/>
  <c r="AI214"/>
  <c r="AI215"/>
  <c r="AI216"/>
  <c r="AI217"/>
  <c r="AI218"/>
  <c r="AI220"/>
  <c r="AI221"/>
  <c r="AI222"/>
  <c r="AI223"/>
  <c r="AI224"/>
  <c r="AI225"/>
  <c r="AI226"/>
  <c r="AI227"/>
  <c r="AI228"/>
  <c r="AI229"/>
  <c r="AI230"/>
  <c r="AI231"/>
  <c r="AI232"/>
  <c r="AI234"/>
  <c r="AI235"/>
  <c r="AI236"/>
  <c r="AI237"/>
  <c r="AI238"/>
  <c r="AI239"/>
  <c r="AI240"/>
  <c r="AI241"/>
  <c r="AI242"/>
  <c r="AI244"/>
  <c r="AI245"/>
  <c r="AI246"/>
  <c r="AI247"/>
  <c r="AI248"/>
  <c r="AI249"/>
  <c r="AI250"/>
  <c r="AI251"/>
  <c r="AI252"/>
  <c r="AI253"/>
  <c r="AI254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159"/>
  <c r="AJ160"/>
  <c r="AJ161"/>
  <c r="AX161" s="1"/>
  <c r="AJ163"/>
  <c r="AJ164"/>
  <c r="AX164" s="1"/>
  <c r="AJ165"/>
  <c r="AJ166"/>
  <c r="AX166" s="1"/>
  <c r="AJ167"/>
  <c r="AJ168"/>
  <c r="AX168" s="1"/>
  <c r="AJ169"/>
  <c r="AJ170"/>
  <c r="AX170" s="1"/>
  <c r="AJ172"/>
  <c r="AX172" s="1"/>
  <c r="AJ173"/>
  <c r="AJ174"/>
  <c r="AJ175"/>
  <c r="AJ176"/>
  <c r="AX176" s="1"/>
  <c r="AJ177"/>
  <c r="AJ178"/>
  <c r="AJ179"/>
  <c r="AJ180"/>
  <c r="AX180" s="1"/>
  <c r="AJ181"/>
  <c r="AJ182"/>
  <c r="AJ184"/>
  <c r="AX184" s="1"/>
  <c r="AJ185"/>
  <c r="AJ186"/>
  <c r="AJ187"/>
  <c r="AJ188"/>
  <c r="AX188" s="1"/>
  <c r="AJ189"/>
  <c r="AJ190"/>
  <c r="AJ191"/>
  <c r="AJ192"/>
  <c r="AX192" s="1"/>
  <c r="AJ193"/>
  <c r="AJ194"/>
  <c r="AJ195"/>
  <c r="AJ196"/>
  <c r="AX196" s="1"/>
  <c r="AJ197"/>
  <c r="AJ198"/>
  <c r="AJ199"/>
  <c r="AJ200"/>
  <c r="AX200" s="1"/>
  <c r="AJ201"/>
  <c r="AJ202"/>
  <c r="AJ203"/>
  <c r="AJ204"/>
  <c r="AX204" s="1"/>
  <c r="AJ205"/>
  <c r="AJ206"/>
  <c r="AJ207"/>
  <c r="AJ208"/>
  <c r="AX208" s="1"/>
  <c r="AJ210"/>
  <c r="AJ211"/>
  <c r="AJ212"/>
  <c r="AJ213"/>
  <c r="AX213" s="1"/>
  <c r="AJ214"/>
  <c r="AJ215"/>
  <c r="AJ216"/>
  <c r="AJ217"/>
  <c r="AX217" s="1"/>
  <c r="AJ218"/>
  <c r="AJ220"/>
  <c r="AJ221"/>
  <c r="AJ222"/>
  <c r="AX222" s="1"/>
  <c r="AJ223"/>
  <c r="AJ224"/>
  <c r="AJ225"/>
  <c r="AJ226"/>
  <c r="AX226" s="1"/>
  <c r="AJ227"/>
  <c r="AJ228"/>
  <c r="AJ229"/>
  <c r="AJ230"/>
  <c r="AX230" s="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6"/>
  <c r="AX256" s="1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159"/>
  <c r="AF172"/>
  <c r="L172" i="31" s="1"/>
  <c r="AF173" i="30"/>
  <c r="L173" i="31" s="1"/>
  <c r="AF174" i="30"/>
  <c r="L174" i="31" s="1"/>
  <c r="AF175" i="30"/>
  <c r="L175" i="31" s="1"/>
  <c r="AF176" i="30"/>
  <c r="L176" i="31" s="1"/>
  <c r="AF177" i="30"/>
  <c r="L177" i="31" s="1"/>
  <c r="AF178" i="30"/>
  <c r="L178" i="31" s="1"/>
  <c r="AF179" i="30"/>
  <c r="L179" i="31" s="1"/>
  <c r="AF180" i="30"/>
  <c r="L180" i="31" s="1"/>
  <c r="AF181" i="30"/>
  <c r="L181" i="31" s="1"/>
  <c r="AF182" i="30"/>
  <c r="L182" i="31" s="1"/>
  <c r="AF183" i="30"/>
  <c r="L183" i="31" s="1"/>
  <c r="AF184" i="30"/>
  <c r="L184" i="31" s="1"/>
  <c r="AF185" i="30"/>
  <c r="L185" i="31" s="1"/>
  <c r="AF186" i="30"/>
  <c r="L186" i="31" s="1"/>
  <c r="AF187" i="30"/>
  <c r="L187" i="31" s="1"/>
  <c r="AF188" i="30"/>
  <c r="L188" i="31" s="1"/>
  <c r="AF189" i="30"/>
  <c r="L189" i="31" s="1"/>
  <c r="AF190" i="30"/>
  <c r="L190" i="31" s="1"/>
  <c r="AF191" i="30"/>
  <c r="L191" i="31" s="1"/>
  <c r="AF192" i="30"/>
  <c r="L192" i="31" s="1"/>
  <c r="AF193" i="30"/>
  <c r="L193" i="31" s="1"/>
  <c r="AF194" i="30"/>
  <c r="L194" i="31" s="1"/>
  <c r="AF195" i="30"/>
  <c r="L195" i="31" s="1"/>
  <c r="AF196" i="30"/>
  <c r="L196" i="31" s="1"/>
  <c r="AF197" i="30"/>
  <c r="L197" i="31" s="1"/>
  <c r="AF198" i="30"/>
  <c r="L198" i="31" s="1"/>
  <c r="AF199" i="30"/>
  <c r="L199" i="31" s="1"/>
  <c r="AF200" i="30"/>
  <c r="L200" i="31" s="1"/>
  <c r="AF201" i="30"/>
  <c r="L201" i="31" s="1"/>
  <c r="AF202" i="30"/>
  <c r="L202" i="31" s="1"/>
  <c r="AF203" i="30"/>
  <c r="L203" i="31" s="1"/>
  <c r="AF204" i="30"/>
  <c r="L204" i="31" s="1"/>
  <c r="AF205" i="30"/>
  <c r="L205" i="31" s="1"/>
  <c r="AF206" i="30"/>
  <c r="L206" i="31" s="1"/>
  <c r="AF207" i="30"/>
  <c r="L207" i="31" s="1"/>
  <c r="AF208" i="30"/>
  <c r="L208" i="31" s="1"/>
  <c r="AF209" i="30"/>
  <c r="L209" i="31" s="1"/>
  <c r="AF210" i="30"/>
  <c r="L210" i="31" s="1"/>
  <c r="AF211" i="30"/>
  <c r="L211" i="31" s="1"/>
  <c r="AF212" i="30"/>
  <c r="L212" i="31" s="1"/>
  <c r="AF213" i="30"/>
  <c r="L213" i="31" s="1"/>
  <c r="AF214" i="30"/>
  <c r="L214" i="31" s="1"/>
  <c r="AF215" i="30"/>
  <c r="L215" i="31" s="1"/>
  <c r="AF216" i="30"/>
  <c r="L216" i="31" s="1"/>
  <c r="AF217" i="30"/>
  <c r="L217" i="31" s="1"/>
  <c r="AF218" i="30"/>
  <c r="L218" i="31" s="1"/>
  <c r="AF219" i="30"/>
  <c r="L219" i="31" s="1"/>
  <c r="AF220" i="30"/>
  <c r="L220" i="31" s="1"/>
  <c r="AF221" i="30"/>
  <c r="L221" i="31" s="1"/>
  <c r="AF222" i="30"/>
  <c r="L222" i="31" s="1"/>
  <c r="AF223" i="30"/>
  <c r="L223" i="31" s="1"/>
  <c r="AF224" i="30"/>
  <c r="L224" i="31" s="1"/>
  <c r="AF225" i="30"/>
  <c r="L225" i="31" s="1"/>
  <c r="AF226" i="30"/>
  <c r="L226" i="31" s="1"/>
  <c r="AF227" i="30"/>
  <c r="L227" i="31" s="1"/>
  <c r="AF228" i="30"/>
  <c r="L228" i="31" s="1"/>
  <c r="AF229" i="30"/>
  <c r="L229" i="31" s="1"/>
  <c r="AF230" i="30"/>
  <c r="L230" i="31" s="1"/>
  <c r="AF231" i="30"/>
  <c r="L231" i="31" s="1"/>
  <c r="AF232" i="30"/>
  <c r="L232" i="31" s="1"/>
  <c r="AF233" i="30"/>
  <c r="L233" i="31" s="1"/>
  <c r="AF234" i="30"/>
  <c r="L234" i="31" s="1"/>
  <c r="AF235" i="30"/>
  <c r="L235" i="31" s="1"/>
  <c r="AF236" i="30"/>
  <c r="L236" i="31" s="1"/>
  <c r="AF237" i="30"/>
  <c r="L237" i="31" s="1"/>
  <c r="AF238" i="30"/>
  <c r="L238" i="31" s="1"/>
  <c r="AF239" i="30"/>
  <c r="L239" i="31" s="1"/>
  <c r="AF240" i="30"/>
  <c r="L240" i="31" s="1"/>
  <c r="AF241" i="30"/>
  <c r="L241" i="31" s="1"/>
  <c r="AF242" i="30"/>
  <c r="L242" i="31" s="1"/>
  <c r="AF243" i="30"/>
  <c r="L243" i="31" s="1"/>
  <c r="AF244" i="30"/>
  <c r="L244" i="31" s="1"/>
  <c r="AF245" i="30"/>
  <c r="L245" i="31" s="1"/>
  <c r="AF246" i="30"/>
  <c r="L246" i="31" s="1"/>
  <c r="AF247" i="30"/>
  <c r="L247" i="31" s="1"/>
  <c r="AF248" i="30"/>
  <c r="L248" i="31" s="1"/>
  <c r="AF249" i="30"/>
  <c r="L249" i="31" s="1"/>
  <c r="AF250" i="30"/>
  <c r="L250" i="31" s="1"/>
  <c r="AF251" i="30"/>
  <c r="L251" i="31" s="1"/>
  <c r="AF252" i="30"/>
  <c r="L252" i="31" s="1"/>
  <c r="AF253" i="30"/>
  <c r="L253" i="31" s="1"/>
  <c r="AF254" i="30"/>
  <c r="L254" i="31" s="1"/>
  <c r="AF255" i="30"/>
  <c r="L255" i="31" s="1"/>
  <c r="AF256" i="30"/>
  <c r="L256" i="31" s="1"/>
  <c r="AF257" i="30"/>
  <c r="L257" i="31" s="1"/>
  <c r="AF258" i="30"/>
  <c r="L258" i="31" s="1"/>
  <c r="AF259" i="30"/>
  <c r="L259" i="31" s="1"/>
  <c r="AF260" i="30"/>
  <c r="L260" i="31" s="1"/>
  <c r="AF261" i="30"/>
  <c r="L261" i="31" s="1"/>
  <c r="AF262" i="30"/>
  <c r="L262" i="31" s="1"/>
  <c r="AF263" i="30"/>
  <c r="L263" i="31" s="1"/>
  <c r="AF264" i="30"/>
  <c r="L264" i="31" s="1"/>
  <c r="AF265" i="30"/>
  <c r="L265" i="31" s="1"/>
  <c r="AF266" i="30"/>
  <c r="L266" i="31" s="1"/>
  <c r="AF267" i="30"/>
  <c r="L267" i="31" s="1"/>
  <c r="AF268" i="30"/>
  <c r="L268" i="31" s="1"/>
  <c r="AF269" i="30"/>
  <c r="L269" i="31" s="1"/>
  <c r="AF270" i="30"/>
  <c r="L270" i="31" s="1"/>
  <c r="AF271" i="30"/>
  <c r="L271" i="31" s="1"/>
  <c r="AF272" i="30"/>
  <c r="L272" i="31" s="1"/>
  <c r="AF273" i="30"/>
  <c r="L273" i="31" s="1"/>
  <c r="AF274" i="30"/>
  <c r="L274" i="31" s="1"/>
  <c r="A707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670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T660"/>
  <c r="AA658"/>
  <c r="X658"/>
  <c r="U658"/>
  <c r="Y623"/>
  <c r="V623"/>
  <c r="Y622"/>
  <c r="V622"/>
  <c r="S622"/>
  <c r="Y621"/>
  <c r="V621"/>
  <c r="S621"/>
  <c r="Y620"/>
  <c r="V620"/>
  <c r="S620"/>
  <c r="Y619"/>
  <c r="V619"/>
  <c r="S619"/>
  <c r="Y618"/>
  <c r="V618"/>
  <c r="S618"/>
  <c r="Y617"/>
  <c r="V617"/>
  <c r="S617"/>
  <c r="Y616"/>
  <c r="V616"/>
  <c r="S616"/>
  <c r="Y615"/>
  <c r="V615"/>
  <c r="S615"/>
  <c r="A615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Y614"/>
  <c r="V614"/>
  <c r="S614"/>
  <c r="Y613"/>
  <c r="V613"/>
  <c r="AA612"/>
  <c r="Z612"/>
  <c r="Y612"/>
  <c r="X612"/>
  <c r="W612"/>
  <c r="W660" s="1"/>
  <c r="V612"/>
  <c r="U612"/>
  <c r="T612"/>
  <c r="S612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CA482"/>
  <c r="BV482"/>
  <c r="BQ482"/>
  <c r="BL482"/>
  <c r="BG482"/>
  <c r="BB482"/>
  <c r="AW482"/>
  <c r="AR482"/>
  <c r="AM482"/>
  <c r="AH482"/>
  <c r="H482"/>
  <c r="CA481"/>
  <c r="BV481"/>
  <c r="BQ481"/>
  <c r="BL481"/>
  <c r="BG481"/>
  <c r="BB481"/>
  <c r="AW481"/>
  <c r="AR481"/>
  <c r="AM481"/>
  <c r="AH481"/>
  <c r="H481"/>
  <c r="CA480"/>
  <c r="BV480"/>
  <c r="BQ480"/>
  <c r="BL480"/>
  <c r="BG480"/>
  <c r="BB480"/>
  <c r="AW480"/>
  <c r="AR480"/>
  <c r="AM480"/>
  <c r="AH480"/>
  <c r="H480"/>
  <c r="CA479"/>
  <c r="BV479"/>
  <c r="BQ479"/>
  <c r="BL479"/>
  <c r="BG479"/>
  <c r="BB479"/>
  <c r="AW479"/>
  <c r="AR479"/>
  <c r="AM479"/>
  <c r="AH479"/>
  <c r="H479"/>
  <c r="CA478"/>
  <c r="BV478"/>
  <c r="BQ478"/>
  <c r="BL478"/>
  <c r="BG478"/>
  <c r="BB478"/>
  <c r="AW478"/>
  <c r="AR478"/>
  <c r="AM478"/>
  <c r="AH478"/>
  <c r="H478"/>
  <c r="CA477"/>
  <c r="BV477"/>
  <c r="BQ477"/>
  <c r="BL477"/>
  <c r="BG477"/>
  <c r="BB477"/>
  <c r="AW477"/>
  <c r="AR477"/>
  <c r="AM477"/>
  <c r="AH477"/>
  <c r="H477"/>
  <c r="CA476"/>
  <c r="BV476"/>
  <c r="BQ476"/>
  <c r="BL476"/>
  <c r="BG476"/>
  <c r="BB476"/>
  <c r="AW476"/>
  <c r="AR476"/>
  <c r="AM476"/>
  <c r="AH476"/>
  <c r="H476"/>
  <c r="CA475"/>
  <c r="BV475"/>
  <c r="BQ475"/>
  <c r="BL475"/>
  <c r="BG475"/>
  <c r="BB475"/>
  <c r="AW475"/>
  <c r="AR475"/>
  <c r="AM475"/>
  <c r="AH475"/>
  <c r="H475"/>
  <c r="CA474"/>
  <c r="BV474"/>
  <c r="BQ474"/>
  <c r="BL474"/>
  <c r="BG474"/>
  <c r="BB474"/>
  <c r="AW474"/>
  <c r="AR474"/>
  <c r="AM474"/>
  <c r="AH474"/>
  <c r="H474"/>
  <c r="CA473"/>
  <c r="BV473"/>
  <c r="BQ473"/>
  <c r="BL473"/>
  <c r="BG473"/>
  <c r="BB473"/>
  <c r="AW473"/>
  <c r="AR473"/>
  <c r="AM473"/>
  <c r="AH473"/>
  <c r="H473"/>
  <c r="CA472"/>
  <c r="BV472"/>
  <c r="BQ472"/>
  <c r="BL472"/>
  <c r="BG472"/>
  <c r="BB472"/>
  <c r="AW472"/>
  <c r="AR472"/>
  <c r="AM472"/>
  <c r="AH472"/>
  <c r="H472"/>
  <c r="CA471"/>
  <c r="BV471"/>
  <c r="BQ471"/>
  <c r="BL471"/>
  <c r="BG471"/>
  <c r="BB471"/>
  <c r="AW471"/>
  <c r="AR471"/>
  <c r="AM471"/>
  <c r="AH471"/>
  <c r="H471"/>
  <c r="CA470"/>
  <c r="BV470"/>
  <c r="BQ470"/>
  <c r="BL470"/>
  <c r="BG470"/>
  <c r="BB470"/>
  <c r="AW470"/>
  <c r="AR470"/>
  <c r="AM470"/>
  <c r="AH470"/>
  <c r="H470"/>
  <c r="CA469"/>
  <c r="BV469"/>
  <c r="BQ469"/>
  <c r="BL469"/>
  <c r="BG469"/>
  <c r="BB469"/>
  <c r="AW469"/>
  <c r="AR469"/>
  <c r="AM469"/>
  <c r="AH469"/>
  <c r="H469"/>
  <c r="CA468"/>
  <c r="BV468"/>
  <c r="BQ468"/>
  <c r="BL468"/>
  <c r="BG468"/>
  <c r="BB468"/>
  <c r="AW468"/>
  <c r="AR468"/>
  <c r="AM468"/>
  <c r="AH468"/>
  <c r="H468"/>
  <c r="CA467"/>
  <c r="BV467"/>
  <c r="BQ467"/>
  <c r="BL467"/>
  <c r="BG467"/>
  <c r="BB467"/>
  <c r="AW467"/>
  <c r="AR467"/>
  <c r="AM467"/>
  <c r="AH467"/>
  <c r="H467"/>
  <c r="CA466"/>
  <c r="BV466"/>
  <c r="BQ466"/>
  <c r="BL466"/>
  <c r="BG466"/>
  <c r="BB466"/>
  <c r="AW466"/>
  <c r="AR466"/>
  <c r="AM466"/>
  <c r="AH466"/>
  <c r="H466"/>
  <c r="CA465"/>
  <c r="BV465"/>
  <c r="BQ465"/>
  <c r="BL465"/>
  <c r="BG465"/>
  <c r="BB465"/>
  <c r="AW465"/>
  <c r="AR465"/>
  <c r="AM465"/>
  <c r="AH465"/>
  <c r="H465"/>
  <c r="CA464"/>
  <c r="BV464"/>
  <c r="BQ464"/>
  <c r="BL464"/>
  <c r="BG464"/>
  <c r="BB464"/>
  <c r="AW464"/>
  <c r="AR464"/>
  <c r="AM464"/>
  <c r="AH464"/>
  <c r="H464"/>
  <c r="CA463"/>
  <c r="BV463"/>
  <c r="BQ463"/>
  <c r="BL463"/>
  <c r="BG463"/>
  <c r="BB463"/>
  <c r="AW463"/>
  <c r="AR463"/>
  <c r="AM463"/>
  <c r="AH463"/>
  <c r="H463"/>
  <c r="CA462"/>
  <c r="BV462"/>
  <c r="BQ462"/>
  <c r="BL462"/>
  <c r="BG462"/>
  <c r="BB462"/>
  <c r="AW462"/>
  <c r="AR462"/>
  <c r="AM462"/>
  <c r="AH462"/>
  <c r="H462"/>
  <c r="CA461"/>
  <c r="BV461"/>
  <c r="BQ461"/>
  <c r="BL461"/>
  <c r="BG461"/>
  <c r="BB461"/>
  <c r="AW461"/>
  <c r="AR461"/>
  <c r="AM461"/>
  <c r="AH461"/>
  <c r="H461"/>
  <c r="CA460"/>
  <c r="BV460"/>
  <c r="BQ460"/>
  <c r="BL460"/>
  <c r="BG460"/>
  <c r="BB460"/>
  <c r="AW460"/>
  <c r="AR460"/>
  <c r="AM460"/>
  <c r="AH460"/>
  <c r="H460"/>
  <c r="CA459"/>
  <c r="BV459"/>
  <c r="BQ459"/>
  <c r="BL459"/>
  <c r="BG459"/>
  <c r="BB459"/>
  <c r="AW459"/>
  <c r="AR459"/>
  <c r="AM459"/>
  <c r="AH459"/>
  <c r="H459"/>
  <c r="CA458"/>
  <c r="BV458"/>
  <c r="BQ458"/>
  <c r="BL458"/>
  <c r="BG458"/>
  <c r="BB458"/>
  <c r="AW458"/>
  <c r="AR458"/>
  <c r="AM458"/>
  <c r="AH458"/>
  <c r="H458"/>
  <c r="CA457"/>
  <c r="BV457"/>
  <c r="BQ457"/>
  <c r="BL457"/>
  <c r="BG457"/>
  <c r="BB457"/>
  <c r="AW457"/>
  <c r="AR457"/>
  <c r="AM457"/>
  <c r="AH457"/>
  <c r="H457"/>
  <c r="CA456"/>
  <c r="BV456"/>
  <c r="BQ456"/>
  <c r="BL456"/>
  <c r="BG456"/>
  <c r="BB456"/>
  <c r="AW456"/>
  <c r="AR456"/>
  <c r="AM456"/>
  <c r="AH456"/>
  <c r="H456"/>
  <c r="CA455"/>
  <c r="BV455"/>
  <c r="BQ455"/>
  <c r="BL455"/>
  <c r="BG455"/>
  <c r="BB455"/>
  <c r="AW455"/>
  <c r="AR455"/>
  <c r="AM455"/>
  <c r="AH455"/>
  <c r="H455"/>
  <c r="CA454"/>
  <c r="BV454"/>
  <c r="BQ454"/>
  <c r="BL454"/>
  <c r="BG454"/>
  <c r="BB454"/>
  <c r="AW454"/>
  <c r="AR454"/>
  <c r="AM454"/>
  <c r="AH454"/>
  <c r="H454"/>
  <c r="CA453"/>
  <c r="BV453"/>
  <c r="BQ453"/>
  <c r="BL453"/>
  <c r="BG453"/>
  <c r="BB453"/>
  <c r="AW453"/>
  <c r="AR453"/>
  <c r="AM453"/>
  <c r="AH453"/>
  <c r="H453"/>
  <c r="CA452"/>
  <c r="BV452"/>
  <c r="BQ452"/>
  <c r="BL452"/>
  <c r="BG452"/>
  <c r="BB452"/>
  <c r="AW452"/>
  <c r="AR452"/>
  <c r="AM452"/>
  <c r="AH452"/>
  <c r="H452"/>
  <c r="CA451"/>
  <c r="BV451"/>
  <c r="BQ451"/>
  <c r="BL451"/>
  <c r="BG451"/>
  <c r="BB451"/>
  <c r="AW451"/>
  <c r="AR451"/>
  <c r="AM451"/>
  <c r="AH451"/>
  <c r="H451"/>
  <c r="CA450"/>
  <c r="BV450"/>
  <c r="BQ450"/>
  <c r="BL450"/>
  <c r="BG450"/>
  <c r="BB450"/>
  <c r="AW450"/>
  <c r="AR450"/>
  <c r="AM450"/>
  <c r="AH450"/>
  <c r="H450"/>
  <c r="CA449"/>
  <c r="BV449"/>
  <c r="BQ449"/>
  <c r="BL449"/>
  <c r="BG449"/>
  <c r="BB449"/>
  <c r="AW449"/>
  <c r="AR449"/>
  <c r="AM449"/>
  <c r="AH449"/>
  <c r="H449"/>
  <c r="CA448"/>
  <c r="BV448"/>
  <c r="BQ448"/>
  <c r="BL448"/>
  <c r="BG448"/>
  <c r="BB448"/>
  <c r="AW448"/>
  <c r="AR448"/>
  <c r="AM448"/>
  <c r="AH448"/>
  <c r="H448"/>
  <c r="CA447"/>
  <c r="BV447"/>
  <c r="BQ447"/>
  <c r="BL447"/>
  <c r="BG447"/>
  <c r="BB447"/>
  <c r="AW447"/>
  <c r="AR447"/>
  <c r="AM447"/>
  <c r="AH447"/>
  <c r="H447"/>
  <c r="CA446"/>
  <c r="BV446"/>
  <c r="BQ446"/>
  <c r="BL446"/>
  <c r="BG446"/>
  <c r="BB446"/>
  <c r="AW446"/>
  <c r="AR446"/>
  <c r="AM446"/>
  <c r="AH446"/>
  <c r="H446"/>
  <c r="CA445"/>
  <c r="BV445"/>
  <c r="BQ445"/>
  <c r="BL445"/>
  <c r="BG445"/>
  <c r="BB445"/>
  <c r="AW445"/>
  <c r="AR445"/>
  <c r="AM445"/>
  <c r="AH445"/>
  <c r="H445"/>
  <c r="CA444"/>
  <c r="BV444"/>
  <c r="BQ444"/>
  <c r="BL444"/>
  <c r="BG444"/>
  <c r="BB444"/>
  <c r="AW444"/>
  <c r="AR444"/>
  <c r="AM444"/>
  <c r="AH444"/>
  <c r="H444"/>
  <c r="CA443"/>
  <c r="BV443"/>
  <c r="BQ443"/>
  <c r="BL443"/>
  <c r="BG443"/>
  <c r="BB443"/>
  <c r="AW443"/>
  <c r="AR443"/>
  <c r="AM443"/>
  <c r="AH443"/>
  <c r="H443"/>
  <c r="CA442"/>
  <c r="BV442"/>
  <c r="BQ442"/>
  <c r="BL442"/>
  <c r="BG442"/>
  <c r="BB442"/>
  <c r="AW442"/>
  <c r="AR442"/>
  <c r="AM442"/>
  <c r="AH442"/>
  <c r="H442"/>
  <c r="CA441"/>
  <c r="BV441"/>
  <c r="BQ441"/>
  <c r="BL441"/>
  <c r="BG441"/>
  <c r="BB441"/>
  <c r="AW441"/>
  <c r="AR441"/>
  <c r="AM441"/>
  <c r="AH441"/>
  <c r="H441"/>
  <c r="CA440"/>
  <c r="BV440"/>
  <c r="BQ440"/>
  <c r="BL440"/>
  <c r="BG440"/>
  <c r="BB440"/>
  <c r="AW440"/>
  <c r="AR440"/>
  <c r="AM440"/>
  <c r="AH440"/>
  <c r="H440"/>
  <c r="CA439"/>
  <c r="BV439"/>
  <c r="BQ439"/>
  <c r="BL439"/>
  <c r="BG439"/>
  <c r="BB439"/>
  <c r="AW439"/>
  <c r="AR439"/>
  <c r="AM439"/>
  <c r="AH439"/>
  <c r="H439"/>
  <c r="CA438"/>
  <c r="BV438"/>
  <c r="BQ438"/>
  <c r="BL438"/>
  <c r="BG438"/>
  <c r="BB438"/>
  <c r="AW438"/>
  <c r="AR438"/>
  <c r="AM438"/>
  <c r="AH438"/>
  <c r="H438"/>
  <c r="CA437"/>
  <c r="BV437"/>
  <c r="BQ437"/>
  <c r="BL437"/>
  <c r="BG437"/>
  <c r="BB437"/>
  <c r="AW437"/>
  <c r="AR437"/>
  <c r="AM437"/>
  <c r="AH437"/>
  <c r="H437"/>
  <c r="CA436"/>
  <c r="BV436"/>
  <c r="BQ436"/>
  <c r="BL436"/>
  <c r="BG436"/>
  <c r="BB436"/>
  <c r="AW436"/>
  <c r="AR436"/>
  <c r="AM436"/>
  <c r="AH436"/>
  <c r="H436"/>
  <c r="CA435"/>
  <c r="BV435"/>
  <c r="BQ435"/>
  <c r="BL435"/>
  <c r="BG435"/>
  <c r="BB435"/>
  <c r="AW435"/>
  <c r="AR435"/>
  <c r="AM435"/>
  <c r="AH435"/>
  <c r="H435"/>
  <c r="CA434"/>
  <c r="BV434"/>
  <c r="BQ434"/>
  <c r="BL434"/>
  <c r="BG434"/>
  <c r="BB434"/>
  <c r="AW434"/>
  <c r="AR434"/>
  <c r="AM434"/>
  <c r="AH434"/>
  <c r="H434"/>
  <c r="CA433"/>
  <c r="BV433"/>
  <c r="BQ433"/>
  <c r="BL433"/>
  <c r="BG433"/>
  <c r="BB433"/>
  <c r="AW433"/>
  <c r="AR433"/>
  <c r="AM433"/>
  <c r="AH433"/>
  <c r="H433"/>
  <c r="CA432"/>
  <c r="BV432"/>
  <c r="BQ432"/>
  <c r="BL432"/>
  <c r="BG432"/>
  <c r="BB432"/>
  <c r="AW432"/>
  <c r="AR432"/>
  <c r="AM432"/>
  <c r="AH432"/>
  <c r="H432"/>
  <c r="CA431"/>
  <c r="BV431"/>
  <c r="BQ431"/>
  <c r="BL431"/>
  <c r="BG431"/>
  <c r="BB431"/>
  <c r="AW431"/>
  <c r="AR431"/>
  <c r="AM431"/>
  <c r="AH431"/>
  <c r="H431"/>
  <c r="CA430"/>
  <c r="BV430"/>
  <c r="BQ430"/>
  <c r="BL430"/>
  <c r="BG430"/>
  <c r="BB430"/>
  <c r="AW430"/>
  <c r="AR430"/>
  <c r="AM430"/>
  <c r="AH430"/>
  <c r="H430"/>
  <c r="CA429"/>
  <c r="BV429"/>
  <c r="BQ429"/>
  <c r="BL429"/>
  <c r="BG429"/>
  <c r="BB429"/>
  <c r="AW429"/>
  <c r="AR429"/>
  <c r="AM429"/>
  <c r="AH429"/>
  <c r="H429"/>
  <c r="CA428"/>
  <c r="BV428"/>
  <c r="BQ428"/>
  <c r="BL428"/>
  <c r="BG428"/>
  <c r="BB428"/>
  <c r="AW428"/>
  <c r="AR428"/>
  <c r="AM428"/>
  <c r="AH428"/>
  <c r="H428"/>
  <c r="CA427"/>
  <c r="BV427"/>
  <c r="BQ427"/>
  <c r="BL427"/>
  <c r="BG427"/>
  <c r="BB427"/>
  <c r="AW427"/>
  <c r="AR427"/>
  <c r="AM427"/>
  <c r="AH427"/>
  <c r="H427"/>
  <c r="CA426"/>
  <c r="BV426"/>
  <c r="BQ426"/>
  <c r="BL426"/>
  <c r="BG426"/>
  <c r="BB426"/>
  <c r="AW426"/>
  <c r="AR426"/>
  <c r="AM426"/>
  <c r="AH426"/>
  <c r="H426"/>
  <c r="CA425"/>
  <c r="BV425"/>
  <c r="BQ425"/>
  <c r="BL425"/>
  <c r="BG425"/>
  <c r="BB425"/>
  <c r="AW425"/>
  <c r="AR425"/>
  <c r="AM425"/>
  <c r="AH425"/>
  <c r="H425"/>
  <c r="CA424"/>
  <c r="BV424"/>
  <c r="BQ424"/>
  <c r="BL424"/>
  <c r="BG424"/>
  <c r="BB424"/>
  <c r="AW424"/>
  <c r="AR424"/>
  <c r="AM424"/>
  <c r="AH424"/>
  <c r="H424"/>
  <c r="CA423"/>
  <c r="BV423"/>
  <c r="BQ423"/>
  <c r="BL423"/>
  <c r="BG423"/>
  <c r="BB423"/>
  <c r="AW423"/>
  <c r="AR423"/>
  <c r="AM423"/>
  <c r="AH423"/>
  <c r="H423"/>
  <c r="CA422"/>
  <c r="BV422"/>
  <c r="BQ422"/>
  <c r="BL422"/>
  <c r="BG422"/>
  <c r="BB422"/>
  <c r="AW422"/>
  <c r="AR422"/>
  <c r="AM422"/>
  <c r="AH422"/>
  <c r="H422"/>
  <c r="CA421"/>
  <c r="BV421"/>
  <c r="BQ421"/>
  <c r="BL421"/>
  <c r="BG421"/>
  <c r="BB421"/>
  <c r="AW421"/>
  <c r="AR421"/>
  <c r="AM421"/>
  <c r="AH421"/>
  <c r="H421"/>
  <c r="CA420"/>
  <c r="BV420"/>
  <c r="BQ420"/>
  <c r="BL420"/>
  <c r="BG420"/>
  <c r="BB420"/>
  <c r="AW420"/>
  <c r="AR420"/>
  <c r="AM420"/>
  <c r="AH420"/>
  <c r="H420"/>
  <c r="CA419"/>
  <c r="BV419"/>
  <c r="BQ419"/>
  <c r="BL419"/>
  <c r="BG419"/>
  <c r="BB419"/>
  <c r="AW419"/>
  <c r="AR419"/>
  <c r="AM419"/>
  <c r="AH419"/>
  <c r="H419"/>
  <c r="CA418"/>
  <c r="BV418"/>
  <c r="BQ418"/>
  <c r="BL418"/>
  <c r="BG418"/>
  <c r="BB418"/>
  <c r="AW418"/>
  <c r="AR418"/>
  <c r="AM418"/>
  <c r="AH418"/>
  <c r="H418"/>
  <c r="CA417"/>
  <c r="BV417"/>
  <c r="BQ417"/>
  <c r="BL417"/>
  <c r="BG417"/>
  <c r="BB417"/>
  <c r="AW417"/>
  <c r="AR417"/>
  <c r="AM417"/>
  <c r="AH417"/>
  <c r="H417"/>
  <c r="CA416"/>
  <c r="BV416"/>
  <c r="BQ416"/>
  <c r="BL416"/>
  <c r="BG416"/>
  <c r="BB416"/>
  <c r="AW416"/>
  <c r="AR416"/>
  <c r="AM416"/>
  <c r="AH416"/>
  <c r="H416"/>
  <c r="CA415"/>
  <c r="BV415"/>
  <c r="BQ415"/>
  <c r="BL415"/>
  <c r="BG415"/>
  <c r="BB415"/>
  <c r="AW415"/>
  <c r="AR415"/>
  <c r="AM415"/>
  <c r="AH415"/>
  <c r="H415"/>
  <c r="CA414"/>
  <c r="BV414"/>
  <c r="BQ414"/>
  <c r="BL414"/>
  <c r="BG414"/>
  <c r="BB414"/>
  <c r="AW414"/>
  <c r="AR414"/>
  <c r="AM414"/>
  <c r="AH414"/>
  <c r="H414"/>
  <c r="CA413"/>
  <c r="BV413"/>
  <c r="BQ413"/>
  <c r="BL413"/>
  <c r="BG413"/>
  <c r="BB413"/>
  <c r="AW413"/>
  <c r="AR413"/>
  <c r="AM413"/>
  <c r="AH413"/>
  <c r="H413"/>
  <c r="CA412"/>
  <c r="BV412"/>
  <c r="BQ412"/>
  <c r="BL412"/>
  <c r="BG412"/>
  <c r="BB412"/>
  <c r="AW412"/>
  <c r="AR412"/>
  <c r="AM412"/>
  <c r="AH412"/>
  <c r="H412"/>
  <c r="CA411"/>
  <c r="BV411"/>
  <c r="BQ411"/>
  <c r="BL411"/>
  <c r="BG411"/>
  <c r="BB411"/>
  <c r="AW411"/>
  <c r="AR411"/>
  <c r="AM411"/>
  <c r="AH411"/>
  <c r="H411"/>
  <c r="CA410"/>
  <c r="BV410"/>
  <c r="BQ410"/>
  <c r="BL410"/>
  <c r="BG410"/>
  <c r="BB410"/>
  <c r="AW410"/>
  <c r="AR410"/>
  <c r="AM410"/>
  <c r="AH410"/>
  <c r="H410"/>
  <c r="CA409"/>
  <c r="BV409"/>
  <c r="BQ409"/>
  <c r="BL409"/>
  <c r="BG409"/>
  <c r="BB409"/>
  <c r="AW409"/>
  <c r="AR409"/>
  <c r="AM409"/>
  <c r="AH409"/>
  <c r="H409"/>
  <c r="CA408"/>
  <c r="BV408"/>
  <c r="BQ408"/>
  <c r="BL408"/>
  <c r="BG408"/>
  <c r="BB408"/>
  <c r="AW408"/>
  <c r="AR408"/>
  <c r="AM408"/>
  <c r="AH408"/>
  <c r="H408"/>
  <c r="CA407"/>
  <c r="BV407"/>
  <c r="BQ407"/>
  <c r="BL407"/>
  <c r="BG407"/>
  <c r="BB407"/>
  <c r="AW407"/>
  <c r="AR407"/>
  <c r="AM407"/>
  <c r="AH407"/>
  <c r="H407"/>
  <c r="CA406"/>
  <c r="BV406"/>
  <c r="BQ406"/>
  <c r="BL406"/>
  <c r="BG406"/>
  <c r="BB406"/>
  <c r="AW406"/>
  <c r="AR406"/>
  <c r="AM406"/>
  <c r="AH406"/>
  <c r="H406"/>
  <c r="CA405"/>
  <c r="BV405"/>
  <c r="BQ405"/>
  <c r="BL405"/>
  <c r="BG405"/>
  <c r="BB405"/>
  <c r="AW405"/>
  <c r="AR405"/>
  <c r="AM405"/>
  <c r="AH405"/>
  <c r="H405"/>
  <c r="CA404"/>
  <c r="BV404"/>
  <c r="BQ404"/>
  <c r="BL404"/>
  <c r="BG404"/>
  <c r="BB404"/>
  <c r="AW404"/>
  <c r="AR404"/>
  <c r="AM404"/>
  <c r="AH404"/>
  <c r="H404"/>
  <c r="CA403"/>
  <c r="BV403"/>
  <c r="BQ403"/>
  <c r="BL403"/>
  <c r="BG403"/>
  <c r="BB403"/>
  <c r="AW403"/>
  <c r="AR403"/>
  <c r="AM403"/>
  <c r="AH403"/>
  <c r="H403"/>
  <c r="CA402"/>
  <c r="BV402"/>
  <c r="BQ402"/>
  <c r="BL402"/>
  <c r="BG402"/>
  <c r="BB402"/>
  <c r="AW402"/>
  <c r="AR402"/>
  <c r="AM402"/>
  <c r="AH402"/>
  <c r="H402"/>
  <c r="CA401"/>
  <c r="BV401"/>
  <c r="BQ401"/>
  <c r="BL401"/>
  <c r="BG401"/>
  <c r="BB401"/>
  <c r="AW401"/>
  <c r="AR401"/>
  <c r="AM401"/>
  <c r="AH401"/>
  <c r="H401"/>
  <c r="CA400"/>
  <c r="BV400"/>
  <c r="BQ400"/>
  <c r="BL400"/>
  <c r="BG400"/>
  <c r="BB400"/>
  <c r="AW400"/>
  <c r="AR400"/>
  <c r="AM400"/>
  <c r="AH400"/>
  <c r="H400"/>
  <c r="CA399"/>
  <c r="BV399"/>
  <c r="BQ399"/>
  <c r="BL399"/>
  <c r="BG399"/>
  <c r="BB399"/>
  <c r="AW399"/>
  <c r="AR399"/>
  <c r="AM399"/>
  <c r="AH399"/>
  <c r="H399"/>
  <c r="CA398"/>
  <c r="BV398"/>
  <c r="BQ398"/>
  <c r="BL398"/>
  <c r="BG398"/>
  <c r="BB398"/>
  <c r="AW398"/>
  <c r="AR398"/>
  <c r="AM398"/>
  <c r="AH398"/>
  <c r="H398"/>
  <c r="CA397"/>
  <c r="BV397"/>
  <c r="BQ397"/>
  <c r="BL397"/>
  <c r="BG397"/>
  <c r="BB397"/>
  <c r="AW397"/>
  <c r="AR397"/>
  <c r="AM397"/>
  <c r="AH397"/>
  <c r="H397"/>
  <c r="CA396"/>
  <c r="BV396"/>
  <c r="BQ396"/>
  <c r="BL396"/>
  <c r="BG396"/>
  <c r="BB396"/>
  <c r="AW396"/>
  <c r="AR396"/>
  <c r="AM396"/>
  <c r="AH396"/>
  <c r="H396"/>
  <c r="CA395"/>
  <c r="BV395"/>
  <c r="BQ395"/>
  <c r="BL395"/>
  <c r="BG395"/>
  <c r="BB395"/>
  <c r="AW395"/>
  <c r="AR395"/>
  <c r="AM395"/>
  <c r="AH395"/>
  <c r="H395"/>
  <c r="CA394"/>
  <c r="BV394"/>
  <c r="BQ394"/>
  <c r="BL394"/>
  <c r="BG394"/>
  <c r="BB394"/>
  <c r="AW394"/>
  <c r="AR394"/>
  <c r="AM394"/>
  <c r="AH394"/>
  <c r="H394"/>
  <c r="CA393"/>
  <c r="BV393"/>
  <c r="BQ393"/>
  <c r="BL393"/>
  <c r="BG393"/>
  <c r="BB393"/>
  <c r="AW393"/>
  <c r="AR393"/>
  <c r="AM393"/>
  <c r="AH393"/>
  <c r="H393"/>
  <c r="CA392"/>
  <c r="BV392"/>
  <c r="BQ392"/>
  <c r="BL392"/>
  <c r="BG392"/>
  <c r="BB392"/>
  <c r="AW392"/>
  <c r="AR392"/>
  <c r="AM392"/>
  <c r="AH392"/>
  <c r="H392"/>
  <c r="CA391"/>
  <c r="BV391"/>
  <c r="BQ391"/>
  <c r="BL391"/>
  <c r="BG391"/>
  <c r="BB391"/>
  <c r="AW391"/>
  <c r="AR391"/>
  <c r="AM391"/>
  <c r="AH391"/>
  <c r="H391"/>
  <c r="CA390"/>
  <c r="BV390"/>
  <c r="BQ390"/>
  <c r="BL390"/>
  <c r="BG390"/>
  <c r="BB390"/>
  <c r="AW390"/>
  <c r="AR390"/>
  <c r="AM390"/>
  <c r="AH390"/>
  <c r="H390"/>
  <c r="CA389"/>
  <c r="BV389"/>
  <c r="BQ389"/>
  <c r="BL389"/>
  <c r="BG389"/>
  <c r="BB389"/>
  <c r="AW389"/>
  <c r="AR389"/>
  <c r="AM389"/>
  <c r="AH389"/>
  <c r="H389"/>
  <c r="CA388"/>
  <c r="BV388"/>
  <c r="BQ388"/>
  <c r="BL388"/>
  <c r="BG388"/>
  <c r="BB388"/>
  <c r="AW388"/>
  <c r="AR388"/>
  <c r="AM388"/>
  <c r="AH388"/>
  <c r="H388"/>
  <c r="CA387"/>
  <c r="BV387"/>
  <c r="BQ387"/>
  <c r="BL387"/>
  <c r="BG387"/>
  <c r="BB387"/>
  <c r="AW387"/>
  <c r="AR387"/>
  <c r="AM387"/>
  <c r="AH387"/>
  <c r="H387"/>
  <c r="CA386"/>
  <c r="BV386"/>
  <c r="BQ386"/>
  <c r="BL386"/>
  <c r="BG386"/>
  <c r="BB386"/>
  <c r="AW386"/>
  <c r="AR386"/>
  <c r="AM386"/>
  <c r="AH386"/>
  <c r="H386"/>
  <c r="CA385"/>
  <c r="BV385"/>
  <c r="BQ385"/>
  <c r="BL385"/>
  <c r="BG385"/>
  <c r="BB385"/>
  <c r="AW385"/>
  <c r="AR385"/>
  <c r="AM385"/>
  <c r="AH385"/>
  <c r="H385"/>
  <c r="CA384"/>
  <c r="BV384"/>
  <c r="BQ384"/>
  <c r="BL384"/>
  <c r="BG384"/>
  <c r="BB384"/>
  <c r="AW384"/>
  <c r="AR384"/>
  <c r="AM384"/>
  <c r="AH384"/>
  <c r="H384"/>
  <c r="CA383"/>
  <c r="BV383"/>
  <c r="BQ383"/>
  <c r="BL383"/>
  <c r="BG383"/>
  <c r="BB383"/>
  <c r="AW383"/>
  <c r="AR383"/>
  <c r="AM383"/>
  <c r="AH383"/>
  <c r="H383"/>
  <c r="CA382"/>
  <c r="BV382"/>
  <c r="BQ382"/>
  <c r="BL382"/>
  <c r="BG382"/>
  <c r="BB382"/>
  <c r="AW382"/>
  <c r="AR382"/>
  <c r="AM382"/>
  <c r="AH382"/>
  <c r="H382"/>
  <c r="A382"/>
  <c r="A394" s="1"/>
  <c r="A406" s="1"/>
  <c r="A418" s="1"/>
  <c r="A430" s="1"/>
  <c r="A442" s="1"/>
  <c r="A454" s="1"/>
  <c r="A466" s="1"/>
  <c r="A478" s="1"/>
  <c r="A490" s="1"/>
  <c r="A502" s="1"/>
  <c r="A514" s="1"/>
  <c r="A526" s="1"/>
  <c r="A538" s="1"/>
  <c r="A550" s="1"/>
  <c r="A562" s="1"/>
  <c r="A574" s="1"/>
  <c r="A586" s="1"/>
  <c r="A598" s="1"/>
  <c r="CA381"/>
  <c r="BV381"/>
  <c r="BQ381"/>
  <c r="BL381"/>
  <c r="BG381"/>
  <c r="BB381"/>
  <c r="AW381"/>
  <c r="AR381"/>
  <c r="AM381"/>
  <c r="AH381"/>
  <c r="H381"/>
  <c r="CA380"/>
  <c r="BV380"/>
  <c r="BQ380"/>
  <c r="BL380"/>
  <c r="BG380"/>
  <c r="BB380"/>
  <c r="AW380"/>
  <c r="AR380"/>
  <c r="AM380"/>
  <c r="AH380"/>
  <c r="H380"/>
  <c r="CA379"/>
  <c r="BV379"/>
  <c r="BQ379"/>
  <c r="BL379"/>
  <c r="BG379"/>
  <c r="BB379"/>
  <c r="AW379"/>
  <c r="AR379"/>
  <c r="AM379"/>
  <c r="AH379"/>
  <c r="H379"/>
  <c r="CA378"/>
  <c r="BV378"/>
  <c r="BQ378"/>
  <c r="BL378"/>
  <c r="BG378"/>
  <c r="BB378"/>
  <c r="AW378"/>
  <c r="AR378"/>
  <c r="AM378"/>
  <c r="AH378"/>
  <c r="H378"/>
  <c r="CA377"/>
  <c r="BV377"/>
  <c r="BQ377"/>
  <c r="BL377"/>
  <c r="BG377"/>
  <c r="BB377"/>
  <c r="AW377"/>
  <c r="AR377"/>
  <c r="AM377"/>
  <c r="AH377"/>
  <c r="H377"/>
  <c r="CA376"/>
  <c r="BV376"/>
  <c r="BQ376"/>
  <c r="BL376"/>
  <c r="BG376"/>
  <c r="BB376"/>
  <c r="AW376"/>
  <c r="AR376"/>
  <c r="AM376"/>
  <c r="AH376"/>
  <c r="H376"/>
  <c r="CA375"/>
  <c r="BV375"/>
  <c r="BQ375"/>
  <c r="BL375"/>
  <c r="BG375"/>
  <c r="BB375"/>
  <c r="AW375"/>
  <c r="AR375"/>
  <c r="AM375"/>
  <c r="AH375"/>
  <c r="H375"/>
  <c r="CA374"/>
  <c r="BV374"/>
  <c r="BQ374"/>
  <c r="BL374"/>
  <c r="BG374"/>
  <c r="BB374"/>
  <c r="AW374"/>
  <c r="AR374"/>
  <c r="AM374"/>
  <c r="AH374"/>
  <c r="H374"/>
  <c r="CA373"/>
  <c r="BV373"/>
  <c r="BQ373"/>
  <c r="BL373"/>
  <c r="BG373"/>
  <c r="BB373"/>
  <c r="AW373"/>
  <c r="AR373"/>
  <c r="AM373"/>
  <c r="AH373"/>
  <c r="H373"/>
  <c r="CA372"/>
  <c r="BV372"/>
  <c r="BQ372"/>
  <c r="BL372"/>
  <c r="BG372"/>
  <c r="BB372"/>
  <c r="AW372"/>
  <c r="AR372"/>
  <c r="AM372"/>
  <c r="AH372"/>
  <c r="H372"/>
  <c r="CA371"/>
  <c r="BV371"/>
  <c r="BQ371"/>
  <c r="BL371"/>
  <c r="BG371"/>
  <c r="BB371"/>
  <c r="AW371"/>
  <c r="AR371"/>
  <c r="AM371"/>
  <c r="AH371"/>
  <c r="H371"/>
  <c r="CA370"/>
  <c r="BV370"/>
  <c r="BQ370"/>
  <c r="BL370"/>
  <c r="BG370"/>
  <c r="BB370"/>
  <c r="AW370"/>
  <c r="AR370"/>
  <c r="AM370"/>
  <c r="AH370"/>
  <c r="H370"/>
  <c r="CA369"/>
  <c r="BV369"/>
  <c r="BQ369"/>
  <c r="BL369"/>
  <c r="BG369"/>
  <c r="BB369"/>
  <c r="AW369"/>
  <c r="AR369"/>
  <c r="AM369"/>
  <c r="AH369"/>
  <c r="H369"/>
  <c r="CA368"/>
  <c r="BV368"/>
  <c r="BQ368"/>
  <c r="BL368"/>
  <c r="BG368"/>
  <c r="BB368"/>
  <c r="AW368"/>
  <c r="AR368"/>
  <c r="AM368"/>
  <c r="AH368"/>
  <c r="H368"/>
  <c r="CA367"/>
  <c r="BV367"/>
  <c r="BQ367"/>
  <c r="BL367"/>
  <c r="BG367"/>
  <c r="BB367"/>
  <c r="AW367"/>
  <c r="AR367"/>
  <c r="AM367"/>
  <c r="AH367"/>
  <c r="H367"/>
  <c r="CA366"/>
  <c r="BV366"/>
  <c r="BQ366"/>
  <c r="BL366"/>
  <c r="BG366"/>
  <c r="BB366"/>
  <c r="AW366"/>
  <c r="AR366"/>
  <c r="AM366"/>
  <c r="AH366"/>
  <c r="H366"/>
  <c r="CA365"/>
  <c r="BV365"/>
  <c r="BQ365"/>
  <c r="BL365"/>
  <c r="BG365"/>
  <c r="BB365"/>
  <c r="AW365"/>
  <c r="AR365"/>
  <c r="AM365"/>
  <c r="AH365"/>
  <c r="H365"/>
  <c r="CA364"/>
  <c r="BV364"/>
  <c r="BQ364"/>
  <c r="BL364"/>
  <c r="BG364"/>
  <c r="BB364"/>
  <c r="AW364"/>
  <c r="AR364"/>
  <c r="AM364"/>
  <c r="AH364"/>
  <c r="H364"/>
  <c r="CA363"/>
  <c r="BV363"/>
  <c r="BQ363"/>
  <c r="BL363"/>
  <c r="BG363"/>
  <c r="BB363"/>
  <c r="AW363"/>
  <c r="AR363"/>
  <c r="AM363"/>
  <c r="AH363"/>
  <c r="H363"/>
  <c r="CF362"/>
  <c r="CA362"/>
  <c r="BV362"/>
  <c r="BQ362"/>
  <c r="BL362"/>
  <c r="BG362"/>
  <c r="BB362"/>
  <c r="AW362"/>
  <c r="AR362"/>
  <c r="AM362"/>
  <c r="AH362"/>
  <c r="H362"/>
  <c r="CF361"/>
  <c r="CA361"/>
  <c r="BV361"/>
  <c r="BQ361"/>
  <c r="BL361"/>
  <c r="BG361"/>
  <c r="BB361"/>
  <c r="AW361"/>
  <c r="AR361"/>
  <c r="AM361"/>
  <c r="AH361"/>
  <c r="H361"/>
  <c r="CF360"/>
  <c r="CA360"/>
  <c r="BV360"/>
  <c r="BQ360"/>
  <c r="BL360"/>
  <c r="BG360"/>
  <c r="BB360"/>
  <c r="AW360"/>
  <c r="AR360"/>
  <c r="AM360"/>
  <c r="AH360"/>
  <c r="H360"/>
  <c r="CF359"/>
  <c r="CA359"/>
  <c r="BV359"/>
  <c r="BQ359"/>
  <c r="BL359"/>
  <c r="BG359"/>
  <c r="BB359"/>
  <c r="AW359"/>
  <c r="AR359"/>
  <c r="AM359"/>
  <c r="AH359"/>
  <c r="H359"/>
  <c r="CF358"/>
  <c r="CA358"/>
  <c r="BV358"/>
  <c r="BQ358"/>
  <c r="BL358"/>
  <c r="BG358"/>
  <c r="BB358"/>
  <c r="AW358"/>
  <c r="AR358"/>
  <c r="AM358"/>
  <c r="AH358"/>
  <c r="H358"/>
  <c r="CF357"/>
  <c r="CA357"/>
  <c r="BV357"/>
  <c r="BQ357"/>
  <c r="BL357"/>
  <c r="BG357"/>
  <c r="BB357"/>
  <c r="AW357"/>
  <c r="AR357"/>
  <c r="AM357"/>
  <c r="AH357"/>
  <c r="H357"/>
  <c r="CF356"/>
  <c r="CA356"/>
  <c r="BV356"/>
  <c r="BQ356"/>
  <c r="BL356"/>
  <c r="BG356"/>
  <c r="BB356"/>
  <c r="AW356"/>
  <c r="AR356"/>
  <c r="AM356"/>
  <c r="AH356"/>
  <c r="H356"/>
  <c r="CF355"/>
  <c r="CA355"/>
  <c r="BV355"/>
  <c r="BQ355"/>
  <c r="BL355"/>
  <c r="BG355"/>
  <c r="BB355"/>
  <c r="AW355"/>
  <c r="AR355"/>
  <c r="AM355"/>
  <c r="AH355"/>
  <c r="H355"/>
  <c r="CF354"/>
  <c r="CA354"/>
  <c r="BV354"/>
  <c r="BQ354"/>
  <c r="BL354"/>
  <c r="BG354"/>
  <c r="BB354"/>
  <c r="AW354"/>
  <c r="AR354"/>
  <c r="AM354"/>
  <c r="AH354"/>
  <c r="H354"/>
  <c r="CF353"/>
  <c r="CA353"/>
  <c r="BV353"/>
  <c r="BQ353"/>
  <c r="BL353"/>
  <c r="BG353"/>
  <c r="BB353"/>
  <c r="AW353"/>
  <c r="AR353"/>
  <c r="AM353"/>
  <c r="AH353"/>
  <c r="H353"/>
  <c r="CF352"/>
  <c r="CA352"/>
  <c r="BV352"/>
  <c r="BQ352"/>
  <c r="BL352"/>
  <c r="BG352"/>
  <c r="BB352"/>
  <c r="AW352"/>
  <c r="AR352"/>
  <c r="AM352"/>
  <c r="AH352"/>
  <c r="H352"/>
  <c r="CF351"/>
  <c r="CA351"/>
  <c r="BV351"/>
  <c r="BQ351"/>
  <c r="BL351"/>
  <c r="BG351"/>
  <c r="BB351"/>
  <c r="AW351"/>
  <c r="AR351"/>
  <c r="AM351"/>
  <c r="AH351"/>
  <c r="H351"/>
  <c r="CF350"/>
  <c r="CA350"/>
  <c r="BV350"/>
  <c r="BQ350"/>
  <c r="BL350"/>
  <c r="BG350"/>
  <c r="BB350"/>
  <c r="AW350"/>
  <c r="AR350"/>
  <c r="AM350"/>
  <c r="AH350"/>
  <c r="H350"/>
  <c r="CF349"/>
  <c r="CA349"/>
  <c r="BV349"/>
  <c r="BQ349"/>
  <c r="BL349"/>
  <c r="BG349"/>
  <c r="BB349"/>
  <c r="AW349"/>
  <c r="AR349"/>
  <c r="AM349"/>
  <c r="AH349"/>
  <c r="H349"/>
  <c r="CF348"/>
  <c r="CA348"/>
  <c r="BV348"/>
  <c r="BQ348"/>
  <c r="BL348"/>
  <c r="BG348"/>
  <c r="BB348"/>
  <c r="AW348"/>
  <c r="AR348"/>
  <c r="AM348"/>
  <c r="AH348"/>
  <c r="H348"/>
  <c r="CF347"/>
  <c r="CA347"/>
  <c r="BV347"/>
  <c r="BQ347"/>
  <c r="BL347"/>
  <c r="BG347"/>
  <c r="BB347"/>
  <c r="AW347"/>
  <c r="AR347"/>
  <c r="AM347"/>
  <c r="AH347"/>
  <c r="H347"/>
  <c r="CF346"/>
  <c r="CA346"/>
  <c r="BV346"/>
  <c r="BQ346"/>
  <c r="BL346"/>
  <c r="BG346"/>
  <c r="BB346"/>
  <c r="AW346"/>
  <c r="AR346"/>
  <c r="AM346"/>
  <c r="AH346"/>
  <c r="H346"/>
  <c r="CF345"/>
  <c r="CA345"/>
  <c r="BV345"/>
  <c r="BQ345"/>
  <c r="BL345"/>
  <c r="BG345"/>
  <c r="BB345"/>
  <c r="AW345"/>
  <c r="AR345"/>
  <c r="AM345"/>
  <c r="AH345"/>
  <c r="H345"/>
  <c r="CF344"/>
  <c r="CA344"/>
  <c r="BV344"/>
  <c r="BQ344"/>
  <c r="BL344"/>
  <c r="BG344"/>
  <c r="BB344"/>
  <c r="AW344"/>
  <c r="AR344"/>
  <c r="AM344"/>
  <c r="AH344"/>
  <c r="H344"/>
  <c r="CF343"/>
  <c r="CA343"/>
  <c r="BV343"/>
  <c r="BQ343"/>
  <c r="BL343"/>
  <c r="BG343"/>
  <c r="BB343"/>
  <c r="AW343"/>
  <c r="AR343"/>
  <c r="AM343"/>
  <c r="AH343"/>
  <c r="H343"/>
  <c r="CF342"/>
  <c r="CA342"/>
  <c r="BV342"/>
  <c r="BQ342"/>
  <c r="BL342"/>
  <c r="BG342"/>
  <c r="BB342"/>
  <c r="AW342"/>
  <c r="AR342"/>
  <c r="AM342"/>
  <c r="AH342"/>
  <c r="H342"/>
  <c r="CF341"/>
  <c r="CA341"/>
  <c r="BV341"/>
  <c r="BQ341"/>
  <c r="BL341"/>
  <c r="BG341"/>
  <c r="BB341"/>
  <c r="AW341"/>
  <c r="AR341"/>
  <c r="AM341"/>
  <c r="AH341"/>
  <c r="H341"/>
  <c r="CF340"/>
  <c r="CA340"/>
  <c r="BV340"/>
  <c r="BQ340"/>
  <c r="BL340"/>
  <c r="BG340"/>
  <c r="BB340"/>
  <c r="AW340"/>
  <c r="AR340"/>
  <c r="AM340"/>
  <c r="AH340"/>
  <c r="H340"/>
  <c r="CF339"/>
  <c r="CA339"/>
  <c r="BV339"/>
  <c r="BQ339"/>
  <c r="BL339"/>
  <c r="BG339"/>
  <c r="BB339"/>
  <c r="AW339"/>
  <c r="AR339"/>
  <c r="AM339"/>
  <c r="AH339"/>
  <c r="H339"/>
  <c r="CF338"/>
  <c r="CA338"/>
  <c r="BV338"/>
  <c r="BQ338"/>
  <c r="BL338"/>
  <c r="BG338"/>
  <c r="BB338"/>
  <c r="AW338"/>
  <c r="AR338"/>
  <c r="AM338"/>
  <c r="AH338"/>
  <c r="H338"/>
  <c r="CF337"/>
  <c r="CA337"/>
  <c r="BV337"/>
  <c r="BQ337"/>
  <c r="BL337"/>
  <c r="BG337"/>
  <c r="BB337"/>
  <c r="AW337"/>
  <c r="AR337"/>
  <c r="AM337"/>
  <c r="AH337"/>
  <c r="H337"/>
  <c r="CF336"/>
  <c r="CA336"/>
  <c r="BV336"/>
  <c r="BQ336"/>
  <c r="BL336"/>
  <c r="BG336"/>
  <c r="BB336"/>
  <c r="AW336"/>
  <c r="AR336"/>
  <c r="AM336"/>
  <c r="AH336"/>
  <c r="H336"/>
  <c r="B336"/>
  <c r="B348" s="1"/>
  <c r="B360" s="1"/>
  <c r="B372" s="1"/>
  <c r="B384" s="1"/>
  <c r="B396" s="1"/>
  <c r="B408" s="1"/>
  <c r="B420" s="1"/>
  <c r="B432" s="1"/>
  <c r="B444" s="1"/>
  <c r="B456" s="1"/>
  <c r="B468" s="1"/>
  <c r="B480" s="1"/>
  <c r="B492" s="1"/>
  <c r="B504" s="1"/>
  <c r="B516" s="1"/>
  <c r="B528" s="1"/>
  <c r="B540" s="1"/>
  <c r="B552" s="1"/>
  <c r="B564" s="1"/>
  <c r="B576" s="1"/>
  <c r="B588" s="1"/>
  <c r="B600" s="1"/>
  <c r="CF335"/>
  <c r="CA335"/>
  <c r="BV335"/>
  <c r="BQ335"/>
  <c r="BL335"/>
  <c r="BG335"/>
  <c r="BB335"/>
  <c r="AW335"/>
  <c r="AR335"/>
  <c r="AM335"/>
  <c r="AH335"/>
  <c r="H335"/>
  <c r="CF334"/>
  <c r="CA334"/>
  <c r="BV334"/>
  <c r="BQ334"/>
  <c r="BL334"/>
  <c r="BG334"/>
  <c r="BB334"/>
  <c r="AW334"/>
  <c r="AR334"/>
  <c r="AM334"/>
  <c r="AH334"/>
  <c r="H334"/>
  <c r="CF333"/>
  <c r="CA333"/>
  <c r="BV333"/>
  <c r="BQ333"/>
  <c r="BL333"/>
  <c r="BG333"/>
  <c r="BB333"/>
  <c r="AW333"/>
  <c r="AR333"/>
  <c r="AM333"/>
  <c r="AH333"/>
  <c r="H333"/>
  <c r="CF332"/>
  <c r="CA332"/>
  <c r="BV332"/>
  <c r="BQ332"/>
  <c r="BL332"/>
  <c r="BG332"/>
  <c r="BB332"/>
  <c r="AW332"/>
  <c r="AR332"/>
  <c r="AM332"/>
  <c r="AH332"/>
  <c r="H332"/>
  <c r="CF331"/>
  <c r="CA331"/>
  <c r="BV331"/>
  <c r="BQ331"/>
  <c r="BL331"/>
  <c r="BG331"/>
  <c r="BB331"/>
  <c r="AW331"/>
  <c r="AR331"/>
  <c r="AM331"/>
  <c r="AH331"/>
  <c r="H331"/>
  <c r="CF330"/>
  <c r="CA330"/>
  <c r="BV330"/>
  <c r="BQ330"/>
  <c r="BL330"/>
  <c r="BG330"/>
  <c r="BB330"/>
  <c r="AW330"/>
  <c r="AR330"/>
  <c r="AM330"/>
  <c r="AH330"/>
  <c r="H330"/>
  <c r="CF329"/>
  <c r="CA329"/>
  <c r="BV329"/>
  <c r="BQ329"/>
  <c r="BL329"/>
  <c r="BG329"/>
  <c r="BB329"/>
  <c r="AW329"/>
  <c r="AR329"/>
  <c r="AM329"/>
  <c r="AH329"/>
  <c r="H329"/>
  <c r="CF328"/>
  <c r="CA328"/>
  <c r="BV328"/>
  <c r="BQ328"/>
  <c r="BL328"/>
  <c r="BG328"/>
  <c r="BB328"/>
  <c r="AW328"/>
  <c r="AR328"/>
  <c r="AM328"/>
  <c r="AH328"/>
  <c r="H328"/>
  <c r="CF327"/>
  <c r="CA327"/>
  <c r="BV327"/>
  <c r="BQ327"/>
  <c r="BL327"/>
  <c r="BG327"/>
  <c r="BB327"/>
  <c r="AW327"/>
  <c r="AR327"/>
  <c r="AM327"/>
  <c r="AH327"/>
  <c r="H327"/>
  <c r="CF326"/>
  <c r="CA326"/>
  <c r="BV326"/>
  <c r="BQ326"/>
  <c r="BL326"/>
  <c r="BG326"/>
  <c r="BB326"/>
  <c r="AW326"/>
  <c r="AR326"/>
  <c r="AM326"/>
  <c r="AH326"/>
  <c r="H326"/>
  <c r="CF325"/>
  <c r="CA325"/>
  <c r="BV325"/>
  <c r="BQ325"/>
  <c r="BL325"/>
  <c r="BG325"/>
  <c r="BB325"/>
  <c r="AW325"/>
  <c r="AR325"/>
  <c r="AM325"/>
  <c r="AH325"/>
  <c r="H325"/>
  <c r="CF324"/>
  <c r="CA324"/>
  <c r="BV324"/>
  <c r="BQ324"/>
  <c r="BL324"/>
  <c r="BG324"/>
  <c r="BB324"/>
  <c r="AW324"/>
  <c r="AR324"/>
  <c r="AM324"/>
  <c r="AH324"/>
  <c r="H324"/>
  <c r="CF323"/>
  <c r="CA323"/>
  <c r="BV323"/>
  <c r="BQ323"/>
  <c r="BL323"/>
  <c r="BG323"/>
  <c r="BB323"/>
  <c r="AW323"/>
  <c r="AR323"/>
  <c r="AM323"/>
  <c r="AH323"/>
  <c r="H323"/>
  <c r="CF322"/>
  <c r="CA322"/>
  <c r="BV322"/>
  <c r="BQ322"/>
  <c r="BL322"/>
  <c r="BG322"/>
  <c r="BB322"/>
  <c r="AW322"/>
  <c r="AR322"/>
  <c r="AM322"/>
  <c r="AH322"/>
  <c r="H322"/>
  <c r="CF321"/>
  <c r="CA321"/>
  <c r="BV321"/>
  <c r="BQ321"/>
  <c r="BL321"/>
  <c r="BG321"/>
  <c r="BB321"/>
  <c r="AW321"/>
  <c r="AR321"/>
  <c r="AM321"/>
  <c r="AH321"/>
  <c r="H321"/>
  <c r="CF320"/>
  <c r="CA320"/>
  <c r="BV320"/>
  <c r="BQ320"/>
  <c r="BL320"/>
  <c r="BG320"/>
  <c r="BB320"/>
  <c r="AW320"/>
  <c r="AR320"/>
  <c r="AM320"/>
  <c r="AH320"/>
  <c r="H320"/>
  <c r="CF319"/>
  <c r="CA319"/>
  <c r="BV319"/>
  <c r="BQ319"/>
  <c r="BL319"/>
  <c r="BG319"/>
  <c r="BB319"/>
  <c r="AW319"/>
  <c r="AR319"/>
  <c r="AM319"/>
  <c r="AH319"/>
  <c r="H319"/>
  <c r="CF318"/>
  <c r="CA318"/>
  <c r="BV318"/>
  <c r="BQ318"/>
  <c r="BL318"/>
  <c r="BG318"/>
  <c r="BB318"/>
  <c r="AW318"/>
  <c r="AR318"/>
  <c r="AM318"/>
  <c r="AH318"/>
  <c r="H318"/>
  <c r="CF317"/>
  <c r="CA317"/>
  <c r="BV317"/>
  <c r="BQ317"/>
  <c r="BL317"/>
  <c r="BG317"/>
  <c r="BB317"/>
  <c r="AW317"/>
  <c r="AR317"/>
  <c r="AM317"/>
  <c r="AH317"/>
  <c r="H317"/>
  <c r="CF316"/>
  <c r="CA316"/>
  <c r="BV316"/>
  <c r="BQ316"/>
  <c r="BL316"/>
  <c r="BG316"/>
  <c r="BB316"/>
  <c r="AW316"/>
  <c r="AR316"/>
  <c r="AM316"/>
  <c r="AH316"/>
  <c r="H316"/>
  <c r="CF315"/>
  <c r="CA315"/>
  <c r="BV315"/>
  <c r="BQ315"/>
  <c r="BL315"/>
  <c r="BG315"/>
  <c r="BB315"/>
  <c r="AW315"/>
  <c r="AR315"/>
  <c r="AM315"/>
  <c r="AH315"/>
  <c r="AA315"/>
  <c r="X315"/>
  <c r="U315"/>
  <c r="H315"/>
  <c r="CF314"/>
  <c r="CA314"/>
  <c r="BV314"/>
  <c r="BQ314"/>
  <c r="BL314"/>
  <c r="BG314"/>
  <c r="BB314"/>
  <c r="AW314"/>
  <c r="AR314"/>
  <c r="AM314"/>
  <c r="AH314"/>
  <c r="AA314"/>
  <c r="X314"/>
  <c r="U314"/>
  <c r="H314"/>
  <c r="CF313"/>
  <c r="CA313"/>
  <c r="BV313"/>
  <c r="BQ313"/>
  <c r="BL313"/>
  <c r="BG313"/>
  <c r="BB313"/>
  <c r="AW313"/>
  <c r="AR313"/>
  <c r="AM313"/>
  <c r="AH313"/>
  <c r="AA313"/>
  <c r="X313"/>
  <c r="U313"/>
  <c r="H313"/>
  <c r="CF312"/>
  <c r="CA312"/>
  <c r="BV312"/>
  <c r="BQ312"/>
  <c r="BL312"/>
  <c r="BG312"/>
  <c r="BB312"/>
  <c r="AW312"/>
  <c r="AR312"/>
  <c r="AM312"/>
  <c r="AH312"/>
  <c r="AA312"/>
  <c r="X312"/>
  <c r="U312"/>
  <c r="H312"/>
  <c r="CF311"/>
  <c r="CA311"/>
  <c r="BV311"/>
  <c r="BQ311"/>
  <c r="BL311"/>
  <c r="BG311"/>
  <c r="BB311"/>
  <c r="AW311"/>
  <c r="AR311"/>
  <c r="AM311"/>
  <c r="AH311"/>
  <c r="AA311"/>
  <c r="X311"/>
  <c r="U311"/>
  <c r="H311"/>
  <c r="CF310"/>
  <c r="CA310"/>
  <c r="BV310"/>
  <c r="BQ310"/>
  <c r="BL310"/>
  <c r="BG310"/>
  <c r="BB310"/>
  <c r="AW310"/>
  <c r="AR310"/>
  <c r="AM310"/>
  <c r="AH310"/>
  <c r="AA310"/>
  <c r="X310"/>
  <c r="U310"/>
  <c r="H310"/>
  <c r="B310"/>
  <c r="B322" s="1"/>
  <c r="B334" s="1"/>
  <c r="B346" s="1"/>
  <c r="B358" s="1"/>
  <c r="B370" s="1"/>
  <c r="B382" s="1"/>
  <c r="B394" s="1"/>
  <c r="B406" s="1"/>
  <c r="B418" s="1"/>
  <c r="B430" s="1"/>
  <c r="B442" s="1"/>
  <c r="B454" s="1"/>
  <c r="B466" s="1"/>
  <c r="B478" s="1"/>
  <c r="B490" s="1"/>
  <c r="B502" s="1"/>
  <c r="B514" s="1"/>
  <c r="B526" s="1"/>
  <c r="B538" s="1"/>
  <c r="B550" s="1"/>
  <c r="B562" s="1"/>
  <c r="B574" s="1"/>
  <c r="B586" s="1"/>
  <c r="B598" s="1"/>
  <c r="CF309"/>
  <c r="CA309"/>
  <c r="BV309"/>
  <c r="BQ309"/>
  <c r="BL309"/>
  <c r="BG309"/>
  <c r="BB309"/>
  <c r="AW309"/>
  <c r="AR309"/>
  <c r="AM309"/>
  <c r="AH309"/>
  <c r="AA309"/>
  <c r="X309"/>
  <c r="U309"/>
  <c r="H309"/>
  <c r="CF308"/>
  <c r="CA308"/>
  <c r="BV308"/>
  <c r="BQ308"/>
  <c r="BL308"/>
  <c r="BG308"/>
  <c r="BB308"/>
  <c r="AW308"/>
  <c r="AR308"/>
  <c r="AM308"/>
  <c r="AH308"/>
  <c r="AA308"/>
  <c r="X308"/>
  <c r="U308"/>
  <c r="H308"/>
  <c r="A308"/>
  <c r="A320" s="1"/>
  <c r="A332" s="1"/>
  <c r="A344" s="1"/>
  <c r="A356" s="1"/>
  <c r="A368" s="1"/>
  <c r="A380" s="1"/>
  <c r="A392" s="1"/>
  <c r="A404" s="1"/>
  <c r="A416" s="1"/>
  <c r="A428" s="1"/>
  <c r="A440" s="1"/>
  <c r="A452" s="1"/>
  <c r="A464" s="1"/>
  <c r="A476" s="1"/>
  <c r="A488" s="1"/>
  <c r="A500" s="1"/>
  <c r="A512" s="1"/>
  <c r="A524" s="1"/>
  <c r="A536" s="1"/>
  <c r="A548" s="1"/>
  <c r="A560" s="1"/>
  <c r="A572" s="1"/>
  <c r="A584" s="1"/>
  <c r="A596" s="1"/>
  <c r="CF307"/>
  <c r="CA307"/>
  <c r="BV307"/>
  <c r="BQ307"/>
  <c r="BL307"/>
  <c r="BG307"/>
  <c r="BB307"/>
  <c r="AW307"/>
  <c r="AR307"/>
  <c r="AM307"/>
  <c r="AH307"/>
  <c r="AA307"/>
  <c r="X307"/>
  <c r="U307"/>
  <c r="H307"/>
  <c r="CF306"/>
  <c r="CA306"/>
  <c r="BV306"/>
  <c r="BQ306"/>
  <c r="BL306"/>
  <c r="BG306"/>
  <c r="BB306"/>
  <c r="AW306"/>
  <c r="AR306"/>
  <c r="AM306"/>
  <c r="AH306"/>
  <c r="AA306"/>
  <c r="X306"/>
  <c r="U306"/>
  <c r="H306"/>
  <c r="CF305"/>
  <c r="CA305"/>
  <c r="BV305"/>
  <c r="BQ305"/>
  <c r="BL305"/>
  <c r="BG305"/>
  <c r="BB305"/>
  <c r="AW305"/>
  <c r="AR305"/>
  <c r="AM305"/>
  <c r="AH305"/>
  <c r="AA305"/>
  <c r="X305"/>
  <c r="U305"/>
  <c r="H305"/>
  <c r="CF304"/>
  <c r="CA304"/>
  <c r="BV304"/>
  <c r="BQ304"/>
  <c r="BL304"/>
  <c r="BG304"/>
  <c r="BB304"/>
  <c r="AW304"/>
  <c r="AR304"/>
  <c r="AM304"/>
  <c r="AH304"/>
  <c r="AA304"/>
  <c r="X304"/>
  <c r="U304"/>
  <c r="H304"/>
  <c r="B304"/>
  <c r="B316" s="1"/>
  <c r="B328" s="1"/>
  <c r="B340" s="1"/>
  <c r="B352" s="1"/>
  <c r="B364" s="1"/>
  <c r="B376" s="1"/>
  <c r="B388" s="1"/>
  <c r="B400" s="1"/>
  <c r="B412" s="1"/>
  <c r="B424" s="1"/>
  <c r="B436" s="1"/>
  <c r="B448" s="1"/>
  <c r="B460" s="1"/>
  <c r="B472" s="1"/>
  <c r="B484" s="1"/>
  <c r="B496" s="1"/>
  <c r="B508" s="1"/>
  <c r="B520" s="1"/>
  <c r="B532" s="1"/>
  <c r="B544" s="1"/>
  <c r="B556" s="1"/>
  <c r="B568" s="1"/>
  <c r="B580" s="1"/>
  <c r="B592" s="1"/>
  <c r="CF303"/>
  <c r="CA303"/>
  <c r="BV303"/>
  <c r="BQ303"/>
  <c r="BL303"/>
  <c r="BG303"/>
  <c r="BB303"/>
  <c r="AW303"/>
  <c r="AR303"/>
  <c r="AM303"/>
  <c r="AH303"/>
  <c r="AA303"/>
  <c r="X303"/>
  <c r="U303"/>
  <c r="H303"/>
  <c r="CF302"/>
  <c r="CA302"/>
  <c r="BV302"/>
  <c r="BQ302"/>
  <c r="BL302"/>
  <c r="BG302"/>
  <c r="BB302"/>
  <c r="AW302"/>
  <c r="AR302"/>
  <c r="AM302"/>
  <c r="AH302"/>
  <c r="AA302"/>
  <c r="X302"/>
  <c r="U302"/>
  <c r="H302"/>
  <c r="CF301"/>
  <c r="CA301"/>
  <c r="BV301"/>
  <c r="BQ301"/>
  <c r="BL301"/>
  <c r="BG301"/>
  <c r="BB301"/>
  <c r="AW301"/>
  <c r="AR301"/>
  <c r="AM301"/>
  <c r="AH301"/>
  <c r="AA301"/>
  <c r="X301"/>
  <c r="U301"/>
  <c r="H301"/>
  <c r="CF300"/>
  <c r="CA300"/>
  <c r="BV300"/>
  <c r="BQ300"/>
  <c r="BL300"/>
  <c r="BG300"/>
  <c r="BB300"/>
  <c r="AW300"/>
  <c r="AR300"/>
  <c r="AM300"/>
  <c r="AH300"/>
  <c r="AA300"/>
  <c r="X300"/>
  <c r="U300"/>
  <c r="H300"/>
  <c r="CF299"/>
  <c r="CA299"/>
  <c r="BV299"/>
  <c r="BQ299"/>
  <c r="BL299"/>
  <c r="BG299"/>
  <c r="BB299"/>
  <c r="AW299"/>
  <c r="AR299"/>
  <c r="AM299"/>
  <c r="AH299"/>
  <c r="AA299"/>
  <c r="X299"/>
  <c r="U299"/>
  <c r="H299"/>
  <c r="CF298"/>
  <c r="CA298"/>
  <c r="BV298"/>
  <c r="BQ298"/>
  <c r="BL298"/>
  <c r="BG298"/>
  <c r="BB298"/>
  <c r="AW298"/>
  <c r="AR298"/>
  <c r="AM298"/>
  <c r="AH298"/>
  <c r="AA298"/>
  <c r="X298"/>
  <c r="U298"/>
  <c r="H298"/>
  <c r="CF297"/>
  <c r="CA297"/>
  <c r="BV297"/>
  <c r="BQ297"/>
  <c r="BL297"/>
  <c r="BG297"/>
  <c r="BB297"/>
  <c r="AW297"/>
  <c r="AR297"/>
  <c r="AM297"/>
  <c r="AH297"/>
  <c r="AA297"/>
  <c r="X297"/>
  <c r="U297"/>
  <c r="H297"/>
  <c r="CF296"/>
  <c r="CA296"/>
  <c r="BV296"/>
  <c r="BQ296"/>
  <c r="BL296"/>
  <c r="BG296"/>
  <c r="BB296"/>
  <c r="AW296"/>
  <c r="AR296"/>
  <c r="AM296"/>
  <c r="AH296"/>
  <c r="AA296"/>
  <c r="X296"/>
  <c r="U296"/>
  <c r="H296"/>
  <c r="CF295"/>
  <c r="CA295"/>
  <c r="BV295"/>
  <c r="BQ295"/>
  <c r="BL295"/>
  <c r="BG295"/>
  <c r="BB295"/>
  <c r="AW295"/>
  <c r="AR295"/>
  <c r="AM295"/>
  <c r="AH295"/>
  <c r="AA295"/>
  <c r="X295"/>
  <c r="U295"/>
  <c r="H295"/>
  <c r="CF294"/>
  <c r="CA294"/>
  <c r="BV294"/>
  <c r="BQ294"/>
  <c r="BL294"/>
  <c r="BG294"/>
  <c r="BB294"/>
  <c r="AW294"/>
  <c r="AR294"/>
  <c r="AM294"/>
  <c r="AH294"/>
  <c r="AA294"/>
  <c r="X294"/>
  <c r="U294"/>
  <c r="H294"/>
  <c r="CF293"/>
  <c r="CA293"/>
  <c r="BV293"/>
  <c r="BQ293"/>
  <c r="BL293"/>
  <c r="BG293"/>
  <c r="BB293"/>
  <c r="AW293"/>
  <c r="AR293"/>
  <c r="AM293"/>
  <c r="AH293"/>
  <c r="AA293"/>
  <c r="X293"/>
  <c r="U293"/>
  <c r="H293"/>
  <c r="CF292"/>
  <c r="CA292"/>
  <c r="BV292"/>
  <c r="BQ292"/>
  <c r="BL292"/>
  <c r="BG292"/>
  <c r="BB292"/>
  <c r="AW292"/>
  <c r="AR292"/>
  <c r="AM292"/>
  <c r="AH292"/>
  <c r="AA292"/>
  <c r="X292"/>
  <c r="U292"/>
  <c r="H292"/>
  <c r="CF291"/>
  <c r="CA291"/>
  <c r="BV291"/>
  <c r="BQ291"/>
  <c r="BL291"/>
  <c r="BG291"/>
  <c r="BB291"/>
  <c r="AW291"/>
  <c r="AR291"/>
  <c r="AM291"/>
  <c r="AH291"/>
  <c r="AA291"/>
  <c r="X291"/>
  <c r="U291"/>
  <c r="H291"/>
  <c r="CF290"/>
  <c r="CA290"/>
  <c r="BV290"/>
  <c r="BQ290"/>
  <c r="BL290"/>
  <c r="BG290"/>
  <c r="BB290"/>
  <c r="AW290"/>
  <c r="AR290"/>
  <c r="AM290"/>
  <c r="AH290"/>
  <c r="AA290"/>
  <c r="X290"/>
  <c r="U290"/>
  <c r="H290"/>
  <c r="CF289"/>
  <c r="CA289"/>
  <c r="BV289"/>
  <c r="BQ289"/>
  <c r="BL289"/>
  <c r="BG289"/>
  <c r="BB289"/>
  <c r="AW289"/>
  <c r="AR289"/>
  <c r="AM289"/>
  <c r="AH289"/>
  <c r="AA289"/>
  <c r="X289"/>
  <c r="U289"/>
  <c r="H289"/>
  <c r="CF288"/>
  <c r="CA288"/>
  <c r="BV288"/>
  <c r="BQ288"/>
  <c r="BL288"/>
  <c r="BG288"/>
  <c r="BB288"/>
  <c r="AW288"/>
  <c r="AR288"/>
  <c r="AM288"/>
  <c r="AH288"/>
  <c r="AA288"/>
  <c r="X288"/>
  <c r="U288"/>
  <c r="H288"/>
  <c r="CF287"/>
  <c r="CA287"/>
  <c r="BV287"/>
  <c r="BQ287"/>
  <c r="BL287"/>
  <c r="BG287"/>
  <c r="BB287"/>
  <c r="AW287"/>
  <c r="AR287"/>
  <c r="AM287"/>
  <c r="AH287"/>
  <c r="AA287"/>
  <c r="X287"/>
  <c r="U287"/>
  <c r="H287"/>
  <c r="CF286"/>
  <c r="CA286"/>
  <c r="BV286"/>
  <c r="BQ286"/>
  <c r="BL286"/>
  <c r="BG286"/>
  <c r="BB286"/>
  <c r="AW286"/>
  <c r="AR286"/>
  <c r="AM286"/>
  <c r="AH286"/>
  <c r="AA286"/>
  <c r="X286"/>
  <c r="U286"/>
  <c r="H286"/>
  <c r="CF285"/>
  <c r="CA285"/>
  <c r="BV285"/>
  <c r="BQ285"/>
  <c r="BL285"/>
  <c r="BG285"/>
  <c r="BB285"/>
  <c r="AW285"/>
  <c r="AR285"/>
  <c r="AM285"/>
  <c r="AH285"/>
  <c r="AA285"/>
  <c r="X285"/>
  <c r="U285"/>
  <c r="H285"/>
  <c r="CF284"/>
  <c r="CA284"/>
  <c r="BV284"/>
  <c r="BQ284"/>
  <c r="BL284"/>
  <c r="BG284"/>
  <c r="BB284"/>
  <c r="AW284"/>
  <c r="AR284"/>
  <c r="AM284"/>
  <c r="AH284"/>
  <c r="AA284"/>
  <c r="X284"/>
  <c r="U284"/>
  <c r="H284"/>
  <c r="CF283"/>
  <c r="CA283"/>
  <c r="BV283"/>
  <c r="BQ283"/>
  <c r="BL283"/>
  <c r="BG283"/>
  <c r="BB283"/>
  <c r="AW283"/>
  <c r="AR283"/>
  <c r="AM283"/>
  <c r="AH283"/>
  <c r="AA283"/>
  <c r="X283"/>
  <c r="U283"/>
  <c r="H283"/>
  <c r="B283"/>
  <c r="B295" s="1"/>
  <c r="B307" s="1"/>
  <c r="B319" s="1"/>
  <c r="B331" s="1"/>
  <c r="B343" s="1"/>
  <c r="B355" s="1"/>
  <c r="B367" s="1"/>
  <c r="B379" s="1"/>
  <c r="B391" s="1"/>
  <c r="B403" s="1"/>
  <c r="B415" s="1"/>
  <c r="B427" s="1"/>
  <c r="B439" s="1"/>
  <c r="B451" s="1"/>
  <c r="B463" s="1"/>
  <c r="B475" s="1"/>
  <c r="B487" s="1"/>
  <c r="B499" s="1"/>
  <c r="B511" s="1"/>
  <c r="B523" s="1"/>
  <c r="B535" s="1"/>
  <c r="B547" s="1"/>
  <c r="B559" s="1"/>
  <c r="B571" s="1"/>
  <c r="B583" s="1"/>
  <c r="B595" s="1"/>
  <c r="CF282"/>
  <c r="CA282"/>
  <c r="BV282"/>
  <c r="BQ282"/>
  <c r="BL282"/>
  <c r="BG282"/>
  <c r="BB282"/>
  <c r="AW282"/>
  <c r="AR282"/>
  <c r="AM282"/>
  <c r="AH282"/>
  <c r="AA282"/>
  <c r="X282"/>
  <c r="U282"/>
  <c r="H282"/>
  <c r="CF281"/>
  <c r="CA281"/>
  <c r="BV281"/>
  <c r="BQ281"/>
  <c r="BL281"/>
  <c r="BG281"/>
  <c r="BB281"/>
  <c r="AW281"/>
  <c r="AR281"/>
  <c r="AM281"/>
  <c r="AH281"/>
  <c r="AA281"/>
  <c r="X281"/>
  <c r="U281"/>
  <c r="H281"/>
  <c r="CF280"/>
  <c r="CA280"/>
  <c r="BV280"/>
  <c r="BQ280"/>
  <c r="BL280"/>
  <c r="BG280"/>
  <c r="BB280"/>
  <c r="AW280"/>
  <c r="AR280"/>
  <c r="AM280"/>
  <c r="AH280"/>
  <c r="AA280"/>
  <c r="X280"/>
  <c r="U280"/>
  <c r="H280"/>
  <c r="CF279"/>
  <c r="CA279"/>
  <c r="BV279"/>
  <c r="BQ279"/>
  <c r="BL279"/>
  <c r="BG279"/>
  <c r="BB279"/>
  <c r="AW279"/>
  <c r="AR279"/>
  <c r="AM279"/>
  <c r="AH279"/>
  <c r="AA279"/>
  <c r="X279"/>
  <c r="U279"/>
  <c r="H279"/>
  <c r="B279"/>
  <c r="B291" s="1"/>
  <c r="B303" s="1"/>
  <c r="B315" s="1"/>
  <c r="B327" s="1"/>
  <c r="B339" s="1"/>
  <c r="B351" s="1"/>
  <c r="B363" s="1"/>
  <c r="B375" s="1"/>
  <c r="B387" s="1"/>
  <c r="B399" s="1"/>
  <c r="B411" s="1"/>
  <c r="B423" s="1"/>
  <c r="B435" s="1"/>
  <c r="B447" s="1"/>
  <c r="B459" s="1"/>
  <c r="B471" s="1"/>
  <c r="B483" s="1"/>
  <c r="B495" s="1"/>
  <c r="B507" s="1"/>
  <c r="B519" s="1"/>
  <c r="B531" s="1"/>
  <c r="B543" s="1"/>
  <c r="B555" s="1"/>
  <c r="B567" s="1"/>
  <c r="B579" s="1"/>
  <c r="B591" s="1"/>
  <c r="CF278"/>
  <c r="CA278"/>
  <c r="BV278"/>
  <c r="BQ278"/>
  <c r="BL278"/>
  <c r="BG278"/>
  <c r="BB278"/>
  <c r="AW278"/>
  <c r="AR278"/>
  <c r="AM278"/>
  <c r="AH278"/>
  <c r="AA278"/>
  <c r="X278"/>
  <c r="U278"/>
  <c r="H278"/>
  <c r="B278"/>
  <c r="B290" s="1"/>
  <c r="B302" s="1"/>
  <c r="B314" s="1"/>
  <c r="B326" s="1"/>
  <c r="B338" s="1"/>
  <c r="B350" s="1"/>
  <c r="B362" s="1"/>
  <c r="B374" s="1"/>
  <c r="B386" s="1"/>
  <c r="B398" s="1"/>
  <c r="B410" s="1"/>
  <c r="B422" s="1"/>
  <c r="B434" s="1"/>
  <c r="B446" s="1"/>
  <c r="B458" s="1"/>
  <c r="B470" s="1"/>
  <c r="B482" s="1"/>
  <c r="B494" s="1"/>
  <c r="B506" s="1"/>
  <c r="B518" s="1"/>
  <c r="B530" s="1"/>
  <c r="B542" s="1"/>
  <c r="B554" s="1"/>
  <c r="B566" s="1"/>
  <c r="B578" s="1"/>
  <c r="B590" s="1"/>
  <c r="B602" s="1"/>
  <c r="A278"/>
  <c r="A290" s="1"/>
  <c r="A302" s="1"/>
  <c r="A314" s="1"/>
  <c r="A326" s="1"/>
  <c r="A338" s="1"/>
  <c r="A350" s="1"/>
  <c r="A362" s="1"/>
  <c r="A374" s="1"/>
  <c r="A386" s="1"/>
  <c r="A398" s="1"/>
  <c r="A410" s="1"/>
  <c r="A422" s="1"/>
  <c r="A434" s="1"/>
  <c r="A446" s="1"/>
  <c r="A458" s="1"/>
  <c r="A470" s="1"/>
  <c r="A482" s="1"/>
  <c r="A494" s="1"/>
  <c r="A506" s="1"/>
  <c r="A518" s="1"/>
  <c r="A530" s="1"/>
  <c r="A542" s="1"/>
  <c r="A554" s="1"/>
  <c r="A566" s="1"/>
  <c r="A578" s="1"/>
  <c r="A590" s="1"/>
  <c r="A602" s="1"/>
  <c r="CF277"/>
  <c r="CA277"/>
  <c r="BV277"/>
  <c r="BQ277"/>
  <c r="BL277"/>
  <c r="BG277"/>
  <c r="BB277"/>
  <c r="AW277"/>
  <c r="AR277"/>
  <c r="AM277"/>
  <c r="AH277"/>
  <c r="AA277"/>
  <c r="X277"/>
  <c r="U277"/>
  <c r="H277"/>
  <c r="B277"/>
  <c r="B289" s="1"/>
  <c r="B301" s="1"/>
  <c r="B313" s="1"/>
  <c r="B325" s="1"/>
  <c r="B337" s="1"/>
  <c r="B349" s="1"/>
  <c r="B361" s="1"/>
  <c r="B373" s="1"/>
  <c r="B385" s="1"/>
  <c r="B397" s="1"/>
  <c r="B409" s="1"/>
  <c r="B421" s="1"/>
  <c r="B433" s="1"/>
  <c r="B445" s="1"/>
  <c r="B457" s="1"/>
  <c r="B469" s="1"/>
  <c r="B481" s="1"/>
  <c r="B493" s="1"/>
  <c r="B505" s="1"/>
  <c r="B517" s="1"/>
  <c r="B529" s="1"/>
  <c r="B541" s="1"/>
  <c r="B553" s="1"/>
  <c r="B565" s="1"/>
  <c r="B577" s="1"/>
  <c r="B589" s="1"/>
  <c r="B601" s="1"/>
  <c r="A277"/>
  <c r="A289" s="1"/>
  <c r="A301" s="1"/>
  <c r="A313" s="1"/>
  <c r="A325" s="1"/>
  <c r="A337" s="1"/>
  <c r="A349" s="1"/>
  <c r="A361" s="1"/>
  <c r="A373" s="1"/>
  <c r="A385" s="1"/>
  <c r="A397" s="1"/>
  <c r="A409" s="1"/>
  <c r="A421" s="1"/>
  <c r="A433" s="1"/>
  <c r="A445" s="1"/>
  <c r="A457" s="1"/>
  <c r="A469" s="1"/>
  <c r="A481" s="1"/>
  <c r="A493" s="1"/>
  <c r="A505" s="1"/>
  <c r="A517" s="1"/>
  <c r="A529" s="1"/>
  <c r="A541" s="1"/>
  <c r="A553" s="1"/>
  <c r="A565" s="1"/>
  <c r="A577" s="1"/>
  <c r="A589" s="1"/>
  <c r="A601" s="1"/>
  <c r="CF276"/>
  <c r="CA276"/>
  <c r="BV276"/>
  <c r="BQ276"/>
  <c r="BL276"/>
  <c r="BG276"/>
  <c r="BB276"/>
  <c r="AW276"/>
  <c r="AR276"/>
  <c r="AM276"/>
  <c r="AH276"/>
  <c r="AA276"/>
  <c r="X276"/>
  <c r="U276"/>
  <c r="H276"/>
  <c r="B276"/>
  <c r="B288" s="1"/>
  <c r="B300" s="1"/>
  <c r="B312" s="1"/>
  <c r="B324" s="1"/>
  <c r="A276"/>
  <c r="A288" s="1"/>
  <c r="A300" s="1"/>
  <c r="A312" s="1"/>
  <c r="A324" s="1"/>
  <c r="A336" s="1"/>
  <c r="A348" s="1"/>
  <c r="A360" s="1"/>
  <c r="A372" s="1"/>
  <c r="A384" s="1"/>
  <c r="A396" s="1"/>
  <c r="A408" s="1"/>
  <c r="A420" s="1"/>
  <c r="A432" s="1"/>
  <c r="A444" s="1"/>
  <c r="A456" s="1"/>
  <c r="A468" s="1"/>
  <c r="A480" s="1"/>
  <c r="A492" s="1"/>
  <c r="A504" s="1"/>
  <c r="A516" s="1"/>
  <c r="A528" s="1"/>
  <c r="A540" s="1"/>
  <c r="A552" s="1"/>
  <c r="A564" s="1"/>
  <c r="A576" s="1"/>
  <c r="A588" s="1"/>
  <c r="A600" s="1"/>
  <c r="CF275"/>
  <c r="CA275"/>
  <c r="BV275"/>
  <c r="BQ275"/>
  <c r="BL275"/>
  <c r="BG275"/>
  <c r="BB275"/>
  <c r="AW275"/>
  <c r="AR275"/>
  <c r="AM275"/>
  <c r="AH275"/>
  <c r="AA275"/>
  <c r="X275"/>
  <c r="U275"/>
  <c r="H275"/>
  <c r="B275"/>
  <c r="B287" s="1"/>
  <c r="B299" s="1"/>
  <c r="B311" s="1"/>
  <c r="B323" s="1"/>
  <c r="B335" s="1"/>
  <c r="B347" s="1"/>
  <c r="B359" s="1"/>
  <c r="B371" s="1"/>
  <c r="B383" s="1"/>
  <c r="B395" s="1"/>
  <c r="B407" s="1"/>
  <c r="B419" s="1"/>
  <c r="B431" s="1"/>
  <c r="B443" s="1"/>
  <c r="B455" s="1"/>
  <c r="B467" s="1"/>
  <c r="B479" s="1"/>
  <c r="B491" s="1"/>
  <c r="B503" s="1"/>
  <c r="B515" s="1"/>
  <c r="B527" s="1"/>
  <c r="B539" s="1"/>
  <c r="B551" s="1"/>
  <c r="B563" s="1"/>
  <c r="B575" s="1"/>
  <c r="B587" s="1"/>
  <c r="B599" s="1"/>
  <c r="A275"/>
  <c r="A287" s="1"/>
  <c r="A299" s="1"/>
  <c r="A311" s="1"/>
  <c r="A323" s="1"/>
  <c r="A335" s="1"/>
  <c r="A347" s="1"/>
  <c r="A359" s="1"/>
  <c r="A371" s="1"/>
  <c r="A383" s="1"/>
  <c r="A395" s="1"/>
  <c r="A407" s="1"/>
  <c r="A419" s="1"/>
  <c r="A431" s="1"/>
  <c r="A443" s="1"/>
  <c r="A455" s="1"/>
  <c r="A467" s="1"/>
  <c r="A479" s="1"/>
  <c r="A491" s="1"/>
  <c r="A503" s="1"/>
  <c r="A515" s="1"/>
  <c r="A527" s="1"/>
  <c r="A539" s="1"/>
  <c r="A551" s="1"/>
  <c r="A563" s="1"/>
  <c r="A575" s="1"/>
  <c r="A587" s="1"/>
  <c r="A599" s="1"/>
  <c r="CF274"/>
  <c r="CC274"/>
  <c r="CA274"/>
  <c r="BX274"/>
  <c r="BV274"/>
  <c r="BQ274"/>
  <c r="BN274"/>
  <c r="BL274"/>
  <c r="BG274"/>
  <c r="BB274"/>
  <c r="AW274"/>
  <c r="AR274"/>
  <c r="AO274"/>
  <c r="AM274"/>
  <c r="AJ274"/>
  <c r="AH274"/>
  <c r="AE274"/>
  <c r="AA274"/>
  <c r="X274"/>
  <c r="U274"/>
  <c r="I274"/>
  <c r="H274"/>
  <c r="G274"/>
  <c r="B274"/>
  <c r="B286" s="1"/>
  <c r="B298" s="1"/>
  <c r="A274"/>
  <c r="A286" s="1"/>
  <c r="A298" s="1"/>
  <c r="A310" s="1"/>
  <c r="A322" s="1"/>
  <c r="A334" s="1"/>
  <c r="A346" s="1"/>
  <c r="A358" s="1"/>
  <c r="A370" s="1"/>
  <c r="CF273"/>
  <c r="CC273"/>
  <c r="CA273"/>
  <c r="BX273"/>
  <c r="BV273"/>
  <c r="BQ273"/>
  <c r="BN273"/>
  <c r="BL273"/>
  <c r="BG273"/>
  <c r="BB273"/>
  <c r="AW273"/>
  <c r="AR273"/>
  <c r="AO273"/>
  <c r="AM273"/>
  <c r="AJ273"/>
  <c r="AH273"/>
  <c r="AE273"/>
  <c r="AA273"/>
  <c r="X273"/>
  <c r="U273"/>
  <c r="I273"/>
  <c r="H273"/>
  <c r="G273"/>
  <c r="B273"/>
  <c r="B285" s="1"/>
  <c r="B297" s="1"/>
  <c r="B309" s="1"/>
  <c r="B321" s="1"/>
  <c r="B333" s="1"/>
  <c r="B345" s="1"/>
  <c r="B357" s="1"/>
  <c r="B369" s="1"/>
  <c r="B381" s="1"/>
  <c r="B393" s="1"/>
  <c r="B405" s="1"/>
  <c r="B417" s="1"/>
  <c r="B429" s="1"/>
  <c r="B441" s="1"/>
  <c r="B453" s="1"/>
  <c r="B465" s="1"/>
  <c r="B477" s="1"/>
  <c r="B489" s="1"/>
  <c r="B501" s="1"/>
  <c r="B513" s="1"/>
  <c r="B525" s="1"/>
  <c r="B537" s="1"/>
  <c r="B549" s="1"/>
  <c r="B561" s="1"/>
  <c r="B573" s="1"/>
  <c r="B585" s="1"/>
  <c r="B597" s="1"/>
  <c r="A273"/>
  <c r="A285" s="1"/>
  <c r="A297" s="1"/>
  <c r="A309" s="1"/>
  <c r="A321" s="1"/>
  <c r="A333" s="1"/>
  <c r="A345" s="1"/>
  <c r="A357" s="1"/>
  <c r="A369" s="1"/>
  <c r="A381" s="1"/>
  <c r="A393" s="1"/>
  <c r="A405" s="1"/>
  <c r="A417" s="1"/>
  <c r="A429" s="1"/>
  <c r="A441" s="1"/>
  <c r="A453" s="1"/>
  <c r="A465" s="1"/>
  <c r="A477" s="1"/>
  <c r="A489" s="1"/>
  <c r="A501" s="1"/>
  <c r="A513" s="1"/>
  <c r="A525" s="1"/>
  <c r="A537" s="1"/>
  <c r="A549" s="1"/>
  <c r="A561" s="1"/>
  <c r="A573" s="1"/>
  <c r="A585" s="1"/>
  <c r="A597" s="1"/>
  <c r="CF272"/>
  <c r="CC272"/>
  <c r="CA272"/>
  <c r="BX272"/>
  <c r="BV272"/>
  <c r="BQ272"/>
  <c r="BN272"/>
  <c r="BL272"/>
  <c r="BG272"/>
  <c r="BB272"/>
  <c r="AW272"/>
  <c r="AR272"/>
  <c r="AO272"/>
  <c r="AM272"/>
  <c r="AJ272"/>
  <c r="AH272"/>
  <c r="AE272"/>
  <c r="AA272"/>
  <c r="X272"/>
  <c r="U272"/>
  <c r="I272"/>
  <c r="H272"/>
  <c r="G272"/>
  <c r="B272"/>
  <c r="B284" s="1"/>
  <c r="B296" s="1"/>
  <c r="B308" s="1"/>
  <c r="B320" s="1"/>
  <c r="B332" s="1"/>
  <c r="B344" s="1"/>
  <c r="B356" s="1"/>
  <c r="B368" s="1"/>
  <c r="B380" s="1"/>
  <c r="B392" s="1"/>
  <c r="B404" s="1"/>
  <c r="B416" s="1"/>
  <c r="B428" s="1"/>
  <c r="B440" s="1"/>
  <c r="B452" s="1"/>
  <c r="B464" s="1"/>
  <c r="B476" s="1"/>
  <c r="B488" s="1"/>
  <c r="B500" s="1"/>
  <c r="B512" s="1"/>
  <c r="B524" s="1"/>
  <c r="B536" s="1"/>
  <c r="B548" s="1"/>
  <c r="B560" s="1"/>
  <c r="B572" s="1"/>
  <c r="B584" s="1"/>
  <c r="B596" s="1"/>
  <c r="A272"/>
  <c r="A284" s="1"/>
  <c r="A296" s="1"/>
  <c r="CF271"/>
  <c r="CC271"/>
  <c r="CA271"/>
  <c r="BX271"/>
  <c r="BV271"/>
  <c r="BQ271"/>
  <c r="BN271"/>
  <c r="BL271"/>
  <c r="BG271"/>
  <c r="BB271"/>
  <c r="AW271"/>
  <c r="AR271"/>
  <c r="AO271"/>
  <c r="AM271"/>
  <c r="AJ271"/>
  <c r="AH271"/>
  <c r="AE271"/>
  <c r="AA271"/>
  <c r="X271"/>
  <c r="U271"/>
  <c r="I271"/>
  <c r="H271"/>
  <c r="G271"/>
  <c r="B271"/>
  <c r="A271"/>
  <c r="A283" s="1"/>
  <c r="A295" s="1"/>
  <c r="A307" s="1"/>
  <c r="A319" s="1"/>
  <c r="A331" s="1"/>
  <c r="A343" s="1"/>
  <c r="A355" s="1"/>
  <c r="A367" s="1"/>
  <c r="A379" s="1"/>
  <c r="A391" s="1"/>
  <c r="A403" s="1"/>
  <c r="A415" s="1"/>
  <c r="A427" s="1"/>
  <c r="A439" s="1"/>
  <c r="A451" s="1"/>
  <c r="A463" s="1"/>
  <c r="A475" s="1"/>
  <c r="A487" s="1"/>
  <c r="A499" s="1"/>
  <c r="A511" s="1"/>
  <c r="A523" s="1"/>
  <c r="A535" s="1"/>
  <c r="A547" s="1"/>
  <c r="A559" s="1"/>
  <c r="A571" s="1"/>
  <c r="A583" s="1"/>
  <c r="A595" s="1"/>
  <c r="CF270"/>
  <c r="CC270"/>
  <c r="CA270"/>
  <c r="BX270"/>
  <c r="BV270"/>
  <c r="BQ270"/>
  <c r="BN270"/>
  <c r="BL270"/>
  <c r="BG270"/>
  <c r="BB270"/>
  <c r="AW270"/>
  <c r="AR270"/>
  <c r="AO270"/>
  <c r="AM270"/>
  <c r="AJ270"/>
  <c r="AH270"/>
  <c r="AE270"/>
  <c r="AA270"/>
  <c r="X270"/>
  <c r="U270"/>
  <c r="I270"/>
  <c r="H270"/>
  <c r="G270"/>
  <c r="B270"/>
  <c r="B282" s="1"/>
  <c r="B294" s="1"/>
  <c r="B306" s="1"/>
  <c r="B318" s="1"/>
  <c r="B330" s="1"/>
  <c r="B342" s="1"/>
  <c r="B354" s="1"/>
  <c r="B366" s="1"/>
  <c r="B378" s="1"/>
  <c r="B390" s="1"/>
  <c r="B402" s="1"/>
  <c r="B414" s="1"/>
  <c r="B426" s="1"/>
  <c r="B438" s="1"/>
  <c r="B450" s="1"/>
  <c r="B462" s="1"/>
  <c r="B474" s="1"/>
  <c r="B486" s="1"/>
  <c r="B498" s="1"/>
  <c r="B510" s="1"/>
  <c r="B522" s="1"/>
  <c r="B534" s="1"/>
  <c r="B546" s="1"/>
  <c r="B558" s="1"/>
  <c r="B570" s="1"/>
  <c r="B582" s="1"/>
  <c r="B594" s="1"/>
  <c r="A270"/>
  <c r="A282" s="1"/>
  <c r="A294" s="1"/>
  <c r="A306" s="1"/>
  <c r="A318" s="1"/>
  <c r="A330" s="1"/>
  <c r="A342" s="1"/>
  <c r="A354" s="1"/>
  <c r="A366" s="1"/>
  <c r="A378" s="1"/>
  <c r="A390" s="1"/>
  <c r="A402" s="1"/>
  <c r="A414" s="1"/>
  <c r="A426" s="1"/>
  <c r="A438" s="1"/>
  <c r="A450" s="1"/>
  <c r="A462" s="1"/>
  <c r="A474" s="1"/>
  <c r="A486" s="1"/>
  <c r="A498" s="1"/>
  <c r="A510" s="1"/>
  <c r="A522" s="1"/>
  <c r="A534" s="1"/>
  <c r="A546" s="1"/>
  <c r="A558" s="1"/>
  <c r="A570" s="1"/>
  <c r="A582" s="1"/>
  <c r="A594" s="1"/>
  <c r="CF269"/>
  <c r="CC269"/>
  <c r="CA269"/>
  <c r="BX269"/>
  <c r="BV269"/>
  <c r="BQ269"/>
  <c r="BN269"/>
  <c r="BL269"/>
  <c r="BG269"/>
  <c r="BB269"/>
  <c r="AW269"/>
  <c r="AR269"/>
  <c r="AO269"/>
  <c r="AM269"/>
  <c r="AJ269"/>
  <c r="AH269"/>
  <c r="AE269"/>
  <c r="AA269"/>
  <c r="X269"/>
  <c r="U269"/>
  <c r="I269"/>
  <c r="E269" s="1"/>
  <c r="Z269" s="1"/>
  <c r="H269"/>
  <c r="G269"/>
  <c r="B269"/>
  <c r="B281" s="1"/>
  <c r="B293" s="1"/>
  <c r="B305" s="1"/>
  <c r="B317" s="1"/>
  <c r="B329" s="1"/>
  <c r="B341" s="1"/>
  <c r="B353" s="1"/>
  <c r="B365" s="1"/>
  <c r="B377" s="1"/>
  <c r="B389" s="1"/>
  <c r="B401" s="1"/>
  <c r="B413" s="1"/>
  <c r="B425" s="1"/>
  <c r="B437" s="1"/>
  <c r="B449" s="1"/>
  <c r="B461" s="1"/>
  <c r="B473" s="1"/>
  <c r="B485" s="1"/>
  <c r="B497" s="1"/>
  <c r="B509" s="1"/>
  <c r="B521" s="1"/>
  <c r="B533" s="1"/>
  <c r="B545" s="1"/>
  <c r="B557" s="1"/>
  <c r="B569" s="1"/>
  <c r="B581" s="1"/>
  <c r="B593" s="1"/>
  <c r="A269"/>
  <c r="A281" s="1"/>
  <c r="A293" s="1"/>
  <c r="A305" s="1"/>
  <c r="A317" s="1"/>
  <c r="A329" s="1"/>
  <c r="A341" s="1"/>
  <c r="A353" s="1"/>
  <c r="A365" s="1"/>
  <c r="A377" s="1"/>
  <c r="A389" s="1"/>
  <c r="A401" s="1"/>
  <c r="A413" s="1"/>
  <c r="A425" s="1"/>
  <c r="A437" s="1"/>
  <c r="A449" s="1"/>
  <c r="A461" s="1"/>
  <c r="A473" s="1"/>
  <c r="A485" s="1"/>
  <c r="A497" s="1"/>
  <c r="A509" s="1"/>
  <c r="A521" s="1"/>
  <c r="A533" s="1"/>
  <c r="A545" s="1"/>
  <c r="A557" s="1"/>
  <c r="A569" s="1"/>
  <c r="A581" s="1"/>
  <c r="A593" s="1"/>
  <c r="CF268"/>
  <c r="CC268"/>
  <c r="CA268"/>
  <c r="BX268"/>
  <c r="BV268"/>
  <c r="BQ268"/>
  <c r="BN268"/>
  <c r="BL268"/>
  <c r="BG268"/>
  <c r="BB268"/>
  <c r="AW268"/>
  <c r="AR268"/>
  <c r="AO268"/>
  <c r="AM268"/>
  <c r="AJ268"/>
  <c r="AH268"/>
  <c r="AE268"/>
  <c r="AA268"/>
  <c r="X268"/>
  <c r="U268"/>
  <c r="I268"/>
  <c r="H268"/>
  <c r="G268"/>
  <c r="B268"/>
  <c r="B280" s="1"/>
  <c r="B292" s="1"/>
  <c r="A268"/>
  <c r="A280" s="1"/>
  <c r="A292" s="1"/>
  <c r="A304" s="1"/>
  <c r="A316" s="1"/>
  <c r="A328" s="1"/>
  <c r="A340" s="1"/>
  <c r="A352" s="1"/>
  <c r="A364" s="1"/>
  <c r="A376" s="1"/>
  <c r="A388" s="1"/>
  <c r="A400" s="1"/>
  <c r="A412" s="1"/>
  <c r="A424" s="1"/>
  <c r="A436" s="1"/>
  <c r="A448" s="1"/>
  <c r="A460" s="1"/>
  <c r="A472" s="1"/>
  <c r="A484" s="1"/>
  <c r="A496" s="1"/>
  <c r="A508" s="1"/>
  <c r="A520" s="1"/>
  <c r="A532" s="1"/>
  <c r="A544" s="1"/>
  <c r="A556" s="1"/>
  <c r="A568" s="1"/>
  <c r="A580" s="1"/>
  <c r="A592" s="1"/>
  <c r="CF267"/>
  <c r="CC267"/>
  <c r="CA267"/>
  <c r="BX267"/>
  <c r="BV267"/>
  <c r="BQ267"/>
  <c r="BN267"/>
  <c r="BL267"/>
  <c r="BG267"/>
  <c r="BB267"/>
  <c r="AW267"/>
  <c r="AR267"/>
  <c r="AO267"/>
  <c r="AM267"/>
  <c r="AJ267"/>
  <c r="AH267"/>
  <c r="AE267"/>
  <c r="AA267"/>
  <c r="X267"/>
  <c r="U267"/>
  <c r="I267"/>
  <c r="H267"/>
  <c r="G267"/>
  <c r="B267"/>
  <c r="A267"/>
  <c r="A279" s="1"/>
  <c r="A291" s="1"/>
  <c r="A303" s="1"/>
  <c r="A315" s="1"/>
  <c r="A327" s="1"/>
  <c r="A339" s="1"/>
  <c r="A351" s="1"/>
  <c r="A363" s="1"/>
  <c r="A375" s="1"/>
  <c r="A387" s="1"/>
  <c r="A399" s="1"/>
  <c r="A411" s="1"/>
  <c r="A423" s="1"/>
  <c r="A435" s="1"/>
  <c r="A447" s="1"/>
  <c r="A459" s="1"/>
  <c r="A471" s="1"/>
  <c r="A483" s="1"/>
  <c r="A495" s="1"/>
  <c r="A507" s="1"/>
  <c r="A519" s="1"/>
  <c r="A531" s="1"/>
  <c r="A543" s="1"/>
  <c r="A555" s="1"/>
  <c r="A567" s="1"/>
  <c r="A579" s="1"/>
  <c r="A591" s="1"/>
  <c r="CC266"/>
  <c r="BX266"/>
  <c r="BN266"/>
  <c r="AP266"/>
  <c r="AO266"/>
  <c r="AK266"/>
  <c r="AJ266"/>
  <c r="AE266"/>
  <c r="I266"/>
  <c r="H266"/>
  <c r="G266"/>
  <c r="CC265"/>
  <c r="BX265"/>
  <c r="BN265"/>
  <c r="AP265"/>
  <c r="AO265"/>
  <c r="AK265"/>
  <c r="AJ265"/>
  <c r="AE265"/>
  <c r="I265"/>
  <c r="H265"/>
  <c r="G265"/>
  <c r="CC264"/>
  <c r="BX264"/>
  <c r="BN264"/>
  <c r="AP264"/>
  <c r="AO264"/>
  <c r="AK264"/>
  <c r="AJ264"/>
  <c r="AE264"/>
  <c r="I264"/>
  <c r="H264"/>
  <c r="G264"/>
  <c r="CC263"/>
  <c r="BX263"/>
  <c r="BN263"/>
  <c r="AP263"/>
  <c r="AO263"/>
  <c r="AK263"/>
  <c r="AJ263"/>
  <c r="AE263"/>
  <c r="I263"/>
  <c r="H263"/>
  <c r="G263"/>
  <c r="CC262"/>
  <c r="BX262"/>
  <c r="BN262"/>
  <c r="AP262"/>
  <c r="AO262"/>
  <c r="AK262"/>
  <c r="AJ262"/>
  <c r="AE262"/>
  <c r="I262"/>
  <c r="H262"/>
  <c r="G262"/>
  <c r="CC261"/>
  <c r="BX261"/>
  <c r="BN261"/>
  <c r="AP261"/>
  <c r="AO261"/>
  <c r="AK261"/>
  <c r="AJ261"/>
  <c r="AE261"/>
  <c r="I261"/>
  <c r="H261"/>
  <c r="G261"/>
  <c r="CC260"/>
  <c r="BX260"/>
  <c r="BN260"/>
  <c r="AP260"/>
  <c r="AO260"/>
  <c r="AK260"/>
  <c r="AJ260"/>
  <c r="AE260"/>
  <c r="I260"/>
  <c r="H260"/>
  <c r="G260"/>
  <c r="CC259"/>
  <c r="BX259"/>
  <c r="BN259"/>
  <c r="AP259"/>
  <c r="AO259"/>
  <c r="AK259"/>
  <c r="AJ259"/>
  <c r="AE259"/>
  <c r="I259"/>
  <c r="H259"/>
  <c r="G259"/>
  <c r="CC258"/>
  <c r="BX258"/>
  <c r="BN258"/>
  <c r="AP258"/>
  <c r="AO258"/>
  <c r="AK258"/>
  <c r="AJ258"/>
  <c r="AE258"/>
  <c r="I258"/>
  <c r="H258"/>
  <c r="G258"/>
  <c r="CC257"/>
  <c r="BX257"/>
  <c r="BN257"/>
  <c r="AP257"/>
  <c r="AO257"/>
  <c r="AK257"/>
  <c r="AJ257"/>
  <c r="AE257"/>
  <c r="I257"/>
  <c r="H257"/>
  <c r="G257"/>
  <c r="CC256"/>
  <c r="BX256"/>
  <c r="BN256"/>
  <c r="AP256"/>
  <c r="AO256"/>
  <c r="AK256"/>
  <c r="AJ256"/>
  <c r="AE256"/>
  <c r="I256"/>
  <c r="H256"/>
  <c r="G256"/>
  <c r="CC255"/>
  <c r="BX255"/>
  <c r="BN255"/>
  <c r="AP255"/>
  <c r="AO255"/>
  <c r="AK255"/>
  <c r="AJ255"/>
  <c r="AE255"/>
  <c r="I255"/>
  <c r="H255"/>
  <c r="G255"/>
  <c r="CC254"/>
  <c r="BX254"/>
  <c r="BN254"/>
  <c r="AP254"/>
  <c r="AO254"/>
  <c r="AK254"/>
  <c r="AJ254"/>
  <c r="AE254"/>
  <c r="I254"/>
  <c r="H254"/>
  <c r="G254"/>
  <c r="CC253"/>
  <c r="BX253"/>
  <c r="BN253"/>
  <c r="AP253"/>
  <c r="AO253"/>
  <c r="AK253"/>
  <c r="AJ253"/>
  <c r="AE253"/>
  <c r="I253"/>
  <c r="H253"/>
  <c r="G253"/>
  <c r="CC252"/>
  <c r="BX252"/>
  <c r="BN252"/>
  <c r="AP252"/>
  <c r="AO252"/>
  <c r="AK252"/>
  <c r="AJ252"/>
  <c r="AE252"/>
  <c r="I252"/>
  <c r="H252"/>
  <c r="G252"/>
  <c r="CC251"/>
  <c r="BX251"/>
  <c r="BN251"/>
  <c r="AP251"/>
  <c r="AO251"/>
  <c r="AK251"/>
  <c r="AJ251"/>
  <c r="AE251"/>
  <c r="I251"/>
  <c r="H251"/>
  <c r="G251"/>
  <c r="CC250"/>
  <c r="BX250"/>
  <c r="BN250"/>
  <c r="AP250"/>
  <c r="AO250"/>
  <c r="AK250"/>
  <c r="AJ250"/>
  <c r="AE250"/>
  <c r="I250"/>
  <c r="H250"/>
  <c r="G250"/>
  <c r="CC249"/>
  <c r="BX249"/>
  <c r="BN249"/>
  <c r="AP249"/>
  <c r="AO249"/>
  <c r="AK249"/>
  <c r="AJ249"/>
  <c r="AE249"/>
  <c r="I249"/>
  <c r="H249"/>
  <c r="G249"/>
  <c r="CC248"/>
  <c r="BX248"/>
  <c r="BN248"/>
  <c r="AP248"/>
  <c r="AO248"/>
  <c r="AK248"/>
  <c r="AJ248"/>
  <c r="AE248"/>
  <c r="I248"/>
  <c r="H248"/>
  <c r="G248"/>
  <c r="CC247"/>
  <c r="BX247"/>
  <c r="BN247"/>
  <c r="AP247"/>
  <c r="AO247"/>
  <c r="AK247"/>
  <c r="AJ247"/>
  <c r="AE247"/>
  <c r="I247"/>
  <c r="H247"/>
  <c r="G247"/>
  <c r="CC246"/>
  <c r="BX246"/>
  <c r="BN246"/>
  <c r="AP246"/>
  <c r="AO246"/>
  <c r="AK246"/>
  <c r="AJ246"/>
  <c r="AE246"/>
  <c r="I246"/>
  <c r="H246"/>
  <c r="G246"/>
  <c r="CC245"/>
  <c r="BX245"/>
  <c r="BN245"/>
  <c r="AP245"/>
  <c r="AO245"/>
  <c r="AK245"/>
  <c r="AJ245"/>
  <c r="AE245"/>
  <c r="I245"/>
  <c r="H245"/>
  <c r="G245"/>
  <c r="CC244"/>
  <c r="BX244"/>
  <c r="BN244"/>
  <c r="AP244"/>
  <c r="AO244"/>
  <c r="AK244"/>
  <c r="AJ244"/>
  <c r="AE244"/>
  <c r="I244"/>
  <c r="H244"/>
  <c r="G244"/>
  <c r="CC243"/>
  <c r="BX243"/>
  <c r="BN243"/>
  <c r="AP243"/>
  <c r="AO243"/>
  <c r="AK243"/>
  <c r="AJ243"/>
  <c r="AE243"/>
  <c r="I243"/>
  <c r="H243"/>
  <c r="G243"/>
  <c r="CC242"/>
  <c r="BX242"/>
  <c r="BN242"/>
  <c r="AP242"/>
  <c r="AO242"/>
  <c r="AK242"/>
  <c r="AJ242"/>
  <c r="AE242"/>
  <c r="I242"/>
  <c r="H242"/>
  <c r="G242"/>
  <c r="CC241"/>
  <c r="BX241"/>
  <c r="BN241"/>
  <c r="AP241"/>
  <c r="AO241"/>
  <c r="AK241"/>
  <c r="AJ241"/>
  <c r="AE241"/>
  <c r="I241"/>
  <c r="H241"/>
  <c r="G241"/>
  <c r="CC240"/>
  <c r="BX240"/>
  <c r="BN240"/>
  <c r="AP240"/>
  <c r="AO240"/>
  <c r="AK240"/>
  <c r="AJ240"/>
  <c r="AE240"/>
  <c r="I240"/>
  <c r="H240"/>
  <c r="G240"/>
  <c r="CC239"/>
  <c r="BX239"/>
  <c r="BN239"/>
  <c r="AP239"/>
  <c r="AO239"/>
  <c r="AK239"/>
  <c r="AJ239"/>
  <c r="AE239"/>
  <c r="I239"/>
  <c r="H239"/>
  <c r="G239"/>
  <c r="CC238"/>
  <c r="BX238"/>
  <c r="BN238"/>
  <c r="AP238"/>
  <c r="AO238"/>
  <c r="AK238"/>
  <c r="AJ238"/>
  <c r="AE238"/>
  <c r="I238"/>
  <c r="H238"/>
  <c r="G238"/>
  <c r="CC237"/>
  <c r="BX237"/>
  <c r="BN237"/>
  <c r="AP237"/>
  <c r="AO237"/>
  <c r="AK237"/>
  <c r="AJ237"/>
  <c r="AE237"/>
  <c r="I237"/>
  <c r="H237"/>
  <c r="G237"/>
  <c r="CC236"/>
  <c r="BX236"/>
  <c r="BN236"/>
  <c r="AP236"/>
  <c r="AO236"/>
  <c r="AK236"/>
  <c r="AJ236"/>
  <c r="AE236"/>
  <c r="I236"/>
  <c r="H236"/>
  <c r="G236"/>
  <c r="CC235"/>
  <c r="BX235"/>
  <c r="BN235"/>
  <c r="AP235"/>
  <c r="AO235"/>
  <c r="AK235"/>
  <c r="AJ235"/>
  <c r="AE235"/>
  <c r="I235"/>
  <c r="H235"/>
  <c r="G235"/>
  <c r="CC234"/>
  <c r="BX234"/>
  <c r="BN234"/>
  <c r="AP234"/>
  <c r="AO234"/>
  <c r="AK234"/>
  <c r="AJ234"/>
  <c r="AE234"/>
  <c r="I234"/>
  <c r="H234"/>
  <c r="G234"/>
  <c r="CC233"/>
  <c r="BX233"/>
  <c r="BN233"/>
  <c r="AP233"/>
  <c r="AO233"/>
  <c r="AK233"/>
  <c r="AJ233"/>
  <c r="AE233"/>
  <c r="I233"/>
  <c r="H233"/>
  <c r="G233"/>
  <c r="CC232"/>
  <c r="BX232"/>
  <c r="BN232"/>
  <c r="AP232"/>
  <c r="AO232"/>
  <c r="AK232"/>
  <c r="AJ232"/>
  <c r="AE232"/>
  <c r="I232"/>
  <c r="H232"/>
  <c r="G232"/>
  <c r="CC231"/>
  <c r="BX231"/>
  <c r="BN231"/>
  <c r="AP231"/>
  <c r="AO231"/>
  <c r="AK231"/>
  <c r="AJ231"/>
  <c r="AE231"/>
  <c r="I231"/>
  <c r="H231"/>
  <c r="G231"/>
  <c r="CC230"/>
  <c r="BX230"/>
  <c r="BN230"/>
  <c r="AP230"/>
  <c r="AO230"/>
  <c r="AK230"/>
  <c r="AJ230"/>
  <c r="AE230"/>
  <c r="I230"/>
  <c r="H230"/>
  <c r="G230"/>
  <c r="CC229"/>
  <c r="BX229"/>
  <c r="BN229"/>
  <c r="AP229"/>
  <c r="AO229"/>
  <c r="AK229"/>
  <c r="AJ229"/>
  <c r="AE229"/>
  <c r="I229"/>
  <c r="H229"/>
  <c r="G229"/>
  <c r="CC228"/>
  <c r="BX228"/>
  <c r="BN228"/>
  <c r="AP228"/>
  <c r="AO228"/>
  <c r="AK228"/>
  <c r="AJ228"/>
  <c r="AE228"/>
  <c r="I228"/>
  <c r="H228"/>
  <c r="G228"/>
  <c r="CC227"/>
  <c r="BX227"/>
  <c r="BN227"/>
  <c r="AP227"/>
  <c r="AO227"/>
  <c r="AK227"/>
  <c r="AJ227"/>
  <c r="AE227"/>
  <c r="I227"/>
  <c r="H227"/>
  <c r="G227"/>
  <c r="CC226"/>
  <c r="BX226"/>
  <c r="BN226"/>
  <c r="AP226"/>
  <c r="AO226"/>
  <c r="AK226"/>
  <c r="AJ226"/>
  <c r="AE226"/>
  <c r="I226"/>
  <c r="H226"/>
  <c r="G226"/>
  <c r="CC225"/>
  <c r="BX225"/>
  <c r="BN225"/>
  <c r="AP225"/>
  <c r="AO225"/>
  <c r="AK225"/>
  <c r="AJ225"/>
  <c r="AE225"/>
  <c r="I225"/>
  <c r="H225"/>
  <c r="G225"/>
  <c r="CC224"/>
  <c r="BX224"/>
  <c r="BN224"/>
  <c r="AP224"/>
  <c r="AO224"/>
  <c r="AK224"/>
  <c r="AJ224"/>
  <c r="AE224"/>
  <c r="I224"/>
  <c r="H224"/>
  <c r="G224"/>
  <c r="CC223"/>
  <c r="BX223"/>
  <c r="BN223"/>
  <c r="AP223"/>
  <c r="AO223"/>
  <c r="AK223"/>
  <c r="AJ223"/>
  <c r="AE223"/>
  <c r="I223"/>
  <c r="H223"/>
  <c r="G223"/>
  <c r="CC222"/>
  <c r="BX222"/>
  <c r="BN222"/>
  <c r="AP222"/>
  <c r="AO222"/>
  <c r="AK222"/>
  <c r="AJ222"/>
  <c r="AE222"/>
  <c r="I222"/>
  <c r="H222"/>
  <c r="G222"/>
  <c r="CC221"/>
  <c r="BX221"/>
  <c r="BN221"/>
  <c r="AP221"/>
  <c r="AO221"/>
  <c r="AK221"/>
  <c r="AJ221"/>
  <c r="AE221"/>
  <c r="I221"/>
  <c r="H221"/>
  <c r="G221"/>
  <c r="CC220"/>
  <c r="BX220"/>
  <c r="BN220"/>
  <c r="AP220"/>
  <c r="AO220"/>
  <c r="AK220"/>
  <c r="AJ220"/>
  <c r="AE220"/>
  <c r="I220"/>
  <c r="H220"/>
  <c r="G220"/>
  <c r="CC219"/>
  <c r="BX219"/>
  <c r="BN219"/>
  <c r="AP219"/>
  <c r="AO219"/>
  <c r="AK219"/>
  <c r="AJ219"/>
  <c r="AE219"/>
  <c r="I219"/>
  <c r="H219"/>
  <c r="G219"/>
  <c r="CC218"/>
  <c r="BX218"/>
  <c r="BN218"/>
  <c r="AP218"/>
  <c r="AO218"/>
  <c r="AK218"/>
  <c r="AJ218"/>
  <c r="AE218"/>
  <c r="I218"/>
  <c r="H218"/>
  <c r="G218"/>
  <c r="CC217"/>
  <c r="BX217"/>
  <c r="BN217"/>
  <c r="AP217"/>
  <c r="AO217"/>
  <c r="AK217"/>
  <c r="AJ217"/>
  <c r="AE217"/>
  <c r="I217"/>
  <c r="H217"/>
  <c r="G217"/>
  <c r="CC216"/>
  <c r="BX216"/>
  <c r="BN216"/>
  <c r="AP216"/>
  <c r="AO216"/>
  <c r="AK216"/>
  <c r="AJ216"/>
  <c r="AE216"/>
  <c r="I216"/>
  <c r="H216"/>
  <c r="G216"/>
  <c r="CC215"/>
  <c r="BX215"/>
  <c r="BN215"/>
  <c r="AP215"/>
  <c r="AO215"/>
  <c r="AK215"/>
  <c r="AJ215"/>
  <c r="AE215"/>
  <c r="I215"/>
  <c r="H215"/>
  <c r="G215"/>
  <c r="CC214"/>
  <c r="BX214"/>
  <c r="BN214"/>
  <c r="AP214"/>
  <c r="AO214"/>
  <c r="AK214"/>
  <c r="AJ214"/>
  <c r="AE214"/>
  <c r="I214"/>
  <c r="H214"/>
  <c r="G214"/>
  <c r="CC213"/>
  <c r="BX213"/>
  <c r="BN213"/>
  <c r="AP213"/>
  <c r="AO213"/>
  <c r="AK213"/>
  <c r="AJ213"/>
  <c r="AE213"/>
  <c r="I213"/>
  <c r="H213"/>
  <c r="G213"/>
  <c r="CC212"/>
  <c r="BX212"/>
  <c r="BN212"/>
  <c r="AP212"/>
  <c r="AO212"/>
  <c r="AK212"/>
  <c r="AJ212"/>
  <c r="AE212"/>
  <c r="I212"/>
  <c r="H212"/>
  <c r="G212"/>
  <c r="CC211"/>
  <c r="BX211"/>
  <c r="BN211"/>
  <c r="AP211"/>
  <c r="AO211"/>
  <c r="AK211"/>
  <c r="AJ211"/>
  <c r="AE211"/>
  <c r="I211"/>
  <c r="H211"/>
  <c r="G211"/>
  <c r="CC210"/>
  <c r="BX210"/>
  <c r="BN210"/>
  <c r="AP210"/>
  <c r="AO210"/>
  <c r="AK210"/>
  <c r="AJ210"/>
  <c r="AE210"/>
  <c r="I210"/>
  <c r="H210"/>
  <c r="G210"/>
  <c r="CC209"/>
  <c r="BX209"/>
  <c r="BN209"/>
  <c r="AP209"/>
  <c r="AO209"/>
  <c r="AK209"/>
  <c r="AJ209"/>
  <c r="AE209"/>
  <c r="I209"/>
  <c r="H209"/>
  <c r="G209"/>
  <c r="CC208"/>
  <c r="BX208"/>
  <c r="BN208"/>
  <c r="AP208"/>
  <c r="AO208"/>
  <c r="AK208"/>
  <c r="AJ208"/>
  <c r="AE208"/>
  <c r="I208"/>
  <c r="H208"/>
  <c r="G208"/>
  <c r="CC207"/>
  <c r="BX207"/>
  <c r="BN207"/>
  <c r="AP207"/>
  <c r="AO207"/>
  <c r="AK207"/>
  <c r="AJ207"/>
  <c r="AE207"/>
  <c r="I207"/>
  <c r="H207"/>
  <c r="G207"/>
  <c r="CC206"/>
  <c r="BX206"/>
  <c r="BN206"/>
  <c r="AP206"/>
  <c r="AO206"/>
  <c r="AK206"/>
  <c r="AJ206"/>
  <c r="AE206"/>
  <c r="I206"/>
  <c r="H206"/>
  <c r="G206"/>
  <c r="CC205"/>
  <c r="BX205"/>
  <c r="BN205"/>
  <c r="AP205"/>
  <c r="AO205"/>
  <c r="AK205"/>
  <c r="AJ205"/>
  <c r="AE205"/>
  <c r="I205"/>
  <c r="H205"/>
  <c r="G205"/>
  <c r="CC204"/>
  <c r="BX204"/>
  <c r="BN204"/>
  <c r="AP204"/>
  <c r="AO204"/>
  <c r="AK204"/>
  <c r="AJ204"/>
  <c r="AE204"/>
  <c r="I204"/>
  <c r="H204"/>
  <c r="G204"/>
  <c r="CC203"/>
  <c r="BX203"/>
  <c r="BN203"/>
  <c r="AP203"/>
  <c r="AO203"/>
  <c r="AK203"/>
  <c r="AJ203"/>
  <c r="AE203"/>
  <c r="I203"/>
  <c r="H203"/>
  <c r="G203"/>
  <c r="CC202"/>
  <c r="BX202"/>
  <c r="BN202"/>
  <c r="AP202"/>
  <c r="AO202"/>
  <c r="AK202"/>
  <c r="AJ202"/>
  <c r="AE202"/>
  <c r="I202"/>
  <c r="H202"/>
  <c r="G202"/>
  <c r="CC201"/>
  <c r="BX201"/>
  <c r="BN201"/>
  <c r="AP201"/>
  <c r="AO201"/>
  <c r="AK201"/>
  <c r="AJ201"/>
  <c r="AE201"/>
  <c r="I201"/>
  <c r="H201"/>
  <c r="G201"/>
  <c r="CC200"/>
  <c r="BX200"/>
  <c r="BN200"/>
  <c r="AP200"/>
  <c r="AO200"/>
  <c r="AK200"/>
  <c r="AJ200"/>
  <c r="AE200"/>
  <c r="I200"/>
  <c r="H200"/>
  <c r="G200"/>
  <c r="CC199"/>
  <c r="BX199"/>
  <c r="BN199"/>
  <c r="AP199"/>
  <c r="AO199"/>
  <c r="AK199"/>
  <c r="AJ199"/>
  <c r="AE199"/>
  <c r="I199"/>
  <c r="H199"/>
  <c r="G199"/>
  <c r="CC198"/>
  <c r="BX198"/>
  <c r="BN198"/>
  <c r="AP198"/>
  <c r="AO198"/>
  <c r="AK198"/>
  <c r="AJ198"/>
  <c r="AE198"/>
  <c r="I198"/>
  <c r="H198"/>
  <c r="G198"/>
  <c r="CC197"/>
  <c r="BX197"/>
  <c r="BN197"/>
  <c r="AP197"/>
  <c r="AO197"/>
  <c r="AK197"/>
  <c r="AJ197"/>
  <c r="AE197"/>
  <c r="I197"/>
  <c r="H197"/>
  <c r="G197"/>
  <c r="CC196"/>
  <c r="BX196"/>
  <c r="BN196"/>
  <c r="AP196"/>
  <c r="AO196"/>
  <c r="AK196"/>
  <c r="AJ196"/>
  <c r="AE196"/>
  <c r="I196"/>
  <c r="H196"/>
  <c r="G196"/>
  <c r="CC195"/>
  <c r="BX195"/>
  <c r="BN195"/>
  <c r="AP195"/>
  <c r="AO195"/>
  <c r="AK195"/>
  <c r="AJ195"/>
  <c r="AE195"/>
  <c r="I195"/>
  <c r="H195"/>
  <c r="G195"/>
  <c r="CC194"/>
  <c r="BX194"/>
  <c r="BN194"/>
  <c r="AP194"/>
  <c r="AO194"/>
  <c r="AK194"/>
  <c r="AJ194"/>
  <c r="AE194"/>
  <c r="I194"/>
  <c r="H194"/>
  <c r="G194"/>
  <c r="CC193"/>
  <c r="BX193"/>
  <c r="BN193"/>
  <c r="AP193"/>
  <c r="AO193"/>
  <c r="AK193"/>
  <c r="AJ193"/>
  <c r="AE193"/>
  <c r="I193"/>
  <c r="H193"/>
  <c r="G193"/>
  <c r="CC192"/>
  <c r="BX192"/>
  <c r="BN192"/>
  <c r="AP192"/>
  <c r="AO192"/>
  <c r="AK192"/>
  <c r="AJ192"/>
  <c r="AE192"/>
  <c r="I192"/>
  <c r="H192"/>
  <c r="G192"/>
  <c r="CC191"/>
  <c r="BX191"/>
  <c r="BN191"/>
  <c r="AP191"/>
  <c r="AO191"/>
  <c r="AK191"/>
  <c r="AJ191"/>
  <c r="AE191"/>
  <c r="I191"/>
  <c r="H191"/>
  <c r="G191"/>
  <c r="CC190"/>
  <c r="BX190"/>
  <c r="BN190"/>
  <c r="AP190"/>
  <c r="AO190"/>
  <c r="AK190"/>
  <c r="AJ190"/>
  <c r="AE190"/>
  <c r="I190"/>
  <c r="H190"/>
  <c r="G190"/>
  <c r="CC189"/>
  <c r="BX189"/>
  <c r="BN189"/>
  <c r="AP189"/>
  <c r="AO189"/>
  <c r="AK189"/>
  <c r="AJ189"/>
  <c r="AE189"/>
  <c r="I189"/>
  <c r="H189"/>
  <c r="G189"/>
  <c r="CC188"/>
  <c r="BX188"/>
  <c r="BN188"/>
  <c r="AP188"/>
  <c r="AO188"/>
  <c r="AK188"/>
  <c r="AJ188"/>
  <c r="AE188"/>
  <c r="I188"/>
  <c r="H188"/>
  <c r="G188"/>
  <c r="CC187"/>
  <c r="BX187"/>
  <c r="BN187"/>
  <c r="AP187"/>
  <c r="AO187"/>
  <c r="AK187"/>
  <c r="AJ187"/>
  <c r="AE187"/>
  <c r="I187"/>
  <c r="H187"/>
  <c r="G187"/>
  <c r="CC186"/>
  <c r="BX186"/>
  <c r="BN186"/>
  <c r="AP186"/>
  <c r="AO186"/>
  <c r="AK186"/>
  <c r="AJ186"/>
  <c r="AE186"/>
  <c r="I186"/>
  <c r="H186"/>
  <c r="G186"/>
  <c r="CC185"/>
  <c r="BX185"/>
  <c r="BN185"/>
  <c r="AP185"/>
  <c r="AO185"/>
  <c r="AK185"/>
  <c r="AJ185"/>
  <c r="AE185"/>
  <c r="I185"/>
  <c r="H185"/>
  <c r="G185"/>
  <c r="CC184"/>
  <c r="BX184"/>
  <c r="BN184"/>
  <c r="AP184"/>
  <c r="AO184"/>
  <c r="AK184"/>
  <c r="AJ184"/>
  <c r="AE184"/>
  <c r="I184"/>
  <c r="H184"/>
  <c r="G184"/>
  <c r="CC183"/>
  <c r="BX183"/>
  <c r="BN183"/>
  <c r="AP183"/>
  <c r="AO183"/>
  <c r="AK183"/>
  <c r="AJ183"/>
  <c r="AE183"/>
  <c r="I183"/>
  <c r="H183"/>
  <c r="G183"/>
  <c r="CC182"/>
  <c r="BX182"/>
  <c r="BN182"/>
  <c r="AP182"/>
  <c r="AO182"/>
  <c r="AK182"/>
  <c r="AJ182"/>
  <c r="AE182"/>
  <c r="I182"/>
  <c r="H182"/>
  <c r="G182"/>
  <c r="CC181"/>
  <c r="BX181"/>
  <c r="BN181"/>
  <c r="AP181"/>
  <c r="AO181"/>
  <c r="AK181"/>
  <c r="AJ181"/>
  <c r="AE181"/>
  <c r="I181"/>
  <c r="H181"/>
  <c r="G181"/>
  <c r="CC180"/>
  <c r="BX180"/>
  <c r="BN180"/>
  <c r="AP180"/>
  <c r="AO180"/>
  <c r="AK180"/>
  <c r="AJ180"/>
  <c r="AE180"/>
  <c r="I180"/>
  <c r="H180"/>
  <c r="G180"/>
  <c r="CC179"/>
  <c r="BX179"/>
  <c r="BN179"/>
  <c r="AP179"/>
  <c r="AO179"/>
  <c r="AK179"/>
  <c r="AJ179"/>
  <c r="AE179"/>
  <c r="I179"/>
  <c r="H179"/>
  <c r="G179"/>
  <c r="CC178"/>
  <c r="BX178"/>
  <c r="BN178"/>
  <c r="AP178"/>
  <c r="AO178"/>
  <c r="AK178"/>
  <c r="AJ178"/>
  <c r="AE178"/>
  <c r="I178"/>
  <c r="H178"/>
  <c r="G178"/>
  <c r="CC177"/>
  <c r="BX177"/>
  <c r="BN177"/>
  <c r="AP177"/>
  <c r="AO177"/>
  <c r="AK177"/>
  <c r="AJ177"/>
  <c r="AE177"/>
  <c r="I177"/>
  <c r="H177"/>
  <c r="G177"/>
  <c r="CC176"/>
  <c r="BX176"/>
  <c r="BN176"/>
  <c r="AP176"/>
  <c r="AO176"/>
  <c r="AK176"/>
  <c r="AJ176"/>
  <c r="AE176"/>
  <c r="I176"/>
  <c r="H176"/>
  <c r="G176"/>
  <c r="CC175"/>
  <c r="BX175"/>
  <c r="BN175"/>
  <c r="AP175"/>
  <c r="AO175"/>
  <c r="AK175"/>
  <c r="AJ175"/>
  <c r="AE175"/>
  <c r="I175"/>
  <c r="H175"/>
  <c r="G175"/>
  <c r="CC174"/>
  <c r="BX174"/>
  <c r="BN174"/>
  <c r="AP174"/>
  <c r="AO174"/>
  <c r="AK174"/>
  <c r="AJ174"/>
  <c r="AE174"/>
  <c r="I174"/>
  <c r="H174"/>
  <c r="G174"/>
  <c r="CC173"/>
  <c r="BX173"/>
  <c r="BN173"/>
  <c r="AP173"/>
  <c r="AO173"/>
  <c r="AK173"/>
  <c r="AJ173"/>
  <c r="AE173"/>
  <c r="I173"/>
  <c r="H173"/>
  <c r="G173"/>
  <c r="CC172"/>
  <c r="BX172"/>
  <c r="BN172"/>
  <c r="AP172"/>
  <c r="AO172"/>
  <c r="AK172"/>
  <c r="AJ172"/>
  <c r="AE172"/>
  <c r="I172"/>
  <c r="H172"/>
  <c r="G172"/>
  <c r="CC171"/>
  <c r="BX171"/>
  <c r="BN171"/>
  <c r="AP171"/>
  <c r="AO171"/>
  <c r="AK171"/>
  <c r="AJ171"/>
  <c r="AE171"/>
  <c r="I171"/>
  <c r="H171"/>
  <c r="G171"/>
  <c r="CC170"/>
  <c r="BX170"/>
  <c r="BN170"/>
  <c r="AP170"/>
  <c r="AO170"/>
  <c r="AK170"/>
  <c r="AJ170"/>
  <c r="AE170"/>
  <c r="I170"/>
  <c r="H170"/>
  <c r="G170"/>
  <c r="CC169"/>
  <c r="BX169"/>
  <c r="BN169"/>
  <c r="AP169"/>
  <c r="AO169"/>
  <c r="AK169"/>
  <c r="AJ169"/>
  <c r="AE169"/>
  <c r="I169"/>
  <c r="H169"/>
  <c r="G169"/>
  <c r="CC168"/>
  <c r="BX168"/>
  <c r="BN168"/>
  <c r="AP168"/>
  <c r="AO168"/>
  <c r="AK168"/>
  <c r="AJ168"/>
  <c r="AE168"/>
  <c r="I168"/>
  <c r="H168"/>
  <c r="G168"/>
  <c r="CC167"/>
  <c r="BX167"/>
  <c r="BN167"/>
  <c r="AP167"/>
  <c r="AO167"/>
  <c r="AK167"/>
  <c r="AJ167"/>
  <c r="AE167"/>
  <c r="I167"/>
  <c r="H167"/>
  <c r="G167"/>
  <c r="CC166"/>
  <c r="BX166"/>
  <c r="BN166"/>
  <c r="AP166"/>
  <c r="AO166"/>
  <c r="AK166"/>
  <c r="AJ166"/>
  <c r="AE166"/>
  <c r="I166"/>
  <c r="H166"/>
  <c r="G166"/>
  <c r="CC165"/>
  <c r="BX165"/>
  <c r="BN165"/>
  <c r="AP165"/>
  <c r="AO165"/>
  <c r="AK165"/>
  <c r="AJ165"/>
  <c r="AE165"/>
  <c r="I165"/>
  <c r="H165"/>
  <c r="G165"/>
  <c r="CC164"/>
  <c r="BX164"/>
  <c r="BN164"/>
  <c r="AP164"/>
  <c r="AO164"/>
  <c r="AK164"/>
  <c r="AJ164"/>
  <c r="AE164"/>
  <c r="I164"/>
  <c r="H164"/>
  <c r="G164"/>
  <c r="CC163"/>
  <c r="BX163"/>
  <c r="BN163"/>
  <c r="AP163"/>
  <c r="AO163"/>
  <c r="AK163"/>
  <c r="AJ163"/>
  <c r="AE163"/>
  <c r="I163"/>
  <c r="H163"/>
  <c r="G163"/>
  <c r="CC162"/>
  <c r="BX162"/>
  <c r="BN162"/>
  <c r="AP162"/>
  <c r="AO162"/>
  <c r="AK162"/>
  <c r="AJ162"/>
  <c r="AE162"/>
  <c r="I162"/>
  <c r="H162"/>
  <c r="G162"/>
  <c r="CC161"/>
  <c r="BX161"/>
  <c r="BN161"/>
  <c r="AP161"/>
  <c r="AO161"/>
  <c r="AK161"/>
  <c r="AJ161"/>
  <c r="AE161"/>
  <c r="I161"/>
  <c r="H161"/>
  <c r="G161"/>
  <c r="CC160"/>
  <c r="BX160"/>
  <c r="BN160"/>
  <c r="AP160"/>
  <c r="AO160"/>
  <c r="AK160"/>
  <c r="AJ160"/>
  <c r="AE160"/>
  <c r="I160"/>
  <c r="H160"/>
  <c r="G160"/>
  <c r="CC159"/>
  <c r="BX159"/>
  <c r="BN159"/>
  <c r="AP159"/>
  <c r="AO159"/>
  <c r="AK159"/>
  <c r="AJ159"/>
  <c r="AE159"/>
  <c r="I159"/>
  <c r="H159"/>
  <c r="G159"/>
  <c r="CC158"/>
  <c r="BX158"/>
  <c r="BN158"/>
  <c r="AP158"/>
  <c r="AO158"/>
  <c r="AK158"/>
  <c r="AJ158"/>
  <c r="AE158"/>
  <c r="I158"/>
  <c r="E158" s="1"/>
  <c r="Z158" s="1"/>
  <c r="H158"/>
  <c r="G158"/>
  <c r="CC157"/>
  <c r="BX157"/>
  <c r="BN157"/>
  <c r="AP157"/>
  <c r="AO157"/>
  <c r="AK157"/>
  <c r="AJ157"/>
  <c r="AE157"/>
  <c r="I157"/>
  <c r="H157"/>
  <c r="G157"/>
  <c r="CC156"/>
  <c r="BX156"/>
  <c r="BN156"/>
  <c r="AP156"/>
  <c r="AO156"/>
  <c r="AK156"/>
  <c r="AJ156"/>
  <c r="AE156"/>
  <c r="I156"/>
  <c r="H156"/>
  <c r="G156"/>
  <c r="CC155"/>
  <c r="BX155"/>
  <c r="BN155"/>
  <c r="AP155"/>
  <c r="AO155"/>
  <c r="AK155"/>
  <c r="AJ155"/>
  <c r="AE155"/>
  <c r="I155"/>
  <c r="E155" s="1"/>
  <c r="Z155" s="1"/>
  <c r="H155"/>
  <c r="G155"/>
  <c r="CC154"/>
  <c r="BX154"/>
  <c r="BN154"/>
  <c r="AP154"/>
  <c r="AO154"/>
  <c r="AK154"/>
  <c r="AJ154"/>
  <c r="AE154"/>
  <c r="I154"/>
  <c r="H154"/>
  <c r="G154"/>
  <c r="CC153"/>
  <c r="BX153"/>
  <c r="BN153"/>
  <c r="AP153"/>
  <c r="AO153"/>
  <c r="AK153"/>
  <c r="AJ153"/>
  <c r="AE153"/>
  <c r="I153"/>
  <c r="H153"/>
  <c r="G153"/>
  <c r="CC152"/>
  <c r="BX152"/>
  <c r="BN152"/>
  <c r="AP152"/>
  <c r="AO152"/>
  <c r="AK152"/>
  <c r="AJ152"/>
  <c r="AE152"/>
  <c r="I152"/>
  <c r="H152"/>
  <c r="G152"/>
  <c r="CC151"/>
  <c r="BX151"/>
  <c r="BN151"/>
  <c r="AP151"/>
  <c r="AO151"/>
  <c r="AK151"/>
  <c r="AJ151"/>
  <c r="AE151"/>
  <c r="I151"/>
  <c r="H151"/>
  <c r="G151"/>
  <c r="CC150"/>
  <c r="BX150"/>
  <c r="BN150"/>
  <c r="AP150"/>
  <c r="AO150"/>
  <c r="AK150"/>
  <c r="AJ150"/>
  <c r="AE150"/>
  <c r="I150"/>
  <c r="H150"/>
  <c r="G150"/>
  <c r="CC149"/>
  <c r="BX149"/>
  <c r="BN149"/>
  <c r="AP149"/>
  <c r="AO149"/>
  <c r="AK149"/>
  <c r="AJ149"/>
  <c r="AE149"/>
  <c r="I149"/>
  <c r="H149"/>
  <c r="G149"/>
  <c r="CC148"/>
  <c r="BX148"/>
  <c r="BN148"/>
  <c r="AP148"/>
  <c r="AO148"/>
  <c r="AK148"/>
  <c r="AJ148"/>
  <c r="AE148"/>
  <c r="I148"/>
  <c r="H148"/>
  <c r="G148"/>
  <c r="CC147"/>
  <c r="BX147"/>
  <c r="BN147"/>
  <c r="AP147"/>
  <c r="AO147"/>
  <c r="AK147"/>
  <c r="AJ147"/>
  <c r="AE147"/>
  <c r="I147"/>
  <c r="H147"/>
  <c r="G147"/>
  <c r="CC146"/>
  <c r="BX146"/>
  <c r="BN146"/>
  <c r="AP146"/>
  <c r="AO146"/>
  <c r="AK146"/>
  <c r="AJ146"/>
  <c r="AE146"/>
  <c r="I146"/>
  <c r="H146"/>
  <c r="G146"/>
  <c r="CC145"/>
  <c r="BX145"/>
  <c r="BN145"/>
  <c r="AP145"/>
  <c r="AO145"/>
  <c r="AK145"/>
  <c r="AJ145"/>
  <c r="AE145"/>
  <c r="I145"/>
  <c r="H145"/>
  <c r="G145"/>
  <c r="CC144"/>
  <c r="BX144"/>
  <c r="BN144"/>
  <c r="AP144"/>
  <c r="AO144"/>
  <c r="AK144"/>
  <c r="AJ144"/>
  <c r="AE144"/>
  <c r="I144"/>
  <c r="E144" s="1"/>
  <c r="Z144" s="1"/>
  <c r="H144"/>
  <c r="G144"/>
  <c r="CC143"/>
  <c r="BX143"/>
  <c r="BN143"/>
  <c r="AP143"/>
  <c r="AO143"/>
  <c r="AK143"/>
  <c r="AJ143"/>
  <c r="AE143"/>
  <c r="I143"/>
  <c r="E143" s="1"/>
  <c r="Z143" s="1"/>
  <c r="H143"/>
  <c r="G143"/>
  <c r="CC142"/>
  <c r="BX142"/>
  <c r="BN142"/>
  <c r="AP142"/>
  <c r="AO142"/>
  <c r="AK142"/>
  <c r="AJ142"/>
  <c r="AE142"/>
  <c r="I142"/>
  <c r="H142"/>
  <c r="G142"/>
  <c r="CC141"/>
  <c r="BX141"/>
  <c r="BN141"/>
  <c r="AP141"/>
  <c r="AO141"/>
  <c r="AK141"/>
  <c r="AJ141"/>
  <c r="AE141"/>
  <c r="I141"/>
  <c r="H141"/>
  <c r="G141"/>
  <c r="CC140"/>
  <c r="BX140"/>
  <c r="BN140"/>
  <c r="AP140"/>
  <c r="AO140"/>
  <c r="AK140"/>
  <c r="AJ140"/>
  <c r="AE140"/>
  <c r="I140"/>
  <c r="H140"/>
  <c r="G140"/>
  <c r="CC139"/>
  <c r="BX139"/>
  <c r="BN139"/>
  <c r="AP139"/>
  <c r="AO139"/>
  <c r="AK139"/>
  <c r="AJ139"/>
  <c r="AE139"/>
  <c r="I139"/>
  <c r="E139" s="1"/>
  <c r="Z139" s="1"/>
  <c r="H139"/>
  <c r="G139"/>
  <c r="CC138"/>
  <c r="BX138"/>
  <c r="BN138"/>
  <c r="AP138"/>
  <c r="AO138"/>
  <c r="AK138"/>
  <c r="AJ138"/>
  <c r="AE138"/>
  <c r="I138"/>
  <c r="H138"/>
  <c r="G138"/>
  <c r="CC137"/>
  <c r="BX137"/>
  <c r="BN137"/>
  <c r="AP137"/>
  <c r="AO137"/>
  <c r="AK137"/>
  <c r="AJ137"/>
  <c r="AE137"/>
  <c r="I137"/>
  <c r="H137"/>
  <c r="G137"/>
  <c r="CC136"/>
  <c r="BX136"/>
  <c r="BN136"/>
  <c r="AP136"/>
  <c r="AO136"/>
  <c r="AK136"/>
  <c r="AJ136"/>
  <c r="AE136"/>
  <c r="I136"/>
  <c r="H136"/>
  <c r="G136"/>
  <c r="CC135"/>
  <c r="BX135"/>
  <c r="BN135"/>
  <c r="AP135"/>
  <c r="AO135"/>
  <c r="AK135"/>
  <c r="AJ135"/>
  <c r="AE135"/>
  <c r="I135"/>
  <c r="E135" s="1"/>
  <c r="Z135" s="1"/>
  <c r="H135"/>
  <c r="G135"/>
  <c r="CC134"/>
  <c r="BX134"/>
  <c r="BN134"/>
  <c r="AP134"/>
  <c r="AO134"/>
  <c r="AK134"/>
  <c r="AJ134"/>
  <c r="AE134"/>
  <c r="I134"/>
  <c r="H134"/>
  <c r="G134"/>
  <c r="CC133"/>
  <c r="BX133"/>
  <c r="BN133"/>
  <c r="AP133"/>
  <c r="AO133"/>
  <c r="AK133"/>
  <c r="AJ133"/>
  <c r="AE133"/>
  <c r="I133"/>
  <c r="H133"/>
  <c r="G133"/>
  <c r="CC132"/>
  <c r="BX132"/>
  <c r="BN132"/>
  <c r="AP132"/>
  <c r="AO132"/>
  <c r="AK132"/>
  <c r="AJ132"/>
  <c r="AE132"/>
  <c r="I132"/>
  <c r="H132"/>
  <c r="G132"/>
  <c r="CC131"/>
  <c r="BX131"/>
  <c r="BN131"/>
  <c r="AP131"/>
  <c r="AO131"/>
  <c r="AK131"/>
  <c r="AJ131"/>
  <c r="AE131"/>
  <c r="I131"/>
  <c r="H131"/>
  <c r="G131"/>
  <c r="CC130"/>
  <c r="BX130"/>
  <c r="BN130"/>
  <c r="AP130"/>
  <c r="AO130"/>
  <c r="AK130"/>
  <c r="AJ130"/>
  <c r="AE130"/>
  <c r="I130"/>
  <c r="H130"/>
  <c r="G130"/>
  <c r="CC129"/>
  <c r="BX129"/>
  <c r="BN129"/>
  <c r="AP129"/>
  <c r="AO129"/>
  <c r="AK129"/>
  <c r="AJ129"/>
  <c r="AE129"/>
  <c r="I129"/>
  <c r="H129"/>
  <c r="G129"/>
  <c r="CC128"/>
  <c r="BX128"/>
  <c r="BN128"/>
  <c r="AP128"/>
  <c r="AO128"/>
  <c r="AK128"/>
  <c r="AJ128"/>
  <c r="AE128"/>
  <c r="I128"/>
  <c r="H128"/>
  <c r="G128"/>
  <c r="CC127"/>
  <c r="BX127"/>
  <c r="BN127"/>
  <c r="AP127"/>
  <c r="AO127"/>
  <c r="AK127"/>
  <c r="AJ127"/>
  <c r="AE127"/>
  <c r="I127"/>
  <c r="E127" s="1"/>
  <c r="Z127" s="1"/>
  <c r="H127"/>
  <c r="G127"/>
  <c r="CC126"/>
  <c r="BX126"/>
  <c r="BN126"/>
  <c r="AP126"/>
  <c r="AO126"/>
  <c r="AK126"/>
  <c r="AJ126"/>
  <c r="AE126"/>
  <c r="I126"/>
  <c r="E126" s="1"/>
  <c r="Z126" s="1"/>
  <c r="H126"/>
  <c r="G126"/>
  <c r="CC125"/>
  <c r="BX125"/>
  <c r="BN125"/>
  <c r="AP125"/>
  <c r="AO125"/>
  <c r="AK125"/>
  <c r="AJ125"/>
  <c r="AE125"/>
  <c r="I125"/>
  <c r="H125"/>
  <c r="G125"/>
  <c r="CC124"/>
  <c r="BX124"/>
  <c r="BN124"/>
  <c r="AP124"/>
  <c r="AO124"/>
  <c r="AK124"/>
  <c r="AJ124"/>
  <c r="AE124"/>
  <c r="I124"/>
  <c r="H124"/>
  <c r="G124"/>
  <c r="CC123"/>
  <c r="BX123"/>
  <c r="BN123"/>
  <c r="AP123"/>
  <c r="AO123"/>
  <c r="AK123"/>
  <c r="AJ123"/>
  <c r="AE123"/>
  <c r="I123"/>
  <c r="H123"/>
  <c r="G123"/>
  <c r="CC122"/>
  <c r="BX122"/>
  <c r="AP122"/>
  <c r="AK122"/>
  <c r="AF122"/>
  <c r="Y122"/>
  <c r="I122"/>
  <c r="H122"/>
  <c r="G122"/>
  <c r="CC121"/>
  <c r="BX121"/>
  <c r="AP121"/>
  <c r="AK121"/>
  <c r="AF121"/>
  <c r="Y121"/>
  <c r="I121"/>
  <c r="H121"/>
  <c r="G121"/>
  <c r="CC120"/>
  <c r="BX120"/>
  <c r="AP120"/>
  <c r="AK120"/>
  <c r="AF120"/>
  <c r="Y120"/>
  <c r="I120"/>
  <c r="H120"/>
  <c r="G120"/>
  <c r="CC119"/>
  <c r="BX119"/>
  <c r="AP119"/>
  <c r="AK119"/>
  <c r="AF119"/>
  <c r="Y119"/>
  <c r="I119"/>
  <c r="E119" s="1"/>
  <c r="Z119" s="1"/>
  <c r="H119"/>
  <c r="G119"/>
  <c r="CC118"/>
  <c r="BX118"/>
  <c r="AP118"/>
  <c r="AK118"/>
  <c r="AF118"/>
  <c r="Y118"/>
  <c r="I118"/>
  <c r="H118"/>
  <c r="G118"/>
  <c r="CC117"/>
  <c r="BX117"/>
  <c r="AP117"/>
  <c r="AK117"/>
  <c r="AF117"/>
  <c r="Y117"/>
  <c r="I117"/>
  <c r="H117"/>
  <c r="G117"/>
  <c r="CC116"/>
  <c r="BX116"/>
  <c r="AP116"/>
  <c r="AK116"/>
  <c r="AF116"/>
  <c r="Y116"/>
  <c r="I116"/>
  <c r="H116"/>
  <c r="G116"/>
  <c r="CC115"/>
  <c r="BX115"/>
  <c r="AP115"/>
  <c r="AK115"/>
  <c r="AF115"/>
  <c r="Y115"/>
  <c r="I115"/>
  <c r="E115" s="1"/>
  <c r="Z115" s="1"/>
  <c r="H115"/>
  <c r="G115"/>
  <c r="CC114"/>
  <c r="BX114"/>
  <c r="AP114"/>
  <c r="AK114"/>
  <c r="AF114"/>
  <c r="Y114"/>
  <c r="I114"/>
  <c r="H114"/>
  <c r="G114"/>
  <c r="CC113"/>
  <c r="BX113"/>
  <c r="AP113"/>
  <c r="AK113"/>
  <c r="AF113"/>
  <c r="Y113"/>
  <c r="I113"/>
  <c r="H113"/>
  <c r="G113"/>
  <c r="CC112"/>
  <c r="BX112"/>
  <c r="AP112"/>
  <c r="AK112"/>
  <c r="AF112"/>
  <c r="Y112"/>
  <c r="I112"/>
  <c r="H112"/>
  <c r="G112"/>
  <c r="CC111"/>
  <c r="BX111"/>
  <c r="AP111"/>
  <c r="AK111"/>
  <c r="AF111"/>
  <c r="Y111"/>
  <c r="I111"/>
  <c r="H111"/>
  <c r="G111"/>
  <c r="CC110"/>
  <c r="BX110"/>
  <c r="AP110"/>
  <c r="AK110"/>
  <c r="AF110"/>
  <c r="Y110"/>
  <c r="CC109"/>
  <c r="BX109"/>
  <c r="AP109"/>
  <c r="AK109"/>
  <c r="AF109"/>
  <c r="Y109"/>
  <c r="CC108"/>
  <c r="BX108"/>
  <c r="AP108"/>
  <c r="AK108"/>
  <c r="AF108"/>
  <c r="Y108"/>
  <c r="CC107"/>
  <c r="BX107"/>
  <c r="AP107"/>
  <c r="AK107"/>
  <c r="AF107"/>
  <c r="Y107"/>
  <c r="CC106"/>
  <c r="BX106"/>
  <c r="AP106"/>
  <c r="AK106"/>
  <c r="AF106"/>
  <c r="Y106"/>
  <c r="CC105"/>
  <c r="BX105"/>
  <c r="AP105"/>
  <c r="AK105"/>
  <c r="AF105"/>
  <c r="Y105"/>
  <c r="CC104"/>
  <c r="BX104"/>
  <c r="AP104"/>
  <c r="AK104"/>
  <c r="AF104"/>
  <c r="Y104"/>
  <c r="CC103"/>
  <c r="BX103"/>
  <c r="AP103"/>
  <c r="AK103"/>
  <c r="AF103"/>
  <c r="Y103"/>
  <c r="CC102"/>
  <c r="BX102"/>
  <c r="AP102"/>
  <c r="AK102"/>
  <c r="AF102"/>
  <c r="Y102"/>
  <c r="CC101"/>
  <c r="BX101"/>
  <c r="AP101"/>
  <c r="AK101"/>
  <c r="AF101"/>
  <c r="Y101"/>
  <c r="CC100"/>
  <c r="BX100"/>
  <c r="AP100"/>
  <c r="AK100"/>
  <c r="AF100"/>
  <c r="Y100"/>
  <c r="CC99"/>
  <c r="BX99"/>
  <c r="AP99"/>
  <c r="AK99"/>
  <c r="AF99"/>
  <c r="Y99"/>
  <c r="CC98"/>
  <c r="BX98"/>
  <c r="AP98"/>
  <c r="AK98"/>
  <c r="AF98"/>
  <c r="Y98"/>
  <c r="CC97"/>
  <c r="BX97"/>
  <c r="AP97"/>
  <c r="AK97"/>
  <c r="AF97"/>
  <c r="Y97"/>
  <c r="CC96"/>
  <c r="BX96"/>
  <c r="AP96"/>
  <c r="AK96"/>
  <c r="AF96"/>
  <c r="Y96"/>
  <c r="CC95"/>
  <c r="BX95"/>
  <c r="AP95"/>
  <c r="AK95"/>
  <c r="AF95"/>
  <c r="Y95"/>
  <c r="CC94"/>
  <c r="BX94"/>
  <c r="AP94"/>
  <c r="AK94"/>
  <c r="AF94"/>
  <c r="Y94"/>
  <c r="CC93"/>
  <c r="BX93"/>
  <c r="AP93"/>
  <c r="AK93"/>
  <c r="AF93"/>
  <c r="Y93"/>
  <c r="CC92"/>
  <c r="BX92"/>
  <c r="AP92"/>
  <c r="AK92"/>
  <c r="AF92"/>
  <c r="Y92"/>
  <c r="CC91"/>
  <c r="BX91"/>
  <c r="AP91"/>
  <c r="AK91"/>
  <c r="AF91"/>
  <c r="Y91"/>
  <c r="CC90"/>
  <c r="BX90"/>
  <c r="AP90"/>
  <c r="AK90"/>
  <c r="AF90"/>
  <c r="Y90"/>
  <c r="CC89"/>
  <c r="BX89"/>
  <c r="AP89"/>
  <c r="AK89"/>
  <c r="AF89"/>
  <c r="Y89"/>
  <c r="CC88"/>
  <c r="BX88"/>
  <c r="AP88"/>
  <c r="AK88"/>
  <c r="AF88"/>
  <c r="Y88"/>
  <c r="CC87"/>
  <c r="BX87"/>
  <c r="AP87"/>
  <c r="AK87"/>
  <c r="AF87"/>
  <c r="Y87"/>
  <c r="CC86"/>
  <c r="BX86"/>
  <c r="AP86"/>
  <c r="AK86"/>
  <c r="AF86"/>
  <c r="Y86"/>
  <c r="CC85"/>
  <c r="BX85"/>
  <c r="AP85"/>
  <c r="AK85"/>
  <c r="AF85"/>
  <c r="Y85"/>
  <c r="CC84"/>
  <c r="BX84"/>
  <c r="AP84"/>
  <c r="AK84"/>
  <c r="AF84"/>
  <c r="Y84"/>
  <c r="CC83"/>
  <c r="BX83"/>
  <c r="AP83"/>
  <c r="AK83"/>
  <c r="AF83"/>
  <c r="Y83"/>
  <c r="CC82"/>
  <c r="BX82"/>
  <c r="AP82"/>
  <c r="AK82"/>
  <c r="AF82"/>
  <c r="Y82"/>
  <c r="CC81"/>
  <c r="BX81"/>
  <c r="AP81"/>
  <c r="AK81"/>
  <c r="AF81"/>
  <c r="Y81"/>
  <c r="CC80"/>
  <c r="BX80"/>
  <c r="AP80"/>
  <c r="AK80"/>
  <c r="AF80"/>
  <c r="Y80"/>
  <c r="CC79"/>
  <c r="BX79"/>
  <c r="AP79"/>
  <c r="AK79"/>
  <c r="AF79"/>
  <c r="Y79"/>
  <c r="CC78"/>
  <c r="BX78"/>
  <c r="AP78"/>
  <c r="AK78"/>
  <c r="AF78"/>
  <c r="Y78"/>
  <c r="CC77"/>
  <c r="BX77"/>
  <c r="AP77"/>
  <c r="AK77"/>
  <c r="AF77"/>
  <c r="Y77"/>
  <c r="CC76"/>
  <c r="BX76"/>
  <c r="AP76"/>
  <c r="AK76"/>
  <c r="AF76"/>
  <c r="Y76"/>
  <c r="CC75"/>
  <c r="BX75"/>
  <c r="AP75"/>
  <c r="AK75"/>
  <c r="AF75"/>
  <c r="Y75"/>
  <c r="CC74"/>
  <c r="BX74"/>
  <c r="AP74"/>
  <c r="AK74"/>
  <c r="AF74"/>
  <c r="Y74"/>
  <c r="CC73"/>
  <c r="BX73"/>
  <c r="AP73"/>
  <c r="AK73"/>
  <c r="AF73"/>
  <c r="Y73"/>
  <c r="CC72"/>
  <c r="BX72"/>
  <c r="AP72"/>
  <c r="AK72"/>
  <c r="AF72"/>
  <c r="Y72"/>
  <c r="CC71"/>
  <c r="BX71"/>
  <c r="AP71"/>
  <c r="AK71"/>
  <c r="AF71"/>
  <c r="Y71"/>
  <c r="CC70"/>
  <c r="BX70"/>
  <c r="AP70"/>
  <c r="AK70"/>
  <c r="AF70"/>
  <c r="Y70"/>
  <c r="CC69"/>
  <c r="BX69"/>
  <c r="AP69"/>
  <c r="AK69"/>
  <c r="AF69"/>
  <c r="Y69"/>
  <c r="CC68"/>
  <c r="BX68"/>
  <c r="AP68"/>
  <c r="AK68"/>
  <c r="AF68"/>
  <c r="Y68"/>
  <c r="CC67"/>
  <c r="BX67"/>
  <c r="AP67"/>
  <c r="AK67"/>
  <c r="AF67"/>
  <c r="Y67"/>
  <c r="CC66"/>
  <c r="BX66"/>
  <c r="AP66"/>
  <c r="AK66"/>
  <c r="AF66"/>
  <c r="Y66"/>
  <c r="CC65"/>
  <c r="BX65"/>
  <c r="AP65"/>
  <c r="AK65"/>
  <c r="AF65"/>
  <c r="Y65"/>
  <c r="CC64"/>
  <c r="BX64"/>
  <c r="AP64"/>
  <c r="AK64"/>
  <c r="AF64"/>
  <c r="Y64"/>
  <c r="CC63"/>
  <c r="BX63"/>
  <c r="AP63"/>
  <c r="AK63"/>
  <c r="AF63"/>
  <c r="Y63"/>
  <c r="CC62"/>
  <c r="BX62"/>
  <c r="AP62"/>
  <c r="AK62"/>
  <c r="AF62"/>
  <c r="Y62"/>
  <c r="CC61"/>
  <c r="BX61"/>
  <c r="AP61"/>
  <c r="AK61"/>
  <c r="AF61"/>
  <c r="Y61"/>
  <c r="CC60"/>
  <c r="BX60"/>
  <c r="AP60"/>
  <c r="AK60"/>
  <c r="AF60"/>
  <c r="Y60"/>
  <c r="CC59"/>
  <c r="BX59"/>
  <c r="AP59"/>
  <c r="AK59"/>
  <c r="AF59"/>
  <c r="Y59"/>
  <c r="CC58"/>
  <c r="BX58"/>
  <c r="AP58"/>
  <c r="AK58"/>
  <c r="AF58"/>
  <c r="Y58"/>
  <c r="CC57"/>
  <c r="BX57"/>
  <c r="AP57"/>
  <c r="AK57"/>
  <c r="AF57"/>
  <c r="Y57"/>
  <c r="CC56"/>
  <c r="BX56"/>
  <c r="AP56"/>
  <c r="AK56"/>
  <c r="AF56"/>
  <c r="Y56"/>
  <c r="CC55"/>
  <c r="BX55"/>
  <c r="AP55"/>
  <c r="AK55"/>
  <c r="AF55"/>
  <c r="Y55"/>
  <c r="CC54"/>
  <c r="BX54"/>
  <c r="AP54"/>
  <c r="AK54"/>
  <c r="AF54"/>
  <c r="Y54"/>
  <c r="CC53"/>
  <c r="BX53"/>
  <c r="AP53"/>
  <c r="AK53"/>
  <c r="AF53"/>
  <c r="Y53"/>
  <c r="CC52"/>
  <c r="BX52"/>
  <c r="AP52"/>
  <c r="AK52"/>
  <c r="AF52"/>
  <c r="Y52"/>
  <c r="CC51"/>
  <c r="BX51"/>
  <c r="AP51"/>
  <c r="AK51"/>
  <c r="AF51"/>
  <c r="Y51"/>
  <c r="AP50"/>
  <c r="AK50"/>
  <c r="AF50"/>
  <c r="Y50"/>
  <c r="V50"/>
  <c r="S50"/>
  <c r="AP49"/>
  <c r="AK49"/>
  <c r="AF49"/>
  <c r="Y49"/>
  <c r="V49"/>
  <c r="S49"/>
  <c r="AP48"/>
  <c r="AK48"/>
  <c r="AF48"/>
  <c r="Y48"/>
  <c r="V48"/>
  <c r="S48"/>
  <c r="AP47"/>
  <c r="AK47"/>
  <c r="AF47"/>
  <c r="Y47"/>
  <c r="V47"/>
  <c r="S47"/>
  <c r="AP46"/>
  <c r="AK46"/>
  <c r="AF46"/>
  <c r="Y46"/>
  <c r="V46"/>
  <c r="S46"/>
  <c r="AP45"/>
  <c r="AK45"/>
  <c r="AF45"/>
  <c r="Y45"/>
  <c r="V45"/>
  <c r="S45"/>
  <c r="AP44"/>
  <c r="AK44"/>
  <c r="AF44"/>
  <c r="Y44"/>
  <c r="V44"/>
  <c r="S44"/>
  <c r="AP43"/>
  <c r="AK43"/>
  <c r="AF43"/>
  <c r="Y43"/>
  <c r="V43"/>
  <c r="S43"/>
  <c r="AP42"/>
  <c r="AK42"/>
  <c r="AF42"/>
  <c r="Y42"/>
  <c r="V42"/>
  <c r="S42"/>
  <c r="AP41"/>
  <c r="AK41"/>
  <c r="AF41"/>
  <c r="Y41"/>
  <c r="V41"/>
  <c r="S41"/>
  <c r="AP40"/>
  <c r="AK40"/>
  <c r="AF40"/>
  <c r="Y40"/>
  <c r="V40"/>
  <c r="S40"/>
  <c r="AP39"/>
  <c r="AK39"/>
  <c r="AF39"/>
  <c r="Y39"/>
  <c r="V39"/>
  <c r="S39"/>
  <c r="AP38"/>
  <c r="AK38"/>
  <c r="AF38"/>
  <c r="Y38"/>
  <c r="V38"/>
  <c r="S38"/>
  <c r="AP37"/>
  <c r="AK37"/>
  <c r="AF37"/>
  <c r="Y37"/>
  <c r="V37"/>
  <c r="S37"/>
  <c r="AP36"/>
  <c r="AK36"/>
  <c r="AF36"/>
  <c r="Y36"/>
  <c r="V36"/>
  <c r="S36"/>
  <c r="AP35"/>
  <c r="AK35"/>
  <c r="AF35"/>
  <c r="Y35"/>
  <c r="V35"/>
  <c r="S35"/>
  <c r="AP34"/>
  <c r="AK34"/>
  <c r="AF34"/>
  <c r="Y34"/>
  <c r="V34"/>
  <c r="S34"/>
  <c r="AP33"/>
  <c r="AK33"/>
  <c r="AF33"/>
  <c r="Y33"/>
  <c r="V33"/>
  <c r="S33"/>
  <c r="AP32"/>
  <c r="AK32"/>
  <c r="AF32"/>
  <c r="Y32"/>
  <c r="V32"/>
  <c r="S32"/>
  <c r="AP31"/>
  <c r="AK31"/>
  <c r="AF31"/>
  <c r="Y31"/>
  <c r="V31"/>
  <c r="S31"/>
  <c r="AP30"/>
  <c r="AK30"/>
  <c r="AF30"/>
  <c r="Y30"/>
  <c r="V30"/>
  <c r="S30"/>
  <c r="AP29"/>
  <c r="AK29"/>
  <c r="AF29"/>
  <c r="Y29"/>
  <c r="V29"/>
  <c r="S29"/>
  <c r="AP28"/>
  <c r="AK28"/>
  <c r="AF28"/>
  <c r="Y28"/>
  <c r="V28"/>
  <c r="S28"/>
  <c r="AP27"/>
  <c r="AK27"/>
  <c r="AF27"/>
  <c r="Y27"/>
  <c r="V27"/>
  <c r="S27"/>
  <c r="AP26"/>
  <c r="AK26"/>
  <c r="AF26"/>
  <c r="Y26"/>
  <c r="V26"/>
  <c r="S26"/>
  <c r="AP25"/>
  <c r="AK25"/>
  <c r="AF25"/>
  <c r="Y25"/>
  <c r="V25"/>
  <c r="S25"/>
  <c r="AP24"/>
  <c r="AK24"/>
  <c r="AF24"/>
  <c r="Y24"/>
  <c r="V24"/>
  <c r="S24"/>
  <c r="AP23"/>
  <c r="AK23"/>
  <c r="AF23"/>
  <c r="Y23"/>
  <c r="V23"/>
  <c r="S23"/>
  <c r="AP22"/>
  <c r="AK22"/>
  <c r="AF22"/>
  <c r="Y22"/>
  <c r="V22"/>
  <c r="S22"/>
  <c r="AP21"/>
  <c r="AK21"/>
  <c r="AF21"/>
  <c r="Y21"/>
  <c r="V21"/>
  <c r="S21"/>
  <c r="AP20"/>
  <c r="AK20"/>
  <c r="AF20"/>
  <c r="Y20"/>
  <c r="V20"/>
  <c r="S20"/>
  <c r="AP19"/>
  <c r="AK19"/>
  <c r="AF19"/>
  <c r="Y19"/>
  <c r="V19"/>
  <c r="S19"/>
  <c r="AP18"/>
  <c r="AK18"/>
  <c r="AF18"/>
  <c r="Y18"/>
  <c r="V18"/>
  <c r="S18"/>
  <c r="AP17"/>
  <c r="AK17"/>
  <c r="AF17"/>
  <c r="Y17"/>
  <c r="V17"/>
  <c r="S17"/>
  <c r="AP16"/>
  <c r="AK16"/>
  <c r="AF16"/>
  <c r="Y16"/>
  <c r="V16"/>
  <c r="S16"/>
  <c r="AP15"/>
  <c r="AK15"/>
  <c r="AF15"/>
  <c r="Y15"/>
  <c r="V15"/>
  <c r="S15"/>
  <c r="AP14"/>
  <c r="AK14"/>
  <c r="AF14"/>
  <c r="Y14"/>
  <c r="V14"/>
  <c r="S14"/>
  <c r="Y13"/>
  <c r="V13"/>
  <c r="S13"/>
  <c r="Y12"/>
  <c r="V12"/>
  <c r="S12"/>
  <c r="Y11"/>
  <c r="V11"/>
  <c r="S11"/>
  <c r="Y10"/>
  <c r="V10"/>
  <c r="S10"/>
  <c r="Y9"/>
  <c r="V9"/>
  <c r="S9"/>
  <c r="Y8"/>
  <c r="V8"/>
  <c r="S8"/>
  <c r="Y7"/>
  <c r="V7"/>
  <c r="S7"/>
  <c r="Y6"/>
  <c r="V6"/>
  <c r="S6"/>
  <c r="Y5"/>
  <c r="V5"/>
  <c r="S5"/>
  <c r="Y4"/>
  <c r="V4"/>
  <c r="S4"/>
  <c r="Y3"/>
  <c r="W3"/>
  <c r="V3"/>
  <c r="CC2"/>
  <c r="BX2"/>
  <c r="Z2"/>
  <c r="X2"/>
  <c r="W2"/>
  <c r="W613" s="1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275"/>
  <c r="L275" i="30"/>
  <c r="AJ275" s="1"/>
  <c r="L276"/>
  <c r="AJ276" s="1"/>
  <c r="L278"/>
  <c r="AJ278" s="1"/>
  <c r="L279"/>
  <c r="AJ279" s="1"/>
  <c r="L280"/>
  <c r="AJ280" s="1"/>
  <c r="L282"/>
  <c r="AJ282" s="1"/>
  <c r="L283"/>
  <c r="AJ283" s="1"/>
  <c r="L284"/>
  <c r="AJ284" s="1"/>
  <c r="L286"/>
  <c r="AJ286" s="1"/>
  <c r="L287"/>
  <c r="AJ287" s="1"/>
  <c r="L288"/>
  <c r="AJ288" s="1"/>
  <c r="L291"/>
  <c r="AJ291" s="1"/>
  <c r="L292"/>
  <c r="AJ292" s="1"/>
  <c r="L293"/>
  <c r="AJ293" s="1"/>
  <c r="L294"/>
  <c r="AJ294" s="1"/>
  <c r="L295"/>
  <c r="AJ295" s="1"/>
  <c r="L296"/>
  <c r="AJ296" s="1"/>
  <c r="L298"/>
  <c r="AJ298" s="1"/>
  <c r="L299"/>
  <c r="AJ299" s="1"/>
  <c r="L300"/>
  <c r="AJ300" s="1"/>
  <c r="L302"/>
  <c r="AJ302" s="1"/>
  <c r="L303"/>
  <c r="AJ303" s="1"/>
  <c r="L306"/>
  <c r="AJ306" s="1"/>
  <c r="L307"/>
  <c r="AJ307" s="1"/>
  <c r="L308"/>
  <c r="AJ308" s="1"/>
  <c r="L309"/>
  <c r="AJ309" s="1"/>
  <c r="L310"/>
  <c r="AJ310" s="1"/>
  <c r="L311"/>
  <c r="AJ311" s="1"/>
  <c r="L312"/>
  <c r="AJ312" s="1"/>
  <c r="L314"/>
  <c r="AJ314" s="1"/>
  <c r="L315"/>
  <c r="AJ315" s="1"/>
  <c r="L316"/>
  <c r="AJ316" s="1"/>
  <c r="L318"/>
  <c r="AJ318" s="1"/>
  <c r="L319"/>
  <c r="AJ319" s="1"/>
  <c r="L320"/>
  <c r="AJ320" s="1"/>
  <c r="L321"/>
  <c r="AJ321" s="1"/>
  <c r="L322"/>
  <c r="AJ322" s="1"/>
  <c r="L323"/>
  <c r="AJ323" s="1"/>
  <c r="L324"/>
  <c r="AJ324" s="1"/>
  <c r="L326"/>
  <c r="AJ326" s="1"/>
  <c r="L327"/>
  <c r="AJ327" s="1"/>
  <c r="L328"/>
  <c r="AJ328" s="1"/>
  <c r="L330"/>
  <c r="AJ330" s="1"/>
  <c r="L331"/>
  <c r="AJ331" s="1"/>
  <c r="L332"/>
  <c r="AJ332" s="1"/>
  <c r="L334"/>
  <c r="AJ334" s="1"/>
  <c r="L335"/>
  <c r="AJ335" s="1"/>
  <c r="L336"/>
  <c r="AJ336" s="1"/>
  <c r="P336" i="31" s="1"/>
  <c r="L337" i="30"/>
  <c r="AJ337" s="1"/>
  <c r="L340"/>
  <c r="AJ340" s="1"/>
  <c r="P340" i="31" s="1"/>
  <c r="L342" i="30"/>
  <c r="AJ342" s="1"/>
  <c r="L344"/>
  <c r="AJ344" s="1"/>
  <c r="P344" i="31" s="1"/>
  <c r="L346" i="30"/>
  <c r="AJ346" s="1"/>
  <c r="L348"/>
  <c r="AJ348" s="1"/>
  <c r="P348" i="31" s="1"/>
  <c r="L349" i="30"/>
  <c r="AJ349" s="1"/>
  <c r="L350"/>
  <c r="AJ350" s="1"/>
  <c r="L352"/>
  <c r="AJ352" s="1"/>
  <c r="P352" i="31" s="1"/>
  <c r="L354" i="30"/>
  <c r="AJ354" s="1"/>
  <c r="L356"/>
  <c r="AJ356" s="1"/>
  <c r="P356" i="31" s="1"/>
  <c r="L358" i="30"/>
  <c r="AJ358" s="1"/>
  <c r="P358" i="31" s="1"/>
  <c r="L360" i="30"/>
  <c r="AJ360" s="1"/>
  <c r="P360" i="31" s="1"/>
  <c r="L361" i="30"/>
  <c r="AJ361" s="1"/>
  <c r="L362"/>
  <c r="AJ362" s="1"/>
  <c r="P362" i="31" s="1"/>
  <c r="L364" i="30"/>
  <c r="AJ364" s="1"/>
  <c r="L366"/>
  <c r="AJ366" s="1"/>
  <c r="P366" i="31" s="1"/>
  <c r="L368" i="30"/>
  <c r="AJ368" s="1"/>
  <c r="P368" i="31" s="1"/>
  <c r="L370" i="30"/>
  <c r="AJ370" s="1"/>
  <c r="L372"/>
  <c r="AJ372" s="1"/>
  <c r="P372" i="31" s="1"/>
  <c r="L374" i="30"/>
  <c r="AJ374" s="1"/>
  <c r="L376"/>
  <c r="AJ376" s="1"/>
  <c r="P376" i="31" s="1"/>
  <c r="L378" i="30"/>
  <c r="AJ378" s="1"/>
  <c r="L381"/>
  <c r="AJ381" s="1"/>
  <c r="L382"/>
  <c r="AJ382" s="1"/>
  <c r="L386"/>
  <c r="AJ386" s="1"/>
  <c r="L388"/>
  <c r="AJ388" s="1"/>
  <c r="P388" i="31" s="1"/>
  <c r="L390" i="30"/>
  <c r="AJ390" s="1"/>
  <c r="P390" i="31" s="1"/>
  <c r="L392" i="30"/>
  <c r="AJ392" s="1"/>
  <c r="P392" i="31" s="1"/>
  <c r="L393" i="30"/>
  <c r="AJ393" s="1"/>
  <c r="L394"/>
  <c r="AJ394" s="1"/>
  <c r="P394" i="31" s="1"/>
  <c r="L396" i="30"/>
  <c r="AJ396" s="1"/>
  <c r="P396" i="31" s="1"/>
  <c r="L398" i="30"/>
  <c r="AJ398" s="1"/>
  <c r="P398" i="31" s="1"/>
  <c r="L400" i="30"/>
  <c r="AJ400" s="1"/>
  <c r="P400" i="31" s="1"/>
  <c r="L401" i="30"/>
  <c r="AJ401" s="1"/>
  <c r="L402"/>
  <c r="AJ402" s="1"/>
  <c r="P402" i="31" s="1"/>
  <c r="L404" i="30"/>
  <c r="AJ404" s="1"/>
  <c r="P404" i="31" s="1"/>
  <c r="L406" i="30"/>
  <c r="AJ406" s="1"/>
  <c r="L408"/>
  <c r="AJ408" s="1"/>
  <c r="P408" i="31" s="1"/>
  <c r="L409" i="30"/>
  <c r="AJ409" s="1"/>
  <c r="L410"/>
  <c r="AJ410" s="1"/>
  <c r="L412"/>
  <c r="AJ412" s="1"/>
  <c r="P412" i="31" s="1"/>
  <c r="L413" i="30"/>
  <c r="AJ413" s="1"/>
  <c r="L414"/>
  <c r="AJ414" s="1"/>
  <c r="L416"/>
  <c r="AJ416" s="1"/>
  <c r="P416" i="31" s="1"/>
  <c r="L417" i="30"/>
  <c r="AJ417" s="1"/>
  <c r="L418"/>
  <c r="AJ418" s="1"/>
  <c r="L420"/>
  <c r="AJ420" s="1"/>
  <c r="L422"/>
  <c r="AJ422" s="1"/>
  <c r="P422" i="31" s="1"/>
  <c r="L424" i="30"/>
  <c r="AJ424" s="1"/>
  <c r="P424" i="31" s="1"/>
  <c r="L426" i="30"/>
  <c r="AJ426" s="1"/>
  <c r="P426" i="31" s="1"/>
  <c r="L428" i="30"/>
  <c r="AJ428" s="1"/>
  <c r="P428" i="31" s="1"/>
  <c r="L429" i="30"/>
  <c r="AJ429" s="1"/>
  <c r="L430"/>
  <c r="AJ430" s="1"/>
  <c r="P430" i="31" s="1"/>
  <c r="L432" i="30"/>
  <c r="AJ432" s="1"/>
  <c r="P432" i="31" s="1"/>
  <c r="L433" i="30"/>
  <c r="AJ433" s="1"/>
  <c r="L434"/>
  <c r="AJ434" s="1"/>
  <c r="P434" i="31" s="1"/>
  <c r="L438" i="30"/>
  <c r="AJ438" s="1"/>
  <c r="L440"/>
  <c r="AJ440" s="1"/>
  <c r="P440" i="31" s="1"/>
  <c r="L442" i="30"/>
  <c r="AJ442" s="1"/>
  <c r="L444"/>
  <c r="AJ444" s="1"/>
  <c r="P444" i="31" s="1"/>
  <c r="L446" i="30"/>
  <c r="AJ446" s="1"/>
  <c r="P446" i="31" s="1"/>
  <c r="L448" i="30"/>
  <c r="AJ448" s="1"/>
  <c r="P448" i="31" s="1"/>
  <c r="L450" i="30"/>
  <c r="AJ450" s="1"/>
  <c r="L451"/>
  <c r="AJ451" s="1"/>
  <c r="L452"/>
  <c r="AJ452" s="1"/>
  <c r="L454"/>
  <c r="AJ454" s="1"/>
  <c r="L456"/>
  <c r="AJ456" s="1"/>
  <c r="P456" i="31" s="1"/>
  <c r="L458" i="30"/>
  <c r="AJ458" s="1"/>
  <c r="P458" i="31" s="1"/>
  <c r="L460" i="30"/>
  <c r="AJ460" s="1"/>
  <c r="P460" i="31" s="1"/>
  <c r="L461" i="30"/>
  <c r="AJ461" s="1"/>
  <c r="L462"/>
  <c r="AJ462" s="1"/>
  <c r="P462" i="31" s="1"/>
  <c r="L463" i="30"/>
  <c r="AJ463" s="1"/>
  <c r="L464"/>
  <c r="AJ464" s="1"/>
  <c r="P464" i="31" s="1"/>
  <c r="L466" i="30"/>
  <c r="AJ466" s="1"/>
  <c r="P466" i="31" s="1"/>
  <c r="L467" i="30"/>
  <c r="AJ467" s="1"/>
  <c r="L468"/>
  <c r="AJ468" s="1"/>
  <c r="P468" i="31" s="1"/>
  <c r="L472" i="30"/>
  <c r="AJ472" s="1"/>
  <c r="P472" i="31" s="1"/>
  <c r="L474" i="30"/>
  <c r="AJ474" s="1"/>
  <c r="P474" i="31" s="1"/>
  <c r="L476" i="30"/>
  <c r="AJ476" s="1"/>
  <c r="P476" i="31" s="1"/>
  <c r="L477" i="30"/>
  <c r="AJ477" s="1"/>
  <c r="L478"/>
  <c r="AJ478" s="1"/>
  <c r="P478" i="31" s="1"/>
  <c r="L479" i="30"/>
  <c r="AJ479" s="1"/>
  <c r="L480"/>
  <c r="AJ480" s="1"/>
  <c r="P480" i="31" s="1"/>
  <c r="L481" i="30"/>
  <c r="AJ481" s="1"/>
  <c r="L482"/>
  <c r="AJ482" s="1"/>
  <c r="P482" i="31" s="1"/>
  <c r="L484" i="30"/>
  <c r="AJ484" s="1"/>
  <c r="P484" i="31" s="1"/>
  <c r="L485" i="30"/>
  <c r="AJ485" s="1"/>
  <c r="L486"/>
  <c r="AJ486" s="1"/>
  <c r="P486" i="31" s="1"/>
  <c r="L487" i="30"/>
  <c r="AJ487" s="1"/>
  <c r="L489"/>
  <c r="AJ489" s="1"/>
  <c r="L490"/>
  <c r="AJ490" s="1"/>
  <c r="P490" i="31" s="1"/>
  <c r="L491" i="30"/>
  <c r="AJ491" s="1"/>
  <c r="L492"/>
  <c r="AJ492" s="1"/>
  <c r="L493"/>
  <c r="AJ493" s="1"/>
  <c r="L494"/>
  <c r="AJ494" s="1"/>
  <c r="L496"/>
  <c r="AJ496" s="1"/>
  <c r="L497"/>
  <c r="AJ497" s="1"/>
  <c r="L498"/>
  <c r="AJ498" s="1"/>
  <c r="L499"/>
  <c r="AJ499" s="1"/>
  <c r="L500"/>
  <c r="AJ500" s="1"/>
  <c r="L502"/>
  <c r="AJ502" s="1"/>
  <c r="L504"/>
  <c r="AJ504" s="1"/>
  <c r="L506"/>
  <c r="AJ506" s="1"/>
  <c r="L508"/>
  <c r="AJ508" s="1"/>
  <c r="L509"/>
  <c r="AJ509" s="1"/>
  <c r="L510"/>
  <c r="AJ510" s="1"/>
  <c r="L511"/>
  <c r="AJ511" s="1"/>
  <c r="L512"/>
  <c r="AJ512" s="1"/>
  <c r="L513"/>
  <c r="AJ513" s="1"/>
  <c r="L514"/>
  <c r="AJ514" s="1"/>
  <c r="L515"/>
  <c r="AJ515" s="1"/>
  <c r="L516"/>
  <c r="AJ516" s="1"/>
  <c r="L518"/>
  <c r="AJ518" s="1"/>
  <c r="L520"/>
  <c r="AJ520" s="1"/>
  <c r="L522"/>
  <c r="AJ522" s="1"/>
  <c r="L524"/>
  <c r="AJ524" s="1"/>
  <c r="P524" i="31" s="1"/>
  <c r="L526" i="30"/>
  <c r="AJ526" s="1"/>
  <c r="L528"/>
  <c r="AJ528" s="1"/>
  <c r="L530"/>
  <c r="AJ530" s="1"/>
  <c r="L532"/>
  <c r="AJ532" s="1"/>
  <c r="L534"/>
  <c r="AJ534" s="1"/>
  <c r="L536"/>
  <c r="AJ536" s="1"/>
  <c r="L538"/>
  <c r="AJ538" s="1"/>
  <c r="L540"/>
  <c r="AJ540" s="1"/>
  <c r="L542"/>
  <c r="AJ542" s="1"/>
  <c r="L544"/>
  <c r="AJ544" s="1"/>
  <c r="L546"/>
  <c r="AJ546" s="1"/>
  <c r="L548"/>
  <c r="AJ548" s="1"/>
  <c r="L550"/>
  <c r="AJ550" s="1"/>
  <c r="L552"/>
  <c r="AJ552" s="1"/>
  <c r="L554"/>
  <c r="AJ554" s="1"/>
  <c r="L556"/>
  <c r="AJ556" s="1"/>
  <c r="L558"/>
  <c r="AJ558" s="1"/>
  <c r="L560"/>
  <c r="AJ560" s="1"/>
  <c r="P560" i="31" s="1"/>
  <c r="L562" i="30"/>
  <c r="AJ562" s="1"/>
  <c r="L564"/>
  <c r="AJ564" s="1"/>
  <c r="L566"/>
  <c r="AJ566" s="1"/>
  <c r="L568"/>
  <c r="AJ568" s="1"/>
  <c r="L570"/>
  <c r="AJ570" s="1"/>
  <c r="L572"/>
  <c r="AJ572" s="1"/>
  <c r="L574"/>
  <c r="AJ574" s="1"/>
  <c r="L576"/>
  <c r="AJ576" s="1"/>
  <c r="P576" i="31" s="1"/>
  <c r="L578" i="30"/>
  <c r="AJ578" s="1"/>
  <c r="L580"/>
  <c r="AJ580" s="1"/>
  <c r="L582"/>
  <c r="AJ582" s="1"/>
  <c r="L584"/>
  <c r="AJ584" s="1"/>
  <c r="P584" i="31" s="1"/>
  <c r="L586" i="30"/>
  <c r="AJ586" s="1"/>
  <c r="P586" i="31" s="1"/>
  <c r="L588" i="30"/>
  <c r="AJ588" s="1"/>
  <c r="L590"/>
  <c r="AJ590" s="1"/>
  <c r="P590" i="31" s="1"/>
  <c r="L592" i="30"/>
  <c r="AJ592" s="1"/>
  <c r="P592" i="31" s="1"/>
  <c r="L594" i="30"/>
  <c r="AJ594" s="1"/>
  <c r="L596"/>
  <c r="AJ596" s="1"/>
  <c r="P596" i="31" s="1"/>
  <c r="L598" i="30"/>
  <c r="AJ598" s="1"/>
  <c r="P598" i="31" s="1"/>
  <c r="L599" i="30"/>
  <c r="AJ599" s="1"/>
  <c r="L600"/>
  <c r="AJ600" s="1"/>
  <c r="P600" i="31" s="1"/>
  <c r="I277" i="30"/>
  <c r="I305"/>
  <c r="I307"/>
  <c r="I308"/>
  <c r="I309"/>
  <c r="I311"/>
  <c r="I312"/>
  <c r="I313"/>
  <c r="I316"/>
  <c r="I317"/>
  <c r="I320"/>
  <c r="I321"/>
  <c r="I324"/>
  <c r="I325"/>
  <c r="I328"/>
  <c r="I329"/>
  <c r="I332"/>
  <c r="I333"/>
  <c r="I335"/>
  <c r="I336"/>
  <c r="I337"/>
  <c r="I340"/>
  <c r="I341"/>
  <c r="I343"/>
  <c r="I344"/>
  <c r="I345"/>
  <c r="I347"/>
  <c r="I348"/>
  <c r="I349"/>
  <c r="I352"/>
  <c r="I355"/>
  <c r="I356"/>
  <c r="I357"/>
  <c r="I359"/>
  <c r="I360"/>
  <c r="I361"/>
  <c r="I364"/>
  <c r="I365"/>
  <c r="I367"/>
  <c r="I368"/>
  <c r="I369"/>
  <c r="I371"/>
  <c r="I372"/>
  <c r="I373"/>
  <c r="I376"/>
  <c r="I377"/>
  <c r="I379"/>
  <c r="I380"/>
  <c r="I381"/>
  <c r="I384"/>
  <c r="I385"/>
  <c r="I388"/>
  <c r="I389"/>
  <c r="I392"/>
  <c r="I393"/>
  <c r="I396"/>
  <c r="I397"/>
  <c r="I400"/>
  <c r="I401"/>
  <c r="I404"/>
  <c r="I405"/>
  <c r="I407"/>
  <c r="I408"/>
  <c r="I409"/>
  <c r="I412"/>
  <c r="I413"/>
  <c r="I415"/>
  <c r="I416"/>
  <c r="I417"/>
  <c r="I419"/>
  <c r="I420"/>
  <c r="I421"/>
  <c r="I424"/>
  <c r="I425"/>
  <c r="I427"/>
  <c r="I428"/>
  <c r="I429"/>
  <c r="I431"/>
  <c r="I432"/>
  <c r="I433"/>
  <c r="I436"/>
  <c r="I437"/>
  <c r="I439"/>
  <c r="I440"/>
  <c r="I441"/>
  <c r="I443"/>
  <c r="I444"/>
  <c r="I445"/>
  <c r="I448"/>
  <c r="I449"/>
  <c r="I451"/>
  <c r="I452"/>
  <c r="I453"/>
  <c r="I455"/>
  <c r="I456"/>
  <c r="I457"/>
  <c r="I460"/>
  <c r="I461"/>
  <c r="I464"/>
  <c r="I465"/>
  <c r="I467"/>
  <c r="I468"/>
  <c r="I469"/>
  <c r="I472"/>
  <c r="I473"/>
  <c r="I475"/>
  <c r="I476"/>
  <c r="I477"/>
  <c r="I479"/>
  <c r="I480"/>
  <c r="I481"/>
  <c r="I484"/>
  <c r="I485"/>
  <c r="I487"/>
  <c r="I488"/>
  <c r="I489"/>
  <c r="I491"/>
  <c r="I492"/>
  <c r="I493"/>
  <c r="I496"/>
  <c r="I497"/>
  <c r="I499"/>
  <c r="I500"/>
  <c r="I501"/>
  <c r="I503"/>
  <c r="I504"/>
  <c r="I505"/>
  <c r="I508"/>
  <c r="I509"/>
  <c r="I511"/>
  <c r="I512"/>
  <c r="I513"/>
  <c r="I515"/>
  <c r="I516"/>
  <c r="I517"/>
  <c r="I520"/>
  <c r="I521"/>
  <c r="I524"/>
  <c r="I525"/>
  <c r="I527"/>
  <c r="I528"/>
  <c r="I529"/>
  <c r="I532"/>
  <c r="I533"/>
  <c r="I535"/>
  <c r="I536"/>
  <c r="I537"/>
  <c r="I540"/>
  <c r="I541"/>
  <c r="I544"/>
  <c r="I545"/>
  <c r="I547"/>
  <c r="I548"/>
  <c r="I549"/>
  <c r="I551"/>
  <c r="I552"/>
  <c r="I553"/>
  <c r="I556"/>
  <c r="I557"/>
  <c r="I559"/>
  <c r="I560"/>
  <c r="I561"/>
  <c r="I563"/>
  <c r="I564"/>
  <c r="I565"/>
  <c r="I568"/>
  <c r="I569"/>
  <c r="I570"/>
  <c r="I572"/>
  <c r="I573"/>
  <c r="I575"/>
  <c r="I576"/>
  <c r="I577"/>
  <c r="I580"/>
  <c r="I581"/>
  <c r="I582"/>
  <c r="I583"/>
  <c r="I584"/>
  <c r="I585"/>
  <c r="C600"/>
  <c r="I600" s="1"/>
  <c r="C601"/>
  <c r="I601" s="1"/>
  <c r="C602"/>
  <c r="I602" s="1"/>
  <c r="I592"/>
  <c r="I593"/>
  <c r="I595"/>
  <c r="I596"/>
  <c r="I597"/>
  <c r="I523"/>
  <c r="J276"/>
  <c r="J279"/>
  <c r="J280"/>
  <c r="J281"/>
  <c r="J284"/>
  <c r="J285"/>
  <c r="J287"/>
  <c r="J288"/>
  <c r="J289"/>
  <c r="J291"/>
  <c r="J292"/>
  <c r="J293"/>
  <c r="J295"/>
  <c r="J296"/>
  <c r="J297"/>
  <c r="J299"/>
  <c r="J300"/>
  <c r="J303"/>
  <c r="J305"/>
  <c r="J307"/>
  <c r="J308"/>
  <c r="J309"/>
  <c r="J311"/>
  <c r="J312"/>
  <c r="J313"/>
  <c r="J315"/>
  <c r="J316"/>
  <c r="J317"/>
  <c r="J319"/>
  <c r="J320"/>
  <c r="J321"/>
  <c r="J323"/>
  <c r="J325"/>
  <c r="J327"/>
  <c r="J329"/>
  <c r="J331"/>
  <c r="J332"/>
  <c r="J333"/>
  <c r="J335"/>
  <c r="J339"/>
  <c r="J340"/>
  <c r="J341"/>
  <c r="J343"/>
  <c r="J344"/>
  <c r="J345"/>
  <c r="J347"/>
  <c r="J348"/>
  <c r="J349"/>
  <c r="J351"/>
  <c r="J352"/>
  <c r="J353"/>
  <c r="J355"/>
  <c r="J356"/>
  <c r="J357"/>
  <c r="J359"/>
  <c r="J361"/>
  <c r="J363"/>
  <c r="J364"/>
  <c r="J365"/>
  <c r="J367"/>
  <c r="J368"/>
  <c r="J369"/>
  <c r="J371"/>
  <c r="J372"/>
  <c r="J373"/>
  <c r="J375"/>
  <c r="J377"/>
  <c r="J379"/>
  <c r="J380"/>
  <c r="J383"/>
  <c r="J384"/>
  <c r="J385"/>
  <c r="J387"/>
  <c r="J389"/>
  <c r="J391"/>
  <c r="J392"/>
  <c r="J395"/>
  <c r="J396"/>
  <c r="J397"/>
  <c r="J399"/>
  <c r="J400"/>
  <c r="J401"/>
  <c r="J403"/>
  <c r="J405"/>
  <c r="J407"/>
  <c r="J408"/>
  <c r="J409"/>
  <c r="J411"/>
  <c r="J413"/>
  <c r="J415"/>
  <c r="J416"/>
  <c r="J417"/>
  <c r="J419"/>
  <c r="J420"/>
  <c r="J421"/>
  <c r="J423"/>
  <c r="J424"/>
  <c r="J425"/>
  <c r="J427"/>
  <c r="J428"/>
  <c r="J429"/>
  <c r="J431"/>
  <c r="J432"/>
  <c r="J433"/>
  <c r="J435"/>
  <c r="J436"/>
  <c r="J437"/>
  <c r="J439"/>
  <c r="J441"/>
  <c r="J443"/>
  <c r="J445"/>
  <c r="J447"/>
  <c r="J448"/>
  <c r="J449"/>
  <c r="J450"/>
  <c r="J451"/>
  <c r="J452"/>
  <c r="J453"/>
  <c r="J454"/>
  <c r="J455"/>
  <c r="J456"/>
  <c r="J457"/>
  <c r="J459"/>
  <c r="J460"/>
  <c r="J461"/>
  <c r="J463"/>
  <c r="J465"/>
  <c r="J466"/>
  <c r="J467"/>
  <c r="J468"/>
  <c r="J469"/>
  <c r="J472"/>
  <c r="J473"/>
  <c r="J474"/>
  <c r="J475"/>
  <c r="J476"/>
  <c r="J477"/>
  <c r="J479"/>
  <c r="J480"/>
  <c r="J481"/>
  <c r="J482"/>
  <c r="J483"/>
  <c r="J484"/>
  <c r="J485"/>
  <c r="J487"/>
  <c r="J488"/>
  <c r="J489"/>
  <c r="J490"/>
  <c r="J491"/>
  <c r="J493"/>
  <c r="J495"/>
  <c r="J496"/>
  <c r="J497"/>
  <c r="J499"/>
  <c r="J501"/>
  <c r="J503"/>
  <c r="J505"/>
  <c r="J507"/>
  <c r="J508"/>
  <c r="J509"/>
  <c r="J511"/>
  <c r="J512"/>
  <c r="J513"/>
  <c r="J515"/>
  <c r="J516"/>
  <c r="J517"/>
  <c r="J519"/>
  <c r="J521"/>
  <c r="J522"/>
  <c r="J523"/>
  <c r="J524"/>
  <c r="J525"/>
  <c r="J527"/>
  <c r="J528"/>
  <c r="J529"/>
  <c r="J530"/>
  <c r="J531"/>
  <c r="J532"/>
  <c r="J535"/>
  <c r="J536"/>
  <c r="J537"/>
  <c r="J538"/>
  <c r="J539"/>
  <c r="J540"/>
  <c r="J541"/>
  <c r="J543"/>
  <c r="J545"/>
  <c r="J546"/>
  <c r="J547"/>
  <c r="J548"/>
  <c r="J549"/>
  <c r="J551"/>
  <c r="J552"/>
  <c r="J553"/>
  <c r="J554"/>
  <c r="J555"/>
  <c r="J557"/>
  <c r="J559"/>
  <c r="J560"/>
  <c r="J561"/>
  <c r="J562"/>
  <c r="J563"/>
  <c r="J564"/>
  <c r="J565"/>
  <c r="J567"/>
  <c r="J569"/>
  <c r="J570"/>
  <c r="J571"/>
  <c r="J572"/>
  <c r="J573"/>
  <c r="J575"/>
  <c r="J576"/>
  <c r="J577"/>
  <c r="J578"/>
  <c r="J579"/>
  <c r="J581"/>
  <c r="J583"/>
  <c r="J584"/>
  <c r="J585"/>
  <c r="J586"/>
  <c r="J587"/>
  <c r="J589"/>
  <c r="D602"/>
  <c r="J591"/>
  <c r="J592"/>
  <c r="AF592" s="1"/>
  <c r="J593"/>
  <c r="J594"/>
  <c r="J595"/>
  <c r="J596"/>
  <c r="J597"/>
  <c r="J598"/>
  <c r="J599"/>
  <c r="J600"/>
  <c r="J601"/>
  <c r="G758"/>
  <c r="F758"/>
  <c r="E758"/>
  <c r="D758"/>
  <c r="C758"/>
  <c r="B758"/>
  <c r="G757"/>
  <c r="F757"/>
  <c r="E757"/>
  <c r="D757"/>
  <c r="C757"/>
  <c r="B757"/>
  <c r="G756"/>
  <c r="F756"/>
  <c r="E756"/>
  <c r="D756"/>
  <c r="C756"/>
  <c r="B756"/>
  <c r="G755"/>
  <c r="F755"/>
  <c r="E755"/>
  <c r="D755"/>
  <c r="C755"/>
  <c r="B755"/>
  <c r="G754"/>
  <c r="F754"/>
  <c r="E754"/>
  <c r="D754"/>
  <c r="C754"/>
  <c r="B754"/>
  <c r="G753"/>
  <c r="F753"/>
  <c r="E753"/>
  <c r="D753"/>
  <c r="C753"/>
  <c r="B753"/>
  <c r="G752"/>
  <c r="F752"/>
  <c r="E752"/>
  <c r="D752"/>
  <c r="C752"/>
  <c r="B752"/>
  <c r="K747"/>
  <c r="M727"/>
  <c r="L727"/>
  <c r="K727"/>
  <c r="J727"/>
  <c r="I727"/>
  <c r="I750" s="1"/>
  <c r="M726"/>
  <c r="L726"/>
  <c r="K726"/>
  <c r="J726"/>
  <c r="I726"/>
  <c r="M725"/>
  <c r="L725"/>
  <c r="K725"/>
  <c r="K748" s="1"/>
  <c r="J725"/>
  <c r="I725"/>
  <c r="M724"/>
  <c r="L724"/>
  <c r="K724"/>
  <c r="J724"/>
  <c r="I724"/>
  <c r="M723"/>
  <c r="M746" s="1"/>
  <c r="L723"/>
  <c r="K723"/>
  <c r="J723"/>
  <c r="I723"/>
  <c r="I746" s="1"/>
  <c r="M722"/>
  <c r="L722"/>
  <c r="K722"/>
  <c r="J722"/>
  <c r="I722"/>
  <c r="M721"/>
  <c r="L721"/>
  <c r="K721"/>
  <c r="K744" s="1"/>
  <c r="J721"/>
  <c r="I721"/>
  <c r="M720"/>
  <c r="L720"/>
  <c r="K720"/>
  <c r="J720"/>
  <c r="I720"/>
  <c r="M719"/>
  <c r="M742" s="1"/>
  <c r="L719"/>
  <c r="K719"/>
  <c r="J719"/>
  <c r="I719"/>
  <c r="I742" s="1"/>
  <c r="M718"/>
  <c r="L718"/>
  <c r="K718"/>
  <c r="J718"/>
  <c r="I718"/>
  <c r="M717"/>
  <c r="L717"/>
  <c r="K717"/>
  <c r="K740" s="1"/>
  <c r="J717"/>
  <c r="I717"/>
  <c r="M716"/>
  <c r="M740" s="1"/>
  <c r="L716"/>
  <c r="K716"/>
  <c r="J716"/>
  <c r="I716"/>
  <c r="A669"/>
  <c r="A670" s="1"/>
  <c r="A671" s="1"/>
  <c r="CA657"/>
  <c r="BZ657"/>
  <c r="BW657"/>
  <c r="BV657"/>
  <c r="AX657"/>
  <c r="Z657"/>
  <c r="CA656"/>
  <c r="BZ656"/>
  <c r="BW656"/>
  <c r="BV656"/>
  <c r="AX656"/>
  <c r="Z656"/>
  <c r="CA655"/>
  <c r="BZ655"/>
  <c r="BW655"/>
  <c r="BV655"/>
  <c r="AX655"/>
  <c r="Z655"/>
  <c r="CA654"/>
  <c r="BZ654"/>
  <c r="BW654"/>
  <c r="BV654"/>
  <c r="AX654"/>
  <c r="Z654"/>
  <c r="CA653"/>
  <c r="BZ653"/>
  <c r="BW653"/>
  <c r="BV653"/>
  <c r="AX653"/>
  <c r="Z653"/>
  <c r="CA652"/>
  <c r="BZ652"/>
  <c r="BW652"/>
  <c r="BV652"/>
  <c r="AX652"/>
  <c r="Z652"/>
  <c r="CA651"/>
  <c r="BZ651"/>
  <c r="BW651"/>
  <c r="BV651"/>
  <c r="AX651"/>
  <c r="Z651"/>
  <c r="CA650"/>
  <c r="BZ650"/>
  <c r="BW650"/>
  <c r="BV650"/>
  <c r="AX650"/>
  <c r="Z650"/>
  <c r="CA649"/>
  <c r="BZ649"/>
  <c r="BW649"/>
  <c r="BV649"/>
  <c r="AX649"/>
  <c r="Z649"/>
  <c r="CA648"/>
  <c r="BZ648"/>
  <c r="BW648"/>
  <c r="BV648"/>
  <c r="AX648"/>
  <c r="Z648"/>
  <c r="CA647"/>
  <c r="BZ647"/>
  <c r="BW647"/>
  <c r="BV647"/>
  <c r="AX647"/>
  <c r="Z647"/>
  <c r="CA646"/>
  <c r="BZ646"/>
  <c r="BW646"/>
  <c r="BV646"/>
  <c r="AX646"/>
  <c r="Z646"/>
  <c r="CA645"/>
  <c r="BZ645"/>
  <c r="BW645"/>
  <c r="BV645"/>
  <c r="AX645"/>
  <c r="Z645"/>
  <c r="CA644"/>
  <c r="BZ644"/>
  <c r="BW644"/>
  <c r="BV644"/>
  <c r="AX644"/>
  <c r="Z644"/>
  <c r="CA643"/>
  <c r="BZ643"/>
  <c r="BW643"/>
  <c r="BV643"/>
  <c r="AX643"/>
  <c r="Z643"/>
  <c r="R643"/>
  <c r="P643"/>
  <c r="CA642"/>
  <c r="BZ642"/>
  <c r="BW642"/>
  <c r="BV642"/>
  <c r="AX642"/>
  <c r="Z642"/>
  <c r="R642"/>
  <c r="P642"/>
  <c r="CA641"/>
  <c r="BZ641"/>
  <c r="BW641"/>
  <c r="BV641"/>
  <c r="AX641"/>
  <c r="Z641"/>
  <c r="R641"/>
  <c r="P641"/>
  <c r="CA640"/>
  <c r="BZ640"/>
  <c r="BW640"/>
  <c r="BV640"/>
  <c r="AX640"/>
  <c r="Z640"/>
  <c r="R640"/>
  <c r="P640"/>
  <c r="CA639"/>
  <c r="BZ639"/>
  <c r="BW639"/>
  <c r="BV639"/>
  <c r="AX639"/>
  <c r="Z639"/>
  <c r="R639"/>
  <c r="P639"/>
  <c r="CA638"/>
  <c r="BZ638"/>
  <c r="BW638"/>
  <c r="BV638"/>
  <c r="AX638"/>
  <c r="Z638"/>
  <c r="R638"/>
  <c r="P638"/>
  <c r="CA637"/>
  <c r="BZ637"/>
  <c r="BW637"/>
  <c r="BV637"/>
  <c r="AX637"/>
  <c r="Z637"/>
  <c r="R637"/>
  <c r="P637"/>
  <c r="CA636"/>
  <c r="BZ636"/>
  <c r="BW636"/>
  <c r="BV636"/>
  <c r="AX636"/>
  <c r="Z636"/>
  <c r="R636"/>
  <c r="P636"/>
  <c r="CA635"/>
  <c r="BZ635"/>
  <c r="BW635"/>
  <c r="BV635"/>
  <c r="AX635"/>
  <c r="Z635"/>
  <c r="R635"/>
  <c r="P635"/>
  <c r="CA634"/>
  <c r="BZ634"/>
  <c r="BW634"/>
  <c r="BV634"/>
  <c r="AX634"/>
  <c r="Z634"/>
  <c r="R634"/>
  <c r="P634"/>
  <c r="CA633"/>
  <c r="BZ633"/>
  <c r="BW633"/>
  <c r="BV633"/>
  <c r="AX633"/>
  <c r="Z633"/>
  <c r="R633"/>
  <c r="P633"/>
  <c r="CA632"/>
  <c r="BZ632"/>
  <c r="BW632"/>
  <c r="BV632"/>
  <c r="AX632"/>
  <c r="Z632"/>
  <c r="R632"/>
  <c r="P632"/>
  <c r="CA631"/>
  <c r="BZ631"/>
  <c r="BW631"/>
  <c r="BV631"/>
  <c r="Z631"/>
  <c r="R631"/>
  <c r="P631"/>
  <c r="CA630"/>
  <c r="BZ630"/>
  <c r="BW630"/>
  <c r="BV630"/>
  <c r="R630"/>
  <c r="P630"/>
  <c r="AT629"/>
  <c r="AS629"/>
  <c r="AR629"/>
  <c r="AQ629"/>
  <c r="AP629"/>
  <c r="R629"/>
  <c r="Q629"/>
  <c r="P629"/>
  <c r="M629"/>
  <c r="L629"/>
  <c r="K629"/>
  <c r="J629"/>
  <c r="I629"/>
  <c r="AT628"/>
  <c r="AS628"/>
  <c r="AR628"/>
  <c r="AQ628"/>
  <c r="AP628"/>
  <c r="S628"/>
  <c r="R628"/>
  <c r="Q628"/>
  <c r="P628"/>
  <c r="M628"/>
  <c r="L628"/>
  <c r="K628"/>
  <c r="J628"/>
  <c r="I628"/>
  <c r="AT627"/>
  <c r="AS627"/>
  <c r="AR627"/>
  <c r="AQ627"/>
  <c r="AP627"/>
  <c r="S627"/>
  <c r="R627"/>
  <c r="Q627"/>
  <c r="P627"/>
  <c r="M627"/>
  <c r="L627"/>
  <c r="K627"/>
  <c r="J627"/>
  <c r="I627"/>
  <c r="AT626"/>
  <c r="AS626"/>
  <c r="AR626"/>
  <c r="AQ626"/>
  <c r="AP626"/>
  <c r="S626"/>
  <c r="R626"/>
  <c r="Q626"/>
  <c r="P626"/>
  <c r="M626"/>
  <c r="L626"/>
  <c r="K626"/>
  <c r="J626"/>
  <c r="I626"/>
  <c r="AY625"/>
  <c r="AT625"/>
  <c r="AS625"/>
  <c r="AR625"/>
  <c r="AQ625"/>
  <c r="AP625"/>
  <c r="S625"/>
  <c r="R625"/>
  <c r="Q625"/>
  <c r="P625"/>
  <c r="M625"/>
  <c r="L625"/>
  <c r="K625"/>
  <c r="J625"/>
  <c r="I625"/>
  <c r="AY624"/>
  <c r="AT624"/>
  <c r="AS624"/>
  <c r="AR624"/>
  <c r="AQ624"/>
  <c r="AP624"/>
  <c r="S624"/>
  <c r="M624"/>
  <c r="L624"/>
  <c r="K624"/>
  <c r="J624"/>
  <c r="I624"/>
  <c r="AY623"/>
  <c r="AH372" s="1"/>
  <c r="N372" i="31" s="1"/>
  <c r="AT623" i="30"/>
  <c r="AS623"/>
  <c r="AR623"/>
  <c r="AQ623"/>
  <c r="AP623"/>
  <c r="S623"/>
  <c r="M623"/>
  <c r="L623"/>
  <c r="K623"/>
  <c r="J623"/>
  <c r="I623"/>
  <c r="AY622"/>
  <c r="AT622"/>
  <c r="AS622"/>
  <c r="AR622"/>
  <c r="AQ622"/>
  <c r="AP622"/>
  <c r="S622"/>
  <c r="M622"/>
  <c r="L622"/>
  <c r="K622"/>
  <c r="J622"/>
  <c r="I622"/>
  <c r="AY621"/>
  <c r="AT621"/>
  <c r="AS621"/>
  <c r="AR621"/>
  <c r="AQ621"/>
  <c r="AP621"/>
  <c r="S621"/>
  <c r="M621"/>
  <c r="L621"/>
  <c r="K621"/>
  <c r="J621"/>
  <c r="I621"/>
  <c r="D621"/>
  <c r="AY620"/>
  <c r="AH405" s="1"/>
  <c r="N405" i="31" s="1"/>
  <c r="AT620" i="30"/>
  <c r="AS620"/>
  <c r="AR620"/>
  <c r="AQ620"/>
  <c r="AP620"/>
  <c r="S620"/>
  <c r="M620"/>
  <c r="L620"/>
  <c r="K620"/>
  <c r="J620"/>
  <c r="I620"/>
  <c r="G620"/>
  <c r="F620"/>
  <c r="E620"/>
  <c r="D620"/>
  <c r="AY619"/>
  <c r="AH380" s="1"/>
  <c r="N380" i="31" s="1"/>
  <c r="AT619" i="30"/>
  <c r="AS619"/>
  <c r="AR619"/>
  <c r="AQ619"/>
  <c r="AP619"/>
  <c r="S619"/>
  <c r="M619"/>
  <c r="L619"/>
  <c r="K619"/>
  <c r="J619"/>
  <c r="I619"/>
  <c r="G619"/>
  <c r="F619"/>
  <c r="D619"/>
  <c r="C619"/>
  <c r="AY618"/>
  <c r="AH355" s="1"/>
  <c r="N355" i="31" s="1"/>
  <c r="AT618" i="30"/>
  <c r="AS618"/>
  <c r="AR618"/>
  <c r="AQ618"/>
  <c r="AP618"/>
  <c r="S618"/>
  <c r="M618"/>
  <c r="L618"/>
  <c r="K618"/>
  <c r="J618"/>
  <c r="I618"/>
  <c r="G618"/>
  <c r="F618"/>
  <c r="E618"/>
  <c r="D618"/>
  <c r="C618"/>
  <c r="AY617"/>
  <c r="AT617"/>
  <c r="AS617"/>
  <c r="AR617"/>
  <c r="AQ617"/>
  <c r="AP617"/>
  <c r="M617"/>
  <c r="L617"/>
  <c r="K617"/>
  <c r="J617"/>
  <c r="I617"/>
  <c r="G617"/>
  <c r="F617"/>
  <c r="E617"/>
  <c r="D617"/>
  <c r="C617"/>
  <c r="AY616"/>
  <c r="AH401" s="1"/>
  <c r="N401" i="31" s="1"/>
  <c r="AT616" i="30"/>
  <c r="AS616"/>
  <c r="AR616"/>
  <c r="AQ616"/>
  <c r="AP616"/>
  <c r="M616"/>
  <c r="L616"/>
  <c r="K616"/>
  <c r="J616"/>
  <c r="I616"/>
  <c r="G616"/>
  <c r="F616"/>
  <c r="E616"/>
  <c r="D616"/>
  <c r="C616"/>
  <c r="AY615"/>
  <c r="AT615"/>
  <c r="AS615"/>
  <c r="AR615"/>
  <c r="AQ615"/>
  <c r="AP615"/>
  <c r="AH615"/>
  <c r="M615"/>
  <c r="L615"/>
  <c r="K615"/>
  <c r="J615"/>
  <c r="I615"/>
  <c r="G615"/>
  <c r="F615"/>
  <c r="E615"/>
  <c r="D615"/>
  <c r="C615"/>
  <c r="AY614"/>
  <c r="AT614"/>
  <c r="AS614"/>
  <c r="AR614"/>
  <c r="AQ614"/>
  <c r="AP614"/>
  <c r="AD614"/>
  <c r="M614"/>
  <c r="L614"/>
  <c r="K614"/>
  <c r="J614"/>
  <c r="I614"/>
  <c r="G614"/>
  <c r="F614"/>
  <c r="E614"/>
  <c r="D614"/>
  <c r="C614"/>
  <c r="AT613"/>
  <c r="AS613"/>
  <c r="AR613"/>
  <c r="AQ613"/>
  <c r="AP613"/>
  <c r="AD613"/>
  <c r="M613"/>
  <c r="L613"/>
  <c r="K613"/>
  <c r="J613"/>
  <c r="I613"/>
  <c r="G613"/>
  <c r="F613"/>
  <c r="E613"/>
  <c r="D613"/>
  <c r="C613"/>
  <c r="AT612"/>
  <c r="AS612"/>
  <c r="AR612"/>
  <c r="AQ612"/>
  <c r="AP612"/>
  <c r="AD612"/>
  <c r="M612"/>
  <c r="L612"/>
  <c r="K612"/>
  <c r="J612"/>
  <c r="I612"/>
  <c r="G612"/>
  <c r="F612"/>
  <c r="E612"/>
  <c r="D612"/>
  <c r="C612"/>
  <c r="AT611"/>
  <c r="AS611"/>
  <c r="AR611"/>
  <c r="AQ611"/>
  <c r="AP611"/>
  <c r="AD611"/>
  <c r="M611"/>
  <c r="L611"/>
  <c r="K611"/>
  <c r="J611"/>
  <c r="I611"/>
  <c r="G611"/>
  <c r="F611"/>
  <c r="E611"/>
  <c r="D611"/>
  <c r="C611"/>
  <c r="AT610"/>
  <c r="AS610"/>
  <c r="AR610"/>
  <c r="AQ610"/>
  <c r="AP610"/>
  <c r="AD610"/>
  <c r="G610"/>
  <c r="F610"/>
  <c r="E610"/>
  <c r="D610"/>
  <c r="C610"/>
  <c r="BF609"/>
  <c r="BF610" s="1"/>
  <c r="BF611" s="1"/>
  <c r="BF612" s="1"/>
  <c r="BF613" s="1"/>
  <c r="BF614" s="1"/>
  <c r="BF615" s="1"/>
  <c r="BF616" s="1"/>
  <c r="BF617" s="1"/>
  <c r="BF618" s="1"/>
  <c r="BF619" s="1"/>
  <c r="BF620" s="1"/>
  <c r="BF621" s="1"/>
  <c r="BF622" s="1"/>
  <c r="BF623" s="1"/>
  <c r="BF624" s="1"/>
  <c r="BF625" s="1"/>
  <c r="BF626" s="1"/>
  <c r="BF627" s="1"/>
  <c r="BF628" s="1"/>
  <c r="BF629" s="1"/>
  <c r="BF630" s="1"/>
  <c r="BF631" s="1"/>
  <c r="BF632" s="1"/>
  <c r="BF633" s="1"/>
  <c r="BF634" s="1"/>
  <c r="BF635" s="1"/>
  <c r="BF636" s="1"/>
  <c r="BF637" s="1"/>
  <c r="BF638" s="1"/>
  <c r="BF639" s="1"/>
  <c r="BF640" s="1"/>
  <c r="BF641" s="1"/>
  <c r="BF642" s="1"/>
  <c r="BF643" s="1"/>
  <c r="BF644" s="1"/>
  <c r="BF645" s="1"/>
  <c r="BF646" s="1"/>
  <c r="BF647" s="1"/>
  <c r="BF648" s="1"/>
  <c r="BF649" s="1"/>
  <c r="BF650" s="1"/>
  <c r="BF651" s="1"/>
  <c r="BF652" s="1"/>
  <c r="BF653" s="1"/>
  <c r="BF654" s="1"/>
  <c r="BF655" s="1"/>
  <c r="BF656" s="1"/>
  <c r="BF657" s="1"/>
  <c r="AT609"/>
  <c r="AS609"/>
  <c r="AR609"/>
  <c r="AQ609"/>
  <c r="AP609"/>
  <c r="AD609"/>
  <c r="G609"/>
  <c r="F609"/>
  <c r="E609"/>
  <c r="D609"/>
  <c r="C609"/>
  <c r="A609"/>
  <c r="A610" s="1"/>
  <c r="A611" s="1"/>
  <c r="AT608"/>
  <c r="AS608"/>
  <c r="AR608"/>
  <c r="AQ608"/>
  <c r="AP608"/>
  <c r="AD608"/>
  <c r="BS602"/>
  <c r="BR602"/>
  <c r="BQ602"/>
  <c r="BO602"/>
  <c r="BN602"/>
  <c r="BM602"/>
  <c r="L602"/>
  <c r="AJ602" s="1"/>
  <c r="BS601"/>
  <c r="BR601"/>
  <c r="BQ601"/>
  <c r="BO601"/>
  <c r="BN601"/>
  <c r="BM601"/>
  <c r="BS600"/>
  <c r="BR600"/>
  <c r="BQ600"/>
  <c r="BO600"/>
  <c r="BN600"/>
  <c r="BM600"/>
  <c r="BS599"/>
  <c r="BR599"/>
  <c r="BQ599"/>
  <c r="BO599"/>
  <c r="BN599"/>
  <c r="BM599"/>
  <c r="BS598"/>
  <c r="BR598"/>
  <c r="BQ598"/>
  <c r="BO598"/>
  <c r="BN598"/>
  <c r="BM598"/>
  <c r="BS597"/>
  <c r="BR597"/>
  <c r="BQ597"/>
  <c r="BO597"/>
  <c r="BN597"/>
  <c r="BM597"/>
  <c r="BS596"/>
  <c r="BR596"/>
  <c r="BQ596"/>
  <c r="BO596"/>
  <c r="BN596"/>
  <c r="BM596"/>
  <c r="BS595"/>
  <c r="BR595"/>
  <c r="BQ595"/>
  <c r="BO595"/>
  <c r="BN595"/>
  <c r="BM595"/>
  <c r="BS594"/>
  <c r="BR594"/>
  <c r="BQ594"/>
  <c r="BO594"/>
  <c r="BN594"/>
  <c r="BM594"/>
  <c r="I594"/>
  <c r="AE594" s="1"/>
  <c r="BS593"/>
  <c r="BR593"/>
  <c r="BQ593"/>
  <c r="BO593"/>
  <c r="BN593"/>
  <c r="BM593"/>
  <c r="BS592"/>
  <c r="BR592"/>
  <c r="BQ592"/>
  <c r="BO592"/>
  <c r="BN592"/>
  <c r="BM592"/>
  <c r="BS591"/>
  <c r="BR591"/>
  <c r="BQ591"/>
  <c r="BO591"/>
  <c r="BN591"/>
  <c r="BM591"/>
  <c r="BS590"/>
  <c r="BR590"/>
  <c r="BQ590"/>
  <c r="BO590"/>
  <c r="BN590"/>
  <c r="BM590"/>
  <c r="BS589"/>
  <c r="BR589"/>
  <c r="BQ589"/>
  <c r="BO589"/>
  <c r="BN589"/>
  <c r="BM589"/>
  <c r="BS588"/>
  <c r="BR588"/>
  <c r="BQ588"/>
  <c r="BO588"/>
  <c r="BN588"/>
  <c r="BM588"/>
  <c r="J588"/>
  <c r="BS587"/>
  <c r="BR587"/>
  <c r="BQ587"/>
  <c r="BO587"/>
  <c r="BN587"/>
  <c r="BM587"/>
  <c r="BS586"/>
  <c r="BR586"/>
  <c r="BQ586"/>
  <c r="BO586"/>
  <c r="BN586"/>
  <c r="BM586"/>
  <c r="C598"/>
  <c r="I598" s="1"/>
  <c r="BS585"/>
  <c r="BR585"/>
  <c r="BQ585"/>
  <c r="BO585"/>
  <c r="BN585"/>
  <c r="BM585"/>
  <c r="BS584"/>
  <c r="BR584"/>
  <c r="BQ584"/>
  <c r="BO584"/>
  <c r="BN584"/>
  <c r="BM584"/>
  <c r="BS583"/>
  <c r="BR583"/>
  <c r="BQ583"/>
  <c r="BO583"/>
  <c r="BN583"/>
  <c r="BM583"/>
  <c r="BS582"/>
  <c r="BR582"/>
  <c r="BQ582"/>
  <c r="BO582"/>
  <c r="BN582"/>
  <c r="BM582"/>
  <c r="J582"/>
  <c r="AF582" s="1"/>
  <c r="BS581"/>
  <c r="BR581"/>
  <c r="BQ581"/>
  <c r="BO581"/>
  <c r="BN581"/>
  <c r="BM581"/>
  <c r="BS580"/>
  <c r="BR580"/>
  <c r="BQ580"/>
  <c r="BO580"/>
  <c r="BN580"/>
  <c r="BM580"/>
  <c r="J580"/>
  <c r="BS579"/>
  <c r="BR579"/>
  <c r="BQ579"/>
  <c r="BO579"/>
  <c r="BN579"/>
  <c r="BM579"/>
  <c r="BS578"/>
  <c r="BR578"/>
  <c r="BQ578"/>
  <c r="BO578"/>
  <c r="BN578"/>
  <c r="BM578"/>
  <c r="I578"/>
  <c r="BS577"/>
  <c r="BR577"/>
  <c r="BQ577"/>
  <c r="BO577"/>
  <c r="BN577"/>
  <c r="BM577"/>
  <c r="BS576"/>
  <c r="BR576"/>
  <c r="BQ576"/>
  <c r="BO576"/>
  <c r="BN576"/>
  <c r="BM576"/>
  <c r="BS575"/>
  <c r="BR575"/>
  <c r="BQ575"/>
  <c r="BO575"/>
  <c r="BN575"/>
  <c r="BM575"/>
  <c r="BS574"/>
  <c r="BR574"/>
  <c r="BQ574"/>
  <c r="BO574"/>
  <c r="BN574"/>
  <c r="BM574"/>
  <c r="J574"/>
  <c r="I574"/>
  <c r="BS573"/>
  <c r="BR573"/>
  <c r="BQ573"/>
  <c r="BO573"/>
  <c r="BN573"/>
  <c r="BM573"/>
  <c r="BS572"/>
  <c r="BR572"/>
  <c r="BQ572"/>
  <c r="BO572"/>
  <c r="BN572"/>
  <c r="BM572"/>
  <c r="BS571"/>
  <c r="BR571"/>
  <c r="BQ571"/>
  <c r="BO571"/>
  <c r="BN571"/>
  <c r="BM571"/>
  <c r="I571"/>
  <c r="AE571" s="1"/>
  <c r="BS570"/>
  <c r="BR570"/>
  <c r="BQ570"/>
  <c r="BO570"/>
  <c r="BN570"/>
  <c r="BM570"/>
  <c r="BS569"/>
  <c r="BR569"/>
  <c r="BQ569"/>
  <c r="BO569"/>
  <c r="BN569"/>
  <c r="BM569"/>
  <c r="BS568"/>
  <c r="BR568"/>
  <c r="BQ568"/>
  <c r="BO568"/>
  <c r="BN568"/>
  <c r="BM568"/>
  <c r="J568"/>
  <c r="AF568" s="1"/>
  <c r="BS567"/>
  <c r="BR567"/>
  <c r="BQ567"/>
  <c r="BO567"/>
  <c r="BN567"/>
  <c r="BM567"/>
  <c r="BS566"/>
  <c r="BR566"/>
  <c r="BQ566"/>
  <c r="BO566"/>
  <c r="BN566"/>
  <c r="BM566"/>
  <c r="J566"/>
  <c r="I566"/>
  <c r="AE566" s="1"/>
  <c r="BS565"/>
  <c r="BR565"/>
  <c r="BQ565"/>
  <c r="BO565"/>
  <c r="BN565"/>
  <c r="BM565"/>
  <c r="BS564"/>
  <c r="BR564"/>
  <c r="BQ564"/>
  <c r="BO564"/>
  <c r="BN564"/>
  <c r="BM564"/>
  <c r="BS563"/>
  <c r="BR563"/>
  <c r="BQ563"/>
  <c r="BO563"/>
  <c r="BN563"/>
  <c r="BM563"/>
  <c r="BS562"/>
  <c r="BR562"/>
  <c r="BQ562"/>
  <c r="BO562"/>
  <c r="BN562"/>
  <c r="BM562"/>
  <c r="I562"/>
  <c r="BS561"/>
  <c r="BR561"/>
  <c r="BQ561"/>
  <c r="BO561"/>
  <c r="BN561"/>
  <c r="BM561"/>
  <c r="BS560"/>
  <c r="BR560"/>
  <c r="BQ560"/>
  <c r="BO560"/>
  <c r="BN560"/>
  <c r="BM560"/>
  <c r="BS559"/>
  <c r="BR559"/>
  <c r="BQ559"/>
  <c r="BO559"/>
  <c r="BN559"/>
  <c r="BM559"/>
  <c r="BS558"/>
  <c r="BR558"/>
  <c r="BQ558"/>
  <c r="BO558"/>
  <c r="BN558"/>
  <c r="BM558"/>
  <c r="J558"/>
  <c r="I558"/>
  <c r="BS557"/>
  <c r="BR557"/>
  <c r="BQ557"/>
  <c r="BO557"/>
  <c r="BN557"/>
  <c r="BM557"/>
  <c r="BS556"/>
  <c r="BR556"/>
  <c r="BQ556"/>
  <c r="BO556"/>
  <c r="BN556"/>
  <c r="BM556"/>
  <c r="BS555"/>
  <c r="BR555"/>
  <c r="BQ555"/>
  <c r="BO555"/>
  <c r="BN555"/>
  <c r="BM555"/>
  <c r="BS554"/>
  <c r="BR554"/>
  <c r="BQ554"/>
  <c r="BO554"/>
  <c r="BN554"/>
  <c r="BM554"/>
  <c r="I554"/>
  <c r="AE554" s="1"/>
  <c r="BS553"/>
  <c r="BR553"/>
  <c r="BQ553"/>
  <c r="BO553"/>
  <c r="BN553"/>
  <c r="BM553"/>
  <c r="BS552"/>
  <c r="BR552"/>
  <c r="BQ552"/>
  <c r="BO552"/>
  <c r="BN552"/>
  <c r="BM552"/>
  <c r="BS551"/>
  <c r="BR551"/>
  <c r="BQ551"/>
  <c r="BO551"/>
  <c r="BN551"/>
  <c r="BM551"/>
  <c r="BS550"/>
  <c r="BR550"/>
  <c r="BQ550"/>
  <c r="BO550"/>
  <c r="BN550"/>
  <c r="BM550"/>
  <c r="J550"/>
  <c r="I550"/>
  <c r="BS549"/>
  <c r="BR549"/>
  <c r="BQ549"/>
  <c r="BO549"/>
  <c r="BN549"/>
  <c r="BM549"/>
  <c r="BS548"/>
  <c r="BR548"/>
  <c r="BQ548"/>
  <c r="BO548"/>
  <c r="BN548"/>
  <c r="BM548"/>
  <c r="BS547"/>
  <c r="BR547"/>
  <c r="BQ547"/>
  <c r="BO547"/>
  <c r="BN547"/>
  <c r="BM547"/>
  <c r="BS546"/>
  <c r="BR546"/>
  <c r="BQ546"/>
  <c r="BO546"/>
  <c r="BN546"/>
  <c r="BM546"/>
  <c r="I546"/>
  <c r="AE546" s="1"/>
  <c r="BS545"/>
  <c r="BR545"/>
  <c r="BQ545"/>
  <c r="BO545"/>
  <c r="BN545"/>
  <c r="BM545"/>
  <c r="BS544"/>
  <c r="BR544"/>
  <c r="BQ544"/>
  <c r="BO544"/>
  <c r="BN544"/>
  <c r="BM544"/>
  <c r="BS543"/>
  <c r="BR543"/>
  <c r="BQ543"/>
  <c r="BO543"/>
  <c r="BN543"/>
  <c r="BM543"/>
  <c r="BS542"/>
  <c r="BR542"/>
  <c r="BQ542"/>
  <c r="BO542"/>
  <c r="BN542"/>
  <c r="BM542"/>
  <c r="J542"/>
  <c r="I542"/>
  <c r="BS541"/>
  <c r="BR541"/>
  <c r="BQ541"/>
  <c r="BO541"/>
  <c r="BN541"/>
  <c r="BM541"/>
  <c r="BS540"/>
  <c r="BR540"/>
  <c r="BQ540"/>
  <c r="BO540"/>
  <c r="BN540"/>
  <c r="BM540"/>
  <c r="BS539"/>
  <c r="BR539"/>
  <c r="BQ539"/>
  <c r="BO539"/>
  <c r="BN539"/>
  <c r="BM539"/>
  <c r="I539"/>
  <c r="AE539" s="1"/>
  <c r="BS538"/>
  <c r="BR538"/>
  <c r="BQ538"/>
  <c r="BO538"/>
  <c r="BN538"/>
  <c r="BM538"/>
  <c r="I538"/>
  <c r="BS537"/>
  <c r="BR537"/>
  <c r="BQ537"/>
  <c r="BO537"/>
  <c r="BN537"/>
  <c r="BM537"/>
  <c r="BS536"/>
  <c r="BR536"/>
  <c r="BQ536"/>
  <c r="BO536"/>
  <c r="BN536"/>
  <c r="BM536"/>
  <c r="BS535"/>
  <c r="BR535"/>
  <c r="BQ535"/>
  <c r="BO535"/>
  <c r="BN535"/>
  <c r="BM535"/>
  <c r="BS534"/>
  <c r="BR534"/>
  <c r="BQ534"/>
  <c r="BO534"/>
  <c r="BN534"/>
  <c r="BM534"/>
  <c r="J534"/>
  <c r="AF534" s="1"/>
  <c r="I534"/>
  <c r="BS533"/>
  <c r="BR533"/>
  <c r="BQ533"/>
  <c r="BO533"/>
  <c r="BN533"/>
  <c r="BM533"/>
  <c r="BS532"/>
  <c r="BR532"/>
  <c r="BQ532"/>
  <c r="BO532"/>
  <c r="BN532"/>
  <c r="BM532"/>
  <c r="BS531"/>
  <c r="BR531"/>
  <c r="BQ531"/>
  <c r="BO531"/>
  <c r="BN531"/>
  <c r="BM531"/>
  <c r="BS530"/>
  <c r="BR530"/>
  <c r="BQ530"/>
  <c r="BO530"/>
  <c r="BN530"/>
  <c r="BM530"/>
  <c r="I530"/>
  <c r="BS529"/>
  <c r="BR529"/>
  <c r="BQ529"/>
  <c r="BO529"/>
  <c r="BN529"/>
  <c r="BM529"/>
  <c r="BS528"/>
  <c r="BR528"/>
  <c r="BQ528"/>
  <c r="BO528"/>
  <c r="BN528"/>
  <c r="BM528"/>
  <c r="BS527"/>
  <c r="BR527"/>
  <c r="BQ527"/>
  <c r="BO527"/>
  <c r="BN527"/>
  <c r="BM527"/>
  <c r="BS526"/>
  <c r="BR526"/>
  <c r="BQ526"/>
  <c r="BO526"/>
  <c r="BN526"/>
  <c r="BM526"/>
  <c r="J526"/>
  <c r="I526"/>
  <c r="BS525"/>
  <c r="BR525"/>
  <c r="BQ525"/>
  <c r="BO525"/>
  <c r="BN525"/>
  <c r="BM525"/>
  <c r="BS524"/>
  <c r="BR524"/>
  <c r="BQ524"/>
  <c r="BO524"/>
  <c r="BN524"/>
  <c r="BM524"/>
  <c r="BS523"/>
  <c r="BR523"/>
  <c r="BQ523"/>
  <c r="BO523"/>
  <c r="BN523"/>
  <c r="BM523"/>
  <c r="BS522"/>
  <c r="BR522"/>
  <c r="BQ522"/>
  <c r="BO522"/>
  <c r="BN522"/>
  <c r="BM522"/>
  <c r="I522"/>
  <c r="AE522" s="1"/>
  <c r="BS521"/>
  <c r="BR521"/>
  <c r="BQ521"/>
  <c r="BO521"/>
  <c r="BN521"/>
  <c r="BM521"/>
  <c r="BS520"/>
  <c r="BR520"/>
  <c r="BQ520"/>
  <c r="BO520"/>
  <c r="BN520"/>
  <c r="BM520"/>
  <c r="J520"/>
  <c r="AF520" s="1"/>
  <c r="BS519"/>
  <c r="BR519"/>
  <c r="BQ519"/>
  <c r="BO519"/>
  <c r="BN519"/>
  <c r="BM519"/>
  <c r="BS518"/>
  <c r="BR518"/>
  <c r="BQ518"/>
  <c r="BO518"/>
  <c r="BN518"/>
  <c r="BM518"/>
  <c r="J518"/>
  <c r="I518"/>
  <c r="AE518" s="1"/>
  <c r="BS517"/>
  <c r="BR517"/>
  <c r="BQ517"/>
  <c r="BO517"/>
  <c r="BN517"/>
  <c r="BM517"/>
  <c r="BS516"/>
  <c r="BR516"/>
  <c r="BQ516"/>
  <c r="BO516"/>
  <c r="BN516"/>
  <c r="BM516"/>
  <c r="BS515"/>
  <c r="BR515"/>
  <c r="BQ515"/>
  <c r="BO515"/>
  <c r="BN515"/>
  <c r="BM515"/>
  <c r="BS514"/>
  <c r="BR514"/>
  <c r="BQ514"/>
  <c r="BO514"/>
  <c r="BN514"/>
  <c r="BM514"/>
  <c r="J514"/>
  <c r="I514"/>
  <c r="BS513"/>
  <c r="BR513"/>
  <c r="BQ513"/>
  <c r="BO513"/>
  <c r="BN513"/>
  <c r="BM513"/>
  <c r="BS512"/>
  <c r="BR512"/>
  <c r="BQ512"/>
  <c r="BO512"/>
  <c r="BN512"/>
  <c r="BM512"/>
  <c r="BS511"/>
  <c r="BR511"/>
  <c r="BQ511"/>
  <c r="BO511"/>
  <c r="BN511"/>
  <c r="BM511"/>
  <c r="BS510"/>
  <c r="BR510"/>
  <c r="BQ510"/>
  <c r="BO510"/>
  <c r="BN510"/>
  <c r="BM510"/>
  <c r="J510"/>
  <c r="I510"/>
  <c r="BS509"/>
  <c r="BR509"/>
  <c r="BQ509"/>
  <c r="BO509"/>
  <c r="BN509"/>
  <c r="BM509"/>
  <c r="BS508"/>
  <c r="BR508"/>
  <c r="BQ508"/>
  <c r="BO508"/>
  <c r="BN508"/>
  <c r="BM508"/>
  <c r="BS507"/>
  <c r="BR507"/>
  <c r="BQ507"/>
  <c r="BO507"/>
  <c r="BN507"/>
  <c r="BM507"/>
  <c r="BS506"/>
  <c r="BR506"/>
  <c r="BQ506"/>
  <c r="BO506"/>
  <c r="BN506"/>
  <c r="BM506"/>
  <c r="J506"/>
  <c r="AF506" s="1"/>
  <c r="I506"/>
  <c r="BS505"/>
  <c r="BR505"/>
  <c r="BQ505"/>
  <c r="BO505"/>
  <c r="BN505"/>
  <c r="BM505"/>
  <c r="L505"/>
  <c r="AJ505" s="1"/>
  <c r="BS504"/>
  <c r="BR504"/>
  <c r="BQ504"/>
  <c r="BO504"/>
  <c r="BN504"/>
  <c r="BM504"/>
  <c r="J504"/>
  <c r="BS503"/>
  <c r="BR503"/>
  <c r="BQ503"/>
  <c r="BO503"/>
  <c r="BN503"/>
  <c r="BM503"/>
  <c r="BS502"/>
  <c r="BR502"/>
  <c r="BQ502"/>
  <c r="BO502"/>
  <c r="BN502"/>
  <c r="BM502"/>
  <c r="J502"/>
  <c r="I502"/>
  <c r="BS501"/>
  <c r="BR501"/>
  <c r="BQ501"/>
  <c r="BO501"/>
  <c r="BN501"/>
  <c r="BM501"/>
  <c r="BS500"/>
  <c r="BR500"/>
  <c r="BQ500"/>
  <c r="BO500"/>
  <c r="BN500"/>
  <c r="BM500"/>
  <c r="J500"/>
  <c r="BS499"/>
  <c r="BR499"/>
  <c r="BQ499"/>
  <c r="BO499"/>
  <c r="BN499"/>
  <c r="BM499"/>
  <c r="BS498"/>
  <c r="BR498"/>
  <c r="BQ498"/>
  <c r="BO498"/>
  <c r="BN498"/>
  <c r="BM498"/>
  <c r="J498"/>
  <c r="I498"/>
  <c r="BS497"/>
  <c r="BR497"/>
  <c r="BQ497"/>
  <c r="BO497"/>
  <c r="BN497"/>
  <c r="BM497"/>
  <c r="BS496"/>
  <c r="BR496"/>
  <c r="BQ496"/>
  <c r="BO496"/>
  <c r="BN496"/>
  <c r="BM496"/>
  <c r="BS495"/>
  <c r="BR495"/>
  <c r="BQ495"/>
  <c r="BO495"/>
  <c r="BN495"/>
  <c r="BM495"/>
  <c r="BS494"/>
  <c r="BR494"/>
  <c r="BQ494"/>
  <c r="BO494"/>
  <c r="BN494"/>
  <c r="BM494"/>
  <c r="J494"/>
  <c r="AF494" s="1"/>
  <c r="I494"/>
  <c r="BS493"/>
  <c r="BR493"/>
  <c r="BQ493"/>
  <c r="BO493"/>
  <c r="BN493"/>
  <c r="BM493"/>
  <c r="BS492"/>
  <c r="BR492"/>
  <c r="BQ492"/>
  <c r="BO492"/>
  <c r="BN492"/>
  <c r="BM492"/>
  <c r="J492"/>
  <c r="AF492" s="1"/>
  <c r="BS491"/>
  <c r="BR491"/>
  <c r="BQ491"/>
  <c r="BO491"/>
  <c r="BN491"/>
  <c r="BM491"/>
  <c r="BS490"/>
  <c r="BR490"/>
  <c r="BQ490"/>
  <c r="BO490"/>
  <c r="BN490"/>
  <c r="BM490"/>
  <c r="I490"/>
  <c r="AE490" s="1"/>
  <c r="BS489"/>
  <c r="BR489"/>
  <c r="BQ489"/>
  <c r="BO489"/>
  <c r="BN489"/>
  <c r="BM489"/>
  <c r="BS488"/>
  <c r="BR488"/>
  <c r="BQ488"/>
  <c r="BO488"/>
  <c r="BN488"/>
  <c r="BM488"/>
  <c r="L488"/>
  <c r="AJ488" s="1"/>
  <c r="P488" i="31" s="1"/>
  <c r="BS487" i="30"/>
  <c r="BR487"/>
  <c r="BQ487"/>
  <c r="BO487"/>
  <c r="BN487"/>
  <c r="BM487"/>
  <c r="BS486"/>
  <c r="BR486"/>
  <c r="BQ486"/>
  <c r="BO486"/>
  <c r="BN486"/>
  <c r="BM486"/>
  <c r="J486"/>
  <c r="I486"/>
  <c r="BS485"/>
  <c r="BR485"/>
  <c r="BQ485"/>
  <c r="BO485"/>
  <c r="BN485"/>
  <c r="BM485"/>
  <c r="BS484"/>
  <c r="BR484"/>
  <c r="BQ484"/>
  <c r="BO484"/>
  <c r="BN484"/>
  <c r="BM484"/>
  <c r="BS483"/>
  <c r="BR483"/>
  <c r="BQ483"/>
  <c r="BO483"/>
  <c r="BN483"/>
  <c r="BM483"/>
  <c r="BS482"/>
  <c r="BR482"/>
  <c r="BQ482"/>
  <c r="BO482"/>
  <c r="BN482"/>
  <c r="BM482"/>
  <c r="I482"/>
  <c r="BS481"/>
  <c r="BR481"/>
  <c r="BQ481"/>
  <c r="BO481"/>
  <c r="BN481"/>
  <c r="BM481"/>
  <c r="BS480"/>
  <c r="BR480"/>
  <c r="BQ480"/>
  <c r="BO480"/>
  <c r="BN480"/>
  <c r="BM480"/>
  <c r="BS479"/>
  <c r="BR479"/>
  <c r="BQ479"/>
  <c r="BO479"/>
  <c r="BN479"/>
  <c r="BM479"/>
  <c r="BS478"/>
  <c r="BR478"/>
  <c r="BQ478"/>
  <c r="BO478"/>
  <c r="BN478"/>
  <c r="BM478"/>
  <c r="J478"/>
  <c r="AF478" s="1"/>
  <c r="I478"/>
  <c r="BS477"/>
  <c r="BR477"/>
  <c r="BQ477"/>
  <c r="BO477"/>
  <c r="BN477"/>
  <c r="BM477"/>
  <c r="BS476"/>
  <c r="BR476"/>
  <c r="BQ476"/>
  <c r="BO476"/>
  <c r="BN476"/>
  <c r="BM476"/>
  <c r="BS475"/>
  <c r="BR475"/>
  <c r="BQ475"/>
  <c r="BO475"/>
  <c r="BN475"/>
  <c r="BM475"/>
  <c r="BS474"/>
  <c r="BR474"/>
  <c r="BQ474"/>
  <c r="BO474"/>
  <c r="BN474"/>
  <c r="BM474"/>
  <c r="I474"/>
  <c r="BS473"/>
  <c r="BR473"/>
  <c r="BQ473"/>
  <c r="BO473"/>
  <c r="BN473"/>
  <c r="BM473"/>
  <c r="BS472"/>
  <c r="BR472"/>
  <c r="BQ472"/>
  <c r="BO472"/>
  <c r="BN472"/>
  <c r="BM472"/>
  <c r="BS471"/>
  <c r="BR471"/>
  <c r="BQ471"/>
  <c r="BO471"/>
  <c r="BN471"/>
  <c r="BM471"/>
  <c r="BS470"/>
  <c r="BR470"/>
  <c r="BQ470"/>
  <c r="BO470"/>
  <c r="BN470"/>
  <c r="BM470"/>
  <c r="L470"/>
  <c r="AJ470" s="1"/>
  <c r="P470" i="31" s="1"/>
  <c r="J470" i="30"/>
  <c r="I470"/>
  <c r="BS469"/>
  <c r="BR469"/>
  <c r="BQ469"/>
  <c r="BO469"/>
  <c r="BN469"/>
  <c r="BM469"/>
  <c r="BS468"/>
  <c r="BR468"/>
  <c r="BQ468"/>
  <c r="BO468"/>
  <c r="BN468"/>
  <c r="BM468"/>
  <c r="BS467"/>
  <c r="BR467"/>
  <c r="BQ467"/>
  <c r="BO467"/>
  <c r="BN467"/>
  <c r="BM467"/>
  <c r="BS466"/>
  <c r="BR466"/>
  <c r="BQ466"/>
  <c r="BO466"/>
  <c r="BN466"/>
  <c r="BM466"/>
  <c r="I466"/>
  <c r="BS465"/>
  <c r="BR465"/>
  <c r="BQ465"/>
  <c r="BO465"/>
  <c r="BN465"/>
  <c r="BM465"/>
  <c r="BS464"/>
  <c r="BR464"/>
  <c r="BQ464"/>
  <c r="BO464"/>
  <c r="BN464"/>
  <c r="BM464"/>
  <c r="J464"/>
  <c r="BS463"/>
  <c r="BR463"/>
  <c r="BQ463"/>
  <c r="BO463"/>
  <c r="BN463"/>
  <c r="BM463"/>
  <c r="I463"/>
  <c r="BS462"/>
  <c r="BR462"/>
  <c r="BQ462"/>
  <c r="BO462"/>
  <c r="BN462"/>
  <c r="BM462"/>
  <c r="J462"/>
  <c r="I462"/>
  <c r="BS461"/>
  <c r="BR461"/>
  <c r="BQ461"/>
  <c r="BO461"/>
  <c r="BN461"/>
  <c r="BM461"/>
  <c r="BS460"/>
  <c r="BR460"/>
  <c r="BQ460"/>
  <c r="BO460"/>
  <c r="BN460"/>
  <c r="BM460"/>
  <c r="BS459"/>
  <c r="BR459"/>
  <c r="BQ459"/>
  <c r="BO459"/>
  <c r="BN459"/>
  <c r="BM459"/>
  <c r="BS458"/>
  <c r="BR458"/>
  <c r="BQ458"/>
  <c r="BO458"/>
  <c r="BN458"/>
  <c r="BM458"/>
  <c r="J458"/>
  <c r="I458"/>
  <c r="AE458" s="1"/>
  <c r="BS457"/>
  <c r="BR457"/>
  <c r="BQ457"/>
  <c r="BO457"/>
  <c r="BN457"/>
  <c r="BM457"/>
  <c r="BS456"/>
  <c r="BR456"/>
  <c r="BQ456"/>
  <c r="BO456"/>
  <c r="BN456"/>
  <c r="BM456"/>
  <c r="BS455"/>
  <c r="BR455"/>
  <c r="BQ455"/>
  <c r="BO455"/>
  <c r="BN455"/>
  <c r="BM455"/>
  <c r="BS454"/>
  <c r="BR454"/>
  <c r="BQ454"/>
  <c r="BO454"/>
  <c r="BN454"/>
  <c r="BM454"/>
  <c r="I454"/>
  <c r="BS453"/>
  <c r="BR453"/>
  <c r="BQ453"/>
  <c r="BO453"/>
  <c r="BN453"/>
  <c r="BM453"/>
  <c r="BS452"/>
  <c r="BR452"/>
  <c r="BQ452"/>
  <c r="BO452"/>
  <c r="BN452"/>
  <c r="BM452"/>
  <c r="BS451"/>
  <c r="BR451"/>
  <c r="BQ451"/>
  <c r="BO451"/>
  <c r="BN451"/>
  <c r="BM451"/>
  <c r="BS450"/>
  <c r="BR450"/>
  <c r="BQ450"/>
  <c r="BO450"/>
  <c r="BN450"/>
  <c r="BM450"/>
  <c r="I450"/>
  <c r="BS449"/>
  <c r="BR449"/>
  <c r="BQ449"/>
  <c r="BO449"/>
  <c r="BN449"/>
  <c r="BM449"/>
  <c r="BS448"/>
  <c r="BR448"/>
  <c r="BQ448"/>
  <c r="BO448"/>
  <c r="BN448"/>
  <c r="BM448"/>
  <c r="BS447"/>
  <c r="BR447"/>
  <c r="BQ447"/>
  <c r="BO447"/>
  <c r="BN447"/>
  <c r="BM447"/>
  <c r="BS446"/>
  <c r="BR446"/>
  <c r="BQ446"/>
  <c r="BO446"/>
  <c r="BN446"/>
  <c r="BM446"/>
  <c r="J446"/>
  <c r="I446"/>
  <c r="BS445"/>
  <c r="BR445"/>
  <c r="BQ445"/>
  <c r="BO445"/>
  <c r="BN445"/>
  <c r="BM445"/>
  <c r="BS444"/>
  <c r="BR444"/>
  <c r="BQ444"/>
  <c r="BO444"/>
  <c r="BN444"/>
  <c r="BM444"/>
  <c r="J444"/>
  <c r="BS443"/>
  <c r="BR443"/>
  <c r="BQ443"/>
  <c r="BO443"/>
  <c r="BN443"/>
  <c r="BM443"/>
  <c r="BS442"/>
  <c r="BR442"/>
  <c r="BQ442"/>
  <c r="BO442"/>
  <c r="BN442"/>
  <c r="BM442"/>
  <c r="J442"/>
  <c r="I442"/>
  <c r="BS441"/>
  <c r="BR441"/>
  <c r="BQ441"/>
  <c r="BO441"/>
  <c r="BN441"/>
  <c r="BM441"/>
  <c r="BS440"/>
  <c r="BR440"/>
  <c r="BQ440"/>
  <c r="BO440"/>
  <c r="BN440"/>
  <c r="BM440"/>
  <c r="J440"/>
  <c r="BS439"/>
  <c r="BR439"/>
  <c r="BQ439"/>
  <c r="BO439"/>
  <c r="BN439"/>
  <c r="BM439"/>
  <c r="BS438"/>
  <c r="BR438"/>
  <c r="BQ438"/>
  <c r="BO438"/>
  <c r="BN438"/>
  <c r="BM438"/>
  <c r="J438"/>
  <c r="I438"/>
  <c r="BS437"/>
  <c r="BR437"/>
  <c r="BQ437"/>
  <c r="BO437"/>
  <c r="BN437"/>
  <c r="BM437"/>
  <c r="BS436"/>
  <c r="BR436"/>
  <c r="BQ436"/>
  <c r="BO436"/>
  <c r="BN436"/>
  <c r="BM436"/>
  <c r="L436"/>
  <c r="AJ436" s="1"/>
  <c r="BS435"/>
  <c r="BR435"/>
  <c r="BQ435"/>
  <c r="BO435"/>
  <c r="BN435"/>
  <c r="BM435"/>
  <c r="BS434"/>
  <c r="BR434"/>
  <c r="BQ434"/>
  <c r="BO434"/>
  <c r="BN434"/>
  <c r="BM434"/>
  <c r="J434"/>
  <c r="I434"/>
  <c r="BS433"/>
  <c r="BR433"/>
  <c r="BQ433"/>
  <c r="BO433"/>
  <c r="BN433"/>
  <c r="BM433"/>
  <c r="BS432"/>
  <c r="BR432"/>
  <c r="BQ432"/>
  <c r="BO432"/>
  <c r="BN432"/>
  <c r="BM432"/>
  <c r="BS431"/>
  <c r="BR431"/>
  <c r="BQ431"/>
  <c r="BO431"/>
  <c r="BN431"/>
  <c r="BM431"/>
  <c r="BS430"/>
  <c r="BR430"/>
  <c r="BQ430"/>
  <c r="BO430"/>
  <c r="BN430"/>
  <c r="BM430"/>
  <c r="J430"/>
  <c r="I430"/>
  <c r="BS429"/>
  <c r="BR429"/>
  <c r="BQ429"/>
  <c r="BO429"/>
  <c r="BN429"/>
  <c r="BM429"/>
  <c r="BS428"/>
  <c r="BR428"/>
  <c r="BQ428"/>
  <c r="BO428"/>
  <c r="BN428"/>
  <c r="BM428"/>
  <c r="BS427"/>
  <c r="BR427"/>
  <c r="BQ427"/>
  <c r="BO427"/>
  <c r="BN427"/>
  <c r="BM427"/>
  <c r="BS426"/>
  <c r="BR426"/>
  <c r="BQ426"/>
  <c r="BO426"/>
  <c r="BN426"/>
  <c r="BM426"/>
  <c r="J426"/>
  <c r="I426"/>
  <c r="BS425"/>
  <c r="BR425"/>
  <c r="BQ425"/>
  <c r="BO425"/>
  <c r="BN425"/>
  <c r="BM425"/>
  <c r="BS424"/>
  <c r="BR424"/>
  <c r="BQ424"/>
  <c r="BO424"/>
  <c r="BN424"/>
  <c r="BM424"/>
  <c r="BS423"/>
  <c r="BR423"/>
  <c r="BQ423"/>
  <c r="BO423"/>
  <c r="BN423"/>
  <c r="BM423"/>
  <c r="BS422"/>
  <c r="BR422"/>
  <c r="BQ422"/>
  <c r="BO422"/>
  <c r="BN422"/>
  <c r="BM422"/>
  <c r="J422"/>
  <c r="I422"/>
  <c r="BS421"/>
  <c r="BR421"/>
  <c r="BQ421"/>
  <c r="BO421"/>
  <c r="BN421"/>
  <c r="BM421"/>
  <c r="BS420"/>
  <c r="BR420"/>
  <c r="BQ420"/>
  <c r="BO420"/>
  <c r="BN420"/>
  <c r="BM420"/>
  <c r="BS419"/>
  <c r="BR419"/>
  <c r="BQ419"/>
  <c r="BO419"/>
  <c r="BN419"/>
  <c r="BM419"/>
  <c r="BS418"/>
  <c r="BR418"/>
  <c r="BQ418"/>
  <c r="BO418"/>
  <c r="BN418"/>
  <c r="BM418"/>
  <c r="J418"/>
  <c r="I418"/>
  <c r="BS417"/>
  <c r="BR417"/>
  <c r="BQ417"/>
  <c r="BO417"/>
  <c r="BN417"/>
  <c r="BM417"/>
  <c r="BS416"/>
  <c r="BR416"/>
  <c r="BQ416"/>
  <c r="BO416"/>
  <c r="BN416"/>
  <c r="BM416"/>
  <c r="BS415"/>
  <c r="BR415"/>
  <c r="BQ415"/>
  <c r="BO415"/>
  <c r="BN415"/>
  <c r="BM415"/>
  <c r="BS414"/>
  <c r="BR414"/>
  <c r="BQ414"/>
  <c r="BO414"/>
  <c r="BN414"/>
  <c r="BM414"/>
  <c r="J414"/>
  <c r="I414"/>
  <c r="BS413"/>
  <c r="BR413"/>
  <c r="BQ413"/>
  <c r="BO413"/>
  <c r="BN413"/>
  <c r="BM413"/>
  <c r="BS412"/>
  <c r="BR412"/>
  <c r="BQ412"/>
  <c r="BO412"/>
  <c r="BN412"/>
  <c r="BM412"/>
  <c r="J412"/>
  <c r="BS411"/>
  <c r="BR411"/>
  <c r="BQ411"/>
  <c r="BO411"/>
  <c r="BN411"/>
  <c r="BM411"/>
  <c r="BS410"/>
  <c r="BR410"/>
  <c r="BQ410"/>
  <c r="BO410"/>
  <c r="BN410"/>
  <c r="BM410"/>
  <c r="J410"/>
  <c r="I410"/>
  <c r="BS409"/>
  <c r="BR409"/>
  <c r="BQ409"/>
  <c r="BO409"/>
  <c r="BN409"/>
  <c r="BM409"/>
  <c r="BS408"/>
  <c r="BR408"/>
  <c r="BQ408"/>
  <c r="BO408"/>
  <c r="BN408"/>
  <c r="BM408"/>
  <c r="BS407"/>
  <c r="BR407"/>
  <c r="BQ407"/>
  <c r="BO407"/>
  <c r="BN407"/>
  <c r="BM407"/>
  <c r="BS406"/>
  <c r="BR406"/>
  <c r="BQ406"/>
  <c r="BO406"/>
  <c r="BN406"/>
  <c r="BM406"/>
  <c r="J406"/>
  <c r="I406"/>
  <c r="BS405"/>
  <c r="BR405"/>
  <c r="BQ405"/>
  <c r="BO405"/>
  <c r="BN405"/>
  <c r="BM405"/>
  <c r="BS404"/>
  <c r="BR404"/>
  <c r="BQ404"/>
  <c r="BO404"/>
  <c r="BN404"/>
  <c r="BM404"/>
  <c r="J404"/>
  <c r="BS403"/>
  <c r="BR403"/>
  <c r="BQ403"/>
  <c r="BO403"/>
  <c r="BN403"/>
  <c r="BM403"/>
  <c r="I403"/>
  <c r="AE403" s="1"/>
  <c r="BS402"/>
  <c r="BR402"/>
  <c r="BQ402"/>
  <c r="BO402"/>
  <c r="BN402"/>
  <c r="BM402"/>
  <c r="J402"/>
  <c r="I402"/>
  <c r="BS401"/>
  <c r="BR401"/>
  <c r="BQ401"/>
  <c r="BO401"/>
  <c r="BN401"/>
  <c r="BM401"/>
  <c r="BS400"/>
  <c r="BR400"/>
  <c r="BQ400"/>
  <c r="BO400"/>
  <c r="BN400"/>
  <c r="BM400"/>
  <c r="BS399"/>
  <c r="BR399"/>
  <c r="BQ399"/>
  <c r="BO399"/>
  <c r="BN399"/>
  <c r="BM399"/>
  <c r="BS398"/>
  <c r="BR398"/>
  <c r="BQ398"/>
  <c r="BO398"/>
  <c r="BN398"/>
  <c r="BM398"/>
  <c r="J398"/>
  <c r="I398"/>
  <c r="BS397"/>
  <c r="BR397"/>
  <c r="BQ397"/>
  <c r="BO397"/>
  <c r="BN397"/>
  <c r="BM397"/>
  <c r="BS396"/>
  <c r="BR396"/>
  <c r="BQ396"/>
  <c r="BO396"/>
  <c r="BN396"/>
  <c r="BM396"/>
  <c r="BS395"/>
  <c r="BR395"/>
  <c r="BQ395"/>
  <c r="BO395"/>
  <c r="BN395"/>
  <c r="BM395"/>
  <c r="I395"/>
  <c r="BS394"/>
  <c r="BR394"/>
  <c r="BQ394"/>
  <c r="BO394"/>
  <c r="BN394"/>
  <c r="BM394"/>
  <c r="J394"/>
  <c r="I394"/>
  <c r="BS393"/>
  <c r="BR393"/>
  <c r="BQ393"/>
  <c r="BO393"/>
  <c r="BN393"/>
  <c r="BM393"/>
  <c r="J393"/>
  <c r="BS392"/>
  <c r="BR392"/>
  <c r="BQ392"/>
  <c r="BO392"/>
  <c r="BN392"/>
  <c r="BM392"/>
  <c r="BS391"/>
  <c r="BR391"/>
  <c r="BQ391"/>
  <c r="BO391"/>
  <c r="BN391"/>
  <c r="BM391"/>
  <c r="I391"/>
  <c r="BS390"/>
  <c r="BR390"/>
  <c r="BQ390"/>
  <c r="BO390"/>
  <c r="BN390"/>
  <c r="BM390"/>
  <c r="J390"/>
  <c r="AF390" s="1"/>
  <c r="I390"/>
  <c r="BS389"/>
  <c r="BR389"/>
  <c r="BQ389"/>
  <c r="BO389"/>
  <c r="BN389"/>
  <c r="BM389"/>
  <c r="BS388"/>
  <c r="BR388"/>
  <c r="BQ388"/>
  <c r="BO388"/>
  <c r="BN388"/>
  <c r="BM388"/>
  <c r="J388"/>
  <c r="AF388" s="1"/>
  <c r="BS387"/>
  <c r="BR387"/>
  <c r="BQ387"/>
  <c r="BO387"/>
  <c r="BN387"/>
  <c r="BM387"/>
  <c r="BS386"/>
  <c r="BR386"/>
  <c r="BQ386"/>
  <c r="BO386"/>
  <c r="BN386"/>
  <c r="BM386"/>
  <c r="J386"/>
  <c r="AF386" s="1"/>
  <c r="I386"/>
  <c r="BS385"/>
  <c r="BR385"/>
  <c r="BQ385"/>
  <c r="BO385"/>
  <c r="BN385"/>
  <c r="BM385"/>
  <c r="BS384"/>
  <c r="BR384"/>
  <c r="BQ384"/>
  <c r="BO384"/>
  <c r="BN384"/>
  <c r="BM384"/>
  <c r="L384"/>
  <c r="AJ384" s="1"/>
  <c r="P384" i="31" s="1"/>
  <c r="BS383" i="30"/>
  <c r="BR383"/>
  <c r="BQ383"/>
  <c r="BO383"/>
  <c r="BN383"/>
  <c r="BM383"/>
  <c r="I383"/>
  <c r="AE383" s="1"/>
  <c r="BS382"/>
  <c r="BR382"/>
  <c r="BQ382"/>
  <c r="BO382"/>
  <c r="BN382"/>
  <c r="BM382"/>
  <c r="J382"/>
  <c r="I382"/>
  <c r="BS381"/>
  <c r="BR381"/>
  <c r="BQ381"/>
  <c r="BO381"/>
  <c r="BN381"/>
  <c r="BM381"/>
  <c r="J381"/>
  <c r="BS380"/>
  <c r="BR380"/>
  <c r="BQ380"/>
  <c r="BO380"/>
  <c r="BN380"/>
  <c r="BM380"/>
  <c r="L380"/>
  <c r="AJ380" s="1"/>
  <c r="P380" i="31" s="1"/>
  <c r="BS379" i="30"/>
  <c r="BR379"/>
  <c r="BQ379"/>
  <c r="BO379"/>
  <c r="BN379"/>
  <c r="BM379"/>
  <c r="BS378"/>
  <c r="BR378"/>
  <c r="BQ378"/>
  <c r="BO378"/>
  <c r="BN378"/>
  <c r="BM378"/>
  <c r="J378"/>
  <c r="I378"/>
  <c r="BS377"/>
  <c r="BR377"/>
  <c r="BQ377"/>
  <c r="BO377"/>
  <c r="BN377"/>
  <c r="BM377"/>
  <c r="BS376"/>
  <c r="BR376"/>
  <c r="BQ376"/>
  <c r="BO376"/>
  <c r="BN376"/>
  <c r="BM376"/>
  <c r="J376"/>
  <c r="BS375"/>
  <c r="BR375"/>
  <c r="BQ375"/>
  <c r="BO375"/>
  <c r="BN375"/>
  <c r="BM375"/>
  <c r="BS374"/>
  <c r="BR374"/>
  <c r="BQ374"/>
  <c r="BO374"/>
  <c r="BN374"/>
  <c r="BM374"/>
  <c r="J374"/>
  <c r="I374"/>
  <c r="BS373"/>
  <c r="BR373"/>
  <c r="BQ373"/>
  <c r="BO373"/>
  <c r="BN373"/>
  <c r="BM373"/>
  <c r="BS372"/>
  <c r="BR372"/>
  <c r="BQ372"/>
  <c r="BO372"/>
  <c r="BN372"/>
  <c r="BM372"/>
  <c r="BS371"/>
  <c r="BR371"/>
  <c r="BQ371"/>
  <c r="BO371"/>
  <c r="BN371"/>
  <c r="BM371"/>
  <c r="BS370"/>
  <c r="BR370"/>
  <c r="BQ370"/>
  <c r="BO370"/>
  <c r="BN370"/>
  <c r="BM370"/>
  <c r="J370"/>
  <c r="I370"/>
  <c r="BS369"/>
  <c r="BR369"/>
  <c r="BQ369"/>
  <c r="BO369"/>
  <c r="BN369"/>
  <c r="BM369"/>
  <c r="BS368"/>
  <c r="BR368"/>
  <c r="BQ368"/>
  <c r="BO368"/>
  <c r="BN368"/>
  <c r="BM368"/>
  <c r="BS367"/>
  <c r="BR367"/>
  <c r="BQ367"/>
  <c r="BO367"/>
  <c r="BN367"/>
  <c r="BM367"/>
  <c r="BS366"/>
  <c r="BR366"/>
  <c r="BQ366"/>
  <c r="BO366"/>
  <c r="BN366"/>
  <c r="BM366"/>
  <c r="J366"/>
  <c r="I366"/>
  <c r="BS365"/>
  <c r="BR365"/>
  <c r="BQ365"/>
  <c r="BO365"/>
  <c r="BN365"/>
  <c r="BM365"/>
  <c r="BS364"/>
  <c r="BR364"/>
  <c r="BQ364"/>
  <c r="BO364"/>
  <c r="BN364"/>
  <c r="BM364"/>
  <c r="BS363"/>
  <c r="BR363"/>
  <c r="BQ363"/>
  <c r="BO363"/>
  <c r="BN363"/>
  <c r="BM363"/>
  <c r="BS362"/>
  <c r="BR362"/>
  <c r="BQ362"/>
  <c r="BO362"/>
  <c r="BN362"/>
  <c r="BM362"/>
  <c r="J362"/>
  <c r="I362"/>
  <c r="BS361"/>
  <c r="BR361"/>
  <c r="BQ361"/>
  <c r="BO361"/>
  <c r="BN361"/>
  <c r="BM361"/>
  <c r="BS360"/>
  <c r="BR360"/>
  <c r="BQ360"/>
  <c r="BO360"/>
  <c r="BN360"/>
  <c r="BM360"/>
  <c r="J360"/>
  <c r="BS359"/>
  <c r="BR359"/>
  <c r="BQ359"/>
  <c r="BO359"/>
  <c r="BN359"/>
  <c r="BM359"/>
  <c r="BS358"/>
  <c r="BR358"/>
  <c r="BQ358"/>
  <c r="BO358"/>
  <c r="BN358"/>
  <c r="BM358"/>
  <c r="J358"/>
  <c r="AF358" s="1"/>
  <c r="I358"/>
  <c r="BS357"/>
  <c r="BR357"/>
  <c r="BQ357"/>
  <c r="BO357"/>
  <c r="BN357"/>
  <c r="BM357"/>
  <c r="BS356"/>
  <c r="BR356"/>
  <c r="BQ356"/>
  <c r="BO356"/>
  <c r="BN356"/>
  <c r="BM356"/>
  <c r="BS355"/>
  <c r="BR355"/>
  <c r="BQ355"/>
  <c r="BO355"/>
  <c r="BN355"/>
  <c r="BM355"/>
  <c r="BS354"/>
  <c r="BR354"/>
  <c r="BQ354"/>
  <c r="BO354"/>
  <c r="BN354"/>
  <c r="BM354"/>
  <c r="J354"/>
  <c r="I354"/>
  <c r="AE354" s="1"/>
  <c r="BS353"/>
  <c r="BR353"/>
  <c r="BQ353"/>
  <c r="BO353"/>
  <c r="BN353"/>
  <c r="BM353"/>
  <c r="L353"/>
  <c r="AJ353" s="1"/>
  <c r="BS352"/>
  <c r="BR352"/>
  <c r="BQ352"/>
  <c r="BO352"/>
  <c r="BN352"/>
  <c r="BM352"/>
  <c r="BS351"/>
  <c r="BR351"/>
  <c r="BQ351"/>
  <c r="BO351"/>
  <c r="BN351"/>
  <c r="BM351"/>
  <c r="BS350"/>
  <c r="BR350"/>
  <c r="BQ350"/>
  <c r="BO350"/>
  <c r="BN350"/>
  <c r="BM350"/>
  <c r="J350"/>
  <c r="I350"/>
  <c r="BS349"/>
  <c r="BR349"/>
  <c r="BQ349"/>
  <c r="BO349"/>
  <c r="BN349"/>
  <c r="BM349"/>
  <c r="BS348"/>
  <c r="BR348"/>
  <c r="BQ348"/>
  <c r="BO348"/>
  <c r="BN348"/>
  <c r="BM348"/>
  <c r="BS347"/>
  <c r="BR347"/>
  <c r="BQ347"/>
  <c r="BO347"/>
  <c r="BN347"/>
  <c r="BM347"/>
  <c r="BS346"/>
  <c r="BR346"/>
  <c r="BQ346"/>
  <c r="BO346"/>
  <c r="BN346"/>
  <c r="BM346"/>
  <c r="J346"/>
  <c r="I346"/>
  <c r="AE346" s="1"/>
  <c r="BS345"/>
  <c r="BR345"/>
  <c r="BQ345"/>
  <c r="BO345"/>
  <c r="BN345"/>
  <c r="BM345"/>
  <c r="BS344"/>
  <c r="BR344"/>
  <c r="BQ344"/>
  <c r="BO344"/>
  <c r="BN344"/>
  <c r="BM344"/>
  <c r="BS343"/>
  <c r="BR343"/>
  <c r="BQ343"/>
  <c r="BO343"/>
  <c r="BN343"/>
  <c r="BM343"/>
  <c r="BS342"/>
  <c r="BR342"/>
  <c r="BQ342"/>
  <c r="BO342"/>
  <c r="BN342"/>
  <c r="BM342"/>
  <c r="J342"/>
  <c r="I342"/>
  <c r="BS341"/>
  <c r="BR341"/>
  <c r="BQ341"/>
  <c r="BO341"/>
  <c r="BN341"/>
  <c r="BM341"/>
  <c r="BS340"/>
  <c r="BR340"/>
  <c r="BQ340"/>
  <c r="BO340"/>
  <c r="BN340"/>
  <c r="BM340"/>
  <c r="BS339"/>
  <c r="BR339"/>
  <c r="BQ339"/>
  <c r="BO339"/>
  <c r="BN339"/>
  <c r="BM339"/>
  <c r="BS338"/>
  <c r="BR338"/>
  <c r="BQ338"/>
  <c r="BO338"/>
  <c r="BN338"/>
  <c r="BM338"/>
  <c r="L338"/>
  <c r="AJ338" s="1"/>
  <c r="P338" i="31" s="1"/>
  <c r="J338" i="30"/>
  <c r="I338"/>
  <c r="BS337"/>
  <c r="BR337"/>
  <c r="BQ337"/>
  <c r="BO337"/>
  <c r="BN337"/>
  <c r="BM337"/>
  <c r="J337"/>
  <c r="AF337" s="1"/>
  <c r="BS336"/>
  <c r="BR336"/>
  <c r="BQ336"/>
  <c r="BO336"/>
  <c r="BN336"/>
  <c r="BM336"/>
  <c r="J336"/>
  <c r="BS335"/>
  <c r="BR335"/>
  <c r="BQ335"/>
  <c r="BO335"/>
  <c r="BN335"/>
  <c r="BM335"/>
  <c r="BS334"/>
  <c r="BR334"/>
  <c r="BQ334"/>
  <c r="BO334"/>
  <c r="BN334"/>
  <c r="BM334"/>
  <c r="J334"/>
  <c r="I334"/>
  <c r="BS333"/>
  <c r="BR333"/>
  <c r="BQ333"/>
  <c r="BO333"/>
  <c r="BN333"/>
  <c r="BM333"/>
  <c r="BS332"/>
  <c r="BR332"/>
  <c r="BQ332"/>
  <c r="BO332"/>
  <c r="BN332"/>
  <c r="BM332"/>
  <c r="BS331"/>
  <c r="BR331"/>
  <c r="BQ331"/>
  <c r="BO331"/>
  <c r="BN331"/>
  <c r="BM331"/>
  <c r="I331"/>
  <c r="AE331" s="1"/>
  <c r="BS330"/>
  <c r="BR330"/>
  <c r="BQ330"/>
  <c r="BO330"/>
  <c r="BN330"/>
  <c r="BM330"/>
  <c r="J330"/>
  <c r="I330"/>
  <c r="BS329"/>
  <c r="BR329"/>
  <c r="BQ329"/>
  <c r="BO329"/>
  <c r="BN329"/>
  <c r="BM329"/>
  <c r="BS328"/>
  <c r="BR328"/>
  <c r="BQ328"/>
  <c r="BO328"/>
  <c r="BN328"/>
  <c r="BM328"/>
  <c r="J328"/>
  <c r="BS327"/>
  <c r="BR327"/>
  <c r="BQ327"/>
  <c r="BO327"/>
  <c r="BN327"/>
  <c r="BM327"/>
  <c r="BS326"/>
  <c r="BR326"/>
  <c r="BQ326"/>
  <c r="BO326"/>
  <c r="BN326"/>
  <c r="BM326"/>
  <c r="J326"/>
  <c r="I326"/>
  <c r="BS325"/>
  <c r="BR325"/>
  <c r="BQ325"/>
  <c r="BO325"/>
  <c r="BN325"/>
  <c r="BM325"/>
  <c r="BS324"/>
  <c r="BR324"/>
  <c r="BQ324"/>
  <c r="BO324"/>
  <c r="BN324"/>
  <c r="BM324"/>
  <c r="J324"/>
  <c r="BS323"/>
  <c r="BR323"/>
  <c r="BQ323"/>
  <c r="BO323"/>
  <c r="BN323"/>
  <c r="BM323"/>
  <c r="I323"/>
  <c r="BS322"/>
  <c r="BR322"/>
  <c r="BQ322"/>
  <c r="BO322"/>
  <c r="BN322"/>
  <c r="BM322"/>
  <c r="J322"/>
  <c r="I322"/>
  <c r="AE322" s="1"/>
  <c r="BS321"/>
  <c r="BR321"/>
  <c r="BQ321"/>
  <c r="BO321"/>
  <c r="BN321"/>
  <c r="BM321"/>
  <c r="BS320"/>
  <c r="BR320"/>
  <c r="BQ320"/>
  <c r="BO320"/>
  <c r="BN320"/>
  <c r="BM320"/>
  <c r="BS319"/>
  <c r="BR319"/>
  <c r="BQ319"/>
  <c r="BO319"/>
  <c r="BN319"/>
  <c r="BM319"/>
  <c r="I319"/>
  <c r="AE319" s="1"/>
  <c r="BS318"/>
  <c r="BR318"/>
  <c r="BQ318"/>
  <c r="BO318"/>
  <c r="BN318"/>
  <c r="BM318"/>
  <c r="J318"/>
  <c r="I318"/>
  <c r="BS317"/>
  <c r="BR317"/>
  <c r="BQ317"/>
  <c r="BO317"/>
  <c r="BN317"/>
  <c r="BM317"/>
  <c r="BS316"/>
  <c r="BR316"/>
  <c r="BQ316"/>
  <c r="BO316"/>
  <c r="BN316"/>
  <c r="BM316"/>
  <c r="BS315"/>
  <c r="BR315"/>
  <c r="BQ315"/>
  <c r="BO315"/>
  <c r="BN315"/>
  <c r="BM315"/>
  <c r="BS314"/>
  <c r="BR314"/>
  <c r="BQ314"/>
  <c r="BO314"/>
  <c r="BN314"/>
  <c r="BM314"/>
  <c r="J314"/>
  <c r="I314"/>
  <c r="BS313"/>
  <c r="BR313"/>
  <c r="BQ313"/>
  <c r="BO313"/>
  <c r="BN313"/>
  <c r="BM313"/>
  <c r="BS312"/>
  <c r="BR312"/>
  <c r="BQ312"/>
  <c r="BO312"/>
  <c r="BN312"/>
  <c r="BM312"/>
  <c r="BS311"/>
  <c r="BR311"/>
  <c r="BQ311"/>
  <c r="BO311"/>
  <c r="BN311"/>
  <c r="BM311"/>
  <c r="BS310"/>
  <c r="BR310"/>
  <c r="BQ310"/>
  <c r="BO310"/>
  <c r="BN310"/>
  <c r="BM310"/>
  <c r="J310"/>
  <c r="I310"/>
  <c r="BS309"/>
  <c r="BR309"/>
  <c r="BQ309"/>
  <c r="BO309"/>
  <c r="BN309"/>
  <c r="BM309"/>
  <c r="BS308"/>
  <c r="BR308"/>
  <c r="BQ308"/>
  <c r="BO308"/>
  <c r="BN308"/>
  <c r="BM308"/>
  <c r="BS307"/>
  <c r="BR307"/>
  <c r="BQ307"/>
  <c r="BO307"/>
  <c r="BN307"/>
  <c r="BM307"/>
  <c r="BS306"/>
  <c r="BR306"/>
  <c r="BQ306"/>
  <c r="BO306"/>
  <c r="BN306"/>
  <c r="BM306"/>
  <c r="J306"/>
  <c r="AF306" s="1"/>
  <c r="I306"/>
  <c r="BS305"/>
  <c r="BR305"/>
  <c r="BQ305"/>
  <c r="BO305"/>
  <c r="BN305"/>
  <c r="BM305"/>
  <c r="BS304"/>
  <c r="BR304"/>
  <c r="BQ304"/>
  <c r="BO304"/>
  <c r="BN304"/>
  <c r="BM304"/>
  <c r="J304"/>
  <c r="AF304" s="1"/>
  <c r="BS303"/>
  <c r="BR303"/>
  <c r="BQ303"/>
  <c r="BO303"/>
  <c r="BN303"/>
  <c r="BM303"/>
  <c r="BS302"/>
  <c r="BR302"/>
  <c r="BQ302"/>
  <c r="BO302"/>
  <c r="BN302"/>
  <c r="BM302"/>
  <c r="J302"/>
  <c r="AF302" s="1"/>
  <c r="BS301"/>
  <c r="BR301"/>
  <c r="BQ301"/>
  <c r="BO301"/>
  <c r="BN301"/>
  <c r="BM301"/>
  <c r="J301"/>
  <c r="BS300"/>
  <c r="BR300"/>
  <c r="BQ300"/>
  <c r="BO300"/>
  <c r="BN300"/>
  <c r="BM300"/>
  <c r="BS299"/>
  <c r="BR299"/>
  <c r="BQ299"/>
  <c r="BO299"/>
  <c r="BN299"/>
  <c r="BM299"/>
  <c r="BS298"/>
  <c r="BR298"/>
  <c r="BQ298"/>
  <c r="BO298"/>
  <c r="BN298"/>
  <c r="BM298"/>
  <c r="J298"/>
  <c r="AF298" s="1"/>
  <c r="BS297"/>
  <c r="BR297"/>
  <c r="BQ297"/>
  <c r="BO297"/>
  <c r="BN297"/>
  <c r="BM297"/>
  <c r="BS296"/>
  <c r="BR296"/>
  <c r="BQ296"/>
  <c r="BO296"/>
  <c r="BN296"/>
  <c r="BM296"/>
  <c r="BS295"/>
  <c r="BR295"/>
  <c r="BQ295"/>
  <c r="BO295"/>
  <c r="BN295"/>
  <c r="BM295"/>
  <c r="BS294"/>
  <c r="BR294"/>
  <c r="BQ294"/>
  <c r="BO294"/>
  <c r="BN294"/>
  <c r="BM294"/>
  <c r="J294"/>
  <c r="BS293"/>
  <c r="BR293"/>
  <c r="BQ293"/>
  <c r="BO293"/>
  <c r="BN293"/>
  <c r="BM293"/>
  <c r="BS292"/>
  <c r="BR292"/>
  <c r="BQ292"/>
  <c r="BO292"/>
  <c r="BN292"/>
  <c r="BM292"/>
  <c r="BS291"/>
  <c r="BR291"/>
  <c r="BQ291"/>
  <c r="BO291"/>
  <c r="BN291"/>
  <c r="BM291"/>
  <c r="BS290"/>
  <c r="BR290"/>
  <c r="BQ290"/>
  <c r="BO290"/>
  <c r="BN290"/>
  <c r="BM290"/>
  <c r="AH290"/>
  <c r="N290" i="31" s="1"/>
  <c r="L290" i="30"/>
  <c r="AJ290" s="1"/>
  <c r="J290"/>
  <c r="AF290" s="1"/>
  <c r="BS289"/>
  <c r="BR289"/>
  <c r="BQ289"/>
  <c r="BO289"/>
  <c r="BN289"/>
  <c r="BM289"/>
  <c r="AH289"/>
  <c r="N289" i="31" s="1"/>
  <c r="BS288" i="30"/>
  <c r="BR288"/>
  <c r="BQ288"/>
  <c r="BO288"/>
  <c r="BN288"/>
  <c r="BM288"/>
  <c r="AH288"/>
  <c r="N288" i="31" s="1"/>
  <c r="B288" i="30"/>
  <c r="B300" s="1"/>
  <c r="B312" s="1"/>
  <c r="B324" s="1"/>
  <c r="B336" s="1"/>
  <c r="B348" s="1"/>
  <c r="B360" s="1"/>
  <c r="B372" s="1"/>
  <c r="B384" s="1"/>
  <c r="B396" s="1"/>
  <c r="B408" s="1"/>
  <c r="B420" s="1"/>
  <c r="B432" s="1"/>
  <c r="B444" s="1"/>
  <c r="B456" s="1"/>
  <c r="B468" s="1"/>
  <c r="B480" s="1"/>
  <c r="B492" s="1"/>
  <c r="B504" s="1"/>
  <c r="B516" s="1"/>
  <c r="B528" s="1"/>
  <c r="B540" s="1"/>
  <c r="B552" s="1"/>
  <c r="B564" s="1"/>
  <c r="B576" s="1"/>
  <c r="B588" s="1"/>
  <c r="B600" s="1"/>
  <c r="BS287"/>
  <c r="BR287"/>
  <c r="BQ287"/>
  <c r="BO287"/>
  <c r="BN287"/>
  <c r="BM287"/>
  <c r="AH287"/>
  <c r="N287" i="31" s="1"/>
  <c r="BS286" i="30"/>
  <c r="BR286"/>
  <c r="BQ286"/>
  <c r="BO286"/>
  <c r="BN286"/>
  <c r="BM286"/>
  <c r="AH286"/>
  <c r="N286" i="31" s="1"/>
  <c r="J286" i="30"/>
  <c r="BS285"/>
  <c r="BR285"/>
  <c r="BQ285"/>
  <c r="BO285"/>
  <c r="BN285"/>
  <c r="BM285"/>
  <c r="AH285"/>
  <c r="N285" i="31" s="1"/>
  <c r="BS284" i="30"/>
  <c r="BR284"/>
  <c r="BQ284"/>
  <c r="BO284"/>
  <c r="BN284"/>
  <c r="BM284"/>
  <c r="AH284"/>
  <c r="N284" i="31" s="1"/>
  <c r="BS283" i="30"/>
  <c r="BR283"/>
  <c r="BQ283"/>
  <c r="BO283"/>
  <c r="BN283"/>
  <c r="BM283"/>
  <c r="AH283"/>
  <c r="N283" i="31" s="1"/>
  <c r="J283" i="30"/>
  <c r="BS282"/>
  <c r="BR282"/>
  <c r="BQ282"/>
  <c r="BO282"/>
  <c r="BN282"/>
  <c r="BM282"/>
  <c r="AH282"/>
  <c r="N282" i="31" s="1"/>
  <c r="J282" i="30"/>
  <c r="AF282" s="1"/>
  <c r="BS281"/>
  <c r="BR281"/>
  <c r="BQ281"/>
  <c r="BO281"/>
  <c r="BN281"/>
  <c r="BM281"/>
  <c r="AH281"/>
  <c r="N281" i="31" s="1"/>
  <c r="BS280" i="30"/>
  <c r="BR280"/>
  <c r="BQ280"/>
  <c r="BO280"/>
  <c r="BN280"/>
  <c r="BM280"/>
  <c r="AH280"/>
  <c r="N280" i="31" s="1"/>
  <c r="BS279" i="30"/>
  <c r="BR279"/>
  <c r="BQ279"/>
  <c r="BO279"/>
  <c r="BN279"/>
  <c r="BM279"/>
  <c r="AH279"/>
  <c r="N279" i="31" s="1"/>
  <c r="BS278" i="30"/>
  <c r="BR278"/>
  <c r="BQ278"/>
  <c r="BO278"/>
  <c r="BN278"/>
  <c r="BM278"/>
  <c r="AH278"/>
  <c r="N278" i="31" s="1"/>
  <c r="J278" i="30"/>
  <c r="B278"/>
  <c r="B290" s="1"/>
  <c r="B302" s="1"/>
  <c r="B314" s="1"/>
  <c r="B326" s="1"/>
  <c r="B338" s="1"/>
  <c r="B350" s="1"/>
  <c r="B362" s="1"/>
  <c r="B374" s="1"/>
  <c r="B386" s="1"/>
  <c r="B398" s="1"/>
  <c r="B410" s="1"/>
  <c r="B422" s="1"/>
  <c r="B434" s="1"/>
  <c r="B446" s="1"/>
  <c r="B458" s="1"/>
  <c r="B470" s="1"/>
  <c r="B482" s="1"/>
  <c r="B494" s="1"/>
  <c r="B506" s="1"/>
  <c r="B518" s="1"/>
  <c r="B530" s="1"/>
  <c r="B542" s="1"/>
  <c r="B554" s="1"/>
  <c r="B566" s="1"/>
  <c r="B578" s="1"/>
  <c r="B590" s="1"/>
  <c r="B602" s="1"/>
  <c r="A278"/>
  <c r="A290" s="1"/>
  <c r="A302" s="1"/>
  <c r="A314" s="1"/>
  <c r="A326" s="1"/>
  <c r="A338" s="1"/>
  <c r="A350" s="1"/>
  <c r="A362" s="1"/>
  <c r="A374" s="1"/>
  <c r="A386" s="1"/>
  <c r="A398" s="1"/>
  <c r="A410" s="1"/>
  <c r="A422" s="1"/>
  <c r="A434" s="1"/>
  <c r="A446" s="1"/>
  <c r="A458" s="1"/>
  <c r="A470" s="1"/>
  <c r="A482" s="1"/>
  <c r="A494" s="1"/>
  <c r="A506" s="1"/>
  <c r="A518" s="1"/>
  <c r="A530" s="1"/>
  <c r="A542" s="1"/>
  <c r="A554" s="1"/>
  <c r="A566" s="1"/>
  <c r="A578" s="1"/>
  <c r="A590" s="1"/>
  <c r="A602" s="1"/>
  <c r="BS277"/>
  <c r="BR277"/>
  <c r="BQ277"/>
  <c r="BO277"/>
  <c r="BN277"/>
  <c r="BM277"/>
  <c r="AH277"/>
  <c r="N277" i="31" s="1"/>
  <c r="B277" i="30"/>
  <c r="B289" s="1"/>
  <c r="B301" s="1"/>
  <c r="B313" s="1"/>
  <c r="B325" s="1"/>
  <c r="B337" s="1"/>
  <c r="B349" s="1"/>
  <c r="B361" s="1"/>
  <c r="B373" s="1"/>
  <c r="B385" s="1"/>
  <c r="B397" s="1"/>
  <c r="B409" s="1"/>
  <c r="B421" s="1"/>
  <c r="B433" s="1"/>
  <c r="B445" s="1"/>
  <c r="B457" s="1"/>
  <c r="B469" s="1"/>
  <c r="B481" s="1"/>
  <c r="B493" s="1"/>
  <c r="B505" s="1"/>
  <c r="B517" s="1"/>
  <c r="B529" s="1"/>
  <c r="B541" s="1"/>
  <c r="B553" s="1"/>
  <c r="B565" s="1"/>
  <c r="B577" s="1"/>
  <c r="B589" s="1"/>
  <c r="B601" s="1"/>
  <c r="A277"/>
  <c r="A289" s="1"/>
  <c r="A301" s="1"/>
  <c r="A313" s="1"/>
  <c r="A325" s="1"/>
  <c r="A337" s="1"/>
  <c r="A349" s="1"/>
  <c r="A361" s="1"/>
  <c r="A373" s="1"/>
  <c r="A385" s="1"/>
  <c r="A397" s="1"/>
  <c r="A409" s="1"/>
  <c r="A421" s="1"/>
  <c r="A433" s="1"/>
  <c r="A445" s="1"/>
  <c r="A457" s="1"/>
  <c r="A469" s="1"/>
  <c r="A481" s="1"/>
  <c r="A493" s="1"/>
  <c r="A505" s="1"/>
  <c r="A517" s="1"/>
  <c r="A529" s="1"/>
  <c r="A541" s="1"/>
  <c r="A553" s="1"/>
  <c r="A565" s="1"/>
  <c r="A577" s="1"/>
  <c r="A589" s="1"/>
  <c r="A601" s="1"/>
  <c r="BS276"/>
  <c r="BR276"/>
  <c r="BQ276"/>
  <c r="BO276"/>
  <c r="BN276"/>
  <c r="BM276"/>
  <c r="AH276"/>
  <c r="N276" i="31" s="1"/>
  <c r="B276" i="30"/>
  <c r="A276"/>
  <c r="A288" s="1"/>
  <c r="A300" s="1"/>
  <c r="A312" s="1"/>
  <c r="A324" s="1"/>
  <c r="A336" s="1"/>
  <c r="A348" s="1"/>
  <c r="A360" s="1"/>
  <c r="A372" s="1"/>
  <c r="A384" s="1"/>
  <c r="A396" s="1"/>
  <c r="A408" s="1"/>
  <c r="A420" s="1"/>
  <c r="A432" s="1"/>
  <c r="A444" s="1"/>
  <c r="A456" s="1"/>
  <c r="A468" s="1"/>
  <c r="A480" s="1"/>
  <c r="A492" s="1"/>
  <c r="A504" s="1"/>
  <c r="A516" s="1"/>
  <c r="A528" s="1"/>
  <c r="A540" s="1"/>
  <c r="A552" s="1"/>
  <c r="A564" s="1"/>
  <c r="A576" s="1"/>
  <c r="A588" s="1"/>
  <c r="A600" s="1"/>
  <c r="BS275"/>
  <c r="BR275"/>
  <c r="BQ275"/>
  <c r="BO275"/>
  <c r="BN275"/>
  <c r="BM275"/>
  <c r="AH275"/>
  <c r="N275" i="31" s="1"/>
  <c r="J275" i="30"/>
  <c r="I275"/>
  <c r="B275"/>
  <c r="B287" s="1"/>
  <c r="B299" s="1"/>
  <c r="B311" s="1"/>
  <c r="B323" s="1"/>
  <c r="B335" s="1"/>
  <c r="B347" s="1"/>
  <c r="B359" s="1"/>
  <c r="B371" s="1"/>
  <c r="B383" s="1"/>
  <c r="B395" s="1"/>
  <c r="B407" s="1"/>
  <c r="B419" s="1"/>
  <c r="B431" s="1"/>
  <c r="B443" s="1"/>
  <c r="B455" s="1"/>
  <c r="B467" s="1"/>
  <c r="B479" s="1"/>
  <c r="B491" s="1"/>
  <c r="B503" s="1"/>
  <c r="B515" s="1"/>
  <c r="B527" s="1"/>
  <c r="B539" s="1"/>
  <c r="B551" s="1"/>
  <c r="B563" s="1"/>
  <c r="B575" s="1"/>
  <c r="B587" s="1"/>
  <c r="B599" s="1"/>
  <c r="A275"/>
  <c r="A287" s="1"/>
  <c r="A299" s="1"/>
  <c r="A311" s="1"/>
  <c r="A323" s="1"/>
  <c r="A335" s="1"/>
  <c r="A347" s="1"/>
  <c r="A359" s="1"/>
  <c r="A371" s="1"/>
  <c r="A383" s="1"/>
  <c r="A395" s="1"/>
  <c r="A407" s="1"/>
  <c r="A419" s="1"/>
  <c r="A431" s="1"/>
  <c r="A443" s="1"/>
  <c r="A455" s="1"/>
  <c r="A467" s="1"/>
  <c r="A479" s="1"/>
  <c r="A491" s="1"/>
  <c r="A503" s="1"/>
  <c r="A515" s="1"/>
  <c r="A527" s="1"/>
  <c r="A539" s="1"/>
  <c r="A551" s="1"/>
  <c r="A563" s="1"/>
  <c r="A575" s="1"/>
  <c r="A587" s="1"/>
  <c r="A599" s="1"/>
  <c r="BS274"/>
  <c r="BR274"/>
  <c r="BQ274"/>
  <c r="BO274"/>
  <c r="BN274"/>
  <c r="BM274"/>
  <c r="AX274"/>
  <c r="AH274"/>
  <c r="AC274"/>
  <c r="Z274"/>
  <c r="Y274"/>
  <c r="W274"/>
  <c r="B274"/>
  <c r="B286" s="1"/>
  <c r="B298" s="1"/>
  <c r="B310" s="1"/>
  <c r="B322" s="1"/>
  <c r="B334" s="1"/>
  <c r="B346" s="1"/>
  <c r="B358" s="1"/>
  <c r="B370" s="1"/>
  <c r="B382" s="1"/>
  <c r="B394" s="1"/>
  <c r="B406" s="1"/>
  <c r="B418" s="1"/>
  <c r="B430" s="1"/>
  <c r="B442" s="1"/>
  <c r="B454" s="1"/>
  <c r="B466" s="1"/>
  <c r="B478" s="1"/>
  <c r="B490" s="1"/>
  <c r="B502" s="1"/>
  <c r="B514" s="1"/>
  <c r="B526" s="1"/>
  <c r="B538" s="1"/>
  <c r="B550" s="1"/>
  <c r="B562" s="1"/>
  <c r="B574" s="1"/>
  <c r="B586" s="1"/>
  <c r="B598" s="1"/>
  <c r="A274"/>
  <c r="A286" s="1"/>
  <c r="A298" s="1"/>
  <c r="A310" s="1"/>
  <c r="A322" s="1"/>
  <c r="A334" s="1"/>
  <c r="A346" s="1"/>
  <c r="A358" s="1"/>
  <c r="A370" s="1"/>
  <c r="A382" s="1"/>
  <c r="A394" s="1"/>
  <c r="A406" s="1"/>
  <c r="A418" s="1"/>
  <c r="A430" s="1"/>
  <c r="A442" s="1"/>
  <c r="A454" s="1"/>
  <c r="A466" s="1"/>
  <c r="A478" s="1"/>
  <c r="A490" s="1"/>
  <c r="A502" s="1"/>
  <c r="A514" s="1"/>
  <c r="A526" s="1"/>
  <c r="A538" s="1"/>
  <c r="A550" s="1"/>
  <c r="A562" s="1"/>
  <c r="A574" s="1"/>
  <c r="A586" s="1"/>
  <c r="A598" s="1"/>
  <c r="BS273"/>
  <c r="BR273"/>
  <c r="BQ273"/>
  <c r="BO273"/>
  <c r="BN273"/>
  <c r="BM273"/>
  <c r="AN273"/>
  <c r="AX273"/>
  <c r="AH273"/>
  <c r="AC273"/>
  <c r="Z273"/>
  <c r="Y273"/>
  <c r="W273"/>
  <c r="S629"/>
  <c r="B273"/>
  <c r="B285" s="1"/>
  <c r="B297" s="1"/>
  <c r="B309" s="1"/>
  <c r="B321" s="1"/>
  <c r="B333" s="1"/>
  <c r="B345" s="1"/>
  <c r="B357" s="1"/>
  <c r="B369" s="1"/>
  <c r="B381" s="1"/>
  <c r="B393" s="1"/>
  <c r="B405" s="1"/>
  <c r="B417" s="1"/>
  <c r="B429" s="1"/>
  <c r="B441" s="1"/>
  <c r="B453" s="1"/>
  <c r="B465" s="1"/>
  <c r="B477" s="1"/>
  <c r="B489" s="1"/>
  <c r="B501" s="1"/>
  <c r="B513" s="1"/>
  <c r="B525" s="1"/>
  <c r="B537" s="1"/>
  <c r="B549" s="1"/>
  <c r="B561" s="1"/>
  <c r="B573" s="1"/>
  <c r="B585" s="1"/>
  <c r="B597" s="1"/>
  <c r="A273"/>
  <c r="A285" s="1"/>
  <c r="A297" s="1"/>
  <c r="A309" s="1"/>
  <c r="A321" s="1"/>
  <c r="A333" s="1"/>
  <c r="A345" s="1"/>
  <c r="A357" s="1"/>
  <c r="A369" s="1"/>
  <c r="A381" s="1"/>
  <c r="A393" s="1"/>
  <c r="A405" s="1"/>
  <c r="A417" s="1"/>
  <c r="A429" s="1"/>
  <c r="A441" s="1"/>
  <c r="A453" s="1"/>
  <c r="A465" s="1"/>
  <c r="A477" s="1"/>
  <c r="A489" s="1"/>
  <c r="A501" s="1"/>
  <c r="A513" s="1"/>
  <c r="A525" s="1"/>
  <c r="A537" s="1"/>
  <c r="A549" s="1"/>
  <c r="A561" s="1"/>
  <c r="A573" s="1"/>
  <c r="A585" s="1"/>
  <c r="A597" s="1"/>
  <c r="BS272"/>
  <c r="BR272"/>
  <c r="BQ272"/>
  <c r="BO272"/>
  <c r="BN272"/>
  <c r="BM272"/>
  <c r="AH272"/>
  <c r="AC272"/>
  <c r="Z272"/>
  <c r="Y272"/>
  <c r="W272"/>
  <c r="B272"/>
  <c r="B284" s="1"/>
  <c r="B296" s="1"/>
  <c r="B308" s="1"/>
  <c r="B320" s="1"/>
  <c r="B332" s="1"/>
  <c r="B344" s="1"/>
  <c r="B356" s="1"/>
  <c r="B368" s="1"/>
  <c r="B380" s="1"/>
  <c r="B392" s="1"/>
  <c r="B404" s="1"/>
  <c r="B416" s="1"/>
  <c r="B428" s="1"/>
  <c r="B440" s="1"/>
  <c r="B452" s="1"/>
  <c r="B464" s="1"/>
  <c r="B476" s="1"/>
  <c r="B488" s="1"/>
  <c r="B500" s="1"/>
  <c r="B512" s="1"/>
  <c r="B524" s="1"/>
  <c r="B536" s="1"/>
  <c r="B548" s="1"/>
  <c r="B560" s="1"/>
  <c r="B572" s="1"/>
  <c r="B584" s="1"/>
  <c r="B596" s="1"/>
  <c r="A272"/>
  <c r="A284" s="1"/>
  <c r="A296" s="1"/>
  <c r="A308" s="1"/>
  <c r="A320" s="1"/>
  <c r="A332" s="1"/>
  <c r="A344" s="1"/>
  <c r="A356" s="1"/>
  <c r="A368" s="1"/>
  <c r="A380" s="1"/>
  <c r="A392" s="1"/>
  <c r="A404" s="1"/>
  <c r="A416" s="1"/>
  <c r="A428" s="1"/>
  <c r="A440" s="1"/>
  <c r="A452" s="1"/>
  <c r="A464" s="1"/>
  <c r="A476" s="1"/>
  <c r="A488" s="1"/>
  <c r="A500" s="1"/>
  <c r="A512" s="1"/>
  <c r="A524" s="1"/>
  <c r="A536" s="1"/>
  <c r="A548" s="1"/>
  <c r="A560" s="1"/>
  <c r="A572" s="1"/>
  <c r="A584" s="1"/>
  <c r="A596" s="1"/>
  <c r="BS271"/>
  <c r="BR271"/>
  <c r="BQ271"/>
  <c r="BO271"/>
  <c r="BN271"/>
  <c r="BM271"/>
  <c r="AH271"/>
  <c r="AC271"/>
  <c r="Z271"/>
  <c r="Y271"/>
  <c r="W271"/>
  <c r="B271"/>
  <c r="B283" s="1"/>
  <c r="B295" s="1"/>
  <c r="B307" s="1"/>
  <c r="B319" s="1"/>
  <c r="B331" s="1"/>
  <c r="B343" s="1"/>
  <c r="B355" s="1"/>
  <c r="B367" s="1"/>
  <c r="B379" s="1"/>
  <c r="B391" s="1"/>
  <c r="B403" s="1"/>
  <c r="B415" s="1"/>
  <c r="B427" s="1"/>
  <c r="B439" s="1"/>
  <c r="B451" s="1"/>
  <c r="B463" s="1"/>
  <c r="B475" s="1"/>
  <c r="B487" s="1"/>
  <c r="B499" s="1"/>
  <c r="B511" s="1"/>
  <c r="B523" s="1"/>
  <c r="B535" s="1"/>
  <c r="B547" s="1"/>
  <c r="B559" s="1"/>
  <c r="B571" s="1"/>
  <c r="B583" s="1"/>
  <c r="B595" s="1"/>
  <c r="A271"/>
  <c r="A283" s="1"/>
  <c r="A295" s="1"/>
  <c r="A307" s="1"/>
  <c r="A319" s="1"/>
  <c r="A331" s="1"/>
  <c r="A343" s="1"/>
  <c r="A355" s="1"/>
  <c r="A367" s="1"/>
  <c r="A379" s="1"/>
  <c r="A391" s="1"/>
  <c r="A403" s="1"/>
  <c r="A415" s="1"/>
  <c r="A427" s="1"/>
  <c r="A439" s="1"/>
  <c r="A451" s="1"/>
  <c r="A463" s="1"/>
  <c r="A475" s="1"/>
  <c r="A487" s="1"/>
  <c r="A499" s="1"/>
  <c r="A511" s="1"/>
  <c r="A523" s="1"/>
  <c r="A535" s="1"/>
  <c r="A547" s="1"/>
  <c r="A559" s="1"/>
  <c r="A571" s="1"/>
  <c r="A583" s="1"/>
  <c r="A595" s="1"/>
  <c r="BS270"/>
  <c r="BR270"/>
  <c r="BQ270"/>
  <c r="BO270"/>
  <c r="BN270"/>
  <c r="BM270"/>
  <c r="AN270"/>
  <c r="AX270"/>
  <c r="AH270"/>
  <c r="AC270"/>
  <c r="Z270"/>
  <c r="Y270"/>
  <c r="W270"/>
  <c r="B270"/>
  <c r="B282" s="1"/>
  <c r="B294" s="1"/>
  <c r="B306" s="1"/>
  <c r="B318" s="1"/>
  <c r="B330" s="1"/>
  <c r="B342" s="1"/>
  <c r="B354" s="1"/>
  <c r="B366" s="1"/>
  <c r="B378" s="1"/>
  <c r="B390" s="1"/>
  <c r="B402" s="1"/>
  <c r="B414" s="1"/>
  <c r="B426" s="1"/>
  <c r="B438" s="1"/>
  <c r="B450" s="1"/>
  <c r="B462" s="1"/>
  <c r="B474" s="1"/>
  <c r="B486" s="1"/>
  <c r="B498" s="1"/>
  <c r="B510" s="1"/>
  <c r="B522" s="1"/>
  <c r="B534" s="1"/>
  <c r="B546" s="1"/>
  <c r="B558" s="1"/>
  <c r="B570" s="1"/>
  <c r="B582" s="1"/>
  <c r="B594" s="1"/>
  <c r="A270"/>
  <c r="A282" s="1"/>
  <c r="A294" s="1"/>
  <c r="A306" s="1"/>
  <c r="A318" s="1"/>
  <c r="A330" s="1"/>
  <c r="A342" s="1"/>
  <c r="A354" s="1"/>
  <c r="A366" s="1"/>
  <c r="A378" s="1"/>
  <c r="A390" s="1"/>
  <c r="A402" s="1"/>
  <c r="A414" s="1"/>
  <c r="A426" s="1"/>
  <c r="A438" s="1"/>
  <c r="A450" s="1"/>
  <c r="A462" s="1"/>
  <c r="A474" s="1"/>
  <c r="A486" s="1"/>
  <c r="A498" s="1"/>
  <c r="A510" s="1"/>
  <c r="A522" s="1"/>
  <c r="A534" s="1"/>
  <c r="A546" s="1"/>
  <c r="A558" s="1"/>
  <c r="A570" s="1"/>
  <c r="A582" s="1"/>
  <c r="A594" s="1"/>
  <c r="BS269"/>
  <c r="BR269"/>
  <c r="BQ269"/>
  <c r="BO269"/>
  <c r="BN269"/>
  <c r="BM269"/>
  <c r="AX269"/>
  <c r="AH269"/>
  <c r="AC269"/>
  <c r="Z269"/>
  <c r="Y269"/>
  <c r="W269"/>
  <c r="B269"/>
  <c r="B281" s="1"/>
  <c r="B293" s="1"/>
  <c r="B305" s="1"/>
  <c r="B317" s="1"/>
  <c r="B329" s="1"/>
  <c r="B341" s="1"/>
  <c r="B353" s="1"/>
  <c r="B365" s="1"/>
  <c r="B377" s="1"/>
  <c r="B389" s="1"/>
  <c r="B401" s="1"/>
  <c r="B413" s="1"/>
  <c r="B425" s="1"/>
  <c r="B437" s="1"/>
  <c r="B449" s="1"/>
  <c r="B461" s="1"/>
  <c r="B473" s="1"/>
  <c r="B485" s="1"/>
  <c r="B497" s="1"/>
  <c r="B509" s="1"/>
  <c r="B521" s="1"/>
  <c r="B533" s="1"/>
  <c r="B545" s="1"/>
  <c r="B557" s="1"/>
  <c r="B569" s="1"/>
  <c r="B581" s="1"/>
  <c r="B593" s="1"/>
  <c r="A269"/>
  <c r="A281" s="1"/>
  <c r="A293" s="1"/>
  <c r="A305" s="1"/>
  <c r="A317" s="1"/>
  <c r="A329" s="1"/>
  <c r="A341" s="1"/>
  <c r="A353" s="1"/>
  <c r="A365" s="1"/>
  <c r="A377" s="1"/>
  <c r="A389" s="1"/>
  <c r="A401" s="1"/>
  <c r="A413" s="1"/>
  <c r="A425" s="1"/>
  <c r="A437" s="1"/>
  <c r="A449" s="1"/>
  <c r="A461" s="1"/>
  <c r="A473" s="1"/>
  <c r="A485" s="1"/>
  <c r="A497" s="1"/>
  <c r="A509" s="1"/>
  <c r="A521" s="1"/>
  <c r="A533" s="1"/>
  <c r="A545" s="1"/>
  <c r="A557" s="1"/>
  <c r="A569" s="1"/>
  <c r="A581" s="1"/>
  <c r="A593" s="1"/>
  <c r="BS268"/>
  <c r="BR268"/>
  <c r="BQ268"/>
  <c r="BO268"/>
  <c r="BN268"/>
  <c r="BM268"/>
  <c r="AH268"/>
  <c r="AC268"/>
  <c r="Z268"/>
  <c r="Y268"/>
  <c r="W268"/>
  <c r="B268"/>
  <c r="B280" s="1"/>
  <c r="B292" s="1"/>
  <c r="B304" s="1"/>
  <c r="B316" s="1"/>
  <c r="B328" s="1"/>
  <c r="B340" s="1"/>
  <c r="B352" s="1"/>
  <c r="B364" s="1"/>
  <c r="B376" s="1"/>
  <c r="B388" s="1"/>
  <c r="B400" s="1"/>
  <c r="B412" s="1"/>
  <c r="B424" s="1"/>
  <c r="B436" s="1"/>
  <c r="B448" s="1"/>
  <c r="B460" s="1"/>
  <c r="B472" s="1"/>
  <c r="B484" s="1"/>
  <c r="B496" s="1"/>
  <c r="B508" s="1"/>
  <c r="B520" s="1"/>
  <c r="B532" s="1"/>
  <c r="B544" s="1"/>
  <c r="B556" s="1"/>
  <c r="B568" s="1"/>
  <c r="B580" s="1"/>
  <c r="B592" s="1"/>
  <c r="A268"/>
  <c r="A280" s="1"/>
  <c r="A292" s="1"/>
  <c r="A304" s="1"/>
  <c r="A316" s="1"/>
  <c r="A328" s="1"/>
  <c r="A340" s="1"/>
  <c r="A352" s="1"/>
  <c r="A364" s="1"/>
  <c r="A376" s="1"/>
  <c r="A388" s="1"/>
  <c r="A400" s="1"/>
  <c r="A412" s="1"/>
  <c r="A424" s="1"/>
  <c r="A436" s="1"/>
  <c r="A448" s="1"/>
  <c r="A460" s="1"/>
  <c r="A472" s="1"/>
  <c r="A484" s="1"/>
  <c r="A496" s="1"/>
  <c r="A508" s="1"/>
  <c r="A520" s="1"/>
  <c r="A532" s="1"/>
  <c r="A544" s="1"/>
  <c r="A556" s="1"/>
  <c r="A568" s="1"/>
  <c r="A580" s="1"/>
  <c r="A592" s="1"/>
  <c r="BS267"/>
  <c r="BR267"/>
  <c r="BQ267"/>
  <c r="BO267"/>
  <c r="BN267"/>
  <c r="AH267"/>
  <c r="AC267"/>
  <c r="Z267"/>
  <c r="Y267"/>
  <c r="W267"/>
  <c r="B267"/>
  <c r="B279" s="1"/>
  <c r="B291" s="1"/>
  <c r="B303" s="1"/>
  <c r="B315" s="1"/>
  <c r="B327" s="1"/>
  <c r="B339" s="1"/>
  <c r="B351" s="1"/>
  <c r="B363" s="1"/>
  <c r="B375" s="1"/>
  <c r="B387" s="1"/>
  <c r="B399" s="1"/>
  <c r="B411" s="1"/>
  <c r="B423" s="1"/>
  <c r="B435" s="1"/>
  <c r="B447" s="1"/>
  <c r="B459" s="1"/>
  <c r="B471" s="1"/>
  <c r="B483" s="1"/>
  <c r="B495" s="1"/>
  <c r="B507" s="1"/>
  <c r="B519" s="1"/>
  <c r="B531" s="1"/>
  <c r="B543" s="1"/>
  <c r="B555" s="1"/>
  <c r="B567" s="1"/>
  <c r="B579" s="1"/>
  <c r="B591" s="1"/>
  <c r="A267"/>
  <c r="A279" s="1"/>
  <c r="A291" s="1"/>
  <c r="A303" s="1"/>
  <c r="A315" s="1"/>
  <c r="A327" s="1"/>
  <c r="A339" s="1"/>
  <c r="A351" s="1"/>
  <c r="A363" s="1"/>
  <c r="A375" s="1"/>
  <c r="A387" s="1"/>
  <c r="A399" s="1"/>
  <c r="A411" s="1"/>
  <c r="A423" s="1"/>
  <c r="A435" s="1"/>
  <c r="A447" s="1"/>
  <c r="A459" s="1"/>
  <c r="A471" s="1"/>
  <c r="A483" s="1"/>
  <c r="A495" s="1"/>
  <c r="A507" s="1"/>
  <c r="A519" s="1"/>
  <c r="A531" s="1"/>
  <c r="A543" s="1"/>
  <c r="A555" s="1"/>
  <c r="A567" s="1"/>
  <c r="A579" s="1"/>
  <c r="A591" s="1"/>
  <c r="AX266"/>
  <c r="AH266"/>
  <c r="AC266"/>
  <c r="Z266"/>
  <c r="Y266"/>
  <c r="W266"/>
  <c r="AX265"/>
  <c r="AH265"/>
  <c r="AC265"/>
  <c r="Z265"/>
  <c r="Y265"/>
  <c r="W265"/>
  <c r="AH264"/>
  <c r="AC264"/>
  <c r="Z264"/>
  <c r="Y264"/>
  <c r="W264"/>
  <c r="AH263"/>
  <c r="AC263"/>
  <c r="Z263"/>
  <c r="Y263"/>
  <c r="W263"/>
  <c r="AX262"/>
  <c r="AH262"/>
  <c r="AC262"/>
  <c r="Z262"/>
  <c r="Y262"/>
  <c r="W262"/>
  <c r="AX261"/>
  <c r="AH261"/>
  <c r="AC261"/>
  <c r="Z261"/>
  <c r="Y261"/>
  <c r="W261"/>
  <c r="AH260"/>
  <c r="AC260"/>
  <c r="Z260"/>
  <c r="Y260"/>
  <c r="W260"/>
  <c r="AH259"/>
  <c r="AC259"/>
  <c r="Z259"/>
  <c r="Y259"/>
  <c r="W259"/>
  <c r="AX258"/>
  <c r="AH258"/>
  <c r="AC258"/>
  <c r="Z258"/>
  <c r="Y258"/>
  <c r="W258"/>
  <c r="AX257"/>
  <c r="AH257"/>
  <c r="AC257"/>
  <c r="Z257"/>
  <c r="Y257"/>
  <c r="W257"/>
  <c r="AH256"/>
  <c r="AC256"/>
  <c r="Z256"/>
  <c r="Y256"/>
  <c r="W256"/>
  <c r="AH255"/>
  <c r="AC255"/>
  <c r="Z255"/>
  <c r="Y255"/>
  <c r="W255"/>
  <c r="AX254"/>
  <c r="AH254"/>
  <c r="AC254"/>
  <c r="Z254"/>
  <c r="Y254"/>
  <c r="W254"/>
  <c r="AX253"/>
  <c r="AN253"/>
  <c r="AH253"/>
  <c r="AC253"/>
  <c r="Z253"/>
  <c r="Y253"/>
  <c r="W253"/>
  <c r="AH252"/>
  <c r="AC252"/>
  <c r="Z252"/>
  <c r="Y252"/>
  <c r="W252"/>
  <c r="AH251"/>
  <c r="AC251"/>
  <c r="Z251"/>
  <c r="Y251"/>
  <c r="W251"/>
  <c r="AX250"/>
  <c r="AH250"/>
  <c r="AC250"/>
  <c r="Z250"/>
  <c r="Y250"/>
  <c r="W250"/>
  <c r="AX249"/>
  <c r="AN249"/>
  <c r="AH249"/>
  <c r="AC249"/>
  <c r="Z249"/>
  <c r="Y249"/>
  <c r="W249"/>
  <c r="AH248"/>
  <c r="AC248"/>
  <c r="Z248"/>
  <c r="Y248"/>
  <c r="W248"/>
  <c r="AH247"/>
  <c r="AC247"/>
  <c r="Z247"/>
  <c r="Y247"/>
  <c r="W247"/>
  <c r="AX246"/>
  <c r="AN246"/>
  <c r="AH246"/>
  <c r="AC246"/>
  <c r="Z246"/>
  <c r="Y246"/>
  <c r="W246"/>
  <c r="AH245"/>
  <c r="AC245"/>
  <c r="Z245"/>
  <c r="Y245"/>
  <c r="W245"/>
  <c r="AH244"/>
  <c r="AC244"/>
  <c r="Z244"/>
  <c r="Y244"/>
  <c r="W244"/>
  <c r="AH243"/>
  <c r="AC243"/>
  <c r="Z243"/>
  <c r="Y243"/>
  <c r="W243"/>
  <c r="AX242"/>
  <c r="AH242"/>
  <c r="AC242"/>
  <c r="Z242"/>
  <c r="Y242"/>
  <c r="W242"/>
  <c r="AX241"/>
  <c r="AN241"/>
  <c r="AH241"/>
  <c r="AC241"/>
  <c r="Z241"/>
  <c r="Y241"/>
  <c r="W241"/>
  <c r="AH240"/>
  <c r="AC240"/>
  <c r="Z240"/>
  <c r="Y240"/>
  <c r="W240"/>
  <c r="AH239"/>
  <c r="AC239"/>
  <c r="Z239"/>
  <c r="Y239"/>
  <c r="W239"/>
  <c r="AX238"/>
  <c r="AH238"/>
  <c r="AC238"/>
  <c r="Z238"/>
  <c r="Y238"/>
  <c r="W238"/>
  <c r="AX237"/>
  <c r="AN237"/>
  <c r="AH237"/>
  <c r="AC237"/>
  <c r="Z237"/>
  <c r="Y237"/>
  <c r="W237"/>
  <c r="AH236"/>
  <c r="AC236"/>
  <c r="Z236"/>
  <c r="Y236"/>
  <c r="W236"/>
  <c r="AH235"/>
  <c r="AC235"/>
  <c r="Z235"/>
  <c r="Y235"/>
  <c r="W235"/>
  <c r="AX234"/>
  <c r="AH234"/>
  <c r="AC234"/>
  <c r="Z234"/>
  <c r="Y234"/>
  <c r="W234"/>
  <c r="AX233"/>
  <c r="AN233"/>
  <c r="AH233"/>
  <c r="AC233"/>
  <c r="Z233"/>
  <c r="Y233"/>
  <c r="W233"/>
  <c r="AH232"/>
  <c r="AC232"/>
  <c r="Z232"/>
  <c r="Y232"/>
  <c r="W232"/>
  <c r="AH231"/>
  <c r="AC231"/>
  <c r="Z231"/>
  <c r="Y231"/>
  <c r="W231"/>
  <c r="AH230"/>
  <c r="AC230"/>
  <c r="Z230"/>
  <c r="Y230"/>
  <c r="W230"/>
  <c r="AX229"/>
  <c r="AN229"/>
  <c r="AH229"/>
  <c r="AC229"/>
  <c r="Z229"/>
  <c r="Y229"/>
  <c r="W229"/>
  <c r="AH228"/>
  <c r="AC228"/>
  <c r="Z228"/>
  <c r="Y228"/>
  <c r="W228"/>
  <c r="AH227"/>
  <c r="AC227"/>
  <c r="Z227"/>
  <c r="Y227"/>
  <c r="W227"/>
  <c r="AH226"/>
  <c r="AC226"/>
  <c r="Z226"/>
  <c r="Y226"/>
  <c r="W226"/>
  <c r="AX225"/>
  <c r="AN225"/>
  <c r="AH225"/>
  <c r="AC225"/>
  <c r="Z225"/>
  <c r="Y225"/>
  <c r="W225"/>
  <c r="AH224"/>
  <c r="AC224"/>
  <c r="Z224"/>
  <c r="Y224"/>
  <c r="W224"/>
  <c r="AH223"/>
  <c r="AC223"/>
  <c r="Z223"/>
  <c r="Y223"/>
  <c r="W223"/>
  <c r="AH222"/>
  <c r="AC222"/>
  <c r="Z222"/>
  <c r="Y222"/>
  <c r="W222"/>
  <c r="AX221"/>
  <c r="AN221"/>
  <c r="AH221"/>
  <c r="AC221"/>
  <c r="Z221"/>
  <c r="Y221"/>
  <c r="W221"/>
  <c r="AH220"/>
  <c r="AC220"/>
  <c r="Z220"/>
  <c r="Y220"/>
  <c r="W220"/>
  <c r="AH219"/>
  <c r="AC219"/>
  <c r="Z219"/>
  <c r="Y219"/>
  <c r="W219"/>
  <c r="AX218"/>
  <c r="AH218"/>
  <c r="AC218"/>
  <c r="Z218"/>
  <c r="Y218"/>
  <c r="W218"/>
  <c r="AH217"/>
  <c r="AC217"/>
  <c r="Z217"/>
  <c r="Y217"/>
  <c r="W217"/>
  <c r="AH216"/>
  <c r="AC216"/>
  <c r="Z216"/>
  <c r="Y216"/>
  <c r="W216"/>
  <c r="AH215"/>
  <c r="AC215"/>
  <c r="Z215"/>
  <c r="Y215"/>
  <c r="W215"/>
  <c r="AX214"/>
  <c r="AH214"/>
  <c r="AC214"/>
  <c r="Z214"/>
  <c r="Y214"/>
  <c r="W214"/>
  <c r="AH213"/>
  <c r="AC213"/>
  <c r="Z213"/>
  <c r="Y213"/>
  <c r="W213"/>
  <c r="AH212"/>
  <c r="AC212"/>
  <c r="Z212"/>
  <c r="Y212"/>
  <c r="W212"/>
  <c r="AH211"/>
  <c r="AC211"/>
  <c r="Z211"/>
  <c r="Y211"/>
  <c r="W211"/>
  <c r="AX210"/>
  <c r="AH210"/>
  <c r="AC210"/>
  <c r="Z210"/>
  <c r="Y210"/>
  <c r="W210"/>
  <c r="AH209"/>
  <c r="AC209"/>
  <c r="Z209"/>
  <c r="Y209"/>
  <c r="W209"/>
  <c r="AH208"/>
  <c r="AC208"/>
  <c r="Z208"/>
  <c r="Y208"/>
  <c r="W208"/>
  <c r="AH207"/>
  <c r="AC207"/>
  <c r="Z207"/>
  <c r="Y207"/>
  <c r="W207"/>
  <c r="AX206"/>
  <c r="AH206"/>
  <c r="AC206"/>
  <c r="Z206"/>
  <c r="Y206"/>
  <c r="W206"/>
  <c r="AX205"/>
  <c r="AN205"/>
  <c r="AH205"/>
  <c r="AC205"/>
  <c r="Z205"/>
  <c r="Y205"/>
  <c r="W205"/>
  <c r="AH204"/>
  <c r="AC204"/>
  <c r="Z204"/>
  <c r="Y204"/>
  <c r="W204"/>
  <c r="AH203"/>
  <c r="AC203"/>
  <c r="Z203"/>
  <c r="Y203"/>
  <c r="W203"/>
  <c r="AX202"/>
  <c r="AH202"/>
  <c r="AC202"/>
  <c r="Z202"/>
  <c r="Y202"/>
  <c r="W202"/>
  <c r="AX201"/>
  <c r="AN201"/>
  <c r="AH201"/>
  <c r="AC201"/>
  <c r="Z201"/>
  <c r="Y201"/>
  <c r="W201"/>
  <c r="AH200"/>
  <c r="AC200"/>
  <c r="Z200"/>
  <c r="Y200"/>
  <c r="W200"/>
  <c r="AH199"/>
  <c r="AC199"/>
  <c r="Z199"/>
  <c r="Y199"/>
  <c r="W199"/>
  <c r="AX198"/>
  <c r="AH198"/>
  <c r="AC198"/>
  <c r="Z198"/>
  <c r="Y198"/>
  <c r="W198"/>
  <c r="AX197"/>
  <c r="AN197"/>
  <c r="AH197"/>
  <c r="AC197"/>
  <c r="Z197"/>
  <c r="Y197"/>
  <c r="W197"/>
  <c r="AH196"/>
  <c r="AC196"/>
  <c r="Z196"/>
  <c r="Y196"/>
  <c r="W196"/>
  <c r="AH195"/>
  <c r="AC195"/>
  <c r="Z195"/>
  <c r="Y195"/>
  <c r="W195"/>
  <c r="AX194"/>
  <c r="AH194"/>
  <c r="AC194"/>
  <c r="Z194"/>
  <c r="Y194"/>
  <c r="W194"/>
  <c r="AX193"/>
  <c r="AN193"/>
  <c r="AH193"/>
  <c r="AC193"/>
  <c r="Z193"/>
  <c r="Y193"/>
  <c r="W193"/>
  <c r="AH192"/>
  <c r="AC192"/>
  <c r="Z192"/>
  <c r="Y192"/>
  <c r="W192"/>
  <c r="AH191"/>
  <c r="AC191"/>
  <c r="Z191"/>
  <c r="Y191"/>
  <c r="W191"/>
  <c r="AX190"/>
  <c r="AH190"/>
  <c r="AC190"/>
  <c r="Z190"/>
  <c r="Y190"/>
  <c r="W190"/>
  <c r="AX189"/>
  <c r="AN189"/>
  <c r="AH189"/>
  <c r="AC189"/>
  <c r="Z189"/>
  <c r="Y189"/>
  <c r="W189"/>
  <c r="AH188"/>
  <c r="AC188"/>
  <c r="Z188"/>
  <c r="Y188"/>
  <c r="W188"/>
  <c r="AH187"/>
  <c r="AC187"/>
  <c r="Z187"/>
  <c r="Y187"/>
  <c r="W187"/>
  <c r="AX186"/>
  <c r="AH186"/>
  <c r="AC186"/>
  <c r="Z186"/>
  <c r="Y186"/>
  <c r="W186"/>
  <c r="AX185"/>
  <c r="AN185"/>
  <c r="AH185"/>
  <c r="AC185"/>
  <c r="Z185"/>
  <c r="Y185"/>
  <c r="W185"/>
  <c r="AH184"/>
  <c r="AC184"/>
  <c r="Z184"/>
  <c r="Y184"/>
  <c r="W184"/>
  <c r="AH183"/>
  <c r="AC183"/>
  <c r="Z183"/>
  <c r="Y183"/>
  <c r="W183"/>
  <c r="AX182"/>
  <c r="AH182"/>
  <c r="AC182"/>
  <c r="Z182"/>
  <c r="Y182"/>
  <c r="W182"/>
  <c r="AX181"/>
  <c r="AN181"/>
  <c r="AH181"/>
  <c r="AC181"/>
  <c r="Z181"/>
  <c r="Y181"/>
  <c r="W181"/>
  <c r="AH180"/>
  <c r="AC180"/>
  <c r="Z180"/>
  <c r="Y180"/>
  <c r="W180"/>
  <c r="AH179"/>
  <c r="AC179"/>
  <c r="Z179"/>
  <c r="Y179"/>
  <c r="W179"/>
  <c r="AX178"/>
  <c r="AH178"/>
  <c r="AC178"/>
  <c r="Z178"/>
  <c r="Y178"/>
  <c r="W178"/>
  <c r="AX177"/>
  <c r="AN177"/>
  <c r="AH177"/>
  <c r="AC177"/>
  <c r="Z177"/>
  <c r="Y177"/>
  <c r="W177"/>
  <c r="AH176"/>
  <c r="AC176"/>
  <c r="Z176"/>
  <c r="Y176"/>
  <c r="W176"/>
  <c r="AH175"/>
  <c r="AC175"/>
  <c r="Z175"/>
  <c r="Y175"/>
  <c r="W175"/>
  <c r="AX174"/>
  <c r="AH174"/>
  <c r="AC174"/>
  <c r="Z174"/>
  <c r="Y174"/>
  <c r="W174"/>
  <c r="AX173"/>
  <c r="AN173"/>
  <c r="AH173"/>
  <c r="AC173"/>
  <c r="Z173"/>
  <c r="Y173"/>
  <c r="W173"/>
  <c r="AH172"/>
  <c r="AC172"/>
  <c r="Z172"/>
  <c r="Y172"/>
  <c r="W172"/>
  <c r="AH171"/>
  <c r="AC171"/>
  <c r="Z171"/>
  <c r="Y171"/>
  <c r="W171"/>
  <c r="AH170"/>
  <c r="AC170"/>
  <c r="Z170"/>
  <c r="Y170"/>
  <c r="W170"/>
  <c r="AX169"/>
  <c r="AN169"/>
  <c r="AH169"/>
  <c r="AC169"/>
  <c r="Z169"/>
  <c r="Y169"/>
  <c r="W169"/>
  <c r="AH168"/>
  <c r="AC168"/>
  <c r="Z168"/>
  <c r="Y168"/>
  <c r="W168"/>
  <c r="AH167"/>
  <c r="AC167"/>
  <c r="Z167"/>
  <c r="Y167"/>
  <c r="W167"/>
  <c r="AH166"/>
  <c r="AC166"/>
  <c r="Z166"/>
  <c r="Y166"/>
  <c r="W166"/>
  <c r="AX165"/>
  <c r="AN165"/>
  <c r="AH165"/>
  <c r="AC165"/>
  <c r="Z165"/>
  <c r="Y165"/>
  <c r="W165"/>
  <c r="AH164"/>
  <c r="AC164"/>
  <c r="Z164"/>
  <c r="Y164"/>
  <c r="W164"/>
  <c r="AH163"/>
  <c r="AC163"/>
  <c r="Z163"/>
  <c r="Y163"/>
  <c r="W163"/>
  <c r="AH162"/>
  <c r="AC162"/>
  <c r="Z162"/>
  <c r="Y162"/>
  <c r="W162"/>
  <c r="AH161"/>
  <c r="AC161"/>
  <c r="Z161"/>
  <c r="Y161"/>
  <c r="W161"/>
  <c r="AH160"/>
  <c r="AC160"/>
  <c r="Z160"/>
  <c r="Y160"/>
  <c r="W160"/>
  <c r="AH159"/>
  <c r="AC159"/>
  <c r="Z159"/>
  <c r="Y159"/>
  <c r="W159"/>
  <c r="AC158"/>
  <c r="Z158"/>
  <c r="Y158"/>
  <c r="W158"/>
  <c r="AC157"/>
  <c r="Z157"/>
  <c r="Y157"/>
  <c r="W157"/>
  <c r="AC156"/>
  <c r="Z156"/>
  <c r="Y156"/>
  <c r="W156"/>
  <c r="AC155"/>
  <c r="Z155"/>
  <c r="Y155"/>
  <c r="W155"/>
  <c r="AC154"/>
  <c r="Z154"/>
  <c r="Y154"/>
  <c r="W154"/>
  <c r="AC153"/>
  <c r="Z153"/>
  <c r="Y153"/>
  <c r="W153"/>
  <c r="AC152"/>
  <c r="Z152"/>
  <c r="Y152"/>
  <c r="W152"/>
  <c r="AC151"/>
  <c r="Z151"/>
  <c r="Y151"/>
  <c r="W151"/>
  <c r="AC150"/>
  <c r="Z150"/>
  <c r="Y150"/>
  <c r="W150"/>
  <c r="AC149"/>
  <c r="Z149"/>
  <c r="Y149"/>
  <c r="W149"/>
  <c r="AC148"/>
  <c r="Z148"/>
  <c r="Y148"/>
  <c r="W148"/>
  <c r="AK620"/>
  <c r="AG620"/>
  <c r="AC147"/>
  <c r="Z147"/>
  <c r="Y147"/>
  <c r="W147"/>
  <c r="AC146"/>
  <c r="Z146"/>
  <c r="Y146"/>
  <c r="W146"/>
  <c r="AC145"/>
  <c r="Z145"/>
  <c r="Y145"/>
  <c r="W145"/>
  <c r="AC144"/>
  <c r="Z144"/>
  <c r="Y144"/>
  <c r="W144"/>
  <c r="AC143"/>
  <c r="Z143"/>
  <c r="Y143"/>
  <c r="W143"/>
  <c r="AC142"/>
  <c r="Z142"/>
  <c r="Y142"/>
  <c r="W142"/>
  <c r="AC141"/>
  <c r="Z141"/>
  <c r="Y141"/>
  <c r="W141"/>
  <c r="AC140"/>
  <c r="Z140"/>
  <c r="Y140"/>
  <c r="W140"/>
  <c r="AC139"/>
  <c r="Z139"/>
  <c r="Y139"/>
  <c r="W139"/>
  <c r="AC138"/>
  <c r="Z138"/>
  <c r="Y138"/>
  <c r="W138"/>
  <c r="AC137"/>
  <c r="Z137"/>
  <c r="Y137"/>
  <c r="W137"/>
  <c r="AC136"/>
  <c r="Z136"/>
  <c r="Y136"/>
  <c r="W136"/>
  <c r="AI619"/>
  <c r="AG619"/>
  <c r="AE619"/>
  <c r="AC135"/>
  <c r="Z135"/>
  <c r="Y135"/>
  <c r="W135"/>
  <c r="AC134"/>
  <c r="Z134"/>
  <c r="Y134"/>
  <c r="W134"/>
  <c r="AC133"/>
  <c r="Z133"/>
  <c r="Y133"/>
  <c r="W133"/>
  <c r="AC132"/>
  <c r="Z132"/>
  <c r="Y132"/>
  <c r="W132"/>
  <c r="AC131"/>
  <c r="Z131"/>
  <c r="Y131"/>
  <c r="W131"/>
  <c r="AC130"/>
  <c r="Z130"/>
  <c r="Y130"/>
  <c r="W130"/>
  <c r="AC129"/>
  <c r="Z129"/>
  <c r="Y129"/>
  <c r="W129"/>
  <c r="AC128"/>
  <c r="Z128"/>
  <c r="Y128"/>
  <c r="W128"/>
  <c r="AC127"/>
  <c r="Z127"/>
  <c r="Y127"/>
  <c r="W127"/>
  <c r="AC126"/>
  <c r="Z126"/>
  <c r="Y126"/>
  <c r="W126"/>
  <c r="AC125"/>
  <c r="Z125"/>
  <c r="Y125"/>
  <c r="W125"/>
  <c r="AC124"/>
  <c r="Z124"/>
  <c r="Y124"/>
  <c r="W124"/>
  <c r="AC123"/>
  <c r="Z123"/>
  <c r="Y123"/>
  <c r="W123"/>
  <c r="AC122"/>
  <c r="Z122"/>
  <c r="Y122"/>
  <c r="W122"/>
  <c r="AC121"/>
  <c r="Z121"/>
  <c r="Y121"/>
  <c r="W121"/>
  <c r="AC120"/>
  <c r="Z120"/>
  <c r="Y120"/>
  <c r="W120"/>
  <c r="AC119"/>
  <c r="Z119"/>
  <c r="Y119"/>
  <c r="W119"/>
  <c r="AC118"/>
  <c r="Z118"/>
  <c r="Y118"/>
  <c r="W118"/>
  <c r="AC117"/>
  <c r="Z117"/>
  <c r="Y117"/>
  <c r="W117"/>
  <c r="AC116"/>
  <c r="Z116"/>
  <c r="Y116"/>
  <c r="W116"/>
  <c r="AC115"/>
  <c r="Z115"/>
  <c r="Y115"/>
  <c r="W115"/>
  <c r="AC114"/>
  <c r="Z114"/>
  <c r="Y114"/>
  <c r="W114"/>
  <c r="AC113"/>
  <c r="Z113"/>
  <c r="Y113"/>
  <c r="W113"/>
  <c r="AH617"/>
  <c r="AC112"/>
  <c r="Z112"/>
  <c r="Y112"/>
  <c r="W112"/>
  <c r="AK617"/>
  <c r="AI617"/>
  <c r="AG617"/>
  <c r="AC111"/>
  <c r="Z111"/>
  <c r="Y111"/>
  <c r="W111"/>
  <c r="AC110"/>
  <c r="Z110"/>
  <c r="Y110"/>
  <c r="W110"/>
  <c r="AC109"/>
  <c r="Z109"/>
  <c r="Y109"/>
  <c r="W109"/>
  <c r="AC108"/>
  <c r="Z108"/>
  <c r="Y108"/>
  <c r="W108"/>
  <c r="AC107"/>
  <c r="Z107"/>
  <c r="Y107"/>
  <c r="W107"/>
  <c r="AC106"/>
  <c r="Z106"/>
  <c r="Y106"/>
  <c r="W106"/>
  <c r="AC105"/>
  <c r="Z105"/>
  <c r="Y105"/>
  <c r="W105"/>
  <c r="AC104"/>
  <c r="Z104"/>
  <c r="Y104"/>
  <c r="W104"/>
  <c r="AC103"/>
  <c r="Z103"/>
  <c r="Y103"/>
  <c r="W103"/>
  <c r="AC102"/>
  <c r="Z102"/>
  <c r="Y102"/>
  <c r="W102"/>
  <c r="AC101"/>
  <c r="Z101"/>
  <c r="Y101"/>
  <c r="W101"/>
  <c r="AC100"/>
  <c r="Z100"/>
  <c r="Y100"/>
  <c r="W100"/>
  <c r="AJ616"/>
  <c r="AI616"/>
  <c r="AH616"/>
  <c r="AF616"/>
  <c r="AD616"/>
  <c r="AC99"/>
  <c r="Z99"/>
  <c r="Y99"/>
  <c r="W99"/>
  <c r="AC98"/>
  <c r="Z98"/>
  <c r="Y98"/>
  <c r="W98"/>
  <c r="AC97"/>
  <c r="Z97"/>
  <c r="Y97"/>
  <c r="W97"/>
  <c r="AC96"/>
  <c r="Z96"/>
  <c r="Y96"/>
  <c r="W96"/>
  <c r="AC95"/>
  <c r="Z95"/>
  <c r="Y95"/>
  <c r="W95"/>
  <c r="AC94"/>
  <c r="Z94"/>
  <c r="Y94"/>
  <c r="W94"/>
  <c r="AC93"/>
  <c r="Z93"/>
  <c r="Y93"/>
  <c r="W93"/>
  <c r="AC92"/>
  <c r="Z92"/>
  <c r="Y92"/>
  <c r="W92"/>
  <c r="AC91"/>
  <c r="Z91"/>
  <c r="Y91"/>
  <c r="W91"/>
  <c r="AC90"/>
  <c r="Z90"/>
  <c r="Y90"/>
  <c r="W90"/>
  <c r="AC89"/>
  <c r="Z89"/>
  <c r="Y89"/>
  <c r="W89"/>
  <c r="AC88"/>
  <c r="Z88"/>
  <c r="Y88"/>
  <c r="AJ615"/>
  <c r="AF615"/>
  <c r="AD615"/>
  <c r="AC87"/>
  <c r="Z87"/>
  <c r="Y87"/>
  <c r="AC86"/>
  <c r="Z86"/>
  <c r="Y86"/>
  <c r="AC85"/>
  <c r="Z85"/>
  <c r="Y85"/>
  <c r="AC84"/>
  <c r="Z84"/>
  <c r="Y84"/>
  <c r="AC83"/>
  <c r="Z83"/>
  <c r="Y83"/>
  <c r="AC82"/>
  <c r="Z82"/>
  <c r="Y82"/>
  <c r="AC81"/>
  <c r="Z81"/>
  <c r="Y81"/>
  <c r="AC80"/>
  <c r="Z80"/>
  <c r="Y80"/>
  <c r="AC79"/>
  <c r="Z79"/>
  <c r="Y79"/>
  <c r="AC78"/>
  <c r="Z78"/>
  <c r="Y78"/>
  <c r="AC77"/>
  <c r="Z77"/>
  <c r="Y77"/>
  <c r="AC76"/>
  <c r="Z76"/>
  <c r="Y76"/>
  <c r="AH614"/>
  <c r="AC75"/>
  <c r="Z75"/>
  <c r="Y75"/>
  <c r="AC74"/>
  <c r="Z74"/>
  <c r="Y74"/>
  <c r="AC73"/>
  <c r="Z73"/>
  <c r="Y73"/>
  <c r="AC72"/>
  <c r="Z72"/>
  <c r="Y72"/>
  <c r="AC71"/>
  <c r="Z71"/>
  <c r="Y71"/>
  <c r="AC70"/>
  <c r="Z70"/>
  <c r="Y70"/>
  <c r="AC69"/>
  <c r="Z69"/>
  <c r="Y69"/>
  <c r="AC68"/>
  <c r="Z68"/>
  <c r="Y68"/>
  <c r="AC67"/>
  <c r="Z67"/>
  <c r="Y67"/>
  <c r="AC66"/>
  <c r="Z66"/>
  <c r="Y66"/>
  <c r="AC65"/>
  <c r="Z65"/>
  <c r="Y65"/>
  <c r="AC64"/>
  <c r="Z64"/>
  <c r="Y64"/>
  <c r="AH613"/>
  <c r="AC63"/>
  <c r="Z63"/>
  <c r="Y63"/>
  <c r="AC62"/>
  <c r="Z62"/>
  <c r="Y62"/>
  <c r="AC61"/>
  <c r="Z61"/>
  <c r="Y61"/>
  <c r="AC60"/>
  <c r="Z60"/>
  <c r="Y60"/>
  <c r="AC59"/>
  <c r="Z59"/>
  <c r="Y59"/>
  <c r="AC58"/>
  <c r="Z58"/>
  <c r="Y58"/>
  <c r="AC57"/>
  <c r="Z57"/>
  <c r="Y57"/>
  <c r="AC56"/>
  <c r="Z56"/>
  <c r="Y56"/>
  <c r="AC55"/>
  <c r="Z55"/>
  <c r="Y55"/>
  <c r="AC54"/>
  <c r="Z54"/>
  <c r="Y54"/>
  <c r="AC53"/>
  <c r="Z53"/>
  <c r="Y53"/>
  <c r="AC52"/>
  <c r="Z52"/>
  <c r="Y52"/>
  <c r="AH612"/>
  <c r="AC51"/>
  <c r="Z51"/>
  <c r="Y51"/>
  <c r="AC50"/>
  <c r="Z50"/>
  <c r="Y50"/>
  <c r="AC49"/>
  <c r="Z49"/>
  <c r="Y49"/>
  <c r="AC48"/>
  <c r="Z48"/>
  <c r="Y48"/>
  <c r="AC47"/>
  <c r="Z47"/>
  <c r="Y47"/>
  <c r="AC46"/>
  <c r="Z46"/>
  <c r="Y46"/>
  <c r="AC45"/>
  <c r="Z45"/>
  <c r="Y45"/>
  <c r="AC44"/>
  <c r="Z44"/>
  <c r="Y44"/>
  <c r="AC43"/>
  <c r="Z43"/>
  <c r="Y43"/>
  <c r="AC42"/>
  <c r="Z42"/>
  <c r="Y42"/>
  <c r="AC41"/>
  <c r="Z41"/>
  <c r="Y41"/>
  <c r="AC40"/>
  <c r="Z40"/>
  <c r="Y40"/>
  <c r="AH611"/>
  <c r="AC39"/>
  <c r="Z39"/>
  <c r="Y39"/>
  <c r="AC38"/>
  <c r="Z38"/>
  <c r="Y38"/>
  <c r="AC37"/>
  <c r="Z37"/>
  <c r="Y37"/>
  <c r="AC36"/>
  <c r="Z36"/>
  <c r="Y36"/>
  <c r="AC35"/>
  <c r="Z35"/>
  <c r="Y35"/>
  <c r="AC34"/>
  <c r="Z34"/>
  <c r="Y34"/>
  <c r="AC33"/>
  <c r="Z33"/>
  <c r="Y33"/>
  <c r="AC32"/>
  <c r="Z32"/>
  <c r="Y32"/>
  <c r="AC31"/>
  <c r="Z31"/>
  <c r="Y31"/>
  <c r="AC30"/>
  <c r="Z30"/>
  <c r="Y30"/>
  <c r="AC29"/>
  <c r="Z29"/>
  <c r="Y29"/>
  <c r="AC28"/>
  <c r="Z28"/>
  <c r="Y28"/>
  <c r="AH610"/>
  <c r="AC27"/>
  <c r="Z27"/>
  <c r="Y27"/>
  <c r="AC26"/>
  <c r="Z26"/>
  <c r="Y26"/>
  <c r="AC25"/>
  <c r="Z25"/>
  <c r="Y25"/>
  <c r="AC24"/>
  <c r="Z24"/>
  <c r="Y24"/>
  <c r="AC23"/>
  <c r="Z23"/>
  <c r="Y23"/>
  <c r="AC22"/>
  <c r="Z22"/>
  <c r="Y22"/>
  <c r="AC21"/>
  <c r="Z21"/>
  <c r="Y21"/>
  <c r="AC20"/>
  <c r="Z20"/>
  <c r="Y20"/>
  <c r="AC19"/>
  <c r="Z19"/>
  <c r="Y19"/>
  <c r="AC18"/>
  <c r="Z18"/>
  <c r="Y18"/>
  <c r="AC17"/>
  <c r="Z17"/>
  <c r="Y17"/>
  <c r="AC16"/>
  <c r="Z16"/>
  <c r="Y16"/>
  <c r="AH609"/>
  <c r="AC15"/>
  <c r="Z15"/>
  <c r="Y15"/>
  <c r="AC14"/>
  <c r="Z14"/>
  <c r="Y14"/>
  <c r="AC13"/>
  <c r="Z13"/>
  <c r="Y13"/>
  <c r="AC12"/>
  <c r="Z12"/>
  <c r="Y12"/>
  <c r="AC11"/>
  <c r="Z11"/>
  <c r="Y11"/>
  <c r="AC10"/>
  <c r="Z10"/>
  <c r="Y10"/>
  <c r="AC9"/>
  <c r="Z9"/>
  <c r="Y9"/>
  <c r="AC8"/>
  <c r="Z8"/>
  <c r="Y8"/>
  <c r="AC7"/>
  <c r="Z7"/>
  <c r="Y7"/>
  <c r="AC6"/>
  <c r="Z6"/>
  <c r="Y6"/>
  <c r="AC5"/>
  <c r="Z5"/>
  <c r="Y5"/>
  <c r="AC4"/>
  <c r="Z4"/>
  <c r="Y4"/>
  <c r="AK608"/>
  <c r="AI608"/>
  <c r="AG608"/>
  <c r="AE608"/>
  <c r="AC3"/>
  <c r="Z3"/>
  <c r="Y3"/>
  <c r="AN217" l="1"/>
  <c r="AN161"/>
  <c r="AN213"/>
  <c r="AH444"/>
  <c r="N444" i="31" s="1"/>
  <c r="AH300" i="30"/>
  <c r="N300" i="31" s="1"/>
  <c r="AH336" i="30"/>
  <c r="N336" i="31" s="1"/>
  <c r="AH346" i="30"/>
  <c r="N346" i="31" s="1"/>
  <c r="AH360" i="30"/>
  <c r="N360" i="31" s="1"/>
  <c r="AH397" i="30"/>
  <c r="N397" i="31" s="1"/>
  <c r="AH432" i="30"/>
  <c r="N432" i="31" s="1"/>
  <c r="AE318" i="30"/>
  <c r="AF381"/>
  <c r="AE395"/>
  <c r="AF422"/>
  <c r="AE450"/>
  <c r="AL450" s="1"/>
  <c r="AE466"/>
  <c r="AE474"/>
  <c r="AE486"/>
  <c r="AF600"/>
  <c r="AF596"/>
  <c r="AF587"/>
  <c r="AF583"/>
  <c r="AF577"/>
  <c r="AF572"/>
  <c r="AF567"/>
  <c r="AF562"/>
  <c r="AF557"/>
  <c r="AF552"/>
  <c r="AF547"/>
  <c r="AF541"/>
  <c r="AF537"/>
  <c r="AF531"/>
  <c r="AF527"/>
  <c r="AF522"/>
  <c r="AF350"/>
  <c r="AF360"/>
  <c r="AF362"/>
  <c r="AE418"/>
  <c r="AF462"/>
  <c r="AF464"/>
  <c r="AF580"/>
  <c r="AE323"/>
  <c r="AE530"/>
  <c r="AF558"/>
  <c r="AE578"/>
  <c r="AF516"/>
  <c r="AF511"/>
  <c r="AF505"/>
  <c r="AF497"/>
  <c r="AF491"/>
  <c r="AF487"/>
  <c r="AF482"/>
  <c r="AF477"/>
  <c r="AF473"/>
  <c r="AF461"/>
  <c r="AF456"/>
  <c r="AF452"/>
  <c r="AF448"/>
  <c r="AF441"/>
  <c r="AF435"/>
  <c r="AF429"/>
  <c r="AF424"/>
  <c r="AF419"/>
  <c r="AF413"/>
  <c r="AF407"/>
  <c r="AF400"/>
  <c r="AF395"/>
  <c r="AF387"/>
  <c r="AF380"/>
  <c r="AF373"/>
  <c r="AF368"/>
  <c r="AF363"/>
  <c r="AF356"/>
  <c r="AF351"/>
  <c r="AF345"/>
  <c r="AF332"/>
  <c r="AF325"/>
  <c r="AF319"/>
  <c r="AF313"/>
  <c r="AF308"/>
  <c r="AF300"/>
  <c r="AF295"/>
  <c r="AF289"/>
  <c r="AF284"/>
  <c r="AF276"/>
  <c r="AE523"/>
  <c r="AE593"/>
  <c r="AL593" s="1"/>
  <c r="AE600"/>
  <c r="AE582"/>
  <c r="AE576"/>
  <c r="AE570"/>
  <c r="AE564"/>
  <c r="AE559"/>
  <c r="AE552"/>
  <c r="AL552" s="1"/>
  <c r="AE547"/>
  <c r="AL547" s="1"/>
  <c r="AE540"/>
  <c r="AE533"/>
  <c r="AE527"/>
  <c r="AE520"/>
  <c r="AE513"/>
  <c r="AE508"/>
  <c r="AL508" s="1"/>
  <c r="AE501"/>
  <c r="AE496"/>
  <c r="AE489"/>
  <c r="AE484"/>
  <c r="AE477"/>
  <c r="AE472"/>
  <c r="AE465"/>
  <c r="AE457"/>
  <c r="AE445"/>
  <c r="AE440"/>
  <c r="AE433"/>
  <c r="AE428"/>
  <c r="AE421"/>
  <c r="AE416"/>
  <c r="AE409"/>
  <c r="AE404"/>
  <c r="AE396"/>
  <c r="AE388"/>
  <c r="AE380"/>
  <c r="AE368"/>
  <c r="AE361"/>
  <c r="AE356"/>
  <c r="AE348"/>
  <c r="AE343"/>
  <c r="AE336"/>
  <c r="AE329"/>
  <c r="AE321"/>
  <c r="AE313"/>
  <c r="AL313" s="1"/>
  <c r="AE308"/>
  <c r="AF599"/>
  <c r="AF561"/>
  <c r="AF551"/>
  <c r="AF546"/>
  <c r="AF525"/>
  <c r="AF515"/>
  <c r="AF509"/>
  <c r="AF503"/>
  <c r="AF490"/>
  <c r="AF481"/>
  <c r="AF476"/>
  <c r="AF466"/>
  <c r="AF460"/>
  <c r="AF455"/>
  <c r="AF447"/>
  <c r="AF439"/>
  <c r="AF411"/>
  <c r="AF405"/>
  <c r="AF399"/>
  <c r="AF392"/>
  <c r="AF385"/>
  <c r="AF379"/>
  <c r="AF367"/>
  <c r="AF361"/>
  <c r="AF349"/>
  <c r="AF344"/>
  <c r="AF339"/>
  <c r="AF331"/>
  <c r="AF323"/>
  <c r="AF293"/>
  <c r="AF288"/>
  <c r="AF281"/>
  <c r="AE597"/>
  <c r="AE581"/>
  <c r="AE575"/>
  <c r="AE569"/>
  <c r="AE557"/>
  <c r="AE551"/>
  <c r="AE545"/>
  <c r="AE517"/>
  <c r="AE512"/>
  <c r="AE505"/>
  <c r="AE493"/>
  <c r="AE488"/>
  <c r="AE464"/>
  <c r="AL464" s="1"/>
  <c r="AE456"/>
  <c r="AE451"/>
  <c r="AE444"/>
  <c r="AE432"/>
  <c r="AE427"/>
  <c r="AE408"/>
  <c r="AE385"/>
  <c r="AE372"/>
  <c r="AE367"/>
  <c r="AE328"/>
  <c r="AE320"/>
  <c r="AE312"/>
  <c r="AE307"/>
  <c r="AF575"/>
  <c r="AF564"/>
  <c r="AF539"/>
  <c r="AF484"/>
  <c r="AF340"/>
  <c r="AE373"/>
  <c r="AF286"/>
  <c r="AF278"/>
  <c r="AF467"/>
  <c r="AE452"/>
  <c r="AL452" s="1"/>
  <c r="AF318"/>
  <c r="AF322"/>
  <c r="AE326"/>
  <c r="AE334"/>
  <c r="AL334" s="1"/>
  <c r="AE342"/>
  <c r="AF346"/>
  <c r="AE370"/>
  <c r="AE374"/>
  <c r="AE378"/>
  <c r="AE398"/>
  <c r="AE414"/>
  <c r="AL414" s="1"/>
  <c r="AE442"/>
  <c r="AF458"/>
  <c r="AF486"/>
  <c r="AE514"/>
  <c r="AL514" s="1"/>
  <c r="AE542"/>
  <c r="AF591"/>
  <c r="AF576"/>
  <c r="AF555"/>
  <c r="AF540"/>
  <c r="AF530"/>
  <c r="AF521"/>
  <c r="AF472"/>
  <c r="AF423"/>
  <c r="AF317"/>
  <c r="AF299"/>
  <c r="AE592"/>
  <c r="AE563"/>
  <c r="AE532"/>
  <c r="AE525"/>
  <c r="AE476"/>
  <c r="AE347"/>
  <c r="AE275"/>
  <c r="AL275" s="1"/>
  <c r="AF283"/>
  <c r="AE310"/>
  <c r="AF314"/>
  <c r="AF326"/>
  <c r="AF328"/>
  <c r="AF330"/>
  <c r="AF336"/>
  <c r="AE338"/>
  <c r="AF342"/>
  <c r="AH353"/>
  <c r="N353" i="31" s="1"/>
  <c r="AE366" i="30"/>
  <c r="AF370"/>
  <c r="AF376"/>
  <c r="AF378"/>
  <c r="AE382"/>
  <c r="AF275"/>
  <c r="AF294"/>
  <c r="AE306"/>
  <c r="AF310"/>
  <c r="AF338"/>
  <c r="AE350"/>
  <c r="AE358"/>
  <c r="AL358" s="1"/>
  <c r="AE362"/>
  <c r="AF366"/>
  <c r="AF382"/>
  <c r="AE386"/>
  <c r="AE390"/>
  <c r="AE391"/>
  <c r="AF393"/>
  <c r="AF404"/>
  <c r="AF406"/>
  <c r="AE422"/>
  <c r="AF426"/>
  <c r="AE462"/>
  <c r="AE463"/>
  <c r="AF470"/>
  <c r="AE478"/>
  <c r="AE494"/>
  <c r="AF498"/>
  <c r="AF500"/>
  <c r="AF502"/>
  <c r="AF504"/>
  <c r="AE506"/>
  <c r="AF510"/>
  <c r="AF526"/>
  <c r="AE534"/>
  <c r="AL534" s="1"/>
  <c r="AF550"/>
  <c r="AE558"/>
  <c r="AF574"/>
  <c r="AF601"/>
  <c r="AF597"/>
  <c r="AF593"/>
  <c r="AF589"/>
  <c r="AF584"/>
  <c r="AF578"/>
  <c r="AF573"/>
  <c r="AF569"/>
  <c r="AF563"/>
  <c r="AF559"/>
  <c r="AF553"/>
  <c r="AF548"/>
  <c r="AF543"/>
  <c r="AF538"/>
  <c r="AF532"/>
  <c r="AF528"/>
  <c r="AF523"/>
  <c r="AF517"/>
  <c r="AF512"/>
  <c r="AF507"/>
  <c r="AF499"/>
  <c r="AF493"/>
  <c r="AF488"/>
  <c r="AF483"/>
  <c r="AF479"/>
  <c r="AF474"/>
  <c r="AF468"/>
  <c r="AF463"/>
  <c r="AF457"/>
  <c r="AF453"/>
  <c r="AF449"/>
  <c r="AF443"/>
  <c r="AF436"/>
  <c r="AF431"/>
  <c r="AF425"/>
  <c r="AF420"/>
  <c r="AF415"/>
  <c r="AF408"/>
  <c r="AF401"/>
  <c r="AF396"/>
  <c r="AF389"/>
  <c r="AF383"/>
  <c r="AF375"/>
  <c r="AF369"/>
  <c r="AF364"/>
  <c r="AF357"/>
  <c r="AF352"/>
  <c r="AF347"/>
  <c r="AF341"/>
  <c r="AF333"/>
  <c r="AF327"/>
  <c r="AF320"/>
  <c r="AF315"/>
  <c r="AF309"/>
  <c r="AF303"/>
  <c r="AF296"/>
  <c r="AF291"/>
  <c r="AF285"/>
  <c r="AF279"/>
  <c r="AE595"/>
  <c r="AE601"/>
  <c r="AE583"/>
  <c r="AL583" s="1"/>
  <c r="AE577"/>
  <c r="AE572"/>
  <c r="AE565"/>
  <c r="AE560"/>
  <c r="AE553"/>
  <c r="AE548"/>
  <c r="AE541"/>
  <c r="AE535"/>
  <c r="AE528"/>
  <c r="AE521"/>
  <c r="AE515"/>
  <c r="AE509"/>
  <c r="AE503"/>
  <c r="AE497"/>
  <c r="AE491"/>
  <c r="AE485"/>
  <c r="AE479"/>
  <c r="AE473"/>
  <c r="AE467"/>
  <c r="AE460"/>
  <c r="AL460" s="1"/>
  <c r="AE453"/>
  <c r="AE448"/>
  <c r="AE441"/>
  <c r="AE436"/>
  <c r="AE429"/>
  <c r="AE424"/>
  <c r="AE417"/>
  <c r="AE412"/>
  <c r="AE405"/>
  <c r="AE397"/>
  <c r="AE389"/>
  <c r="AE381"/>
  <c r="AE376"/>
  <c r="AE369"/>
  <c r="AE364"/>
  <c r="AE357"/>
  <c r="AE349"/>
  <c r="AE344"/>
  <c r="AE337"/>
  <c r="AE332"/>
  <c r="AE324"/>
  <c r="AE316"/>
  <c r="AE309"/>
  <c r="AE277"/>
  <c r="AL277" s="1"/>
  <c r="AF354"/>
  <c r="AE402"/>
  <c r="AL402" s="1"/>
  <c r="AE410"/>
  <c r="AL410" s="1"/>
  <c r="AF418"/>
  <c r="AE430"/>
  <c r="AL430" s="1"/>
  <c r="AF586"/>
  <c r="AF571"/>
  <c r="AF451"/>
  <c r="AF433"/>
  <c r="AF372"/>
  <c r="AF355"/>
  <c r="AF312"/>
  <c r="AE537"/>
  <c r="AL537" s="1"/>
  <c r="AE500"/>
  <c r="AE481"/>
  <c r="AE415"/>
  <c r="AE393"/>
  <c r="AE379"/>
  <c r="AE360"/>
  <c r="AL360" s="1"/>
  <c r="AE341"/>
  <c r="AE314"/>
  <c r="AE330"/>
  <c r="AE394"/>
  <c r="AE434"/>
  <c r="AE438"/>
  <c r="AE446"/>
  <c r="AF518"/>
  <c r="AF566"/>
  <c r="AF595"/>
  <c r="AF581"/>
  <c r="AF565"/>
  <c r="AF536"/>
  <c r="AF496"/>
  <c r="AF485"/>
  <c r="AF428"/>
  <c r="AF417"/>
  <c r="AF307"/>
  <c r="AE585"/>
  <c r="AL585" s="1"/>
  <c r="AE469"/>
  <c r="AE439"/>
  <c r="AE420"/>
  <c r="AE401"/>
  <c r="AE355"/>
  <c r="AE335"/>
  <c r="AF301"/>
  <c r="AF324"/>
  <c r="AF334"/>
  <c r="AF374"/>
  <c r="AF394"/>
  <c r="AF398"/>
  <c r="AF402"/>
  <c r="AE406"/>
  <c r="AF410"/>
  <c r="AF412"/>
  <c r="AF414"/>
  <c r="AE426"/>
  <c r="AF430"/>
  <c r="AF434"/>
  <c r="AF438"/>
  <c r="AF440"/>
  <c r="AF442"/>
  <c r="AF444"/>
  <c r="AF446"/>
  <c r="AE454"/>
  <c r="AE470"/>
  <c r="AE482"/>
  <c r="AE498"/>
  <c r="AE502"/>
  <c r="AE510"/>
  <c r="AF514"/>
  <c r="AE526"/>
  <c r="AL526" s="1"/>
  <c r="AE538"/>
  <c r="AL538" s="1"/>
  <c r="AF542"/>
  <c r="AE550"/>
  <c r="AL550" s="1"/>
  <c r="AE562"/>
  <c r="AE574"/>
  <c r="AL574" s="1"/>
  <c r="AE598"/>
  <c r="AF588"/>
  <c r="AH377"/>
  <c r="N377" i="31" s="1"/>
  <c r="AF598" i="30"/>
  <c r="AF594"/>
  <c r="AF585"/>
  <c r="AF579"/>
  <c r="AF570"/>
  <c r="AF560"/>
  <c r="AF554"/>
  <c r="AF549"/>
  <c r="AF545"/>
  <c r="AF535"/>
  <c r="AF529"/>
  <c r="AF524"/>
  <c r="AF519"/>
  <c r="AF513"/>
  <c r="AF508"/>
  <c r="AF501"/>
  <c r="AF495"/>
  <c r="AF489"/>
  <c r="AF480"/>
  <c r="AF475"/>
  <c r="AF469"/>
  <c r="AF465"/>
  <c r="AF459"/>
  <c r="AF454"/>
  <c r="AF450"/>
  <c r="AF445"/>
  <c r="AF437"/>
  <c r="AF432"/>
  <c r="AF427"/>
  <c r="AF421"/>
  <c r="AF416"/>
  <c r="AF409"/>
  <c r="AF403"/>
  <c r="AF397"/>
  <c r="AF391"/>
  <c r="AF384"/>
  <c r="AF377"/>
  <c r="AF371"/>
  <c r="AF365"/>
  <c r="AF359"/>
  <c r="AF353"/>
  <c r="AF348"/>
  <c r="AF343"/>
  <c r="AF335"/>
  <c r="AF329"/>
  <c r="AF321"/>
  <c r="AF316"/>
  <c r="AF311"/>
  <c r="AF305"/>
  <c r="AF297"/>
  <c r="AF292"/>
  <c r="AF287"/>
  <c r="AF280"/>
  <c r="AE596"/>
  <c r="AE602"/>
  <c r="AE584"/>
  <c r="AE580"/>
  <c r="AL580" s="1"/>
  <c r="AE573"/>
  <c r="AE568"/>
  <c r="AE561"/>
  <c r="AE556"/>
  <c r="AL556" s="1"/>
  <c r="AE549"/>
  <c r="AE544"/>
  <c r="AE536"/>
  <c r="AE529"/>
  <c r="AE524"/>
  <c r="AE516"/>
  <c r="AE511"/>
  <c r="AE504"/>
  <c r="AL504" s="1"/>
  <c r="AE499"/>
  <c r="AE492"/>
  <c r="AE487"/>
  <c r="AE480"/>
  <c r="AL480" s="1"/>
  <c r="AE475"/>
  <c r="AE468"/>
  <c r="AE461"/>
  <c r="AE455"/>
  <c r="AE449"/>
  <c r="AE443"/>
  <c r="AE437"/>
  <c r="AE431"/>
  <c r="AE425"/>
  <c r="AE419"/>
  <c r="AE413"/>
  <c r="AE407"/>
  <c r="AL407" s="1"/>
  <c r="AE400"/>
  <c r="AE392"/>
  <c r="AE384"/>
  <c r="AE377"/>
  <c r="AE371"/>
  <c r="AE365"/>
  <c r="AE359"/>
  <c r="AE352"/>
  <c r="AL352" s="1"/>
  <c r="AE345"/>
  <c r="AE340"/>
  <c r="AE333"/>
  <c r="AE325"/>
  <c r="AE317"/>
  <c r="AE311"/>
  <c r="AE305"/>
  <c r="AH337"/>
  <c r="N337" i="31" s="1"/>
  <c r="AH385" i="30"/>
  <c r="N385" i="31" s="1"/>
  <c r="AH433" i="30"/>
  <c r="N433" i="31" s="1"/>
  <c r="AH329" i="30"/>
  <c r="N329" i="31" s="1"/>
  <c r="AH442" i="30"/>
  <c r="N442" i="31" s="1"/>
  <c r="M750" i="30"/>
  <c r="E225" i="31"/>
  <c r="Z225" s="1"/>
  <c r="E229"/>
  <c r="Z229" s="1"/>
  <c r="E237"/>
  <c r="Z237" s="1"/>
  <c r="E245"/>
  <c r="Z245" s="1"/>
  <c r="E249"/>
  <c r="Z249" s="1"/>
  <c r="E257"/>
  <c r="Z257" s="1"/>
  <c r="E206"/>
  <c r="Z206" s="1"/>
  <c r="E238"/>
  <c r="Z238" s="1"/>
  <c r="E175"/>
  <c r="Z175" s="1"/>
  <c r="E187"/>
  <c r="Z187" s="1"/>
  <c r="E191"/>
  <c r="Z191" s="1"/>
  <c r="E203"/>
  <c r="Z203" s="1"/>
  <c r="E219"/>
  <c r="Z219" s="1"/>
  <c r="E227"/>
  <c r="Z227" s="1"/>
  <c r="E251"/>
  <c r="Z251" s="1"/>
  <c r="E255"/>
  <c r="Z255" s="1"/>
  <c r="E259"/>
  <c r="Z259" s="1"/>
  <c r="E263"/>
  <c r="Z263" s="1"/>
  <c r="H631"/>
  <c r="AH440" i="30"/>
  <c r="N440" i="31" s="1"/>
  <c r="AW515" i="30"/>
  <c r="P515" i="31"/>
  <c r="AW315" i="30"/>
  <c r="P315" i="31"/>
  <c r="AW307" i="30"/>
  <c r="P307" i="31"/>
  <c r="AW295" i="30"/>
  <c r="P295" i="31"/>
  <c r="AW491" i="30"/>
  <c r="P491" i="31"/>
  <c r="AW499" i="30"/>
  <c r="P499" i="31"/>
  <c r="AW314" i="30"/>
  <c r="P314" i="31"/>
  <c r="AW318" i="30"/>
  <c r="P318" i="31"/>
  <c r="AW335" i="30"/>
  <c r="P335" i="31"/>
  <c r="AW350" i="30"/>
  <c r="P350" i="31"/>
  <c r="AW450" i="30"/>
  <c r="P450" i="31"/>
  <c r="AW498" i="30"/>
  <c r="P498" i="31"/>
  <c r="AW514" i="30"/>
  <c r="P514" i="31"/>
  <c r="AW530" i="30"/>
  <c r="P530" i="31"/>
  <c r="AW554" i="30"/>
  <c r="P554" i="31"/>
  <c r="AW566" i="30"/>
  <c r="P566" i="31"/>
  <c r="AW578" i="30"/>
  <c r="P578" i="31"/>
  <c r="AW511" i="30"/>
  <c r="P511" i="31"/>
  <c r="AW487" i="30"/>
  <c r="P487" i="31"/>
  <c r="AW451" i="30"/>
  <c r="P451" i="31"/>
  <c r="AW331" i="30"/>
  <c r="P331" i="31"/>
  <c r="AW319" i="30"/>
  <c r="P319" i="31"/>
  <c r="AW303" i="30"/>
  <c r="P303" i="31"/>
  <c r="AW287" i="30"/>
  <c r="P287" i="31"/>
  <c r="AW279" i="30"/>
  <c r="P279" i="31"/>
  <c r="P272"/>
  <c r="AW272" i="30"/>
  <c r="P268" i="31"/>
  <c r="AW268" i="30"/>
  <c r="P264" i="31"/>
  <c r="AW264" i="30"/>
  <c r="P260" i="31"/>
  <c r="AW260" i="30"/>
  <c r="P256" i="31"/>
  <c r="AW256" i="30"/>
  <c r="P252" i="31"/>
  <c r="AW252" i="30"/>
  <c r="P248" i="31"/>
  <c r="AW248" i="30"/>
  <c r="P244" i="31"/>
  <c r="AW244" i="30"/>
  <c r="P240" i="31"/>
  <c r="AW240" i="30"/>
  <c r="P236" i="31"/>
  <c r="AW236" i="30"/>
  <c r="P232" i="31"/>
  <c r="AW232" i="30"/>
  <c r="P228" i="31"/>
  <c r="AW228" i="30"/>
  <c r="P224" i="31"/>
  <c r="AW224" i="30"/>
  <c r="P220" i="31"/>
  <c r="AW220" i="30"/>
  <c r="P216" i="31"/>
  <c r="AW216" i="30"/>
  <c r="P212" i="31"/>
  <c r="AW212" i="30"/>
  <c r="P208" i="31"/>
  <c r="AW208" i="30"/>
  <c r="P204" i="31"/>
  <c r="AW204" i="30"/>
  <c r="P200" i="31"/>
  <c r="AW200" i="30"/>
  <c r="P196" i="31"/>
  <c r="AW196" i="30"/>
  <c r="P188" i="31"/>
  <c r="AW188" i="30"/>
  <c r="P180" i="31"/>
  <c r="AW180" i="30"/>
  <c r="P176" i="31"/>
  <c r="AW176" i="30"/>
  <c r="P172" i="31"/>
  <c r="AW172" i="30"/>
  <c r="P168" i="31"/>
  <c r="AW168" i="30"/>
  <c r="P164" i="31"/>
  <c r="AW164" i="30"/>
  <c r="P160" i="31"/>
  <c r="AW160" i="30"/>
  <c r="AX160"/>
  <c r="AY160" s="1"/>
  <c r="AW282"/>
  <c r="P282" i="31"/>
  <c r="AH297" i="30"/>
  <c r="N297" i="31" s="1"/>
  <c r="AH302" i="30"/>
  <c r="N302" i="31" s="1"/>
  <c r="AW306" i="30"/>
  <c r="P306" i="31"/>
  <c r="AW310" i="30"/>
  <c r="P310" i="31"/>
  <c r="AW326" i="30"/>
  <c r="P326" i="31"/>
  <c r="AW342" i="30"/>
  <c r="P342" i="31"/>
  <c r="AW354" i="30"/>
  <c r="P354" i="31"/>
  <c r="AW386" i="30"/>
  <c r="P386" i="31"/>
  <c r="AH392" i="30"/>
  <c r="N392" i="31" s="1"/>
  <c r="AW418" i="30"/>
  <c r="P418" i="31"/>
  <c r="AW442" i="30"/>
  <c r="P442" i="31"/>
  <c r="AW494" i="30"/>
  <c r="P494" i="31"/>
  <c r="AW502" i="30"/>
  <c r="P502" i="31"/>
  <c r="AW510" i="30"/>
  <c r="P510" i="31"/>
  <c r="AW538" i="30"/>
  <c r="P538" i="31"/>
  <c r="AW542" i="30"/>
  <c r="P542" i="31"/>
  <c r="AW562" i="30"/>
  <c r="P562" i="31"/>
  <c r="AH299" i="30"/>
  <c r="N299" i="31" s="1"/>
  <c r="AH384" i="30"/>
  <c r="N384" i="31" s="1"/>
  <c r="AH301" i="30"/>
  <c r="N301" i="31" s="1"/>
  <c r="AW594" i="30"/>
  <c r="P594" i="31"/>
  <c r="AX159" i="30"/>
  <c r="P159" i="31"/>
  <c r="AW159" i="30"/>
  <c r="AX271"/>
  <c r="P271" i="31"/>
  <c r="AW271" i="30"/>
  <c r="AX267"/>
  <c r="P267" i="31"/>
  <c r="AW267" i="30"/>
  <c r="AX263"/>
  <c r="P263" i="31"/>
  <c r="AW263" i="30"/>
  <c r="AX259"/>
  <c r="P259" i="31"/>
  <c r="AW259" i="30"/>
  <c r="P251" i="31"/>
  <c r="AW251" i="30"/>
  <c r="P247" i="31"/>
  <c r="AW247" i="30"/>
  <c r="AN243"/>
  <c r="P243" i="31"/>
  <c r="AW243" i="30"/>
  <c r="P239" i="31"/>
  <c r="AW239" i="30"/>
  <c r="P235" i="31"/>
  <c r="AW235" i="30"/>
  <c r="AN227"/>
  <c r="P227" i="31"/>
  <c r="AW227" i="30"/>
  <c r="AX223"/>
  <c r="P223" i="31"/>
  <c r="AW223" i="30"/>
  <c r="AN215"/>
  <c r="P215" i="31"/>
  <c r="AW215" i="30"/>
  <c r="AX211"/>
  <c r="P211" i="31"/>
  <c r="AW211" i="30"/>
  <c r="AX207"/>
  <c r="P207" i="31"/>
  <c r="AW207" i="30"/>
  <c r="AX203"/>
  <c r="P203" i="31"/>
  <c r="AW203" i="30"/>
  <c r="AN199"/>
  <c r="P199" i="31"/>
  <c r="AW199" i="30"/>
  <c r="AX195"/>
  <c r="P195" i="31"/>
  <c r="AW195" i="30"/>
  <c r="AN191"/>
  <c r="P191" i="31"/>
  <c r="AW191" i="30"/>
  <c r="AX187"/>
  <c r="P187" i="31"/>
  <c r="AW187" i="30"/>
  <c r="AN179"/>
  <c r="P179" i="31"/>
  <c r="AW179" i="30"/>
  <c r="AX175"/>
  <c r="P175" i="31"/>
  <c r="AW175" i="30"/>
  <c r="AN167"/>
  <c r="P167" i="31"/>
  <c r="AW167" i="30"/>
  <c r="AX163"/>
  <c r="P163" i="31"/>
  <c r="AW163" i="30"/>
  <c r="AW298"/>
  <c r="P298" i="31"/>
  <c r="AW322" i="30"/>
  <c r="P322" i="31"/>
  <c r="AW438" i="30"/>
  <c r="P438" i="31"/>
  <c r="AW599" i="30"/>
  <c r="P599" i="31"/>
  <c r="AW463" i="30"/>
  <c r="P463" i="31"/>
  <c r="AW327" i="30"/>
  <c r="P327" i="31"/>
  <c r="AW311" i="30"/>
  <c r="P311" i="31"/>
  <c r="AW275" i="30"/>
  <c r="P275" i="31"/>
  <c r="P192"/>
  <c r="AW192" i="30"/>
  <c r="AX212"/>
  <c r="AX216"/>
  <c r="AX220"/>
  <c r="AX224"/>
  <c r="AX228"/>
  <c r="AX232"/>
  <c r="AX236"/>
  <c r="AX240"/>
  <c r="AN244"/>
  <c r="AX248"/>
  <c r="AX252"/>
  <c r="AX264"/>
  <c r="AX268"/>
  <c r="AX272"/>
  <c r="AW278"/>
  <c r="P278" i="31"/>
  <c r="AH291" i="30"/>
  <c r="N291" i="31" s="1"/>
  <c r="AW330" i="30"/>
  <c r="P330" i="31"/>
  <c r="AW334" i="30"/>
  <c r="P334" i="31"/>
  <c r="AH379" i="30"/>
  <c r="N379" i="31" s="1"/>
  <c r="AW410" i="30"/>
  <c r="P410" i="31"/>
  <c r="AW414" i="30"/>
  <c r="P414" i="31"/>
  <c r="AW454" i="30"/>
  <c r="P454" i="31"/>
  <c r="AW505" i="30"/>
  <c r="P505" i="31"/>
  <c r="AW506" i="30"/>
  <c r="P506" i="31"/>
  <c r="AW526" i="30"/>
  <c r="P526" i="31"/>
  <c r="AW550" i="30"/>
  <c r="P550" i="31"/>
  <c r="AW570" i="30"/>
  <c r="P570" i="31"/>
  <c r="AW574" i="30"/>
  <c r="P574" i="31"/>
  <c r="AW602" i="30"/>
  <c r="P602" i="31"/>
  <c r="AH387" i="30"/>
  <c r="N387" i="31" s="1"/>
  <c r="AW513" i="30"/>
  <c r="P513" i="31"/>
  <c r="AW509" i="30"/>
  <c r="P509" i="31"/>
  <c r="AW497" i="30"/>
  <c r="P497" i="31"/>
  <c r="AW493" i="30"/>
  <c r="P493" i="31"/>
  <c r="AW489" i="30"/>
  <c r="P489" i="31"/>
  <c r="AW485" i="30"/>
  <c r="P485" i="31"/>
  <c r="AW481" i="30"/>
  <c r="P481" i="31"/>
  <c r="AW477" i="30"/>
  <c r="P477" i="31"/>
  <c r="AW461" i="30"/>
  <c r="P461" i="31"/>
  <c r="AW429" i="30"/>
  <c r="P429" i="31"/>
  <c r="AW417" i="30"/>
  <c r="P417" i="31"/>
  <c r="AW413" i="30"/>
  <c r="P413" i="31"/>
  <c r="AW409" i="30"/>
  <c r="P409" i="31"/>
  <c r="AW401" i="30"/>
  <c r="P401" i="31"/>
  <c r="AW381" i="30"/>
  <c r="P381" i="31"/>
  <c r="AW361" i="30"/>
  <c r="P361" i="31"/>
  <c r="AW349" i="30"/>
  <c r="P349" i="31"/>
  <c r="AW337" i="30"/>
  <c r="P337" i="31"/>
  <c r="AW321" i="30"/>
  <c r="P321" i="31"/>
  <c r="AW309" i="30"/>
  <c r="P309" i="31"/>
  <c r="AW293" i="30"/>
  <c r="P293" i="31"/>
  <c r="P274"/>
  <c r="AW274" i="30"/>
  <c r="P270" i="31"/>
  <c r="AW270" i="30"/>
  <c r="P266" i="31"/>
  <c r="AW266" i="30"/>
  <c r="P262" i="31"/>
  <c r="AW262" i="30"/>
  <c r="P258" i="31"/>
  <c r="AW258" i="30"/>
  <c r="P254" i="31"/>
  <c r="AW254" i="30"/>
  <c r="P250" i="31"/>
  <c r="AW250" i="30"/>
  <c r="P246" i="31"/>
  <c r="AW246" i="30"/>
  <c r="P242" i="31"/>
  <c r="AW242" i="30"/>
  <c r="P238" i="31"/>
  <c r="AW238" i="30"/>
  <c r="P234" i="31"/>
  <c r="AW234" i="30"/>
  <c r="P230" i="31"/>
  <c r="AW230" i="30"/>
  <c r="P226" i="31"/>
  <c r="AW226" i="30"/>
  <c r="P222" i="31"/>
  <c r="AW222" i="30"/>
  <c r="P218" i="31"/>
  <c r="AW218" i="30"/>
  <c r="P214" i="31"/>
  <c r="AW214" i="30"/>
  <c r="P210" i="31"/>
  <c r="AW210" i="30"/>
  <c r="P206" i="31"/>
  <c r="AW206" i="30"/>
  <c r="P202" i="31"/>
  <c r="AW202" i="30"/>
  <c r="P198" i="31"/>
  <c r="AW198" i="30"/>
  <c r="P194" i="31"/>
  <c r="AW194" i="30"/>
  <c r="P190" i="31"/>
  <c r="AW190" i="30"/>
  <c r="P186" i="31"/>
  <c r="AW186" i="30"/>
  <c r="P182" i="31"/>
  <c r="AW182" i="30"/>
  <c r="P178" i="31"/>
  <c r="AW178" i="30"/>
  <c r="P174" i="31"/>
  <c r="AW174" i="30"/>
  <c r="P170" i="31"/>
  <c r="AW170" i="30"/>
  <c r="P166" i="31"/>
  <c r="AW166" i="30"/>
  <c r="AW286"/>
  <c r="P286" i="31"/>
  <c r="AW302" i="30"/>
  <c r="P302" i="31"/>
  <c r="AW346" i="30"/>
  <c r="P346" i="31"/>
  <c r="AW353" i="30"/>
  <c r="P353" i="31"/>
  <c r="AW378" i="30"/>
  <c r="P378" i="31"/>
  <c r="AW518" i="30"/>
  <c r="P518" i="31"/>
  <c r="AW479" i="30"/>
  <c r="P479" i="31"/>
  <c r="AW467" i="30"/>
  <c r="P467" i="31"/>
  <c r="AW323" i="30"/>
  <c r="P323" i="31"/>
  <c r="AW299" i="30"/>
  <c r="P299" i="31"/>
  <c r="AW291" i="30"/>
  <c r="P291" i="31"/>
  <c r="AW283" i="30"/>
  <c r="P283" i="31"/>
  <c r="P184"/>
  <c r="AW184" i="30"/>
  <c r="AX244"/>
  <c r="AX260"/>
  <c r="AN272"/>
  <c r="AW290"/>
  <c r="P290" i="31"/>
  <c r="AW294" i="30"/>
  <c r="P294" i="31"/>
  <c r="AH296" i="30"/>
  <c r="N296" i="31" s="1"/>
  <c r="AW370" i="30"/>
  <c r="P370" i="31"/>
  <c r="AW374" i="30"/>
  <c r="P374" i="31"/>
  <c r="AW382" i="30"/>
  <c r="P382" i="31"/>
  <c r="AW393" i="30"/>
  <c r="P393" i="31"/>
  <c r="AW406" i="30"/>
  <c r="P406" i="31"/>
  <c r="AW433" i="30"/>
  <c r="P433" i="31"/>
  <c r="AW436" i="30"/>
  <c r="P436" i="31"/>
  <c r="AW522" i="30"/>
  <c r="P522" i="31"/>
  <c r="AW534" i="30"/>
  <c r="P534" i="31"/>
  <c r="AW546" i="30"/>
  <c r="P546" i="31"/>
  <c r="AW558" i="30"/>
  <c r="P558" i="31"/>
  <c r="AW582" i="30"/>
  <c r="P582" i="31"/>
  <c r="AH388" i="30"/>
  <c r="N388" i="31" s="1"/>
  <c r="AH341" i="30"/>
  <c r="N341" i="31" s="1"/>
  <c r="AH294" i="30"/>
  <c r="N294" i="31" s="1"/>
  <c r="AW588" i="30"/>
  <c r="P588" i="31"/>
  <c r="AW580" i="30"/>
  <c r="P580" i="31"/>
  <c r="AW572" i="30"/>
  <c r="P572" i="31"/>
  <c r="AW568" i="30"/>
  <c r="P568" i="31"/>
  <c r="AW564" i="30"/>
  <c r="P564" i="31"/>
  <c r="AW556" i="30"/>
  <c r="P556" i="31"/>
  <c r="AW552" i="30"/>
  <c r="P552" i="31"/>
  <c r="AW548" i="30"/>
  <c r="P548" i="31"/>
  <c r="AW544" i="30"/>
  <c r="P544" i="31"/>
  <c r="AW540" i="30"/>
  <c r="P540" i="31"/>
  <c r="AW536" i="30"/>
  <c r="P536" i="31"/>
  <c r="AW532" i="30"/>
  <c r="P532" i="31"/>
  <c r="AW528" i="30"/>
  <c r="P528" i="31"/>
  <c r="AW520" i="30"/>
  <c r="P520" i="31"/>
  <c r="AW516" i="30"/>
  <c r="P516" i="31"/>
  <c r="AW512" i="30"/>
  <c r="P512" i="31"/>
  <c r="AW508" i="30"/>
  <c r="P508" i="31"/>
  <c r="AW504" i="30"/>
  <c r="P504" i="31"/>
  <c r="AW500" i="30"/>
  <c r="P500" i="31"/>
  <c r="AW496" i="30"/>
  <c r="P496" i="31"/>
  <c r="AW492" i="30"/>
  <c r="P492" i="31"/>
  <c r="AW452" i="30"/>
  <c r="P452" i="31"/>
  <c r="AW420" i="30"/>
  <c r="P420" i="31"/>
  <c r="AW364" i="30"/>
  <c r="P364" i="31"/>
  <c r="AW332" i="30"/>
  <c r="P332" i="31"/>
  <c r="AW328" i="30"/>
  <c r="P328" i="31"/>
  <c r="AW324" i="30"/>
  <c r="P324" i="31"/>
  <c r="AW320" i="30"/>
  <c r="P320" i="31"/>
  <c r="AW316" i="30"/>
  <c r="P316" i="31"/>
  <c r="AW312" i="30"/>
  <c r="P312" i="31"/>
  <c r="AW308" i="30"/>
  <c r="P308" i="31"/>
  <c r="AW300" i="30"/>
  <c r="P300" i="31"/>
  <c r="AW296" i="30"/>
  <c r="P296" i="31"/>
  <c r="AW292" i="30"/>
  <c r="P292" i="31"/>
  <c r="AW288" i="30"/>
  <c r="P288" i="31"/>
  <c r="AW284" i="30"/>
  <c r="P284" i="31"/>
  <c r="AW280" i="30"/>
  <c r="P280" i="31"/>
  <c r="AW276" i="30"/>
  <c r="P276" i="31"/>
  <c r="E164"/>
  <c r="Z164" s="1"/>
  <c r="P273"/>
  <c r="AW273" i="30"/>
  <c r="P269" i="31"/>
  <c r="AW269" i="30"/>
  <c r="P265" i="31"/>
  <c r="AW265" i="30"/>
  <c r="P261" i="31"/>
  <c r="AW261" i="30"/>
  <c r="P257" i="31"/>
  <c r="AW257" i="30"/>
  <c r="P253" i="31"/>
  <c r="AW253" i="30"/>
  <c r="P249" i="31"/>
  <c r="AW249" i="30"/>
  <c r="P245" i="31"/>
  <c r="AW245" i="30"/>
  <c r="P241" i="31"/>
  <c r="AW241" i="30"/>
  <c r="P237" i="31"/>
  <c r="AW237" i="30"/>
  <c r="P233" i="31"/>
  <c r="AW233" i="30"/>
  <c r="P229" i="31"/>
  <c r="AW229" i="30"/>
  <c r="P225" i="31"/>
  <c r="AW225" i="30"/>
  <c r="P221" i="31"/>
  <c r="AW221" i="30"/>
  <c r="P217" i="31"/>
  <c r="AW217" i="30"/>
  <c r="P213" i="31"/>
  <c r="AW213" i="30"/>
  <c r="P205" i="31"/>
  <c r="AW205" i="30"/>
  <c r="P201" i="31"/>
  <c r="AW201" i="30"/>
  <c r="P197" i="31"/>
  <c r="AW197" i="30"/>
  <c r="P193" i="31"/>
  <c r="AW193" i="30"/>
  <c r="P189" i="31"/>
  <c r="AW189" i="30"/>
  <c r="P185" i="31"/>
  <c r="AW185" i="30"/>
  <c r="P181" i="31"/>
  <c r="AW181" i="30"/>
  <c r="P177" i="31"/>
  <c r="AW177" i="30"/>
  <c r="P173" i="31"/>
  <c r="AW173" i="30"/>
  <c r="P169" i="31"/>
  <c r="AW169" i="30"/>
  <c r="P165" i="31"/>
  <c r="AW165" i="30"/>
  <c r="P161" i="31"/>
  <c r="AW161" i="30"/>
  <c r="AZ165" i="31"/>
  <c r="Z701" i="30"/>
  <c r="Z703"/>
  <c r="Z705"/>
  <c r="Z707"/>
  <c r="Z709"/>
  <c r="AG164"/>
  <c r="AG168"/>
  <c r="AG160"/>
  <c r="AG210"/>
  <c r="AG222"/>
  <c r="AG226"/>
  <c r="AG230"/>
  <c r="AG256"/>
  <c r="AG212"/>
  <c r="AG216"/>
  <c r="AG224"/>
  <c r="AG228"/>
  <c r="AG172"/>
  <c r="AG176"/>
  <c r="AG180"/>
  <c r="AG184"/>
  <c r="AG188"/>
  <c r="AG192"/>
  <c r="AG196"/>
  <c r="AG200"/>
  <c r="AG204"/>
  <c r="AG208"/>
  <c r="AG260"/>
  <c r="AG268"/>
  <c r="AG272"/>
  <c r="AG214"/>
  <c r="AG218"/>
  <c r="AG220"/>
  <c r="AG232"/>
  <c r="AG236"/>
  <c r="AG240"/>
  <c r="AG244"/>
  <c r="AG248"/>
  <c r="AG252"/>
  <c r="AG264"/>
  <c r="AG162"/>
  <c r="AG234"/>
  <c r="AG238"/>
  <c r="AG242"/>
  <c r="AG250"/>
  <c r="AG254"/>
  <c r="AG262"/>
  <c r="AG270"/>
  <c r="AG166"/>
  <c r="AG170"/>
  <c r="AG174"/>
  <c r="AG178"/>
  <c r="AG182"/>
  <c r="AG186"/>
  <c r="AG190"/>
  <c r="AG194"/>
  <c r="AG198"/>
  <c r="AG202"/>
  <c r="AG206"/>
  <c r="AG246"/>
  <c r="AG258"/>
  <c r="AG266"/>
  <c r="AG274"/>
  <c r="AH348"/>
  <c r="N348" i="31" s="1"/>
  <c r="AH396" i="30"/>
  <c r="N396" i="31" s="1"/>
  <c r="AH408" i="30"/>
  <c r="N408" i="31" s="1"/>
  <c r="AH317" i="30"/>
  <c r="N317" i="31" s="1"/>
  <c r="AH292" i="30"/>
  <c r="N292" i="31" s="1"/>
  <c r="AH293" i="30"/>
  <c r="N293" i="31" s="1"/>
  <c r="AH298" i="30"/>
  <c r="N298" i="31" s="1"/>
  <c r="AH310" i="30"/>
  <c r="N310" i="31" s="1"/>
  <c r="AH389" i="30"/>
  <c r="N389" i="31" s="1"/>
  <c r="AH424" i="30"/>
  <c r="N424" i="31" s="1"/>
  <c r="AH412" i="30"/>
  <c r="N412" i="31" s="1"/>
  <c r="AH332" i="30"/>
  <c r="N332" i="31" s="1"/>
  <c r="AH386" i="30"/>
  <c r="N386" i="31" s="1"/>
  <c r="AN384" i="30"/>
  <c r="AW384"/>
  <c r="AX422"/>
  <c r="AW422"/>
  <c r="AX426"/>
  <c r="AW426"/>
  <c r="AN470"/>
  <c r="AW470"/>
  <c r="AN590"/>
  <c r="AW590"/>
  <c r="AX358"/>
  <c r="AW358"/>
  <c r="AX366"/>
  <c r="AW366"/>
  <c r="AN380"/>
  <c r="AW380"/>
  <c r="AX394"/>
  <c r="AW394"/>
  <c r="AX434"/>
  <c r="AW434"/>
  <c r="AN462"/>
  <c r="AW462"/>
  <c r="AN466"/>
  <c r="AW466"/>
  <c r="AN478"/>
  <c r="AW478"/>
  <c r="AN490"/>
  <c r="AW490"/>
  <c r="Z700"/>
  <c r="Z702"/>
  <c r="Z704"/>
  <c r="Z706"/>
  <c r="Z708"/>
  <c r="AX338"/>
  <c r="AW338"/>
  <c r="AX362"/>
  <c r="AW362"/>
  <c r="AX390"/>
  <c r="AW390"/>
  <c r="AX458"/>
  <c r="AW458"/>
  <c r="AN474"/>
  <c r="AW474"/>
  <c r="AN486"/>
  <c r="AW486"/>
  <c r="AX586"/>
  <c r="AW586"/>
  <c r="AN598"/>
  <c r="AW598"/>
  <c r="AH309"/>
  <c r="N309" i="31" s="1"/>
  <c r="AH358" i="30"/>
  <c r="N358" i="31" s="1"/>
  <c r="AH406" i="30"/>
  <c r="N406" i="31" s="1"/>
  <c r="AX370" i="30"/>
  <c r="AX398"/>
  <c r="AW398"/>
  <c r="AX402"/>
  <c r="AW402"/>
  <c r="AX430"/>
  <c r="AW430"/>
  <c r="AX446"/>
  <c r="AW446"/>
  <c r="AN482"/>
  <c r="AW482"/>
  <c r="AN488"/>
  <c r="AW488"/>
  <c r="AX600"/>
  <c r="AW600"/>
  <c r="AX596"/>
  <c r="AW596"/>
  <c r="AX592"/>
  <c r="AW592"/>
  <c r="AX584"/>
  <c r="AW584"/>
  <c r="AX576"/>
  <c r="AW576"/>
  <c r="AX560"/>
  <c r="AW560"/>
  <c r="AX524"/>
  <c r="AW524"/>
  <c r="AN484"/>
  <c r="AW484"/>
  <c r="AN480"/>
  <c r="AW480"/>
  <c r="AN476"/>
  <c r="AW476"/>
  <c r="AN472"/>
  <c r="AW472"/>
  <c r="AN468"/>
  <c r="AW468"/>
  <c r="AN464"/>
  <c r="AW464"/>
  <c r="AN460"/>
  <c r="AW460"/>
  <c r="AX456"/>
  <c r="AW456"/>
  <c r="AX448"/>
  <c r="AW448"/>
  <c r="AX444"/>
  <c r="AW444"/>
  <c r="AX440"/>
  <c r="AW440"/>
  <c r="AX432"/>
  <c r="AW432"/>
  <c r="AX428"/>
  <c r="AW428"/>
  <c r="AN424"/>
  <c r="AW424"/>
  <c r="AX416"/>
  <c r="AW416"/>
  <c r="AN412"/>
  <c r="AW412"/>
  <c r="AN408"/>
  <c r="AW408"/>
  <c r="AN404"/>
  <c r="AW404"/>
  <c r="AX400"/>
  <c r="AW400"/>
  <c r="AN396"/>
  <c r="AW396"/>
  <c r="AN392"/>
  <c r="AW392"/>
  <c r="AX388"/>
  <c r="AW388"/>
  <c r="AX376"/>
  <c r="AW376"/>
  <c r="AN372"/>
  <c r="AW372"/>
  <c r="AN368"/>
  <c r="AW368"/>
  <c r="AX360"/>
  <c r="AW360"/>
  <c r="AX356"/>
  <c r="AW356"/>
  <c r="AX352"/>
  <c r="AW352"/>
  <c r="AN348"/>
  <c r="AW348"/>
  <c r="AX344"/>
  <c r="AW344"/>
  <c r="AN340"/>
  <c r="AW340"/>
  <c r="AX336"/>
  <c r="AW336"/>
  <c r="Z684"/>
  <c r="Z687"/>
  <c r="Z691"/>
  <c r="Z695"/>
  <c r="Z699"/>
  <c r="C626"/>
  <c r="AX167"/>
  <c r="AX191"/>
  <c r="AN211"/>
  <c r="AX227"/>
  <c r="AG159"/>
  <c r="AN163"/>
  <c r="AX179"/>
  <c r="AN187"/>
  <c r="AX215"/>
  <c r="AN223"/>
  <c r="AH295"/>
  <c r="AH331"/>
  <c r="N331" i="31" s="1"/>
  <c r="AH340" i="30"/>
  <c r="N340" i="31" s="1"/>
  <c r="AH427" i="30"/>
  <c r="N427" i="31" s="1"/>
  <c r="AH428" i="30"/>
  <c r="N428" i="31" s="1"/>
  <c r="AH430" i="30"/>
  <c r="N430" i="31" s="1"/>
  <c r="K743" i="30"/>
  <c r="AH403"/>
  <c r="N403" i="31" s="1"/>
  <c r="K741" i="30"/>
  <c r="I743"/>
  <c r="M743"/>
  <c r="K745"/>
  <c r="I747"/>
  <c r="M747"/>
  <c r="K749"/>
  <c r="AN175"/>
  <c r="AH307"/>
  <c r="N307" i="31" s="1"/>
  <c r="AX199" i="30"/>
  <c r="AN203"/>
  <c r="AH304"/>
  <c r="N304" i="31" s="1"/>
  <c r="AH334" i="30"/>
  <c r="N334" i="31" s="1"/>
  <c r="AH382" i="30"/>
  <c r="N382" i="31" s="1"/>
  <c r="AH394" i="30"/>
  <c r="N394" i="31" s="1"/>
  <c r="AP655" i="30"/>
  <c r="BG655" s="1"/>
  <c r="AT655"/>
  <c r="AH453"/>
  <c r="N453" i="31" s="1"/>
  <c r="I740" i="30"/>
  <c r="I744"/>
  <c r="M744"/>
  <c r="I748"/>
  <c r="M748"/>
  <c r="Z689"/>
  <c r="Z693"/>
  <c r="Z697"/>
  <c r="AX420"/>
  <c r="AN420"/>
  <c r="AX436"/>
  <c r="AN436"/>
  <c r="BY651"/>
  <c r="AH347"/>
  <c r="N347" i="31" s="1"/>
  <c r="AH443" i="30"/>
  <c r="N443" i="31" s="1"/>
  <c r="AH395" i="30"/>
  <c r="N395" i="31" s="1"/>
  <c r="AH371" i="30"/>
  <c r="N371" i="31" s="1"/>
  <c r="AH335" i="30"/>
  <c r="N335" i="31" s="1"/>
  <c r="X108" i="30"/>
  <c r="C628"/>
  <c r="C627"/>
  <c r="AF171"/>
  <c r="L171" i="31" s="1"/>
  <c r="L628" s="1"/>
  <c r="D622" i="30"/>
  <c r="D628"/>
  <c r="D624"/>
  <c r="AI255"/>
  <c r="E629"/>
  <c r="AI207"/>
  <c r="E625"/>
  <c r="X198"/>
  <c r="AE198" s="1"/>
  <c r="X206"/>
  <c r="AE206" s="1"/>
  <c r="AH333"/>
  <c r="N333" i="31" s="1"/>
  <c r="AH357" i="30"/>
  <c r="N357" i="31" s="1"/>
  <c r="AH383" i="30"/>
  <c r="N383" i="31" s="1"/>
  <c r="AH419" i="30"/>
  <c r="N419" i="31" s="1"/>
  <c r="AH431" i="30"/>
  <c r="N431" i="31" s="1"/>
  <c r="F624" i="30"/>
  <c r="AH314"/>
  <c r="N314" i="31" s="1"/>
  <c r="AH313" i="30"/>
  <c r="N313" i="31" s="1"/>
  <c r="AH308" i="30"/>
  <c r="N308" i="31" s="1"/>
  <c r="AH312" i="30"/>
  <c r="N312" i="31" s="1"/>
  <c r="AH311" i="30"/>
  <c r="N311" i="31" s="1"/>
  <c r="AH306" i="30"/>
  <c r="N306" i="31" s="1"/>
  <c r="AH305" i="30"/>
  <c r="N305" i="31" s="1"/>
  <c r="AH303" i="30"/>
  <c r="N303" i="31" s="1"/>
  <c r="AH356" i="30"/>
  <c r="N356" i="31" s="1"/>
  <c r="AH362" i="30"/>
  <c r="N362" i="31" s="1"/>
  <c r="AH361" i="30"/>
  <c r="N361" i="31" s="1"/>
  <c r="AH352" i="30"/>
  <c r="N352" i="31" s="1"/>
  <c r="AH400" i="30"/>
  <c r="N400" i="31" s="1"/>
  <c r="AH410" i="30"/>
  <c r="N410" i="31" s="1"/>
  <c r="AH409" i="30"/>
  <c r="N409" i="31" s="1"/>
  <c r="AH407" i="30"/>
  <c r="N407" i="31" s="1"/>
  <c r="AH458" i="30"/>
  <c r="AH457"/>
  <c r="AH455"/>
  <c r="AH451"/>
  <c r="AH448"/>
  <c r="D656"/>
  <c r="D655"/>
  <c r="D654"/>
  <c r="J556"/>
  <c r="AF556" s="1"/>
  <c r="J544"/>
  <c r="AF544" s="1"/>
  <c r="D653"/>
  <c r="X140"/>
  <c r="AH441"/>
  <c r="N441" i="31" s="1"/>
  <c r="AH429" i="30"/>
  <c r="N429" i="31" s="1"/>
  <c r="AH381" i="30"/>
  <c r="N381" i="31" s="1"/>
  <c r="AH345" i="30"/>
  <c r="N345" i="31" s="1"/>
  <c r="AH398" i="30"/>
  <c r="N398" i="31" s="1"/>
  <c r="AH338" i="30"/>
  <c r="N338" i="31" s="1"/>
  <c r="AX364" i="30"/>
  <c r="AN364"/>
  <c r="F633"/>
  <c r="L304"/>
  <c r="AJ304" s="1"/>
  <c r="C629"/>
  <c r="D629"/>
  <c r="AI183"/>
  <c r="AI623" s="1"/>
  <c r="E623"/>
  <c r="AH359"/>
  <c r="N359" i="31" s="1"/>
  <c r="AH393" i="30"/>
  <c r="N393" i="31" s="1"/>
  <c r="D627" i="30"/>
  <c r="J590"/>
  <c r="AF590" s="1"/>
  <c r="AP643"/>
  <c r="AT643"/>
  <c r="BN649"/>
  <c r="BS649"/>
  <c r="AH456"/>
  <c r="AS633"/>
  <c r="AQ634"/>
  <c r="BH634" s="1"/>
  <c r="AH434"/>
  <c r="N434" i="31" s="1"/>
  <c r="AH425" i="30"/>
  <c r="N425" i="31" s="1"/>
  <c r="A672" i="30"/>
  <c r="A717"/>
  <c r="A740" s="1"/>
  <c r="K742"/>
  <c r="K746"/>
  <c r="K750"/>
  <c r="X155"/>
  <c r="X158"/>
  <c r="AQ631"/>
  <c r="BH631" s="1"/>
  <c r="AX348"/>
  <c r="AR642"/>
  <c r="BI642" s="1"/>
  <c r="AH437"/>
  <c r="N437" i="31" s="1"/>
  <c r="AH449" i="30"/>
  <c r="AH404"/>
  <c r="N404" i="31" s="1"/>
  <c r="AH452" i="30"/>
  <c r="I741"/>
  <c r="M741"/>
  <c r="I745"/>
  <c r="M745"/>
  <c r="I749"/>
  <c r="M749"/>
  <c r="X212"/>
  <c r="AE212" s="1"/>
  <c r="BO630"/>
  <c r="BU630"/>
  <c r="BM630"/>
  <c r="AQ633"/>
  <c r="BH633" s="1"/>
  <c r="AN344"/>
  <c r="AX384"/>
  <c r="AH454"/>
  <c r="BN647"/>
  <c r="BS647"/>
  <c r="AS652"/>
  <c r="AP656"/>
  <c r="BG656" s="1"/>
  <c r="AT656"/>
  <c r="BU656"/>
  <c r="AU608"/>
  <c r="A716"/>
  <c r="A739" s="1"/>
  <c r="AS648"/>
  <c r="AR646"/>
  <c r="BI646" s="1"/>
  <c r="AR648"/>
  <c r="BI648" s="1"/>
  <c r="BY653"/>
  <c r="AP654"/>
  <c r="BG654" s="1"/>
  <c r="AT654"/>
  <c r="AU610"/>
  <c r="X138"/>
  <c r="X146"/>
  <c r="X173"/>
  <c r="AE173" s="1"/>
  <c r="X174"/>
  <c r="AE174" s="1"/>
  <c r="X181"/>
  <c r="AE181" s="1"/>
  <c r="X182"/>
  <c r="AE182" s="1"/>
  <c r="X187"/>
  <c r="AE187" s="1"/>
  <c r="X188"/>
  <c r="AE188" s="1"/>
  <c r="X235"/>
  <c r="AE235" s="1"/>
  <c r="AQ630"/>
  <c r="BM631"/>
  <c r="BR631"/>
  <c r="AS632"/>
  <c r="AP633"/>
  <c r="AT633"/>
  <c r="BU633"/>
  <c r="AN336"/>
  <c r="AH423"/>
  <c r="N423" i="31" s="1"/>
  <c r="AH399" i="30"/>
  <c r="N399" i="31" s="1"/>
  <c r="AH375" i="30"/>
  <c r="N375" i="31" s="1"/>
  <c r="AH351" i="30"/>
  <c r="N351" i="31" s="1"/>
  <c r="AH447" i="30"/>
  <c r="AH435"/>
  <c r="N435" i="31" s="1"/>
  <c r="AH327" i="30"/>
  <c r="N327" i="31" s="1"/>
  <c r="AH426" i="30"/>
  <c r="N426" i="31" s="1"/>
  <c r="AH402" i="30"/>
  <c r="N402" i="31" s="1"/>
  <c r="AH354" i="30"/>
  <c r="N354" i="31" s="1"/>
  <c r="AH342" i="30"/>
  <c r="N342" i="31" s="1"/>
  <c r="AH450" i="30"/>
  <c r="AH438"/>
  <c r="N438" i="31" s="1"/>
  <c r="AH378" i="30"/>
  <c r="N378" i="31" s="1"/>
  <c r="AH390" i="30"/>
  <c r="N390" i="31" s="1"/>
  <c r="AH330" i="30"/>
  <c r="N330" i="31" s="1"/>
  <c r="AH322" i="30"/>
  <c r="N322" i="31" s="1"/>
  <c r="AH321" i="30"/>
  <c r="N321" i="31" s="1"/>
  <c r="AH319" i="30"/>
  <c r="N319" i="31" s="1"/>
  <c r="AH316" i="30"/>
  <c r="N316" i="31" s="1"/>
  <c r="AH326" i="30"/>
  <c r="N326" i="31" s="1"/>
  <c r="AH325" i="30"/>
  <c r="N325" i="31" s="1"/>
  <c r="AH323" i="30"/>
  <c r="N323" i="31" s="1"/>
  <c r="AH324" i="30"/>
  <c r="N324" i="31" s="1"/>
  <c r="AH320" i="30"/>
  <c r="N320" i="31" s="1"/>
  <c r="AH315" i="30"/>
  <c r="N315" i="31" s="1"/>
  <c r="AH318" i="30"/>
  <c r="N318" i="31" s="1"/>
  <c r="AH368" i="30"/>
  <c r="N368" i="31" s="1"/>
  <c r="AH367" i="30"/>
  <c r="N367" i="31" s="1"/>
  <c r="AH364" i="30"/>
  <c r="N364" i="31" s="1"/>
  <c r="AH363" i="30"/>
  <c r="N363" i="31" s="1"/>
  <c r="AH366" i="30"/>
  <c r="N366" i="31" s="1"/>
  <c r="AH365" i="30"/>
  <c r="N365" i="31" s="1"/>
  <c r="AH370" i="30"/>
  <c r="N370" i="31" s="1"/>
  <c r="AH374" i="30"/>
  <c r="N374" i="31" s="1"/>
  <c r="AH373" i="30"/>
  <c r="N373" i="31" s="1"/>
  <c r="AH369" i="30"/>
  <c r="N369" i="31" s="1"/>
  <c r="AH420" i="30"/>
  <c r="N420" i="31" s="1"/>
  <c r="AH414" i="30"/>
  <c r="N414" i="31" s="1"/>
  <c r="AH413" i="30"/>
  <c r="N413" i="31" s="1"/>
  <c r="AH411" i="30"/>
  <c r="N411" i="31" s="1"/>
  <c r="AH418" i="30"/>
  <c r="N418" i="31" s="1"/>
  <c r="AH417" i="30"/>
  <c r="N417" i="31" s="1"/>
  <c r="AH422" i="30"/>
  <c r="N422" i="31" s="1"/>
  <c r="AH421" i="30"/>
  <c r="N421" i="31" s="1"/>
  <c r="AH416" i="30"/>
  <c r="N416" i="31" s="1"/>
  <c r="AH415" i="30"/>
  <c r="N415" i="31" s="1"/>
  <c r="BU632" i="30"/>
  <c r="BO632"/>
  <c r="AS630"/>
  <c r="BU631"/>
  <c r="AQ632"/>
  <c r="BY632"/>
  <c r="AR638"/>
  <c r="AR639"/>
  <c r="AQ655"/>
  <c r="BH655" s="1"/>
  <c r="AP642"/>
  <c r="AT642"/>
  <c r="AR643"/>
  <c r="AP647"/>
  <c r="BG647" s="1"/>
  <c r="AT647"/>
  <c r="AS650"/>
  <c r="BN653"/>
  <c r="BS653"/>
  <c r="AY626"/>
  <c r="AH376"/>
  <c r="N376" i="31" s="1"/>
  <c r="AH328" i="30"/>
  <c r="N328" i="31" s="1"/>
  <c r="AH350" i="30"/>
  <c r="N350" i="31" s="1"/>
  <c r="AH349" i="30"/>
  <c r="N349" i="31" s="1"/>
  <c r="AH344" i="30"/>
  <c r="N344" i="31" s="1"/>
  <c r="AH343" i="30"/>
  <c r="N343" i="31" s="1"/>
  <c r="AH339" i="30"/>
  <c r="N339" i="31" s="1"/>
  <c r="AH391" i="30"/>
  <c r="N391" i="31" s="1"/>
  <c r="AH446" i="30"/>
  <c r="N446" i="31" s="1"/>
  <c r="AH445" i="30"/>
  <c r="N445" i="31" s="1"/>
  <c r="AH439" i="30"/>
  <c r="N439" i="31" s="1"/>
  <c r="AH436" i="30"/>
  <c r="N436" i="31" s="1"/>
  <c r="D652" i="30"/>
  <c r="D632"/>
  <c r="AS634"/>
  <c r="AS631"/>
  <c r="AR632"/>
  <c r="BI632" s="1"/>
  <c r="AP634"/>
  <c r="BG634" s="1"/>
  <c r="AT634"/>
  <c r="BU634"/>
  <c r="AP638"/>
  <c r="BG638" s="1"/>
  <c r="AT638"/>
  <c r="AP639"/>
  <c r="AT639"/>
  <c r="BU644"/>
  <c r="AX454"/>
  <c r="AN454"/>
  <c r="BN651"/>
  <c r="BS651"/>
  <c r="BY652"/>
  <c r="AR654"/>
  <c r="BI654" s="1"/>
  <c r="BU654"/>
  <c r="AR655"/>
  <c r="BI655" s="1"/>
  <c r="AR656"/>
  <c r="BI656" s="1"/>
  <c r="AP649"/>
  <c r="BG649" s="1"/>
  <c r="AT649"/>
  <c r="AR650"/>
  <c r="BI650" s="1"/>
  <c r="AP651"/>
  <c r="BG651" s="1"/>
  <c r="AT651"/>
  <c r="AR652"/>
  <c r="BI652" s="1"/>
  <c r="AP653"/>
  <c r="BG653" s="1"/>
  <c r="AT653"/>
  <c r="BN656"/>
  <c r="BS656"/>
  <c r="D626"/>
  <c r="F625"/>
  <c r="AJ209"/>
  <c r="E627"/>
  <c r="E624"/>
  <c r="AI197"/>
  <c r="E621"/>
  <c r="AI161"/>
  <c r="AG161" s="1"/>
  <c r="AR634"/>
  <c r="BI634" s="1"/>
  <c r="BM634"/>
  <c r="BR634"/>
  <c r="AN388"/>
  <c r="AP646"/>
  <c r="AT646"/>
  <c r="AR647"/>
  <c r="AP648"/>
  <c r="BG648" s="1"/>
  <c r="AT648"/>
  <c r="BM648"/>
  <c r="AR649"/>
  <c r="BI649" s="1"/>
  <c r="AR651"/>
  <c r="BI651" s="1"/>
  <c r="BR651"/>
  <c r="AP652"/>
  <c r="BG652" s="1"/>
  <c r="AT652"/>
  <c r="AR653"/>
  <c r="BI653" s="1"/>
  <c r="BY654"/>
  <c r="BY655"/>
  <c r="BY656"/>
  <c r="AI233"/>
  <c r="C625"/>
  <c r="C624"/>
  <c r="C623"/>
  <c r="C622"/>
  <c r="C621"/>
  <c r="D625"/>
  <c r="D623"/>
  <c r="F629"/>
  <c r="AJ255"/>
  <c r="AJ629" s="1"/>
  <c r="AN629" s="1"/>
  <c r="F628"/>
  <c r="F627"/>
  <c r="AJ231"/>
  <c r="AJ627" s="1"/>
  <c r="AN627" s="1"/>
  <c r="F626"/>
  <c r="F623"/>
  <c r="AJ183"/>
  <c r="F622"/>
  <c r="E628"/>
  <c r="E681" s="1"/>
  <c r="AI243"/>
  <c r="E626"/>
  <c r="AI219"/>
  <c r="AG219" s="1"/>
  <c r="E622"/>
  <c r="AI171"/>
  <c r="G160"/>
  <c r="AK160" s="1"/>
  <c r="Q160" i="31" s="1"/>
  <c r="E160" s="1"/>
  <c r="Z160" s="1"/>
  <c r="AK172" i="30"/>
  <c r="Q172" i="31" s="1"/>
  <c r="AJ219" i="30"/>
  <c r="AJ626" s="1"/>
  <c r="AN626" s="1"/>
  <c r="AJ171"/>
  <c r="AN171" s="1"/>
  <c r="BO657"/>
  <c r="AQ657"/>
  <c r="BH657" s="1"/>
  <c r="C641"/>
  <c r="F621"/>
  <c r="AJ162"/>
  <c r="AN162" s="1"/>
  <c r="AK626"/>
  <c r="AK623"/>
  <c r="E261" i="31"/>
  <c r="Z261" s="1"/>
  <c r="C152"/>
  <c r="T152" s="1"/>
  <c r="D152"/>
  <c r="W152" s="1"/>
  <c r="D157"/>
  <c r="W157" s="1"/>
  <c r="D205"/>
  <c r="W205" s="1"/>
  <c r="D209"/>
  <c r="W209" s="1"/>
  <c r="D150"/>
  <c r="W150" s="1"/>
  <c r="D151"/>
  <c r="W151" s="1"/>
  <c r="E223"/>
  <c r="Z223" s="1"/>
  <c r="AL562" i="30"/>
  <c r="D190" i="31"/>
  <c r="W190" s="1"/>
  <c r="E239"/>
  <c r="Z239" s="1"/>
  <c r="C138"/>
  <c r="T138" s="1"/>
  <c r="D224"/>
  <c r="W224" s="1"/>
  <c r="D213"/>
  <c r="W213" s="1"/>
  <c r="D221"/>
  <c r="W221" s="1"/>
  <c r="D264"/>
  <c r="W264" s="1"/>
  <c r="D265"/>
  <c r="W265" s="1"/>
  <c r="D266"/>
  <c r="W266" s="1"/>
  <c r="C116"/>
  <c r="T116" s="1"/>
  <c r="C120"/>
  <c r="T120" s="1"/>
  <c r="D125"/>
  <c r="W125" s="1"/>
  <c r="D127"/>
  <c r="W127" s="1"/>
  <c r="D128"/>
  <c r="W128" s="1"/>
  <c r="D131"/>
  <c r="W131" s="1"/>
  <c r="D145"/>
  <c r="W145" s="1"/>
  <c r="D147"/>
  <c r="W147" s="1"/>
  <c r="D163"/>
  <c r="W163" s="1"/>
  <c r="D167"/>
  <c r="W167" s="1"/>
  <c r="D215"/>
  <c r="W215" s="1"/>
  <c r="D230"/>
  <c r="W230" s="1"/>
  <c r="D272"/>
  <c r="W272" s="1"/>
  <c r="CE319"/>
  <c r="D122"/>
  <c r="W122" s="1"/>
  <c r="C125"/>
  <c r="T125" s="1"/>
  <c r="C127"/>
  <c r="T127" s="1"/>
  <c r="D175"/>
  <c r="W175" s="1"/>
  <c r="D177"/>
  <c r="W177" s="1"/>
  <c r="D179"/>
  <c r="W179" s="1"/>
  <c r="D269"/>
  <c r="W269" s="1"/>
  <c r="H644"/>
  <c r="E148"/>
  <c r="Z148" s="1"/>
  <c r="E211"/>
  <c r="Z211" s="1"/>
  <c r="E247"/>
  <c r="Z247" s="1"/>
  <c r="CE292"/>
  <c r="E240"/>
  <c r="Z240" s="1"/>
  <c r="E221"/>
  <c r="Z221" s="1"/>
  <c r="E253"/>
  <c r="Z253" s="1"/>
  <c r="H647"/>
  <c r="AE122"/>
  <c r="AT122" s="1"/>
  <c r="D140"/>
  <c r="W140" s="1"/>
  <c r="D141"/>
  <c r="W141" s="1"/>
  <c r="D143"/>
  <c r="W143" s="1"/>
  <c r="C148"/>
  <c r="T148" s="1"/>
  <c r="D189"/>
  <c r="W189" s="1"/>
  <c r="D191"/>
  <c r="W191" s="1"/>
  <c r="D192"/>
  <c r="W192" s="1"/>
  <c r="D193"/>
  <c r="W193" s="1"/>
  <c r="D195"/>
  <c r="W195" s="1"/>
  <c r="D200"/>
  <c r="W200" s="1"/>
  <c r="D222"/>
  <c r="W222" s="1"/>
  <c r="D223"/>
  <c r="W223" s="1"/>
  <c r="AT257"/>
  <c r="D268"/>
  <c r="W268" s="1"/>
  <c r="D271"/>
  <c r="W271" s="1"/>
  <c r="D273"/>
  <c r="W273" s="1"/>
  <c r="C112"/>
  <c r="T112" s="1"/>
  <c r="D119"/>
  <c r="W119" s="1"/>
  <c r="C124"/>
  <c r="T124" s="1"/>
  <c r="D126"/>
  <c r="W126" s="1"/>
  <c r="C136"/>
  <c r="T136" s="1"/>
  <c r="C141"/>
  <c r="T141" s="1"/>
  <c r="C142"/>
  <c r="T142" s="1"/>
  <c r="D148"/>
  <c r="W148" s="1"/>
  <c r="C154"/>
  <c r="T154" s="1"/>
  <c r="C156"/>
  <c r="T156" s="1"/>
  <c r="D160"/>
  <c r="W160" s="1"/>
  <c r="D161"/>
  <c r="W161" s="1"/>
  <c r="D162"/>
  <c r="W162" s="1"/>
  <c r="AZ181"/>
  <c r="D172"/>
  <c r="W172" s="1"/>
  <c r="D176"/>
  <c r="W176" s="1"/>
  <c r="D181"/>
  <c r="W181" s="1"/>
  <c r="D182"/>
  <c r="W182" s="1"/>
  <c r="D216"/>
  <c r="W216" s="1"/>
  <c r="D231"/>
  <c r="W231" s="1"/>
  <c r="D232"/>
  <c r="W232" s="1"/>
  <c r="CE340"/>
  <c r="CE348"/>
  <c r="CE323"/>
  <c r="CE332"/>
  <c r="CE356"/>
  <c r="H640"/>
  <c r="H646"/>
  <c r="H648"/>
  <c r="H649"/>
  <c r="H650"/>
  <c r="X200" i="30"/>
  <c r="AE200" s="1"/>
  <c r="X214"/>
  <c r="AE214" s="1"/>
  <c r="X220"/>
  <c r="AE220" s="1"/>
  <c r="X228"/>
  <c r="AE228" s="1"/>
  <c r="D114" i="31"/>
  <c r="W114" s="1"/>
  <c r="D117"/>
  <c r="W117" s="1"/>
  <c r="D144"/>
  <c r="W144" s="1"/>
  <c r="C146"/>
  <c r="T146" s="1"/>
  <c r="H627"/>
  <c r="D197"/>
  <c r="W197" s="1"/>
  <c r="D198"/>
  <c r="W198" s="1"/>
  <c r="D199"/>
  <c r="W199" s="1"/>
  <c r="AT247"/>
  <c r="AT249"/>
  <c r="AZ228"/>
  <c r="D217"/>
  <c r="W217" s="1"/>
  <c r="I634"/>
  <c r="AT263"/>
  <c r="BS267"/>
  <c r="AZ184"/>
  <c r="D173"/>
  <c r="W173" s="1"/>
  <c r="D129"/>
  <c r="W129" s="1"/>
  <c r="D130"/>
  <c r="W130" s="1"/>
  <c r="G625"/>
  <c r="D210"/>
  <c r="W210" s="1"/>
  <c r="D227"/>
  <c r="W227" s="1"/>
  <c r="AL594" i="30"/>
  <c r="BS128" i="31"/>
  <c r="BS139"/>
  <c r="AT159"/>
  <c r="BS168"/>
  <c r="BS171"/>
  <c r="AZ177"/>
  <c r="AT233"/>
  <c r="AT251"/>
  <c r="AT259"/>
  <c r="G635"/>
  <c r="C131"/>
  <c r="T131" s="1"/>
  <c r="C132"/>
  <c r="T132" s="1"/>
  <c r="BS148"/>
  <c r="C157"/>
  <c r="T157" s="1"/>
  <c r="BT190"/>
  <c r="AT219"/>
  <c r="AT245"/>
  <c r="AT253"/>
  <c r="G634"/>
  <c r="AT255"/>
  <c r="AT261"/>
  <c r="AT268"/>
  <c r="AY274"/>
  <c r="X249" i="30"/>
  <c r="AE249" s="1"/>
  <c r="X253"/>
  <c r="AE253" s="1"/>
  <c r="BQ652"/>
  <c r="X151"/>
  <c r="X165"/>
  <c r="X166"/>
  <c r="X246"/>
  <c r="AE246" s="1"/>
  <c r="BM652"/>
  <c r="BM633"/>
  <c r="BR633"/>
  <c r="BM651"/>
  <c r="BQ654"/>
  <c r="BQ655"/>
  <c r="X101"/>
  <c r="X130"/>
  <c r="X134"/>
  <c r="X136"/>
  <c r="X143"/>
  <c r="X144"/>
  <c r="X268"/>
  <c r="AE268" s="1"/>
  <c r="BS631"/>
  <c r="BQ632"/>
  <c r="BO633"/>
  <c r="BR652"/>
  <c r="BO653"/>
  <c r="BN654"/>
  <c r="BS654"/>
  <c r="BN655"/>
  <c r="BS655"/>
  <c r="BO655"/>
  <c r="X222"/>
  <c r="AE222" s="1"/>
  <c r="X230"/>
  <c r="AE230" s="1"/>
  <c r="X241"/>
  <c r="AE241" s="1"/>
  <c r="BR630"/>
  <c r="BO631"/>
  <c r="BM632"/>
  <c r="BR632"/>
  <c r="BO634"/>
  <c r="BR635"/>
  <c r="BN646"/>
  <c r="BS646"/>
  <c r="BR647"/>
  <c r="BN648"/>
  <c r="BS648"/>
  <c r="BN650"/>
  <c r="BS650"/>
  <c r="BQ651"/>
  <c r="BN652"/>
  <c r="BS652"/>
  <c r="BQ653"/>
  <c r="BQ656"/>
  <c r="G623"/>
  <c r="G626"/>
  <c r="G629"/>
  <c r="G628"/>
  <c r="G627"/>
  <c r="G625"/>
  <c r="G624"/>
  <c r="G622"/>
  <c r="AK243"/>
  <c r="AK231"/>
  <c r="AK207"/>
  <c r="AK195"/>
  <c r="AK171"/>
  <c r="Q171" i="31" s="1"/>
  <c r="G159" i="30"/>
  <c r="AL346"/>
  <c r="E114" i="31"/>
  <c r="Z114" s="1"/>
  <c r="E117"/>
  <c r="Z117" s="1"/>
  <c r="E120"/>
  <c r="Z120" s="1"/>
  <c r="E124"/>
  <c r="Z124" s="1"/>
  <c r="BS124"/>
  <c r="E129"/>
  <c r="Z129" s="1"/>
  <c r="E130"/>
  <c r="Z130" s="1"/>
  <c r="AZ132"/>
  <c r="AZ146"/>
  <c r="AY147"/>
  <c r="E149"/>
  <c r="Z149" s="1"/>
  <c r="E150"/>
  <c r="Z150" s="1"/>
  <c r="AT150"/>
  <c r="E151"/>
  <c r="Z151" s="1"/>
  <c r="AT151"/>
  <c r="BS151"/>
  <c r="AT164"/>
  <c r="E156"/>
  <c r="Z156" s="1"/>
  <c r="D158"/>
  <c r="W158" s="1"/>
  <c r="E161"/>
  <c r="Z161" s="1"/>
  <c r="E162"/>
  <c r="Z162" s="1"/>
  <c r="D165"/>
  <c r="W165" s="1"/>
  <c r="AY165"/>
  <c r="D166"/>
  <c r="W166" s="1"/>
  <c r="D113"/>
  <c r="W113" s="1"/>
  <c r="D116"/>
  <c r="W116" s="1"/>
  <c r="E118"/>
  <c r="Z118" s="1"/>
  <c r="E121"/>
  <c r="Z121" s="1"/>
  <c r="BS136"/>
  <c r="C128"/>
  <c r="T128" s="1"/>
  <c r="C130"/>
  <c r="T130" s="1"/>
  <c r="E132"/>
  <c r="Z132" s="1"/>
  <c r="E133"/>
  <c r="Z133" s="1"/>
  <c r="E134"/>
  <c r="Z134" s="1"/>
  <c r="C137"/>
  <c r="T137" s="1"/>
  <c r="E138"/>
  <c r="Z138" s="1"/>
  <c r="D142"/>
  <c r="W142" s="1"/>
  <c r="C143"/>
  <c r="T143" s="1"/>
  <c r="C144"/>
  <c r="T144" s="1"/>
  <c r="E145"/>
  <c r="Z145" s="1"/>
  <c r="E146"/>
  <c r="Z146" s="1"/>
  <c r="AZ147"/>
  <c r="BT150"/>
  <c r="C151"/>
  <c r="T151" s="1"/>
  <c r="E152"/>
  <c r="Z152" s="1"/>
  <c r="D155"/>
  <c r="W155" s="1"/>
  <c r="D159"/>
  <c r="W159" s="1"/>
  <c r="AZ164"/>
  <c r="AY174"/>
  <c r="AT180"/>
  <c r="W651" i="30"/>
  <c r="AL571"/>
  <c r="AC632"/>
  <c r="BT123" i="31"/>
  <c r="E122"/>
  <c r="Z122" s="1"/>
  <c r="AU122"/>
  <c r="E140"/>
  <c r="Z140" s="1"/>
  <c r="AT147"/>
  <c r="AZ148"/>
  <c r="E153"/>
  <c r="Z153" s="1"/>
  <c r="AT153"/>
  <c r="E165"/>
  <c r="Z165" s="1"/>
  <c r="E166"/>
  <c r="Z166" s="1"/>
  <c r="E167"/>
  <c r="Z167" s="1"/>
  <c r="H623"/>
  <c r="E113"/>
  <c r="Z113" s="1"/>
  <c r="D115"/>
  <c r="W115" s="1"/>
  <c r="E116"/>
  <c r="Z116" s="1"/>
  <c r="AY131"/>
  <c r="D121"/>
  <c r="W121" s="1"/>
  <c r="AY134"/>
  <c r="C126"/>
  <c r="T126" s="1"/>
  <c r="AY138"/>
  <c r="AZ130"/>
  <c r="D133"/>
  <c r="W133" s="1"/>
  <c r="AY133"/>
  <c r="D134"/>
  <c r="W134" s="1"/>
  <c r="E136"/>
  <c r="Z136" s="1"/>
  <c r="AT149"/>
  <c r="D139"/>
  <c r="W139" s="1"/>
  <c r="C140"/>
  <c r="T140" s="1"/>
  <c r="BT140"/>
  <c r="E142"/>
  <c r="Z142" s="1"/>
  <c r="D146"/>
  <c r="W146" s="1"/>
  <c r="AY146"/>
  <c r="AY153"/>
  <c r="C153"/>
  <c r="T153" s="1"/>
  <c r="E154"/>
  <c r="Z154" s="1"/>
  <c r="AT155"/>
  <c r="AY166"/>
  <c r="C158"/>
  <c r="T158" s="1"/>
  <c r="AY170"/>
  <c r="AZ162"/>
  <c r="H628"/>
  <c r="AZ182"/>
  <c r="E168"/>
  <c r="Z168" s="1"/>
  <c r="BT172"/>
  <c r="E174"/>
  <c r="Z174" s="1"/>
  <c r="D178"/>
  <c r="W178" s="1"/>
  <c r="AY178"/>
  <c r="E183"/>
  <c r="Z183" s="1"/>
  <c r="E186"/>
  <c r="Z186" s="1"/>
  <c r="AY189"/>
  <c r="D194"/>
  <c r="W194" s="1"/>
  <c r="AY194"/>
  <c r="E200"/>
  <c r="Z200" s="1"/>
  <c r="AT213"/>
  <c r="D203"/>
  <c r="W203" s="1"/>
  <c r="BT204"/>
  <c r="E209"/>
  <c r="Z209" s="1"/>
  <c r="AY220"/>
  <c r="D211"/>
  <c r="W211" s="1"/>
  <c r="E213"/>
  <c r="Z213" s="1"/>
  <c r="E217"/>
  <c r="Z217" s="1"/>
  <c r="D219"/>
  <c r="W219" s="1"/>
  <c r="E224"/>
  <c r="Z224" s="1"/>
  <c r="D226"/>
  <c r="W226" s="1"/>
  <c r="AY226"/>
  <c r="E228"/>
  <c r="Z228" s="1"/>
  <c r="D229"/>
  <c r="W229" s="1"/>
  <c r="AZ233"/>
  <c r="D235"/>
  <c r="W235" s="1"/>
  <c r="D239"/>
  <c r="W239" s="1"/>
  <c r="E242"/>
  <c r="Z242" s="1"/>
  <c r="BS243"/>
  <c r="D245"/>
  <c r="W245" s="1"/>
  <c r="BT246"/>
  <c r="BS247"/>
  <c r="D249"/>
  <c r="W249" s="1"/>
  <c r="BT250"/>
  <c r="BS251"/>
  <c r="D253"/>
  <c r="W253" s="1"/>
  <c r="BT254"/>
  <c r="BS255"/>
  <c r="D257"/>
  <c r="W257" s="1"/>
  <c r="BT258"/>
  <c r="BS259"/>
  <c r="D261"/>
  <c r="W261" s="1"/>
  <c r="BT262"/>
  <c r="BS263"/>
  <c r="E265"/>
  <c r="Z265" s="1"/>
  <c r="BS268"/>
  <c r="E273"/>
  <c r="Z273" s="1"/>
  <c r="E274"/>
  <c r="Z274" s="1"/>
  <c r="AZ178"/>
  <c r="AY181"/>
  <c r="E184"/>
  <c r="Z184" s="1"/>
  <c r="AY185"/>
  <c r="E188"/>
  <c r="Z188" s="1"/>
  <c r="AZ189"/>
  <c r="BT191"/>
  <c r="E201"/>
  <c r="Z201" s="1"/>
  <c r="AT201"/>
  <c r="BS201"/>
  <c r="E210"/>
  <c r="Z210" s="1"/>
  <c r="AT214"/>
  <c r="E218"/>
  <c r="Z218" s="1"/>
  <c r="AY230"/>
  <c r="E232"/>
  <c r="Z232" s="1"/>
  <c r="E233"/>
  <c r="Z233" s="1"/>
  <c r="D241"/>
  <c r="W241" s="1"/>
  <c r="BT243"/>
  <c r="E244"/>
  <c r="Z244" s="1"/>
  <c r="BS244"/>
  <c r="BT247"/>
  <c r="E248"/>
  <c r="Z248" s="1"/>
  <c r="BS248"/>
  <c r="BT251"/>
  <c r="E252"/>
  <c r="Z252" s="1"/>
  <c r="BS252"/>
  <c r="BT255"/>
  <c r="E256"/>
  <c r="Z256" s="1"/>
  <c r="BS256"/>
  <c r="BT259"/>
  <c r="E260"/>
  <c r="Z260" s="1"/>
  <c r="BS260"/>
  <c r="BT263"/>
  <c r="BU274"/>
  <c r="E264"/>
  <c r="Z264" s="1"/>
  <c r="E267"/>
  <c r="Z267" s="1"/>
  <c r="BS269"/>
  <c r="E270"/>
  <c r="Z270" s="1"/>
  <c r="BS272"/>
  <c r="E170"/>
  <c r="Z170" s="1"/>
  <c r="AY182"/>
  <c r="D174"/>
  <c r="W174" s="1"/>
  <c r="E177"/>
  <c r="Z177" s="1"/>
  <c r="E178"/>
  <c r="Z178" s="1"/>
  <c r="AY183"/>
  <c r="D187"/>
  <c r="W187" s="1"/>
  <c r="AY187"/>
  <c r="AZ190"/>
  <c r="BT192"/>
  <c r="E193"/>
  <c r="Z193" s="1"/>
  <c r="E194"/>
  <c r="Z194" s="1"/>
  <c r="AZ195"/>
  <c r="AZ196"/>
  <c r="E202"/>
  <c r="Z202" s="1"/>
  <c r="E215"/>
  <c r="Z215" s="1"/>
  <c r="E226"/>
  <c r="Z226" s="1"/>
  <c r="E234"/>
  <c r="Z234" s="1"/>
  <c r="E235"/>
  <c r="Z235" s="1"/>
  <c r="D237"/>
  <c r="W237" s="1"/>
  <c r="BT244"/>
  <c r="BS245"/>
  <c r="D247"/>
  <c r="W247" s="1"/>
  <c r="BT248"/>
  <c r="BS249"/>
  <c r="D251"/>
  <c r="W251" s="1"/>
  <c r="BT252"/>
  <c r="BS253"/>
  <c r="BT256"/>
  <c r="BS257"/>
  <c r="D259"/>
  <c r="W259" s="1"/>
  <c r="BT260"/>
  <c r="BS261"/>
  <c r="D263"/>
  <c r="W263" s="1"/>
  <c r="E266"/>
  <c r="Z266" s="1"/>
  <c r="E271"/>
  <c r="Z271" s="1"/>
  <c r="D274"/>
  <c r="W274" s="1"/>
  <c r="AT179"/>
  <c r="E180"/>
  <c r="Z180" s="1"/>
  <c r="BS192"/>
  <c r="E181"/>
  <c r="Z181" s="1"/>
  <c r="E182"/>
  <c r="Z182" s="1"/>
  <c r="BS196"/>
  <c r="E185"/>
  <c r="Z185" s="1"/>
  <c r="E190"/>
  <c r="Z190" s="1"/>
  <c r="AY192"/>
  <c r="BT193"/>
  <c r="E196"/>
  <c r="Z196" s="1"/>
  <c r="E197"/>
  <c r="Z197" s="1"/>
  <c r="E198"/>
  <c r="Z198" s="1"/>
  <c r="AT198"/>
  <c r="BS198"/>
  <c r="E199"/>
  <c r="Z199" s="1"/>
  <c r="AT199"/>
  <c r="BS199"/>
  <c r="AZ200"/>
  <c r="BT202"/>
  <c r="E204"/>
  <c r="Z204" s="1"/>
  <c r="D206"/>
  <c r="W206" s="1"/>
  <c r="D207"/>
  <c r="W207" s="1"/>
  <c r="E208"/>
  <c r="Z208" s="1"/>
  <c r="E212"/>
  <c r="Z212" s="1"/>
  <c r="D214"/>
  <c r="W214" s="1"/>
  <c r="E216"/>
  <c r="Z216" s="1"/>
  <c r="D218"/>
  <c r="W218" s="1"/>
  <c r="E220"/>
  <c r="Z220" s="1"/>
  <c r="D225"/>
  <c r="W225" s="1"/>
  <c r="AY225"/>
  <c r="AZ231"/>
  <c r="D233"/>
  <c r="W233" s="1"/>
  <c r="E236"/>
  <c r="Z236" s="1"/>
  <c r="E241"/>
  <c r="Z241" s="1"/>
  <c r="BT245"/>
  <c r="E246"/>
  <c r="Z246" s="1"/>
  <c r="BS246"/>
  <c r="BT249"/>
  <c r="E250"/>
  <c r="Z250" s="1"/>
  <c r="BS250"/>
  <c r="BT253"/>
  <c r="E254"/>
  <c r="Z254" s="1"/>
  <c r="BS254"/>
  <c r="BT257"/>
  <c r="E258"/>
  <c r="Z258" s="1"/>
  <c r="BS258"/>
  <c r="BT261"/>
  <c r="E262"/>
  <c r="Z262" s="1"/>
  <c r="BS262"/>
  <c r="D267"/>
  <c r="W267" s="1"/>
  <c r="E268"/>
  <c r="Z268" s="1"/>
  <c r="CE279"/>
  <c r="E272"/>
  <c r="Z272" s="1"/>
  <c r="X156" i="30"/>
  <c r="X114"/>
  <c r="X194"/>
  <c r="AE194" s="1"/>
  <c r="X202"/>
  <c r="AE202" s="1"/>
  <c r="AC625"/>
  <c r="X208"/>
  <c r="AE208" s="1"/>
  <c r="X216"/>
  <c r="AE216" s="1"/>
  <c r="X224"/>
  <c r="AE224" s="1"/>
  <c r="X233"/>
  <c r="AE233" s="1"/>
  <c r="Z608"/>
  <c r="X256"/>
  <c r="AE256" s="1"/>
  <c r="X260"/>
  <c r="AE260" s="1"/>
  <c r="X239"/>
  <c r="AE239" s="1"/>
  <c r="X266"/>
  <c r="AE266" s="1"/>
  <c r="X96"/>
  <c r="X118"/>
  <c r="X125"/>
  <c r="X135"/>
  <c r="X139"/>
  <c r="X148"/>
  <c r="X167"/>
  <c r="X196"/>
  <c r="AE196" s="1"/>
  <c r="X204"/>
  <c r="AE204" s="1"/>
  <c r="X210"/>
  <c r="AE210" s="1"/>
  <c r="X218"/>
  <c r="AE218" s="1"/>
  <c r="X226"/>
  <c r="AE226" s="1"/>
  <c r="X270"/>
  <c r="AE270" s="1"/>
  <c r="X274"/>
  <c r="AE274" s="1"/>
  <c r="X112"/>
  <c r="X129"/>
  <c r="X133"/>
  <c r="X142"/>
  <c r="X152"/>
  <c r="X192"/>
  <c r="AE192" s="1"/>
  <c r="X237"/>
  <c r="AE237" s="1"/>
  <c r="X244"/>
  <c r="AE244" s="1"/>
  <c r="X251"/>
  <c r="AE251" s="1"/>
  <c r="X265"/>
  <c r="AE265" s="1"/>
  <c r="X272"/>
  <c r="AE272" s="1"/>
  <c r="AE94" i="31"/>
  <c r="AE98"/>
  <c r="AE102"/>
  <c r="C114"/>
  <c r="T114" s="1"/>
  <c r="AC614" i="30"/>
  <c r="AC624"/>
  <c r="X273"/>
  <c r="AE273" s="1"/>
  <c r="C118" i="31"/>
  <c r="T118" s="1"/>
  <c r="C133"/>
  <c r="T133" s="1"/>
  <c r="C134"/>
  <c r="T134" s="1"/>
  <c r="AY270"/>
  <c r="AC610" i="30"/>
  <c r="X89"/>
  <c r="X91"/>
  <c r="X93"/>
  <c r="X98"/>
  <c r="X103"/>
  <c r="X105"/>
  <c r="X110"/>
  <c r="X113"/>
  <c r="W618"/>
  <c r="X128"/>
  <c r="X132"/>
  <c r="W619"/>
  <c r="AC619"/>
  <c r="X154"/>
  <c r="X157"/>
  <c r="AC621"/>
  <c r="X163"/>
  <c r="X164"/>
  <c r="X172"/>
  <c r="AE172" s="1"/>
  <c r="X179"/>
  <c r="AE179" s="1"/>
  <c r="X180"/>
  <c r="AE180" s="1"/>
  <c r="X185"/>
  <c r="AE185" s="1"/>
  <c r="X186"/>
  <c r="AE186" s="1"/>
  <c r="X209"/>
  <c r="AE209" s="1"/>
  <c r="X211"/>
  <c r="AE211" s="1"/>
  <c r="X213"/>
  <c r="AE213" s="1"/>
  <c r="X215"/>
  <c r="AE215" s="1"/>
  <c r="X217"/>
  <c r="AE217" s="1"/>
  <c r="X221"/>
  <c r="AE221" s="1"/>
  <c r="X223"/>
  <c r="AE223" s="1"/>
  <c r="X225"/>
  <c r="AE225" s="1"/>
  <c r="X227"/>
  <c r="AE227" s="1"/>
  <c r="X229"/>
  <c r="AE229" s="1"/>
  <c r="X242"/>
  <c r="AE242" s="1"/>
  <c r="X247"/>
  <c r="AE247" s="1"/>
  <c r="X254"/>
  <c r="AE254" s="1"/>
  <c r="X261"/>
  <c r="AE261" s="1"/>
  <c r="X262"/>
  <c r="AE262" s="1"/>
  <c r="C117" i="31"/>
  <c r="T117" s="1"/>
  <c r="D136"/>
  <c r="W136" s="1"/>
  <c r="X95" i="30"/>
  <c r="X100"/>
  <c r="X102"/>
  <c r="X107"/>
  <c r="X127"/>
  <c r="X131"/>
  <c r="X141"/>
  <c r="X149"/>
  <c r="X150"/>
  <c r="X153"/>
  <c r="X161"/>
  <c r="X162"/>
  <c r="X169"/>
  <c r="X170"/>
  <c r="X177"/>
  <c r="AE177" s="1"/>
  <c r="X178"/>
  <c r="AE178" s="1"/>
  <c r="X184"/>
  <c r="AE184" s="1"/>
  <c r="X191"/>
  <c r="AE191" s="1"/>
  <c r="X193"/>
  <c r="AE193" s="1"/>
  <c r="X197"/>
  <c r="AE197" s="1"/>
  <c r="X199"/>
  <c r="AE199" s="1"/>
  <c r="X201"/>
  <c r="AE201" s="1"/>
  <c r="X203"/>
  <c r="AE203" s="1"/>
  <c r="X205"/>
  <c r="AE205" s="1"/>
  <c r="X238"/>
  <c r="AE238" s="1"/>
  <c r="X243"/>
  <c r="AE243" s="1"/>
  <c r="X245"/>
  <c r="AE245" s="1"/>
  <c r="X250"/>
  <c r="AE250" s="1"/>
  <c r="X258"/>
  <c r="AE258" s="1"/>
  <c r="X263"/>
  <c r="AE263" s="1"/>
  <c r="X264"/>
  <c r="AE264" s="1"/>
  <c r="AT148" i="31"/>
  <c r="Z615" i="30"/>
  <c r="X90"/>
  <c r="X92"/>
  <c r="X94"/>
  <c r="X97"/>
  <c r="X104"/>
  <c r="X106"/>
  <c r="X109"/>
  <c r="X115"/>
  <c r="X122"/>
  <c r="X126"/>
  <c r="X160"/>
  <c r="X168"/>
  <c r="AC622"/>
  <c r="X175"/>
  <c r="AE175" s="1"/>
  <c r="X176"/>
  <c r="AE176" s="1"/>
  <c r="X189"/>
  <c r="AE189" s="1"/>
  <c r="X190"/>
  <c r="AE190" s="1"/>
  <c r="X234"/>
  <c r="AE234" s="1"/>
  <c r="AC630"/>
  <c r="D112" i="31"/>
  <c r="W112" s="1"/>
  <c r="AZ129"/>
  <c r="C122"/>
  <c r="T122" s="1"/>
  <c r="D132"/>
  <c r="W132" s="1"/>
  <c r="AY142"/>
  <c r="AZ145"/>
  <c r="D137"/>
  <c r="W137" s="1"/>
  <c r="C149"/>
  <c r="T149" s="1"/>
  <c r="C150"/>
  <c r="T150" s="1"/>
  <c r="D153"/>
  <c r="W153" s="1"/>
  <c r="D164"/>
  <c r="W164" s="1"/>
  <c r="D169"/>
  <c r="W169" s="1"/>
  <c r="D185"/>
  <c r="W185" s="1"/>
  <c r="BS213"/>
  <c r="AZ224"/>
  <c r="BT227"/>
  <c r="BT229"/>
  <c r="AY273"/>
  <c r="AG271" i="30"/>
  <c r="AG263"/>
  <c r="AG259"/>
  <c r="AG251"/>
  <c r="AG247"/>
  <c r="AG235"/>
  <c r="AG223"/>
  <c r="AG215"/>
  <c r="AG211"/>
  <c r="AG207"/>
  <c r="AG203"/>
  <c r="AG199"/>
  <c r="AG195"/>
  <c r="AG191"/>
  <c r="AG187"/>
  <c r="AG179"/>
  <c r="AG175"/>
  <c r="AG167"/>
  <c r="AG163"/>
  <c r="BS180" i="31"/>
  <c r="D180"/>
  <c r="W180" s="1"/>
  <c r="AY190"/>
  <c r="D184"/>
  <c r="W184" s="1"/>
  <c r="AZ197"/>
  <c r="D196"/>
  <c r="W196" s="1"/>
  <c r="D228"/>
  <c r="W228" s="1"/>
  <c r="AE68"/>
  <c r="AC611" i="30"/>
  <c r="AC617"/>
  <c r="X124"/>
  <c r="Z628"/>
  <c r="I653" i="31"/>
  <c r="I652"/>
  <c r="I649"/>
  <c r="I642"/>
  <c r="AE84"/>
  <c r="AC612" i="30"/>
  <c r="Z616"/>
  <c r="Y619"/>
  <c r="AH629"/>
  <c r="AX629" s="1"/>
  <c r="W632"/>
  <c r="Y633"/>
  <c r="X116"/>
  <c r="AE41" i="31"/>
  <c r="AE91"/>
  <c r="Y634" i="30"/>
  <c r="I647" i="31"/>
  <c r="I646"/>
  <c r="I637"/>
  <c r="AC609" i="30"/>
  <c r="AC613"/>
  <c r="X120"/>
  <c r="X137"/>
  <c r="X145"/>
  <c r="AC620"/>
  <c r="W652"/>
  <c r="W653"/>
  <c r="W656"/>
  <c r="I654" i="31"/>
  <c r="AE17"/>
  <c r="AE25"/>
  <c r="AE45"/>
  <c r="AE64"/>
  <c r="AG267" i="30"/>
  <c r="AG239"/>
  <c r="AG231"/>
  <c r="AG227"/>
  <c r="AC623"/>
  <c r="AC626"/>
  <c r="Y632"/>
  <c r="W633"/>
  <c r="W634"/>
  <c r="W655"/>
  <c r="AE21" i="31"/>
  <c r="AE29"/>
  <c r="AE61"/>
  <c r="AE72"/>
  <c r="AC627" i="30"/>
  <c r="W631"/>
  <c r="W654"/>
  <c r="I655" i="31"/>
  <c r="AE33"/>
  <c r="AE57"/>
  <c r="AE60"/>
  <c r="AE86"/>
  <c r="AE49"/>
  <c r="AE90"/>
  <c r="AE106"/>
  <c r="AE110"/>
  <c r="AE37"/>
  <c r="AE53"/>
  <c r="AE65"/>
  <c r="AE69"/>
  <c r="AE73"/>
  <c r="AE87"/>
  <c r="AE114"/>
  <c r="AE118"/>
  <c r="AE99"/>
  <c r="AE107"/>
  <c r="AE115"/>
  <c r="AE121"/>
  <c r="AE95"/>
  <c r="AE103"/>
  <c r="AE111"/>
  <c r="AE119"/>
  <c r="AG273" i="30"/>
  <c r="AG269"/>
  <c r="AG265"/>
  <c r="AG261"/>
  <c r="AG257"/>
  <c r="AG253"/>
  <c r="AG249"/>
  <c r="AG245"/>
  <c r="AG241"/>
  <c r="AG237"/>
  <c r="AG229"/>
  <c r="AG225"/>
  <c r="AG221"/>
  <c r="AG217"/>
  <c r="AG213"/>
  <c r="AG209"/>
  <c r="AG205"/>
  <c r="AG201"/>
  <c r="AG193"/>
  <c r="AG189"/>
  <c r="AG185"/>
  <c r="AG181"/>
  <c r="AG177"/>
  <c r="AG173"/>
  <c r="AG169"/>
  <c r="AG165"/>
  <c r="AY159"/>
  <c r="AN516"/>
  <c r="AN544"/>
  <c r="AX570"/>
  <c r="AN580"/>
  <c r="AN550"/>
  <c r="AX578"/>
  <c r="AN520"/>
  <c r="AN528"/>
  <c r="AN536"/>
  <c r="AX562"/>
  <c r="AN564"/>
  <c r="AN556"/>
  <c r="AN552"/>
  <c r="AN548"/>
  <c r="AN540"/>
  <c r="AX396"/>
  <c r="AX404"/>
  <c r="AX408"/>
  <c r="AX424"/>
  <c r="AN518"/>
  <c r="AN582"/>
  <c r="AX340"/>
  <c r="AX372"/>
  <c r="AX380"/>
  <c r="AN526"/>
  <c r="AN534"/>
  <c r="AN574"/>
  <c r="AX368"/>
  <c r="AX392"/>
  <c r="AX412"/>
  <c r="D630"/>
  <c r="C620"/>
  <c r="C633"/>
  <c r="C655"/>
  <c r="C653"/>
  <c r="C651"/>
  <c r="C649"/>
  <c r="C648"/>
  <c r="C647"/>
  <c r="C646"/>
  <c r="C644"/>
  <c r="C637"/>
  <c r="C636"/>
  <c r="C632"/>
  <c r="X613" i="31"/>
  <c r="AA2"/>
  <c r="K614"/>
  <c r="AE16"/>
  <c r="AE20"/>
  <c r="AE24"/>
  <c r="AO122"/>
  <c r="BS122" s="1"/>
  <c r="E112"/>
  <c r="Z112" s="1"/>
  <c r="C113"/>
  <c r="T113" s="1"/>
  <c r="AT132"/>
  <c r="C121"/>
  <c r="T121" s="1"/>
  <c r="AY123"/>
  <c r="AT123"/>
  <c r="AZ124"/>
  <c r="BT125"/>
  <c r="AY127"/>
  <c r="AT127"/>
  <c r="AZ128"/>
  <c r="BT128"/>
  <c r="C129"/>
  <c r="T129" s="1"/>
  <c r="AY129"/>
  <c r="AT129"/>
  <c r="AT130"/>
  <c r="BS130"/>
  <c r="AZ134"/>
  <c r="BT134"/>
  <c r="L625"/>
  <c r="D135"/>
  <c r="W135" s="1"/>
  <c r="AY135"/>
  <c r="BT136"/>
  <c r="BT138"/>
  <c r="BT139"/>
  <c r="BS141"/>
  <c r="BS143"/>
  <c r="I626"/>
  <c r="BT158"/>
  <c r="AY149"/>
  <c r="BS150"/>
  <c r="BS152"/>
  <c r="AZ153"/>
  <c r="AZ154"/>
  <c r="AY155"/>
  <c r="AZ156"/>
  <c r="BS156"/>
  <c r="BT157"/>
  <c r="AY159"/>
  <c r="AZ160"/>
  <c r="BT160"/>
  <c r="AY161"/>
  <c r="AT161"/>
  <c r="AT162"/>
  <c r="BS162"/>
  <c r="AZ166"/>
  <c r="BT166"/>
  <c r="AY167"/>
  <c r="BT168"/>
  <c r="BT170"/>
  <c r="BT171"/>
  <c r="BS173"/>
  <c r="BS175"/>
  <c r="BS179"/>
  <c r="AT181"/>
  <c r="BS187"/>
  <c r="BS188"/>
  <c r="AT192"/>
  <c r="AY212"/>
  <c r="D201"/>
  <c r="W201" s="1"/>
  <c r="BT208"/>
  <c r="AZ222"/>
  <c r="AY222"/>
  <c r="D212"/>
  <c r="W212" s="1"/>
  <c r="BS214"/>
  <c r="BT215"/>
  <c r="AZ219"/>
  <c r="BT233"/>
  <c r="BS233"/>
  <c r="AT239"/>
  <c r="AT240"/>
  <c r="BS229"/>
  <c r="I633"/>
  <c r="BS242"/>
  <c r="AZ237"/>
  <c r="AZ241"/>
  <c r="AZ247"/>
  <c r="AZ255"/>
  <c r="AY271"/>
  <c r="AZ263"/>
  <c r="AY265"/>
  <c r="CE283"/>
  <c r="CE306"/>
  <c r="CE299"/>
  <c r="Z613"/>
  <c r="AG2"/>
  <c r="AL2" s="1"/>
  <c r="AQ2" s="1"/>
  <c r="AV2" s="1"/>
  <c r="BA2" s="1"/>
  <c r="BF2" s="1"/>
  <c r="BK2" s="1"/>
  <c r="BP2" s="1"/>
  <c r="BU2" s="1"/>
  <c r="BZ2" s="1"/>
  <c r="CE2" s="1"/>
  <c r="AE28"/>
  <c r="AE32"/>
  <c r="AE36"/>
  <c r="AE40"/>
  <c r="AE44"/>
  <c r="AE48"/>
  <c r="AE52"/>
  <c r="AE56"/>
  <c r="AE75"/>
  <c r="AE79"/>
  <c r="AE83"/>
  <c r="AE78"/>
  <c r="BT131"/>
  <c r="AZ122"/>
  <c r="G624"/>
  <c r="L624"/>
  <c r="D123"/>
  <c r="W123" s="1"/>
  <c r="BS123"/>
  <c r="BT135"/>
  <c r="BT124"/>
  <c r="AY125"/>
  <c r="AZ125"/>
  <c r="AZ126"/>
  <c r="AY126"/>
  <c r="AZ127"/>
  <c r="BT127"/>
  <c r="E128"/>
  <c r="Z128" s="1"/>
  <c r="BS129"/>
  <c r="BT132"/>
  <c r="AT133"/>
  <c r="BS135"/>
  <c r="AZ136"/>
  <c r="AY137"/>
  <c r="AY140"/>
  <c r="AT140"/>
  <c r="AT141"/>
  <c r="AY144"/>
  <c r="AT144"/>
  <c r="BT145"/>
  <c r="BT146"/>
  <c r="E147"/>
  <c r="Z147" s="1"/>
  <c r="K626"/>
  <c r="C147"/>
  <c r="T147" s="1"/>
  <c r="BS147"/>
  <c r="BS160"/>
  <c r="BS149"/>
  <c r="BT163"/>
  <c r="BS153"/>
  <c r="BS155"/>
  <c r="BT167"/>
  <c r="BT156"/>
  <c r="AY157"/>
  <c r="AZ157"/>
  <c r="AZ158"/>
  <c r="AY158"/>
  <c r="AZ159"/>
  <c r="BT159"/>
  <c r="BS161"/>
  <c r="BT164"/>
  <c r="AT165"/>
  <c r="BS167"/>
  <c r="AZ168"/>
  <c r="AY169"/>
  <c r="AY172"/>
  <c r="AT172"/>
  <c r="AT173"/>
  <c r="AY176"/>
  <c r="AT176"/>
  <c r="BT177"/>
  <c r="BT178"/>
  <c r="E179"/>
  <c r="Z179" s="1"/>
  <c r="BT180"/>
  <c r="BT182"/>
  <c r="AZ186"/>
  <c r="AY198"/>
  <c r="D188"/>
  <c r="W188" s="1"/>
  <c r="AZ188"/>
  <c r="AY191"/>
  <c r="AT191"/>
  <c r="AZ192"/>
  <c r="AY202"/>
  <c r="AZ194"/>
  <c r="I630"/>
  <c r="BT206"/>
  <c r="AT195"/>
  <c r="BS195"/>
  <c r="AT207"/>
  <c r="AY197"/>
  <c r="AT197"/>
  <c r="BS211"/>
  <c r="AY203"/>
  <c r="BS203"/>
  <c r="BS204"/>
  <c r="AY205"/>
  <c r="AZ205"/>
  <c r="AZ206"/>
  <c r="BT207"/>
  <c r="AZ209"/>
  <c r="AZ211"/>
  <c r="BS223"/>
  <c r="BT225"/>
  <c r="BS225"/>
  <c r="AZ220"/>
  <c r="AT232"/>
  <c r="BS221"/>
  <c r="AT237"/>
  <c r="BT230"/>
  <c r="AT243"/>
  <c r="AT241"/>
  <c r="AT242"/>
  <c r="BS232"/>
  <c r="BT236"/>
  <c r="BT240"/>
  <c r="AZ249"/>
  <c r="AZ265"/>
  <c r="AY264"/>
  <c r="AZ257"/>
  <c r="AZ266"/>
  <c r="CE282"/>
  <c r="CE286"/>
  <c r="CE280"/>
  <c r="H638"/>
  <c r="CE302"/>
  <c r="CE301"/>
  <c r="CE300"/>
  <c r="CE295"/>
  <c r="CE315"/>
  <c r="CE312"/>
  <c r="CE316"/>
  <c r="D120"/>
  <c r="W120" s="1"/>
  <c r="BS132"/>
  <c r="AZ133"/>
  <c r="BT122"/>
  <c r="H624"/>
  <c r="D124"/>
  <c r="W124" s="1"/>
  <c r="BS125"/>
  <c r="BS127"/>
  <c r="AY130"/>
  <c r="BT142"/>
  <c r="AZ131"/>
  <c r="AT134"/>
  <c r="BS134"/>
  <c r="AT135"/>
  <c r="AZ137"/>
  <c r="AZ149"/>
  <c r="AZ138"/>
  <c r="AY139"/>
  <c r="AT139"/>
  <c r="AY150"/>
  <c r="AZ140"/>
  <c r="BS140"/>
  <c r="BT141"/>
  <c r="AY143"/>
  <c r="AT143"/>
  <c r="AZ144"/>
  <c r="BT144"/>
  <c r="C145"/>
  <c r="T145" s="1"/>
  <c r="AY145"/>
  <c r="AT145"/>
  <c r="AT146"/>
  <c r="BS146"/>
  <c r="AZ150"/>
  <c r="AY151"/>
  <c r="BT152"/>
  <c r="BS164"/>
  <c r="BT154"/>
  <c r="BT155"/>
  <c r="D156"/>
  <c r="W156" s="1"/>
  <c r="BS157"/>
  <c r="I627"/>
  <c r="BS159"/>
  <c r="AY162"/>
  <c r="BT174"/>
  <c r="AZ163"/>
  <c r="AY163"/>
  <c r="AT166"/>
  <c r="BS166"/>
  <c r="AT167"/>
  <c r="D168"/>
  <c r="W168" s="1"/>
  <c r="AY179"/>
  <c r="AZ169"/>
  <c r="AZ170"/>
  <c r="AY171"/>
  <c r="AT171"/>
  <c r="AZ172"/>
  <c r="BS172"/>
  <c r="BS184"/>
  <c r="BT173"/>
  <c r="AY175"/>
  <c r="AT175"/>
  <c r="BT187"/>
  <c r="AZ176"/>
  <c r="BT176"/>
  <c r="AT188"/>
  <c r="AT187"/>
  <c r="AY177"/>
  <c r="AT177"/>
  <c r="AT178"/>
  <c r="BS178"/>
  <c r="BS181"/>
  <c r="AT193"/>
  <c r="BT195"/>
  <c r="BT184"/>
  <c r="AT196"/>
  <c r="BT199"/>
  <c r="AT189"/>
  <c r="BS189"/>
  <c r="BT196"/>
  <c r="AY208"/>
  <c r="AZ198"/>
  <c r="BT198"/>
  <c r="AY199"/>
  <c r="AY201"/>
  <c r="AZ202"/>
  <c r="AZ214"/>
  <c r="AY214"/>
  <c r="D204"/>
  <c r="W204" s="1"/>
  <c r="AZ204"/>
  <c r="AZ207"/>
  <c r="AZ216"/>
  <c r="D208"/>
  <c r="W208" s="1"/>
  <c r="AZ218"/>
  <c r="AY216"/>
  <c r="AZ208"/>
  <c r="AZ212"/>
  <c r="AT223"/>
  <c r="AY218"/>
  <c r="BS234"/>
  <c r="BT224"/>
  <c r="AT235"/>
  <c r="AT225"/>
  <c r="AZ230"/>
  <c r="AZ235"/>
  <c r="AZ239"/>
  <c r="AZ243"/>
  <c r="AZ251"/>
  <c r="AY267"/>
  <c r="AZ259"/>
  <c r="AY269"/>
  <c r="AT270"/>
  <c r="AT274"/>
  <c r="CE275"/>
  <c r="CE289"/>
  <c r="CE293"/>
  <c r="CE298"/>
  <c r="CE297"/>
  <c r="CE296"/>
  <c r="CE291"/>
  <c r="CE303"/>
  <c r="CE322"/>
  <c r="CE320"/>
  <c r="CE318"/>
  <c r="Z3"/>
  <c r="AE14"/>
  <c r="K615"/>
  <c r="AE15"/>
  <c r="AE18"/>
  <c r="AE19"/>
  <c r="AE22"/>
  <c r="AE23"/>
  <c r="AE26"/>
  <c r="K616"/>
  <c r="AE27"/>
  <c r="AE30"/>
  <c r="AE31"/>
  <c r="AE34"/>
  <c r="AE35"/>
  <c r="AE38"/>
  <c r="K617"/>
  <c r="AE39"/>
  <c r="AE42"/>
  <c r="AE43"/>
  <c r="AE46"/>
  <c r="AE47"/>
  <c r="AE50"/>
  <c r="K618"/>
  <c r="AE51"/>
  <c r="AE54"/>
  <c r="AE55"/>
  <c r="AE58"/>
  <c r="AE59"/>
  <c r="AE62"/>
  <c r="K619"/>
  <c r="AE63"/>
  <c r="AE66"/>
  <c r="AE77"/>
  <c r="AE67"/>
  <c r="AE70"/>
  <c r="AE81"/>
  <c r="AE71"/>
  <c r="AE74"/>
  <c r="AE82"/>
  <c r="G623"/>
  <c r="L623"/>
  <c r="AJ122"/>
  <c r="AY122" s="1"/>
  <c r="D111"/>
  <c r="W111" s="1"/>
  <c r="D118"/>
  <c r="W118" s="1"/>
  <c r="AY124"/>
  <c r="AT124"/>
  <c r="AT125"/>
  <c r="AY128"/>
  <c r="AT128"/>
  <c r="BT129"/>
  <c r="BT130"/>
  <c r="E131"/>
  <c r="Z131" s="1"/>
  <c r="AT131"/>
  <c r="BS131"/>
  <c r="BS144"/>
  <c r="BS133"/>
  <c r="K625"/>
  <c r="C135"/>
  <c r="T135" s="1"/>
  <c r="BT147"/>
  <c r="E137"/>
  <c r="Z137" s="1"/>
  <c r="AT137"/>
  <c r="BS137"/>
  <c r="BT151"/>
  <c r="AY141"/>
  <c r="AZ141"/>
  <c r="AZ142"/>
  <c r="AZ143"/>
  <c r="BT143"/>
  <c r="AY154"/>
  <c r="BS145"/>
  <c r="BT148"/>
  <c r="D149"/>
  <c r="W149" s="1"/>
  <c r="AZ161"/>
  <c r="AZ152"/>
  <c r="AY156"/>
  <c r="AT156"/>
  <c r="AT157"/>
  <c r="AY160"/>
  <c r="AT160"/>
  <c r="BT161"/>
  <c r="BT162"/>
  <c r="E163"/>
  <c r="Z163" s="1"/>
  <c r="AT163"/>
  <c r="BS163"/>
  <c r="BS176"/>
  <c r="BS165"/>
  <c r="BT179"/>
  <c r="E169"/>
  <c r="Z169" s="1"/>
  <c r="AT169"/>
  <c r="BS169"/>
  <c r="G628"/>
  <c r="BT183"/>
  <c r="AY173"/>
  <c r="AZ173"/>
  <c r="AZ174"/>
  <c r="AZ175"/>
  <c r="BT175"/>
  <c r="E176"/>
  <c r="Z176" s="1"/>
  <c r="AY186"/>
  <c r="BS177"/>
  <c r="AZ179"/>
  <c r="AZ180"/>
  <c r="AZ193"/>
  <c r="AT182"/>
  <c r="BS182"/>
  <c r="AT183"/>
  <c r="BS183"/>
  <c r="AT185"/>
  <c r="BS185"/>
  <c r="BT186"/>
  <c r="BT188"/>
  <c r="BS200"/>
  <c r="BS191"/>
  <c r="BT203"/>
  <c r="E192"/>
  <c r="Z192" s="1"/>
  <c r="AY193"/>
  <c r="BS193"/>
  <c r="BS197"/>
  <c r="AT209"/>
  <c r="BT211"/>
  <c r="BT200"/>
  <c r="AT211"/>
  <c r="BS215"/>
  <c r="AT205"/>
  <c r="BS205"/>
  <c r="BT219"/>
  <c r="AT215"/>
  <c r="BT209"/>
  <c r="AY210"/>
  <c r="BT216"/>
  <c r="AT227"/>
  <c r="AY217"/>
  <c r="AT217"/>
  <c r="AY228"/>
  <c r="AY231"/>
  <c r="D220"/>
  <c r="W220" s="1"/>
  <c r="AZ232"/>
  <c r="AT222"/>
  <c r="BS222"/>
  <c r="BT223"/>
  <c r="BS236"/>
  <c r="AZ227"/>
  <c r="BS238"/>
  <c r="BS240"/>
  <c r="BT241"/>
  <c r="BS241"/>
  <c r="BT234"/>
  <c r="BT238"/>
  <c r="BT242"/>
  <c r="AZ245"/>
  <c r="AZ253"/>
  <c r="AZ261"/>
  <c r="D270"/>
  <c r="W270" s="1"/>
  <c r="CE281"/>
  <c r="CE285"/>
  <c r="CE294"/>
  <c r="CE287"/>
  <c r="CE304"/>
  <c r="CE310"/>
  <c r="CE308"/>
  <c r="G629"/>
  <c r="L629"/>
  <c r="AZ185"/>
  <c r="AY188"/>
  <c r="BT189"/>
  <c r="AZ191"/>
  <c r="AT194"/>
  <c r="BS194"/>
  <c r="BT194"/>
  <c r="AY195"/>
  <c r="AZ201"/>
  <c r="AT203"/>
  <c r="AY204"/>
  <c r="AT204"/>
  <c r="BT205"/>
  <c r="AY206"/>
  <c r="I631"/>
  <c r="BS207"/>
  <c r="AZ210"/>
  <c r="AT212"/>
  <c r="BS212"/>
  <c r="BT213"/>
  <c r="BT214"/>
  <c r="AY215"/>
  <c r="AZ217"/>
  <c r="G632"/>
  <c r="BS219"/>
  <c r="AT220"/>
  <c r="BS220"/>
  <c r="BT221"/>
  <c r="BT222"/>
  <c r="AY223"/>
  <c r="AY224"/>
  <c r="AZ225"/>
  <c r="AZ226"/>
  <c r="BS227"/>
  <c r="AT228"/>
  <c r="BS228"/>
  <c r="AT230"/>
  <c r="BS230"/>
  <c r="AT231"/>
  <c r="BS231"/>
  <c r="BT232"/>
  <c r="AY234"/>
  <c r="AT234"/>
  <c r="BS235"/>
  <c r="AY236"/>
  <c r="AT236"/>
  <c r="BS237"/>
  <c r="AY238"/>
  <c r="AT238"/>
  <c r="BS239"/>
  <c r="AY240"/>
  <c r="AY242"/>
  <c r="L634"/>
  <c r="D243"/>
  <c r="W243" s="1"/>
  <c r="AY244"/>
  <c r="AT244"/>
  <c r="AY246"/>
  <c r="AT246"/>
  <c r="AY248"/>
  <c r="AT248"/>
  <c r="AY250"/>
  <c r="AT250"/>
  <c r="AY252"/>
  <c r="AT252"/>
  <c r="AY254"/>
  <c r="AT254"/>
  <c r="L635"/>
  <c r="D255"/>
  <c r="W255" s="1"/>
  <c r="AY256"/>
  <c r="AT256"/>
  <c r="AY258"/>
  <c r="AT258"/>
  <c r="AY260"/>
  <c r="AT260"/>
  <c r="AT272"/>
  <c r="AY262"/>
  <c r="AT262"/>
  <c r="AZ264"/>
  <c r="BT264"/>
  <c r="BS266"/>
  <c r="AT267"/>
  <c r="AY268"/>
  <c r="BS271"/>
  <c r="BS273"/>
  <c r="CE278"/>
  <c r="CE284"/>
  <c r="CE288"/>
  <c r="I638"/>
  <c r="CE307"/>
  <c r="CE311"/>
  <c r="CE330"/>
  <c r="CE328"/>
  <c r="CE326"/>
  <c r="H641"/>
  <c r="CE338"/>
  <c r="CE336"/>
  <c r="CE334"/>
  <c r="CE346"/>
  <c r="CE344"/>
  <c r="CE342"/>
  <c r="CE354"/>
  <c r="CE352"/>
  <c r="CE350"/>
  <c r="H643"/>
  <c r="CE362"/>
  <c r="CE360"/>
  <c r="CE358"/>
  <c r="I644"/>
  <c r="AE76"/>
  <c r="AE80"/>
  <c r="AE85"/>
  <c r="AE89"/>
  <c r="AE93"/>
  <c r="AE97"/>
  <c r="AE101"/>
  <c r="AE105"/>
  <c r="AE109"/>
  <c r="I623"/>
  <c r="AE113"/>
  <c r="AE117"/>
  <c r="I624"/>
  <c r="AZ123"/>
  <c r="AT126"/>
  <c r="BS126"/>
  <c r="BT126"/>
  <c r="AY136"/>
  <c r="AT136"/>
  <c r="BT137"/>
  <c r="AZ139"/>
  <c r="AT142"/>
  <c r="BS142"/>
  <c r="G626"/>
  <c r="L626"/>
  <c r="AY152"/>
  <c r="AT152"/>
  <c r="BT153"/>
  <c r="AZ155"/>
  <c r="AT158"/>
  <c r="BS158"/>
  <c r="AY168"/>
  <c r="AT168"/>
  <c r="BT169"/>
  <c r="I628"/>
  <c r="AZ171"/>
  <c r="AT174"/>
  <c r="BS174"/>
  <c r="AY184"/>
  <c r="AT184"/>
  <c r="BT185"/>
  <c r="AZ187"/>
  <c r="AT190"/>
  <c r="BS190"/>
  <c r="G630"/>
  <c r="L630"/>
  <c r="AY200"/>
  <c r="AT200"/>
  <c r="BT201"/>
  <c r="AZ203"/>
  <c r="AT206"/>
  <c r="BS206"/>
  <c r="AY207"/>
  <c r="BS209"/>
  <c r="AT210"/>
  <c r="BS210"/>
  <c r="BT212"/>
  <c r="AY213"/>
  <c r="AZ215"/>
  <c r="BS217"/>
  <c r="AT218"/>
  <c r="BS218"/>
  <c r="BT220"/>
  <c r="AY221"/>
  <c r="AT221"/>
  <c r="AZ223"/>
  <c r="AT226"/>
  <c r="BS226"/>
  <c r="BT228"/>
  <c r="AY229"/>
  <c r="AT229"/>
  <c r="BT231"/>
  <c r="AY232"/>
  <c r="AZ234"/>
  <c r="BT235"/>
  <c r="AZ236"/>
  <c r="BT237"/>
  <c r="AZ238"/>
  <c r="BT239"/>
  <c r="AZ240"/>
  <c r="AZ242"/>
  <c r="H634"/>
  <c r="AZ244"/>
  <c r="AZ246"/>
  <c r="AZ248"/>
  <c r="AZ250"/>
  <c r="AZ252"/>
  <c r="AZ254"/>
  <c r="H635"/>
  <c r="AZ256"/>
  <c r="AZ258"/>
  <c r="AZ260"/>
  <c r="AZ262"/>
  <c r="AT264"/>
  <c r="BS264"/>
  <c r="AT265"/>
  <c r="BS265"/>
  <c r="BT266"/>
  <c r="AT269"/>
  <c r="BS270"/>
  <c r="AT271"/>
  <c r="AY272"/>
  <c r="CE277"/>
  <c r="I639"/>
  <c r="I640"/>
  <c r="CE327"/>
  <c r="CE335"/>
  <c r="CE343"/>
  <c r="CE351"/>
  <c r="CE359"/>
  <c r="I651"/>
  <c r="K620"/>
  <c r="AE88"/>
  <c r="AE92"/>
  <c r="AE96"/>
  <c r="K621"/>
  <c r="AE100"/>
  <c r="AE104"/>
  <c r="AE108"/>
  <c r="K622"/>
  <c r="AE112"/>
  <c r="AE116"/>
  <c r="AE120"/>
  <c r="E111"/>
  <c r="Z111" s="1"/>
  <c r="K623"/>
  <c r="C111"/>
  <c r="T111" s="1"/>
  <c r="C115"/>
  <c r="T115" s="1"/>
  <c r="C119"/>
  <c r="T119" s="1"/>
  <c r="E123"/>
  <c r="Z123" s="1"/>
  <c r="K624"/>
  <c r="C123"/>
  <c r="T123" s="1"/>
  <c r="E125"/>
  <c r="Z125" s="1"/>
  <c r="AY132"/>
  <c r="BT133"/>
  <c r="I625"/>
  <c r="AZ135"/>
  <c r="D138"/>
  <c r="W138" s="1"/>
  <c r="AT138"/>
  <c r="BS138"/>
  <c r="C139"/>
  <c r="T139" s="1"/>
  <c r="E141"/>
  <c r="Z141" s="1"/>
  <c r="AY148"/>
  <c r="BT149"/>
  <c r="AZ151"/>
  <c r="D154"/>
  <c r="W154" s="1"/>
  <c r="AT154"/>
  <c r="BS154"/>
  <c r="C155"/>
  <c r="T155" s="1"/>
  <c r="E157"/>
  <c r="Z157" s="1"/>
  <c r="G627"/>
  <c r="AY164"/>
  <c r="BT165"/>
  <c r="AZ167"/>
  <c r="D170"/>
  <c r="W170" s="1"/>
  <c r="AT170"/>
  <c r="BS170"/>
  <c r="E171"/>
  <c r="Z171" s="1"/>
  <c r="E173"/>
  <c r="Z173" s="1"/>
  <c r="AY180"/>
  <c r="BT181"/>
  <c r="D183"/>
  <c r="W183" s="1"/>
  <c r="I629"/>
  <c r="AZ183"/>
  <c r="D186"/>
  <c r="W186" s="1"/>
  <c r="AT186"/>
  <c r="BS186"/>
  <c r="E189"/>
  <c r="Z189" s="1"/>
  <c r="AY196"/>
  <c r="BT197"/>
  <c r="AZ199"/>
  <c r="D202"/>
  <c r="W202" s="1"/>
  <c r="AT202"/>
  <c r="BS202"/>
  <c r="E205"/>
  <c r="Z205" s="1"/>
  <c r="G631"/>
  <c r="AT208"/>
  <c r="BS208"/>
  <c r="AY209"/>
  <c r="BT210"/>
  <c r="AY211"/>
  <c r="AZ213"/>
  <c r="E214"/>
  <c r="Z214" s="1"/>
  <c r="AT216"/>
  <c r="BS216"/>
  <c r="BT217"/>
  <c r="BT218"/>
  <c r="AY219"/>
  <c r="AZ221"/>
  <c r="E222"/>
  <c r="Z222" s="1"/>
  <c r="AT224"/>
  <c r="BS224"/>
  <c r="BT226"/>
  <c r="AY227"/>
  <c r="AZ229"/>
  <c r="E230"/>
  <c r="Z230" s="1"/>
  <c r="AY233"/>
  <c r="D234"/>
  <c r="W234" s="1"/>
  <c r="AY235"/>
  <c r="D236"/>
  <c r="W236" s="1"/>
  <c r="AY237"/>
  <c r="D238"/>
  <c r="W238" s="1"/>
  <c r="AY239"/>
  <c r="D240"/>
  <c r="W240" s="1"/>
  <c r="AY241"/>
  <c r="D242"/>
  <c r="W242" s="1"/>
  <c r="AY243"/>
  <c r="D244"/>
  <c r="W244" s="1"/>
  <c r="AY245"/>
  <c r="D246"/>
  <c r="W246" s="1"/>
  <c r="AY247"/>
  <c r="D248"/>
  <c r="W248" s="1"/>
  <c r="AY249"/>
  <c r="D250"/>
  <c r="W250" s="1"/>
  <c r="AY251"/>
  <c r="D252"/>
  <c r="W252" s="1"/>
  <c r="AY253"/>
  <c r="D254"/>
  <c r="W254" s="1"/>
  <c r="AY255"/>
  <c r="D256"/>
  <c r="W256" s="1"/>
  <c r="AY257"/>
  <c r="D258"/>
  <c r="W258" s="1"/>
  <c r="AY259"/>
  <c r="D260"/>
  <c r="W260" s="1"/>
  <c r="AY261"/>
  <c r="D262"/>
  <c r="W262" s="1"/>
  <c r="AY263"/>
  <c r="BT265"/>
  <c r="AY266"/>
  <c r="AT266"/>
  <c r="I636"/>
  <c r="AT273"/>
  <c r="BS274"/>
  <c r="CE276"/>
  <c r="H637"/>
  <c r="CE290"/>
  <c r="CE305"/>
  <c r="CE309"/>
  <c r="CE313"/>
  <c r="CE329"/>
  <c r="CE324"/>
  <c r="CE337"/>
  <c r="CE345"/>
  <c r="CE353"/>
  <c r="CE361"/>
  <c r="I645"/>
  <c r="I648"/>
  <c r="I650"/>
  <c r="I632"/>
  <c r="Q632"/>
  <c r="H633"/>
  <c r="L633"/>
  <c r="H636"/>
  <c r="H639"/>
  <c r="CE317"/>
  <c r="CE321"/>
  <c r="CE325"/>
  <c r="CE314"/>
  <c r="CE331"/>
  <c r="CE339"/>
  <c r="CE347"/>
  <c r="H642"/>
  <c r="CE355"/>
  <c r="H645"/>
  <c r="M623"/>
  <c r="Q623"/>
  <c r="M624"/>
  <c r="Q624"/>
  <c r="H625"/>
  <c r="M625"/>
  <c r="Q625"/>
  <c r="H626"/>
  <c r="M626"/>
  <c r="Q626"/>
  <c r="H629"/>
  <c r="Q629"/>
  <c r="H630"/>
  <c r="L631"/>
  <c r="H632"/>
  <c r="L632"/>
  <c r="G633"/>
  <c r="I635"/>
  <c r="Q635"/>
  <c r="CE333"/>
  <c r="I641"/>
  <c r="CE341"/>
  <c r="CE349"/>
  <c r="CE357"/>
  <c r="I643"/>
  <c r="H655"/>
  <c r="H651"/>
  <c r="H654"/>
  <c r="H652"/>
  <c r="H653"/>
  <c r="V662"/>
  <c r="V663"/>
  <c r="V664"/>
  <c r="V665"/>
  <c r="V666"/>
  <c r="V667"/>
  <c r="V668"/>
  <c r="V669"/>
  <c r="V670"/>
  <c r="L281" i="30"/>
  <c r="AJ281" s="1"/>
  <c r="P281" i="31" s="1"/>
  <c r="AN542" i="30"/>
  <c r="AN568"/>
  <c r="L473"/>
  <c r="AJ473" s="1"/>
  <c r="L469"/>
  <c r="AJ469" s="1"/>
  <c r="P469" i="31" s="1"/>
  <c r="L441" i="30"/>
  <c r="AJ441" s="1"/>
  <c r="P441" i="31" s="1"/>
  <c r="L437" i="30"/>
  <c r="AJ437" s="1"/>
  <c r="P437" i="31" s="1"/>
  <c r="L425" i="30"/>
  <c r="AJ425" s="1"/>
  <c r="P425" i="31" s="1"/>
  <c r="L421" i="30"/>
  <c r="AJ421" s="1"/>
  <c r="P421" i="31" s="1"/>
  <c r="L405" i="30"/>
  <c r="AJ405" s="1"/>
  <c r="L389"/>
  <c r="AJ389" s="1"/>
  <c r="AX389" s="1"/>
  <c r="L385"/>
  <c r="AJ385" s="1"/>
  <c r="P385" i="31" s="1"/>
  <c r="L377" i="30"/>
  <c r="AJ377" s="1"/>
  <c r="P377" i="31" s="1"/>
  <c r="L373" i="30"/>
  <c r="AJ373" s="1"/>
  <c r="AN373" s="1"/>
  <c r="L365"/>
  <c r="AJ365" s="1"/>
  <c r="P365" i="31" s="1"/>
  <c r="L345" i="30"/>
  <c r="AJ345" s="1"/>
  <c r="P345" i="31" s="1"/>
  <c r="L333" i="30"/>
  <c r="AJ333" s="1"/>
  <c r="L329"/>
  <c r="L317"/>
  <c r="AJ317" s="1"/>
  <c r="L313"/>
  <c r="L297"/>
  <c r="AJ297" s="1"/>
  <c r="L285"/>
  <c r="L277"/>
  <c r="AJ277" s="1"/>
  <c r="L289"/>
  <c r="AJ289" s="1"/>
  <c r="P289" i="31" s="1"/>
  <c r="F632" i="30"/>
  <c r="L301"/>
  <c r="L325"/>
  <c r="AJ325" s="1"/>
  <c r="P325" i="31" s="1"/>
  <c r="L341" i="30"/>
  <c r="AJ341" s="1"/>
  <c r="P341" i="31" s="1"/>
  <c r="AN349" i="30"/>
  <c r="L357"/>
  <c r="AJ357" s="1"/>
  <c r="P357" i="31" s="1"/>
  <c r="L397" i="30"/>
  <c r="AJ397" s="1"/>
  <c r="P397" i="31" s="1"/>
  <c r="AN485" i="30"/>
  <c r="L501"/>
  <c r="AJ501" s="1"/>
  <c r="P501" i="31" s="1"/>
  <c r="AN524" i="30"/>
  <c r="AN532"/>
  <c r="AX532"/>
  <c r="AX554"/>
  <c r="AN554"/>
  <c r="AN560"/>
  <c r="L305"/>
  <c r="AJ305" s="1"/>
  <c r="P305" i="31" s="1"/>
  <c r="AN356" i="30"/>
  <c r="L369"/>
  <c r="AJ369" s="1"/>
  <c r="AN369" s="1"/>
  <c r="AX481"/>
  <c r="AX522"/>
  <c r="AN522"/>
  <c r="AX530"/>
  <c r="AN530"/>
  <c r="AN592"/>
  <c r="F634"/>
  <c r="F631"/>
  <c r="AN376"/>
  <c r="AN416"/>
  <c r="AN428"/>
  <c r="AN440"/>
  <c r="AN446"/>
  <c r="AX450"/>
  <c r="AN450"/>
  <c r="AN458"/>
  <c r="L465"/>
  <c r="AJ465" s="1"/>
  <c r="P465" i="31" s="1"/>
  <c r="AX542" i="30"/>
  <c r="AX568"/>
  <c r="AN576"/>
  <c r="AN584"/>
  <c r="AN596"/>
  <c r="AN432"/>
  <c r="L455"/>
  <c r="AJ455" s="1"/>
  <c r="P455" i="31" s="1"/>
  <c r="L475" i="30"/>
  <c r="AJ475" s="1"/>
  <c r="P475" i="31" s="1"/>
  <c r="L503" i="30"/>
  <c r="AJ503" s="1"/>
  <c r="P503" i="31" s="1"/>
  <c r="AX516" i="30"/>
  <c r="AX520"/>
  <c r="AX528"/>
  <c r="AX536"/>
  <c r="AX538"/>
  <c r="AX544"/>
  <c r="AX546"/>
  <c r="AX550"/>
  <c r="AX556"/>
  <c r="AN562"/>
  <c r="AX564"/>
  <c r="AN570"/>
  <c r="AN578"/>
  <c r="AX580"/>
  <c r="AN586"/>
  <c r="AX594"/>
  <c r="AN538"/>
  <c r="AN546"/>
  <c r="AX558"/>
  <c r="AX566"/>
  <c r="AX572"/>
  <c r="AX588"/>
  <c r="AN594"/>
  <c r="AN352"/>
  <c r="AN360"/>
  <c r="AN400"/>
  <c r="AX518"/>
  <c r="AX526"/>
  <c r="AX534"/>
  <c r="AX540"/>
  <c r="AX548"/>
  <c r="AX552"/>
  <c r="AN558"/>
  <c r="AN566"/>
  <c r="AN572"/>
  <c r="AX574"/>
  <c r="AX582"/>
  <c r="AN588"/>
  <c r="AX590"/>
  <c r="C634"/>
  <c r="I353"/>
  <c r="AE353" s="1"/>
  <c r="C640"/>
  <c r="J533"/>
  <c r="AF533" s="1"/>
  <c r="D651"/>
  <c r="D650"/>
  <c r="D649"/>
  <c r="D648"/>
  <c r="D647"/>
  <c r="J471"/>
  <c r="AF471" s="1"/>
  <c r="D646"/>
  <c r="D645"/>
  <c r="D644"/>
  <c r="D643"/>
  <c r="D642"/>
  <c r="D641"/>
  <c r="D640"/>
  <c r="D639"/>
  <c r="D638"/>
  <c r="D637"/>
  <c r="D636"/>
  <c r="D635"/>
  <c r="D634"/>
  <c r="D633"/>
  <c r="D631"/>
  <c r="J277"/>
  <c r="AF277" s="1"/>
  <c r="AK609"/>
  <c r="AG610"/>
  <c r="AG611"/>
  <c r="AG612"/>
  <c r="Z613"/>
  <c r="AC616"/>
  <c r="AG616"/>
  <c r="AK616"/>
  <c r="X147"/>
  <c r="Y620"/>
  <c r="AI620"/>
  <c r="Y621"/>
  <c r="X159"/>
  <c r="AE159" s="1"/>
  <c r="Y622"/>
  <c r="X171"/>
  <c r="AE171" s="1"/>
  <c r="Y623"/>
  <c r="X183"/>
  <c r="AE183" s="1"/>
  <c r="Y624"/>
  <c r="X195"/>
  <c r="AE195" s="1"/>
  <c r="Y625"/>
  <c r="X207"/>
  <c r="AE207" s="1"/>
  <c r="AI625"/>
  <c r="Y626"/>
  <c r="X219"/>
  <c r="AE219" s="1"/>
  <c r="Y627"/>
  <c r="X231"/>
  <c r="AE231" s="1"/>
  <c r="AH628"/>
  <c r="W629"/>
  <c r="Y630"/>
  <c r="X267"/>
  <c r="AE267" s="1"/>
  <c r="E630"/>
  <c r="E682" s="1"/>
  <c r="I278"/>
  <c r="AE278" s="1"/>
  <c r="E631"/>
  <c r="AX287"/>
  <c r="AN287"/>
  <c r="J730"/>
  <c r="J632"/>
  <c r="AX292"/>
  <c r="AN292"/>
  <c r="AX294"/>
  <c r="AN294"/>
  <c r="AX296"/>
  <c r="AN296"/>
  <c r="AX298"/>
  <c r="AN298"/>
  <c r="AX300"/>
  <c r="AN300"/>
  <c r="AX302"/>
  <c r="AN302"/>
  <c r="J731"/>
  <c r="J633"/>
  <c r="AR633"/>
  <c r="AX307"/>
  <c r="AN307"/>
  <c r="J732"/>
  <c r="J634"/>
  <c r="AX323"/>
  <c r="AN323"/>
  <c r="F636"/>
  <c r="L339"/>
  <c r="AJ339" s="1"/>
  <c r="AN342"/>
  <c r="AN346"/>
  <c r="I351"/>
  <c r="AE351" s="1"/>
  <c r="L367"/>
  <c r="AJ367" s="1"/>
  <c r="L371"/>
  <c r="AJ371" s="1"/>
  <c r="AN374"/>
  <c r="Y639"/>
  <c r="AN378"/>
  <c r="I387"/>
  <c r="AE387" s="1"/>
  <c r="F641"/>
  <c r="L399"/>
  <c r="AJ399" s="1"/>
  <c r="L403"/>
  <c r="AJ403" s="1"/>
  <c r="AN406"/>
  <c r="AX409"/>
  <c r="AN409"/>
  <c r="AN410"/>
  <c r="Y642"/>
  <c r="L431"/>
  <c r="AJ431" s="1"/>
  <c r="F644"/>
  <c r="L435"/>
  <c r="AJ435" s="1"/>
  <c r="AN438"/>
  <c r="AN442"/>
  <c r="AX461"/>
  <c r="AN461"/>
  <c r="AN465"/>
  <c r="AX477"/>
  <c r="AN477"/>
  <c r="AX485"/>
  <c r="AN489"/>
  <c r="AX494"/>
  <c r="AC608"/>
  <c r="AH608"/>
  <c r="AX614"/>
  <c r="AC615"/>
  <c r="AG615"/>
  <c r="AK615"/>
  <c r="AC618"/>
  <c r="AG618"/>
  <c r="AK618"/>
  <c r="AD619"/>
  <c r="AH619"/>
  <c r="AN160"/>
  <c r="AN164"/>
  <c r="AN168"/>
  <c r="AN172"/>
  <c r="AN176"/>
  <c r="AN180"/>
  <c r="AN184"/>
  <c r="AN188"/>
  <c r="AN192"/>
  <c r="AN196"/>
  <c r="AN200"/>
  <c r="AN204"/>
  <c r="AN208"/>
  <c r="AN212"/>
  <c r="AN216"/>
  <c r="AN220"/>
  <c r="AN224"/>
  <c r="AN228"/>
  <c r="X232"/>
  <c r="AE232" s="1"/>
  <c r="AN235"/>
  <c r="AX239"/>
  <c r="X240"/>
  <c r="AE240" s="1"/>
  <c r="AX245"/>
  <c r="AN247"/>
  <c r="AX251"/>
  <c r="X252"/>
  <c r="AE252" s="1"/>
  <c r="Y629"/>
  <c r="X255"/>
  <c r="AE255" s="1"/>
  <c r="X259"/>
  <c r="AE259" s="1"/>
  <c r="X269"/>
  <c r="AE269" s="1"/>
  <c r="AN274"/>
  <c r="Y631"/>
  <c r="AH631"/>
  <c r="BQ633"/>
  <c r="BY633"/>
  <c r="AX309"/>
  <c r="AN309"/>
  <c r="AX319"/>
  <c r="AN319"/>
  <c r="AN325"/>
  <c r="J733"/>
  <c r="J635"/>
  <c r="AR635"/>
  <c r="AR687" s="1"/>
  <c r="AX335"/>
  <c r="AN335"/>
  <c r="AP636"/>
  <c r="AT636"/>
  <c r="L343"/>
  <c r="AJ343" s="1"/>
  <c r="L347"/>
  <c r="AJ347" s="1"/>
  <c r="AX349"/>
  <c r="AN350"/>
  <c r="Y637"/>
  <c r="AR637"/>
  <c r="AX353"/>
  <c r="AN353"/>
  <c r="AN354"/>
  <c r="C638"/>
  <c r="I363"/>
  <c r="AE363" s="1"/>
  <c r="F639"/>
  <c r="L375"/>
  <c r="AJ375" s="1"/>
  <c r="L379"/>
  <c r="AJ379" s="1"/>
  <c r="AX381"/>
  <c r="AN381"/>
  <c r="AN382"/>
  <c r="AN386"/>
  <c r="Y640"/>
  <c r="AR640"/>
  <c r="BS640"/>
  <c r="AP641"/>
  <c r="AT641"/>
  <c r="BO641"/>
  <c r="J641"/>
  <c r="L407"/>
  <c r="AJ407" s="1"/>
  <c r="F642"/>
  <c r="L411"/>
  <c r="AJ411" s="1"/>
  <c r="AX413"/>
  <c r="AN413"/>
  <c r="AN414"/>
  <c r="AX417"/>
  <c r="AN417"/>
  <c r="AN418"/>
  <c r="C643"/>
  <c r="I423"/>
  <c r="AE423" s="1"/>
  <c r="AP644"/>
  <c r="AT644"/>
  <c r="L439"/>
  <c r="AJ439" s="1"/>
  <c r="L443"/>
  <c r="AJ443" s="1"/>
  <c r="AN448"/>
  <c r="AX460"/>
  <c r="AX464"/>
  <c r="AX468"/>
  <c r="AX472"/>
  <c r="AX476"/>
  <c r="AX480"/>
  <c r="AX484"/>
  <c r="AX488"/>
  <c r="Y616"/>
  <c r="X99"/>
  <c r="AE616"/>
  <c r="Y617"/>
  <c r="X111"/>
  <c r="AE617"/>
  <c r="AX617"/>
  <c r="AJ628"/>
  <c r="AN628" s="1"/>
  <c r="G630"/>
  <c r="G631"/>
  <c r="AX283"/>
  <c r="AN283"/>
  <c r="AP632"/>
  <c r="AT632"/>
  <c r="AX295"/>
  <c r="AN295"/>
  <c r="AX299"/>
  <c r="AN299"/>
  <c r="AX321"/>
  <c r="AN321"/>
  <c r="AX331"/>
  <c r="AN331"/>
  <c r="I339"/>
  <c r="AE339" s="1"/>
  <c r="AX342"/>
  <c r="AX346"/>
  <c r="F637"/>
  <c r="L351"/>
  <c r="AJ351" s="1"/>
  <c r="L355"/>
  <c r="AJ355" s="1"/>
  <c r="AN358"/>
  <c r="AX361"/>
  <c r="AN361"/>
  <c r="AN362"/>
  <c r="Y638"/>
  <c r="AX374"/>
  <c r="AX378"/>
  <c r="L383"/>
  <c r="AJ383" s="1"/>
  <c r="L387"/>
  <c r="AJ387" s="1"/>
  <c r="F640"/>
  <c r="AN390"/>
  <c r="AX393"/>
  <c r="AN393"/>
  <c r="AN394"/>
  <c r="I399"/>
  <c r="AE399" s="1"/>
  <c r="AX406"/>
  <c r="AX410"/>
  <c r="L415"/>
  <c r="AJ415" s="1"/>
  <c r="L419"/>
  <c r="AJ419" s="1"/>
  <c r="AN422"/>
  <c r="Y643"/>
  <c r="AN426"/>
  <c r="I435"/>
  <c r="AE435" s="1"/>
  <c r="AX438"/>
  <c r="AX442"/>
  <c r="L445"/>
  <c r="AJ445" s="1"/>
  <c r="AN452"/>
  <c r="L457"/>
  <c r="AJ457" s="1"/>
  <c r="W646"/>
  <c r="AX463"/>
  <c r="AN463"/>
  <c r="AX467"/>
  <c r="AN467"/>
  <c r="W647"/>
  <c r="AX479"/>
  <c r="AN479"/>
  <c r="W648"/>
  <c r="AX487"/>
  <c r="AN487"/>
  <c r="AX493"/>
  <c r="AN493"/>
  <c r="AN494"/>
  <c r="AX497"/>
  <c r="AN497"/>
  <c r="Y608"/>
  <c r="AF608"/>
  <c r="AJ608"/>
  <c r="Y609"/>
  <c r="AF609"/>
  <c r="AJ609"/>
  <c r="Y610"/>
  <c r="AF610"/>
  <c r="AJ610"/>
  <c r="Y611"/>
  <c r="AF611"/>
  <c r="AJ611"/>
  <c r="Y612"/>
  <c r="AF612"/>
  <c r="AJ612"/>
  <c r="Y613"/>
  <c r="AF613"/>
  <c r="AJ613"/>
  <c r="Y614"/>
  <c r="AF614"/>
  <c r="AJ614"/>
  <c r="Y615"/>
  <c r="AE615"/>
  <c r="AI615"/>
  <c r="X117"/>
  <c r="X119"/>
  <c r="X121"/>
  <c r="Y618"/>
  <c r="X123"/>
  <c r="AE618"/>
  <c r="AI618"/>
  <c r="E619"/>
  <c r="Z619"/>
  <c r="AF619"/>
  <c r="AJ619"/>
  <c r="W620"/>
  <c r="W621"/>
  <c r="AN166"/>
  <c r="AN170"/>
  <c r="W622"/>
  <c r="AN174"/>
  <c r="AN178"/>
  <c r="AN182"/>
  <c r="W623"/>
  <c r="AN186"/>
  <c r="AN190"/>
  <c r="AN194"/>
  <c r="W624"/>
  <c r="AN198"/>
  <c r="AN202"/>
  <c r="AN206"/>
  <c r="W625"/>
  <c r="AN210"/>
  <c r="AN214"/>
  <c r="AN218"/>
  <c r="W626"/>
  <c r="AN222"/>
  <c r="AN226"/>
  <c r="AN230"/>
  <c r="W627"/>
  <c r="AX235"/>
  <c r="X236"/>
  <c r="AE236" s="1"/>
  <c r="AN239"/>
  <c r="AX243"/>
  <c r="AN245"/>
  <c r="AX247"/>
  <c r="X248"/>
  <c r="AE248" s="1"/>
  <c r="AN251"/>
  <c r="AC629"/>
  <c r="AK629"/>
  <c r="X257"/>
  <c r="AE257" s="1"/>
  <c r="W630"/>
  <c r="AN268"/>
  <c r="X271"/>
  <c r="AE271" s="1"/>
  <c r="AN275"/>
  <c r="AX275"/>
  <c r="I276"/>
  <c r="AE276" s="1"/>
  <c r="AJ630"/>
  <c r="AN630" s="1"/>
  <c r="AT631"/>
  <c r="BN632"/>
  <c r="BS632"/>
  <c r="BN633"/>
  <c r="BS633"/>
  <c r="AX311"/>
  <c r="AN311"/>
  <c r="AP635"/>
  <c r="AT635"/>
  <c r="AX337"/>
  <c r="AN337"/>
  <c r="AN338"/>
  <c r="Y636"/>
  <c r="AR636"/>
  <c r="AX350"/>
  <c r="AP637"/>
  <c r="AT637"/>
  <c r="AX354"/>
  <c r="L359"/>
  <c r="AJ359" s="1"/>
  <c r="F638"/>
  <c r="L363"/>
  <c r="AJ363" s="1"/>
  <c r="AN365"/>
  <c r="AN366"/>
  <c r="AN370"/>
  <c r="C639"/>
  <c r="I375"/>
  <c r="AE375" s="1"/>
  <c r="AX382"/>
  <c r="AX386"/>
  <c r="AP640"/>
  <c r="AT640"/>
  <c r="L391"/>
  <c r="AJ391" s="1"/>
  <c r="L395"/>
  <c r="AJ395" s="1"/>
  <c r="AN398"/>
  <c r="Y641"/>
  <c r="AR641"/>
  <c r="AX401"/>
  <c r="AN401"/>
  <c r="AN402"/>
  <c r="C642"/>
  <c r="I411"/>
  <c r="AE411" s="1"/>
  <c r="AX414"/>
  <c r="AX418"/>
  <c r="F643"/>
  <c r="L423"/>
  <c r="AJ423" s="1"/>
  <c r="L427"/>
  <c r="AJ427" s="1"/>
  <c r="AX429"/>
  <c r="AN429"/>
  <c r="AN430"/>
  <c r="AX433"/>
  <c r="AN433"/>
  <c r="AN434"/>
  <c r="Y644"/>
  <c r="AR644"/>
  <c r="AX451"/>
  <c r="AN451"/>
  <c r="AX452"/>
  <c r="AX462"/>
  <c r="AX466"/>
  <c r="AX470"/>
  <c r="AX474"/>
  <c r="AX478"/>
  <c r="AX482"/>
  <c r="AX486"/>
  <c r="AX490"/>
  <c r="AX491"/>
  <c r="AN491"/>
  <c r="AX492"/>
  <c r="AN492"/>
  <c r="W649"/>
  <c r="AX496"/>
  <c r="AN496"/>
  <c r="AX499"/>
  <c r="AN499"/>
  <c r="AX500"/>
  <c r="AN500"/>
  <c r="AX504"/>
  <c r="AN504"/>
  <c r="W650"/>
  <c r="AX508"/>
  <c r="AN508"/>
  <c r="AX511"/>
  <c r="AN511"/>
  <c r="AX512"/>
  <c r="AN512"/>
  <c r="AX515"/>
  <c r="AN515"/>
  <c r="L519"/>
  <c r="AJ519" s="1"/>
  <c r="F651"/>
  <c r="L527"/>
  <c r="AJ527" s="1"/>
  <c r="C652"/>
  <c r="I531"/>
  <c r="AE531" s="1"/>
  <c r="L535"/>
  <c r="AJ535" s="1"/>
  <c r="L543"/>
  <c r="AJ543" s="1"/>
  <c r="F653"/>
  <c r="L551"/>
  <c r="AJ551" s="1"/>
  <c r="C654"/>
  <c r="I555"/>
  <c r="AE555" s="1"/>
  <c r="L559"/>
  <c r="AJ559" s="1"/>
  <c r="F655"/>
  <c r="L567"/>
  <c r="AJ567" s="1"/>
  <c r="L575"/>
  <c r="AJ575" s="1"/>
  <c r="C656"/>
  <c r="I579"/>
  <c r="AE579" s="1"/>
  <c r="L583"/>
  <c r="AJ583" s="1"/>
  <c r="C599"/>
  <c r="I599" s="1"/>
  <c r="AE599" s="1"/>
  <c r="I587"/>
  <c r="AE587" s="1"/>
  <c r="F657"/>
  <c r="L591"/>
  <c r="AJ591" s="1"/>
  <c r="AX599"/>
  <c r="AN599"/>
  <c r="AX615"/>
  <c r="J740"/>
  <c r="L741"/>
  <c r="J742"/>
  <c r="L743"/>
  <c r="J744"/>
  <c r="L745"/>
  <c r="J746"/>
  <c r="L747"/>
  <c r="J748"/>
  <c r="L749"/>
  <c r="J750"/>
  <c r="AE609"/>
  <c r="AI609"/>
  <c r="AE610"/>
  <c r="AI610"/>
  <c r="AE611"/>
  <c r="AI611"/>
  <c r="AE612"/>
  <c r="AI612"/>
  <c r="AE613"/>
  <c r="AI613"/>
  <c r="AE614"/>
  <c r="AI614"/>
  <c r="Z617"/>
  <c r="AF617"/>
  <c r="AJ617"/>
  <c r="Z618"/>
  <c r="AF618"/>
  <c r="AJ618"/>
  <c r="Z620"/>
  <c r="AF620"/>
  <c r="AJ620"/>
  <c r="Z621"/>
  <c r="AF621"/>
  <c r="AN159"/>
  <c r="Z622"/>
  <c r="Z623"/>
  <c r="Z624"/>
  <c r="AJ624"/>
  <c r="AN624" s="1"/>
  <c r="AN195"/>
  <c r="Z625"/>
  <c r="AJ625"/>
  <c r="AN625" s="1"/>
  <c r="AN207"/>
  <c r="Z626"/>
  <c r="Z627"/>
  <c r="AF627"/>
  <c r="AN231"/>
  <c r="AN234"/>
  <c r="AN238"/>
  <c r="AN242"/>
  <c r="W628"/>
  <c r="AC628"/>
  <c r="AN248"/>
  <c r="AN252"/>
  <c r="Z629"/>
  <c r="AF629"/>
  <c r="AN255"/>
  <c r="AN257"/>
  <c r="AN259"/>
  <c r="AN261"/>
  <c r="AN263"/>
  <c r="AN265"/>
  <c r="AH630"/>
  <c r="AP630"/>
  <c r="AT630"/>
  <c r="BQ630"/>
  <c r="BY630"/>
  <c r="AN269"/>
  <c r="C630"/>
  <c r="C631"/>
  <c r="I279"/>
  <c r="AE279" s="1"/>
  <c r="AR631"/>
  <c r="BN631"/>
  <c r="AX282"/>
  <c r="AN282"/>
  <c r="AX286"/>
  <c r="AN286"/>
  <c r="AX290"/>
  <c r="AN290"/>
  <c r="E632"/>
  <c r="E633"/>
  <c r="AX306"/>
  <c r="AN306"/>
  <c r="AX310"/>
  <c r="AN310"/>
  <c r="AX314"/>
  <c r="AN314"/>
  <c r="G634"/>
  <c r="AC634"/>
  <c r="BN634"/>
  <c r="BS634"/>
  <c r="AX318"/>
  <c r="AN318"/>
  <c r="AX322"/>
  <c r="AN322"/>
  <c r="AX326"/>
  <c r="AN326"/>
  <c r="G635"/>
  <c r="AC635"/>
  <c r="BN635"/>
  <c r="BS635"/>
  <c r="AX330"/>
  <c r="AN330"/>
  <c r="AX334"/>
  <c r="AN334"/>
  <c r="W636"/>
  <c r="BQ636"/>
  <c r="BY636"/>
  <c r="BN637"/>
  <c r="BS637"/>
  <c r="W638"/>
  <c r="BQ638"/>
  <c r="BY638"/>
  <c r="BN639"/>
  <c r="BS639"/>
  <c r="W640"/>
  <c r="BQ640"/>
  <c r="BY640"/>
  <c r="BN641"/>
  <c r="BS641"/>
  <c r="W642"/>
  <c r="BQ642"/>
  <c r="BY642"/>
  <c r="BN643"/>
  <c r="BS643"/>
  <c r="W644"/>
  <c r="BQ644"/>
  <c r="BY644"/>
  <c r="BQ645"/>
  <c r="BY645"/>
  <c r="AQ645"/>
  <c r="L449"/>
  <c r="AJ449" s="1"/>
  <c r="L453"/>
  <c r="AJ453" s="1"/>
  <c r="AN456"/>
  <c r="BQ646"/>
  <c r="BY646"/>
  <c r="BQ647"/>
  <c r="BY647"/>
  <c r="BQ648"/>
  <c r="BY648"/>
  <c r="BQ649"/>
  <c r="BY649"/>
  <c r="BQ650"/>
  <c r="BY650"/>
  <c r="L517"/>
  <c r="AJ517" s="1"/>
  <c r="L525"/>
  <c r="AJ525" s="1"/>
  <c r="L533"/>
  <c r="AJ533" s="1"/>
  <c r="L541"/>
  <c r="AJ541" s="1"/>
  <c r="L549"/>
  <c r="AJ549" s="1"/>
  <c r="L557"/>
  <c r="AJ557" s="1"/>
  <c r="L565"/>
  <c r="AJ565" s="1"/>
  <c r="L573"/>
  <c r="AJ573" s="1"/>
  <c r="L581"/>
  <c r="AJ581" s="1"/>
  <c r="L589"/>
  <c r="AJ589" s="1"/>
  <c r="L597"/>
  <c r="AJ597" s="1"/>
  <c r="L601"/>
  <c r="AJ601" s="1"/>
  <c r="AU609"/>
  <c r="D678"/>
  <c r="AX498"/>
  <c r="AN498"/>
  <c r="AX502"/>
  <c r="AN502"/>
  <c r="AX505"/>
  <c r="AN505"/>
  <c r="AX506"/>
  <c r="AN506"/>
  <c r="AX509"/>
  <c r="AN509"/>
  <c r="AX510"/>
  <c r="AN510"/>
  <c r="AX513"/>
  <c r="AN513"/>
  <c r="AX514"/>
  <c r="AN514"/>
  <c r="I519"/>
  <c r="AE519" s="1"/>
  <c r="L523"/>
  <c r="AJ523" s="1"/>
  <c r="F652"/>
  <c r="L531"/>
  <c r="AJ531" s="1"/>
  <c r="L539"/>
  <c r="AJ539" s="1"/>
  <c r="I543"/>
  <c r="AE543" s="1"/>
  <c r="L547"/>
  <c r="AJ547" s="1"/>
  <c r="F654"/>
  <c r="L555"/>
  <c r="AJ555" s="1"/>
  <c r="L563"/>
  <c r="AJ563" s="1"/>
  <c r="I567"/>
  <c r="AE567" s="1"/>
  <c r="L571"/>
  <c r="AJ571" s="1"/>
  <c r="F656"/>
  <c r="L579"/>
  <c r="AJ579" s="1"/>
  <c r="L587"/>
  <c r="AJ587" s="1"/>
  <c r="I591"/>
  <c r="AE591" s="1"/>
  <c r="L595"/>
  <c r="AJ595" s="1"/>
  <c r="L740"/>
  <c r="J741"/>
  <c r="L742"/>
  <c r="J743"/>
  <c r="L744"/>
  <c r="J745"/>
  <c r="L746"/>
  <c r="J747"/>
  <c r="L748"/>
  <c r="J749"/>
  <c r="L750"/>
  <c r="Z609"/>
  <c r="AG609"/>
  <c r="Z610"/>
  <c r="AK610"/>
  <c r="Z611"/>
  <c r="AK611"/>
  <c r="Z612"/>
  <c r="AK612"/>
  <c r="AG613"/>
  <c r="AK613"/>
  <c r="Z614"/>
  <c r="AG614"/>
  <c r="AK614"/>
  <c r="AX616"/>
  <c r="AD617"/>
  <c r="AD618"/>
  <c r="AH618"/>
  <c r="AD620"/>
  <c r="AH620"/>
  <c r="AH621"/>
  <c r="AH622"/>
  <c r="AH623"/>
  <c r="AH624"/>
  <c r="AH625"/>
  <c r="AH626"/>
  <c r="AH627"/>
  <c r="AN232"/>
  <c r="AN236"/>
  <c r="AN240"/>
  <c r="Y628"/>
  <c r="AN250"/>
  <c r="AN254"/>
  <c r="AN256"/>
  <c r="AN258"/>
  <c r="AN260"/>
  <c r="AN262"/>
  <c r="AN264"/>
  <c r="AN266"/>
  <c r="Z630"/>
  <c r="AN267"/>
  <c r="AR630"/>
  <c r="BN630"/>
  <c r="BS630"/>
  <c r="AN271"/>
  <c r="F630"/>
  <c r="AC631"/>
  <c r="AP631"/>
  <c r="BQ631"/>
  <c r="BY631"/>
  <c r="AX280"/>
  <c r="AN280"/>
  <c r="AX284"/>
  <c r="AN284"/>
  <c r="AX288"/>
  <c r="AN288"/>
  <c r="G632"/>
  <c r="G633"/>
  <c r="AC633"/>
  <c r="AX308"/>
  <c r="AN308"/>
  <c r="AX312"/>
  <c r="AN312"/>
  <c r="E634"/>
  <c r="BQ634"/>
  <c r="BY634"/>
  <c r="AX316"/>
  <c r="AN316"/>
  <c r="AX320"/>
  <c r="AN320"/>
  <c r="AX324"/>
  <c r="AN324"/>
  <c r="E635"/>
  <c r="BQ635"/>
  <c r="BY635"/>
  <c r="AX328"/>
  <c r="AN328"/>
  <c r="AX332"/>
  <c r="AN332"/>
  <c r="BN636"/>
  <c r="BS636"/>
  <c r="W637"/>
  <c r="AS637"/>
  <c r="BQ637"/>
  <c r="BY637"/>
  <c r="BN638"/>
  <c r="BS638"/>
  <c r="W639"/>
  <c r="BQ639"/>
  <c r="BY639"/>
  <c r="BN640"/>
  <c r="W641"/>
  <c r="BQ641"/>
  <c r="BY641"/>
  <c r="BN642"/>
  <c r="BS642"/>
  <c r="W643"/>
  <c r="BQ643"/>
  <c r="BY643"/>
  <c r="BN644"/>
  <c r="BS644"/>
  <c r="AN444"/>
  <c r="W645"/>
  <c r="BN645"/>
  <c r="BS645"/>
  <c r="BM645"/>
  <c r="L521"/>
  <c r="AJ521" s="1"/>
  <c r="L529"/>
  <c r="AJ529" s="1"/>
  <c r="L537"/>
  <c r="AJ537" s="1"/>
  <c r="L545"/>
  <c r="AJ545" s="1"/>
  <c r="L553"/>
  <c r="AJ553" s="1"/>
  <c r="L561"/>
  <c r="AJ561" s="1"/>
  <c r="L569"/>
  <c r="AJ569" s="1"/>
  <c r="L577"/>
  <c r="AJ577" s="1"/>
  <c r="L585"/>
  <c r="AJ585" s="1"/>
  <c r="I589"/>
  <c r="AE589" s="1"/>
  <c r="E602"/>
  <c r="L593"/>
  <c r="AJ593" s="1"/>
  <c r="AX598"/>
  <c r="N611"/>
  <c r="A612"/>
  <c r="J729"/>
  <c r="J631"/>
  <c r="I280"/>
  <c r="AE280" s="1"/>
  <c r="I281"/>
  <c r="AE281" s="1"/>
  <c r="I282"/>
  <c r="AE282" s="1"/>
  <c r="I283"/>
  <c r="AE283" s="1"/>
  <c r="I284"/>
  <c r="AE284" s="1"/>
  <c r="I285"/>
  <c r="AE285" s="1"/>
  <c r="I286"/>
  <c r="AE286" s="1"/>
  <c r="I287"/>
  <c r="AE287" s="1"/>
  <c r="I288"/>
  <c r="AE288" s="1"/>
  <c r="I289"/>
  <c r="AE289" s="1"/>
  <c r="I290"/>
  <c r="AE290" s="1"/>
  <c r="I291"/>
  <c r="AE291" s="1"/>
  <c r="I292"/>
  <c r="AE292" s="1"/>
  <c r="I293"/>
  <c r="AE293" s="1"/>
  <c r="I294"/>
  <c r="AE294" s="1"/>
  <c r="I295"/>
  <c r="AE295" s="1"/>
  <c r="I296"/>
  <c r="AE296" s="1"/>
  <c r="I297"/>
  <c r="AE297" s="1"/>
  <c r="I298"/>
  <c r="AE298" s="1"/>
  <c r="I299"/>
  <c r="AE299" s="1"/>
  <c r="I300"/>
  <c r="AE300" s="1"/>
  <c r="I301"/>
  <c r="AE301" s="1"/>
  <c r="I302"/>
  <c r="AE302" s="1"/>
  <c r="I303"/>
  <c r="AE303" s="1"/>
  <c r="I304"/>
  <c r="AE304" s="1"/>
  <c r="I315"/>
  <c r="AE315" s="1"/>
  <c r="C635"/>
  <c r="I327"/>
  <c r="AE327" s="1"/>
  <c r="W635"/>
  <c r="AQ635"/>
  <c r="BM635"/>
  <c r="G636"/>
  <c r="AC636"/>
  <c r="AQ636"/>
  <c r="AQ688" s="1"/>
  <c r="BM636"/>
  <c r="BR636"/>
  <c r="G637"/>
  <c r="AC637"/>
  <c r="AQ637"/>
  <c r="BM637"/>
  <c r="BR637"/>
  <c r="G638"/>
  <c r="AC638"/>
  <c r="AQ638"/>
  <c r="BM638"/>
  <c r="BR638"/>
  <c r="G639"/>
  <c r="AC639"/>
  <c r="AQ639"/>
  <c r="BM639"/>
  <c r="BR639"/>
  <c r="G640"/>
  <c r="AC640"/>
  <c r="AQ640"/>
  <c r="BM640"/>
  <c r="BR640"/>
  <c r="G641"/>
  <c r="AC641"/>
  <c r="AQ641"/>
  <c r="BM641"/>
  <c r="BR641"/>
  <c r="G642"/>
  <c r="AC642"/>
  <c r="AQ642"/>
  <c r="BM642"/>
  <c r="BR642"/>
  <c r="G643"/>
  <c r="AC643"/>
  <c r="AQ643"/>
  <c r="BM643"/>
  <c r="BR643"/>
  <c r="G644"/>
  <c r="AC644"/>
  <c r="AQ644"/>
  <c r="BM644"/>
  <c r="BR644"/>
  <c r="C645"/>
  <c r="I447"/>
  <c r="AE447" s="1"/>
  <c r="AR645"/>
  <c r="F646"/>
  <c r="L459"/>
  <c r="Y646"/>
  <c r="F647"/>
  <c r="L471"/>
  <c r="AJ471" s="1"/>
  <c r="Y647"/>
  <c r="F648"/>
  <c r="L483"/>
  <c r="Y648"/>
  <c r="F649"/>
  <c r="L495"/>
  <c r="AJ495" s="1"/>
  <c r="Y649"/>
  <c r="BR649"/>
  <c r="F650"/>
  <c r="L507"/>
  <c r="Y650"/>
  <c r="AP650"/>
  <c r="AT650"/>
  <c r="BM650"/>
  <c r="Y651"/>
  <c r="Y652"/>
  <c r="Y653"/>
  <c r="Y654"/>
  <c r="Y655"/>
  <c r="Y656"/>
  <c r="AR657"/>
  <c r="BI657" s="1"/>
  <c r="AU612"/>
  <c r="AU621"/>
  <c r="F635"/>
  <c r="Y635"/>
  <c r="AS635"/>
  <c r="BO635"/>
  <c r="BU635"/>
  <c r="E636"/>
  <c r="J734"/>
  <c r="J636"/>
  <c r="AS636"/>
  <c r="BO636"/>
  <c r="BU636"/>
  <c r="E637"/>
  <c r="J735"/>
  <c r="J637"/>
  <c r="BO637"/>
  <c r="BU637"/>
  <c r="E638"/>
  <c r="J638"/>
  <c r="J690" s="1"/>
  <c r="AS638"/>
  <c r="BO638"/>
  <c r="BU638"/>
  <c r="E639"/>
  <c r="J639"/>
  <c r="AS639"/>
  <c r="BO639"/>
  <c r="BU639"/>
  <c r="E640"/>
  <c r="J640"/>
  <c r="AS640"/>
  <c r="BO640"/>
  <c r="BU640"/>
  <c r="E641"/>
  <c r="AS641"/>
  <c r="BU641"/>
  <c r="E642"/>
  <c r="J642"/>
  <c r="AS642"/>
  <c r="BO642"/>
  <c r="BU642"/>
  <c r="E643"/>
  <c r="J643"/>
  <c r="AS643"/>
  <c r="BO643"/>
  <c r="BU643"/>
  <c r="E644"/>
  <c r="J644"/>
  <c r="AS644"/>
  <c r="BO644"/>
  <c r="F645"/>
  <c r="L447"/>
  <c r="AJ447" s="1"/>
  <c r="P447" i="31" s="1"/>
  <c r="Y645" i="30"/>
  <c r="AP645"/>
  <c r="AT645"/>
  <c r="I459"/>
  <c r="AE459" s="1"/>
  <c r="BO646"/>
  <c r="I471"/>
  <c r="AE471" s="1"/>
  <c r="I483"/>
  <c r="AE483" s="1"/>
  <c r="I495"/>
  <c r="AE495" s="1"/>
  <c r="C650"/>
  <c r="I507"/>
  <c r="AE507" s="1"/>
  <c r="AP657"/>
  <c r="AT657"/>
  <c r="AU611"/>
  <c r="AU613"/>
  <c r="AU614"/>
  <c r="AU616"/>
  <c r="G645"/>
  <c r="AC645"/>
  <c r="BR645"/>
  <c r="G646"/>
  <c r="AC646"/>
  <c r="AQ646"/>
  <c r="BM646"/>
  <c r="BR646"/>
  <c r="G647"/>
  <c r="AC647"/>
  <c r="AQ647"/>
  <c r="BM647"/>
  <c r="G648"/>
  <c r="G700" s="1"/>
  <c r="AC648"/>
  <c r="AQ648"/>
  <c r="BH648" s="1"/>
  <c r="BR648"/>
  <c r="G649"/>
  <c r="AC649"/>
  <c r="AQ649"/>
  <c r="BH649" s="1"/>
  <c r="BM649"/>
  <c r="G650"/>
  <c r="AC650"/>
  <c r="AC702" s="1"/>
  <c r="AQ650"/>
  <c r="BH650" s="1"/>
  <c r="BR650"/>
  <c r="AS651"/>
  <c r="AS653"/>
  <c r="BQ657"/>
  <c r="BY657"/>
  <c r="AN600"/>
  <c r="D657"/>
  <c r="J602"/>
  <c r="AF602" s="1"/>
  <c r="AU622"/>
  <c r="AX688"/>
  <c r="E645"/>
  <c r="J645"/>
  <c r="AS645"/>
  <c r="BO645"/>
  <c r="BU645"/>
  <c r="E646"/>
  <c r="J646"/>
  <c r="AS646"/>
  <c r="BU646"/>
  <c r="E647"/>
  <c r="E699" s="1"/>
  <c r="AS647"/>
  <c r="BO647"/>
  <c r="BU647"/>
  <c r="E648"/>
  <c r="J648"/>
  <c r="BO648"/>
  <c r="BU648"/>
  <c r="E649"/>
  <c r="E701" s="1"/>
  <c r="J649"/>
  <c r="J701" s="1"/>
  <c r="AS649"/>
  <c r="BO649"/>
  <c r="BU649"/>
  <c r="E650"/>
  <c r="J650"/>
  <c r="BO650"/>
  <c r="BU650"/>
  <c r="BN657"/>
  <c r="BS657"/>
  <c r="E651"/>
  <c r="J651"/>
  <c r="BO651"/>
  <c r="BU651"/>
  <c r="E652"/>
  <c r="E704" s="1"/>
  <c r="BO652"/>
  <c r="BU652"/>
  <c r="E653"/>
  <c r="BU653"/>
  <c r="E654"/>
  <c r="AS654"/>
  <c r="BO654"/>
  <c r="E655"/>
  <c r="J655"/>
  <c r="AS655"/>
  <c r="BU655"/>
  <c r="E656"/>
  <c r="AS656"/>
  <c r="BO656"/>
  <c r="I588"/>
  <c r="AE588" s="1"/>
  <c r="AS657"/>
  <c r="BU657"/>
  <c r="AU615"/>
  <c r="AU617"/>
  <c r="AU623"/>
  <c r="AU624"/>
  <c r="AU625"/>
  <c r="AU626"/>
  <c r="AU627"/>
  <c r="AU629"/>
  <c r="G651"/>
  <c r="AC651"/>
  <c r="AQ651"/>
  <c r="BH651" s="1"/>
  <c r="G652"/>
  <c r="AC652"/>
  <c r="AQ652"/>
  <c r="BH652" s="1"/>
  <c r="G653"/>
  <c r="AC653"/>
  <c r="AQ653"/>
  <c r="BH653" s="1"/>
  <c r="BM653"/>
  <c r="BR653"/>
  <c r="G654"/>
  <c r="AC654"/>
  <c r="AQ654"/>
  <c r="BH654" s="1"/>
  <c r="BM654"/>
  <c r="BR654"/>
  <c r="G655"/>
  <c r="AC655"/>
  <c r="BM655"/>
  <c r="BR655"/>
  <c r="G656"/>
  <c r="AC656"/>
  <c r="AQ656"/>
  <c r="BH656" s="1"/>
  <c r="BM656"/>
  <c r="BR656"/>
  <c r="I586"/>
  <c r="AE586" s="1"/>
  <c r="I590"/>
  <c r="AE590" s="1"/>
  <c r="G657"/>
  <c r="AC657"/>
  <c r="BM657"/>
  <c r="BR657"/>
  <c r="AU618"/>
  <c r="AU619"/>
  <c r="AU620"/>
  <c r="AU628"/>
  <c r="AX692"/>
  <c r="Z698"/>
  <c r="Z685"/>
  <c r="AX685"/>
  <c r="AX686"/>
  <c r="AX694"/>
  <c r="Z696"/>
  <c r="AX690"/>
  <c r="AX687"/>
  <c r="Z688"/>
  <c r="AX691"/>
  <c r="Z692"/>
  <c r="AX695"/>
  <c r="AX697"/>
  <c r="AX699"/>
  <c r="Z686"/>
  <c r="AX689"/>
  <c r="Z690"/>
  <c r="AX693"/>
  <c r="Z694"/>
  <c r="AX696"/>
  <c r="AX698"/>
  <c r="Q295" i="3"/>
  <c r="K295" i="30" s="1"/>
  <c r="Q294" i="3"/>
  <c r="K294" i="30" s="1"/>
  <c r="Q293" i="3"/>
  <c r="K293" i="30" s="1"/>
  <c r="Q292" i="3"/>
  <c r="K292" i="30" s="1"/>
  <c r="Q291" i="3"/>
  <c r="K291" i="30" s="1"/>
  <c r="AI291" s="1"/>
  <c r="Q290" i="3"/>
  <c r="K290" i="30" s="1"/>
  <c r="Q289" i="3"/>
  <c r="K289" i="30" s="1"/>
  <c r="Q288" i="3"/>
  <c r="K288" i="30" s="1"/>
  <c r="AI288" s="1"/>
  <c r="AG288" s="1"/>
  <c r="Q287" i="3"/>
  <c r="K287" i="30" s="1"/>
  <c r="Q286" i="3"/>
  <c r="K286" i="30" s="1"/>
  <c r="Q285" i="3"/>
  <c r="K285" i="30" s="1"/>
  <c r="Q284" i="3"/>
  <c r="K284" i="30" s="1"/>
  <c r="AI284" s="1"/>
  <c r="AO274" i="1"/>
  <c r="AJ274"/>
  <c r="AE274"/>
  <c r="AP683" i="30" l="1"/>
  <c r="D680"/>
  <c r="G702"/>
  <c r="AP697"/>
  <c r="AN389"/>
  <c r="AX437"/>
  <c r="AY203"/>
  <c r="AX341"/>
  <c r="AY271"/>
  <c r="H675" i="31"/>
  <c r="BW245"/>
  <c r="AL503" i="30"/>
  <c r="AL535"/>
  <c r="AL554"/>
  <c r="AL494"/>
  <c r="AL325"/>
  <c r="AL560"/>
  <c r="AL564"/>
  <c r="AL374"/>
  <c r="AL390"/>
  <c r="AL470"/>
  <c r="AL412"/>
  <c r="AL404"/>
  <c r="BA260"/>
  <c r="AL518"/>
  <c r="AR692"/>
  <c r="AL415"/>
  <c r="AL319"/>
  <c r="AL529"/>
  <c r="AL512"/>
  <c r="AL442"/>
  <c r="AL326"/>
  <c r="AL578"/>
  <c r="AL439"/>
  <c r="AL431"/>
  <c r="AL314"/>
  <c r="AL307"/>
  <c r="AL488"/>
  <c r="AL563"/>
  <c r="BA239"/>
  <c r="AL502"/>
  <c r="AL388"/>
  <c r="AL445"/>
  <c r="AL558"/>
  <c r="AL338"/>
  <c r="AL330"/>
  <c r="AL506"/>
  <c r="BW262" i="31"/>
  <c r="BA242" i="30"/>
  <c r="AL335"/>
  <c r="AL332"/>
  <c r="AL436"/>
  <c r="AL428"/>
  <c r="AL426"/>
  <c r="AL305"/>
  <c r="AL359"/>
  <c r="AL487"/>
  <c r="AL536"/>
  <c r="AL561"/>
  <c r="AL584"/>
  <c r="AL539"/>
  <c r="AL336"/>
  <c r="AL520"/>
  <c r="AL312"/>
  <c r="AL420"/>
  <c r="AL444"/>
  <c r="AL517"/>
  <c r="AL545"/>
  <c r="AL592"/>
  <c r="AL309"/>
  <c r="AL364"/>
  <c r="AL541"/>
  <c r="AL565"/>
  <c r="AL542"/>
  <c r="AL490"/>
  <c r="AL418"/>
  <c r="AL398"/>
  <c r="AL386"/>
  <c r="AL362"/>
  <c r="AL310"/>
  <c r="AL498"/>
  <c r="AL422"/>
  <c r="AL350"/>
  <c r="AL321"/>
  <c r="AL368"/>
  <c r="AL484"/>
  <c r="AL559"/>
  <c r="AL523"/>
  <c r="AL406"/>
  <c r="AL370"/>
  <c r="AL331"/>
  <c r="AL474"/>
  <c r="AL311"/>
  <c r="AL340"/>
  <c r="AL392"/>
  <c r="AL419"/>
  <c r="AL443"/>
  <c r="AL468"/>
  <c r="AL492"/>
  <c r="AL516"/>
  <c r="AL544"/>
  <c r="AL568"/>
  <c r="AL530"/>
  <c r="AL403"/>
  <c r="AL348"/>
  <c r="AL533"/>
  <c r="AL320"/>
  <c r="AL347"/>
  <c r="AL372"/>
  <c r="AL427"/>
  <c r="AL476"/>
  <c r="AL500"/>
  <c r="AL525"/>
  <c r="AL551"/>
  <c r="AL575"/>
  <c r="AL597"/>
  <c r="AL527"/>
  <c r="AL316"/>
  <c r="AL344"/>
  <c r="AL397"/>
  <c r="AL424"/>
  <c r="AL448"/>
  <c r="AL521"/>
  <c r="AL548"/>
  <c r="AL572"/>
  <c r="AL595"/>
  <c r="AL510"/>
  <c r="AL486"/>
  <c r="AL354"/>
  <c r="AL306"/>
  <c r="AL566"/>
  <c r="AL478"/>
  <c r="AL438"/>
  <c r="AL378"/>
  <c r="AL322"/>
  <c r="AL329"/>
  <c r="AL380"/>
  <c r="AL416"/>
  <c r="AL440"/>
  <c r="AL540"/>
  <c r="AL570"/>
  <c r="AL383"/>
  <c r="AL317"/>
  <c r="AL371"/>
  <c r="AL400"/>
  <c r="AL449"/>
  <c r="AL524"/>
  <c r="AL549"/>
  <c r="AL596"/>
  <c r="AL466"/>
  <c r="AL391"/>
  <c r="AL356"/>
  <c r="AL582"/>
  <c r="AL328"/>
  <c r="AL355"/>
  <c r="AL379"/>
  <c r="AL408"/>
  <c r="AL432"/>
  <c r="AL456"/>
  <c r="AL532"/>
  <c r="AL581"/>
  <c r="AL522"/>
  <c r="AL323"/>
  <c r="AL324"/>
  <c r="AL349"/>
  <c r="AL376"/>
  <c r="AL528"/>
  <c r="AL553"/>
  <c r="AL577"/>
  <c r="AL496"/>
  <c r="AL458"/>
  <c r="AL342"/>
  <c r="AL462"/>
  <c r="AL434"/>
  <c r="AL394"/>
  <c r="AL366"/>
  <c r="AL308"/>
  <c r="AL472"/>
  <c r="AL576"/>
  <c r="AL482"/>
  <c r="AL382"/>
  <c r="M177" i="31"/>
  <c r="M193"/>
  <c r="M213"/>
  <c r="M229"/>
  <c r="M249"/>
  <c r="M265"/>
  <c r="M239"/>
  <c r="M191"/>
  <c r="M207"/>
  <c r="M235"/>
  <c r="M263"/>
  <c r="M274"/>
  <c r="M206"/>
  <c r="M190"/>
  <c r="M174"/>
  <c r="M262"/>
  <c r="M238"/>
  <c r="M252"/>
  <c r="M236"/>
  <c r="M214"/>
  <c r="M208"/>
  <c r="M192"/>
  <c r="M176"/>
  <c r="M216"/>
  <c r="M226"/>
  <c r="M181"/>
  <c r="M201"/>
  <c r="M217"/>
  <c r="M237"/>
  <c r="M253"/>
  <c r="M269"/>
  <c r="M267"/>
  <c r="M175"/>
  <c r="M195"/>
  <c r="M211"/>
  <c r="M247"/>
  <c r="M271"/>
  <c r="M266"/>
  <c r="M202"/>
  <c r="M186"/>
  <c r="M254"/>
  <c r="M234"/>
  <c r="M248"/>
  <c r="M232"/>
  <c r="M272"/>
  <c r="M204"/>
  <c r="M188"/>
  <c r="M172"/>
  <c r="M212"/>
  <c r="M222"/>
  <c r="M185"/>
  <c r="M205"/>
  <c r="M221"/>
  <c r="M241"/>
  <c r="M257"/>
  <c r="M273"/>
  <c r="M227"/>
  <c r="M179"/>
  <c r="M199"/>
  <c r="M215"/>
  <c r="M251"/>
  <c r="M258"/>
  <c r="M198"/>
  <c r="M182"/>
  <c r="M250"/>
  <c r="M244"/>
  <c r="M220"/>
  <c r="M268"/>
  <c r="M200"/>
  <c r="M184"/>
  <c r="M228"/>
  <c r="M256"/>
  <c r="M210"/>
  <c r="M173"/>
  <c r="M189"/>
  <c r="M209"/>
  <c r="M225"/>
  <c r="M245"/>
  <c r="M261"/>
  <c r="M231"/>
  <c r="M187"/>
  <c r="M203"/>
  <c r="M223"/>
  <c r="M259"/>
  <c r="M219"/>
  <c r="M246"/>
  <c r="M194"/>
  <c r="M178"/>
  <c r="M270"/>
  <c r="M242"/>
  <c r="M264"/>
  <c r="M240"/>
  <c r="M218"/>
  <c r="M260"/>
  <c r="M196"/>
  <c r="M180"/>
  <c r="M224"/>
  <c r="M230"/>
  <c r="Y703" i="30"/>
  <c r="AY272"/>
  <c r="Q628" i="31"/>
  <c r="Q676" s="1"/>
  <c r="AZ274" i="30"/>
  <c r="E675"/>
  <c r="AP692"/>
  <c r="E678"/>
  <c r="AC700"/>
  <c r="AO623"/>
  <c r="BA232"/>
  <c r="AY161"/>
  <c r="AR699"/>
  <c r="AY207"/>
  <c r="AY270"/>
  <c r="BA256"/>
  <c r="AY201"/>
  <c r="AH465"/>
  <c r="N465" i="31" s="1"/>
  <c r="AR697" i="30"/>
  <c r="AN397"/>
  <c r="L630"/>
  <c r="AY205"/>
  <c r="AI621"/>
  <c r="E172" i="31"/>
  <c r="Z172" s="1"/>
  <c r="BA246" i="30"/>
  <c r="BA254"/>
  <c r="BA250"/>
  <c r="BA258"/>
  <c r="BA266"/>
  <c r="AQ696"/>
  <c r="AQ692"/>
  <c r="AQ687"/>
  <c r="AR693"/>
  <c r="AP687"/>
  <c r="AY206"/>
  <c r="AY204"/>
  <c r="AY197"/>
  <c r="BA203"/>
  <c r="BW250" i="31"/>
  <c r="AQ694" i="30"/>
  <c r="AQ690"/>
  <c r="AR696"/>
  <c r="AR688"/>
  <c r="AP696"/>
  <c r="BA248"/>
  <c r="BA227"/>
  <c r="BA274"/>
  <c r="BA233"/>
  <c r="BA249"/>
  <c r="BA240"/>
  <c r="BA273"/>
  <c r="BA262"/>
  <c r="BA261"/>
  <c r="BA245"/>
  <c r="BA265"/>
  <c r="BA269"/>
  <c r="BA179"/>
  <c r="BA236"/>
  <c r="BA244"/>
  <c r="BA252"/>
  <c r="BA268"/>
  <c r="BA264"/>
  <c r="BA272"/>
  <c r="BA270"/>
  <c r="AW561"/>
  <c r="P561" i="31"/>
  <c r="AW595" i="30"/>
  <c r="P595" i="31"/>
  <c r="AW555" i="30"/>
  <c r="P555" i="31"/>
  <c r="AW597" i="30"/>
  <c r="P597" i="31"/>
  <c r="AW367" i="30"/>
  <c r="P367" i="31"/>
  <c r="AW405" i="30"/>
  <c r="P405" i="31"/>
  <c r="AH463" i="30"/>
  <c r="N463" i="31" s="1"/>
  <c r="N451"/>
  <c r="AW585" i="30"/>
  <c r="P585" i="31"/>
  <c r="AW571" i="30"/>
  <c r="P571" i="31"/>
  <c r="AW557" i="30"/>
  <c r="P557" i="31"/>
  <c r="AW575" i="30"/>
  <c r="P575" i="31"/>
  <c r="AW543" i="30"/>
  <c r="P543" i="31"/>
  <c r="AW527" i="30"/>
  <c r="P527" i="31"/>
  <c r="AW395" i="30"/>
  <c r="P395" i="31"/>
  <c r="AW419" i="30"/>
  <c r="P419" i="31"/>
  <c r="AW387" i="30"/>
  <c r="P387" i="31"/>
  <c r="AY202" i="30"/>
  <c r="AW443"/>
  <c r="P443" i="31"/>
  <c r="AW411" i="30"/>
  <c r="P411" i="31"/>
  <c r="AY269" i="30"/>
  <c r="BA253"/>
  <c r="AW435"/>
  <c r="P435" i="31"/>
  <c r="AY208" i="30"/>
  <c r="AW297"/>
  <c r="P297" i="31"/>
  <c r="AW333" i="30"/>
  <c r="P333" i="31"/>
  <c r="AY268" i="30"/>
  <c r="AK625"/>
  <c r="Q207" i="31"/>
  <c r="H736"/>
  <c r="AX171" i="30"/>
  <c r="AY177" s="1"/>
  <c r="P171" i="31"/>
  <c r="AW171" i="30"/>
  <c r="BA171" s="1"/>
  <c r="AH459"/>
  <c r="N447" i="31"/>
  <c r="AH466" i="30"/>
  <c r="N454" i="31"/>
  <c r="AH464" i="30"/>
  <c r="N452" i="31"/>
  <c r="AW304" i="30"/>
  <c r="P304" i="31"/>
  <c r="AH467" i="30"/>
  <c r="N455" i="31"/>
  <c r="AH632" i="30"/>
  <c r="AH684" s="1"/>
  <c r="N295" i="31"/>
  <c r="AW539" i="30"/>
  <c r="P539" i="31"/>
  <c r="AW533" i="30"/>
  <c r="P533" i="31"/>
  <c r="AW423" i="30"/>
  <c r="P423" i="31"/>
  <c r="AW359" i="30"/>
  <c r="P359" i="31"/>
  <c r="AW375" i="30"/>
  <c r="P375" i="31"/>
  <c r="AW343" i="30"/>
  <c r="P343" i="31"/>
  <c r="AO625" i="30"/>
  <c r="AK624"/>
  <c r="AK677" s="1"/>
  <c r="Q195" i="31"/>
  <c r="AW553" i="30"/>
  <c r="P553" i="31"/>
  <c r="AW525" i="30"/>
  <c r="P525" i="31"/>
  <c r="E688" i="30"/>
  <c r="AW545"/>
  <c r="P545" i="31"/>
  <c r="AW587" i="30"/>
  <c r="P587" i="31"/>
  <c r="AW547" i="30"/>
  <c r="P547" i="31"/>
  <c r="AW581" i="30"/>
  <c r="P581" i="31"/>
  <c r="AW517" i="30"/>
  <c r="P517" i="31"/>
  <c r="AW453" i="30"/>
  <c r="P453" i="31"/>
  <c r="AW567" i="30"/>
  <c r="P567" i="31"/>
  <c r="AY267" i="30"/>
  <c r="AW445"/>
  <c r="P445" i="31"/>
  <c r="AW355" i="30"/>
  <c r="P355" i="31"/>
  <c r="AW439" i="30"/>
  <c r="P439" i="31"/>
  <c r="BA257" i="30"/>
  <c r="AW473"/>
  <c r="P473" i="31"/>
  <c r="AY274" i="30"/>
  <c r="AK627"/>
  <c r="AK679" s="1"/>
  <c r="Q231" i="31"/>
  <c r="AX219" i="30"/>
  <c r="P219" i="31"/>
  <c r="AW219" i="30"/>
  <c r="BA219" s="1"/>
  <c r="E674"/>
  <c r="P255" i="31"/>
  <c r="AW255" i="30"/>
  <c r="BA255" s="1"/>
  <c r="E677"/>
  <c r="AP691"/>
  <c r="AH462"/>
  <c r="N450" i="31"/>
  <c r="AH469" i="30"/>
  <c r="N469" i="31" s="1"/>
  <c r="N457"/>
  <c r="AW529" i="30"/>
  <c r="P529" i="31"/>
  <c r="AW565" i="30"/>
  <c r="P565" i="31"/>
  <c r="AW559" i="30"/>
  <c r="P559" i="31"/>
  <c r="AW369" i="30"/>
  <c r="P369" i="31"/>
  <c r="AW373" i="30"/>
  <c r="P373" i="31"/>
  <c r="AX162" i="30"/>
  <c r="AY165" s="1"/>
  <c r="P162" i="31"/>
  <c r="AW162" i="30"/>
  <c r="BA174" s="1"/>
  <c r="AX183"/>
  <c r="AY188" s="1"/>
  <c r="P183" i="31"/>
  <c r="AW183" i="30"/>
  <c r="BA195" s="1"/>
  <c r="P209" i="31"/>
  <c r="AW209" i="30"/>
  <c r="BA221" s="1"/>
  <c r="AH468"/>
  <c r="N456" i="31"/>
  <c r="AW521" i="30"/>
  <c r="P521" i="31"/>
  <c r="AW531" i="30"/>
  <c r="P531" i="31"/>
  <c r="AW589" i="30"/>
  <c r="P589" i="31"/>
  <c r="BI647" i="30"/>
  <c r="AW471"/>
  <c r="P471" i="31"/>
  <c r="AW593" i="30"/>
  <c r="P593" i="31"/>
  <c r="AW577" i="30"/>
  <c r="P577" i="31"/>
  <c r="AW549" i="30"/>
  <c r="P549" i="31"/>
  <c r="AW591" i="30"/>
  <c r="P591" i="31"/>
  <c r="AW583" i="30"/>
  <c r="P583" i="31"/>
  <c r="AW535" i="30"/>
  <c r="P535" i="31"/>
  <c r="AW391" i="30"/>
  <c r="P391" i="31"/>
  <c r="AW363" i="30"/>
  <c r="P363" i="31"/>
  <c r="AZ275" i="30"/>
  <c r="AW457"/>
  <c r="P457" i="31"/>
  <c r="AW415" i="30"/>
  <c r="P415" i="31"/>
  <c r="AW383" i="30"/>
  <c r="P383" i="31"/>
  <c r="AY273" i="30"/>
  <c r="AW403"/>
  <c r="P403" i="31"/>
  <c r="AX373" i="30"/>
  <c r="AW339"/>
  <c r="P339" i="31"/>
  <c r="AY200" i="30"/>
  <c r="AQ698"/>
  <c r="AW495"/>
  <c r="P495" i="31"/>
  <c r="AW569" i="30"/>
  <c r="P569" i="31"/>
  <c r="AW537" i="30"/>
  <c r="P537" i="31"/>
  <c r="AW579" i="30"/>
  <c r="P579" i="31"/>
  <c r="AW563" i="30"/>
  <c r="P563" i="31"/>
  <c r="AW523" i="30"/>
  <c r="P523" i="31"/>
  <c r="AW601" i="30"/>
  <c r="P601" i="31"/>
  <c r="AW573" i="30"/>
  <c r="P573" i="31"/>
  <c r="AW541" i="30"/>
  <c r="P541" i="31"/>
  <c r="AW449" i="30"/>
  <c r="P449" i="31"/>
  <c r="AW551" i="30"/>
  <c r="P551" i="31"/>
  <c r="AW519" i="30"/>
  <c r="P519" i="31"/>
  <c r="AW427" i="30"/>
  <c r="P427" i="31"/>
  <c r="AX369" i="30"/>
  <c r="AP689"/>
  <c r="AW351"/>
  <c r="P351" i="31"/>
  <c r="AW407" i="30"/>
  <c r="P407" i="31"/>
  <c r="AW379" i="30"/>
  <c r="P379" i="31"/>
  <c r="AW347" i="30"/>
  <c r="P347" i="31"/>
  <c r="AW431" i="30"/>
  <c r="P431" i="31"/>
  <c r="AW399" i="30"/>
  <c r="P399" i="31"/>
  <c r="AW371" i="30"/>
  <c r="P371" i="31"/>
  <c r="AR685" i="30"/>
  <c r="AY196"/>
  <c r="AW277"/>
  <c r="P277" i="31"/>
  <c r="AW317" i="30"/>
  <c r="P317" i="31"/>
  <c r="AW389" i="30"/>
  <c r="P389" i="31"/>
  <c r="BA191" i="30"/>
  <c r="BW260" i="31"/>
  <c r="BW256"/>
  <c r="BW255"/>
  <c r="AK628" i="30"/>
  <c r="AO628" s="1"/>
  <c r="Q243" i="31"/>
  <c r="AX231" i="30"/>
  <c r="AY231" s="1"/>
  <c r="P231" i="31"/>
  <c r="AW231" i="30"/>
  <c r="AP686"/>
  <c r="AR695"/>
  <c r="AH461"/>
  <c r="N461" i="31" s="1"/>
  <c r="N449"/>
  <c r="AH460" i="30"/>
  <c r="N448" i="31"/>
  <c r="AH470" i="30"/>
  <c r="N458" i="31"/>
  <c r="I738"/>
  <c r="Y700" i="30"/>
  <c r="AC701"/>
  <c r="W697"/>
  <c r="G672" i="31"/>
  <c r="W706" i="30"/>
  <c r="BW259" i="31"/>
  <c r="AE161" i="30"/>
  <c r="AL161" s="1"/>
  <c r="AE163"/>
  <c r="AL163" s="1"/>
  <c r="AE165"/>
  <c r="AL165" s="1"/>
  <c r="Y667"/>
  <c r="AE168"/>
  <c r="AL168" s="1"/>
  <c r="AE170"/>
  <c r="AL170" s="1"/>
  <c r="AE160"/>
  <c r="AL160" s="1"/>
  <c r="AE169"/>
  <c r="AL169" s="1"/>
  <c r="AE167"/>
  <c r="AL167" s="1"/>
  <c r="AE162"/>
  <c r="AL162" s="1"/>
  <c r="AE164"/>
  <c r="AL164" s="1"/>
  <c r="AE166"/>
  <c r="AL166" s="1"/>
  <c r="C701"/>
  <c r="D706"/>
  <c r="D707"/>
  <c r="D171" i="31"/>
  <c r="W171" s="1"/>
  <c r="AF622" i="30"/>
  <c r="AM622" s="1"/>
  <c r="J756"/>
  <c r="C684"/>
  <c r="AC708"/>
  <c r="Y701"/>
  <c r="W700"/>
  <c r="Y702"/>
  <c r="W704"/>
  <c r="Y706"/>
  <c r="AI629"/>
  <c r="O291" i="31"/>
  <c r="AI626" i="30"/>
  <c r="AI624"/>
  <c r="AI676" s="1"/>
  <c r="O288" i="31"/>
  <c r="AG243" i="30"/>
  <c r="AI627"/>
  <c r="AG183"/>
  <c r="C679"/>
  <c r="C680"/>
  <c r="C681"/>
  <c r="C686"/>
  <c r="C678"/>
  <c r="C702"/>
  <c r="C697"/>
  <c r="AL205"/>
  <c r="AL178"/>
  <c r="AL242"/>
  <c r="AL213"/>
  <c r="AL251"/>
  <c r="AL226"/>
  <c r="AL196"/>
  <c r="AL216"/>
  <c r="AL253"/>
  <c r="AL182"/>
  <c r="AL206"/>
  <c r="AL267"/>
  <c r="AL190"/>
  <c r="AL245"/>
  <c r="AL197"/>
  <c r="AL223"/>
  <c r="AL185"/>
  <c r="AL194"/>
  <c r="AL228"/>
  <c r="AL200"/>
  <c r="AL234"/>
  <c r="AL175"/>
  <c r="AL250"/>
  <c r="BA215"/>
  <c r="AL199"/>
  <c r="AL184"/>
  <c r="AL247"/>
  <c r="AL225"/>
  <c r="AL215"/>
  <c r="AL186"/>
  <c r="AL172"/>
  <c r="AL192"/>
  <c r="AL204"/>
  <c r="AL260"/>
  <c r="AL224"/>
  <c r="AL202"/>
  <c r="AL222"/>
  <c r="AL246"/>
  <c r="AL187"/>
  <c r="AL173"/>
  <c r="AL189"/>
  <c r="AL243"/>
  <c r="AL203"/>
  <c r="AL193"/>
  <c r="AL177"/>
  <c r="AL229"/>
  <c r="AL221"/>
  <c r="AL211"/>
  <c r="AL180"/>
  <c r="AL273"/>
  <c r="AL244"/>
  <c r="AL218"/>
  <c r="AL266"/>
  <c r="AL208"/>
  <c r="AL241"/>
  <c r="AL220"/>
  <c r="AL235"/>
  <c r="AL181"/>
  <c r="BA223"/>
  <c r="AL198"/>
  <c r="AL176"/>
  <c r="AL264"/>
  <c r="AL258"/>
  <c r="AL238"/>
  <c r="AL201"/>
  <c r="AL191"/>
  <c r="AL262"/>
  <c r="AL254"/>
  <c r="AL227"/>
  <c r="AL217"/>
  <c r="AL209"/>
  <c r="AL179"/>
  <c r="AL237"/>
  <c r="AL270"/>
  <c r="AL210"/>
  <c r="AL239"/>
  <c r="AL233"/>
  <c r="AL230"/>
  <c r="AL268"/>
  <c r="AL214"/>
  <c r="AL188"/>
  <c r="AL174"/>
  <c r="AL212"/>
  <c r="AG284"/>
  <c r="O284" i="31"/>
  <c r="J630" i="30"/>
  <c r="J683" s="1"/>
  <c r="J688"/>
  <c r="W701"/>
  <c r="AC703"/>
  <c r="AN678"/>
  <c r="AN681"/>
  <c r="AC709"/>
  <c r="AC706"/>
  <c r="AC704"/>
  <c r="E705"/>
  <c r="AQ699"/>
  <c r="Y707"/>
  <c r="D681"/>
  <c r="W702"/>
  <c r="W705"/>
  <c r="E680"/>
  <c r="AC707"/>
  <c r="Y708"/>
  <c r="Y704"/>
  <c r="AI289"/>
  <c r="AI295"/>
  <c r="AI287"/>
  <c r="AN680"/>
  <c r="AP688"/>
  <c r="AX501"/>
  <c r="AW501"/>
  <c r="AX377"/>
  <c r="AW377"/>
  <c r="AX421"/>
  <c r="AW421"/>
  <c r="AX469"/>
  <c r="AW469"/>
  <c r="AX281"/>
  <c r="AW281"/>
  <c r="AR684"/>
  <c r="AP699"/>
  <c r="BG642"/>
  <c r="AP694"/>
  <c r="BH632"/>
  <c r="AQ684"/>
  <c r="AI290"/>
  <c r="AY199"/>
  <c r="AQ695"/>
  <c r="AQ691"/>
  <c r="AI294"/>
  <c r="AN682"/>
  <c r="AP693"/>
  <c r="AR689"/>
  <c r="AN503"/>
  <c r="AW503"/>
  <c r="AX305"/>
  <c r="AW305"/>
  <c r="AN341"/>
  <c r="AW341"/>
  <c r="AX289"/>
  <c r="AW289"/>
  <c r="AX345"/>
  <c r="AW345"/>
  <c r="AN385"/>
  <c r="AW385"/>
  <c r="AX425"/>
  <c r="AW425"/>
  <c r="W707"/>
  <c r="BI639"/>
  <c r="AR691"/>
  <c r="AQ685"/>
  <c r="AQ683"/>
  <c r="AC705"/>
  <c r="AX447"/>
  <c r="AW447"/>
  <c r="AI293"/>
  <c r="AN679"/>
  <c r="AN677"/>
  <c r="AX475"/>
  <c r="AW475"/>
  <c r="AX465"/>
  <c r="AW465"/>
  <c r="AX397"/>
  <c r="AW397"/>
  <c r="AX325"/>
  <c r="AW325"/>
  <c r="AX365"/>
  <c r="AW365"/>
  <c r="AN437"/>
  <c r="AW437"/>
  <c r="W703"/>
  <c r="BG646"/>
  <c r="AP698"/>
  <c r="AR686"/>
  <c r="BI638"/>
  <c r="AR690"/>
  <c r="AP685"/>
  <c r="AR694"/>
  <c r="AQ686"/>
  <c r="Y705"/>
  <c r="AQ693"/>
  <c r="AQ689"/>
  <c r="AI285"/>
  <c r="AQ697"/>
  <c r="AI292"/>
  <c r="AR683"/>
  <c r="AP684"/>
  <c r="AX455"/>
  <c r="AW455"/>
  <c r="AX357"/>
  <c r="AW357"/>
  <c r="AX441"/>
  <c r="AW441"/>
  <c r="W708"/>
  <c r="AP690"/>
  <c r="AR698"/>
  <c r="AI286"/>
  <c r="BG643"/>
  <c r="AP695"/>
  <c r="AO629"/>
  <c r="J653"/>
  <c r="D709"/>
  <c r="D687"/>
  <c r="D695"/>
  <c r="J654"/>
  <c r="D685"/>
  <c r="J652"/>
  <c r="J704" s="1"/>
  <c r="J656"/>
  <c r="J708" s="1"/>
  <c r="AF626"/>
  <c r="AM626" s="1"/>
  <c r="AF628"/>
  <c r="AM628" s="1"/>
  <c r="D682"/>
  <c r="AF623"/>
  <c r="AM623" s="1"/>
  <c r="AF625"/>
  <c r="AM625" s="1"/>
  <c r="AF624"/>
  <c r="AM624" s="1"/>
  <c r="AM627"/>
  <c r="AM629"/>
  <c r="BA207"/>
  <c r="BA199"/>
  <c r="BA235"/>
  <c r="BA263"/>
  <c r="BA247"/>
  <c r="AC680"/>
  <c r="AC674"/>
  <c r="AC679"/>
  <c r="AO626"/>
  <c r="H739" i="31"/>
  <c r="AY195" i="30"/>
  <c r="AK622"/>
  <c r="AO622" s="1"/>
  <c r="G675"/>
  <c r="AY223"/>
  <c r="D705"/>
  <c r="J757"/>
  <c r="AH645"/>
  <c r="Y687"/>
  <c r="AX503"/>
  <c r="AN289"/>
  <c r="AC670"/>
  <c r="AN304"/>
  <c r="AX277"/>
  <c r="L728"/>
  <c r="L751" s="1"/>
  <c r="AG197"/>
  <c r="AG255"/>
  <c r="BA251"/>
  <c r="BL632"/>
  <c r="AH641"/>
  <c r="AH643"/>
  <c r="AN475"/>
  <c r="BH630"/>
  <c r="G709"/>
  <c r="G704"/>
  <c r="E707"/>
  <c r="J647"/>
  <c r="J699" s="1"/>
  <c r="AX317"/>
  <c r="AY198"/>
  <c r="AX304"/>
  <c r="AN277"/>
  <c r="D689"/>
  <c r="D693"/>
  <c r="D697"/>
  <c r="D701"/>
  <c r="C707"/>
  <c r="BA175"/>
  <c r="Z668"/>
  <c r="D675"/>
  <c r="D679"/>
  <c r="D684"/>
  <c r="BA271"/>
  <c r="AH640"/>
  <c r="D708"/>
  <c r="AH633"/>
  <c r="BA211"/>
  <c r="BA187"/>
  <c r="AN495"/>
  <c r="AX495"/>
  <c r="AG171"/>
  <c r="AI622"/>
  <c r="AI675" s="1"/>
  <c r="AU634"/>
  <c r="AF633"/>
  <c r="AM633" s="1"/>
  <c r="E708"/>
  <c r="AN333"/>
  <c r="AF646"/>
  <c r="W679"/>
  <c r="C690"/>
  <c r="Y697"/>
  <c r="J694"/>
  <c r="AL587"/>
  <c r="AU643"/>
  <c r="W687"/>
  <c r="AL300"/>
  <c r="C708"/>
  <c r="BA259"/>
  <c r="AY226"/>
  <c r="AX385"/>
  <c r="AY225"/>
  <c r="D691"/>
  <c r="D702"/>
  <c r="C685"/>
  <c r="AY227"/>
  <c r="Y685"/>
  <c r="AL602"/>
  <c r="G676"/>
  <c r="D677"/>
  <c r="AH644"/>
  <c r="AH636"/>
  <c r="AH639"/>
  <c r="AC664"/>
  <c r="AL299"/>
  <c r="G684"/>
  <c r="Z661"/>
  <c r="C682"/>
  <c r="AX255"/>
  <c r="AY266" s="1"/>
  <c r="AN219"/>
  <c r="AJ621"/>
  <c r="AY222"/>
  <c r="C696"/>
  <c r="AN473"/>
  <c r="AY228"/>
  <c r="AY221"/>
  <c r="D699"/>
  <c r="W671"/>
  <c r="G679"/>
  <c r="E679"/>
  <c r="AF637"/>
  <c r="AM637" s="1"/>
  <c r="AF644"/>
  <c r="AM644" s="1"/>
  <c r="AF635"/>
  <c r="AM635" s="1"/>
  <c r="AF631"/>
  <c r="AM631" s="1"/>
  <c r="J702"/>
  <c r="G698"/>
  <c r="J689"/>
  <c r="G696"/>
  <c r="AC695"/>
  <c r="G692"/>
  <c r="AC691"/>
  <c r="AC685"/>
  <c r="G687"/>
  <c r="L731"/>
  <c r="C694"/>
  <c r="AX333"/>
  <c r="AU633"/>
  <c r="AN297"/>
  <c r="J686"/>
  <c r="W686"/>
  <c r="AC672"/>
  <c r="C674"/>
  <c r="AF650"/>
  <c r="AF639"/>
  <c r="AF649"/>
  <c r="AF648"/>
  <c r="G678"/>
  <c r="L635"/>
  <c r="BL634"/>
  <c r="BL630"/>
  <c r="AN421"/>
  <c r="BG633"/>
  <c r="AX297"/>
  <c r="AF630"/>
  <c r="AF682" s="1"/>
  <c r="C693"/>
  <c r="AF655"/>
  <c r="AH642"/>
  <c r="AH638"/>
  <c r="AH635"/>
  <c r="AH637"/>
  <c r="C677"/>
  <c r="G703"/>
  <c r="J698"/>
  <c r="Y684"/>
  <c r="G694"/>
  <c r="G690"/>
  <c r="AN183"/>
  <c r="AY241"/>
  <c r="AY194"/>
  <c r="BL633"/>
  <c r="AJ623"/>
  <c r="AN623" s="1"/>
  <c r="AN676" s="1"/>
  <c r="AC667"/>
  <c r="J754"/>
  <c r="L730"/>
  <c r="L754" s="1"/>
  <c r="AL588"/>
  <c r="AL302"/>
  <c r="AL292"/>
  <c r="G681"/>
  <c r="C676"/>
  <c r="AF651"/>
  <c r="AF634"/>
  <c r="AM634" s="1"/>
  <c r="AF641"/>
  <c r="AM641" s="1"/>
  <c r="AF638"/>
  <c r="AM638" s="1"/>
  <c r="A673"/>
  <c r="A718"/>
  <c r="A741" s="1"/>
  <c r="BL641"/>
  <c r="D676"/>
  <c r="C675"/>
  <c r="D700"/>
  <c r="AU655"/>
  <c r="AU647"/>
  <c r="J695"/>
  <c r="BL644"/>
  <c r="BL635"/>
  <c r="L634"/>
  <c r="BL631"/>
  <c r="AI628"/>
  <c r="AI680" s="1"/>
  <c r="AN455"/>
  <c r="AJ622"/>
  <c r="AJ675" s="1"/>
  <c r="BG639"/>
  <c r="AN405"/>
  <c r="C689"/>
  <c r="C700"/>
  <c r="E676"/>
  <c r="AG233"/>
  <c r="AL586"/>
  <c r="AC684"/>
  <c r="AL590"/>
  <c r="AL286"/>
  <c r="AL280"/>
  <c r="L732"/>
  <c r="L755" s="1"/>
  <c r="Y680"/>
  <c r="AN471"/>
  <c r="BI643"/>
  <c r="AN357"/>
  <c r="AN281"/>
  <c r="AC675"/>
  <c r="AL295"/>
  <c r="AL289"/>
  <c r="AL293"/>
  <c r="AL285"/>
  <c r="AL276"/>
  <c r="AX209"/>
  <c r="AN209"/>
  <c r="AH634"/>
  <c r="AL283"/>
  <c r="G677"/>
  <c r="G705"/>
  <c r="J697"/>
  <c r="G699"/>
  <c r="E692"/>
  <c r="J691"/>
  <c r="E685"/>
  <c r="C704"/>
  <c r="AN317"/>
  <c r="D683"/>
  <c r="D704"/>
  <c r="W683"/>
  <c r="AL281"/>
  <c r="AL288"/>
  <c r="AL589"/>
  <c r="AL287"/>
  <c r="AF632"/>
  <c r="AL301"/>
  <c r="AL282"/>
  <c r="BW241" i="31"/>
  <c r="H674"/>
  <c r="H738"/>
  <c r="H720"/>
  <c r="BW239"/>
  <c r="I739"/>
  <c r="I701"/>
  <c r="BW258"/>
  <c r="H696"/>
  <c r="BW247"/>
  <c r="BW243"/>
  <c r="BW261"/>
  <c r="BW257"/>
  <c r="H697"/>
  <c r="H693"/>
  <c r="H700"/>
  <c r="W684" i="30"/>
  <c r="W695"/>
  <c r="W691"/>
  <c r="AC688"/>
  <c r="G727" i="31"/>
  <c r="I726"/>
  <c r="H694"/>
  <c r="BW237"/>
  <c r="G682"/>
  <c r="H687"/>
  <c r="H740"/>
  <c r="I681"/>
  <c r="H698"/>
  <c r="H701"/>
  <c r="H695"/>
  <c r="I689"/>
  <c r="H699"/>
  <c r="BW248"/>
  <c r="Y695" i="30"/>
  <c r="AL272"/>
  <c r="I729" i="31"/>
  <c r="BW244"/>
  <c r="AL600" i="30"/>
  <c r="Y692"/>
  <c r="W685"/>
  <c r="AC678"/>
  <c r="BL643"/>
  <c r="Z682"/>
  <c r="W677"/>
  <c r="BL638"/>
  <c r="W682"/>
  <c r="Y672"/>
  <c r="G680"/>
  <c r="AK678"/>
  <c r="AK159"/>
  <c r="Q159" i="31" s="1"/>
  <c r="G621" i="30"/>
  <c r="G674" s="1"/>
  <c r="G682"/>
  <c r="AC698"/>
  <c r="AL455"/>
  <c r="X651"/>
  <c r="AL511"/>
  <c r="AL493"/>
  <c r="AL485"/>
  <c r="AL479"/>
  <c r="AL469"/>
  <c r="AL463"/>
  <c r="AL389"/>
  <c r="AL381"/>
  <c r="AL373"/>
  <c r="AL441"/>
  <c r="AL377"/>
  <c r="AL361"/>
  <c r="AL345"/>
  <c r="AL557"/>
  <c r="AL343"/>
  <c r="AL457"/>
  <c r="AL446"/>
  <c r="AL384"/>
  <c r="AL333"/>
  <c r="AL509"/>
  <c r="AL501"/>
  <c r="AL491"/>
  <c r="AL477"/>
  <c r="AL467"/>
  <c r="AL461"/>
  <c r="AL429"/>
  <c r="AL357"/>
  <c r="AL341"/>
  <c r="AL401"/>
  <c r="AL385"/>
  <c r="AL369"/>
  <c r="X631"/>
  <c r="AL367"/>
  <c r="AL573"/>
  <c r="AL453"/>
  <c r="X632"/>
  <c r="I694" i="31"/>
  <c r="Y686" i="30"/>
  <c r="X654"/>
  <c r="X652"/>
  <c r="X704" s="1"/>
  <c r="AL515"/>
  <c r="AL499"/>
  <c r="AL489"/>
  <c r="AL475"/>
  <c r="AL465"/>
  <c r="AL451"/>
  <c r="AL413"/>
  <c r="AL425"/>
  <c r="AL409"/>
  <c r="AL393"/>
  <c r="AL569"/>
  <c r="X634"/>
  <c r="AL318"/>
  <c r="AL513"/>
  <c r="AL505"/>
  <c r="AL497"/>
  <c r="AL481"/>
  <c r="AL473"/>
  <c r="AL437"/>
  <c r="AL421"/>
  <c r="AL405"/>
  <c r="AL365"/>
  <c r="AL601"/>
  <c r="AL433"/>
  <c r="AL417"/>
  <c r="AL353"/>
  <c r="AL337"/>
  <c r="AL598"/>
  <c r="AL395"/>
  <c r="AL454"/>
  <c r="AL396"/>
  <c r="X633"/>
  <c r="I734" i="31"/>
  <c r="AL546" i="30"/>
  <c r="AC676"/>
  <c r="X619"/>
  <c r="AC677"/>
  <c r="AC661"/>
  <c r="AC665"/>
  <c r="AW636"/>
  <c r="AW640"/>
  <c r="AW638"/>
  <c r="AW634"/>
  <c r="AW642"/>
  <c r="AC683"/>
  <c r="AG621"/>
  <c r="Y671"/>
  <c r="Z669"/>
  <c r="AL256"/>
  <c r="AC666"/>
  <c r="AH681"/>
  <c r="AC662"/>
  <c r="AL263"/>
  <c r="W672"/>
  <c r="Y666"/>
  <c r="Y664"/>
  <c r="Y662"/>
  <c r="AL259"/>
  <c r="Y674"/>
  <c r="Z679"/>
  <c r="BA217"/>
  <c r="BA201"/>
  <c r="BA181"/>
  <c r="Z672"/>
  <c r="W674"/>
  <c r="X618"/>
  <c r="BA186"/>
  <c r="Y676"/>
  <c r="AG625"/>
  <c r="Z667"/>
  <c r="Z670"/>
  <c r="W675"/>
  <c r="AL265"/>
  <c r="AC663"/>
  <c r="AG626"/>
  <c r="Y669"/>
  <c r="Z674"/>
  <c r="X656"/>
  <c r="X650"/>
  <c r="AL255"/>
  <c r="Z677"/>
  <c r="BA173"/>
  <c r="Y678"/>
  <c r="X623"/>
  <c r="AL231"/>
  <c r="W699"/>
  <c r="Y681"/>
  <c r="X621"/>
  <c r="AL274"/>
  <c r="W657"/>
  <c r="W709" s="1"/>
  <c r="X649"/>
  <c r="W693"/>
  <c r="W689"/>
  <c r="Z664"/>
  <c r="Z662"/>
  <c r="Z681"/>
  <c r="BA189"/>
  <c r="Y693"/>
  <c r="AL257"/>
  <c r="AC673"/>
  <c r="Y683"/>
  <c r="BA190"/>
  <c r="Y673"/>
  <c r="X620"/>
  <c r="AC668"/>
  <c r="Z665"/>
  <c r="I697" i="31"/>
  <c r="I702"/>
  <c r="X622" i="30"/>
  <c r="AL249"/>
  <c r="AC697"/>
  <c r="X655"/>
  <c r="X653"/>
  <c r="Y699"/>
  <c r="AC693"/>
  <c r="Y665"/>
  <c r="Y663"/>
  <c r="BA182"/>
  <c r="Y691"/>
  <c r="X626"/>
  <c r="X625"/>
  <c r="X624"/>
  <c r="I700" i="31"/>
  <c r="BA185" i="30"/>
  <c r="BA226"/>
  <c r="BA218"/>
  <c r="BA210"/>
  <c r="BA202"/>
  <c r="BA216"/>
  <c r="BA208"/>
  <c r="BA188"/>
  <c r="AY254"/>
  <c r="BA212"/>
  <c r="BA192"/>
  <c r="BA184"/>
  <c r="BA238"/>
  <c r="AI678"/>
  <c r="G707"/>
  <c r="G685"/>
  <c r="G689"/>
  <c r="G683"/>
  <c r="E683"/>
  <c r="E696"/>
  <c r="E690"/>
  <c r="L633"/>
  <c r="AJ313"/>
  <c r="P313" i="31" s="1"/>
  <c r="L648" i="30"/>
  <c r="AJ483"/>
  <c r="AJ649"/>
  <c r="AX471"/>
  <c r="AN447"/>
  <c r="AN377"/>
  <c r="L729"/>
  <c r="AJ285"/>
  <c r="L646"/>
  <c r="AJ459"/>
  <c r="AN501"/>
  <c r="AN305"/>
  <c r="AN469"/>
  <c r="L650"/>
  <c r="AJ507"/>
  <c r="L632"/>
  <c r="AJ301"/>
  <c r="P301" i="31" s="1"/>
  <c r="L733" i="30"/>
  <c r="AJ329"/>
  <c r="P329" i="31" s="1"/>
  <c r="C699" i="30"/>
  <c r="C706"/>
  <c r="BW242" i="31"/>
  <c r="BW254"/>
  <c r="I719"/>
  <c r="I674"/>
  <c r="H702"/>
  <c r="I690"/>
  <c r="I735"/>
  <c r="G725"/>
  <c r="G680"/>
  <c r="G681"/>
  <c r="G726"/>
  <c r="H722"/>
  <c r="H677"/>
  <c r="H723"/>
  <c r="H678"/>
  <c r="Z628"/>
  <c r="Z626"/>
  <c r="E626"/>
  <c r="Z623"/>
  <c r="E623"/>
  <c r="E632"/>
  <c r="Z632"/>
  <c r="I698"/>
  <c r="I699"/>
  <c r="L675"/>
  <c r="D628"/>
  <c r="W628"/>
  <c r="T625"/>
  <c r="C625"/>
  <c r="T623"/>
  <c r="C623"/>
  <c r="BW251"/>
  <c r="H735"/>
  <c r="H690"/>
  <c r="H691"/>
  <c r="D626"/>
  <c r="W626"/>
  <c r="I716"/>
  <c r="I671"/>
  <c r="BW234"/>
  <c r="BW246"/>
  <c r="D623"/>
  <c r="W623"/>
  <c r="H716"/>
  <c r="H671"/>
  <c r="T626"/>
  <c r="C626"/>
  <c r="L682"/>
  <c r="D635"/>
  <c r="W635"/>
  <c r="BW240"/>
  <c r="BW252"/>
  <c r="I682"/>
  <c r="I727"/>
  <c r="H724"/>
  <c r="H679"/>
  <c r="H721"/>
  <c r="H676"/>
  <c r="Z625"/>
  <c r="E625"/>
  <c r="H731"/>
  <c r="H686"/>
  <c r="H725"/>
  <c r="H680"/>
  <c r="I740"/>
  <c r="I695"/>
  <c r="I737"/>
  <c r="I692"/>
  <c r="I732"/>
  <c r="I687"/>
  <c r="G722"/>
  <c r="G677"/>
  <c r="I720"/>
  <c r="I675"/>
  <c r="I696"/>
  <c r="G721"/>
  <c r="G676"/>
  <c r="I693"/>
  <c r="I725"/>
  <c r="I680"/>
  <c r="I673"/>
  <c r="I718"/>
  <c r="D625"/>
  <c r="W625"/>
  <c r="Z635"/>
  <c r="E635"/>
  <c r="L678"/>
  <c r="W631"/>
  <c r="D631"/>
  <c r="H717"/>
  <c r="H672"/>
  <c r="D627"/>
  <c r="W627"/>
  <c r="I717"/>
  <c r="I672"/>
  <c r="T624"/>
  <c r="C624"/>
  <c r="H726"/>
  <c r="H681"/>
  <c r="G718"/>
  <c r="G673"/>
  <c r="H732"/>
  <c r="I730"/>
  <c r="I685"/>
  <c r="L681"/>
  <c r="W634"/>
  <c r="D634"/>
  <c r="I723"/>
  <c r="I678"/>
  <c r="G720"/>
  <c r="G675"/>
  <c r="I722"/>
  <c r="I677"/>
  <c r="D624"/>
  <c r="W624"/>
  <c r="AA613"/>
  <c r="AH2"/>
  <c r="AM2" s="1"/>
  <c r="AR2" s="1"/>
  <c r="AW2" s="1"/>
  <c r="BB2" s="1"/>
  <c r="BG2" s="1"/>
  <c r="BL2" s="1"/>
  <c r="BQ2" s="1"/>
  <c r="BV2" s="1"/>
  <c r="CA2" s="1"/>
  <c r="CF2" s="1"/>
  <c r="Z629"/>
  <c r="E629"/>
  <c r="H734"/>
  <c r="H689"/>
  <c r="H728"/>
  <c r="H683"/>
  <c r="H729"/>
  <c r="H684"/>
  <c r="I683"/>
  <c r="I728"/>
  <c r="I733"/>
  <c r="I688"/>
  <c r="L679"/>
  <c r="D632"/>
  <c r="W632"/>
  <c r="H718"/>
  <c r="H673"/>
  <c r="Z624"/>
  <c r="E624"/>
  <c r="H737"/>
  <c r="H692"/>
  <c r="L680"/>
  <c r="W633"/>
  <c r="D633"/>
  <c r="I724"/>
  <c r="I679"/>
  <c r="G723"/>
  <c r="G678"/>
  <c r="I721"/>
  <c r="I676"/>
  <c r="G719"/>
  <c r="G674"/>
  <c r="I686"/>
  <c r="I731"/>
  <c r="H727"/>
  <c r="H682"/>
  <c r="BW253"/>
  <c r="BW249"/>
  <c r="BW235"/>
  <c r="L677"/>
  <c r="D630"/>
  <c r="W630"/>
  <c r="I736"/>
  <c r="I691"/>
  <c r="H733"/>
  <c r="H688"/>
  <c r="G724"/>
  <c r="G679"/>
  <c r="L676"/>
  <c r="D629"/>
  <c r="W629"/>
  <c r="BW238"/>
  <c r="H730"/>
  <c r="H685"/>
  <c r="I684"/>
  <c r="BW236"/>
  <c r="H719"/>
  <c r="G716"/>
  <c r="G671"/>
  <c r="BW233"/>
  <c r="G717"/>
  <c r="AC699" i="30"/>
  <c r="AC687"/>
  <c r="AN293"/>
  <c r="AX489"/>
  <c r="AX473"/>
  <c r="L638"/>
  <c r="AN425"/>
  <c r="AX293"/>
  <c r="AN481"/>
  <c r="AN441"/>
  <c r="AN345"/>
  <c r="L631"/>
  <c r="L683" s="1"/>
  <c r="AJ647"/>
  <c r="AN647" s="1"/>
  <c r="AX405"/>
  <c r="L649"/>
  <c r="L647"/>
  <c r="C705"/>
  <c r="C698"/>
  <c r="C687"/>
  <c r="C683"/>
  <c r="E700"/>
  <c r="E687"/>
  <c r="J703"/>
  <c r="D703"/>
  <c r="J657"/>
  <c r="AF642"/>
  <c r="AF657"/>
  <c r="J687"/>
  <c r="D686"/>
  <c r="D690"/>
  <c r="D694"/>
  <c r="AF640"/>
  <c r="AM640" s="1"/>
  <c r="D698"/>
  <c r="AF645"/>
  <c r="AF636"/>
  <c r="AM636" s="1"/>
  <c r="AF647"/>
  <c r="AM647" s="1"/>
  <c r="J728"/>
  <c r="J751" s="1"/>
  <c r="J753"/>
  <c r="D688"/>
  <c r="D692"/>
  <c r="D696"/>
  <c r="E703"/>
  <c r="E694"/>
  <c r="E706"/>
  <c r="E697"/>
  <c r="E684"/>
  <c r="BH646"/>
  <c r="BG657"/>
  <c r="AU657"/>
  <c r="I648"/>
  <c r="X647"/>
  <c r="X646"/>
  <c r="BL642"/>
  <c r="BL640"/>
  <c r="BL636"/>
  <c r="I733"/>
  <c r="I635"/>
  <c r="BI630"/>
  <c r="I657"/>
  <c r="AX587"/>
  <c r="AN587"/>
  <c r="AJ656"/>
  <c r="AX579"/>
  <c r="AN579"/>
  <c r="I655"/>
  <c r="L654"/>
  <c r="AX547"/>
  <c r="AN547"/>
  <c r="AC686"/>
  <c r="I729"/>
  <c r="I631"/>
  <c r="I728"/>
  <c r="I751" s="1"/>
  <c r="I630"/>
  <c r="AJ681"/>
  <c r="AJ677"/>
  <c r="AX583"/>
  <c r="AN583"/>
  <c r="AX527"/>
  <c r="AN527"/>
  <c r="X644"/>
  <c r="BI641"/>
  <c r="I639"/>
  <c r="BI636"/>
  <c r="Y688"/>
  <c r="AC681"/>
  <c r="I641"/>
  <c r="I734"/>
  <c r="I636"/>
  <c r="AX443"/>
  <c r="AN443"/>
  <c r="AX439"/>
  <c r="AN439"/>
  <c r="BG644"/>
  <c r="AU644"/>
  <c r="I643"/>
  <c r="AX379"/>
  <c r="AN379"/>
  <c r="AJ639"/>
  <c r="AN639" s="1"/>
  <c r="AX375"/>
  <c r="AN375"/>
  <c r="BI637"/>
  <c r="Y689"/>
  <c r="L644"/>
  <c r="AX431"/>
  <c r="AN431"/>
  <c r="AJ636"/>
  <c r="AN636" s="1"/>
  <c r="AX339"/>
  <c r="AN339"/>
  <c r="J684"/>
  <c r="AX278"/>
  <c r="AN278"/>
  <c r="Y682"/>
  <c r="AY247"/>
  <c r="E657"/>
  <c r="E709" s="1"/>
  <c r="E698"/>
  <c r="BL647"/>
  <c r="I649"/>
  <c r="I647"/>
  <c r="X645"/>
  <c r="J696"/>
  <c r="E691"/>
  <c r="AX327"/>
  <c r="AN327"/>
  <c r="AJ634"/>
  <c r="AN634" s="1"/>
  <c r="AX315"/>
  <c r="AN315"/>
  <c r="AJ633"/>
  <c r="AN633" s="1"/>
  <c r="AX303"/>
  <c r="AN303"/>
  <c r="AX291"/>
  <c r="AN291"/>
  <c r="BG650"/>
  <c r="AU650"/>
  <c r="X648"/>
  <c r="AU646"/>
  <c r="Y698"/>
  <c r="BI645"/>
  <c r="BH644"/>
  <c r="BH642"/>
  <c r="BH640"/>
  <c r="BH638"/>
  <c r="AC689"/>
  <c r="BH636"/>
  <c r="BH635"/>
  <c r="AL304"/>
  <c r="AL298"/>
  <c r="AL294"/>
  <c r="I730"/>
  <c r="I632"/>
  <c r="AL284"/>
  <c r="AX593"/>
  <c r="AN593"/>
  <c r="X635"/>
  <c r="AU631"/>
  <c r="BG631"/>
  <c r="AH678"/>
  <c r="AX626"/>
  <c r="AH676"/>
  <c r="AX624"/>
  <c r="AH674"/>
  <c r="AX622"/>
  <c r="AX620"/>
  <c r="AC671"/>
  <c r="Z666"/>
  <c r="AX595"/>
  <c r="AN595"/>
  <c r="C657"/>
  <c r="C709" s="1"/>
  <c r="L656"/>
  <c r="AX571"/>
  <c r="AN571"/>
  <c r="BH645"/>
  <c r="W696"/>
  <c r="W694"/>
  <c r="W692"/>
  <c r="W690"/>
  <c r="W688"/>
  <c r="BI631"/>
  <c r="W680"/>
  <c r="BA229"/>
  <c r="AJ678"/>
  <c r="BA213"/>
  <c r="BA197"/>
  <c r="Z676"/>
  <c r="BA177"/>
  <c r="Z673"/>
  <c r="AX591"/>
  <c r="AN591"/>
  <c r="AJ657"/>
  <c r="AX551"/>
  <c r="AN551"/>
  <c r="I652"/>
  <c r="AJ651"/>
  <c r="AX519"/>
  <c r="AN519"/>
  <c r="BI644"/>
  <c r="Y696"/>
  <c r="I642"/>
  <c r="C691"/>
  <c r="AJ638"/>
  <c r="AN638" s="1"/>
  <c r="AX363"/>
  <c r="AN363"/>
  <c r="AY253"/>
  <c r="AY246"/>
  <c r="BA228"/>
  <c r="BA224"/>
  <c r="BA220"/>
  <c r="W676"/>
  <c r="BA180"/>
  <c r="BA176"/>
  <c r="BA172"/>
  <c r="W673"/>
  <c r="Y670"/>
  <c r="W698"/>
  <c r="AX445"/>
  <c r="AN445"/>
  <c r="X643"/>
  <c r="AX419"/>
  <c r="AN419"/>
  <c r="AX415"/>
  <c r="AN415"/>
  <c r="AX355"/>
  <c r="AN355"/>
  <c r="AJ637"/>
  <c r="AN637" s="1"/>
  <c r="AX351"/>
  <c r="AN351"/>
  <c r="C688"/>
  <c r="BJ634"/>
  <c r="AJ680"/>
  <c r="AY251"/>
  <c r="AY244"/>
  <c r="Y668"/>
  <c r="C695"/>
  <c r="AJ642"/>
  <c r="AN642" s="1"/>
  <c r="AX411"/>
  <c r="AN411"/>
  <c r="J693"/>
  <c r="BG641"/>
  <c r="AU641"/>
  <c r="X640"/>
  <c r="L639"/>
  <c r="I638"/>
  <c r="BI635"/>
  <c r="AY249"/>
  <c r="BA222"/>
  <c r="BA206"/>
  <c r="AX619"/>
  <c r="AX403"/>
  <c r="AN403"/>
  <c r="AJ641"/>
  <c r="AN641" s="1"/>
  <c r="AX399"/>
  <c r="AN399"/>
  <c r="X639"/>
  <c r="AX371"/>
  <c r="AN371"/>
  <c r="AX367"/>
  <c r="AN367"/>
  <c r="L734"/>
  <c r="L636"/>
  <c r="BI633"/>
  <c r="X628"/>
  <c r="BA234"/>
  <c r="Y677"/>
  <c r="AC669"/>
  <c r="G706"/>
  <c r="BH647"/>
  <c r="AX602"/>
  <c r="AN602"/>
  <c r="I650"/>
  <c r="I646"/>
  <c r="BG645"/>
  <c r="AU645"/>
  <c r="J758"/>
  <c r="AU649"/>
  <c r="I645"/>
  <c r="G695"/>
  <c r="G693"/>
  <c r="BL639"/>
  <c r="G691"/>
  <c r="BL637"/>
  <c r="AL297"/>
  <c r="AX279"/>
  <c r="AN279"/>
  <c r="AJ682"/>
  <c r="AX539"/>
  <c r="AN539"/>
  <c r="AJ652"/>
  <c r="AX531"/>
  <c r="AN531"/>
  <c r="I651"/>
  <c r="G686"/>
  <c r="BG630"/>
  <c r="AU630"/>
  <c r="AJ679"/>
  <c r="BA237"/>
  <c r="BA225"/>
  <c r="BA193"/>
  <c r="L657"/>
  <c r="AL599"/>
  <c r="AX575"/>
  <c r="AN575"/>
  <c r="AX567"/>
  <c r="AN567"/>
  <c r="AJ655"/>
  <c r="I654"/>
  <c r="AJ653"/>
  <c r="AX543"/>
  <c r="AN543"/>
  <c r="AX535"/>
  <c r="AN535"/>
  <c r="L651"/>
  <c r="AX427"/>
  <c r="AN427"/>
  <c r="AJ643"/>
  <c r="AN643" s="1"/>
  <c r="AX423"/>
  <c r="AN423"/>
  <c r="AX359"/>
  <c r="AN359"/>
  <c r="BG635"/>
  <c r="AU635"/>
  <c r="AX276"/>
  <c r="AN276"/>
  <c r="AX457"/>
  <c r="AN457"/>
  <c r="AJ645"/>
  <c r="AN645" s="1"/>
  <c r="I644"/>
  <c r="AU642"/>
  <c r="AJ640"/>
  <c r="AN640" s="1"/>
  <c r="AX387"/>
  <c r="AN387"/>
  <c r="AX383"/>
  <c r="AN383"/>
  <c r="X638"/>
  <c r="L735"/>
  <c r="L637"/>
  <c r="BG632"/>
  <c r="AU632"/>
  <c r="AC682"/>
  <c r="AY243"/>
  <c r="L642"/>
  <c r="AX407"/>
  <c r="AN407"/>
  <c r="BI640"/>
  <c r="AH683"/>
  <c r="AX631"/>
  <c r="BA194"/>
  <c r="AZ496"/>
  <c r="X642"/>
  <c r="L641"/>
  <c r="I640"/>
  <c r="AU638"/>
  <c r="I735"/>
  <c r="I637"/>
  <c r="J755"/>
  <c r="X627"/>
  <c r="AY252"/>
  <c r="Z683"/>
  <c r="G708"/>
  <c r="E702"/>
  <c r="G701"/>
  <c r="BL646"/>
  <c r="G697"/>
  <c r="AU656"/>
  <c r="AU654"/>
  <c r="AU653"/>
  <c r="AU652"/>
  <c r="AU651"/>
  <c r="L645"/>
  <c r="E695"/>
  <c r="E693"/>
  <c r="J692"/>
  <c r="E689"/>
  <c r="Y657"/>
  <c r="Y709" s="1"/>
  <c r="AU648"/>
  <c r="AC696"/>
  <c r="BH643"/>
  <c r="AC694"/>
  <c r="BH641"/>
  <c r="AC692"/>
  <c r="BH639"/>
  <c r="AC690"/>
  <c r="BH637"/>
  <c r="G688"/>
  <c r="I732"/>
  <c r="I634"/>
  <c r="I731"/>
  <c r="I633"/>
  <c r="AL296"/>
  <c r="AL290"/>
  <c r="N612"/>
  <c r="A613"/>
  <c r="AX585"/>
  <c r="AN585"/>
  <c r="AX577"/>
  <c r="AN577"/>
  <c r="AX569"/>
  <c r="AN569"/>
  <c r="AX561"/>
  <c r="AN561"/>
  <c r="AX553"/>
  <c r="AN553"/>
  <c r="AX545"/>
  <c r="AN545"/>
  <c r="AX537"/>
  <c r="AN537"/>
  <c r="AX529"/>
  <c r="AN529"/>
  <c r="AX521"/>
  <c r="AN521"/>
  <c r="BL645"/>
  <c r="E686"/>
  <c r="AW656"/>
  <c r="AW654"/>
  <c r="AW657"/>
  <c r="AW655"/>
  <c r="AW653"/>
  <c r="AW647"/>
  <c r="AW643"/>
  <c r="AW635"/>
  <c r="AW645"/>
  <c r="AW639"/>
  <c r="AW650"/>
  <c r="AW644"/>
  <c r="AW637"/>
  <c r="AW652"/>
  <c r="AW648"/>
  <c r="AW651"/>
  <c r="AW641"/>
  <c r="AW646"/>
  <c r="AW632"/>
  <c r="AW649"/>
  <c r="AW633"/>
  <c r="AH679"/>
  <c r="AX627"/>
  <c r="AH677"/>
  <c r="AX625"/>
  <c r="AH675"/>
  <c r="AX623"/>
  <c r="AX621"/>
  <c r="AX618"/>
  <c r="Z663"/>
  <c r="AX563"/>
  <c r="AN563"/>
  <c r="AJ654"/>
  <c r="AX555"/>
  <c r="AN555"/>
  <c r="I653"/>
  <c r="L652"/>
  <c r="AX523"/>
  <c r="AN523"/>
  <c r="C703"/>
  <c r="AX601"/>
  <c r="AN601"/>
  <c r="AX597"/>
  <c r="AN597"/>
  <c r="AX589"/>
  <c r="AN589"/>
  <c r="AX581"/>
  <c r="AN581"/>
  <c r="AX573"/>
  <c r="AN573"/>
  <c r="AX565"/>
  <c r="AN565"/>
  <c r="AX557"/>
  <c r="AN557"/>
  <c r="AX549"/>
  <c r="AN549"/>
  <c r="AX541"/>
  <c r="AN541"/>
  <c r="AX533"/>
  <c r="AN533"/>
  <c r="AX525"/>
  <c r="AN525"/>
  <c r="AX517"/>
  <c r="AN517"/>
  <c r="AX453"/>
  <c r="AN453"/>
  <c r="AX449"/>
  <c r="AN449"/>
  <c r="AF643"/>
  <c r="AM643" s="1"/>
  <c r="AH682"/>
  <c r="AX630"/>
  <c r="Z678"/>
  <c r="BA205"/>
  <c r="Z675"/>
  <c r="I656"/>
  <c r="L655"/>
  <c r="AX559"/>
  <c r="AN559"/>
  <c r="L653"/>
  <c r="AZ497"/>
  <c r="L643"/>
  <c r="X641"/>
  <c r="AX395"/>
  <c r="AN395"/>
  <c r="AX391"/>
  <c r="AN391"/>
  <c r="AU640"/>
  <c r="BG640"/>
  <c r="BG637"/>
  <c r="AU637"/>
  <c r="X636"/>
  <c r="AY245"/>
  <c r="W678"/>
  <c r="BA204"/>
  <c r="BA200"/>
  <c r="BA196"/>
  <c r="Z671"/>
  <c r="Y661"/>
  <c r="L640"/>
  <c r="AU639"/>
  <c r="Y690"/>
  <c r="Z680"/>
  <c r="X637"/>
  <c r="AX347"/>
  <c r="AN347"/>
  <c r="AX343"/>
  <c r="AN343"/>
  <c r="AU636"/>
  <c r="BG636"/>
  <c r="X629"/>
  <c r="AY248"/>
  <c r="AY250"/>
  <c r="BA230"/>
  <c r="BA214"/>
  <c r="BA198"/>
  <c r="BA178"/>
  <c r="AJ644"/>
  <c r="AN644" s="1"/>
  <c r="AX435"/>
  <c r="AN435"/>
  <c r="Y694"/>
  <c r="C692"/>
  <c r="J685"/>
  <c r="X630"/>
  <c r="W681"/>
  <c r="AH680"/>
  <c r="AX628"/>
  <c r="AX681" s="1"/>
  <c r="AI679"/>
  <c r="Y679"/>
  <c r="AY237"/>
  <c r="Y675"/>
  <c r="BA241"/>
  <c r="BJ646" l="1"/>
  <c r="AY183"/>
  <c r="AY191"/>
  <c r="AI677"/>
  <c r="BJ632"/>
  <c r="AY257"/>
  <c r="AY255"/>
  <c r="AH692"/>
  <c r="AH477"/>
  <c r="N477" i="31" s="1"/>
  <c r="AK676" i="30"/>
  <c r="AK680"/>
  <c r="AH475"/>
  <c r="N475" i="31" s="1"/>
  <c r="AH685" i="30"/>
  <c r="E628" i="31"/>
  <c r="E721" s="1"/>
  <c r="M631"/>
  <c r="M632"/>
  <c r="AF653" i="30"/>
  <c r="AM653" s="1"/>
  <c r="BJ642"/>
  <c r="AY185"/>
  <c r="AY186"/>
  <c r="AZ502"/>
  <c r="AO675"/>
  <c r="AY259"/>
  <c r="AY193"/>
  <c r="AY192"/>
  <c r="AH473"/>
  <c r="N473" i="31" s="1"/>
  <c r="AY184" i="30"/>
  <c r="AY189"/>
  <c r="AH646"/>
  <c r="AH698" s="1"/>
  <c r="BA267"/>
  <c r="AZ501"/>
  <c r="AK681"/>
  <c r="AZ506"/>
  <c r="AH686"/>
  <c r="AO627"/>
  <c r="AO679" s="1"/>
  <c r="AZ504"/>
  <c r="BJ645"/>
  <c r="AZ471"/>
  <c r="AY180"/>
  <c r="AH694"/>
  <c r="BJ647"/>
  <c r="AZ498"/>
  <c r="AK675"/>
  <c r="AH697"/>
  <c r="BJ638"/>
  <c r="AO678"/>
  <c r="BA209"/>
  <c r="AW507"/>
  <c r="P507" i="31"/>
  <c r="N468"/>
  <c r="AH480" i="30"/>
  <c r="AY163"/>
  <c r="AY169"/>
  <c r="AY170"/>
  <c r="AY167"/>
  <c r="AY168"/>
  <c r="AY162"/>
  <c r="AY235"/>
  <c r="AW459"/>
  <c r="P459" i="31"/>
  <c r="AW483" i="30"/>
  <c r="P483" i="31"/>
  <c r="AY242" i="30"/>
  <c r="AY175"/>
  <c r="AH688"/>
  <c r="AY173"/>
  <c r="AY182"/>
  <c r="N460" i="31"/>
  <c r="AH472" i="30"/>
  <c r="E243" i="31"/>
  <c r="Z243" s="1"/>
  <c r="Q634"/>
  <c r="AY190" i="30"/>
  <c r="AY187"/>
  <c r="N467" i="31"/>
  <c r="AH479" i="30"/>
  <c r="N464" i="31"/>
  <c r="AH476" i="30"/>
  <c r="N459" i="31"/>
  <c r="AH471" i="30"/>
  <c r="AY236"/>
  <c r="AH481"/>
  <c r="N481" i="31" s="1"/>
  <c r="E159"/>
  <c r="Z159" s="1"/>
  <c r="AY172" i="30"/>
  <c r="AY171"/>
  <c r="AY178"/>
  <c r="AY179"/>
  <c r="AY176"/>
  <c r="AY166"/>
  <c r="AY181"/>
  <c r="AY233"/>
  <c r="AF680"/>
  <c r="AO624"/>
  <c r="AH474"/>
  <c r="N462" i="31"/>
  <c r="AY230" i="30"/>
  <c r="AY229"/>
  <c r="AY224"/>
  <c r="E207" i="31"/>
  <c r="Z207" s="1"/>
  <c r="Q631"/>
  <c r="AY240" i="30"/>
  <c r="AZ355"/>
  <c r="AW285"/>
  <c r="P285" i="31"/>
  <c r="AY174" i="30"/>
  <c r="AY239"/>
  <c r="AY164"/>
  <c r="AF681"/>
  <c r="AY232"/>
  <c r="AY234"/>
  <c r="AH482"/>
  <c r="N470" i="31"/>
  <c r="E231"/>
  <c r="Z231" s="1"/>
  <c r="Q633"/>
  <c r="E195"/>
  <c r="Z195" s="1"/>
  <c r="Q630"/>
  <c r="AH478" i="30"/>
  <c r="N466" i="31"/>
  <c r="AY238" i="30"/>
  <c r="AN696"/>
  <c r="AE621"/>
  <c r="AG622"/>
  <c r="AG674" s="1"/>
  <c r="M171" i="31"/>
  <c r="AG629" i="30"/>
  <c r="M255" i="31"/>
  <c r="AG623" i="30"/>
  <c r="AG675" s="1"/>
  <c r="M183" i="31"/>
  <c r="AG627" i="30"/>
  <c r="AG679" s="1"/>
  <c r="M233" i="31"/>
  <c r="AG624" i="30"/>
  <c r="AG677" s="1"/>
  <c r="M197" i="31"/>
  <c r="M243"/>
  <c r="J700" i="30"/>
  <c r="AF675"/>
  <c r="AF679"/>
  <c r="AF677"/>
  <c r="AM681"/>
  <c r="J705"/>
  <c r="X693"/>
  <c r="X705"/>
  <c r="X707"/>
  <c r="X700"/>
  <c r="AF652"/>
  <c r="AF704" s="1"/>
  <c r="AN692"/>
  <c r="AN689"/>
  <c r="AM688"/>
  <c r="AG628"/>
  <c r="O292" i="31"/>
  <c r="AF676" i="30"/>
  <c r="AF654"/>
  <c r="AF656"/>
  <c r="AF709" s="1"/>
  <c r="AE625"/>
  <c r="AL240"/>
  <c r="AL252"/>
  <c r="AE624"/>
  <c r="AE629"/>
  <c r="AL236"/>
  <c r="AL232"/>
  <c r="AG286"/>
  <c r="O286" i="31"/>
  <c r="AG294" i="30"/>
  <c r="O294" i="31"/>
  <c r="AG287" i="30"/>
  <c r="O287" i="31"/>
  <c r="AG292" i="30"/>
  <c r="AG290"/>
  <c r="O290" i="31"/>
  <c r="AG295" i="30"/>
  <c r="O295" i="31"/>
  <c r="AG293" i="30"/>
  <c r="O293" i="31"/>
  <c r="AG285" i="30"/>
  <c r="O285" i="31"/>
  <c r="AG289" i="30"/>
  <c r="O289" i="31"/>
  <c r="AM679" i="30"/>
  <c r="AM680"/>
  <c r="AF690"/>
  <c r="AM686"/>
  <c r="J709"/>
  <c r="AN695"/>
  <c r="AN686"/>
  <c r="AO681"/>
  <c r="AH690"/>
  <c r="AM675"/>
  <c r="AM676"/>
  <c r="J706"/>
  <c r="AJ706"/>
  <c r="AN654"/>
  <c r="AN694"/>
  <c r="AJ635"/>
  <c r="AN635" s="1"/>
  <c r="AN687" s="1"/>
  <c r="AW329"/>
  <c r="AN649"/>
  <c r="X703"/>
  <c r="AJ707"/>
  <c r="AN655"/>
  <c r="AN693"/>
  <c r="AN651"/>
  <c r="X702"/>
  <c r="X706"/>
  <c r="AN697"/>
  <c r="AN690"/>
  <c r="AJ709"/>
  <c r="AN657"/>
  <c r="AJ708"/>
  <c r="AN656"/>
  <c r="AJ632"/>
  <c r="AN632" s="1"/>
  <c r="AN685" s="1"/>
  <c r="AW301"/>
  <c r="X701"/>
  <c r="X708"/>
  <c r="AJ674"/>
  <c r="AN622"/>
  <c r="AN675" s="1"/>
  <c r="AH696"/>
  <c r="AJ705"/>
  <c r="AN653"/>
  <c r="AJ704"/>
  <c r="AN652"/>
  <c r="AN691"/>
  <c r="L685"/>
  <c r="AN313"/>
  <c r="AW313"/>
  <c r="AM696"/>
  <c r="AK621"/>
  <c r="AK674" s="1"/>
  <c r="J707"/>
  <c r="AM690"/>
  <c r="AM687"/>
  <c r="AM678"/>
  <c r="AM677"/>
  <c r="AF678"/>
  <c r="AF697"/>
  <c r="AM645"/>
  <c r="AM697" s="1"/>
  <c r="AF694"/>
  <c r="AM642"/>
  <c r="AM694" s="1"/>
  <c r="AF685"/>
  <c r="AM632"/>
  <c r="AM684" s="1"/>
  <c r="AF703"/>
  <c r="AM651"/>
  <c r="AM655"/>
  <c r="AF700"/>
  <c r="AM648"/>
  <c r="AM700" s="1"/>
  <c r="AF691"/>
  <c r="AM639"/>
  <c r="AM691" s="1"/>
  <c r="AF701"/>
  <c r="AM649"/>
  <c r="AF702"/>
  <c r="AM650"/>
  <c r="AF698"/>
  <c r="AM646"/>
  <c r="AM693"/>
  <c r="AM657"/>
  <c r="AM689"/>
  <c r="AM630"/>
  <c r="AM683" s="1"/>
  <c r="AY263"/>
  <c r="AZ505"/>
  <c r="AZ503"/>
  <c r="AY264"/>
  <c r="AY265"/>
  <c r="L688"/>
  <c r="AZ326"/>
  <c r="AZ328"/>
  <c r="AY261"/>
  <c r="L752"/>
  <c r="AH695"/>
  <c r="AF686"/>
  <c r="L700"/>
  <c r="AY258"/>
  <c r="X685"/>
  <c r="AI681"/>
  <c r="AY256"/>
  <c r="L684"/>
  <c r="BJ639"/>
  <c r="L697"/>
  <c r="AZ495"/>
  <c r="AY260"/>
  <c r="AY262"/>
  <c r="AZ472"/>
  <c r="AF692"/>
  <c r="L687"/>
  <c r="AH693"/>
  <c r="X657"/>
  <c r="X709" s="1"/>
  <c r="L707"/>
  <c r="AH689"/>
  <c r="BJ633"/>
  <c r="AF699"/>
  <c r="AI674"/>
  <c r="X687"/>
  <c r="AF687"/>
  <c r="L709"/>
  <c r="L756"/>
  <c r="AH691"/>
  <c r="AJ676"/>
  <c r="AX677"/>
  <c r="L699"/>
  <c r="A674"/>
  <c r="A719"/>
  <c r="A742" s="1"/>
  <c r="AJ631"/>
  <c r="AF688"/>
  <c r="AF683"/>
  <c r="L690"/>
  <c r="AZ476"/>
  <c r="AZ519"/>
  <c r="AF684"/>
  <c r="L691"/>
  <c r="AZ475"/>
  <c r="L686"/>
  <c r="AZ478"/>
  <c r="AZ481"/>
  <c r="AH687"/>
  <c r="L705"/>
  <c r="BJ637"/>
  <c r="BJ643"/>
  <c r="BJ631"/>
  <c r="L701"/>
  <c r="BA231"/>
  <c r="AY211"/>
  <c r="AY219"/>
  <c r="AY214"/>
  <c r="AY215"/>
  <c r="AY209"/>
  <c r="AY217"/>
  <c r="AY216"/>
  <c r="AY220"/>
  <c r="AY218"/>
  <c r="AY213"/>
  <c r="AY212"/>
  <c r="AY210"/>
  <c r="BA243"/>
  <c r="BA183"/>
  <c r="W679" i="31"/>
  <c r="W671"/>
  <c r="AL261" i="30"/>
  <c r="X684"/>
  <c r="X672"/>
  <c r="AF695"/>
  <c r="X671"/>
  <c r="X697"/>
  <c r="X692"/>
  <c r="X686"/>
  <c r="X696"/>
  <c r="X676"/>
  <c r="AL195"/>
  <c r="AL271"/>
  <c r="AL207"/>
  <c r="X678"/>
  <c r="AL159"/>
  <c r="T671" i="31"/>
  <c r="T673"/>
  <c r="AG678" i="30"/>
  <c r="X675"/>
  <c r="W675" i="31"/>
  <c r="X673" i="30"/>
  <c r="W677" i="31"/>
  <c r="AE627" i="30"/>
  <c r="AF693"/>
  <c r="AF689"/>
  <c r="AE628"/>
  <c r="AE623"/>
  <c r="AL183"/>
  <c r="X674"/>
  <c r="AE620"/>
  <c r="X679"/>
  <c r="X690"/>
  <c r="X698"/>
  <c r="AL171"/>
  <c r="AE622"/>
  <c r="AL219"/>
  <c r="AE626"/>
  <c r="AL269"/>
  <c r="AL248"/>
  <c r="X688"/>
  <c r="X680"/>
  <c r="X677"/>
  <c r="AX483"/>
  <c r="AZ490" s="1"/>
  <c r="AN483"/>
  <c r="AZ300"/>
  <c r="L689"/>
  <c r="L757"/>
  <c r="AX301"/>
  <c r="AZ304" s="1"/>
  <c r="AN301"/>
  <c r="AX459"/>
  <c r="AZ467" s="1"/>
  <c r="AJ646"/>
  <c r="AN646" s="1"/>
  <c r="AN698" s="1"/>
  <c r="AN459"/>
  <c r="AZ298"/>
  <c r="AZ524"/>
  <c r="AZ448"/>
  <c r="AJ648"/>
  <c r="AJ701" s="1"/>
  <c r="L753"/>
  <c r="AX313"/>
  <c r="AZ314" s="1"/>
  <c r="L703"/>
  <c r="AX329"/>
  <c r="AZ332" s="1"/>
  <c r="AN329"/>
  <c r="AJ650"/>
  <c r="AJ703" s="1"/>
  <c r="AX507"/>
  <c r="AZ517" s="1"/>
  <c r="AN507"/>
  <c r="AN285"/>
  <c r="AX285"/>
  <c r="AZ290" s="1"/>
  <c r="D721" i="31"/>
  <c r="D676"/>
  <c r="E716"/>
  <c r="D725"/>
  <c r="D680"/>
  <c r="D716"/>
  <c r="W680"/>
  <c r="W681"/>
  <c r="D723"/>
  <c r="D678"/>
  <c r="D717"/>
  <c r="E717"/>
  <c r="W682"/>
  <c r="D718"/>
  <c r="C717"/>
  <c r="D720"/>
  <c r="D675"/>
  <c r="D719"/>
  <c r="D724"/>
  <c r="D679"/>
  <c r="D726"/>
  <c r="D681"/>
  <c r="W672"/>
  <c r="W673"/>
  <c r="W676"/>
  <c r="D722"/>
  <c r="D677"/>
  <c r="C716"/>
  <c r="W674"/>
  <c r="W678"/>
  <c r="D727"/>
  <c r="D682"/>
  <c r="C718"/>
  <c r="T672"/>
  <c r="E718"/>
  <c r="AZ416" i="30"/>
  <c r="AZ492"/>
  <c r="AZ362"/>
  <c r="AZ366"/>
  <c r="AZ500"/>
  <c r="AZ363"/>
  <c r="AZ499"/>
  <c r="AZ420"/>
  <c r="AZ439"/>
  <c r="AZ419"/>
  <c r="AZ479"/>
  <c r="AZ482"/>
  <c r="AZ451"/>
  <c r="AZ358"/>
  <c r="AZ432"/>
  <c r="AZ473"/>
  <c r="AZ452"/>
  <c r="AZ521"/>
  <c r="L696"/>
  <c r="AZ454"/>
  <c r="AZ474"/>
  <c r="L692"/>
  <c r="AZ352"/>
  <c r="AZ360"/>
  <c r="AZ477"/>
  <c r="L693"/>
  <c r="AZ480"/>
  <c r="L758"/>
  <c r="L708"/>
  <c r="L702"/>
  <c r="I686"/>
  <c r="I689"/>
  <c r="I696"/>
  <c r="I698"/>
  <c r="I694"/>
  <c r="I703"/>
  <c r="I688"/>
  <c r="I756"/>
  <c r="I701"/>
  <c r="I755"/>
  <c r="I758"/>
  <c r="I684"/>
  <c r="I691"/>
  <c r="I692"/>
  <c r="I708"/>
  <c r="I702"/>
  <c r="I753"/>
  <c r="I695"/>
  <c r="I683"/>
  <c r="I752"/>
  <c r="J752"/>
  <c r="AZ402"/>
  <c r="AZ401"/>
  <c r="AZ552"/>
  <c r="AZ551"/>
  <c r="AZ584"/>
  <c r="AZ583"/>
  <c r="AE653"/>
  <c r="AL543"/>
  <c r="AZ566"/>
  <c r="AZ565"/>
  <c r="AZ574"/>
  <c r="AZ573"/>
  <c r="AZ548"/>
  <c r="AZ547"/>
  <c r="AZ580"/>
  <c r="AZ579"/>
  <c r="AE633"/>
  <c r="AL303"/>
  <c r="AZ392"/>
  <c r="AZ398"/>
  <c r="AZ554"/>
  <c r="AZ553"/>
  <c r="AE645"/>
  <c r="AL447"/>
  <c r="AZ382"/>
  <c r="AZ381"/>
  <c r="AZ410"/>
  <c r="AZ407"/>
  <c r="AZ409"/>
  <c r="AZ414"/>
  <c r="AZ413"/>
  <c r="AJ694"/>
  <c r="AZ379"/>
  <c r="AE642"/>
  <c r="AL411"/>
  <c r="I704"/>
  <c r="AZ582"/>
  <c r="AZ581"/>
  <c r="AX674"/>
  <c r="AX678"/>
  <c r="I699"/>
  <c r="AZ350"/>
  <c r="AZ349"/>
  <c r="AZ347"/>
  <c r="AZ442"/>
  <c r="AZ441"/>
  <c r="AE636"/>
  <c r="AL339"/>
  <c r="AZ372"/>
  <c r="AE641"/>
  <c r="AL399"/>
  <c r="AZ458"/>
  <c r="AE639"/>
  <c r="AL375"/>
  <c r="AE631"/>
  <c r="AL279"/>
  <c r="AZ345"/>
  <c r="AE655"/>
  <c r="AL567"/>
  <c r="I709"/>
  <c r="AZ391"/>
  <c r="AZ281"/>
  <c r="AZ282"/>
  <c r="AZ342"/>
  <c r="AZ436"/>
  <c r="AZ411"/>
  <c r="AZ570"/>
  <c r="AZ569"/>
  <c r="AZ544"/>
  <c r="AZ543"/>
  <c r="AZ576"/>
  <c r="AZ575"/>
  <c r="I705"/>
  <c r="AZ540"/>
  <c r="AZ539"/>
  <c r="AZ572"/>
  <c r="AZ571"/>
  <c r="N613"/>
  <c r="A614"/>
  <c r="I685"/>
  <c r="AH487"/>
  <c r="N487" i="31" s="1"/>
  <c r="AZ418" i="30"/>
  <c r="AZ415"/>
  <c r="AZ394"/>
  <c r="AJ692"/>
  <c r="AJ697"/>
  <c r="AZ277"/>
  <c r="AZ284"/>
  <c r="AZ279"/>
  <c r="AZ278"/>
  <c r="AZ280"/>
  <c r="AZ283"/>
  <c r="AZ276"/>
  <c r="AZ412"/>
  <c r="AZ434"/>
  <c r="AZ433"/>
  <c r="AZ431"/>
  <c r="AZ438"/>
  <c r="AZ437"/>
  <c r="AZ435"/>
  <c r="AZ546"/>
  <c r="AZ545"/>
  <c r="L698"/>
  <c r="AE650"/>
  <c r="AL507"/>
  <c r="AL278"/>
  <c r="AE630"/>
  <c r="AZ378"/>
  <c r="AZ377"/>
  <c r="X691"/>
  <c r="AJ693"/>
  <c r="AE638"/>
  <c r="AL363"/>
  <c r="AZ427"/>
  <c r="AZ389"/>
  <c r="AZ344"/>
  <c r="AZ530"/>
  <c r="AZ529"/>
  <c r="AZ602"/>
  <c r="AZ601"/>
  <c r="AE649"/>
  <c r="AL495"/>
  <c r="I693"/>
  <c r="AZ440"/>
  <c r="AZ594"/>
  <c r="AZ593"/>
  <c r="AZ558"/>
  <c r="AZ557"/>
  <c r="AE657"/>
  <c r="AL591"/>
  <c r="AZ327"/>
  <c r="X699"/>
  <c r="AZ384"/>
  <c r="AZ446"/>
  <c r="AZ445"/>
  <c r="X681"/>
  <c r="BJ636"/>
  <c r="AZ396"/>
  <c r="AZ368"/>
  <c r="AZ453"/>
  <c r="AZ351"/>
  <c r="AZ376"/>
  <c r="AZ425"/>
  <c r="AX682"/>
  <c r="AW630"/>
  <c r="AZ536"/>
  <c r="AZ535"/>
  <c r="AZ568"/>
  <c r="AZ567"/>
  <c r="AZ600"/>
  <c r="AZ599"/>
  <c r="AZ534"/>
  <c r="AZ533"/>
  <c r="AX675"/>
  <c r="AX679"/>
  <c r="AZ299"/>
  <c r="AZ532"/>
  <c r="AZ531"/>
  <c r="AZ564"/>
  <c r="AZ563"/>
  <c r="AZ596"/>
  <c r="AZ595"/>
  <c r="I754"/>
  <c r="AZ356"/>
  <c r="X694"/>
  <c r="L694"/>
  <c r="AZ353"/>
  <c r="AZ385"/>
  <c r="BJ635"/>
  <c r="AZ429"/>
  <c r="AJ695"/>
  <c r="AZ443"/>
  <c r="AE654"/>
  <c r="AL555"/>
  <c r="AZ586"/>
  <c r="AZ585"/>
  <c r="AZ297"/>
  <c r="AZ525"/>
  <c r="AZ343"/>
  <c r="I690"/>
  <c r="BJ641"/>
  <c r="AZ403"/>
  <c r="AZ430"/>
  <c r="AZ348"/>
  <c r="AZ374"/>
  <c r="AZ373"/>
  <c r="AZ393"/>
  <c r="AZ526"/>
  <c r="AG291"/>
  <c r="AX676"/>
  <c r="AJ686"/>
  <c r="AZ359"/>
  <c r="AZ386"/>
  <c r="AZ383"/>
  <c r="AZ390"/>
  <c r="AZ387"/>
  <c r="AZ428"/>
  <c r="BJ644"/>
  <c r="AZ450"/>
  <c r="AZ447"/>
  <c r="I757"/>
  <c r="AZ421"/>
  <c r="AZ361"/>
  <c r="AZ397"/>
  <c r="AZ522"/>
  <c r="AZ538"/>
  <c r="AZ537"/>
  <c r="AZ325"/>
  <c r="AF696"/>
  <c r="L706"/>
  <c r="AE635"/>
  <c r="AL327"/>
  <c r="AE648"/>
  <c r="AL483"/>
  <c r="AZ399"/>
  <c r="AZ375"/>
  <c r="AZ423"/>
  <c r="AX680"/>
  <c r="X682"/>
  <c r="AZ388"/>
  <c r="AJ696"/>
  <c r="X683"/>
  <c r="AZ354"/>
  <c r="X689"/>
  <c r="AZ424"/>
  <c r="AZ400"/>
  <c r="BJ640"/>
  <c r="AZ406"/>
  <c r="AZ405"/>
  <c r="L695"/>
  <c r="AE656"/>
  <c r="AL579"/>
  <c r="AZ457"/>
  <c r="AZ528"/>
  <c r="AZ527"/>
  <c r="AZ560"/>
  <c r="AZ559"/>
  <c r="AZ592"/>
  <c r="AZ591"/>
  <c r="L704"/>
  <c r="AZ556"/>
  <c r="AZ555"/>
  <c r="AZ588"/>
  <c r="AZ587"/>
  <c r="AE634"/>
  <c r="AL315"/>
  <c r="AE637"/>
  <c r="AL351"/>
  <c r="AE640"/>
  <c r="AL387"/>
  <c r="AX683"/>
  <c r="AW631"/>
  <c r="AX684"/>
  <c r="AZ364"/>
  <c r="AE644"/>
  <c r="AL435"/>
  <c r="AZ370"/>
  <c r="AZ369"/>
  <c r="AZ367"/>
  <c r="AZ444"/>
  <c r="I706"/>
  <c r="AZ578"/>
  <c r="AZ577"/>
  <c r="BJ630"/>
  <c r="AE651"/>
  <c r="AL519"/>
  <c r="AZ542"/>
  <c r="AZ541"/>
  <c r="AZ550"/>
  <c r="AZ549"/>
  <c r="I697"/>
  <c r="AE646"/>
  <c r="AL459"/>
  <c r="AZ346"/>
  <c r="AZ422"/>
  <c r="AZ357"/>
  <c r="AJ689"/>
  <c r="AZ371"/>
  <c r="AZ417"/>
  <c r="AZ426"/>
  <c r="X695"/>
  <c r="AZ456"/>
  <c r="AZ455"/>
  <c r="AZ365"/>
  <c r="AJ690"/>
  <c r="AZ408"/>
  <c r="AE652"/>
  <c r="AL531"/>
  <c r="AZ562"/>
  <c r="AZ561"/>
  <c r="AZ520"/>
  <c r="AE632"/>
  <c r="AL291"/>
  <c r="AE647"/>
  <c r="AL471"/>
  <c r="AJ691"/>
  <c r="AZ395"/>
  <c r="AE643"/>
  <c r="AL423"/>
  <c r="AZ404"/>
  <c r="AZ449"/>
  <c r="AZ380"/>
  <c r="AZ523"/>
  <c r="AZ341"/>
  <c r="I707"/>
  <c r="AZ590"/>
  <c r="AZ589"/>
  <c r="AZ598"/>
  <c r="AZ597"/>
  <c r="AZ335"/>
  <c r="I687"/>
  <c r="I700"/>
  <c r="AZ468" l="1"/>
  <c r="AZ483"/>
  <c r="AZ459"/>
  <c r="AZ462"/>
  <c r="AH489"/>
  <c r="N489" i="31" s="1"/>
  <c r="E676"/>
  <c r="M679"/>
  <c r="AH485" i="30"/>
  <c r="N485" i="31" s="1"/>
  <c r="AF706" i="30"/>
  <c r="AO680"/>
  <c r="AZ460"/>
  <c r="AJ687"/>
  <c r="AZ319"/>
  <c r="AZ465"/>
  <c r="AZ461"/>
  <c r="AZ466"/>
  <c r="AZ463"/>
  <c r="AZ292"/>
  <c r="AJ685"/>
  <c r="AZ464"/>
  <c r="AJ688"/>
  <c r="AZ518"/>
  <c r="AH493"/>
  <c r="N493" i="31" s="1"/>
  <c r="AH494" i="30"/>
  <c r="N482" i="31"/>
  <c r="Q675"/>
  <c r="Z627"/>
  <c r="E627"/>
  <c r="N471"/>
  <c r="AH483" i="30"/>
  <c r="N479" i="31"/>
  <c r="AH491" i="30"/>
  <c r="Z634" i="31"/>
  <c r="E634"/>
  <c r="Q682"/>
  <c r="Q681"/>
  <c r="N480"/>
  <c r="AH492" i="30"/>
  <c r="AF705"/>
  <c r="Z633" i="31"/>
  <c r="E633"/>
  <c r="Q680"/>
  <c r="AH486" i="30"/>
  <c r="N474" i="31"/>
  <c r="AM652" i="30"/>
  <c r="AM704" s="1"/>
  <c r="AH490"/>
  <c r="N478" i="31"/>
  <c r="AO676" i="30"/>
  <c r="AO677"/>
  <c r="N476" i="31"/>
  <c r="AH488" i="30"/>
  <c r="N472" i="31"/>
  <c r="AH484" i="30"/>
  <c r="AH647"/>
  <c r="AH699" s="1"/>
  <c r="AG681"/>
  <c r="E630" i="31"/>
  <c r="Q677"/>
  <c r="Z630"/>
  <c r="Z631"/>
  <c r="E631"/>
  <c r="Q679"/>
  <c r="Q678"/>
  <c r="AM654" i="30"/>
  <c r="AM706" s="1"/>
  <c r="M634" i="31"/>
  <c r="AG676" i="30"/>
  <c r="M633" i="31"/>
  <c r="M680" s="1"/>
  <c r="M635"/>
  <c r="AG680" i="30"/>
  <c r="M630" i="31"/>
  <c r="M629"/>
  <c r="M628"/>
  <c r="M675" s="1"/>
  <c r="AM698" i="30"/>
  <c r="AF707"/>
  <c r="AN708"/>
  <c r="AN704"/>
  <c r="AM656"/>
  <c r="AM709" s="1"/>
  <c r="AF708"/>
  <c r="AM695"/>
  <c r="AN688"/>
  <c r="AM701"/>
  <c r="AN707"/>
  <c r="AJ700"/>
  <c r="AN648"/>
  <c r="AN700" s="1"/>
  <c r="AN699"/>
  <c r="AN705"/>
  <c r="AM702"/>
  <c r="AN706"/>
  <c r="AJ702"/>
  <c r="AN650"/>
  <c r="AN702" s="1"/>
  <c r="AJ683"/>
  <c r="AN631"/>
  <c r="AN683" s="1"/>
  <c r="AN709"/>
  <c r="AM685"/>
  <c r="AM682"/>
  <c r="AM699"/>
  <c r="AM703"/>
  <c r="AM692"/>
  <c r="AZ320"/>
  <c r="AZ313"/>
  <c r="AZ323"/>
  <c r="AZ321"/>
  <c r="AZ324"/>
  <c r="AZ318"/>
  <c r="AJ684"/>
  <c r="AZ316"/>
  <c r="AZ491"/>
  <c r="AZ493"/>
  <c r="AZ494"/>
  <c r="AZ484"/>
  <c r="AZ317"/>
  <c r="AZ295"/>
  <c r="AZ331"/>
  <c r="AZ286"/>
  <c r="AZ333"/>
  <c r="AZ285"/>
  <c r="AZ337"/>
  <c r="AZ340"/>
  <c r="AZ291"/>
  <c r="AZ339"/>
  <c r="A675"/>
  <c r="A720"/>
  <c r="A743" s="1"/>
  <c r="AZ289"/>
  <c r="AZ287"/>
  <c r="AZ309"/>
  <c r="AZ329"/>
  <c r="AZ338"/>
  <c r="AJ698"/>
  <c r="AZ308"/>
  <c r="AZ334"/>
  <c r="AZ336"/>
  <c r="AZ470"/>
  <c r="AZ469"/>
  <c r="AZ302"/>
  <c r="AZ311"/>
  <c r="AZ294"/>
  <c r="AZ293"/>
  <c r="AZ296"/>
  <c r="AZ288"/>
  <c r="AZ512"/>
  <c r="AZ515"/>
  <c r="AZ507"/>
  <c r="AZ509"/>
  <c r="AZ510"/>
  <c r="AZ514"/>
  <c r="AZ511"/>
  <c r="AZ508"/>
  <c r="AZ513"/>
  <c r="AZ516"/>
  <c r="AZ310"/>
  <c r="AZ307"/>
  <c r="AZ303"/>
  <c r="AZ312"/>
  <c r="AZ305"/>
  <c r="AZ301"/>
  <c r="AZ306"/>
  <c r="AZ315"/>
  <c r="AZ322"/>
  <c r="AZ330"/>
  <c r="AZ487"/>
  <c r="AZ489"/>
  <c r="AZ486"/>
  <c r="AZ485"/>
  <c r="AZ488"/>
  <c r="AJ699"/>
  <c r="A615"/>
  <c r="AV614"/>
  <c r="N614"/>
  <c r="AH499"/>
  <c r="N499" i="31" s="1"/>
  <c r="AH501" i="30"/>
  <c r="N501" i="31" s="1"/>
  <c r="AH497" i="30" l="1"/>
  <c r="N497" i="31" s="1"/>
  <c r="AH505" i="30"/>
  <c r="N505" i="31" s="1"/>
  <c r="AM705" i="30"/>
  <c r="AH502"/>
  <c r="N490" i="31"/>
  <c r="N492"/>
  <c r="AH504" i="30"/>
  <c r="E681" i="31"/>
  <c r="E682"/>
  <c r="E726"/>
  <c r="E727"/>
  <c r="N483"/>
  <c r="AH495" i="30"/>
  <c r="N484" i="31"/>
  <c r="AH496" i="30"/>
  <c r="E680" i="31"/>
  <c r="E725"/>
  <c r="AH648" i="30"/>
  <c r="AH700" s="1"/>
  <c r="E678" i="31"/>
  <c r="E724"/>
  <c r="E723"/>
  <c r="E679"/>
  <c r="E722"/>
  <c r="E677"/>
  <c r="N491"/>
  <c r="AH503" i="30"/>
  <c r="E719" i="31"/>
  <c r="E720"/>
  <c r="E675"/>
  <c r="N488"/>
  <c r="AH500" i="30"/>
  <c r="AH498"/>
  <c r="N486" i="31"/>
  <c r="AH506" i="30"/>
  <c r="N494" i="31"/>
  <c r="AM707" i="30"/>
  <c r="AM708"/>
  <c r="M676" i="31"/>
  <c r="M681"/>
  <c r="M677"/>
  <c r="M678"/>
  <c r="M682"/>
  <c r="AN701" i="30"/>
  <c r="AN703"/>
  <c r="AN684"/>
  <c r="A676"/>
  <c r="A721"/>
  <c r="A744" s="1"/>
  <c r="AH513"/>
  <c r="N513" i="31" s="1"/>
  <c r="AH511" i="30"/>
  <c r="N511" i="31" s="1"/>
  <c r="AH509" i="30"/>
  <c r="N509" i="31" s="1"/>
  <c r="A616" i="30"/>
  <c r="AV615"/>
  <c r="N615"/>
  <c r="AH517" l="1"/>
  <c r="N517" i="31" s="1"/>
  <c r="AH518" i="30"/>
  <c r="N506" i="31"/>
  <c r="N504"/>
  <c r="AH516" i="30"/>
  <c r="N503" i="31"/>
  <c r="AH515" i="30"/>
  <c r="N496" i="31"/>
  <c r="AH508" i="30"/>
  <c r="AH649"/>
  <c r="AH701" s="1"/>
  <c r="AH510"/>
  <c r="N498" i="31"/>
  <c r="N495"/>
  <c r="AH507" i="30"/>
  <c r="N500" i="31"/>
  <c r="AH512" i="30"/>
  <c r="AH514"/>
  <c r="N502" i="31"/>
  <c r="A677" i="30"/>
  <c r="A722"/>
  <c r="A745" s="1"/>
  <c r="AH521"/>
  <c r="N521" i="31" s="1"/>
  <c r="AH523" i="30"/>
  <c r="N523" i="31" s="1"/>
  <c r="AH525" i="30"/>
  <c r="N525" i="31" s="1"/>
  <c r="A617" i="30"/>
  <c r="AV616"/>
  <c r="N616"/>
  <c r="AH529" l="1"/>
  <c r="N529" i="31" s="1"/>
  <c r="AH526" i="30"/>
  <c r="N514" i="31"/>
  <c r="N508"/>
  <c r="AH520" i="30"/>
  <c r="N512" i="31"/>
  <c r="AH524" i="30"/>
  <c r="N516" i="31"/>
  <c r="AH528" i="30"/>
  <c r="AH522"/>
  <c r="N510" i="31"/>
  <c r="N515"/>
  <c r="AH527" i="30"/>
  <c r="AH650"/>
  <c r="AH702" s="1"/>
  <c r="N507" i="31"/>
  <c r="AH519" i="30"/>
  <c r="AH530"/>
  <c r="N518" i="31"/>
  <c r="A678" i="30"/>
  <c r="A723"/>
  <c r="A746" s="1"/>
  <c r="AH537"/>
  <c r="N537" i="31" s="1"/>
  <c r="AH533" i="30"/>
  <c r="N533" i="31" s="1"/>
  <c r="A618" i="30"/>
  <c r="AV617"/>
  <c r="N617"/>
  <c r="AH535"/>
  <c r="N535" i="31" s="1"/>
  <c r="AH541" i="30" l="1"/>
  <c r="N541" i="31" s="1"/>
  <c r="AH542" i="30"/>
  <c r="N530" i="31"/>
  <c r="N527"/>
  <c r="AH539" i="30"/>
  <c r="N520" i="31"/>
  <c r="AH532" i="30"/>
  <c r="N519" i="31"/>
  <c r="AH531" i="30"/>
  <c r="N528" i="31"/>
  <c r="AH540" i="30"/>
  <c r="N524" i="31"/>
  <c r="AH536" i="30"/>
  <c r="AH651"/>
  <c r="AH703" s="1"/>
  <c r="AH534"/>
  <c r="N522" i="31"/>
  <c r="AH538" i="30"/>
  <c r="N526" i="31"/>
  <c r="A679" i="30"/>
  <c r="A724"/>
  <c r="A747" s="1"/>
  <c r="AH547"/>
  <c r="N547" i="31" s="1"/>
  <c r="N618" i="30"/>
  <c r="A619"/>
  <c r="AV618"/>
  <c r="AH545"/>
  <c r="N545" i="31" s="1"/>
  <c r="AH549" i="30"/>
  <c r="N549" i="31" s="1"/>
  <c r="AH553" i="30" l="1"/>
  <c r="N553" i="31" s="1"/>
  <c r="AH550" i="30"/>
  <c r="N538" i="31"/>
  <c r="N536"/>
  <c r="AH548" i="30"/>
  <c r="N539" i="31"/>
  <c r="AH551" i="30"/>
  <c r="N531" i="31"/>
  <c r="AH543" i="30"/>
  <c r="AH652"/>
  <c r="AH704" s="1"/>
  <c r="AH546"/>
  <c r="N534" i="31"/>
  <c r="N540"/>
  <c r="AH552" i="30"/>
  <c r="N532" i="31"/>
  <c r="AH544" i="30"/>
  <c r="AH554"/>
  <c r="N542" i="31"/>
  <c r="A725" i="30"/>
  <c r="A748" s="1"/>
  <c r="A680"/>
  <c r="AH557"/>
  <c r="N557" i="31" s="1"/>
  <c r="AH559" i="30"/>
  <c r="N559" i="31" s="1"/>
  <c r="AH561" i="30"/>
  <c r="N561" i="31" s="1"/>
  <c r="A620" i="30"/>
  <c r="AV619"/>
  <c r="N619"/>
  <c r="AH565" l="1"/>
  <c r="N565" i="31" s="1"/>
  <c r="AH653" i="30"/>
  <c r="AH705" s="1"/>
  <c r="AH566"/>
  <c r="N554" i="31"/>
  <c r="N544"/>
  <c r="AH556" i="30"/>
  <c r="N548" i="31"/>
  <c r="AH560" i="30"/>
  <c r="AH558"/>
  <c r="N546" i="31"/>
  <c r="N551"/>
  <c r="AH563" i="30"/>
  <c r="N543" i="31"/>
  <c r="AH555" i="30"/>
  <c r="N552" i="31"/>
  <c r="AH564" i="30"/>
  <c r="AH562"/>
  <c r="N550" i="31"/>
  <c r="A681" i="30"/>
  <c r="A726"/>
  <c r="A749" s="1"/>
  <c r="AH573"/>
  <c r="N573" i="31" s="1"/>
  <c r="AH577" i="30"/>
  <c r="N577" i="31" s="1"/>
  <c r="N620" i="30"/>
  <c r="A621"/>
  <c r="AV620"/>
  <c r="AH571"/>
  <c r="N571" i="31" s="1"/>
  <c r="AH569" i="30"/>
  <c r="N569" i="31" s="1"/>
  <c r="AH574" i="30" l="1"/>
  <c r="N562" i="31"/>
  <c r="AH570" i="30"/>
  <c r="N558" i="31"/>
  <c r="N555"/>
  <c r="AH567" i="30"/>
  <c r="N564" i="31"/>
  <c r="AH576" i="30"/>
  <c r="N563" i="31"/>
  <c r="AH575" i="30"/>
  <c r="N560" i="31"/>
  <c r="AH572" i="30"/>
  <c r="N556" i="31"/>
  <c r="AH568" i="30"/>
  <c r="AH654"/>
  <c r="AH706" s="1"/>
  <c r="AH578"/>
  <c r="N566" i="31"/>
  <c r="A682" i="30"/>
  <c r="A727"/>
  <c r="A750" s="1"/>
  <c r="AH585"/>
  <c r="N585" i="31" s="1"/>
  <c r="AH581" i="30"/>
  <c r="N581" i="31" s="1"/>
  <c r="A622" i="30"/>
  <c r="AV621"/>
  <c r="N621"/>
  <c r="AH589"/>
  <c r="N589" i="31" s="1"/>
  <c r="AH583" i="30"/>
  <c r="N583" i="31" s="1"/>
  <c r="AH655" i="30" l="1"/>
  <c r="AH707" s="1"/>
  <c r="AH582"/>
  <c r="N570" i="31"/>
  <c r="AH590" i="30"/>
  <c r="N578" i="31"/>
  <c r="N576"/>
  <c r="AH588" i="30"/>
  <c r="N568" i="31"/>
  <c r="AH580" i="30"/>
  <c r="N575" i="31"/>
  <c r="AH587" i="30"/>
  <c r="N567" i="31"/>
  <c r="AH579" i="30"/>
  <c r="N572" i="31"/>
  <c r="AH584" i="30"/>
  <c r="AH586"/>
  <c r="N574" i="31"/>
  <c r="A683" i="30"/>
  <c r="A728"/>
  <c r="A751" s="1"/>
  <c r="AH597"/>
  <c r="N597" i="31" s="1"/>
  <c r="AH593" i="30"/>
  <c r="N593" i="31" s="1"/>
  <c r="AH601" i="30"/>
  <c r="N601" i="31" s="1"/>
  <c r="AH595" i="30"/>
  <c r="N595" i="31" s="1"/>
  <c r="A623" i="30"/>
  <c r="AV622"/>
  <c r="N622"/>
  <c r="AH656" l="1"/>
  <c r="AH708" s="1"/>
  <c r="N580" i="31"/>
  <c r="AH592" i="30"/>
  <c r="N592" i="31" s="1"/>
  <c r="AH598" i="30"/>
  <c r="N598" i="31" s="1"/>
  <c r="N586"/>
  <c r="AH602" i="30"/>
  <c r="N602" i="31" s="1"/>
  <c r="N590"/>
  <c r="N584"/>
  <c r="AH596" i="30"/>
  <c r="N596" i="31" s="1"/>
  <c r="N587"/>
  <c r="AH599" i="30"/>
  <c r="N599" i="31" s="1"/>
  <c r="N588"/>
  <c r="AH600" i="30"/>
  <c r="N600" i="31" s="1"/>
  <c r="N579"/>
  <c r="AH591" i="30"/>
  <c r="N591" i="31" s="1"/>
  <c r="AH594" i="30"/>
  <c r="N594" i="31" s="1"/>
  <c r="N582"/>
  <c r="A729" i="30"/>
  <c r="A752" s="1"/>
  <c r="A684"/>
  <c r="A624"/>
  <c r="AV623"/>
  <c r="N623"/>
  <c r="AH657" l="1"/>
  <c r="AH709" s="1"/>
  <c r="A730"/>
  <c r="A753" s="1"/>
  <c r="A685"/>
  <c r="N624"/>
  <c r="A625"/>
  <c r="AV624"/>
  <c r="A731" l="1"/>
  <c r="A754" s="1"/>
  <c r="A686"/>
  <c r="N625"/>
  <c r="A626"/>
  <c r="AV625"/>
  <c r="A687" l="1"/>
  <c r="A732"/>
  <c r="A755" s="1"/>
  <c r="N626"/>
  <c r="A627"/>
  <c r="AV626"/>
  <c r="A733" l="1"/>
  <c r="A756" s="1"/>
  <c r="A688"/>
  <c r="A628"/>
  <c r="N627"/>
  <c r="AV627"/>
  <c r="A689" l="1"/>
  <c r="A734"/>
  <c r="A757" s="1"/>
  <c r="AV628"/>
  <c r="A629"/>
  <c r="N628"/>
  <c r="A690" l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35"/>
  <c r="A758" s="1"/>
  <c r="A630"/>
  <c r="N629"/>
  <c r="AV629"/>
  <c r="AV630" l="1"/>
  <c r="A631"/>
  <c r="N630"/>
  <c r="A632" l="1"/>
  <c r="N631"/>
  <c r="AV631"/>
  <c r="AV632" l="1"/>
  <c r="A633"/>
  <c r="N632"/>
  <c r="AV633" l="1"/>
  <c r="A634"/>
  <c r="N633"/>
  <c r="A635" l="1"/>
  <c r="N634"/>
  <c r="AV634"/>
  <c r="AV635" l="1"/>
  <c r="N635"/>
  <c r="A636"/>
  <c r="N636" l="1"/>
  <c r="A637"/>
  <c r="AV636"/>
  <c r="AV637" l="1"/>
  <c r="A638"/>
  <c r="N637"/>
  <c r="A639" l="1"/>
  <c r="N638"/>
  <c r="AV638"/>
  <c r="AV639" l="1"/>
  <c r="N639"/>
  <c r="A640"/>
  <c r="N640" l="1"/>
  <c r="A641"/>
  <c r="AV640"/>
  <c r="AV641" l="1"/>
  <c r="A642"/>
  <c r="N641"/>
  <c r="A643" l="1"/>
  <c r="N642"/>
  <c r="AV642"/>
  <c r="AV643" l="1"/>
  <c r="N643"/>
  <c r="A644"/>
  <c r="AV644" l="1"/>
  <c r="A645"/>
  <c r="AV645" l="1"/>
  <c r="A646"/>
  <c r="AV646" l="1"/>
  <c r="A647"/>
  <c r="AV647" l="1"/>
  <c r="A648"/>
  <c r="AV648" l="1"/>
  <c r="A649"/>
  <c r="AV649" l="1"/>
  <c r="A650"/>
  <c r="AV650" l="1"/>
  <c r="A651"/>
  <c r="AV651" l="1"/>
  <c r="A652"/>
  <c r="AV652" l="1"/>
  <c r="A653"/>
  <c r="AV653" l="1"/>
  <c r="A654"/>
  <c r="AV654" l="1"/>
  <c r="A655"/>
  <c r="AV655" l="1"/>
  <c r="A656"/>
  <c r="AV656" l="1"/>
  <c r="A657"/>
  <c r="AV657" s="1"/>
  <c r="BS274" i="1" l="1"/>
  <c r="BX274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11"/>
  <c r="AB274" i="3"/>
  <c r="L114" i="1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12"/>
  <c r="L113"/>
  <c r="L111"/>
  <c r="H274" l="1"/>
  <c r="I274"/>
  <c r="BN274" l="1"/>
  <c r="G274"/>
  <c r="W274" i="3" l="1"/>
  <c r="Y274"/>
  <c r="Z274"/>
  <c r="AC274"/>
  <c r="AD274"/>
  <c r="AH274"/>
  <c r="AI274"/>
  <c r="O274" i="1" s="1"/>
  <c r="S280" i="3"/>
  <c r="M280" i="30" s="1"/>
  <c r="AK280" s="1"/>
  <c r="Q280" i="31" s="1"/>
  <c r="N274" l="1"/>
  <c r="O274" s="1"/>
  <c r="N274" i="1"/>
  <c r="AN274" i="3"/>
  <c r="X274"/>
  <c r="AX274"/>
  <c r="K284"/>
  <c r="K285"/>
  <c r="K286"/>
  <c r="K287"/>
  <c r="K288"/>
  <c r="K289"/>
  <c r="K290"/>
  <c r="K291"/>
  <c r="K292"/>
  <c r="K293"/>
  <c r="K294"/>
  <c r="K295"/>
  <c r="Q296"/>
  <c r="Q297"/>
  <c r="Q298"/>
  <c r="Q299"/>
  <c r="K299" i="30" s="1"/>
  <c r="AI299" s="1"/>
  <c r="Q300" i="3"/>
  <c r="Q301"/>
  <c r="Q302"/>
  <c r="Q303"/>
  <c r="Q304"/>
  <c r="Q305"/>
  <c r="Q306"/>
  <c r="Q307"/>
  <c r="Q311"/>
  <c r="Q313"/>
  <c r="K313" i="30" s="1"/>
  <c r="AI313" s="1"/>
  <c r="Q319" i="3"/>
  <c r="Q323"/>
  <c r="G657"/>
  <c r="G656"/>
  <c r="E656"/>
  <c r="D656"/>
  <c r="C656"/>
  <c r="G655"/>
  <c r="E655"/>
  <c r="D655"/>
  <c r="C655"/>
  <c r="G654"/>
  <c r="E654"/>
  <c r="D654"/>
  <c r="C654"/>
  <c r="G653"/>
  <c r="E653"/>
  <c r="D653"/>
  <c r="C653"/>
  <c r="G652"/>
  <c r="E652"/>
  <c r="D652"/>
  <c r="C652"/>
  <c r="G651"/>
  <c r="E651"/>
  <c r="D651"/>
  <c r="C651"/>
  <c r="G650"/>
  <c r="E650"/>
  <c r="D650"/>
  <c r="C650"/>
  <c r="G649"/>
  <c r="E649"/>
  <c r="D649"/>
  <c r="C649"/>
  <c r="G648"/>
  <c r="E648"/>
  <c r="D648"/>
  <c r="C648"/>
  <c r="G702" l="1"/>
  <c r="G704"/>
  <c r="G706"/>
  <c r="G708"/>
  <c r="G707"/>
  <c r="K323"/>
  <c r="K323" i="30"/>
  <c r="AI323" s="1"/>
  <c r="K311" i="3"/>
  <c r="K311" i="30"/>
  <c r="AI311" s="1"/>
  <c r="Q316" i="3"/>
  <c r="K304" i="30"/>
  <c r="AI304" s="1"/>
  <c r="Q312" i="3"/>
  <c r="K300" i="30"/>
  <c r="AI300" s="1"/>
  <c r="K296" i="3"/>
  <c r="G709"/>
  <c r="K319"/>
  <c r="K319" i="30"/>
  <c r="AI319" s="1"/>
  <c r="K307" i="3"/>
  <c r="K307" i="30"/>
  <c r="AI307" s="1"/>
  <c r="K303" i="3"/>
  <c r="AG299" i="30"/>
  <c r="O299" i="31"/>
  <c r="K299" i="3"/>
  <c r="Q315"/>
  <c r="K306"/>
  <c r="K306" i="30"/>
  <c r="AI306" s="1"/>
  <c r="K302" i="3"/>
  <c r="K302" i="30"/>
  <c r="AI302" s="1"/>
  <c r="K298" i="3"/>
  <c r="K298" i="30"/>
  <c r="AI298" s="1"/>
  <c r="G701" i="3"/>
  <c r="G703"/>
  <c r="G705"/>
  <c r="AG313" i="30"/>
  <c r="O313" i="31"/>
  <c r="K305" i="3"/>
  <c r="K305" i="30"/>
  <c r="AI305" s="1"/>
  <c r="K301" i="3"/>
  <c r="K301" i="30"/>
  <c r="AI301" s="1"/>
  <c r="K297" i="3"/>
  <c r="K297" i="30"/>
  <c r="AI297" s="1"/>
  <c r="C708" i="3"/>
  <c r="C705"/>
  <c r="C707"/>
  <c r="C702"/>
  <c r="C704"/>
  <c r="C703"/>
  <c r="C706"/>
  <c r="C701"/>
  <c r="D708"/>
  <c r="D706"/>
  <c r="D702"/>
  <c r="D701"/>
  <c r="D703"/>
  <c r="D705"/>
  <c r="D707"/>
  <c r="D704"/>
  <c r="Q324"/>
  <c r="K304"/>
  <c r="Q318"/>
  <c r="Q310"/>
  <c r="K310" i="30" s="1"/>
  <c r="AI310" s="1"/>
  <c r="K300" i="3"/>
  <c r="Q325"/>
  <c r="K313"/>
  <c r="Q317"/>
  <c r="Q314"/>
  <c r="K314" i="30" s="1"/>
  <c r="AI314" s="1"/>
  <c r="Q309" i="3"/>
  <c r="K309" i="30" s="1"/>
  <c r="AI309" s="1"/>
  <c r="Q308" i="3"/>
  <c r="K308" i="30" s="1"/>
  <c r="AI308" s="1"/>
  <c r="O310" i="31" l="1"/>
  <c r="AG310" i="30"/>
  <c r="K315" i="3"/>
  <c r="K296" i="30"/>
  <c r="Q632"/>
  <c r="AG304"/>
  <c r="O304" i="31"/>
  <c r="AG301" i="30"/>
  <c r="O301" i="31"/>
  <c r="AG307" i="30"/>
  <c r="O307" i="31"/>
  <c r="K316" i="3"/>
  <c r="K316" i="30"/>
  <c r="AI316" s="1"/>
  <c r="AG309"/>
  <c r="O309" i="31"/>
  <c r="K325" i="3"/>
  <c r="K325" i="30"/>
  <c r="AI325" s="1"/>
  <c r="AG298"/>
  <c r="O298" i="31"/>
  <c r="AG306" i="30"/>
  <c r="O306" i="31"/>
  <c r="AG300" i="30"/>
  <c r="O300" i="31"/>
  <c r="AG311" i="30"/>
  <c r="O311" i="31"/>
  <c r="K317" i="3"/>
  <c r="K317" i="30"/>
  <c r="AI317" s="1"/>
  <c r="AG302"/>
  <c r="O302" i="31"/>
  <c r="AG323" i="30"/>
  <c r="O323" i="31"/>
  <c r="AG308" i="30"/>
  <c r="O308" i="31"/>
  <c r="K318" i="3"/>
  <c r="K318" i="30"/>
  <c r="AI318" s="1"/>
  <c r="AG314"/>
  <c r="O314" i="31"/>
  <c r="K324" i="3"/>
  <c r="K324" i="30"/>
  <c r="AI324" s="1"/>
  <c r="AG297"/>
  <c r="O297" i="31"/>
  <c r="AG305" i="30"/>
  <c r="O305" i="31"/>
  <c r="K303" i="30"/>
  <c r="AG319"/>
  <c r="O319" i="31"/>
  <c r="K312" i="3"/>
  <c r="K312" i="30"/>
  <c r="AI312" s="1"/>
  <c r="K310" i="3"/>
  <c r="Q322"/>
  <c r="K314"/>
  <c r="Q326"/>
  <c r="Q321"/>
  <c r="K309"/>
  <c r="K308"/>
  <c r="Q320"/>
  <c r="E602"/>
  <c r="K326" l="1"/>
  <c r="K326" i="30"/>
  <c r="AI326" s="1"/>
  <c r="AG317"/>
  <c r="O317" i="31"/>
  <c r="O324"/>
  <c r="AG324" i="30"/>
  <c r="K322" i="3"/>
  <c r="K322" i="30"/>
  <c r="AI322" s="1"/>
  <c r="AI303"/>
  <c r="K731"/>
  <c r="K633"/>
  <c r="O318" i="31"/>
  <c r="AG318" i="30"/>
  <c r="K320" i="3"/>
  <c r="K320" i="30"/>
  <c r="AI320" s="1"/>
  <c r="AG316"/>
  <c r="O316" i="31"/>
  <c r="K730" i="30"/>
  <c r="K632"/>
  <c r="AI296"/>
  <c r="O312" i="31"/>
  <c r="AG312" i="30"/>
  <c r="Q633"/>
  <c r="K321" i="3"/>
  <c r="K321" i="30"/>
  <c r="AI321" s="1"/>
  <c r="O325" i="31"/>
  <c r="AG325" i="30"/>
  <c r="Q634"/>
  <c r="K315"/>
  <c r="F657" i="3"/>
  <c r="F656"/>
  <c r="F655"/>
  <c r="F654"/>
  <c r="F653"/>
  <c r="F652"/>
  <c r="F651"/>
  <c r="F650"/>
  <c r="F649"/>
  <c r="F648"/>
  <c r="E657"/>
  <c r="D602"/>
  <c r="D657" s="1"/>
  <c r="D709" s="1"/>
  <c r="F709" l="1"/>
  <c r="F706"/>
  <c r="F701"/>
  <c r="F705"/>
  <c r="F702"/>
  <c r="K754" i="30"/>
  <c r="O320" i="31"/>
  <c r="AG320" i="30"/>
  <c r="O303" i="31"/>
  <c r="AI633" i="30"/>
  <c r="AG303"/>
  <c r="F704" i="3"/>
  <c r="F708"/>
  <c r="O321" i="31"/>
  <c r="AG321" i="30"/>
  <c r="O296" i="31"/>
  <c r="AI632" i="30"/>
  <c r="AG296"/>
  <c r="AG326"/>
  <c r="O326" i="31"/>
  <c r="AI315" i="30"/>
  <c r="K732"/>
  <c r="K755" s="1"/>
  <c r="K634"/>
  <c r="K686" s="1"/>
  <c r="K685"/>
  <c r="AG322"/>
  <c r="O322" i="31"/>
  <c r="F703" i="3"/>
  <c r="F707"/>
  <c r="AI685" i="30" l="1"/>
  <c r="AG632"/>
  <c r="AG633"/>
  <c r="O315" i="31"/>
  <c r="AG315" i="30"/>
  <c r="AI634"/>
  <c r="AI686" s="1"/>
  <c r="BU543" i="3"/>
  <c r="BU555" s="1"/>
  <c r="BU567" s="1"/>
  <c r="BU579" s="1"/>
  <c r="BU591" s="1"/>
  <c r="BY543"/>
  <c r="BY555" s="1"/>
  <c r="BY567" s="1"/>
  <c r="BY579" s="1"/>
  <c r="BY591" s="1"/>
  <c r="BU544"/>
  <c r="BU556" s="1"/>
  <c r="BU568" s="1"/>
  <c r="BU580" s="1"/>
  <c r="BU592" s="1"/>
  <c r="BY544"/>
  <c r="BY556" s="1"/>
  <c r="BY568" s="1"/>
  <c r="BY580" s="1"/>
  <c r="BY592" s="1"/>
  <c r="BU545"/>
  <c r="BU557" s="1"/>
  <c r="BU569" s="1"/>
  <c r="BU581" s="1"/>
  <c r="BU593" s="1"/>
  <c r="BY545"/>
  <c r="BY557" s="1"/>
  <c r="BY569" s="1"/>
  <c r="BY581" s="1"/>
  <c r="BY593" s="1"/>
  <c r="BU546"/>
  <c r="BU558" s="1"/>
  <c r="BU570" s="1"/>
  <c r="BU582" s="1"/>
  <c r="BU594" s="1"/>
  <c r="BY546"/>
  <c r="BY558" s="1"/>
  <c r="BY570" s="1"/>
  <c r="BY582" s="1"/>
  <c r="BY594" s="1"/>
  <c r="BU547"/>
  <c r="BU559" s="1"/>
  <c r="BU571" s="1"/>
  <c r="BU583" s="1"/>
  <c r="BU595" s="1"/>
  <c r="BY547"/>
  <c r="BY559" s="1"/>
  <c r="BY571" s="1"/>
  <c r="BY583" s="1"/>
  <c r="BY595" s="1"/>
  <c r="BU548"/>
  <c r="BU560" s="1"/>
  <c r="BU572" s="1"/>
  <c r="BU584" s="1"/>
  <c r="BU596" s="1"/>
  <c r="BY548"/>
  <c r="BY560" s="1"/>
  <c r="BY572" s="1"/>
  <c r="BY584" s="1"/>
  <c r="BY596" s="1"/>
  <c r="BU549"/>
  <c r="BU561" s="1"/>
  <c r="BU573" s="1"/>
  <c r="BU585" s="1"/>
  <c r="BU597" s="1"/>
  <c r="BY549"/>
  <c r="BY561" s="1"/>
  <c r="BY573" s="1"/>
  <c r="BY585" s="1"/>
  <c r="BY597" s="1"/>
  <c r="BU550"/>
  <c r="BU562" s="1"/>
  <c r="BU574" s="1"/>
  <c r="BU586" s="1"/>
  <c r="BU598" s="1"/>
  <c r="BY550"/>
  <c r="BY562" s="1"/>
  <c r="BY574" s="1"/>
  <c r="BY586" s="1"/>
  <c r="BY598" s="1"/>
  <c r="BU551"/>
  <c r="BU563" s="1"/>
  <c r="BU575" s="1"/>
  <c r="BU587" s="1"/>
  <c r="BU599" s="1"/>
  <c r="BY551"/>
  <c r="BY563" s="1"/>
  <c r="BY575" s="1"/>
  <c r="BY587" s="1"/>
  <c r="BY599" s="1"/>
  <c r="BU552"/>
  <c r="BU564" s="1"/>
  <c r="BU576" s="1"/>
  <c r="BU588" s="1"/>
  <c r="BU600" s="1"/>
  <c r="BY552"/>
  <c r="BY564" s="1"/>
  <c r="BY576" s="1"/>
  <c r="BY588" s="1"/>
  <c r="BY600" s="1"/>
  <c r="BU553"/>
  <c r="BU565" s="1"/>
  <c r="BU577" s="1"/>
  <c r="BU589" s="1"/>
  <c r="BU601" s="1"/>
  <c r="BY553"/>
  <c r="BY565" s="1"/>
  <c r="BY577" s="1"/>
  <c r="BY589" s="1"/>
  <c r="BY601" s="1"/>
  <c r="BU554"/>
  <c r="BU566" s="1"/>
  <c r="BU578" s="1"/>
  <c r="BU590" s="1"/>
  <c r="BU602" s="1"/>
  <c r="BY554"/>
  <c r="BY566" s="1"/>
  <c r="BY578" s="1"/>
  <c r="BY590" s="1"/>
  <c r="BY602" s="1"/>
  <c r="AG685" i="30" l="1"/>
  <c r="AG634"/>
  <c r="AG686" s="1"/>
  <c r="BX273" i="1"/>
  <c r="BS273"/>
  <c r="BN273"/>
  <c r="G273"/>
  <c r="H273"/>
  <c r="I273"/>
  <c r="AO273"/>
  <c r="AJ273"/>
  <c r="AE273"/>
  <c r="H228" i="10"/>
  <c r="H227"/>
  <c r="S131"/>
  <c r="S130"/>
  <c r="S129"/>
  <c r="S128"/>
  <c r="S127"/>
  <c r="H76"/>
  <c r="H75"/>
  <c r="H24"/>
  <c r="H23"/>
  <c r="CA362" i="1"/>
  <c r="CA361"/>
  <c r="CA360"/>
  <c r="CA359"/>
  <c r="CA358"/>
  <c r="CA357"/>
  <c r="CA356"/>
  <c r="CA355"/>
  <c r="CA354"/>
  <c r="CA353"/>
  <c r="CA352"/>
  <c r="CA351"/>
  <c r="CA350"/>
  <c r="CA349"/>
  <c r="CA348"/>
  <c r="CA347"/>
  <c r="CA346"/>
  <c r="CA345"/>
  <c r="CA344"/>
  <c r="CA343"/>
  <c r="CA342"/>
  <c r="CA341"/>
  <c r="CA340"/>
  <c r="CA339"/>
  <c r="CA338"/>
  <c r="CA337"/>
  <c r="CA336"/>
  <c r="CA335"/>
  <c r="CA334"/>
  <c r="CA333"/>
  <c r="CA332"/>
  <c r="CA331"/>
  <c r="CA330"/>
  <c r="CA329"/>
  <c r="CA328"/>
  <c r="CA327"/>
  <c r="CA326"/>
  <c r="CA325"/>
  <c r="CA324"/>
  <c r="CA323"/>
  <c r="CA322"/>
  <c r="CA321"/>
  <c r="CA320"/>
  <c r="CA319"/>
  <c r="CA318"/>
  <c r="CA317"/>
  <c r="CA316"/>
  <c r="CA315"/>
  <c r="CA314"/>
  <c r="CA313"/>
  <c r="CA312"/>
  <c r="CA311"/>
  <c r="CA310"/>
  <c r="CA309"/>
  <c r="CA308"/>
  <c r="CA307"/>
  <c r="CA306"/>
  <c r="CA305"/>
  <c r="CA304"/>
  <c r="CA303"/>
  <c r="CA302"/>
  <c r="CA301"/>
  <c r="CA300"/>
  <c r="CA299"/>
  <c r="CA298"/>
  <c r="CA297"/>
  <c r="CA296"/>
  <c r="CA295"/>
  <c r="CA294"/>
  <c r="CA293"/>
  <c r="CA292"/>
  <c r="CA291"/>
  <c r="CA290"/>
  <c r="CA289"/>
  <c r="CA288"/>
  <c r="CA287"/>
  <c r="CA286"/>
  <c r="CA285"/>
  <c r="CA284"/>
  <c r="CA283"/>
  <c r="CA282"/>
  <c r="CA281"/>
  <c r="CA280"/>
  <c r="CA279"/>
  <c r="CA278"/>
  <c r="BV482"/>
  <c r="BV481"/>
  <c r="BV480"/>
  <c r="BV479"/>
  <c r="BV478"/>
  <c r="BV477"/>
  <c r="BV476"/>
  <c r="BV475"/>
  <c r="BV474"/>
  <c r="BV473"/>
  <c r="BV472"/>
  <c r="BV471"/>
  <c r="BV470"/>
  <c r="BV469"/>
  <c r="BV468"/>
  <c r="BV467"/>
  <c r="BV466"/>
  <c r="BV465"/>
  <c r="BV464"/>
  <c r="BV463"/>
  <c r="BV462"/>
  <c r="BV461"/>
  <c r="BV460"/>
  <c r="BV459"/>
  <c r="BV458"/>
  <c r="BV457"/>
  <c r="BV456"/>
  <c r="BV455"/>
  <c r="BV454"/>
  <c r="BV453"/>
  <c r="BV452"/>
  <c r="BV451"/>
  <c r="BV450"/>
  <c r="BV449"/>
  <c r="BV448"/>
  <c r="BV447"/>
  <c r="BV446"/>
  <c r="BV445"/>
  <c r="BV444"/>
  <c r="BV443"/>
  <c r="BV442"/>
  <c r="BV441"/>
  <c r="BV440"/>
  <c r="BV439"/>
  <c r="BV438"/>
  <c r="BV437"/>
  <c r="BV436"/>
  <c r="BV435"/>
  <c r="BV434"/>
  <c r="BV433"/>
  <c r="BV432"/>
  <c r="BV431"/>
  <c r="BV430"/>
  <c r="BV429"/>
  <c r="BV428"/>
  <c r="BV427"/>
  <c r="BV426"/>
  <c r="BV425"/>
  <c r="BV424"/>
  <c r="BV423"/>
  <c r="BV422"/>
  <c r="BV421"/>
  <c r="BV420"/>
  <c r="BV419"/>
  <c r="BV418"/>
  <c r="BV417"/>
  <c r="BV416"/>
  <c r="BV415"/>
  <c r="BV414"/>
  <c r="BV413"/>
  <c r="BV412"/>
  <c r="BV411"/>
  <c r="BV410"/>
  <c r="BV409"/>
  <c r="BV408"/>
  <c r="BV407"/>
  <c r="BV406"/>
  <c r="BV405"/>
  <c r="BV404"/>
  <c r="BV403"/>
  <c r="BV402"/>
  <c r="BV401"/>
  <c r="BV400"/>
  <c r="BV399"/>
  <c r="BV398"/>
  <c r="BV397"/>
  <c r="BV396"/>
  <c r="BV395"/>
  <c r="BV394"/>
  <c r="BV393"/>
  <c r="BV392"/>
  <c r="BV391"/>
  <c r="BV390"/>
  <c r="BV389"/>
  <c r="BV388"/>
  <c r="BV387"/>
  <c r="BV386"/>
  <c r="BV385"/>
  <c r="BV384"/>
  <c r="BV383"/>
  <c r="BV382"/>
  <c r="BV381"/>
  <c r="BV380"/>
  <c r="BV379"/>
  <c r="BV378"/>
  <c r="BV377"/>
  <c r="BV376"/>
  <c r="BV375"/>
  <c r="BV374"/>
  <c r="BV373"/>
  <c r="BV372"/>
  <c r="BV371"/>
  <c r="BV370"/>
  <c r="BV369"/>
  <c r="BV368"/>
  <c r="BV367"/>
  <c r="BV366"/>
  <c r="BV365"/>
  <c r="BV364"/>
  <c r="BV363"/>
  <c r="BV362"/>
  <c r="BV361"/>
  <c r="BV360"/>
  <c r="BV359"/>
  <c r="BV358"/>
  <c r="BV357"/>
  <c r="BV356"/>
  <c r="BV355"/>
  <c r="BV354"/>
  <c r="BV353"/>
  <c r="BV352"/>
  <c r="BV351"/>
  <c r="BV350"/>
  <c r="BV349"/>
  <c r="BV348"/>
  <c r="BV347"/>
  <c r="BV346"/>
  <c r="BV345"/>
  <c r="BV344"/>
  <c r="BV343"/>
  <c r="BV342"/>
  <c r="BV341"/>
  <c r="BV340"/>
  <c r="BV339"/>
  <c r="BV338"/>
  <c r="BV337"/>
  <c r="BV336"/>
  <c r="BV335"/>
  <c r="BV334"/>
  <c r="BV333"/>
  <c r="BV332"/>
  <c r="BV331"/>
  <c r="BV330"/>
  <c r="BV329"/>
  <c r="BV328"/>
  <c r="BV327"/>
  <c r="BV326"/>
  <c r="BV325"/>
  <c r="BV324"/>
  <c r="BV323"/>
  <c r="BV322"/>
  <c r="BV321"/>
  <c r="BV320"/>
  <c r="BV319"/>
  <c r="BV318"/>
  <c r="BV317"/>
  <c r="BV316"/>
  <c r="BV315"/>
  <c r="BV314"/>
  <c r="BV313"/>
  <c r="BV312"/>
  <c r="BV311"/>
  <c r="BV310"/>
  <c r="BV309"/>
  <c r="BV308"/>
  <c r="BV307"/>
  <c r="BV306"/>
  <c r="BV305"/>
  <c r="BV304"/>
  <c r="BV303"/>
  <c r="BV302"/>
  <c r="BV301"/>
  <c r="BV300"/>
  <c r="BV299"/>
  <c r="BV298"/>
  <c r="BV297"/>
  <c r="BV296"/>
  <c r="BV295"/>
  <c r="BV294"/>
  <c r="BV293"/>
  <c r="BV292"/>
  <c r="BV291"/>
  <c r="BV290"/>
  <c r="BV289"/>
  <c r="BV288"/>
  <c r="BV287"/>
  <c r="BV286"/>
  <c r="BV285"/>
  <c r="BV284"/>
  <c r="BV283"/>
  <c r="BV282"/>
  <c r="BV281"/>
  <c r="BV280"/>
  <c r="BV279"/>
  <c r="BV278"/>
  <c r="BV277"/>
  <c r="BV276"/>
  <c r="BV275"/>
  <c r="BV274"/>
  <c r="BV273"/>
  <c r="BV272"/>
  <c r="BV271"/>
  <c r="BV270"/>
  <c r="BV269"/>
  <c r="BV268"/>
  <c r="BV267"/>
  <c r="BL482"/>
  <c r="BL481"/>
  <c r="BL480"/>
  <c r="BL479"/>
  <c r="BL478"/>
  <c r="BL477"/>
  <c r="BL476"/>
  <c r="BL475"/>
  <c r="BL474"/>
  <c r="BL473"/>
  <c r="BL472"/>
  <c r="BL471"/>
  <c r="BL470"/>
  <c r="BL469"/>
  <c r="BL468"/>
  <c r="BL467"/>
  <c r="BL466"/>
  <c r="BL465"/>
  <c r="BL464"/>
  <c r="BL463"/>
  <c r="BL462"/>
  <c r="BL461"/>
  <c r="BL460"/>
  <c r="BL459"/>
  <c r="BL458"/>
  <c r="BL457"/>
  <c r="BL456"/>
  <c r="BL455"/>
  <c r="BL454"/>
  <c r="BL453"/>
  <c r="BL452"/>
  <c r="BL451"/>
  <c r="BL450"/>
  <c r="BL449"/>
  <c r="BL448"/>
  <c r="BL447"/>
  <c r="BL446"/>
  <c r="BL445"/>
  <c r="BL444"/>
  <c r="BL443"/>
  <c r="BL442"/>
  <c r="BL441"/>
  <c r="BL440"/>
  <c r="BL439"/>
  <c r="BL438"/>
  <c r="BL437"/>
  <c r="BL436"/>
  <c r="BL435"/>
  <c r="BL434"/>
  <c r="BL433"/>
  <c r="BL432"/>
  <c r="BL431"/>
  <c r="BL430"/>
  <c r="BL429"/>
  <c r="BL428"/>
  <c r="BL427"/>
  <c r="BL426"/>
  <c r="BL425"/>
  <c r="BL424"/>
  <c r="BL423"/>
  <c r="BL422"/>
  <c r="BL421"/>
  <c r="BL420"/>
  <c r="BL419"/>
  <c r="BL418"/>
  <c r="BL417"/>
  <c r="BL416"/>
  <c r="BL415"/>
  <c r="BL414"/>
  <c r="BL413"/>
  <c r="BL412"/>
  <c r="BL411"/>
  <c r="BL410"/>
  <c r="BL409"/>
  <c r="BL408"/>
  <c r="BL407"/>
  <c r="BL406"/>
  <c r="BL405"/>
  <c r="BL404"/>
  <c r="BL403"/>
  <c r="BL402"/>
  <c r="BL401"/>
  <c r="BL400"/>
  <c r="BL399"/>
  <c r="BL398"/>
  <c r="BL397"/>
  <c r="BL396"/>
  <c r="BL395"/>
  <c r="BL394"/>
  <c r="BL393"/>
  <c r="BL392"/>
  <c r="BL391"/>
  <c r="BL390"/>
  <c r="BL389"/>
  <c r="BL388"/>
  <c r="BL387"/>
  <c r="BL386"/>
  <c r="BL385"/>
  <c r="BL384"/>
  <c r="BL383"/>
  <c r="BL382"/>
  <c r="BL381"/>
  <c r="BL380"/>
  <c r="BL379"/>
  <c r="BL378"/>
  <c r="BL377"/>
  <c r="BL376"/>
  <c r="BL375"/>
  <c r="BL374"/>
  <c r="BL373"/>
  <c r="BL372"/>
  <c r="BL371"/>
  <c r="BL370"/>
  <c r="BL369"/>
  <c r="BL368"/>
  <c r="BL367"/>
  <c r="BL366"/>
  <c r="BL365"/>
  <c r="BL364"/>
  <c r="BL363"/>
  <c r="BL362"/>
  <c r="BL361"/>
  <c r="BL360"/>
  <c r="BL359"/>
  <c r="BL358"/>
  <c r="BL357"/>
  <c r="BL356"/>
  <c r="BL355"/>
  <c r="BL354"/>
  <c r="BL353"/>
  <c r="BL352"/>
  <c r="BL351"/>
  <c r="BL350"/>
  <c r="BL349"/>
  <c r="BL348"/>
  <c r="BL347"/>
  <c r="BL346"/>
  <c r="BL345"/>
  <c r="BL344"/>
  <c r="BL343"/>
  <c r="BL342"/>
  <c r="BL341"/>
  <c r="BL340"/>
  <c r="BL339"/>
  <c r="BL338"/>
  <c r="BL337"/>
  <c r="BL336"/>
  <c r="BL335"/>
  <c r="BL334"/>
  <c r="BL333"/>
  <c r="BL332"/>
  <c r="BL331"/>
  <c r="BL330"/>
  <c r="BL329"/>
  <c r="BL328"/>
  <c r="BL327"/>
  <c r="BL326"/>
  <c r="BL325"/>
  <c r="BL324"/>
  <c r="BL323"/>
  <c r="BL322"/>
  <c r="BL321"/>
  <c r="BL320"/>
  <c r="BL319"/>
  <c r="BL318"/>
  <c r="BL317"/>
  <c r="BL316"/>
  <c r="BL315"/>
  <c r="BL314"/>
  <c r="BL313"/>
  <c r="BL312"/>
  <c r="BL311"/>
  <c r="BL310"/>
  <c r="BL309"/>
  <c r="BL308"/>
  <c r="BL307"/>
  <c r="BL306"/>
  <c r="BL305"/>
  <c r="BL304"/>
  <c r="BL303"/>
  <c r="BL302"/>
  <c r="BL301"/>
  <c r="BL300"/>
  <c r="BL299"/>
  <c r="BL298"/>
  <c r="BL297"/>
  <c r="BL296"/>
  <c r="BL295"/>
  <c r="BL294"/>
  <c r="BL293"/>
  <c r="BL292"/>
  <c r="BL291"/>
  <c r="BL290"/>
  <c r="BL289"/>
  <c r="BL288"/>
  <c r="BL287"/>
  <c r="BL286"/>
  <c r="BL285"/>
  <c r="BL284"/>
  <c r="BL283"/>
  <c r="BL282"/>
  <c r="BL281"/>
  <c r="BL280"/>
  <c r="BL279"/>
  <c r="BL278"/>
  <c r="BG482"/>
  <c r="BG481"/>
  <c r="BG480"/>
  <c r="BG479"/>
  <c r="BG478"/>
  <c r="BG477"/>
  <c r="BG476"/>
  <c r="BG475"/>
  <c r="BG474"/>
  <c r="BG473"/>
  <c r="BG472"/>
  <c r="BG471"/>
  <c r="BG470"/>
  <c r="BG469"/>
  <c r="BG468"/>
  <c r="BG467"/>
  <c r="BG466"/>
  <c r="BG465"/>
  <c r="BG464"/>
  <c r="BG463"/>
  <c r="BG462"/>
  <c r="BG461"/>
  <c r="BG460"/>
  <c r="BG459"/>
  <c r="BG458"/>
  <c r="BG457"/>
  <c r="BG456"/>
  <c r="BG455"/>
  <c r="BG454"/>
  <c r="BG453"/>
  <c r="BG452"/>
  <c r="BG451"/>
  <c r="BG450"/>
  <c r="BG449"/>
  <c r="BG448"/>
  <c r="BG447"/>
  <c r="BG446"/>
  <c r="BG445"/>
  <c r="BG444"/>
  <c r="BG443"/>
  <c r="BG442"/>
  <c r="BG441"/>
  <c r="BG440"/>
  <c r="BG439"/>
  <c r="BG438"/>
  <c r="BG437"/>
  <c r="BG436"/>
  <c r="BG435"/>
  <c r="BG434"/>
  <c r="BG433"/>
  <c r="BG432"/>
  <c r="BG431"/>
  <c r="BG430"/>
  <c r="BG429"/>
  <c r="BG428"/>
  <c r="BG427"/>
  <c r="BG426"/>
  <c r="BG425"/>
  <c r="BG424"/>
  <c r="BG423"/>
  <c r="BG422"/>
  <c r="BG421"/>
  <c r="BG420"/>
  <c r="BG419"/>
  <c r="BG418"/>
  <c r="BG417"/>
  <c r="BG416"/>
  <c r="BG415"/>
  <c r="BG414"/>
  <c r="BG413"/>
  <c r="BG412"/>
  <c r="BG411"/>
  <c r="BG410"/>
  <c r="BG409"/>
  <c r="BG408"/>
  <c r="BG407"/>
  <c r="BG406"/>
  <c r="BG405"/>
  <c r="BG404"/>
  <c r="BG403"/>
  <c r="BG402"/>
  <c r="BG401"/>
  <c r="BG400"/>
  <c r="BG399"/>
  <c r="BG398"/>
  <c r="BG397"/>
  <c r="BG396"/>
  <c r="BG395"/>
  <c r="BG394"/>
  <c r="BG393"/>
  <c r="BG392"/>
  <c r="BG391"/>
  <c r="BG390"/>
  <c r="BG389"/>
  <c r="BG388"/>
  <c r="BG387"/>
  <c r="BG386"/>
  <c r="BG385"/>
  <c r="BG384"/>
  <c r="BG383"/>
  <c r="BG382"/>
  <c r="BG381"/>
  <c r="BG380"/>
  <c r="BG379"/>
  <c r="BG378"/>
  <c r="BG377"/>
  <c r="BG376"/>
  <c r="BG375"/>
  <c r="BG374"/>
  <c r="BG373"/>
  <c r="BG372"/>
  <c r="BG371"/>
  <c r="BG370"/>
  <c r="BG369"/>
  <c r="BG368"/>
  <c r="BG367"/>
  <c r="BG366"/>
  <c r="BG365"/>
  <c r="BG364"/>
  <c r="BG363"/>
  <c r="BG362"/>
  <c r="BG361"/>
  <c r="BG360"/>
  <c r="BG359"/>
  <c r="BG358"/>
  <c r="BG357"/>
  <c r="BG356"/>
  <c r="BG355"/>
  <c r="BG354"/>
  <c r="BG353"/>
  <c r="BG352"/>
  <c r="BG351"/>
  <c r="BG350"/>
  <c r="BG349"/>
  <c r="BG348"/>
  <c r="BG347"/>
  <c r="BG346"/>
  <c r="BG345"/>
  <c r="BG344"/>
  <c r="BG343"/>
  <c r="BG342"/>
  <c r="BG341"/>
  <c r="BG340"/>
  <c r="BG339"/>
  <c r="BG338"/>
  <c r="BG337"/>
  <c r="BG336"/>
  <c r="BG335"/>
  <c r="BG334"/>
  <c r="BG333"/>
  <c r="BG332"/>
  <c r="BG331"/>
  <c r="BG330"/>
  <c r="BG329"/>
  <c r="BG328"/>
  <c r="BG327"/>
  <c r="BG326"/>
  <c r="BG325"/>
  <c r="BG324"/>
  <c r="BG323"/>
  <c r="BG322"/>
  <c r="BG321"/>
  <c r="BG320"/>
  <c r="BG319"/>
  <c r="BG318"/>
  <c r="BG317"/>
  <c r="BG316"/>
  <c r="BG315"/>
  <c r="BG314"/>
  <c r="BG313"/>
  <c r="BG312"/>
  <c r="BG311"/>
  <c r="BG310"/>
  <c r="BG309"/>
  <c r="BG308"/>
  <c r="BG307"/>
  <c r="BG306"/>
  <c r="BG305"/>
  <c r="BG304"/>
  <c r="BG303"/>
  <c r="BG302"/>
  <c r="BG301"/>
  <c r="BG300"/>
  <c r="BG299"/>
  <c r="BG298"/>
  <c r="BG297"/>
  <c r="BG296"/>
  <c r="BG295"/>
  <c r="BG294"/>
  <c r="BG293"/>
  <c r="BG292"/>
  <c r="BG291"/>
  <c r="BG290"/>
  <c r="BG289"/>
  <c r="BG288"/>
  <c r="BG287"/>
  <c r="BG286"/>
  <c r="BG285"/>
  <c r="BG284"/>
  <c r="BG283"/>
  <c r="BG282"/>
  <c r="BG281"/>
  <c r="BG280"/>
  <c r="BG279"/>
  <c r="BG278"/>
  <c r="AR482"/>
  <c r="AR481"/>
  <c r="AR480"/>
  <c r="AR479"/>
  <c r="AR478"/>
  <c r="AR477"/>
  <c r="AR476"/>
  <c r="AR475"/>
  <c r="AR474"/>
  <c r="AR473"/>
  <c r="AR472"/>
  <c r="AR471"/>
  <c r="AR470"/>
  <c r="AR469"/>
  <c r="AR468"/>
  <c r="AR467"/>
  <c r="AR466"/>
  <c r="AR465"/>
  <c r="AR464"/>
  <c r="AR463"/>
  <c r="AR462"/>
  <c r="AR461"/>
  <c r="AR460"/>
  <c r="AR459"/>
  <c r="AR458"/>
  <c r="AR457"/>
  <c r="AR456"/>
  <c r="AR455"/>
  <c r="AR454"/>
  <c r="AR453"/>
  <c r="AR452"/>
  <c r="AR451"/>
  <c r="AR450"/>
  <c r="AR449"/>
  <c r="AR448"/>
  <c r="AR447"/>
  <c r="AR446"/>
  <c r="AR445"/>
  <c r="AR444"/>
  <c r="AR443"/>
  <c r="AR442"/>
  <c r="AR441"/>
  <c r="AR440"/>
  <c r="AR439"/>
  <c r="AR438"/>
  <c r="AR437"/>
  <c r="AR436"/>
  <c r="AR435"/>
  <c r="AR434"/>
  <c r="AR433"/>
  <c r="AR432"/>
  <c r="AR431"/>
  <c r="AR430"/>
  <c r="AR429"/>
  <c r="AR428"/>
  <c r="AR427"/>
  <c r="AR426"/>
  <c r="AR425"/>
  <c r="AR424"/>
  <c r="AR423"/>
  <c r="AR422"/>
  <c r="AR421"/>
  <c r="AR420"/>
  <c r="AR419"/>
  <c r="AR418"/>
  <c r="AR417"/>
  <c r="AR416"/>
  <c r="AR415"/>
  <c r="AR414"/>
  <c r="AR413"/>
  <c r="AR412"/>
  <c r="AR411"/>
  <c r="AR410"/>
  <c r="AR409"/>
  <c r="AR408"/>
  <c r="AR407"/>
  <c r="AR406"/>
  <c r="AR405"/>
  <c r="AR404"/>
  <c r="AR403"/>
  <c r="AR402"/>
  <c r="AR401"/>
  <c r="AR400"/>
  <c r="AR399"/>
  <c r="AR398"/>
  <c r="AR397"/>
  <c r="AR396"/>
  <c r="AR395"/>
  <c r="AR394"/>
  <c r="AR393"/>
  <c r="AR392"/>
  <c r="AR391"/>
  <c r="AR390"/>
  <c r="AR389"/>
  <c r="AR388"/>
  <c r="AR387"/>
  <c r="AR386"/>
  <c r="AR385"/>
  <c r="AR384"/>
  <c r="AR383"/>
  <c r="AR382"/>
  <c r="AR381"/>
  <c r="AR380"/>
  <c r="AR379"/>
  <c r="AR378"/>
  <c r="AR377"/>
  <c r="AR376"/>
  <c r="AR375"/>
  <c r="AR374"/>
  <c r="AR373"/>
  <c r="AR372"/>
  <c r="AR371"/>
  <c r="AR370"/>
  <c r="AR369"/>
  <c r="AR368"/>
  <c r="AR367"/>
  <c r="AR366"/>
  <c r="AR365"/>
  <c r="AR364"/>
  <c r="AR363"/>
  <c r="AR362"/>
  <c r="AR361"/>
  <c r="AR360"/>
  <c r="AR359"/>
  <c r="AR358"/>
  <c r="AR357"/>
  <c r="AR356"/>
  <c r="AR355"/>
  <c r="AR354"/>
  <c r="AR353"/>
  <c r="AR352"/>
  <c r="AR351"/>
  <c r="AR350"/>
  <c r="AR349"/>
  <c r="AR348"/>
  <c r="AR347"/>
  <c r="AR346"/>
  <c r="AR345"/>
  <c r="AR344"/>
  <c r="AR343"/>
  <c r="AR342"/>
  <c r="AR341"/>
  <c r="AR340"/>
  <c r="AR339"/>
  <c r="AR338"/>
  <c r="AR337"/>
  <c r="AR336"/>
  <c r="AR335"/>
  <c r="AR334"/>
  <c r="AR333"/>
  <c r="AR332"/>
  <c r="AR331"/>
  <c r="AR330"/>
  <c r="AR329"/>
  <c r="AR328"/>
  <c r="AR327"/>
  <c r="AR326"/>
  <c r="AR325"/>
  <c r="AR324"/>
  <c r="AR323"/>
  <c r="AR322"/>
  <c r="AR321"/>
  <c r="AR320"/>
  <c r="AR319"/>
  <c r="AR318"/>
  <c r="AR317"/>
  <c r="AR316"/>
  <c r="AR315"/>
  <c r="AR314"/>
  <c r="AR313"/>
  <c r="AR312"/>
  <c r="AR311"/>
  <c r="AR310"/>
  <c r="AR309"/>
  <c r="AR308"/>
  <c r="AR307"/>
  <c r="AR306"/>
  <c r="AR305"/>
  <c r="AR304"/>
  <c r="AR303"/>
  <c r="AR302"/>
  <c r="AR301"/>
  <c r="AR300"/>
  <c r="AR299"/>
  <c r="AR298"/>
  <c r="AR297"/>
  <c r="AR296"/>
  <c r="AR295"/>
  <c r="AR294"/>
  <c r="AR293"/>
  <c r="AR292"/>
  <c r="AR291"/>
  <c r="AR290"/>
  <c r="AR289"/>
  <c r="AR288"/>
  <c r="AR287"/>
  <c r="AR286"/>
  <c r="AR285"/>
  <c r="AR284"/>
  <c r="AR283"/>
  <c r="AR282"/>
  <c r="AR281"/>
  <c r="AR280"/>
  <c r="AR279"/>
  <c r="AR278"/>
  <c r="AA315"/>
  <c r="X315"/>
  <c r="AA314"/>
  <c r="X314"/>
  <c r="AA313"/>
  <c r="X313"/>
  <c r="AA312"/>
  <c r="X312"/>
  <c r="AA311"/>
  <c r="X311"/>
  <c r="AA310"/>
  <c r="X310"/>
  <c r="AA309"/>
  <c r="X309"/>
  <c r="AA308"/>
  <c r="X308"/>
  <c r="AA307"/>
  <c r="X307"/>
  <c r="AA306"/>
  <c r="X306"/>
  <c r="AA305"/>
  <c r="X305"/>
  <c r="AA304"/>
  <c r="X304"/>
  <c r="AA303"/>
  <c r="X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BS602" i="3"/>
  <c r="BR602"/>
  <c r="BQ602"/>
  <c r="L602" i="31" s="1"/>
  <c r="BO602" i="3"/>
  <c r="BN602"/>
  <c r="BM602"/>
  <c r="BS601"/>
  <c r="BR601"/>
  <c r="BQ601"/>
  <c r="L601" i="31" s="1"/>
  <c r="BO601" i="3"/>
  <c r="BN601"/>
  <c r="BM601"/>
  <c r="BS600"/>
  <c r="BR600"/>
  <c r="BQ600"/>
  <c r="L600" i="31" s="1"/>
  <c r="BO600" i="3"/>
  <c r="BN600"/>
  <c r="BM600"/>
  <c r="BS599"/>
  <c r="BR599"/>
  <c r="BQ599"/>
  <c r="L599" i="31" s="1"/>
  <c r="BO599" i="3"/>
  <c r="BN599"/>
  <c r="BM599"/>
  <c r="BS598"/>
  <c r="BR598"/>
  <c r="BQ598"/>
  <c r="L598" i="31" s="1"/>
  <c r="BO598" i="3"/>
  <c r="BN598"/>
  <c r="BM598"/>
  <c r="BS597"/>
  <c r="BR597"/>
  <c r="BQ597"/>
  <c r="L597" i="31" s="1"/>
  <c r="BO597" i="3"/>
  <c r="BN597"/>
  <c r="BM597"/>
  <c r="BS596"/>
  <c r="BR596"/>
  <c r="BQ596"/>
  <c r="L596" i="31" s="1"/>
  <c r="BO596" i="3"/>
  <c r="BN596"/>
  <c r="BM596"/>
  <c r="BS595"/>
  <c r="BR595"/>
  <c r="BQ595"/>
  <c r="L595" i="31" s="1"/>
  <c r="BO595" i="3"/>
  <c r="BN595"/>
  <c r="BM595"/>
  <c r="BS594"/>
  <c r="BR594"/>
  <c r="BQ594"/>
  <c r="L594" i="31" s="1"/>
  <c r="BO594" i="3"/>
  <c r="BN594"/>
  <c r="BM594"/>
  <c r="BS593"/>
  <c r="BR593"/>
  <c r="BQ593"/>
  <c r="L593" i="31" s="1"/>
  <c r="BO593" i="3"/>
  <c r="BN593"/>
  <c r="BM593"/>
  <c r="BS592"/>
  <c r="BR592"/>
  <c r="BQ592"/>
  <c r="L592" i="31" s="1"/>
  <c r="BO592" i="3"/>
  <c r="BN592"/>
  <c r="BM592"/>
  <c r="CA657"/>
  <c r="BZ657"/>
  <c r="BY657"/>
  <c r="BW657"/>
  <c r="BV657"/>
  <c r="BU657"/>
  <c r="BS591"/>
  <c r="BR591"/>
  <c r="BQ591"/>
  <c r="L591" i="31" s="1"/>
  <c r="BO591" i="3"/>
  <c r="BN591"/>
  <c r="BM591"/>
  <c r="BS590"/>
  <c r="BR590"/>
  <c r="BQ590"/>
  <c r="L590" i="31" s="1"/>
  <c r="BO590" i="3"/>
  <c r="BN590"/>
  <c r="BM590"/>
  <c r="BS589"/>
  <c r="BR589"/>
  <c r="BQ589"/>
  <c r="L589" i="31" s="1"/>
  <c r="BO589" i="3"/>
  <c r="BN589"/>
  <c r="BM589"/>
  <c r="BS588"/>
  <c r="BR588"/>
  <c r="BQ588"/>
  <c r="L588" i="31" s="1"/>
  <c r="BO588" i="3"/>
  <c r="BN588"/>
  <c r="BM588"/>
  <c r="BS587"/>
  <c r="BR587"/>
  <c r="BQ587"/>
  <c r="L587" i="31" s="1"/>
  <c r="BO587" i="3"/>
  <c r="BN587"/>
  <c r="BM587"/>
  <c r="BS586"/>
  <c r="BR586"/>
  <c r="BQ586"/>
  <c r="L586" i="31" s="1"/>
  <c r="BO586" i="3"/>
  <c r="BN586"/>
  <c r="BM586"/>
  <c r="BS585"/>
  <c r="BR585"/>
  <c r="BQ585"/>
  <c r="L585" i="31" s="1"/>
  <c r="BO585" i="3"/>
  <c r="BN585"/>
  <c r="BM585"/>
  <c r="BS584"/>
  <c r="BR584"/>
  <c r="BQ584"/>
  <c r="L584" i="31" s="1"/>
  <c r="BO584" i="3"/>
  <c r="BN584"/>
  <c r="BM584"/>
  <c r="BS583"/>
  <c r="BR583"/>
  <c r="BQ583"/>
  <c r="L583" i="31" s="1"/>
  <c r="BO583" i="3"/>
  <c r="BN583"/>
  <c r="BM583"/>
  <c r="BS582"/>
  <c r="BR582"/>
  <c r="BQ582"/>
  <c r="L582" i="31" s="1"/>
  <c r="BO582" i="3"/>
  <c r="BN582"/>
  <c r="BM582"/>
  <c r="BS581"/>
  <c r="BR581"/>
  <c r="BQ581"/>
  <c r="L581" i="31" s="1"/>
  <c r="BO581" i="3"/>
  <c r="BN581"/>
  <c r="BM581"/>
  <c r="BS580"/>
  <c r="BR580"/>
  <c r="BQ580"/>
  <c r="L580" i="31" s="1"/>
  <c r="BO580" i="3"/>
  <c r="BN580"/>
  <c r="BM580"/>
  <c r="CA656"/>
  <c r="BZ656"/>
  <c r="BY656"/>
  <c r="BW656"/>
  <c r="BV656"/>
  <c r="BU656"/>
  <c r="BS579"/>
  <c r="BR579"/>
  <c r="BQ579"/>
  <c r="L579" i="31" s="1"/>
  <c r="BO579" i="3"/>
  <c r="BN579"/>
  <c r="BM579"/>
  <c r="BS578"/>
  <c r="BR578"/>
  <c r="BQ578"/>
  <c r="L578" i="31" s="1"/>
  <c r="BO578" i="3"/>
  <c r="BN578"/>
  <c r="BM578"/>
  <c r="BS577"/>
  <c r="BR577"/>
  <c r="BQ577"/>
  <c r="L577" i="31" s="1"/>
  <c r="BO577" i="3"/>
  <c r="BN577"/>
  <c r="BM577"/>
  <c r="BS576"/>
  <c r="BR576"/>
  <c r="BQ576"/>
  <c r="L576" i="31" s="1"/>
  <c r="BO576" i="3"/>
  <c r="BN576"/>
  <c r="BM576"/>
  <c r="BS575"/>
  <c r="BR575"/>
  <c r="BQ575"/>
  <c r="L575" i="31" s="1"/>
  <c r="BO575" i="3"/>
  <c r="BN575"/>
  <c r="BM575"/>
  <c r="BS574"/>
  <c r="BR574"/>
  <c r="BQ574"/>
  <c r="L574" i="31" s="1"/>
  <c r="BO574" i="3"/>
  <c r="BN574"/>
  <c r="BM574"/>
  <c r="BS573"/>
  <c r="BR573"/>
  <c r="BQ573"/>
  <c r="L573" i="31" s="1"/>
  <c r="BO573" i="3"/>
  <c r="BN573"/>
  <c r="BM573"/>
  <c r="BS572"/>
  <c r="BR572"/>
  <c r="BQ572"/>
  <c r="L572" i="31" s="1"/>
  <c r="BO572" i="3"/>
  <c r="BN572"/>
  <c r="BM572"/>
  <c r="BS571"/>
  <c r="BR571"/>
  <c r="BQ571"/>
  <c r="L571" i="31" s="1"/>
  <c r="BO571" i="3"/>
  <c r="BN571"/>
  <c r="BM571"/>
  <c r="BS570"/>
  <c r="BR570"/>
  <c r="BQ570"/>
  <c r="L570" i="31" s="1"/>
  <c r="BO570" i="3"/>
  <c r="BN570"/>
  <c r="BM570"/>
  <c r="BS569"/>
  <c r="BR569"/>
  <c r="BQ569"/>
  <c r="L569" i="31" s="1"/>
  <c r="BO569" i="3"/>
  <c r="BN569"/>
  <c r="BM569"/>
  <c r="BS568"/>
  <c r="BR568"/>
  <c r="BQ568"/>
  <c r="L568" i="31" s="1"/>
  <c r="BO568" i="3"/>
  <c r="BN568"/>
  <c r="BM568"/>
  <c r="CA655"/>
  <c r="BZ655"/>
  <c r="BY655"/>
  <c r="BW655"/>
  <c r="BV655"/>
  <c r="BU655"/>
  <c r="BS567"/>
  <c r="BR567"/>
  <c r="BQ567"/>
  <c r="L567" i="31" s="1"/>
  <c r="BO567" i="3"/>
  <c r="BN567"/>
  <c r="BM567"/>
  <c r="BS566"/>
  <c r="BR566"/>
  <c r="BQ566"/>
  <c r="L566" i="31" s="1"/>
  <c r="BO566" i="3"/>
  <c r="BN566"/>
  <c r="BM566"/>
  <c r="BS565"/>
  <c r="BR565"/>
  <c r="BQ565"/>
  <c r="L565" i="31" s="1"/>
  <c r="BO565" i="3"/>
  <c r="BN565"/>
  <c r="BM565"/>
  <c r="BS564"/>
  <c r="BR564"/>
  <c r="BQ564"/>
  <c r="L564" i="31" s="1"/>
  <c r="BO564" i="3"/>
  <c r="BN564"/>
  <c r="BM564"/>
  <c r="BS563"/>
  <c r="BR563"/>
  <c r="BQ563"/>
  <c r="L563" i="31" s="1"/>
  <c r="BO563" i="3"/>
  <c r="BN563"/>
  <c r="BM563"/>
  <c r="BS562"/>
  <c r="BR562"/>
  <c r="BQ562"/>
  <c r="L562" i="31" s="1"/>
  <c r="BO562" i="3"/>
  <c r="BN562"/>
  <c r="BM562"/>
  <c r="BS561"/>
  <c r="BR561"/>
  <c r="BQ561"/>
  <c r="L561" i="31" s="1"/>
  <c r="BO561" i="3"/>
  <c r="BN561"/>
  <c r="BM561"/>
  <c r="BS560"/>
  <c r="BR560"/>
  <c r="BQ560"/>
  <c r="L560" i="31" s="1"/>
  <c r="BO560" i="3"/>
  <c r="BN560"/>
  <c r="BM560"/>
  <c r="BS559"/>
  <c r="BR559"/>
  <c r="BQ559"/>
  <c r="L559" i="31" s="1"/>
  <c r="BO559" i="3"/>
  <c r="BN559"/>
  <c r="BM559"/>
  <c r="BS558"/>
  <c r="BR558"/>
  <c r="BQ558"/>
  <c r="L558" i="31" s="1"/>
  <c r="BO558" i="3"/>
  <c r="BN558"/>
  <c r="BM558"/>
  <c r="BS557"/>
  <c r="BR557"/>
  <c r="BQ557"/>
  <c r="L557" i="31" s="1"/>
  <c r="BO557" i="3"/>
  <c r="BN557"/>
  <c r="BM557"/>
  <c r="BS556"/>
  <c r="BR556"/>
  <c r="BQ556"/>
  <c r="L556" i="31" s="1"/>
  <c r="BO556" i="3"/>
  <c r="BN556"/>
  <c r="BM556"/>
  <c r="BZ654"/>
  <c r="BY654"/>
  <c r="BW654"/>
  <c r="BV654"/>
  <c r="BU654"/>
  <c r="BS555"/>
  <c r="BR555"/>
  <c r="BQ555"/>
  <c r="L555" i="31" s="1"/>
  <c r="BO555" i="3"/>
  <c r="BN555"/>
  <c r="BM555"/>
  <c r="BS554"/>
  <c r="BR554"/>
  <c r="BQ554"/>
  <c r="L554" i="31" s="1"/>
  <c r="BO554" i="3"/>
  <c r="BN554"/>
  <c r="BM554"/>
  <c r="BS553"/>
  <c r="BR553"/>
  <c r="BQ553"/>
  <c r="L553" i="31" s="1"/>
  <c r="BO553" i="3"/>
  <c r="BN553"/>
  <c r="BM553"/>
  <c r="BS552"/>
  <c r="BR552"/>
  <c r="BQ552"/>
  <c r="L552" i="31" s="1"/>
  <c r="BO552" i="3"/>
  <c r="BN552"/>
  <c r="BM552"/>
  <c r="BS551"/>
  <c r="BR551"/>
  <c r="BQ551"/>
  <c r="L551" i="31" s="1"/>
  <c r="BO551" i="3"/>
  <c r="BN551"/>
  <c r="BM551"/>
  <c r="BS550"/>
  <c r="BR550"/>
  <c r="BQ550"/>
  <c r="L550" i="31" s="1"/>
  <c r="BO550" i="3"/>
  <c r="BN550"/>
  <c r="BM550"/>
  <c r="BS549"/>
  <c r="BR549"/>
  <c r="BQ549"/>
  <c r="L549" i="31" s="1"/>
  <c r="BO549" i="3"/>
  <c r="BN549"/>
  <c r="BM549"/>
  <c r="BS548"/>
  <c r="BR548"/>
  <c r="BQ548"/>
  <c r="L548" i="31" s="1"/>
  <c r="BO548" i="3"/>
  <c r="BN548"/>
  <c r="BM548"/>
  <c r="BS547"/>
  <c r="BR547"/>
  <c r="BQ547"/>
  <c r="L547" i="31" s="1"/>
  <c r="BO547" i="3"/>
  <c r="BN547"/>
  <c r="BM547"/>
  <c r="BS546"/>
  <c r="BR546"/>
  <c r="BQ546"/>
  <c r="L546" i="31" s="1"/>
  <c r="BO546" i="3"/>
  <c r="BN546"/>
  <c r="BM546"/>
  <c r="BS545"/>
  <c r="BR545"/>
  <c r="BQ545"/>
  <c r="L545" i="31" s="1"/>
  <c r="BO545" i="3"/>
  <c r="BN545"/>
  <c r="BM545"/>
  <c r="BS544"/>
  <c r="BR544"/>
  <c r="BQ544"/>
  <c r="L544" i="31" s="1"/>
  <c r="BO544" i="3"/>
  <c r="BN544"/>
  <c r="BM544"/>
  <c r="CA653"/>
  <c r="BZ653"/>
  <c r="BY653"/>
  <c r="BW653"/>
  <c r="BV653"/>
  <c r="BU653"/>
  <c r="BS543"/>
  <c r="BR543"/>
  <c r="BQ543"/>
  <c r="L543" i="31" s="1"/>
  <c r="BO543" i="3"/>
  <c r="BN543"/>
  <c r="BM543"/>
  <c r="BS542"/>
  <c r="BR542"/>
  <c r="BQ542"/>
  <c r="L542" i="31" s="1"/>
  <c r="BO542" i="3"/>
  <c r="BN542"/>
  <c r="BM542"/>
  <c r="BS541"/>
  <c r="BR541"/>
  <c r="BQ541"/>
  <c r="L541" i="31" s="1"/>
  <c r="BO541" i="3"/>
  <c r="BN541"/>
  <c r="BM541"/>
  <c r="BS540"/>
  <c r="BR540"/>
  <c r="BQ540"/>
  <c r="L540" i="31" s="1"/>
  <c r="BO540" i="3"/>
  <c r="BN540"/>
  <c r="BM540"/>
  <c r="BS539"/>
  <c r="BR539"/>
  <c r="BQ539"/>
  <c r="L539" i="31" s="1"/>
  <c r="BO539" i="3"/>
  <c r="BN539"/>
  <c r="BM539"/>
  <c r="BS538"/>
  <c r="BR538"/>
  <c r="BQ538"/>
  <c r="L538" i="31" s="1"/>
  <c r="BO538" i="3"/>
  <c r="BN538"/>
  <c r="BM538"/>
  <c r="BS537"/>
  <c r="BR537"/>
  <c r="BQ537"/>
  <c r="L537" i="31" s="1"/>
  <c r="BO537" i="3"/>
  <c r="BN537"/>
  <c r="BM537"/>
  <c r="BS536"/>
  <c r="BR536"/>
  <c r="BQ536"/>
  <c r="L536" i="31" s="1"/>
  <c r="BO536" i="3"/>
  <c r="BN536"/>
  <c r="BM536"/>
  <c r="BS535"/>
  <c r="BR535"/>
  <c r="BQ535"/>
  <c r="L535" i="31" s="1"/>
  <c r="BO535" i="3"/>
  <c r="BN535"/>
  <c r="BM535"/>
  <c r="BS534"/>
  <c r="BR534"/>
  <c r="BQ534"/>
  <c r="L534" i="31" s="1"/>
  <c r="BO534" i="3"/>
  <c r="BN534"/>
  <c r="BM534"/>
  <c r="BS533"/>
  <c r="BR533"/>
  <c r="BQ533"/>
  <c r="L533" i="31" s="1"/>
  <c r="BO533" i="3"/>
  <c r="BN533"/>
  <c r="BM533"/>
  <c r="BS532"/>
  <c r="BR532"/>
  <c r="BQ532"/>
  <c r="L532" i="31" s="1"/>
  <c r="BO532" i="3"/>
  <c r="BN532"/>
  <c r="BM532"/>
  <c r="CA652"/>
  <c r="BZ652"/>
  <c r="BY652"/>
  <c r="BW652"/>
  <c r="BV652"/>
  <c r="BU652"/>
  <c r="BS531"/>
  <c r="BR531"/>
  <c r="BQ531"/>
  <c r="L531" i="31" s="1"/>
  <c r="BO531" i="3"/>
  <c r="BN531"/>
  <c r="BM531"/>
  <c r="BS530"/>
  <c r="BR530"/>
  <c r="BQ530"/>
  <c r="L530" i="31" s="1"/>
  <c r="BO530" i="3"/>
  <c r="BN530"/>
  <c r="BM530"/>
  <c r="BS529"/>
  <c r="BR529"/>
  <c r="BQ529"/>
  <c r="L529" i="31" s="1"/>
  <c r="BO529" i="3"/>
  <c r="BN529"/>
  <c r="BM529"/>
  <c r="BS528"/>
  <c r="BR528"/>
  <c r="BQ528"/>
  <c r="L528" i="31" s="1"/>
  <c r="BO528" i="3"/>
  <c r="BN528"/>
  <c r="BM528"/>
  <c r="BS527"/>
  <c r="BR527"/>
  <c r="BQ527"/>
  <c r="L527" i="31" s="1"/>
  <c r="BO527" i="3"/>
  <c r="BN527"/>
  <c r="BM527"/>
  <c r="BS526"/>
  <c r="BR526"/>
  <c r="BQ526"/>
  <c r="L526" i="31" s="1"/>
  <c r="BO526" i="3"/>
  <c r="BN526"/>
  <c r="BM526"/>
  <c r="BS525"/>
  <c r="BR525"/>
  <c r="BQ525"/>
  <c r="L525" i="31" s="1"/>
  <c r="BO525" i="3"/>
  <c r="BN525"/>
  <c r="BM525"/>
  <c r="BS524"/>
  <c r="BR524"/>
  <c r="BQ524"/>
  <c r="L524" i="31" s="1"/>
  <c r="BO524" i="3"/>
  <c r="BN524"/>
  <c r="BM524"/>
  <c r="BS523"/>
  <c r="BR523"/>
  <c r="BQ523"/>
  <c r="L523" i="31" s="1"/>
  <c r="BO523" i="3"/>
  <c r="BN523"/>
  <c r="BM523"/>
  <c r="BS522"/>
  <c r="BR522"/>
  <c r="BQ522"/>
  <c r="L522" i="31" s="1"/>
  <c r="BO522" i="3"/>
  <c r="BN522"/>
  <c r="BM522"/>
  <c r="BS521"/>
  <c r="BR521"/>
  <c r="BQ521"/>
  <c r="L521" i="31" s="1"/>
  <c r="BO521" i="3"/>
  <c r="BN521"/>
  <c r="BM521"/>
  <c r="BS520"/>
  <c r="BR520"/>
  <c r="BQ520"/>
  <c r="L520" i="31" s="1"/>
  <c r="BO520" i="3"/>
  <c r="BN520"/>
  <c r="BM520"/>
  <c r="CA651"/>
  <c r="BZ651"/>
  <c r="BY651"/>
  <c r="BW651"/>
  <c r="BV651"/>
  <c r="BU651"/>
  <c r="BS519"/>
  <c r="BR519"/>
  <c r="BQ519"/>
  <c r="L519" i="31" s="1"/>
  <c r="BO519" i="3"/>
  <c r="BN519"/>
  <c r="BM519"/>
  <c r="BS518"/>
  <c r="BR518"/>
  <c r="BQ518"/>
  <c r="L518" i="31" s="1"/>
  <c r="BO518" i="3"/>
  <c r="BN518"/>
  <c r="BM518"/>
  <c r="BS517"/>
  <c r="BR517"/>
  <c r="BQ517"/>
  <c r="L517" i="31" s="1"/>
  <c r="BO517" i="3"/>
  <c r="BN517"/>
  <c r="BM517"/>
  <c r="BS516"/>
  <c r="BR516"/>
  <c r="BQ516"/>
  <c r="L516" i="31" s="1"/>
  <c r="BO516" i="3"/>
  <c r="BN516"/>
  <c r="BM516"/>
  <c r="BS515"/>
  <c r="BR515"/>
  <c r="BQ515"/>
  <c r="L515" i="31" s="1"/>
  <c r="BO515" i="3"/>
  <c r="BN515"/>
  <c r="BM515"/>
  <c r="BS514"/>
  <c r="BR514"/>
  <c r="BQ514"/>
  <c r="L514" i="31" s="1"/>
  <c r="BO514" i="3"/>
  <c r="BN514"/>
  <c r="BM514"/>
  <c r="BS513"/>
  <c r="BR513"/>
  <c r="BQ513"/>
  <c r="L513" i="31" s="1"/>
  <c r="BO513" i="3"/>
  <c r="BN513"/>
  <c r="BM513"/>
  <c r="BS512"/>
  <c r="BR512"/>
  <c r="BQ512"/>
  <c r="L512" i="31" s="1"/>
  <c r="BO512" i="3"/>
  <c r="BN512"/>
  <c r="BM512"/>
  <c r="BS511"/>
  <c r="BR511"/>
  <c r="BQ511"/>
  <c r="L511" i="31" s="1"/>
  <c r="BO511" i="3"/>
  <c r="BN511"/>
  <c r="BM511"/>
  <c r="BS510"/>
  <c r="BR510"/>
  <c r="BQ510"/>
  <c r="L510" i="31" s="1"/>
  <c r="BO510" i="3"/>
  <c r="BN510"/>
  <c r="BM510"/>
  <c r="BS509"/>
  <c r="BR509"/>
  <c r="BQ509"/>
  <c r="L509" i="31" s="1"/>
  <c r="BO509" i="3"/>
  <c r="BN509"/>
  <c r="BM509"/>
  <c r="BS508"/>
  <c r="BR508"/>
  <c r="BQ508"/>
  <c r="L508" i="31" s="1"/>
  <c r="BO508" i="3"/>
  <c r="BN508"/>
  <c r="BM508"/>
  <c r="CA650"/>
  <c r="BZ650"/>
  <c r="BY650"/>
  <c r="BW650"/>
  <c r="BV650"/>
  <c r="BU650"/>
  <c r="BS507"/>
  <c r="BR507"/>
  <c r="BQ507"/>
  <c r="L507" i="31" s="1"/>
  <c r="BO507" i="3"/>
  <c r="BN507"/>
  <c r="BM507"/>
  <c r="BS506"/>
  <c r="BR506"/>
  <c r="BQ506"/>
  <c r="L506" i="31" s="1"/>
  <c r="BO506" i="3"/>
  <c r="BN506"/>
  <c r="BM506"/>
  <c r="BS505"/>
  <c r="BR505"/>
  <c r="BQ505"/>
  <c r="L505" i="31" s="1"/>
  <c r="BO505" i="3"/>
  <c r="BN505"/>
  <c r="BM505"/>
  <c r="BS504"/>
  <c r="BR504"/>
  <c r="BQ504"/>
  <c r="L504" i="31" s="1"/>
  <c r="BO504" i="3"/>
  <c r="BN504"/>
  <c r="BM504"/>
  <c r="BS503"/>
  <c r="BR503"/>
  <c r="BQ503"/>
  <c r="L503" i="31" s="1"/>
  <c r="BO503" i="3"/>
  <c r="BN503"/>
  <c r="BM503"/>
  <c r="BS502"/>
  <c r="BR502"/>
  <c r="BQ502"/>
  <c r="L502" i="31" s="1"/>
  <c r="BO502" i="3"/>
  <c r="BN502"/>
  <c r="BM502"/>
  <c r="BS501"/>
  <c r="BR501"/>
  <c r="BQ501"/>
  <c r="L501" i="31" s="1"/>
  <c r="BO501" i="3"/>
  <c r="BN501"/>
  <c r="BM501"/>
  <c r="BS500"/>
  <c r="BR500"/>
  <c r="BQ500"/>
  <c r="L500" i="31" s="1"/>
  <c r="BO500" i="3"/>
  <c r="BN500"/>
  <c r="BM500"/>
  <c r="BS499"/>
  <c r="BR499"/>
  <c r="BQ499"/>
  <c r="L499" i="31" s="1"/>
  <c r="BO499" i="3"/>
  <c r="BN499"/>
  <c r="BM499"/>
  <c r="BS498"/>
  <c r="BR498"/>
  <c r="BQ498"/>
  <c r="L498" i="31" s="1"/>
  <c r="BO498" i="3"/>
  <c r="BN498"/>
  <c r="BM498"/>
  <c r="BS497"/>
  <c r="BR497"/>
  <c r="BQ497"/>
  <c r="L497" i="31" s="1"/>
  <c r="BO497" i="3"/>
  <c r="BN497"/>
  <c r="BM497"/>
  <c r="BS496"/>
  <c r="BR496"/>
  <c r="BQ496"/>
  <c r="L496" i="31" s="1"/>
  <c r="BO496" i="3"/>
  <c r="BN496"/>
  <c r="BM496"/>
  <c r="CA649"/>
  <c r="BZ649"/>
  <c r="BY649"/>
  <c r="BW649"/>
  <c r="BV649"/>
  <c r="BU649"/>
  <c r="BS495"/>
  <c r="BR495"/>
  <c r="BQ495"/>
  <c r="L495" i="31" s="1"/>
  <c r="BO495" i="3"/>
  <c r="BN495"/>
  <c r="BM495"/>
  <c r="BS494"/>
  <c r="BR494"/>
  <c r="BQ494"/>
  <c r="L494" i="31" s="1"/>
  <c r="BO494" i="3"/>
  <c r="BN494"/>
  <c r="BM494"/>
  <c r="BS493"/>
  <c r="BR493"/>
  <c r="BQ493"/>
  <c r="L493" i="31" s="1"/>
  <c r="BO493" i="3"/>
  <c r="BN493"/>
  <c r="BM493"/>
  <c r="BS492"/>
  <c r="BR492"/>
  <c r="BQ492"/>
  <c r="L492" i="31" s="1"/>
  <c r="BO492" i="3"/>
  <c r="BN492"/>
  <c r="BM492"/>
  <c r="BS491"/>
  <c r="BR491"/>
  <c r="BQ491"/>
  <c r="L491" i="31" s="1"/>
  <c r="BO491" i="3"/>
  <c r="BN491"/>
  <c r="BM491"/>
  <c r="BS490"/>
  <c r="BR490"/>
  <c r="BQ490"/>
  <c r="L490" i="31" s="1"/>
  <c r="BO490" i="3"/>
  <c r="BN490"/>
  <c r="BM490"/>
  <c r="BS489"/>
  <c r="BR489"/>
  <c r="BQ489"/>
  <c r="L489" i="31" s="1"/>
  <c r="BO489" i="3"/>
  <c r="BN489"/>
  <c r="BM489"/>
  <c r="BS488"/>
  <c r="BR488"/>
  <c r="BQ488"/>
  <c r="L488" i="31" s="1"/>
  <c r="BO488" i="3"/>
  <c r="BN488"/>
  <c r="BM488"/>
  <c r="BS487"/>
  <c r="BR487"/>
  <c r="BQ487"/>
  <c r="L487" i="31" s="1"/>
  <c r="BO487" i="3"/>
  <c r="BN487"/>
  <c r="BM487"/>
  <c r="BS486"/>
  <c r="BR486"/>
  <c r="BQ486"/>
  <c r="L486" i="31" s="1"/>
  <c r="BO486" i="3"/>
  <c r="BN486"/>
  <c r="BM486"/>
  <c r="BS485"/>
  <c r="BR485"/>
  <c r="BQ485"/>
  <c r="L485" i="31" s="1"/>
  <c r="BO485" i="3"/>
  <c r="BN485"/>
  <c r="BM485"/>
  <c r="BS484"/>
  <c r="BR484"/>
  <c r="BQ484"/>
  <c r="L484" i="31" s="1"/>
  <c r="BO484" i="3"/>
  <c r="BN484"/>
  <c r="BM484"/>
  <c r="CA648"/>
  <c r="BZ648"/>
  <c r="BY648"/>
  <c r="BW648"/>
  <c r="BV648"/>
  <c r="BU648"/>
  <c r="BS483"/>
  <c r="BR483"/>
  <c r="BQ483"/>
  <c r="L483" i="31" s="1"/>
  <c r="BO483" i="3"/>
  <c r="BN483"/>
  <c r="BM483"/>
  <c r="BS482"/>
  <c r="BR482"/>
  <c r="BQ482"/>
  <c r="L482" i="31" s="1"/>
  <c r="BO482" i="3"/>
  <c r="BN482"/>
  <c r="BM482"/>
  <c r="BS481"/>
  <c r="BR481"/>
  <c r="BQ481"/>
  <c r="L481" i="31" s="1"/>
  <c r="BO481" i="3"/>
  <c r="BN481"/>
  <c r="BM481"/>
  <c r="BS480"/>
  <c r="BR480"/>
  <c r="BQ480"/>
  <c r="L480" i="31" s="1"/>
  <c r="BO480" i="3"/>
  <c r="BN480"/>
  <c r="BM480"/>
  <c r="BS479"/>
  <c r="BR479"/>
  <c r="BQ479"/>
  <c r="L479" i="31" s="1"/>
  <c r="BO479" i="3"/>
  <c r="BN479"/>
  <c r="BM479"/>
  <c r="BS478"/>
  <c r="BR478"/>
  <c r="BQ478"/>
  <c r="L478" i="31" s="1"/>
  <c r="BO478" i="3"/>
  <c r="BN478"/>
  <c r="BM478"/>
  <c r="BS477"/>
  <c r="BR477"/>
  <c r="BQ477"/>
  <c r="L477" i="31" s="1"/>
  <c r="BO477" i="3"/>
  <c r="BN477"/>
  <c r="BM477"/>
  <c r="BS476"/>
  <c r="BR476"/>
  <c r="BQ476"/>
  <c r="L476" i="31" s="1"/>
  <c r="BO476" i="3"/>
  <c r="BN476"/>
  <c r="BM476"/>
  <c r="BS475"/>
  <c r="BR475"/>
  <c r="BQ475"/>
  <c r="L475" i="31" s="1"/>
  <c r="BO475" i="3"/>
  <c r="BN475"/>
  <c r="BM475"/>
  <c r="BS474"/>
  <c r="BR474"/>
  <c r="BQ474"/>
  <c r="L474" i="31" s="1"/>
  <c r="BO474" i="3"/>
  <c r="BN474"/>
  <c r="BM474"/>
  <c r="BS473"/>
  <c r="BR473"/>
  <c r="BQ473"/>
  <c r="L473" i="31" s="1"/>
  <c r="BO473" i="3"/>
  <c r="BN473"/>
  <c r="BM473"/>
  <c r="BS472"/>
  <c r="BR472"/>
  <c r="BQ472"/>
  <c r="L472" i="31" s="1"/>
  <c r="BO472" i="3"/>
  <c r="BN472"/>
  <c r="BM472"/>
  <c r="CA647"/>
  <c r="BZ647"/>
  <c r="BY647"/>
  <c r="BW647"/>
  <c r="BV647"/>
  <c r="BU647"/>
  <c r="BS471"/>
  <c r="BR471"/>
  <c r="BQ471"/>
  <c r="L471" i="31" s="1"/>
  <c r="BO471" i="3"/>
  <c r="BN471"/>
  <c r="BM471"/>
  <c r="BS470"/>
  <c r="BR470"/>
  <c r="BQ470"/>
  <c r="L470" i="31" s="1"/>
  <c r="BO470" i="3"/>
  <c r="BN470"/>
  <c r="BM470"/>
  <c r="BS469"/>
  <c r="BR469"/>
  <c r="BQ469"/>
  <c r="L469" i="31" s="1"/>
  <c r="BO469" i="3"/>
  <c r="BN469"/>
  <c r="BM469"/>
  <c r="BS468"/>
  <c r="BR468"/>
  <c r="BQ468"/>
  <c r="L468" i="31" s="1"/>
  <c r="BO468" i="3"/>
  <c r="BN468"/>
  <c r="BM468"/>
  <c r="BS467"/>
  <c r="BR467"/>
  <c r="BQ467"/>
  <c r="L467" i="31" s="1"/>
  <c r="BO467" i="3"/>
  <c r="BN467"/>
  <c r="BM467"/>
  <c r="BS466"/>
  <c r="BR466"/>
  <c r="BQ466"/>
  <c r="L466" i="31" s="1"/>
  <c r="BO466" i="3"/>
  <c r="BN466"/>
  <c r="BM466"/>
  <c r="BS465"/>
  <c r="BR465"/>
  <c r="BQ465"/>
  <c r="L465" i="31" s="1"/>
  <c r="BO465" i="3"/>
  <c r="BN465"/>
  <c r="BM465"/>
  <c r="BS464"/>
  <c r="BR464"/>
  <c r="BQ464"/>
  <c r="L464" i="31" s="1"/>
  <c r="BO464" i="3"/>
  <c r="BN464"/>
  <c r="BM464"/>
  <c r="BS463"/>
  <c r="BR463"/>
  <c r="BQ463"/>
  <c r="L463" i="31" s="1"/>
  <c r="BO463" i="3"/>
  <c r="BN463"/>
  <c r="BM463"/>
  <c r="BS462"/>
  <c r="BR462"/>
  <c r="BQ462"/>
  <c r="L462" i="31" s="1"/>
  <c r="BO462" i="3"/>
  <c r="BN462"/>
  <c r="BM462"/>
  <c r="BS461"/>
  <c r="BR461"/>
  <c r="BQ461"/>
  <c r="L461" i="31" s="1"/>
  <c r="BO461" i="3"/>
  <c r="BN461"/>
  <c r="BM461"/>
  <c r="BS460"/>
  <c r="BR460"/>
  <c r="BQ460"/>
  <c r="L460" i="31" s="1"/>
  <c r="BO460" i="3"/>
  <c r="BN460"/>
  <c r="BM460"/>
  <c r="CA646"/>
  <c r="BZ646"/>
  <c r="BY646"/>
  <c r="BW646"/>
  <c r="BV646"/>
  <c r="BU646"/>
  <c r="BS459"/>
  <c r="BR459"/>
  <c r="BQ459"/>
  <c r="L459" i="31" s="1"/>
  <c r="BO459" i="3"/>
  <c r="BN459"/>
  <c r="BM459"/>
  <c r="BS458"/>
  <c r="BR458"/>
  <c r="BQ458"/>
  <c r="L458" i="31" s="1"/>
  <c r="BO458" i="3"/>
  <c r="BN458"/>
  <c r="BM458"/>
  <c r="BS457"/>
  <c r="BR457"/>
  <c r="BQ457"/>
  <c r="L457" i="31" s="1"/>
  <c r="BO457" i="3"/>
  <c r="BN457"/>
  <c r="BM457"/>
  <c r="BS456"/>
  <c r="BR456"/>
  <c r="BQ456"/>
  <c r="L456" i="31" s="1"/>
  <c r="BO456" i="3"/>
  <c r="BN456"/>
  <c r="BM456"/>
  <c r="BS455"/>
  <c r="BR455"/>
  <c r="BQ455"/>
  <c r="L455" i="31" s="1"/>
  <c r="BO455" i="3"/>
  <c r="BN455"/>
  <c r="BM455"/>
  <c r="BS454"/>
  <c r="BR454"/>
  <c r="BQ454"/>
  <c r="L454" i="31" s="1"/>
  <c r="BO454" i="3"/>
  <c r="BN454"/>
  <c r="BM454"/>
  <c r="BS453"/>
  <c r="BR453"/>
  <c r="BQ453"/>
  <c r="L453" i="31" s="1"/>
  <c r="BO453" i="3"/>
  <c r="BN453"/>
  <c r="BM453"/>
  <c r="BS452"/>
  <c r="BR452"/>
  <c r="BQ452"/>
  <c r="L452" i="31" s="1"/>
  <c r="BO452" i="3"/>
  <c r="BN452"/>
  <c r="BM452"/>
  <c r="BS451"/>
  <c r="BR451"/>
  <c r="BQ451"/>
  <c r="L451" i="31" s="1"/>
  <c r="BO451" i="3"/>
  <c r="BN451"/>
  <c r="BM451"/>
  <c r="BS450"/>
  <c r="BR450"/>
  <c r="BQ450"/>
  <c r="L450" i="31" s="1"/>
  <c r="BO450" i="3"/>
  <c r="BN450"/>
  <c r="BM450"/>
  <c r="BS449"/>
  <c r="BR449"/>
  <c r="BQ449"/>
  <c r="L449" i="31" s="1"/>
  <c r="BO449" i="3"/>
  <c r="BN449"/>
  <c r="BM449"/>
  <c r="BS448"/>
  <c r="BR448"/>
  <c r="BQ448"/>
  <c r="L448" i="31" s="1"/>
  <c r="BO448" i="3"/>
  <c r="BN448"/>
  <c r="BM448"/>
  <c r="CA645"/>
  <c r="BZ645"/>
  <c r="BY645"/>
  <c r="BW645"/>
  <c r="BV645"/>
  <c r="BU645"/>
  <c r="BS447"/>
  <c r="BR447"/>
  <c r="BQ447"/>
  <c r="L447" i="31" s="1"/>
  <c r="BO447" i="3"/>
  <c r="BN447"/>
  <c r="BM447"/>
  <c r="BS446"/>
  <c r="BR446"/>
  <c r="BQ446"/>
  <c r="L446" i="31" s="1"/>
  <c r="BO446" i="3"/>
  <c r="BN446"/>
  <c r="BM446"/>
  <c r="BS445"/>
  <c r="BR445"/>
  <c r="BQ445"/>
  <c r="L445" i="31" s="1"/>
  <c r="BO445" i="3"/>
  <c r="BN445"/>
  <c r="BM445"/>
  <c r="BS444"/>
  <c r="BR444"/>
  <c r="BQ444"/>
  <c r="L444" i="31" s="1"/>
  <c r="BO444" i="3"/>
  <c r="BN444"/>
  <c r="BM444"/>
  <c r="BS443"/>
  <c r="BR443"/>
  <c r="BQ443"/>
  <c r="L443" i="31" s="1"/>
  <c r="BO443" i="3"/>
  <c r="BN443"/>
  <c r="BM443"/>
  <c r="BS442"/>
  <c r="BR442"/>
  <c r="BQ442"/>
  <c r="L442" i="31" s="1"/>
  <c r="BO442" i="3"/>
  <c r="BN442"/>
  <c r="BM442"/>
  <c r="BS441"/>
  <c r="BR441"/>
  <c r="BQ441"/>
  <c r="L441" i="31" s="1"/>
  <c r="BO441" i="3"/>
  <c r="BN441"/>
  <c r="BM441"/>
  <c r="BS440"/>
  <c r="BR440"/>
  <c r="BQ440"/>
  <c r="L440" i="31" s="1"/>
  <c r="BO440" i="3"/>
  <c r="BN440"/>
  <c r="BM440"/>
  <c r="BS439"/>
  <c r="BR439"/>
  <c r="BQ439"/>
  <c r="L439" i="31" s="1"/>
  <c r="BO439" i="3"/>
  <c r="BN439"/>
  <c r="BM439"/>
  <c r="BS438"/>
  <c r="BR438"/>
  <c r="BQ438"/>
  <c r="L438" i="31" s="1"/>
  <c r="BO438" i="3"/>
  <c r="BN438"/>
  <c r="BM438"/>
  <c r="BS437"/>
  <c r="BR437"/>
  <c r="BQ437"/>
  <c r="L437" i="31" s="1"/>
  <c r="BO437" i="3"/>
  <c r="BN437"/>
  <c r="BM437"/>
  <c r="BS436"/>
  <c r="BR436"/>
  <c r="BQ436"/>
  <c r="L436" i="31" s="1"/>
  <c r="BO436" i="3"/>
  <c r="BN436"/>
  <c r="BM436"/>
  <c r="CA644"/>
  <c r="BZ644"/>
  <c r="BY644"/>
  <c r="BW644"/>
  <c r="BV644"/>
  <c r="BU644"/>
  <c r="BS435"/>
  <c r="BR435"/>
  <c r="BQ435"/>
  <c r="L435" i="31" s="1"/>
  <c r="BO435" i="3"/>
  <c r="BN435"/>
  <c r="BM435"/>
  <c r="BS434"/>
  <c r="BR434"/>
  <c r="BQ434"/>
  <c r="L434" i="31" s="1"/>
  <c r="BO434" i="3"/>
  <c r="BN434"/>
  <c r="BM434"/>
  <c r="BS433"/>
  <c r="BR433"/>
  <c r="BQ433"/>
  <c r="L433" i="31" s="1"/>
  <c r="BO433" i="3"/>
  <c r="BN433"/>
  <c r="BM433"/>
  <c r="BS432"/>
  <c r="BR432"/>
  <c r="BQ432"/>
  <c r="L432" i="31" s="1"/>
  <c r="BO432" i="3"/>
  <c r="BN432"/>
  <c r="BM432"/>
  <c r="BS431"/>
  <c r="BR431"/>
  <c r="BQ431"/>
  <c r="L431" i="31" s="1"/>
  <c r="BO431" i="3"/>
  <c r="BN431"/>
  <c r="BM431"/>
  <c r="BS430"/>
  <c r="BR430"/>
  <c r="BQ430"/>
  <c r="L430" i="31" s="1"/>
  <c r="BO430" i="3"/>
  <c r="BN430"/>
  <c r="BM430"/>
  <c r="BS429"/>
  <c r="BR429"/>
  <c r="BQ429"/>
  <c r="L429" i="31" s="1"/>
  <c r="BO429" i="3"/>
  <c r="BN429"/>
  <c r="BM429"/>
  <c r="BS428"/>
  <c r="BR428"/>
  <c r="BQ428"/>
  <c r="L428" i="31" s="1"/>
  <c r="BO428" i="3"/>
  <c r="BN428"/>
  <c r="BM428"/>
  <c r="BS427"/>
  <c r="BR427"/>
  <c r="BQ427"/>
  <c r="L427" i="31" s="1"/>
  <c r="BO427" i="3"/>
  <c r="BN427"/>
  <c r="BM427"/>
  <c r="BS426"/>
  <c r="BR426"/>
  <c r="BQ426"/>
  <c r="L426" i="31" s="1"/>
  <c r="BO426" i="3"/>
  <c r="BN426"/>
  <c r="BM426"/>
  <c r="BS425"/>
  <c r="BR425"/>
  <c r="BQ425"/>
  <c r="L425" i="31" s="1"/>
  <c r="BO425" i="3"/>
  <c r="BN425"/>
  <c r="BM425"/>
  <c r="BS424"/>
  <c r="BR424"/>
  <c r="BQ424"/>
  <c r="L424" i="31" s="1"/>
  <c r="BO424" i="3"/>
  <c r="BN424"/>
  <c r="BM424"/>
  <c r="CA643"/>
  <c r="BZ643"/>
  <c r="BY643"/>
  <c r="BW643"/>
  <c r="BV643"/>
  <c r="BU643"/>
  <c r="BS423"/>
  <c r="BR423"/>
  <c r="BQ423"/>
  <c r="L423" i="31" s="1"/>
  <c r="BO423" i="3"/>
  <c r="BN423"/>
  <c r="BM423"/>
  <c r="BS422"/>
  <c r="BR422"/>
  <c r="BQ422"/>
  <c r="L422" i="31" s="1"/>
  <c r="BO422" i="3"/>
  <c r="BN422"/>
  <c r="BM422"/>
  <c r="BS421"/>
  <c r="BR421"/>
  <c r="BQ421"/>
  <c r="L421" i="31" s="1"/>
  <c r="BO421" i="3"/>
  <c r="BN421"/>
  <c r="BM421"/>
  <c r="BS420"/>
  <c r="BR420"/>
  <c r="BQ420"/>
  <c r="L420" i="31" s="1"/>
  <c r="BO420" i="3"/>
  <c r="BN420"/>
  <c r="BM420"/>
  <c r="BS419"/>
  <c r="BR419"/>
  <c r="BQ419"/>
  <c r="L419" i="31" s="1"/>
  <c r="BO419" i="3"/>
  <c r="BN419"/>
  <c r="BM419"/>
  <c r="BS418"/>
  <c r="BR418"/>
  <c r="BQ418"/>
  <c r="L418" i="31" s="1"/>
  <c r="BO418" i="3"/>
  <c r="BN418"/>
  <c r="BM418"/>
  <c r="BS417"/>
  <c r="BR417"/>
  <c r="BQ417"/>
  <c r="L417" i="31" s="1"/>
  <c r="BO417" i="3"/>
  <c r="BN417"/>
  <c r="BM417"/>
  <c r="BS416"/>
  <c r="BR416"/>
  <c r="BQ416"/>
  <c r="L416" i="31" s="1"/>
  <c r="BO416" i="3"/>
  <c r="BN416"/>
  <c r="BM416"/>
  <c r="BS415"/>
  <c r="BR415"/>
  <c r="BQ415"/>
  <c r="L415" i="31" s="1"/>
  <c r="BO415" i="3"/>
  <c r="BN415"/>
  <c r="BM415"/>
  <c r="BS414"/>
  <c r="BR414"/>
  <c r="BQ414"/>
  <c r="L414" i="31" s="1"/>
  <c r="BO414" i="3"/>
  <c r="BN414"/>
  <c r="BM414"/>
  <c r="BS413"/>
  <c r="BR413"/>
  <c r="BQ413"/>
  <c r="L413" i="31" s="1"/>
  <c r="BO413" i="3"/>
  <c r="BN413"/>
  <c r="BM413"/>
  <c r="BS412"/>
  <c r="BR412"/>
  <c r="BQ412"/>
  <c r="L412" i="31" s="1"/>
  <c r="BO412" i="3"/>
  <c r="BN412"/>
  <c r="BM412"/>
  <c r="CA642"/>
  <c r="BZ642"/>
  <c r="BY642"/>
  <c r="BW642"/>
  <c r="BV642"/>
  <c r="BU642"/>
  <c r="BS411"/>
  <c r="BR411"/>
  <c r="BQ411"/>
  <c r="L411" i="31" s="1"/>
  <c r="BO411" i="3"/>
  <c r="BN411"/>
  <c r="BM411"/>
  <c r="BS410"/>
  <c r="BR410"/>
  <c r="BQ410"/>
  <c r="L410" i="31" s="1"/>
  <c r="BO410" i="3"/>
  <c r="BN410"/>
  <c r="BM410"/>
  <c r="BS409"/>
  <c r="BR409"/>
  <c r="BQ409"/>
  <c r="L409" i="31" s="1"/>
  <c r="BO409" i="3"/>
  <c r="BN409"/>
  <c r="BM409"/>
  <c r="BS408"/>
  <c r="BR408"/>
  <c r="BQ408"/>
  <c r="L408" i="31" s="1"/>
  <c r="BO408" i="3"/>
  <c r="BN408"/>
  <c r="BM408"/>
  <c r="BS407"/>
  <c r="BR407"/>
  <c r="BQ407"/>
  <c r="L407" i="31" s="1"/>
  <c r="BO407" i="3"/>
  <c r="BN407"/>
  <c r="BM407"/>
  <c r="BS406"/>
  <c r="BR406"/>
  <c r="BQ406"/>
  <c r="L406" i="31" s="1"/>
  <c r="BO406" i="3"/>
  <c r="BN406"/>
  <c r="BM406"/>
  <c r="BS405"/>
  <c r="BR405"/>
  <c r="BQ405"/>
  <c r="L405" i="31" s="1"/>
  <c r="BO405" i="3"/>
  <c r="BN405"/>
  <c r="BM405"/>
  <c r="BS404"/>
  <c r="BR404"/>
  <c r="BQ404"/>
  <c r="L404" i="31" s="1"/>
  <c r="BO404" i="3"/>
  <c r="BN404"/>
  <c r="BM404"/>
  <c r="BS403"/>
  <c r="BR403"/>
  <c r="BQ403"/>
  <c r="L403" i="31" s="1"/>
  <c r="BO403" i="3"/>
  <c r="BN403"/>
  <c r="BM403"/>
  <c r="BS402"/>
  <c r="BR402"/>
  <c r="BQ402"/>
  <c r="L402" i="31" s="1"/>
  <c r="BO402" i="3"/>
  <c r="BN402"/>
  <c r="BM402"/>
  <c r="BS401"/>
  <c r="BR401"/>
  <c r="BQ401"/>
  <c r="L401" i="31" s="1"/>
  <c r="BO401" i="3"/>
  <c r="BN401"/>
  <c r="BM401"/>
  <c r="BS400"/>
  <c r="BR400"/>
  <c r="BQ400"/>
  <c r="L400" i="31" s="1"/>
  <c r="BO400" i="3"/>
  <c r="BN400"/>
  <c r="BM400"/>
  <c r="CA641"/>
  <c r="BZ641"/>
  <c r="BY641"/>
  <c r="BW641"/>
  <c r="BV641"/>
  <c r="BU641"/>
  <c r="BS399"/>
  <c r="BR399"/>
  <c r="BQ399"/>
  <c r="L399" i="31" s="1"/>
  <c r="BO399" i="3"/>
  <c r="BN399"/>
  <c r="BM399"/>
  <c r="BS398"/>
  <c r="BR398"/>
  <c r="BQ398"/>
  <c r="L398" i="31" s="1"/>
  <c r="BO398" i="3"/>
  <c r="BN398"/>
  <c r="BM398"/>
  <c r="BS397"/>
  <c r="BR397"/>
  <c r="BQ397"/>
  <c r="L397" i="31" s="1"/>
  <c r="BO397" i="3"/>
  <c r="BN397"/>
  <c r="BM397"/>
  <c r="BS396"/>
  <c r="BR396"/>
  <c r="BQ396"/>
  <c r="L396" i="31" s="1"/>
  <c r="BO396" i="3"/>
  <c r="BN396"/>
  <c r="BM396"/>
  <c r="BS395"/>
  <c r="BR395"/>
  <c r="BQ395"/>
  <c r="L395" i="31" s="1"/>
  <c r="BO395" i="3"/>
  <c r="BN395"/>
  <c r="BM395"/>
  <c r="BS394"/>
  <c r="BR394"/>
  <c r="BQ394"/>
  <c r="L394" i="31" s="1"/>
  <c r="BO394" i="3"/>
  <c r="BN394"/>
  <c r="BM394"/>
  <c r="BS393"/>
  <c r="BR393"/>
  <c r="BQ393"/>
  <c r="L393" i="31" s="1"/>
  <c r="BO393" i="3"/>
  <c r="BN393"/>
  <c r="BM393"/>
  <c r="BS392"/>
  <c r="BR392"/>
  <c r="BQ392"/>
  <c r="L392" i="31" s="1"/>
  <c r="BO392" i="3"/>
  <c r="BN392"/>
  <c r="BM392"/>
  <c r="BS391"/>
  <c r="BR391"/>
  <c r="BQ391"/>
  <c r="L391" i="31" s="1"/>
  <c r="BO391" i="3"/>
  <c r="BN391"/>
  <c r="BM391"/>
  <c r="BS390"/>
  <c r="BR390"/>
  <c r="BQ390"/>
  <c r="L390" i="31" s="1"/>
  <c r="BO390" i="3"/>
  <c r="BN390"/>
  <c r="BM390"/>
  <c r="BS389"/>
  <c r="BR389"/>
  <c r="BQ389"/>
  <c r="L389" i="31" s="1"/>
  <c r="BO389" i="3"/>
  <c r="BN389"/>
  <c r="BM389"/>
  <c r="BS388"/>
  <c r="BR388"/>
  <c r="BQ388"/>
  <c r="L388" i="31" s="1"/>
  <c r="BO388" i="3"/>
  <c r="BN388"/>
  <c r="BM388"/>
  <c r="CA640"/>
  <c r="BZ640"/>
  <c r="BY640"/>
  <c r="BW640"/>
  <c r="BV640"/>
  <c r="BU640"/>
  <c r="BS387"/>
  <c r="BR387"/>
  <c r="BQ387"/>
  <c r="L387" i="31" s="1"/>
  <c r="BO387" i="3"/>
  <c r="BN387"/>
  <c r="BM387"/>
  <c r="BS386"/>
  <c r="BR386"/>
  <c r="BQ386"/>
  <c r="L386" i="31" s="1"/>
  <c r="BO386" i="3"/>
  <c r="BN386"/>
  <c r="BM386"/>
  <c r="BS385"/>
  <c r="BR385"/>
  <c r="BQ385"/>
  <c r="L385" i="31" s="1"/>
  <c r="BO385" i="3"/>
  <c r="BN385"/>
  <c r="BM385"/>
  <c r="BS384"/>
  <c r="BR384"/>
  <c r="BQ384"/>
  <c r="L384" i="31" s="1"/>
  <c r="BO384" i="3"/>
  <c r="BN384"/>
  <c r="BM384"/>
  <c r="BS383"/>
  <c r="BR383"/>
  <c r="BQ383"/>
  <c r="L383" i="31" s="1"/>
  <c r="BO383" i="3"/>
  <c r="BN383"/>
  <c r="BM383"/>
  <c r="BS382"/>
  <c r="BR382"/>
  <c r="BQ382"/>
  <c r="L382" i="31" s="1"/>
  <c r="BO382" i="3"/>
  <c r="BN382"/>
  <c r="BM382"/>
  <c r="BS381"/>
  <c r="BR381"/>
  <c r="BQ381"/>
  <c r="L381" i="31" s="1"/>
  <c r="BO381" i="3"/>
  <c r="BN381"/>
  <c r="BM381"/>
  <c r="BS380"/>
  <c r="BR380"/>
  <c r="BQ380"/>
  <c r="L380" i="31" s="1"/>
  <c r="BO380" i="3"/>
  <c r="BN380"/>
  <c r="BM380"/>
  <c r="BS379"/>
  <c r="BR379"/>
  <c r="BQ379"/>
  <c r="L379" i="31" s="1"/>
  <c r="BO379" i="3"/>
  <c r="BN379"/>
  <c r="BM379"/>
  <c r="BS378"/>
  <c r="BR378"/>
  <c r="BQ378"/>
  <c r="L378" i="31" s="1"/>
  <c r="BO378" i="3"/>
  <c r="BN378"/>
  <c r="BM378"/>
  <c r="BS377"/>
  <c r="BR377"/>
  <c r="BQ377"/>
  <c r="L377" i="31" s="1"/>
  <c r="BO377" i="3"/>
  <c r="BN377"/>
  <c r="BM377"/>
  <c r="BS376"/>
  <c r="BR376"/>
  <c r="BQ376"/>
  <c r="L376" i="31" s="1"/>
  <c r="BO376" i="3"/>
  <c r="BN376"/>
  <c r="BM376"/>
  <c r="CA639"/>
  <c r="BZ639"/>
  <c r="BY639"/>
  <c r="BW639"/>
  <c r="BV639"/>
  <c r="BU639"/>
  <c r="BS375"/>
  <c r="BR375"/>
  <c r="BQ375"/>
  <c r="L375" i="31" s="1"/>
  <c r="BO375" i="3"/>
  <c r="BN375"/>
  <c r="BM375"/>
  <c r="BS374"/>
  <c r="BR374"/>
  <c r="BQ374"/>
  <c r="L374" i="31" s="1"/>
  <c r="BO374" i="3"/>
  <c r="BN374"/>
  <c r="BM374"/>
  <c r="BS373"/>
  <c r="BR373"/>
  <c r="BQ373"/>
  <c r="L373" i="31" s="1"/>
  <c r="BO373" i="3"/>
  <c r="BN373"/>
  <c r="BM373"/>
  <c r="BS372"/>
  <c r="BR372"/>
  <c r="BQ372"/>
  <c r="L372" i="31" s="1"/>
  <c r="BO372" i="3"/>
  <c r="BN372"/>
  <c r="BM372"/>
  <c r="BS371"/>
  <c r="BR371"/>
  <c r="BQ371"/>
  <c r="L371" i="31" s="1"/>
  <c r="BO371" i="3"/>
  <c r="BN371"/>
  <c r="BM371"/>
  <c r="BS370"/>
  <c r="BR370"/>
  <c r="BQ370"/>
  <c r="L370" i="31" s="1"/>
  <c r="BO370" i="3"/>
  <c r="BN370"/>
  <c r="BM370"/>
  <c r="BS369"/>
  <c r="BR369"/>
  <c r="BQ369"/>
  <c r="L369" i="31" s="1"/>
  <c r="BO369" i="3"/>
  <c r="BN369"/>
  <c r="BM369"/>
  <c r="BS368"/>
  <c r="BR368"/>
  <c r="BQ368"/>
  <c r="L368" i="31" s="1"/>
  <c r="BO368" i="3"/>
  <c r="BN368"/>
  <c r="BM368"/>
  <c r="BS367"/>
  <c r="BR367"/>
  <c r="BQ367"/>
  <c r="L367" i="31" s="1"/>
  <c r="BO367" i="3"/>
  <c r="BN367"/>
  <c r="BM367"/>
  <c r="BS366"/>
  <c r="BR366"/>
  <c r="BQ366"/>
  <c r="L366" i="31" s="1"/>
  <c r="BO366" i="3"/>
  <c r="BN366"/>
  <c r="BM366"/>
  <c r="BS365"/>
  <c r="BR365"/>
  <c r="BQ365"/>
  <c r="L365" i="31" s="1"/>
  <c r="BO365" i="3"/>
  <c r="BN365"/>
  <c r="BM365"/>
  <c r="BS364"/>
  <c r="BR364"/>
  <c r="BQ364"/>
  <c r="L364" i="31" s="1"/>
  <c r="BO364" i="3"/>
  <c r="BN364"/>
  <c r="BM364"/>
  <c r="BZ638"/>
  <c r="BY638"/>
  <c r="BW638"/>
  <c r="BV638"/>
  <c r="BU638"/>
  <c r="BS363"/>
  <c r="BR363"/>
  <c r="BQ363"/>
  <c r="L363" i="31" s="1"/>
  <c r="BO363" i="3"/>
  <c r="BN363"/>
  <c r="BM363"/>
  <c r="BS362"/>
  <c r="BR362"/>
  <c r="BQ362"/>
  <c r="L362" i="31" s="1"/>
  <c r="BO362" i="3"/>
  <c r="BN362"/>
  <c r="BM362"/>
  <c r="BS361"/>
  <c r="BR361"/>
  <c r="BQ361"/>
  <c r="L361" i="31" s="1"/>
  <c r="BO361" i="3"/>
  <c r="BN361"/>
  <c r="BM361"/>
  <c r="BS360"/>
  <c r="BR360"/>
  <c r="BQ360"/>
  <c r="L360" i="31" s="1"/>
  <c r="BO360" i="3"/>
  <c r="BN360"/>
  <c r="BM360"/>
  <c r="BS359"/>
  <c r="BR359"/>
  <c r="BQ359"/>
  <c r="L359" i="31" s="1"/>
  <c r="BO359" i="3"/>
  <c r="BN359"/>
  <c r="BM359"/>
  <c r="BS358"/>
  <c r="BR358"/>
  <c r="BQ358"/>
  <c r="L358" i="31" s="1"/>
  <c r="BO358" i="3"/>
  <c r="BN358"/>
  <c r="BM358"/>
  <c r="BS357"/>
  <c r="BR357"/>
  <c r="BQ357"/>
  <c r="L357" i="31" s="1"/>
  <c r="BO357" i="3"/>
  <c r="BN357"/>
  <c r="BM357"/>
  <c r="BS356"/>
  <c r="BR356"/>
  <c r="BQ356"/>
  <c r="L356" i="31" s="1"/>
  <c r="BO356" i="3"/>
  <c r="BN356"/>
  <c r="BM356"/>
  <c r="BS355"/>
  <c r="BR355"/>
  <c r="BQ355"/>
  <c r="L355" i="31" s="1"/>
  <c r="BO355" i="3"/>
  <c r="BN355"/>
  <c r="BM355"/>
  <c r="BS354"/>
  <c r="BR354"/>
  <c r="BQ354"/>
  <c r="L354" i="31" s="1"/>
  <c r="BO354" i="3"/>
  <c r="BN354"/>
  <c r="BM354"/>
  <c r="BS353"/>
  <c r="BR353"/>
  <c r="BQ353"/>
  <c r="L353" i="31" s="1"/>
  <c r="BO353" i="3"/>
  <c r="BN353"/>
  <c r="BM353"/>
  <c r="BS352"/>
  <c r="BR352"/>
  <c r="BQ352"/>
  <c r="L352" i="31" s="1"/>
  <c r="BO352" i="3"/>
  <c r="BN352"/>
  <c r="BM352"/>
  <c r="CA637"/>
  <c r="BZ637"/>
  <c r="BY637"/>
  <c r="BW637"/>
  <c r="BV637"/>
  <c r="BU637"/>
  <c r="BS351"/>
  <c r="BR351"/>
  <c r="BQ351"/>
  <c r="L351" i="31" s="1"/>
  <c r="BO351" i="3"/>
  <c r="BN351"/>
  <c r="BM351"/>
  <c r="BS350"/>
  <c r="BR350"/>
  <c r="BQ350"/>
  <c r="L350" i="31" s="1"/>
  <c r="BO350" i="3"/>
  <c r="BN350"/>
  <c r="BM350"/>
  <c r="BS349"/>
  <c r="BR349"/>
  <c r="BQ349"/>
  <c r="L349" i="31" s="1"/>
  <c r="BO349" i="3"/>
  <c r="BN349"/>
  <c r="BM349"/>
  <c r="BS348"/>
  <c r="BR348"/>
  <c r="BQ348"/>
  <c r="L348" i="31" s="1"/>
  <c r="BO348" i="3"/>
  <c r="BN348"/>
  <c r="BM348"/>
  <c r="BS347"/>
  <c r="BR347"/>
  <c r="BQ347"/>
  <c r="L347" i="31" s="1"/>
  <c r="BO347" i="3"/>
  <c r="BN347"/>
  <c r="BM347"/>
  <c r="BS346"/>
  <c r="BR346"/>
  <c r="BQ346"/>
  <c r="L346" i="31" s="1"/>
  <c r="BO346" i="3"/>
  <c r="BN346"/>
  <c r="BM346"/>
  <c r="BS345"/>
  <c r="BR345"/>
  <c r="BQ345"/>
  <c r="L345" i="31" s="1"/>
  <c r="BO345" i="3"/>
  <c r="BN345"/>
  <c r="BM345"/>
  <c r="BS344"/>
  <c r="BR344"/>
  <c r="BQ344"/>
  <c r="L344" i="31" s="1"/>
  <c r="BO344" i="3"/>
  <c r="BN344"/>
  <c r="BM344"/>
  <c r="BS343"/>
  <c r="BR343"/>
  <c r="BQ343"/>
  <c r="L343" i="31" s="1"/>
  <c r="BO343" i="3"/>
  <c r="BN343"/>
  <c r="BM343"/>
  <c r="BS342"/>
  <c r="BR342"/>
  <c r="BQ342"/>
  <c r="L342" i="31" s="1"/>
  <c r="BO342" i="3"/>
  <c r="BN342"/>
  <c r="BM342"/>
  <c r="BS341"/>
  <c r="BR341"/>
  <c r="BQ341"/>
  <c r="L341" i="31" s="1"/>
  <c r="BO341" i="3"/>
  <c r="BN341"/>
  <c r="BM341"/>
  <c r="BS340"/>
  <c r="BR340"/>
  <c r="BQ340"/>
  <c r="L340" i="31" s="1"/>
  <c r="BO340" i="3"/>
  <c r="BN340"/>
  <c r="BM340"/>
  <c r="CA636"/>
  <c r="BZ636"/>
  <c r="BY636"/>
  <c r="BW636"/>
  <c r="BV636"/>
  <c r="BU636"/>
  <c r="BS339"/>
  <c r="BR339"/>
  <c r="BQ339"/>
  <c r="L339" i="31" s="1"/>
  <c r="BO339" i="3"/>
  <c r="BN339"/>
  <c r="BM339"/>
  <c r="BS338"/>
  <c r="BR338"/>
  <c r="BQ338"/>
  <c r="L338" i="31" s="1"/>
  <c r="BO338" i="3"/>
  <c r="BN338"/>
  <c r="BM338"/>
  <c r="BS337"/>
  <c r="BR337"/>
  <c r="BQ337"/>
  <c r="L337" i="31" s="1"/>
  <c r="BO337" i="3"/>
  <c r="BN337"/>
  <c r="BM337"/>
  <c r="BS336"/>
  <c r="BR336"/>
  <c r="BQ336"/>
  <c r="L336" i="31" s="1"/>
  <c r="BO336" i="3"/>
  <c r="BN336"/>
  <c r="BM336"/>
  <c r="BS335"/>
  <c r="BR335"/>
  <c r="BQ335"/>
  <c r="L335" i="31" s="1"/>
  <c r="BO335" i="3"/>
  <c r="BN335"/>
  <c r="BM335"/>
  <c r="BS334"/>
  <c r="BR334"/>
  <c r="BQ334"/>
  <c r="L334" i="31" s="1"/>
  <c r="BO334" i="3"/>
  <c r="BN334"/>
  <c r="BM334"/>
  <c r="BS333"/>
  <c r="BR333"/>
  <c r="BQ333"/>
  <c r="L333" i="31" s="1"/>
  <c r="BO333" i="3"/>
  <c r="BN333"/>
  <c r="BM333"/>
  <c r="BS332"/>
  <c r="BR332"/>
  <c r="BQ332"/>
  <c r="L332" i="31" s="1"/>
  <c r="BO332" i="3"/>
  <c r="BN332"/>
  <c r="BM332"/>
  <c r="BS331"/>
  <c r="BR331"/>
  <c r="BQ331"/>
  <c r="L331" i="31" s="1"/>
  <c r="BO331" i="3"/>
  <c r="BN331"/>
  <c r="BM331"/>
  <c r="BS330"/>
  <c r="BR330"/>
  <c r="BQ330"/>
  <c r="L330" i="31" s="1"/>
  <c r="BO330" i="3"/>
  <c r="BN330"/>
  <c r="BM330"/>
  <c r="BS329"/>
  <c r="BR329"/>
  <c r="BQ329"/>
  <c r="L329" i="31" s="1"/>
  <c r="BO329" i="3"/>
  <c r="BN329"/>
  <c r="BM329"/>
  <c r="BS328"/>
  <c r="BR328"/>
  <c r="BQ328"/>
  <c r="L328" i="31" s="1"/>
  <c r="BO328" i="3"/>
  <c r="BN328"/>
  <c r="BM328"/>
  <c r="CA635"/>
  <c r="BZ635"/>
  <c r="BY635"/>
  <c r="BW635"/>
  <c r="BV635"/>
  <c r="BU635"/>
  <c r="BS327"/>
  <c r="BR327"/>
  <c r="BQ327"/>
  <c r="L327" i="31" s="1"/>
  <c r="BO327" i="3"/>
  <c r="BN327"/>
  <c r="BM327"/>
  <c r="BS326"/>
  <c r="BR326"/>
  <c r="BQ326"/>
  <c r="L326" i="31" s="1"/>
  <c r="BO326" i="3"/>
  <c r="BN326"/>
  <c r="BM326"/>
  <c r="BS325"/>
  <c r="BR325"/>
  <c r="BQ325"/>
  <c r="L325" i="31" s="1"/>
  <c r="BO325" i="3"/>
  <c r="BN325"/>
  <c r="BM325"/>
  <c r="BS324"/>
  <c r="BR324"/>
  <c r="BQ324"/>
  <c r="L324" i="31" s="1"/>
  <c r="BO324" i="3"/>
  <c r="BN324"/>
  <c r="BM324"/>
  <c r="BS323"/>
  <c r="BR323"/>
  <c r="BQ323"/>
  <c r="L323" i="31" s="1"/>
  <c r="BO323" i="3"/>
  <c r="BN323"/>
  <c r="BM323"/>
  <c r="BS322"/>
  <c r="BR322"/>
  <c r="BQ322"/>
  <c r="L322" i="31" s="1"/>
  <c r="BO322" i="3"/>
  <c r="BN322"/>
  <c r="BM322"/>
  <c r="BS321"/>
  <c r="BR321"/>
  <c r="BQ321"/>
  <c r="L321" i="31" s="1"/>
  <c r="BO321" i="3"/>
  <c r="BN321"/>
  <c r="BM321"/>
  <c r="BS320"/>
  <c r="BR320"/>
  <c r="BQ320"/>
  <c r="L320" i="31" s="1"/>
  <c r="BO320" i="3"/>
  <c r="BN320"/>
  <c r="BM320"/>
  <c r="BS319"/>
  <c r="BR319"/>
  <c r="BQ319"/>
  <c r="L319" i="31" s="1"/>
  <c r="BO319" i="3"/>
  <c r="BN319"/>
  <c r="BM319"/>
  <c r="BS318"/>
  <c r="BR318"/>
  <c r="BQ318"/>
  <c r="L318" i="31" s="1"/>
  <c r="BO318" i="3"/>
  <c r="BN318"/>
  <c r="BM318"/>
  <c r="BS317"/>
  <c r="BR317"/>
  <c r="BQ317"/>
  <c r="L317" i="31" s="1"/>
  <c r="BO317" i="3"/>
  <c r="BN317"/>
  <c r="BM317"/>
  <c r="BS316"/>
  <c r="BR316"/>
  <c r="BQ316"/>
  <c r="L316" i="31" s="1"/>
  <c r="BO316" i="3"/>
  <c r="BN316"/>
  <c r="BM316"/>
  <c r="CA634"/>
  <c r="BZ634"/>
  <c r="BY634"/>
  <c r="BW634"/>
  <c r="BV634"/>
  <c r="BU634"/>
  <c r="BS315"/>
  <c r="BR315"/>
  <c r="BQ315"/>
  <c r="L315" i="31" s="1"/>
  <c r="BO315" i="3"/>
  <c r="BN315"/>
  <c r="BM315"/>
  <c r="BS314"/>
  <c r="BR314"/>
  <c r="BQ314"/>
  <c r="L314" i="31" s="1"/>
  <c r="BO314" i="3"/>
  <c r="BN314"/>
  <c r="BM314"/>
  <c r="BS313"/>
  <c r="BR313"/>
  <c r="BQ313"/>
  <c r="L313" i="31" s="1"/>
  <c r="BO313" i="3"/>
  <c r="BN313"/>
  <c r="BM313"/>
  <c r="BS312"/>
  <c r="BR312"/>
  <c r="BQ312"/>
  <c r="L312" i="31" s="1"/>
  <c r="BO312" i="3"/>
  <c r="BN312"/>
  <c r="BM312"/>
  <c r="BS311"/>
  <c r="BR311"/>
  <c r="BQ311"/>
  <c r="L311" i="31" s="1"/>
  <c r="BO311" i="3"/>
  <c r="BN311"/>
  <c r="BM311"/>
  <c r="BS310"/>
  <c r="BR310"/>
  <c r="BQ310"/>
  <c r="L310" i="31" s="1"/>
  <c r="BO310" i="3"/>
  <c r="BN310"/>
  <c r="BM310"/>
  <c r="BS309"/>
  <c r="BR309"/>
  <c r="BQ309"/>
  <c r="L309" i="31" s="1"/>
  <c r="BO309" i="3"/>
  <c r="BN309"/>
  <c r="BM309"/>
  <c r="BS308"/>
  <c r="BR308"/>
  <c r="BQ308"/>
  <c r="L308" i="31" s="1"/>
  <c r="BO308" i="3"/>
  <c r="BN308"/>
  <c r="BM308"/>
  <c r="BS307"/>
  <c r="BR307"/>
  <c r="BQ307"/>
  <c r="L307" i="31" s="1"/>
  <c r="BO307" i="3"/>
  <c r="BN307"/>
  <c r="BM307"/>
  <c r="BS306"/>
  <c r="BR306"/>
  <c r="BQ306"/>
  <c r="L306" i="31" s="1"/>
  <c r="BO306" i="3"/>
  <c r="BN306"/>
  <c r="BM306"/>
  <c r="BS305"/>
  <c r="BR305"/>
  <c r="BQ305"/>
  <c r="L305" i="31" s="1"/>
  <c r="BO305" i="3"/>
  <c r="BN305"/>
  <c r="BM305"/>
  <c r="BS304"/>
  <c r="BR304"/>
  <c r="BQ304"/>
  <c r="L304" i="31" s="1"/>
  <c r="BO304" i="3"/>
  <c r="BN304"/>
  <c r="BM304"/>
  <c r="CA633"/>
  <c r="BZ633"/>
  <c r="BY633"/>
  <c r="BW633"/>
  <c r="BV633"/>
  <c r="BU633"/>
  <c r="BS303"/>
  <c r="BR303"/>
  <c r="BQ303"/>
  <c r="L303" i="31" s="1"/>
  <c r="BO303" i="3"/>
  <c r="BN303"/>
  <c r="BM303"/>
  <c r="BS302"/>
  <c r="BR302"/>
  <c r="BQ302"/>
  <c r="L302" i="31" s="1"/>
  <c r="BO302" i="3"/>
  <c r="BN302"/>
  <c r="BM302"/>
  <c r="BS301"/>
  <c r="BR301"/>
  <c r="BQ301"/>
  <c r="L301" i="31" s="1"/>
  <c r="BO301" i="3"/>
  <c r="BN301"/>
  <c r="BM301"/>
  <c r="BS300"/>
  <c r="BR300"/>
  <c r="BQ300"/>
  <c r="L300" i="31" s="1"/>
  <c r="BO300" i="3"/>
  <c r="BN300"/>
  <c r="BM300"/>
  <c r="BS299"/>
  <c r="BR299"/>
  <c r="BQ299"/>
  <c r="L299" i="31" s="1"/>
  <c r="BO299" i="3"/>
  <c r="BN299"/>
  <c r="BM299"/>
  <c r="BS298"/>
  <c r="BR298"/>
  <c r="BQ298"/>
  <c r="L298" i="31" s="1"/>
  <c r="BO298" i="3"/>
  <c r="BN298"/>
  <c r="BM298"/>
  <c r="BS297"/>
  <c r="BR297"/>
  <c r="BQ297"/>
  <c r="L297" i="31" s="1"/>
  <c r="BO297" i="3"/>
  <c r="BN297"/>
  <c r="BM297"/>
  <c r="BS296"/>
  <c r="BR296"/>
  <c r="BQ296"/>
  <c r="L296" i="31" s="1"/>
  <c r="BO296" i="3"/>
  <c r="BN296"/>
  <c r="BM296"/>
  <c r="BS295"/>
  <c r="BR295"/>
  <c r="BQ295"/>
  <c r="L295" i="31" s="1"/>
  <c r="BO295" i="3"/>
  <c r="BN295"/>
  <c r="BM295"/>
  <c r="BS294"/>
  <c r="BR294"/>
  <c r="BQ294"/>
  <c r="L294" i="31" s="1"/>
  <c r="BO294" i="3"/>
  <c r="BN294"/>
  <c r="BM294"/>
  <c r="BS293"/>
  <c r="BR293"/>
  <c r="BQ293"/>
  <c r="L293" i="31" s="1"/>
  <c r="BO293" i="3"/>
  <c r="BN293"/>
  <c r="BM293"/>
  <c r="BS292"/>
  <c r="BR292"/>
  <c r="BQ292"/>
  <c r="L292" i="31" s="1"/>
  <c r="BO292" i="3"/>
  <c r="BN292"/>
  <c r="BM292"/>
  <c r="CA632"/>
  <c r="BZ632"/>
  <c r="BY632"/>
  <c r="BW632"/>
  <c r="BV632"/>
  <c r="BU632"/>
  <c r="BS291"/>
  <c r="BR291"/>
  <c r="BQ291"/>
  <c r="L291" i="31" s="1"/>
  <c r="BO291" i="3"/>
  <c r="BN291"/>
  <c r="BM291"/>
  <c r="BS290"/>
  <c r="BR290"/>
  <c r="BQ290"/>
  <c r="L290" i="31" s="1"/>
  <c r="BO290" i="3"/>
  <c r="BN290"/>
  <c r="BM290"/>
  <c r="BS289"/>
  <c r="BR289"/>
  <c r="BQ289"/>
  <c r="L289" i="31" s="1"/>
  <c r="BO289" i="3"/>
  <c r="BN289"/>
  <c r="BM289"/>
  <c r="BS288"/>
  <c r="BR288"/>
  <c r="BQ288"/>
  <c r="L288" i="31" s="1"/>
  <c r="BO288" i="3"/>
  <c r="BN288"/>
  <c r="BM288"/>
  <c r="BS287"/>
  <c r="BR287"/>
  <c r="BQ287"/>
  <c r="L287" i="31" s="1"/>
  <c r="BO287" i="3"/>
  <c r="BN287"/>
  <c r="BM287"/>
  <c r="BS286"/>
  <c r="BR286"/>
  <c r="BQ286"/>
  <c r="L286" i="31" s="1"/>
  <c r="BO286" i="3"/>
  <c r="BN286"/>
  <c r="BM286"/>
  <c r="BS285"/>
  <c r="BR285"/>
  <c r="BQ285"/>
  <c r="L285" i="31" s="1"/>
  <c r="BO285" i="3"/>
  <c r="BN285"/>
  <c r="BM285"/>
  <c r="BS284"/>
  <c r="BR284"/>
  <c r="BQ284"/>
  <c r="L284" i="31" s="1"/>
  <c r="BO284" i="3"/>
  <c r="BN284"/>
  <c r="BM284"/>
  <c r="BS283"/>
  <c r="BR283"/>
  <c r="BQ283"/>
  <c r="L283" i="31" s="1"/>
  <c r="BO283" i="3"/>
  <c r="BN283"/>
  <c r="BM283"/>
  <c r="BS282"/>
  <c r="BR282"/>
  <c r="BQ282"/>
  <c r="L282" i="31" s="1"/>
  <c r="BO282" i="3"/>
  <c r="BN282"/>
  <c r="BM282"/>
  <c r="BS281"/>
  <c r="BR281"/>
  <c r="BQ281"/>
  <c r="L281" i="31" s="1"/>
  <c r="BO281" i="3"/>
  <c r="BN281"/>
  <c r="BM281"/>
  <c r="BS280"/>
  <c r="BR280"/>
  <c r="BQ280"/>
  <c r="L280" i="31" s="1"/>
  <c r="BO280" i="3"/>
  <c r="BN280"/>
  <c r="BM280"/>
  <c r="CA631"/>
  <c r="BZ631"/>
  <c r="BY631"/>
  <c r="BW631"/>
  <c r="BV631"/>
  <c r="BU631"/>
  <c r="BS279"/>
  <c r="BR279"/>
  <c r="BQ279"/>
  <c r="L279" i="31" s="1"/>
  <c r="BO279" i="3"/>
  <c r="BN279"/>
  <c r="BM279"/>
  <c r="BS278"/>
  <c r="BR278"/>
  <c r="BQ278"/>
  <c r="L278" i="31" s="1"/>
  <c r="BO278" i="3"/>
  <c r="BN278"/>
  <c r="BM278"/>
  <c r="BS277"/>
  <c r="BR277"/>
  <c r="BQ277"/>
  <c r="L277" i="31" s="1"/>
  <c r="BO277" i="3"/>
  <c r="BN277"/>
  <c r="BM277"/>
  <c r="BS276"/>
  <c r="BR276"/>
  <c r="BQ276"/>
  <c r="L276" i="31" s="1"/>
  <c r="BO276" i="3"/>
  <c r="BN276"/>
  <c r="BM276"/>
  <c r="BS275"/>
  <c r="BR275"/>
  <c r="BQ275"/>
  <c r="L275" i="31" s="1"/>
  <c r="BO275" i="3"/>
  <c r="BN275"/>
  <c r="BM275"/>
  <c r="BZ630"/>
  <c r="BY630"/>
  <c r="BW630"/>
  <c r="BV630"/>
  <c r="BU630"/>
  <c r="BN631" l="1"/>
  <c r="BS631"/>
  <c r="BN633"/>
  <c r="BS633"/>
  <c r="BN635"/>
  <c r="BS635"/>
  <c r="BN637"/>
  <c r="BS637"/>
  <c r="BO639"/>
  <c r="BR640"/>
  <c r="BO641"/>
  <c r="BO643"/>
  <c r="BR644"/>
  <c r="BO645"/>
  <c r="BR646"/>
  <c r="BR648"/>
  <c r="BO649"/>
  <c r="BR650"/>
  <c r="BO651"/>
  <c r="BR652"/>
  <c r="BO653"/>
  <c r="BN656"/>
  <c r="BM640"/>
  <c r="BM646"/>
  <c r="BM648"/>
  <c r="BS656"/>
  <c r="BM644"/>
  <c r="BM652"/>
  <c r="BO630"/>
  <c r="BM654"/>
  <c r="BR654"/>
  <c r="BO633"/>
  <c r="BM634"/>
  <c r="BR634"/>
  <c r="BO635"/>
  <c r="BM636"/>
  <c r="BR636"/>
  <c r="BO637"/>
  <c r="BN640"/>
  <c r="BS640"/>
  <c r="BN642"/>
  <c r="BS642"/>
  <c r="BN644"/>
  <c r="BS644"/>
  <c r="BN646"/>
  <c r="BS646"/>
  <c r="BN648"/>
  <c r="BS648"/>
  <c r="BN650"/>
  <c r="BS650"/>
  <c r="BN652"/>
  <c r="BS652"/>
  <c r="BM655"/>
  <c r="BR655"/>
  <c r="BO656"/>
  <c r="BM657"/>
  <c r="BM642"/>
  <c r="BR642"/>
  <c r="BM650"/>
  <c r="BM632"/>
  <c r="BR632"/>
  <c r="BO647"/>
  <c r="BO631"/>
  <c r="BQ632"/>
  <c r="BT632" s="1"/>
  <c r="BQ634"/>
  <c r="BQ636"/>
  <c r="BQ657"/>
  <c r="BQ639"/>
  <c r="BQ641"/>
  <c r="BQ643"/>
  <c r="BQ645"/>
  <c r="BQ647"/>
  <c r="BQ651"/>
  <c r="BQ653"/>
  <c r="BM630"/>
  <c r="BR630"/>
  <c r="BN638"/>
  <c r="BS638"/>
  <c r="BO654"/>
  <c r="BQ638"/>
  <c r="BQ655"/>
  <c r="BQ649"/>
  <c r="BR657"/>
  <c r="BM631"/>
  <c r="BR631"/>
  <c r="BO632"/>
  <c r="BM633"/>
  <c r="BR633"/>
  <c r="BO634"/>
  <c r="BM635"/>
  <c r="BR635"/>
  <c r="BO636"/>
  <c r="BM637"/>
  <c r="BR637"/>
  <c r="BN639"/>
  <c r="BS639"/>
  <c r="BQ640"/>
  <c r="BN641"/>
  <c r="BS641"/>
  <c r="BQ642"/>
  <c r="BT642" s="1"/>
  <c r="BN643"/>
  <c r="BS643"/>
  <c r="BQ644"/>
  <c r="BN645"/>
  <c r="BS645"/>
  <c r="BQ646"/>
  <c r="BN647"/>
  <c r="BS647"/>
  <c r="BQ648"/>
  <c r="BN649"/>
  <c r="BS649"/>
  <c r="BQ650"/>
  <c r="BN651"/>
  <c r="BS651"/>
  <c r="BQ652"/>
  <c r="BN653"/>
  <c r="BS653"/>
  <c r="BO655"/>
  <c r="BM656"/>
  <c r="BR656"/>
  <c r="BO657"/>
  <c r="BN630"/>
  <c r="BS630"/>
  <c r="BO638"/>
  <c r="BQ654"/>
  <c r="BQ630"/>
  <c r="BM638"/>
  <c r="BR638"/>
  <c r="BN654"/>
  <c r="BS654"/>
  <c r="BQ631"/>
  <c r="BN632"/>
  <c r="BS632"/>
  <c r="BQ633"/>
  <c r="BN634"/>
  <c r="BS634"/>
  <c r="BQ635"/>
  <c r="BN636"/>
  <c r="BS636"/>
  <c r="BQ637"/>
  <c r="BM639"/>
  <c r="BR639"/>
  <c r="BO640"/>
  <c r="BM641"/>
  <c r="BR641"/>
  <c r="BO642"/>
  <c r="BM643"/>
  <c r="BR643"/>
  <c r="BO644"/>
  <c r="BM645"/>
  <c r="BR645"/>
  <c r="BO646"/>
  <c r="BM647"/>
  <c r="BR647"/>
  <c r="BO648"/>
  <c r="BM649"/>
  <c r="BR649"/>
  <c r="BO650"/>
  <c r="BM651"/>
  <c r="BR651"/>
  <c r="BO652"/>
  <c r="BM653"/>
  <c r="BR653"/>
  <c r="BN655"/>
  <c r="BS655"/>
  <c r="BQ656"/>
  <c r="BN657"/>
  <c r="BS657"/>
  <c r="CA654"/>
  <c r="CA638"/>
  <c r="CA630"/>
  <c r="BT640" l="1"/>
  <c r="BT646"/>
  <c r="BT636"/>
  <c r="BT644"/>
  <c r="BT634"/>
  <c r="BT647"/>
  <c r="BT633"/>
  <c r="BT643"/>
  <c r="BT637"/>
  <c r="BT631"/>
  <c r="BT639"/>
  <c r="BT630"/>
  <c r="BT638"/>
  <c r="BT645"/>
  <c r="BT635"/>
  <c r="BT641"/>
  <c r="CA274" i="1"/>
  <c r="CA276"/>
  <c r="CA277"/>
  <c r="CA275" l="1"/>
  <c r="CA273" l="1"/>
  <c r="CA272" l="1"/>
  <c r="CA271" l="1"/>
  <c r="BL277" l="1"/>
  <c r="BL276"/>
  <c r="BL275" l="1"/>
  <c r="BL274"/>
  <c r="BL273"/>
  <c r="BL272"/>
  <c r="BL271" l="1"/>
  <c r="BL270" l="1"/>
  <c r="BL269"/>
  <c r="BL268" l="1"/>
  <c r="BL267" l="1"/>
  <c r="CA270" l="1"/>
  <c r="CA269"/>
  <c r="CA268" l="1"/>
  <c r="CA267" l="1"/>
  <c r="AR268" l="1"/>
  <c r="AR270"/>
  <c r="AR267"/>
  <c r="AR269"/>
  <c r="AM269" l="1"/>
  <c r="AM267"/>
  <c r="AM268"/>
  <c r="X275"/>
  <c r="X278"/>
  <c r="AM270" l="1"/>
  <c r="X277"/>
  <c r="BG273"/>
  <c r="BG268"/>
  <c r="BG271"/>
  <c r="BG267"/>
  <c r="BG275"/>
  <c r="BG277"/>
  <c r="BG272"/>
  <c r="BG270"/>
  <c r="BG276"/>
  <c r="BG274"/>
  <c r="X267"/>
  <c r="X290"/>
  <c r="X285"/>
  <c r="X281"/>
  <c r="X289"/>
  <c r="X280"/>
  <c r="X268"/>
  <c r="X269"/>
  <c r="BG269"/>
  <c r="X299"/>
  <c r="X276"/>
  <c r="X274"/>
  <c r="AM277" l="1"/>
  <c r="AM276"/>
  <c r="AM271"/>
  <c r="AM273"/>
  <c r="AM272"/>
  <c r="AM275"/>
  <c r="AM274"/>
  <c r="AM286"/>
  <c r="X286"/>
  <c r="X270"/>
  <c r="X284"/>
  <c r="X294"/>
  <c r="X296"/>
  <c r="X300"/>
  <c r="X298"/>
  <c r="X297"/>
  <c r="AM285"/>
  <c r="AM287"/>
  <c r="AM288"/>
  <c r="X287"/>
  <c r="X283"/>
  <c r="X282"/>
  <c r="X288"/>
  <c r="X279"/>
  <c r="AM289"/>
  <c r="AM284"/>
  <c r="X273"/>
  <c r="X272"/>
  <c r="AM283"/>
  <c r="X292"/>
  <c r="H78" i="10" l="1"/>
  <c r="AM290" i="1"/>
  <c r="BB287"/>
  <c r="BB284"/>
  <c r="BB290"/>
  <c r="BB288"/>
  <c r="BB285"/>
  <c r="BB286"/>
  <c r="BB283"/>
  <c r="BB289"/>
  <c r="AM281"/>
  <c r="AM279"/>
  <c r="AM280"/>
  <c r="X301"/>
  <c r="X302"/>
  <c r="X295"/>
  <c r="X271"/>
  <c r="AM282"/>
  <c r="H77" i="10" l="1"/>
  <c r="AM278" i="1"/>
  <c r="BB282"/>
  <c r="BB278"/>
  <c r="BB280"/>
  <c r="BB279"/>
  <c r="BB281"/>
  <c r="X291"/>
  <c r="AM301"/>
  <c r="AM300"/>
  <c r="AM291"/>
  <c r="AM292"/>
  <c r="AM297"/>
  <c r="AM295"/>
  <c r="AM298"/>
  <c r="AM294"/>
  <c r="AM293"/>
  <c r="AM299"/>
  <c r="AM296"/>
  <c r="X293"/>
  <c r="H79" i="10" l="1"/>
  <c r="AM302" i="1"/>
  <c r="BB294"/>
  <c r="BB300"/>
  <c r="BB302"/>
  <c r="BB299"/>
  <c r="BB295"/>
  <c r="BB292"/>
  <c r="BB296"/>
  <c r="BB293"/>
  <c r="BB298"/>
  <c r="BB297"/>
  <c r="BB291"/>
  <c r="BB301"/>
  <c r="AM318"/>
  <c r="AM304"/>
  <c r="AM316"/>
  <c r="AM320"/>
  <c r="AM319"/>
  <c r="AM326"/>
  <c r="AM324"/>
  <c r="AM325"/>
  <c r="AM321"/>
  <c r="AM317"/>
  <c r="AM315"/>
  <c r="AM303"/>
  <c r="AM322"/>
  <c r="AM323"/>
  <c r="AM314"/>
  <c r="AM305"/>
  <c r="AM307"/>
  <c r="AM311"/>
  <c r="AM309"/>
  <c r="AM308"/>
  <c r="AM310"/>
  <c r="AM313"/>
  <c r="AM312"/>
  <c r="AM306"/>
  <c r="BB313" l="1"/>
  <c r="BB311"/>
  <c r="BB322"/>
  <c r="BB325"/>
  <c r="BB312"/>
  <c r="BB310"/>
  <c r="BB309"/>
  <c r="BB307"/>
  <c r="BB314"/>
  <c r="BB323"/>
  <c r="BB303"/>
  <c r="BB315"/>
  <c r="BB321"/>
  <c r="BB324"/>
  <c r="BB316"/>
  <c r="BB318"/>
  <c r="BB306"/>
  <c r="BB308"/>
  <c r="BB305"/>
  <c r="BB317"/>
  <c r="BB326"/>
  <c r="BB319"/>
  <c r="BB320"/>
  <c r="BB304"/>
  <c r="AM338"/>
  <c r="AM332"/>
  <c r="AM337"/>
  <c r="AM336"/>
  <c r="AM330"/>
  <c r="AM333"/>
  <c r="AM328"/>
  <c r="AM331"/>
  <c r="AM327"/>
  <c r="AM329"/>
  <c r="AM335"/>
  <c r="AM334"/>
  <c r="BB327" l="1"/>
  <c r="BB330"/>
  <c r="BB334"/>
  <c r="BB329"/>
  <c r="BB331"/>
  <c r="BB333"/>
  <c r="BB336"/>
  <c r="BB332"/>
  <c r="BB335"/>
  <c r="BB328"/>
  <c r="BB337"/>
  <c r="BB338"/>
  <c r="AM350" l="1"/>
  <c r="AM349"/>
  <c r="AM348"/>
  <c r="AM340"/>
  <c r="AM345"/>
  <c r="AM342"/>
  <c r="AM346"/>
  <c r="AM343"/>
  <c r="AM341"/>
  <c r="AM339"/>
  <c r="AM347"/>
  <c r="AM344"/>
  <c r="BB347" l="1"/>
  <c r="BB346"/>
  <c r="BB348"/>
  <c r="BB350"/>
  <c r="BB344"/>
  <c r="BB339"/>
  <c r="BB343"/>
  <c r="BB342"/>
  <c r="BB340"/>
  <c r="BB349"/>
  <c r="BB341"/>
  <c r="BB345"/>
  <c r="AM362"/>
  <c r="AM361"/>
  <c r="AM360"/>
  <c r="AM359"/>
  <c r="AM352"/>
  <c r="AM357"/>
  <c r="AM355"/>
  <c r="AM351"/>
  <c r="AM358"/>
  <c r="AM354"/>
  <c r="AM356"/>
  <c r="AM353"/>
  <c r="AM374"/>
  <c r="AM368"/>
  <c r="AM367"/>
  <c r="AM364"/>
  <c r="AM363"/>
  <c r="AM365"/>
  <c r="AM373"/>
  <c r="AM371"/>
  <c r="AM369"/>
  <c r="AM372"/>
  <c r="AM366"/>
  <c r="AM370"/>
  <c r="BB366" l="1"/>
  <c r="BB373"/>
  <c r="BB367"/>
  <c r="BB356"/>
  <c r="BB355"/>
  <c r="BB360"/>
  <c r="BB370"/>
  <c r="BB372"/>
  <c r="BB371"/>
  <c r="BB365"/>
  <c r="BB364"/>
  <c r="BB368"/>
  <c r="BB374"/>
  <c r="BB353"/>
  <c r="BB354"/>
  <c r="BB351"/>
  <c r="BB357"/>
  <c r="BB359"/>
  <c r="BB361"/>
  <c r="BB369"/>
  <c r="BB363"/>
  <c r="BB358"/>
  <c r="BB352"/>
  <c r="BB362"/>
  <c r="AM377"/>
  <c r="AM376"/>
  <c r="AM375"/>
  <c r="BB377" l="1"/>
  <c r="BB375"/>
  <c r="BB376"/>
  <c r="AM399" l="1"/>
  <c r="AM400"/>
  <c r="AM389"/>
  <c r="AM387"/>
  <c r="AM388"/>
  <c r="AM383"/>
  <c r="AM382"/>
  <c r="AM378"/>
  <c r="AM380"/>
  <c r="AM386"/>
  <c r="AM379"/>
  <c r="AM384"/>
  <c r="AM381"/>
  <c r="AM385"/>
  <c r="AM398"/>
  <c r="AM397"/>
  <c r="AM392"/>
  <c r="AM390"/>
  <c r="AM396"/>
  <c r="AM393"/>
  <c r="AM391"/>
  <c r="AM395"/>
  <c r="AM394"/>
  <c r="BB391" l="1"/>
  <c r="BB395"/>
  <c r="BB393"/>
  <c r="BB390"/>
  <c r="BB397"/>
  <c r="BB398"/>
  <c r="BB385"/>
  <c r="BB384"/>
  <c r="BB386"/>
  <c r="BB378"/>
  <c r="BB383"/>
  <c r="BB387"/>
  <c r="BB389"/>
  <c r="BB400"/>
  <c r="BB394"/>
  <c r="BB396"/>
  <c r="BB392"/>
  <c r="BB381"/>
  <c r="BB379"/>
  <c r="BB380"/>
  <c r="BB382"/>
  <c r="BB388"/>
  <c r="BB399"/>
  <c r="AM415"/>
  <c r="AM413"/>
  <c r="AM416"/>
  <c r="AM422"/>
  <c r="AM419"/>
  <c r="AM420"/>
  <c r="AM418"/>
  <c r="AM421"/>
  <c r="AM417"/>
  <c r="AM414"/>
  <c r="BB414" l="1"/>
  <c r="BB417"/>
  <c r="BB418"/>
  <c r="BB419"/>
  <c r="BB413"/>
  <c r="BB421"/>
  <c r="BB420"/>
  <c r="BB422"/>
  <c r="BB416"/>
  <c r="BB415"/>
  <c r="AM412"/>
  <c r="AM411"/>
  <c r="AM410"/>
  <c r="AM407"/>
  <c r="AM403"/>
  <c r="AM409"/>
  <c r="AM402"/>
  <c r="AM405"/>
  <c r="AM408"/>
  <c r="AM404"/>
  <c r="AM406"/>
  <c r="AM401"/>
  <c r="AM425"/>
  <c r="AM423"/>
  <c r="AM424"/>
  <c r="BB401" l="1"/>
  <c r="BB405"/>
  <c r="BB402"/>
  <c r="BB410"/>
  <c r="BB424"/>
  <c r="BB425"/>
  <c r="BB406"/>
  <c r="BB408"/>
  <c r="BB409"/>
  <c r="BB407"/>
  <c r="BB411"/>
  <c r="BB423"/>
  <c r="BB404"/>
  <c r="BB403"/>
  <c r="BB412"/>
  <c r="AM438"/>
  <c r="AM446"/>
  <c r="AM442"/>
  <c r="AM441"/>
  <c r="AM443"/>
  <c r="AM445"/>
  <c r="AM440"/>
  <c r="AM444"/>
  <c r="AM439"/>
  <c r="BB439" l="1"/>
  <c r="BB440"/>
  <c r="BB444"/>
  <c r="BB445"/>
  <c r="BB441"/>
  <c r="BB446"/>
  <c r="BB443"/>
  <c r="BB442"/>
  <c r="BB438"/>
  <c r="AM450"/>
  <c r="AM453"/>
  <c r="AM452"/>
  <c r="AM447"/>
  <c r="AM458"/>
  <c r="AM455"/>
  <c r="AM448"/>
  <c r="AM456"/>
  <c r="AM454"/>
  <c r="AM457"/>
  <c r="AM449"/>
  <c r="AM451"/>
  <c r="AM437"/>
  <c r="AM436"/>
  <c r="AM435"/>
  <c r="AM434"/>
  <c r="AM433"/>
  <c r="AM429"/>
  <c r="AM430"/>
  <c r="AM427"/>
  <c r="AM431"/>
  <c r="AM432"/>
  <c r="AM426"/>
  <c r="AM428"/>
  <c r="BB432" l="1"/>
  <c r="BB427"/>
  <c r="BB434"/>
  <c r="BB436"/>
  <c r="BB448"/>
  <c r="BB426"/>
  <c r="BB431"/>
  <c r="BB430"/>
  <c r="BB433"/>
  <c r="BB435"/>
  <c r="BB437"/>
  <c r="BB451"/>
  <c r="BB457"/>
  <c r="BB456"/>
  <c r="BB455"/>
  <c r="BB452"/>
  <c r="BB428"/>
  <c r="BB429"/>
  <c r="BB449"/>
  <c r="BB454"/>
  <c r="BB458"/>
  <c r="BB447"/>
  <c r="BB453"/>
  <c r="BB450"/>
  <c r="AM470"/>
  <c r="AM464"/>
  <c r="AM465"/>
  <c r="AM466"/>
  <c r="AM461"/>
  <c r="AM468"/>
  <c r="AM467"/>
  <c r="AM462"/>
  <c r="AM459"/>
  <c r="AM460"/>
  <c r="AM463"/>
  <c r="AM469"/>
  <c r="BB459" l="1"/>
  <c r="BB461"/>
  <c r="BB470"/>
  <c r="BB469"/>
  <c r="BB460"/>
  <c r="BB462"/>
  <c r="BB468"/>
  <c r="BB466"/>
  <c r="BB464"/>
  <c r="BB463"/>
  <c r="BB467"/>
  <c r="BB465"/>
  <c r="AM482"/>
  <c r="AM481"/>
  <c r="AM473"/>
  <c r="AM478"/>
  <c r="AM477"/>
  <c r="AM472"/>
  <c r="AM471"/>
  <c r="AM476"/>
  <c r="AM480"/>
  <c r="AM474"/>
  <c r="AM475"/>
  <c r="AM479"/>
  <c r="BB479" l="1"/>
  <c r="BB474"/>
  <c r="BB476"/>
  <c r="BB472"/>
  <c r="BB478"/>
  <c r="BB481"/>
  <c r="BB475"/>
  <c r="BB480"/>
  <c r="BB471"/>
  <c r="BB477"/>
  <c r="BB473"/>
  <c r="BB482"/>
  <c r="AR271" l="1"/>
  <c r="AR272"/>
  <c r="AR277" l="1"/>
  <c r="AR275"/>
  <c r="AR273"/>
  <c r="AR276"/>
  <c r="AR274"/>
  <c r="BB277" l="1"/>
  <c r="BB276" l="1"/>
  <c r="BB275" l="1"/>
  <c r="BB273" l="1"/>
  <c r="BB274"/>
  <c r="BB267" l="1"/>
  <c r="BB269"/>
  <c r="BB272"/>
  <c r="BB268"/>
  <c r="BB270"/>
  <c r="BB271"/>
  <c r="U278" l="1"/>
  <c r="U277"/>
  <c r="U290" l="1"/>
  <c r="U289"/>
  <c r="U274" l="1"/>
  <c r="U275"/>
  <c r="U302"/>
  <c r="U276"/>
  <c r="U301"/>
  <c r="U272" l="1"/>
  <c r="U288"/>
  <c r="U314"/>
  <c r="U313"/>
  <c r="U286"/>
  <c r="U287"/>
  <c r="U273" l="1"/>
  <c r="U300"/>
  <c r="U284"/>
  <c r="U299"/>
  <c r="U298"/>
  <c r="U310" l="1"/>
  <c r="U311"/>
  <c r="U271"/>
  <c r="U285"/>
  <c r="U296"/>
  <c r="U312"/>
  <c r="U297" l="1"/>
  <c r="U308"/>
  <c r="U283"/>
  <c r="U309" l="1"/>
  <c r="U295"/>
  <c r="U307" l="1"/>
  <c r="U270" l="1"/>
  <c r="U282"/>
  <c r="U294" l="1"/>
  <c r="U269" l="1"/>
  <c r="U306"/>
  <c r="U281"/>
  <c r="U268" l="1"/>
  <c r="U293"/>
  <c r="U280"/>
  <c r="U292" l="1"/>
  <c r="U305"/>
  <c r="U304" l="1"/>
  <c r="AW278" l="1"/>
  <c r="H25" i="10"/>
  <c r="AH278" i="1"/>
  <c r="U267"/>
  <c r="AW276"/>
  <c r="AH276"/>
  <c r="AW270"/>
  <c r="AH270"/>
  <c r="AW275"/>
  <c r="AH275"/>
  <c r="AW274"/>
  <c r="AH274"/>
  <c r="BQ278"/>
  <c r="H229" i="10"/>
  <c r="AW269" i="1"/>
  <c r="AH269"/>
  <c r="AW273"/>
  <c r="AH273"/>
  <c r="AW267"/>
  <c r="AH267"/>
  <c r="AW268"/>
  <c r="AH268"/>
  <c r="AW272"/>
  <c r="AH272"/>
  <c r="AW277"/>
  <c r="AH277"/>
  <c r="AW271"/>
  <c r="AH271"/>
  <c r="U279"/>
  <c r="AW286" l="1"/>
  <c r="AH286"/>
  <c r="AW279"/>
  <c r="AH279"/>
  <c r="AW285"/>
  <c r="AH285"/>
  <c r="AW290"/>
  <c r="H26" i="10"/>
  <c r="AH290" i="1"/>
  <c r="AW283"/>
  <c r="AH283"/>
  <c r="AW280"/>
  <c r="AH280"/>
  <c r="AW284"/>
  <c r="AH284"/>
  <c r="AW288"/>
  <c r="AH288"/>
  <c r="AW282"/>
  <c r="AH282"/>
  <c r="AW281"/>
  <c r="AH281"/>
  <c r="AW287"/>
  <c r="AH287"/>
  <c r="AW289"/>
  <c r="AH289"/>
  <c r="BQ288"/>
  <c r="BQ289"/>
  <c r="BQ286"/>
  <c r="BQ285"/>
  <c r="BQ287"/>
  <c r="BQ283"/>
  <c r="BQ284"/>
  <c r="BQ282"/>
  <c r="BQ281"/>
  <c r="BQ280"/>
  <c r="BQ279"/>
  <c r="U291"/>
  <c r="AW300" l="1"/>
  <c r="AH300"/>
  <c r="AW291"/>
  <c r="AH291"/>
  <c r="AW296"/>
  <c r="AH296"/>
  <c r="AW297"/>
  <c r="AH297"/>
  <c r="AW302"/>
  <c r="H27" i="10"/>
  <c r="AH302" i="1"/>
  <c r="AW292"/>
  <c r="AH292"/>
  <c r="AW293"/>
  <c r="AH293"/>
  <c r="AW299"/>
  <c r="AH299"/>
  <c r="AW301"/>
  <c r="AH301"/>
  <c r="BQ290"/>
  <c r="H230" i="10"/>
  <c r="AW295" i="1"/>
  <c r="AH295"/>
  <c r="AW294"/>
  <c r="AH294"/>
  <c r="AW298"/>
  <c r="AH298"/>
  <c r="BQ300"/>
  <c r="BQ301"/>
  <c r="BQ297"/>
  <c r="BQ299"/>
  <c r="BQ298"/>
  <c r="BQ295"/>
  <c r="BQ296"/>
  <c r="BQ294"/>
  <c r="BQ293"/>
  <c r="BQ292"/>
  <c r="BQ291"/>
  <c r="U303"/>
  <c r="H231" i="10" l="1"/>
  <c r="BQ302" i="1"/>
  <c r="AW304"/>
  <c r="AH304"/>
  <c r="AW308"/>
  <c r="AH308"/>
  <c r="AW312"/>
  <c r="AH312"/>
  <c r="AW309"/>
  <c r="AH309"/>
  <c r="AW313"/>
  <c r="AH313"/>
  <c r="AW306"/>
  <c r="AH306"/>
  <c r="AW310"/>
  <c r="AH310"/>
  <c r="AW305"/>
  <c r="AH305"/>
  <c r="AW303"/>
  <c r="AH303"/>
  <c r="AW307"/>
  <c r="AH307"/>
  <c r="AW311"/>
  <c r="AH311"/>
  <c r="AW314"/>
  <c r="AH314"/>
  <c r="U315"/>
  <c r="BQ314"/>
  <c r="BQ313"/>
  <c r="BQ312"/>
  <c r="BQ311"/>
  <c r="BQ309"/>
  <c r="BQ310"/>
  <c r="BQ307"/>
  <c r="BQ308"/>
  <c r="BQ306"/>
  <c r="BQ305"/>
  <c r="BQ304"/>
  <c r="BQ303"/>
  <c r="AW322" l="1"/>
  <c r="AH322"/>
  <c r="AW317"/>
  <c r="AH317"/>
  <c r="AW323"/>
  <c r="AH323"/>
  <c r="AW325"/>
  <c r="AH325"/>
  <c r="AW315"/>
  <c r="AH315"/>
  <c r="AW319"/>
  <c r="AH319"/>
  <c r="AW321"/>
  <c r="AH321"/>
  <c r="AW318"/>
  <c r="AH318"/>
  <c r="AW316"/>
  <c r="AH316"/>
  <c r="AW320"/>
  <c r="AH320"/>
  <c r="AW324"/>
  <c r="AH324"/>
  <c r="AW326"/>
  <c r="AH326"/>
  <c r="BQ326"/>
  <c r="BQ325"/>
  <c r="BQ324"/>
  <c r="BQ321"/>
  <c r="BQ322"/>
  <c r="BQ323"/>
  <c r="BQ319"/>
  <c r="BQ320"/>
  <c r="BQ318"/>
  <c r="BQ317"/>
  <c r="BQ316"/>
  <c r="BQ315"/>
  <c r="AW333" l="1"/>
  <c r="AH333"/>
  <c r="AW328"/>
  <c r="AH328"/>
  <c r="AW332"/>
  <c r="AH332"/>
  <c r="AW337"/>
  <c r="AH337"/>
  <c r="AW331"/>
  <c r="AH331"/>
  <c r="AW329"/>
  <c r="AH329"/>
  <c r="AW335"/>
  <c r="AH335"/>
  <c r="AW336"/>
  <c r="AH336"/>
  <c r="AW338"/>
  <c r="AH338"/>
  <c r="AW327"/>
  <c r="AH327"/>
  <c r="AW330"/>
  <c r="AH330"/>
  <c r="AW334"/>
  <c r="AH334"/>
  <c r="BQ338"/>
  <c r="BQ336"/>
  <c r="BQ337"/>
  <c r="BQ333"/>
  <c r="BQ335"/>
  <c r="BQ334"/>
  <c r="BQ331"/>
  <c r="BQ332"/>
  <c r="BQ330"/>
  <c r="BQ329"/>
  <c r="BQ328"/>
  <c r="BQ327"/>
  <c r="AW350" l="1"/>
  <c r="AH350"/>
  <c r="AW339"/>
  <c r="AH339"/>
  <c r="AW344"/>
  <c r="AH344"/>
  <c r="AW347"/>
  <c r="AH347"/>
  <c r="AW345"/>
  <c r="AH345"/>
  <c r="AW340"/>
  <c r="AH340"/>
  <c r="AW343"/>
  <c r="AH343"/>
  <c r="AW348"/>
  <c r="AH348"/>
  <c r="AW342"/>
  <c r="AH342"/>
  <c r="AW341"/>
  <c r="AH341"/>
  <c r="AW346"/>
  <c r="AH346"/>
  <c r="AW349"/>
  <c r="AH349"/>
  <c r="BQ350"/>
  <c r="BQ349"/>
  <c r="BQ348"/>
  <c r="BQ347"/>
  <c r="BQ346"/>
  <c r="BQ345"/>
  <c r="BQ344"/>
  <c r="BQ343"/>
  <c r="BQ342"/>
  <c r="BQ341"/>
  <c r="BQ340"/>
  <c r="BQ339"/>
  <c r="AW356" l="1"/>
  <c r="AH356"/>
  <c r="AW355"/>
  <c r="AH355"/>
  <c r="AW361"/>
  <c r="AH361"/>
  <c r="AW353"/>
  <c r="AH353"/>
  <c r="AW359"/>
  <c r="AH359"/>
  <c r="AW360"/>
  <c r="AH360"/>
  <c r="AW362"/>
  <c r="AH362"/>
  <c r="AW351"/>
  <c r="AH351"/>
  <c r="AW357"/>
  <c r="AH357"/>
  <c r="AW352"/>
  <c r="AH352"/>
  <c r="AW354"/>
  <c r="AH354"/>
  <c r="AW358"/>
  <c r="AH358"/>
  <c r="BQ362"/>
  <c r="BQ361"/>
  <c r="BQ360"/>
  <c r="BQ358"/>
  <c r="BQ359"/>
  <c r="BQ357"/>
  <c r="BQ356"/>
  <c r="BQ355"/>
  <c r="BQ354"/>
  <c r="BQ353"/>
  <c r="BQ352"/>
  <c r="BQ351"/>
  <c r="AW371" l="1"/>
  <c r="AH371"/>
  <c r="AW365"/>
  <c r="AH365"/>
  <c r="AW369"/>
  <c r="AH369"/>
  <c r="AW363"/>
  <c r="AH363"/>
  <c r="AW368"/>
  <c r="AH368"/>
  <c r="AW370"/>
  <c r="AH370"/>
  <c r="AW372"/>
  <c r="AH372"/>
  <c r="AW374"/>
  <c r="AH374"/>
  <c r="AW366"/>
  <c r="AH366"/>
  <c r="AW364"/>
  <c r="AH364"/>
  <c r="AW367"/>
  <c r="AH367"/>
  <c r="AW373"/>
  <c r="AH373"/>
  <c r="BQ374"/>
  <c r="BQ373"/>
  <c r="BQ372"/>
  <c r="BQ369"/>
  <c r="BQ371"/>
  <c r="BQ370"/>
  <c r="BQ367"/>
  <c r="BQ368"/>
  <c r="BQ366"/>
  <c r="BQ365"/>
  <c r="BQ364"/>
  <c r="BQ363"/>
  <c r="AW375" l="1"/>
  <c r="AH375"/>
  <c r="AW381"/>
  <c r="AH381"/>
  <c r="AW376"/>
  <c r="AH376"/>
  <c r="AW379"/>
  <c r="AH379"/>
  <c r="AW384"/>
  <c r="AH384"/>
  <c r="AW380"/>
  <c r="AH380"/>
  <c r="AW377"/>
  <c r="AH377"/>
  <c r="AW383"/>
  <c r="AH383"/>
  <c r="AW385"/>
  <c r="AH385"/>
  <c r="AW386"/>
  <c r="AH386"/>
  <c r="AW378"/>
  <c r="AH378"/>
  <c r="AW382"/>
  <c r="AH382"/>
  <c r="BQ386"/>
  <c r="BQ384"/>
  <c r="BQ385"/>
  <c r="BQ382"/>
  <c r="BQ383"/>
  <c r="BQ381"/>
  <c r="BQ379"/>
  <c r="BQ380"/>
  <c r="BQ378"/>
  <c r="BQ377"/>
  <c r="BQ376"/>
  <c r="BQ375"/>
  <c r="AW387" l="1"/>
  <c r="AH387"/>
  <c r="AW392"/>
  <c r="AH392"/>
  <c r="AW395"/>
  <c r="AH395"/>
  <c r="AW390"/>
  <c r="AH390"/>
  <c r="AW388"/>
  <c r="AH388"/>
  <c r="AW391"/>
  <c r="AH391"/>
  <c r="AW397"/>
  <c r="AH397"/>
  <c r="AW398"/>
  <c r="AH398"/>
  <c r="AW394"/>
  <c r="AH394"/>
  <c r="AW389"/>
  <c r="AH389"/>
  <c r="AW393"/>
  <c r="AH393"/>
  <c r="AW396"/>
  <c r="AH396"/>
  <c r="BQ398"/>
  <c r="BQ396"/>
  <c r="BQ397"/>
  <c r="BQ395"/>
  <c r="BQ393"/>
  <c r="BQ394"/>
  <c r="BQ391"/>
  <c r="BQ392"/>
  <c r="BQ390"/>
  <c r="BQ389"/>
  <c r="BQ388"/>
  <c r="BQ387"/>
  <c r="AW400" l="1"/>
  <c r="AH400"/>
  <c r="AW401"/>
  <c r="AH401"/>
  <c r="AW405"/>
  <c r="AH405"/>
  <c r="AW409"/>
  <c r="AH409"/>
  <c r="AW403"/>
  <c r="AH403"/>
  <c r="AW402"/>
  <c r="AH402"/>
  <c r="AW407"/>
  <c r="AH407"/>
  <c r="AW410"/>
  <c r="AH410"/>
  <c r="AW408"/>
  <c r="AH408"/>
  <c r="AW399"/>
  <c r="AH399"/>
  <c r="AW404"/>
  <c r="AH404"/>
  <c r="AW406"/>
  <c r="AH406"/>
  <c r="BQ410"/>
  <c r="BQ408"/>
  <c r="BQ409"/>
  <c r="BQ405"/>
  <c r="BQ406"/>
  <c r="BQ407"/>
  <c r="BQ403"/>
  <c r="BQ404"/>
  <c r="BQ402"/>
  <c r="BQ401"/>
  <c r="BQ400"/>
  <c r="BQ399"/>
  <c r="AW411" l="1"/>
  <c r="AH411"/>
  <c r="AW419"/>
  <c r="AH419"/>
  <c r="AW413"/>
  <c r="AH413"/>
  <c r="AW420"/>
  <c r="AH420"/>
  <c r="AW414"/>
  <c r="AH414"/>
  <c r="AW418"/>
  <c r="AH418"/>
  <c r="AW416"/>
  <c r="AH416"/>
  <c r="AW412"/>
  <c r="AH412"/>
  <c r="AW415"/>
  <c r="AH415"/>
  <c r="AW421"/>
  <c r="AH421"/>
  <c r="AW422"/>
  <c r="AH422"/>
  <c r="AW417"/>
  <c r="AH417"/>
  <c r="BQ422"/>
  <c r="BQ421"/>
  <c r="BQ420"/>
  <c r="BQ417"/>
  <c r="BQ419"/>
  <c r="BQ418"/>
  <c r="BQ415"/>
  <c r="BQ416"/>
  <c r="BQ414"/>
  <c r="BQ413"/>
  <c r="BQ412"/>
  <c r="BQ411"/>
  <c r="AW430" l="1"/>
  <c r="AH430"/>
  <c r="AW425"/>
  <c r="AH425"/>
  <c r="AW432"/>
  <c r="AH432"/>
  <c r="AW426"/>
  <c r="AH426"/>
  <c r="AW423"/>
  <c r="AH423"/>
  <c r="AW427"/>
  <c r="AH427"/>
  <c r="AW429"/>
  <c r="AH429"/>
  <c r="AW434"/>
  <c r="AH434"/>
  <c r="AW431"/>
  <c r="AH431"/>
  <c r="AW424"/>
  <c r="AH424"/>
  <c r="AW428"/>
  <c r="AH428"/>
  <c r="AW433"/>
  <c r="AH433"/>
  <c r="BQ434"/>
  <c r="BQ432"/>
  <c r="BQ433"/>
  <c r="BQ430"/>
  <c r="BQ429"/>
  <c r="BQ431"/>
  <c r="BQ428"/>
  <c r="BQ427"/>
  <c r="BQ426"/>
  <c r="BQ425"/>
  <c r="BQ424"/>
  <c r="BQ423"/>
  <c r="AW439" l="1"/>
  <c r="AH439"/>
  <c r="AW437"/>
  <c r="AH437"/>
  <c r="AW441"/>
  <c r="AH441"/>
  <c r="AW444"/>
  <c r="AH444"/>
  <c r="AW445"/>
  <c r="AH445"/>
  <c r="AW438"/>
  <c r="AH438"/>
  <c r="AW442"/>
  <c r="AH442"/>
  <c r="AW436"/>
  <c r="AH436"/>
  <c r="AW435"/>
  <c r="AH435"/>
  <c r="AW440"/>
  <c r="AH440"/>
  <c r="AW443"/>
  <c r="AH443"/>
  <c r="AW446"/>
  <c r="AH446"/>
  <c r="BQ446"/>
  <c r="BQ444"/>
  <c r="BQ445"/>
  <c r="BQ441"/>
  <c r="BQ442"/>
  <c r="BQ443"/>
  <c r="BQ439"/>
  <c r="BQ440"/>
  <c r="BQ438"/>
  <c r="BQ437"/>
  <c r="BQ436"/>
  <c r="BQ435"/>
  <c r="AW457" l="1"/>
  <c r="AH457"/>
  <c r="AW448"/>
  <c r="AH448"/>
  <c r="AW451"/>
  <c r="AH451"/>
  <c r="AW456"/>
  <c r="AH456"/>
  <c r="AW449"/>
  <c r="AH449"/>
  <c r="AW450"/>
  <c r="AH450"/>
  <c r="AW454"/>
  <c r="AH454"/>
  <c r="AW455"/>
  <c r="AH455"/>
  <c r="AW447"/>
  <c r="AH447"/>
  <c r="AW452"/>
  <c r="AH452"/>
  <c r="AW453"/>
  <c r="AH453"/>
  <c r="AW458"/>
  <c r="AH458"/>
  <c r="BQ458"/>
  <c r="BQ457"/>
  <c r="BQ456"/>
  <c r="BQ453"/>
  <c r="BQ454"/>
  <c r="BQ455"/>
  <c r="BQ451"/>
  <c r="BQ452"/>
  <c r="BQ450"/>
  <c r="BQ449"/>
  <c r="BQ448"/>
  <c r="BQ447"/>
  <c r="AW465" l="1"/>
  <c r="AH465"/>
  <c r="AW462"/>
  <c r="AH462"/>
  <c r="AW467"/>
  <c r="AH467"/>
  <c r="AW459"/>
  <c r="AH459"/>
  <c r="AW460"/>
  <c r="AH460"/>
  <c r="AW463"/>
  <c r="AH463"/>
  <c r="AW468"/>
  <c r="AH468"/>
  <c r="AW464"/>
  <c r="AH464"/>
  <c r="AW461"/>
  <c r="AH461"/>
  <c r="AW466"/>
  <c r="AH466"/>
  <c r="AW469"/>
  <c r="AH469"/>
  <c r="AW470"/>
  <c r="AH470"/>
  <c r="BQ470"/>
  <c r="BQ468"/>
  <c r="BQ469"/>
  <c r="BQ466"/>
  <c r="BQ465"/>
  <c r="BQ467"/>
  <c r="BQ464"/>
  <c r="BQ463"/>
  <c r="BQ462"/>
  <c r="BQ461"/>
  <c r="BQ460"/>
  <c r="BQ459"/>
  <c r="AW476" l="1"/>
  <c r="AH476"/>
  <c r="AW475"/>
  <c r="AH475"/>
  <c r="AW471"/>
  <c r="AH471"/>
  <c r="AW472"/>
  <c r="AH472"/>
  <c r="AW481"/>
  <c r="AH481"/>
  <c r="AW473"/>
  <c r="AH473"/>
  <c r="AW477"/>
  <c r="AH477"/>
  <c r="AW480"/>
  <c r="AH480"/>
  <c r="AW482"/>
  <c r="AH482"/>
  <c r="AW478"/>
  <c r="AH478"/>
  <c r="AW474"/>
  <c r="AH474"/>
  <c r="AW479"/>
  <c r="AH479"/>
  <c r="BQ482"/>
  <c r="BQ480"/>
  <c r="BQ481"/>
  <c r="BQ479"/>
  <c r="BQ477"/>
  <c r="BQ478"/>
  <c r="BQ475"/>
  <c r="BQ476"/>
  <c r="BQ474"/>
  <c r="BQ473"/>
  <c r="BQ472"/>
  <c r="BQ471"/>
  <c r="BQ277" l="1"/>
  <c r="BQ276" l="1"/>
  <c r="BQ275" l="1"/>
  <c r="BQ270" l="1"/>
  <c r="BQ271"/>
  <c r="BQ272"/>
  <c r="BQ269"/>
  <c r="BQ273"/>
  <c r="BQ268"/>
  <c r="BQ274" l="1"/>
  <c r="BQ267"/>
  <c r="AB273" i="3" l="1"/>
  <c r="G276" i="31"/>
  <c r="G278"/>
  <c r="G280"/>
  <c r="G282"/>
  <c r="G284"/>
  <c r="G286"/>
  <c r="G287"/>
  <c r="G288"/>
  <c r="G289"/>
  <c r="G290"/>
  <c r="G292"/>
  <c r="G293"/>
  <c r="G294"/>
  <c r="G296"/>
  <c r="G297"/>
  <c r="G298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3"/>
  <c r="G325"/>
  <c r="G327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8"/>
  <c r="G389"/>
  <c r="G390"/>
  <c r="G392"/>
  <c r="G393"/>
  <c r="G394"/>
  <c r="G396"/>
  <c r="G397"/>
  <c r="G398"/>
  <c r="G399"/>
  <c r="G400"/>
  <c r="G401"/>
  <c r="G402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500"/>
  <c r="G501"/>
  <c r="G502"/>
  <c r="G503"/>
  <c r="G504"/>
  <c r="G505"/>
  <c r="G506"/>
  <c r="G507"/>
  <c r="G508"/>
  <c r="G509"/>
  <c r="G510"/>
  <c r="G511"/>
  <c r="G512"/>
  <c r="G513"/>
  <c r="G514"/>
  <c r="G516"/>
  <c r="G517"/>
  <c r="G518"/>
  <c r="G520"/>
  <c r="G521"/>
  <c r="G522"/>
  <c r="G524"/>
  <c r="G525"/>
  <c r="G526"/>
  <c r="G527"/>
  <c r="G528"/>
  <c r="G529"/>
  <c r="G530"/>
  <c r="G531"/>
  <c r="G532"/>
  <c r="G533"/>
  <c r="G534"/>
  <c r="G535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80"/>
  <c r="G581"/>
  <c r="G582"/>
  <c r="G584"/>
  <c r="G585"/>
  <c r="G586"/>
  <c r="G588"/>
  <c r="G590"/>
  <c r="G591"/>
  <c r="G592"/>
  <c r="G593"/>
  <c r="G594"/>
  <c r="G596"/>
  <c r="G597"/>
  <c r="AD273" i="3"/>
  <c r="O273" i="1"/>
  <c r="S292" i="3"/>
  <c r="S278"/>
  <c r="S277"/>
  <c r="S276"/>
  <c r="M276" i="30" s="1"/>
  <c r="AK276" s="1"/>
  <c r="Q276" i="31" s="1"/>
  <c r="S275" i="3"/>
  <c r="S290"/>
  <c r="S289"/>
  <c r="S288"/>
  <c r="S287"/>
  <c r="S286"/>
  <c r="S285"/>
  <c r="M285" s="1"/>
  <c r="AK285" s="1"/>
  <c r="Q285" i="1" s="1"/>
  <c r="S284" i="3"/>
  <c r="S283"/>
  <c r="S282"/>
  <c r="S281"/>
  <c r="S279"/>
  <c r="L275"/>
  <c r="AJ275" s="1"/>
  <c r="L276"/>
  <c r="AJ276" s="1"/>
  <c r="L277"/>
  <c r="AJ277" s="1"/>
  <c r="L278"/>
  <c r="AJ278" s="1"/>
  <c r="L279"/>
  <c r="AJ279" s="1"/>
  <c r="L280"/>
  <c r="AJ280" s="1"/>
  <c r="M280"/>
  <c r="AK280" s="1"/>
  <c r="Q280" i="1" s="1"/>
  <c r="L281" i="3"/>
  <c r="AJ281" s="1"/>
  <c r="M281"/>
  <c r="AK281" s="1"/>
  <c r="Q281" i="1" s="1"/>
  <c r="L282" i="3"/>
  <c r="AJ282" s="1"/>
  <c r="L283"/>
  <c r="AJ283" s="1"/>
  <c r="L284"/>
  <c r="AJ284" s="1"/>
  <c r="L285"/>
  <c r="AJ285" s="1"/>
  <c r="L286"/>
  <c r="AJ286" s="1"/>
  <c r="P286" i="1" s="1"/>
  <c r="M286" i="3"/>
  <c r="AK286" s="1"/>
  <c r="Q286" i="1" s="1"/>
  <c r="L287" i="3"/>
  <c r="AJ287" s="1"/>
  <c r="M287"/>
  <c r="AK287" s="1"/>
  <c r="Q287" i="1" s="1"/>
  <c r="L288" i="3"/>
  <c r="AJ288" s="1"/>
  <c r="L289"/>
  <c r="AJ289" s="1"/>
  <c r="L290"/>
  <c r="AJ290" s="1"/>
  <c r="M290"/>
  <c r="AK290" s="1"/>
  <c r="Q290" i="1" s="1"/>
  <c r="L291" i="3"/>
  <c r="AJ291" s="1"/>
  <c r="L292"/>
  <c r="AJ292" s="1"/>
  <c r="L293"/>
  <c r="AJ293" s="1"/>
  <c r="L294"/>
  <c r="AJ294" s="1"/>
  <c r="L295"/>
  <c r="AJ295" s="1"/>
  <c r="L296"/>
  <c r="AJ296" s="1"/>
  <c r="L297"/>
  <c r="AJ297" s="1"/>
  <c r="L298"/>
  <c r="AJ298" s="1"/>
  <c r="P298" i="1" s="1"/>
  <c r="L299" i="3"/>
  <c r="AJ299" s="1"/>
  <c r="L300"/>
  <c r="AJ300" s="1"/>
  <c r="L301"/>
  <c r="AJ301" s="1"/>
  <c r="L302"/>
  <c r="AJ302" s="1"/>
  <c r="P302" i="1" s="1"/>
  <c r="L303" i="3"/>
  <c r="AJ303" s="1"/>
  <c r="L304"/>
  <c r="AJ304" s="1"/>
  <c r="L305"/>
  <c r="AJ305" s="1"/>
  <c r="L306"/>
  <c r="AJ306" s="1"/>
  <c r="L307"/>
  <c r="AJ307" s="1"/>
  <c r="L308"/>
  <c r="AJ308" s="1"/>
  <c r="L309"/>
  <c r="AJ309" s="1"/>
  <c r="L310"/>
  <c r="AJ310" s="1"/>
  <c r="L311"/>
  <c r="AJ311" s="1"/>
  <c r="L312"/>
  <c r="AJ312" s="1"/>
  <c r="L313"/>
  <c r="AJ313" s="1"/>
  <c r="L314"/>
  <c r="AJ314" s="1"/>
  <c r="P314" i="1" s="1"/>
  <c r="L315" i="3"/>
  <c r="AJ315" s="1"/>
  <c r="L316"/>
  <c r="AJ316" s="1"/>
  <c r="L317"/>
  <c r="AJ317" s="1"/>
  <c r="L318"/>
  <c r="AJ318" s="1"/>
  <c r="P318" i="1" s="1"/>
  <c r="L319" i="3"/>
  <c r="AJ319" s="1"/>
  <c r="L320"/>
  <c r="AJ320" s="1"/>
  <c r="L321"/>
  <c r="AJ321" s="1"/>
  <c r="L322"/>
  <c r="AJ322" s="1"/>
  <c r="L323"/>
  <c r="AJ323" s="1"/>
  <c r="L324"/>
  <c r="AJ324" s="1"/>
  <c r="L325"/>
  <c r="AJ325" s="1"/>
  <c r="L326"/>
  <c r="AJ326" s="1"/>
  <c r="L327"/>
  <c r="AJ327" s="1"/>
  <c r="L328"/>
  <c r="AJ328" s="1"/>
  <c r="L329"/>
  <c r="AJ329" s="1"/>
  <c r="L330"/>
  <c r="AJ330" s="1"/>
  <c r="P330" i="1" s="1"/>
  <c r="L331" i="3"/>
  <c r="AJ331" s="1"/>
  <c r="L332"/>
  <c r="AJ332" s="1"/>
  <c r="L333"/>
  <c r="AJ333" s="1"/>
  <c r="L334"/>
  <c r="AJ334" s="1"/>
  <c r="P334" i="1" s="1"/>
  <c r="L335" i="3"/>
  <c r="AJ335" s="1"/>
  <c r="L336"/>
  <c r="AJ336" s="1"/>
  <c r="L337"/>
  <c r="AJ337" s="1"/>
  <c r="L338"/>
  <c r="AJ338" s="1"/>
  <c r="L339"/>
  <c r="AJ339" s="1"/>
  <c r="L340"/>
  <c r="AJ340" s="1"/>
  <c r="L341"/>
  <c r="AJ341" s="1"/>
  <c r="L342"/>
  <c r="AJ342" s="1"/>
  <c r="L343"/>
  <c r="AJ343" s="1"/>
  <c r="L344"/>
  <c r="AJ344" s="1"/>
  <c r="L345"/>
  <c r="AJ345" s="1"/>
  <c r="L346"/>
  <c r="AJ346" s="1"/>
  <c r="P346" i="1" s="1"/>
  <c r="L347" i="3"/>
  <c r="AJ347" s="1"/>
  <c r="L348"/>
  <c r="AJ348" s="1"/>
  <c r="L349"/>
  <c r="AJ349" s="1"/>
  <c r="L350"/>
  <c r="AJ350" s="1"/>
  <c r="P350" i="1" s="1"/>
  <c r="L351" i="3"/>
  <c r="AJ351" s="1"/>
  <c r="L352"/>
  <c r="AJ352" s="1"/>
  <c r="L353"/>
  <c r="AJ353" s="1"/>
  <c r="L354"/>
  <c r="AJ354" s="1"/>
  <c r="L355"/>
  <c r="AJ355" s="1"/>
  <c r="L356"/>
  <c r="AJ356" s="1"/>
  <c r="L357"/>
  <c r="AJ357" s="1"/>
  <c r="L358"/>
  <c r="AJ358" s="1"/>
  <c r="L359"/>
  <c r="AJ359" s="1"/>
  <c r="L360"/>
  <c r="AJ360" s="1"/>
  <c r="L361"/>
  <c r="AJ361" s="1"/>
  <c r="L362"/>
  <c r="AJ362" s="1"/>
  <c r="P362" i="1" s="1"/>
  <c r="L363" i="3"/>
  <c r="AJ363" s="1"/>
  <c r="L364"/>
  <c r="AJ364" s="1"/>
  <c r="L365"/>
  <c r="AJ365" s="1"/>
  <c r="L366"/>
  <c r="AJ366" s="1"/>
  <c r="P366" i="1" s="1"/>
  <c r="L367" i="3"/>
  <c r="AJ367" s="1"/>
  <c r="L368"/>
  <c r="AJ368" s="1"/>
  <c r="L369"/>
  <c r="AJ369" s="1"/>
  <c r="L370"/>
  <c r="AJ370" s="1"/>
  <c r="L371"/>
  <c r="AJ371" s="1"/>
  <c r="L372"/>
  <c r="AJ372" s="1"/>
  <c r="L373"/>
  <c r="AJ373" s="1"/>
  <c r="L374"/>
  <c r="AJ374" s="1"/>
  <c r="L375"/>
  <c r="AJ375" s="1"/>
  <c r="L376"/>
  <c r="AJ376" s="1"/>
  <c r="L377"/>
  <c r="AJ377" s="1"/>
  <c r="L378"/>
  <c r="AJ378" s="1"/>
  <c r="P378" i="1" s="1"/>
  <c r="L379" i="3"/>
  <c r="AJ379" s="1"/>
  <c r="L380"/>
  <c r="AJ380" s="1"/>
  <c r="L381"/>
  <c r="AJ381" s="1"/>
  <c r="L382"/>
  <c r="AJ382" s="1"/>
  <c r="P382" i="1" s="1"/>
  <c r="L383" i="3"/>
  <c r="AJ383" s="1"/>
  <c r="L384"/>
  <c r="AJ384" s="1"/>
  <c r="L385"/>
  <c r="AJ385" s="1"/>
  <c r="L386"/>
  <c r="AJ386" s="1"/>
  <c r="L387"/>
  <c r="AJ387" s="1"/>
  <c r="L388"/>
  <c r="AJ388" s="1"/>
  <c r="L389"/>
  <c r="AJ389" s="1"/>
  <c r="L390"/>
  <c r="AJ390" s="1"/>
  <c r="L391"/>
  <c r="AJ391" s="1"/>
  <c r="L392"/>
  <c r="AJ392" s="1"/>
  <c r="L393"/>
  <c r="AJ393" s="1"/>
  <c r="L394"/>
  <c r="AJ394" s="1"/>
  <c r="P394" i="1" s="1"/>
  <c r="L395" i="3"/>
  <c r="AJ395" s="1"/>
  <c r="L396"/>
  <c r="AJ396" s="1"/>
  <c r="L397"/>
  <c r="AJ397" s="1"/>
  <c r="L398"/>
  <c r="AJ398" s="1"/>
  <c r="P398" i="1" s="1"/>
  <c r="L399" i="3"/>
  <c r="AJ399" s="1"/>
  <c r="L400"/>
  <c r="AJ400" s="1"/>
  <c r="L401"/>
  <c r="AJ401" s="1"/>
  <c r="L402"/>
  <c r="AJ402" s="1"/>
  <c r="L403"/>
  <c r="AJ403" s="1"/>
  <c r="L404"/>
  <c r="AJ404" s="1"/>
  <c r="L405"/>
  <c r="AJ405" s="1"/>
  <c r="L406"/>
  <c r="AJ406" s="1"/>
  <c r="L407"/>
  <c r="AJ407" s="1"/>
  <c r="L408"/>
  <c r="AJ408" s="1"/>
  <c r="L409"/>
  <c r="AJ409" s="1"/>
  <c r="L410"/>
  <c r="AJ410" s="1"/>
  <c r="P410" i="1" s="1"/>
  <c r="L411" i="3"/>
  <c r="AJ411" s="1"/>
  <c r="L412"/>
  <c r="AJ412" s="1"/>
  <c r="L413"/>
  <c r="AJ413" s="1"/>
  <c r="L414"/>
  <c r="AJ414" s="1"/>
  <c r="P414" i="1" s="1"/>
  <c r="L415" i="3"/>
  <c r="AJ415" s="1"/>
  <c r="L416"/>
  <c r="AJ416" s="1"/>
  <c r="L417"/>
  <c r="AJ417" s="1"/>
  <c r="L418"/>
  <c r="AJ418" s="1"/>
  <c r="L419"/>
  <c r="AJ419" s="1"/>
  <c r="L420"/>
  <c r="AJ420" s="1"/>
  <c r="L421"/>
  <c r="AJ421" s="1"/>
  <c r="L422"/>
  <c r="AJ422" s="1"/>
  <c r="L423"/>
  <c r="AJ423" s="1"/>
  <c r="L424"/>
  <c r="AJ424" s="1"/>
  <c r="L425"/>
  <c r="AJ425" s="1"/>
  <c r="L426"/>
  <c r="AJ426" s="1"/>
  <c r="P426" i="1" s="1"/>
  <c r="L427" i="3"/>
  <c r="AJ427" s="1"/>
  <c r="L428"/>
  <c r="AJ428" s="1"/>
  <c r="L429"/>
  <c r="AJ429" s="1"/>
  <c r="L430"/>
  <c r="AJ430" s="1"/>
  <c r="P430" i="1" s="1"/>
  <c r="L431" i="3"/>
  <c r="AJ431" s="1"/>
  <c r="L432"/>
  <c r="AJ432" s="1"/>
  <c r="L433"/>
  <c r="AJ433" s="1"/>
  <c r="L434"/>
  <c r="AJ434" s="1"/>
  <c r="L435"/>
  <c r="AJ435" s="1"/>
  <c r="L436"/>
  <c r="AJ436" s="1"/>
  <c r="L437"/>
  <c r="AJ437" s="1"/>
  <c r="L438"/>
  <c r="AJ438" s="1"/>
  <c r="L439"/>
  <c r="AJ439" s="1"/>
  <c r="L440"/>
  <c r="AJ440" s="1"/>
  <c r="L441"/>
  <c r="AJ441" s="1"/>
  <c r="L442"/>
  <c r="AJ442" s="1"/>
  <c r="P442" i="1" s="1"/>
  <c r="L443" i="3"/>
  <c r="AJ443" s="1"/>
  <c r="L444"/>
  <c r="AJ444" s="1"/>
  <c r="L445"/>
  <c r="AJ445" s="1"/>
  <c r="L446"/>
  <c r="AJ446" s="1"/>
  <c r="P446" i="1" s="1"/>
  <c r="L447" i="3"/>
  <c r="AJ447" s="1"/>
  <c r="L448"/>
  <c r="AJ448" s="1"/>
  <c r="L449"/>
  <c r="AJ449" s="1"/>
  <c r="L450"/>
  <c r="AJ450" s="1"/>
  <c r="L451"/>
  <c r="AJ451" s="1"/>
  <c r="L452"/>
  <c r="AJ452" s="1"/>
  <c r="L453"/>
  <c r="AJ453" s="1"/>
  <c r="L454"/>
  <c r="AJ454" s="1"/>
  <c r="L455"/>
  <c r="AJ455" s="1"/>
  <c r="L456"/>
  <c r="AJ456" s="1"/>
  <c r="L457"/>
  <c r="AJ457" s="1"/>
  <c r="L458"/>
  <c r="AJ458" s="1"/>
  <c r="P458" i="1" s="1"/>
  <c r="L459" i="3"/>
  <c r="AJ459" s="1"/>
  <c r="L460"/>
  <c r="AJ460" s="1"/>
  <c r="L461"/>
  <c r="AJ461" s="1"/>
  <c r="L462"/>
  <c r="AJ462" s="1"/>
  <c r="P462" i="1" s="1"/>
  <c r="L463" i="3"/>
  <c r="AJ463" s="1"/>
  <c r="L464"/>
  <c r="AJ464" s="1"/>
  <c r="L465"/>
  <c r="AJ465" s="1"/>
  <c r="L466"/>
  <c r="AJ466" s="1"/>
  <c r="L467"/>
  <c r="AJ467" s="1"/>
  <c r="L468"/>
  <c r="AJ468" s="1"/>
  <c r="L469"/>
  <c r="AJ469" s="1"/>
  <c r="L470"/>
  <c r="AJ470" s="1"/>
  <c r="L471"/>
  <c r="AJ471" s="1"/>
  <c r="L472"/>
  <c r="AJ472" s="1"/>
  <c r="L473"/>
  <c r="AJ473" s="1"/>
  <c r="L474"/>
  <c r="AJ474" s="1"/>
  <c r="P474" i="1" s="1"/>
  <c r="L475" i="3"/>
  <c r="AJ475" s="1"/>
  <c r="L476"/>
  <c r="AJ476" s="1"/>
  <c r="L477"/>
  <c r="AJ477" s="1"/>
  <c r="L478"/>
  <c r="AJ478" s="1"/>
  <c r="P478" i="1" s="1"/>
  <c r="L479" i="3"/>
  <c r="AJ479" s="1"/>
  <c r="L480"/>
  <c r="AJ480" s="1"/>
  <c r="L481"/>
  <c r="AJ481" s="1"/>
  <c r="L482"/>
  <c r="AJ482" s="1"/>
  <c r="L483"/>
  <c r="AJ483" s="1"/>
  <c r="L484"/>
  <c r="AJ484" s="1"/>
  <c r="L485"/>
  <c r="AJ485" s="1"/>
  <c r="L486"/>
  <c r="AJ486" s="1"/>
  <c r="L487"/>
  <c r="AJ487" s="1"/>
  <c r="L488"/>
  <c r="AJ488" s="1"/>
  <c r="L489"/>
  <c r="AJ489" s="1"/>
  <c r="L490"/>
  <c r="AJ490" s="1"/>
  <c r="P490" i="1" s="1"/>
  <c r="L491" i="3"/>
  <c r="AJ491" s="1"/>
  <c r="L492"/>
  <c r="AJ492" s="1"/>
  <c r="L493"/>
  <c r="AJ493" s="1"/>
  <c r="L494"/>
  <c r="AJ494" s="1"/>
  <c r="P494" i="1" s="1"/>
  <c r="L495" i="3"/>
  <c r="AJ495" s="1"/>
  <c r="L496"/>
  <c r="AJ496" s="1"/>
  <c r="L497"/>
  <c r="AJ497" s="1"/>
  <c r="L498"/>
  <c r="AJ498" s="1"/>
  <c r="L499"/>
  <c r="AJ499" s="1"/>
  <c r="L500"/>
  <c r="AJ500" s="1"/>
  <c r="L501"/>
  <c r="AJ501" s="1"/>
  <c r="L502"/>
  <c r="AJ502" s="1"/>
  <c r="L503"/>
  <c r="AJ503" s="1"/>
  <c r="L504"/>
  <c r="AJ504" s="1"/>
  <c r="L505"/>
  <c r="AJ505" s="1"/>
  <c r="L506"/>
  <c r="AJ506" s="1"/>
  <c r="P506" i="1" s="1"/>
  <c r="L507" i="3"/>
  <c r="AJ507" s="1"/>
  <c r="L508"/>
  <c r="AJ508" s="1"/>
  <c r="L509"/>
  <c r="AJ509" s="1"/>
  <c r="L510"/>
  <c r="AJ510" s="1"/>
  <c r="P510" i="1" s="1"/>
  <c r="L511" i="3"/>
  <c r="AJ511" s="1"/>
  <c r="L512"/>
  <c r="AJ512" s="1"/>
  <c r="L513"/>
  <c r="AJ513" s="1"/>
  <c r="L514"/>
  <c r="AJ514" s="1"/>
  <c r="L515"/>
  <c r="AJ515" s="1"/>
  <c r="L516"/>
  <c r="AJ516" s="1"/>
  <c r="L517"/>
  <c r="AJ517" s="1"/>
  <c r="L518"/>
  <c r="AJ518" s="1"/>
  <c r="L519"/>
  <c r="AJ519" s="1"/>
  <c r="L520"/>
  <c r="AJ520" s="1"/>
  <c r="L521"/>
  <c r="AJ521" s="1"/>
  <c r="L522"/>
  <c r="AJ522" s="1"/>
  <c r="P522" i="1" s="1"/>
  <c r="L523" i="3"/>
  <c r="AJ523" s="1"/>
  <c r="L524"/>
  <c r="AJ524" s="1"/>
  <c r="L525"/>
  <c r="AJ525" s="1"/>
  <c r="L526"/>
  <c r="AJ526" s="1"/>
  <c r="P526" i="1" s="1"/>
  <c r="L527" i="3"/>
  <c r="AJ527" s="1"/>
  <c r="L528"/>
  <c r="AJ528" s="1"/>
  <c r="L529"/>
  <c r="AJ529" s="1"/>
  <c r="L530"/>
  <c r="AJ530" s="1"/>
  <c r="L531"/>
  <c r="AJ531" s="1"/>
  <c r="L532"/>
  <c r="AJ532" s="1"/>
  <c r="L533"/>
  <c r="AJ533" s="1"/>
  <c r="L534"/>
  <c r="AJ534" s="1"/>
  <c r="L535"/>
  <c r="AJ535" s="1"/>
  <c r="L536"/>
  <c r="AJ536" s="1"/>
  <c r="L537"/>
  <c r="AJ537" s="1"/>
  <c r="L538"/>
  <c r="AJ538" s="1"/>
  <c r="P538" i="1" s="1"/>
  <c r="L539" i="3"/>
  <c r="AJ539" s="1"/>
  <c r="L540"/>
  <c r="AJ540" s="1"/>
  <c r="L541"/>
  <c r="AJ541" s="1"/>
  <c r="L542"/>
  <c r="AJ542" s="1"/>
  <c r="P542" i="1" s="1"/>
  <c r="L543" i="3"/>
  <c r="AJ543" s="1"/>
  <c r="L544"/>
  <c r="AJ544" s="1"/>
  <c r="L545"/>
  <c r="AJ545" s="1"/>
  <c r="L546"/>
  <c r="AJ546" s="1"/>
  <c r="L547"/>
  <c r="AJ547" s="1"/>
  <c r="L548"/>
  <c r="AJ548" s="1"/>
  <c r="L549"/>
  <c r="AJ549" s="1"/>
  <c r="L550"/>
  <c r="AJ550" s="1"/>
  <c r="L551"/>
  <c r="AJ551" s="1"/>
  <c r="L552"/>
  <c r="AJ552" s="1"/>
  <c r="L553"/>
  <c r="AJ553" s="1"/>
  <c r="L554"/>
  <c r="AJ554" s="1"/>
  <c r="P554" i="1" s="1"/>
  <c r="L555" i="3"/>
  <c r="AJ555" s="1"/>
  <c r="L556"/>
  <c r="AJ556" s="1"/>
  <c r="L557"/>
  <c r="AJ557" s="1"/>
  <c r="L558"/>
  <c r="AJ558" s="1"/>
  <c r="P558" i="1" s="1"/>
  <c r="L559" i="3"/>
  <c r="AJ559" s="1"/>
  <c r="L560"/>
  <c r="AJ560" s="1"/>
  <c r="L561"/>
  <c r="AJ561" s="1"/>
  <c r="L562"/>
  <c r="AJ562" s="1"/>
  <c r="L563"/>
  <c r="AJ563" s="1"/>
  <c r="L564"/>
  <c r="AJ564" s="1"/>
  <c r="L565"/>
  <c r="AJ565" s="1"/>
  <c r="L566"/>
  <c r="AJ566" s="1"/>
  <c r="L567"/>
  <c r="AJ567" s="1"/>
  <c r="L568"/>
  <c r="AJ568" s="1"/>
  <c r="L569"/>
  <c r="AJ569" s="1"/>
  <c r="L570"/>
  <c r="AJ570" s="1"/>
  <c r="P570" i="1" s="1"/>
  <c r="L571" i="3"/>
  <c r="AJ571" s="1"/>
  <c r="L572"/>
  <c r="AJ572" s="1"/>
  <c r="L573"/>
  <c r="AJ573" s="1"/>
  <c r="L574"/>
  <c r="AJ574" s="1"/>
  <c r="P574" i="1" s="1"/>
  <c r="L575" i="3"/>
  <c r="AJ575" s="1"/>
  <c r="L576"/>
  <c r="AJ576" s="1"/>
  <c r="L577"/>
  <c r="AJ577" s="1"/>
  <c r="L578"/>
  <c r="AJ578" s="1"/>
  <c r="L579"/>
  <c r="AJ579" s="1"/>
  <c r="L580"/>
  <c r="AJ580" s="1"/>
  <c r="L581"/>
  <c r="AJ581" s="1"/>
  <c r="L582"/>
  <c r="AJ582" s="1"/>
  <c r="L583"/>
  <c r="AJ583" s="1"/>
  <c r="L584"/>
  <c r="AJ584" s="1"/>
  <c r="L585"/>
  <c r="AJ585" s="1"/>
  <c r="L586"/>
  <c r="AJ586" s="1"/>
  <c r="P586" i="1" s="1"/>
  <c r="L587" i="3"/>
  <c r="AJ587" s="1"/>
  <c r="L588"/>
  <c r="AJ588" s="1"/>
  <c r="L589"/>
  <c r="AJ589" s="1"/>
  <c r="L590"/>
  <c r="AJ590" s="1"/>
  <c r="P590" i="1" s="1"/>
  <c r="L591" i="3"/>
  <c r="AJ591" s="1"/>
  <c r="L592"/>
  <c r="AJ592" s="1"/>
  <c r="L593"/>
  <c r="AJ593" s="1"/>
  <c r="L594"/>
  <c r="AJ594" s="1"/>
  <c r="L595"/>
  <c r="AJ595" s="1"/>
  <c r="L596"/>
  <c r="AJ596" s="1"/>
  <c r="L597"/>
  <c r="AJ597" s="1"/>
  <c r="L598"/>
  <c r="AJ598" s="1"/>
  <c r="L599"/>
  <c r="AJ599" s="1"/>
  <c r="L600"/>
  <c r="AJ600" s="1"/>
  <c r="L601"/>
  <c r="AJ601" s="1"/>
  <c r="L602"/>
  <c r="AJ602" s="1"/>
  <c r="C599"/>
  <c r="I599" s="1"/>
  <c r="C601"/>
  <c r="I601" s="1"/>
  <c r="C602"/>
  <c r="I602" s="1"/>
  <c r="C598"/>
  <c r="I598" s="1"/>
  <c r="C600"/>
  <c r="I600" s="1"/>
  <c r="AE275"/>
  <c r="AE276"/>
  <c r="AE277"/>
  <c r="AE278"/>
  <c r="AE279"/>
  <c r="AE280"/>
  <c r="AE281"/>
  <c r="AE282"/>
  <c r="AE283"/>
  <c r="AE284"/>
  <c r="AI284"/>
  <c r="AE285"/>
  <c r="AI285"/>
  <c r="AE286"/>
  <c r="AI286"/>
  <c r="AE287"/>
  <c r="AI287"/>
  <c r="AE288"/>
  <c r="AI288"/>
  <c r="AE289"/>
  <c r="AI289"/>
  <c r="AE290"/>
  <c r="AI290"/>
  <c r="AE291"/>
  <c r="AI291"/>
  <c r="AE292"/>
  <c r="AI292"/>
  <c r="AE293"/>
  <c r="AI293"/>
  <c r="AE294"/>
  <c r="AI294"/>
  <c r="AE295"/>
  <c r="AI295"/>
  <c r="AE296"/>
  <c r="AI296"/>
  <c r="AE297"/>
  <c r="AI297"/>
  <c r="AE298"/>
  <c r="AI298"/>
  <c r="AE299"/>
  <c r="AI299"/>
  <c r="AE300"/>
  <c r="AI300"/>
  <c r="AE301"/>
  <c r="AI301"/>
  <c r="AE302"/>
  <c r="AI302"/>
  <c r="AE303"/>
  <c r="AI303"/>
  <c r="AE304"/>
  <c r="AI304"/>
  <c r="AE305"/>
  <c r="AI305"/>
  <c r="AE306"/>
  <c r="AI306"/>
  <c r="AE307"/>
  <c r="AI307"/>
  <c r="AE308"/>
  <c r="AI308"/>
  <c r="AE309"/>
  <c r="AI309"/>
  <c r="AE310"/>
  <c r="AI310"/>
  <c r="AE311"/>
  <c r="AI311"/>
  <c r="AE312"/>
  <c r="AI312"/>
  <c r="AE313"/>
  <c r="AI313"/>
  <c r="AE314"/>
  <c r="AI314"/>
  <c r="AE315"/>
  <c r="AI315"/>
  <c r="AE316"/>
  <c r="AI316"/>
  <c r="AE317"/>
  <c r="AI317"/>
  <c r="AE318"/>
  <c r="AI318"/>
  <c r="AE319"/>
  <c r="AI319"/>
  <c r="AE320"/>
  <c r="AI320"/>
  <c r="AE321"/>
  <c r="AI321"/>
  <c r="AE322"/>
  <c r="AI322"/>
  <c r="AE323"/>
  <c r="AI323"/>
  <c r="AE324"/>
  <c r="AI324"/>
  <c r="AE325"/>
  <c r="AI325"/>
  <c r="AE326"/>
  <c r="AI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AE494"/>
  <c r="AE495"/>
  <c r="AE496"/>
  <c r="AE497"/>
  <c r="AE498"/>
  <c r="AE499"/>
  <c r="AE500"/>
  <c r="AE501"/>
  <c r="AE502"/>
  <c r="AE503"/>
  <c r="AE504"/>
  <c r="AE505"/>
  <c r="AE506"/>
  <c r="AE507"/>
  <c r="AE508"/>
  <c r="AE509"/>
  <c r="AE510"/>
  <c r="AE5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600" l="1"/>
  <c r="N273" i="31"/>
  <c r="O273" s="1"/>
  <c r="N273" i="1"/>
  <c r="AE599" i="3"/>
  <c r="AE598"/>
  <c r="AE602"/>
  <c r="AE601"/>
  <c r="AN598"/>
  <c r="P598" i="1"/>
  <c r="AN582" i="3"/>
  <c r="P582" i="1"/>
  <c r="AN550" i="3"/>
  <c r="P550" i="1"/>
  <c r="AN534" i="3"/>
  <c r="P534" i="1"/>
  <c r="AN518" i="3"/>
  <c r="P518" i="1"/>
  <c r="AN514" i="3"/>
  <c r="P514" i="1"/>
  <c r="AN498" i="3"/>
  <c r="P498" i="1"/>
  <c r="AN482" i="3"/>
  <c r="P482" i="1"/>
  <c r="AN454" i="3"/>
  <c r="P454" i="1"/>
  <c r="AN438" i="3"/>
  <c r="P438" i="1"/>
  <c r="AN422" i="3"/>
  <c r="P422" i="1"/>
  <c r="AN418" i="3"/>
  <c r="P418" i="1"/>
  <c r="AN402" i="3"/>
  <c r="P402" i="1"/>
  <c r="AN386" i="3"/>
  <c r="P386" i="1"/>
  <c r="AN370" i="3"/>
  <c r="P370" i="1"/>
  <c r="AN354" i="3"/>
  <c r="P354" i="1"/>
  <c r="AN338" i="3"/>
  <c r="P338" i="1"/>
  <c r="AN322" i="3"/>
  <c r="P322" i="1"/>
  <c r="AN284" i="3"/>
  <c r="P284" i="1"/>
  <c r="AN279" i="3"/>
  <c r="P279" i="1"/>
  <c r="S293" i="3"/>
  <c r="M281" i="30"/>
  <c r="AK281" s="1"/>
  <c r="Q281" i="31" s="1"/>
  <c r="S301" i="3"/>
  <c r="M289" i="30"/>
  <c r="AK289" s="1"/>
  <c r="AN601" i="3"/>
  <c r="P601" i="1"/>
  <c r="AN597" i="3"/>
  <c r="P597" i="1"/>
  <c r="AN593" i="3"/>
  <c r="P593" i="1"/>
  <c r="AN589" i="3"/>
  <c r="P589" i="1"/>
  <c r="AN585" i="3"/>
  <c r="P585" i="1"/>
  <c r="AN581" i="3"/>
  <c r="P581" i="1"/>
  <c r="AN577" i="3"/>
  <c r="P577" i="1"/>
  <c r="AN573" i="3"/>
  <c r="P573" i="1"/>
  <c r="AN569" i="3"/>
  <c r="P569" i="1"/>
  <c r="AN565" i="3"/>
  <c r="P565" i="1"/>
  <c r="AN561" i="3"/>
  <c r="P561" i="1"/>
  <c r="AN557" i="3"/>
  <c r="P557" i="1"/>
  <c r="AN553" i="3"/>
  <c r="P553" i="1"/>
  <c r="AN549" i="3"/>
  <c r="P549" i="1"/>
  <c r="AN545" i="3"/>
  <c r="P545" i="1"/>
  <c r="AN541" i="3"/>
  <c r="P541" i="1"/>
  <c r="AN537" i="3"/>
  <c r="P537" i="1"/>
  <c r="AN533" i="3"/>
  <c r="P533" i="1"/>
  <c r="AN529" i="3"/>
  <c r="P529" i="1"/>
  <c r="AN525" i="3"/>
  <c r="P525" i="1"/>
  <c r="AN521" i="3"/>
  <c r="P521" i="1"/>
  <c r="AN517" i="3"/>
  <c r="P517" i="1"/>
  <c r="AN513" i="3"/>
  <c r="P513" i="1"/>
  <c r="AN509" i="3"/>
  <c r="P509" i="1"/>
  <c r="AN505" i="3"/>
  <c r="P505" i="1"/>
  <c r="AN501" i="3"/>
  <c r="P501" i="1"/>
  <c r="AN497" i="3"/>
  <c r="P497" i="1"/>
  <c r="AN493" i="3"/>
  <c r="P493" i="1"/>
  <c r="AN489" i="3"/>
  <c r="P489" i="1"/>
  <c r="AN485" i="3"/>
  <c r="P485" i="1"/>
  <c r="AN481" i="3"/>
  <c r="P481" i="1"/>
  <c r="AN477" i="3"/>
  <c r="P477" i="1"/>
  <c r="AN473" i="3"/>
  <c r="P473" i="1"/>
  <c r="AN469" i="3"/>
  <c r="P469" i="1"/>
  <c r="AN465" i="3"/>
  <c r="P465" i="1"/>
  <c r="AN461" i="3"/>
  <c r="P461" i="1"/>
  <c r="AN457" i="3"/>
  <c r="P457" i="1"/>
  <c r="AN453" i="3"/>
  <c r="P453" i="1"/>
  <c r="AN449" i="3"/>
  <c r="P449" i="1"/>
  <c r="AN445" i="3"/>
  <c r="P445" i="1"/>
  <c r="AN441" i="3"/>
  <c r="P441" i="1"/>
  <c r="AN437" i="3"/>
  <c r="P437" i="1"/>
  <c r="AN433" i="3"/>
  <c r="P433" i="1"/>
  <c r="AN429" i="3"/>
  <c r="P429" i="1"/>
  <c r="AN425" i="3"/>
  <c r="P425" i="1"/>
  <c r="AN421" i="3"/>
  <c r="P421" i="1"/>
  <c r="AN417" i="3"/>
  <c r="P417" i="1"/>
  <c r="AN413" i="3"/>
  <c r="P413" i="1"/>
  <c r="AN409" i="3"/>
  <c r="P409" i="1"/>
  <c r="AN405" i="3"/>
  <c r="P405" i="1"/>
  <c r="AN401" i="3"/>
  <c r="P401" i="1"/>
  <c r="AN397" i="3"/>
  <c r="P397" i="1"/>
  <c r="AN393" i="3"/>
  <c r="P393" i="1"/>
  <c r="AN389" i="3"/>
  <c r="P389" i="1"/>
  <c r="AN385" i="3"/>
  <c r="P385" i="1"/>
  <c r="AN381" i="3"/>
  <c r="P381" i="1"/>
  <c r="AN377" i="3"/>
  <c r="P377" i="1"/>
  <c r="AN373" i="3"/>
  <c r="P373" i="1"/>
  <c r="AN369" i="3"/>
  <c r="P369" i="1"/>
  <c r="AN365" i="3"/>
  <c r="P365" i="1"/>
  <c r="AN361" i="3"/>
  <c r="P361" i="1"/>
  <c r="AN357" i="3"/>
  <c r="P357" i="1"/>
  <c r="AN353" i="3"/>
  <c r="P353" i="1"/>
  <c r="AN349" i="3"/>
  <c r="P349" i="1"/>
  <c r="AN345" i="3"/>
  <c r="P345" i="1"/>
  <c r="AN341" i="3"/>
  <c r="P341" i="1"/>
  <c r="AN337" i="3"/>
  <c r="P337" i="1"/>
  <c r="AN333" i="3"/>
  <c r="P333" i="1"/>
  <c r="AN329" i="3"/>
  <c r="P329" i="1"/>
  <c r="AN325" i="3"/>
  <c r="P325" i="1"/>
  <c r="AN321" i="3"/>
  <c r="P321" i="1"/>
  <c r="AN317" i="3"/>
  <c r="P317" i="1"/>
  <c r="AN313" i="3"/>
  <c r="P313" i="1"/>
  <c r="AN309" i="3"/>
  <c r="P309" i="1"/>
  <c r="AN305" i="3"/>
  <c r="P305" i="1"/>
  <c r="AN301" i="3"/>
  <c r="P301" i="1"/>
  <c r="AN297" i="3"/>
  <c r="P297" i="1"/>
  <c r="AN293" i="3"/>
  <c r="P293" i="1"/>
  <c r="AN288" i="3"/>
  <c r="P288" i="1"/>
  <c r="AN283" i="3"/>
  <c r="P283" i="1"/>
  <c r="AN281" i="3"/>
  <c r="P281" i="1"/>
  <c r="AN278" i="3"/>
  <c r="P278" i="1"/>
  <c r="M275" i="3"/>
  <c r="AK275" s="1"/>
  <c r="Q275" i="1" s="1"/>
  <c r="S294" i="3"/>
  <c r="M282" i="30"/>
  <c r="AK282" s="1"/>
  <c r="Q282" i="31" s="1"/>
  <c r="S298" i="3"/>
  <c r="M286" i="30"/>
  <c r="AK286" s="1"/>
  <c r="S302" i="3"/>
  <c r="M290" i="30"/>
  <c r="AK290" s="1"/>
  <c r="AN600" i="3"/>
  <c r="P600" i="1"/>
  <c r="AN596" i="3"/>
  <c r="P596" i="1"/>
  <c r="AN592" i="3"/>
  <c r="P592" i="1"/>
  <c r="AN588" i="3"/>
  <c r="P588" i="1"/>
  <c r="AN584" i="3"/>
  <c r="P584" i="1"/>
  <c r="AN580" i="3"/>
  <c r="P580" i="1"/>
  <c r="AN576" i="3"/>
  <c r="P576" i="1"/>
  <c r="AN572" i="3"/>
  <c r="P572" i="1"/>
  <c r="AN568" i="3"/>
  <c r="P568" i="1"/>
  <c r="AN564" i="3"/>
  <c r="P564" i="1"/>
  <c r="AN560" i="3"/>
  <c r="P560" i="1"/>
  <c r="AN556" i="3"/>
  <c r="P556" i="1"/>
  <c r="AN552" i="3"/>
  <c r="P552" i="1"/>
  <c r="AN548" i="3"/>
  <c r="P548" i="1"/>
  <c r="AN544" i="3"/>
  <c r="P544" i="1"/>
  <c r="AN540" i="3"/>
  <c r="P540" i="1"/>
  <c r="AN536" i="3"/>
  <c r="P536" i="1"/>
  <c r="AN532" i="3"/>
  <c r="P532" i="1"/>
  <c r="AN528" i="3"/>
  <c r="P528" i="1"/>
  <c r="AN524" i="3"/>
  <c r="P524" i="1"/>
  <c r="AN520" i="3"/>
  <c r="P520" i="1"/>
  <c r="AN516" i="3"/>
  <c r="P516" i="1"/>
  <c r="AN512" i="3"/>
  <c r="P512" i="1"/>
  <c r="AN508" i="3"/>
  <c r="P508" i="1"/>
  <c r="AN504" i="3"/>
  <c r="P504" i="1"/>
  <c r="AN500" i="3"/>
  <c r="P500" i="1"/>
  <c r="AN496" i="3"/>
  <c r="P496" i="1"/>
  <c r="AN492" i="3"/>
  <c r="P492" i="1"/>
  <c r="AN488" i="3"/>
  <c r="P488" i="1"/>
  <c r="AN484" i="3"/>
  <c r="P484" i="1"/>
  <c r="AN480" i="3"/>
  <c r="P480" i="1"/>
  <c r="AN476" i="3"/>
  <c r="P476" i="1"/>
  <c r="AN472" i="3"/>
  <c r="P472" i="1"/>
  <c r="AN468" i="3"/>
  <c r="P468" i="1"/>
  <c r="AN464" i="3"/>
  <c r="P464" i="1"/>
  <c r="AN460" i="3"/>
  <c r="P460" i="1"/>
  <c r="AN456" i="3"/>
  <c r="P456" i="1"/>
  <c r="AN452" i="3"/>
  <c r="P452" i="1"/>
  <c r="AN448" i="3"/>
  <c r="P448" i="1"/>
  <c r="AN444" i="3"/>
  <c r="P444" i="1"/>
  <c r="AN440" i="3"/>
  <c r="P440" i="1"/>
  <c r="AN436" i="3"/>
  <c r="P436" i="1"/>
  <c r="AN432" i="3"/>
  <c r="P432" i="1"/>
  <c r="AN428" i="3"/>
  <c r="P428" i="1"/>
  <c r="AN424" i="3"/>
  <c r="P424" i="1"/>
  <c r="AN420" i="3"/>
  <c r="P420" i="1"/>
  <c r="AN416" i="3"/>
  <c r="P416" i="1"/>
  <c r="AN412" i="3"/>
  <c r="P412" i="1"/>
  <c r="AN408" i="3"/>
  <c r="P408" i="1"/>
  <c r="AN404" i="3"/>
  <c r="P404" i="1"/>
  <c r="AN400" i="3"/>
  <c r="P400" i="1"/>
  <c r="AN396" i="3"/>
  <c r="P396" i="1"/>
  <c r="AN392" i="3"/>
  <c r="P392" i="1"/>
  <c r="AN388" i="3"/>
  <c r="P388" i="1"/>
  <c r="AN384" i="3"/>
  <c r="P384" i="1"/>
  <c r="AN380" i="3"/>
  <c r="P380" i="1"/>
  <c r="AN376" i="3"/>
  <c r="P376" i="1"/>
  <c r="AN372" i="3"/>
  <c r="P372" i="1"/>
  <c r="AN368" i="3"/>
  <c r="P368" i="1"/>
  <c r="AN364" i="3"/>
  <c r="P364" i="1"/>
  <c r="AN360" i="3"/>
  <c r="P360" i="1"/>
  <c r="AN356" i="3"/>
  <c r="P356" i="1"/>
  <c r="AN352" i="3"/>
  <c r="P352" i="1"/>
  <c r="AN348" i="3"/>
  <c r="P348" i="1"/>
  <c r="AN344" i="3"/>
  <c r="P344" i="1"/>
  <c r="AN340" i="3"/>
  <c r="P340" i="1"/>
  <c r="AN336" i="3"/>
  <c r="P336" i="1"/>
  <c r="AN332" i="3"/>
  <c r="P332" i="1"/>
  <c r="AN328" i="3"/>
  <c r="P328" i="1"/>
  <c r="AN324" i="3"/>
  <c r="P324" i="1"/>
  <c r="AN320" i="3"/>
  <c r="P320" i="1"/>
  <c r="AN316" i="3"/>
  <c r="P316" i="1"/>
  <c r="AN312" i="3"/>
  <c r="P312" i="1"/>
  <c r="AN308" i="3"/>
  <c r="P308" i="1"/>
  <c r="AN304" i="3"/>
  <c r="P304" i="1"/>
  <c r="AN300" i="3"/>
  <c r="P300" i="1"/>
  <c r="AN296" i="3"/>
  <c r="P296" i="1"/>
  <c r="AN292" i="3"/>
  <c r="P292" i="1"/>
  <c r="AN290" i="3"/>
  <c r="P290" i="1"/>
  <c r="M282" i="3"/>
  <c r="AK282" s="1"/>
  <c r="Q282" i="1" s="1"/>
  <c r="AN277" i="3"/>
  <c r="P277" i="1"/>
  <c r="AN275" i="3"/>
  <c r="P275" i="1"/>
  <c r="S295" i="3"/>
  <c r="M283" i="30"/>
  <c r="AK283" s="1"/>
  <c r="Q283" i="31" s="1"/>
  <c r="S299" i="3"/>
  <c r="M287" i="30"/>
  <c r="AK287" s="1"/>
  <c r="M277" i="3"/>
  <c r="AK277" s="1"/>
  <c r="Q277" i="1" s="1"/>
  <c r="M277" i="30"/>
  <c r="AK277" s="1"/>
  <c r="Q277" i="31" s="1"/>
  <c r="AN602" i="3"/>
  <c r="P602" i="1"/>
  <c r="AN594" i="3"/>
  <c r="P594" i="1"/>
  <c r="AN578" i="3"/>
  <c r="P578" i="1"/>
  <c r="AN566" i="3"/>
  <c r="P566" i="1"/>
  <c r="AN562" i="3"/>
  <c r="P562" i="1"/>
  <c r="AN546" i="3"/>
  <c r="P546" i="1"/>
  <c r="AN530" i="3"/>
  <c r="P530" i="1"/>
  <c r="AN502" i="3"/>
  <c r="P502" i="1"/>
  <c r="AN486" i="3"/>
  <c r="P486" i="1"/>
  <c r="AN470" i="3"/>
  <c r="P470" i="1"/>
  <c r="AN466" i="3"/>
  <c r="P466" i="1"/>
  <c r="AN450" i="3"/>
  <c r="P450" i="1"/>
  <c r="AN434" i="3"/>
  <c r="P434" i="1"/>
  <c r="AN406" i="3"/>
  <c r="P406" i="1"/>
  <c r="AN390" i="3"/>
  <c r="P390" i="1"/>
  <c r="AN374" i="3"/>
  <c r="P374" i="1"/>
  <c r="AN358" i="3"/>
  <c r="P358" i="1"/>
  <c r="AN342" i="3"/>
  <c r="P342" i="1"/>
  <c r="AN326" i="3"/>
  <c r="P326" i="1"/>
  <c r="AN310" i="3"/>
  <c r="P310" i="1"/>
  <c r="AN306" i="3"/>
  <c r="P306" i="1"/>
  <c r="AN294" i="3"/>
  <c r="P294" i="1"/>
  <c r="AN291" i="3"/>
  <c r="P291" i="1"/>
  <c r="AN289" i="3"/>
  <c r="P289" i="1"/>
  <c r="AN276" i="3"/>
  <c r="P276" i="1"/>
  <c r="S297" i="3"/>
  <c r="M285" i="30"/>
  <c r="AK285" s="1"/>
  <c r="M275"/>
  <c r="M292" i="3"/>
  <c r="AK292" s="1"/>
  <c r="Q292" i="1" s="1"/>
  <c r="M292" i="30"/>
  <c r="AK292" s="1"/>
  <c r="AN599" i="3"/>
  <c r="P599" i="1"/>
  <c r="AN595" i="3"/>
  <c r="P595" i="1"/>
  <c r="AN591" i="3"/>
  <c r="P591" i="1"/>
  <c r="AN587" i="3"/>
  <c r="P587" i="1"/>
  <c r="AN583" i="3"/>
  <c r="P583" i="1"/>
  <c r="AN579" i="3"/>
  <c r="P579" i="1"/>
  <c r="AN575" i="3"/>
  <c r="P575" i="1"/>
  <c r="AN571" i="3"/>
  <c r="P571" i="1"/>
  <c r="AN567" i="3"/>
  <c r="P567" i="1"/>
  <c r="AN563" i="3"/>
  <c r="P563" i="1"/>
  <c r="AN559" i="3"/>
  <c r="P559" i="1"/>
  <c r="AN555" i="3"/>
  <c r="P555" i="1"/>
  <c r="AN551" i="3"/>
  <c r="P551" i="1"/>
  <c r="AN547" i="3"/>
  <c r="P547" i="1"/>
  <c r="AN543" i="3"/>
  <c r="P543" i="1"/>
  <c r="AN539" i="3"/>
  <c r="P539" i="1"/>
  <c r="AN535" i="3"/>
  <c r="P535" i="1"/>
  <c r="AN531" i="3"/>
  <c r="P531" i="1"/>
  <c r="AN527" i="3"/>
  <c r="P527" i="1"/>
  <c r="AN523" i="3"/>
  <c r="P523" i="1"/>
  <c r="AN519" i="3"/>
  <c r="P519" i="1"/>
  <c r="AN515" i="3"/>
  <c r="P515" i="1"/>
  <c r="AN511" i="3"/>
  <c r="P511" i="1"/>
  <c r="AN507" i="3"/>
  <c r="P507" i="1"/>
  <c r="AN503" i="3"/>
  <c r="P503" i="1"/>
  <c r="AN499" i="3"/>
  <c r="P499" i="1"/>
  <c r="AN495" i="3"/>
  <c r="P495" i="1"/>
  <c r="AN491" i="3"/>
  <c r="P491" i="1"/>
  <c r="AN487" i="3"/>
  <c r="P487" i="1"/>
  <c r="AN483" i="3"/>
  <c r="P483" i="1"/>
  <c r="AN479" i="3"/>
  <c r="P479" i="1"/>
  <c r="AN475" i="3"/>
  <c r="P475" i="1"/>
  <c r="AN471" i="3"/>
  <c r="P471" i="1"/>
  <c r="AN467" i="3"/>
  <c r="P467" i="1"/>
  <c r="AN463" i="3"/>
  <c r="P463" i="1"/>
  <c r="AN459" i="3"/>
  <c r="P459" i="1"/>
  <c r="AN455" i="3"/>
  <c r="P455" i="1"/>
  <c r="AN451" i="3"/>
  <c r="P451" i="1"/>
  <c r="AN447" i="3"/>
  <c r="P447" i="1"/>
  <c r="AN443" i="3"/>
  <c r="P443" i="1"/>
  <c r="AN439" i="3"/>
  <c r="P439" i="1"/>
  <c r="AN435" i="3"/>
  <c r="P435" i="1"/>
  <c r="AN431" i="3"/>
  <c r="P431" i="1"/>
  <c r="AN427" i="3"/>
  <c r="P427" i="1"/>
  <c r="AN423" i="3"/>
  <c r="P423" i="1"/>
  <c r="AN419" i="3"/>
  <c r="P419" i="1"/>
  <c r="AN415" i="3"/>
  <c r="P415" i="1"/>
  <c r="AN411" i="3"/>
  <c r="P411" i="1"/>
  <c r="AN407" i="3"/>
  <c r="P407" i="1"/>
  <c r="AN403" i="3"/>
  <c r="P403" i="1"/>
  <c r="AN399" i="3"/>
  <c r="P399" i="1"/>
  <c r="AN395" i="3"/>
  <c r="P395" i="1"/>
  <c r="AN391" i="3"/>
  <c r="P391" i="1"/>
  <c r="AN387" i="3"/>
  <c r="P387" i="1"/>
  <c r="AN383" i="3"/>
  <c r="P383" i="1"/>
  <c r="AN379" i="3"/>
  <c r="P379" i="1"/>
  <c r="AN375" i="3"/>
  <c r="P375" i="1"/>
  <c r="AN371" i="3"/>
  <c r="P371" i="1"/>
  <c r="AN367" i="3"/>
  <c r="P367" i="1"/>
  <c r="AN363" i="3"/>
  <c r="P363" i="1"/>
  <c r="AN359" i="3"/>
  <c r="P359" i="1"/>
  <c r="AN355" i="3"/>
  <c r="P355" i="1"/>
  <c r="AN351" i="3"/>
  <c r="P351" i="1"/>
  <c r="AN347" i="3"/>
  <c r="P347" i="1"/>
  <c r="AN343" i="3"/>
  <c r="P343" i="1"/>
  <c r="AN339" i="3"/>
  <c r="P339" i="1"/>
  <c r="AN335" i="3"/>
  <c r="P335" i="1"/>
  <c r="AN331" i="3"/>
  <c r="P331" i="1"/>
  <c r="AN327" i="3"/>
  <c r="P327" i="1"/>
  <c r="AN323" i="3"/>
  <c r="P323" i="1"/>
  <c r="AN319" i="3"/>
  <c r="P319" i="1"/>
  <c r="AN315" i="3"/>
  <c r="P315" i="1"/>
  <c r="AN311" i="3"/>
  <c r="P311" i="1"/>
  <c r="AN307" i="3"/>
  <c r="P307" i="1"/>
  <c r="AN303" i="3"/>
  <c r="P303" i="1"/>
  <c r="AN299" i="3"/>
  <c r="P299" i="1"/>
  <c r="AN295" i="3"/>
  <c r="P295" i="1"/>
  <c r="M289" i="3"/>
  <c r="AK289" s="1"/>
  <c r="Q289" i="1" s="1"/>
  <c r="AN287" i="3"/>
  <c r="P287" i="1"/>
  <c r="AN285" i="3"/>
  <c r="P285" i="1"/>
  <c r="AN282" i="3"/>
  <c r="P282" i="1"/>
  <c r="AN280" i="3"/>
  <c r="P280" i="1"/>
  <c r="M276" i="3"/>
  <c r="AK276" s="1"/>
  <c r="Q276" i="1" s="1"/>
  <c r="S291" i="3"/>
  <c r="M284"/>
  <c r="AK284" s="1"/>
  <c r="Q284" i="1" s="1"/>
  <c r="M284" i="30"/>
  <c r="AK284" s="1"/>
  <c r="M288" i="3"/>
  <c r="AK288" s="1"/>
  <c r="Q288" i="1" s="1"/>
  <c r="M288" i="30"/>
  <c r="AK288" s="1"/>
  <c r="M278" i="3"/>
  <c r="AK278" s="1"/>
  <c r="Q278" i="1" s="1"/>
  <c r="M278" i="30"/>
  <c r="AK278" s="1"/>
  <c r="Q278" i="31" s="1"/>
  <c r="AW298" i="3"/>
  <c r="AN298"/>
  <c r="AW286"/>
  <c r="AN286"/>
  <c r="AW590"/>
  <c r="AN590"/>
  <c r="AW586"/>
  <c r="AN586"/>
  <c r="AW574"/>
  <c r="AN574"/>
  <c r="AW570"/>
  <c r="AN570"/>
  <c r="AW558"/>
  <c r="AN558"/>
  <c r="AW554"/>
  <c r="AN554"/>
  <c r="AW542"/>
  <c r="AN542"/>
  <c r="AW538"/>
  <c r="AN538"/>
  <c r="AW526"/>
  <c r="AN526"/>
  <c r="AW522"/>
  <c r="AN522"/>
  <c r="AW510"/>
  <c r="AN510"/>
  <c r="AW506"/>
  <c r="AN506"/>
  <c r="AW494"/>
  <c r="AN494"/>
  <c r="AW490"/>
  <c r="AN490"/>
  <c r="AW478"/>
  <c r="AN478"/>
  <c r="AW474"/>
  <c r="AN474"/>
  <c r="AW462"/>
  <c r="AN462"/>
  <c r="AW458"/>
  <c r="AN458"/>
  <c r="AW446"/>
  <c r="AN446"/>
  <c r="AW442"/>
  <c r="AN442"/>
  <c r="AW430"/>
  <c r="AN430"/>
  <c r="AW426"/>
  <c r="AN426"/>
  <c r="AW414"/>
  <c r="AN414"/>
  <c r="AW410"/>
  <c r="AN410"/>
  <c r="AW398"/>
  <c r="AN398"/>
  <c r="AW394"/>
  <c r="AN394"/>
  <c r="AW382"/>
  <c r="AN382"/>
  <c r="AW378"/>
  <c r="AN378"/>
  <c r="AW366"/>
  <c r="AN366"/>
  <c r="AW362"/>
  <c r="AN362"/>
  <c r="AW350"/>
  <c r="AN350"/>
  <c r="AW346"/>
  <c r="AN346"/>
  <c r="AW334"/>
  <c r="AN334"/>
  <c r="AW330"/>
  <c r="AN330"/>
  <c r="AW318"/>
  <c r="AN318"/>
  <c r="AW314"/>
  <c r="AN314"/>
  <c r="AW302"/>
  <c r="AN302"/>
  <c r="AN273"/>
  <c r="M283"/>
  <c r="AK283" s="1"/>
  <c r="M279"/>
  <c r="AK279" s="1"/>
  <c r="S296"/>
  <c r="S300"/>
  <c r="AX339"/>
  <c r="BF322" i="31"/>
  <c r="BF314"/>
  <c r="O639"/>
  <c r="BF306"/>
  <c r="BF298"/>
  <c r="AX601" i="3"/>
  <c r="AX597"/>
  <c r="AX593"/>
  <c r="AX589"/>
  <c r="AX585"/>
  <c r="AX581"/>
  <c r="AX577"/>
  <c r="AX573"/>
  <c r="AX569"/>
  <c r="AX565"/>
  <c r="AX561"/>
  <c r="AX557"/>
  <c r="AX553"/>
  <c r="AX547"/>
  <c r="AX541"/>
  <c r="AX537"/>
  <c r="AX531"/>
  <c r="AX527"/>
  <c r="AX523"/>
  <c r="AX519"/>
  <c r="AX515"/>
  <c r="AX511"/>
  <c r="AX507"/>
  <c r="AX503"/>
  <c r="AX499"/>
  <c r="AX495"/>
  <c r="AX491"/>
  <c r="AX487"/>
  <c r="AX483"/>
  <c r="AX479"/>
  <c r="AX475"/>
  <c r="AX471"/>
  <c r="AX467"/>
  <c r="AX463"/>
  <c r="AX457"/>
  <c r="AX453"/>
  <c r="AX449"/>
  <c r="AX445"/>
  <c r="AX443"/>
  <c r="AX439"/>
  <c r="AX435"/>
  <c r="AX431"/>
  <c r="AX427"/>
  <c r="AX421"/>
  <c r="AX417"/>
  <c r="AX415"/>
  <c r="AX411"/>
  <c r="AX407"/>
  <c r="AX401"/>
  <c r="AX399"/>
  <c r="AX395"/>
  <c r="AX391"/>
  <c r="AX387"/>
  <c r="AX383"/>
  <c r="AX377"/>
  <c r="AX373"/>
  <c r="AX369"/>
  <c r="AX363"/>
  <c r="AX359"/>
  <c r="AX355"/>
  <c r="AX351"/>
  <c r="AX347"/>
  <c r="AX337"/>
  <c r="AX335"/>
  <c r="AX331"/>
  <c r="AX327"/>
  <c r="AX323"/>
  <c r="AX319"/>
  <c r="AX315"/>
  <c r="AX311"/>
  <c r="AX309"/>
  <c r="AX305"/>
  <c r="AX301"/>
  <c r="AX297"/>
  <c r="AX293"/>
  <c r="AX292"/>
  <c r="AX290"/>
  <c r="AX288"/>
  <c r="AX286"/>
  <c r="AX284"/>
  <c r="AX282"/>
  <c r="AX280"/>
  <c r="AX278"/>
  <c r="AX276"/>
  <c r="AW282"/>
  <c r="AX341"/>
  <c r="BF324" i="31"/>
  <c r="BF320"/>
  <c r="BF316"/>
  <c r="BF312"/>
  <c r="BF308"/>
  <c r="BF304"/>
  <c r="BF300"/>
  <c r="BF296"/>
  <c r="AX602" i="3"/>
  <c r="AX600"/>
  <c r="AX598"/>
  <c r="AX596"/>
  <c r="AX594"/>
  <c r="AX592"/>
  <c r="AX590"/>
  <c r="AX588"/>
  <c r="AX586"/>
  <c r="AX584"/>
  <c r="AX582"/>
  <c r="AX580"/>
  <c r="AX578"/>
  <c r="AX576"/>
  <c r="AX574"/>
  <c r="AX572"/>
  <c r="AX570"/>
  <c r="AX568"/>
  <c r="AX566"/>
  <c r="AX564"/>
  <c r="AX562"/>
  <c r="AX560"/>
  <c r="AX558"/>
  <c r="AX556"/>
  <c r="AX554"/>
  <c r="AX552"/>
  <c r="AX550"/>
  <c r="AX548"/>
  <c r="AX546"/>
  <c r="AX544"/>
  <c r="AX542"/>
  <c r="AX540"/>
  <c r="AX538"/>
  <c r="AX536"/>
  <c r="AX534"/>
  <c r="AX532"/>
  <c r="AX530"/>
  <c r="AX528"/>
  <c r="AX526"/>
  <c r="AX524"/>
  <c r="AX522"/>
  <c r="AX520"/>
  <c r="AX518"/>
  <c r="AX516"/>
  <c r="AX514"/>
  <c r="AX512"/>
  <c r="AX510"/>
  <c r="AX508"/>
  <c r="AX506"/>
  <c r="AX504"/>
  <c r="AX502"/>
  <c r="AX500"/>
  <c r="AX498"/>
  <c r="AX496"/>
  <c r="AX494"/>
  <c r="AX492"/>
  <c r="AX490"/>
  <c r="AX488"/>
  <c r="AX486"/>
  <c r="AX484"/>
  <c r="AX482"/>
  <c r="AX480"/>
  <c r="AX478"/>
  <c r="AX476"/>
  <c r="AX474"/>
  <c r="AX472"/>
  <c r="AX470"/>
  <c r="AX468"/>
  <c r="AX466"/>
  <c r="AX464"/>
  <c r="AX462"/>
  <c r="AX460"/>
  <c r="AX458"/>
  <c r="AX456"/>
  <c r="AX454"/>
  <c r="AX452"/>
  <c r="AX450"/>
  <c r="AX448"/>
  <c r="AX446"/>
  <c r="AX444"/>
  <c r="AX442"/>
  <c r="AX440"/>
  <c r="AX438"/>
  <c r="AX436"/>
  <c r="AX434"/>
  <c r="AX432"/>
  <c r="AX430"/>
  <c r="AX428"/>
  <c r="AX426"/>
  <c r="AX424"/>
  <c r="AX422"/>
  <c r="AX420"/>
  <c r="AX418"/>
  <c r="AX416"/>
  <c r="AX414"/>
  <c r="AX412"/>
  <c r="AX410"/>
  <c r="AX408"/>
  <c r="AX406"/>
  <c r="AX404"/>
  <c r="AX402"/>
  <c r="AX400"/>
  <c r="AX398"/>
  <c r="AX396"/>
  <c r="AX394"/>
  <c r="AX392"/>
  <c r="AX390"/>
  <c r="AX388"/>
  <c r="AX386"/>
  <c r="AX384"/>
  <c r="AX382"/>
  <c r="AX380"/>
  <c r="AX378"/>
  <c r="AX376"/>
  <c r="AX374"/>
  <c r="AX372"/>
  <c r="AX370"/>
  <c r="AX368"/>
  <c r="AX366"/>
  <c r="AX364"/>
  <c r="AX362"/>
  <c r="AX360"/>
  <c r="AX358"/>
  <c r="AX356"/>
  <c r="AX354"/>
  <c r="AX352"/>
  <c r="AX350"/>
  <c r="AX348"/>
  <c r="AX346"/>
  <c r="AX344"/>
  <c r="AX342"/>
  <c r="AX340"/>
  <c r="AX338"/>
  <c r="AX336"/>
  <c r="AX334"/>
  <c r="AX332"/>
  <c r="AX330"/>
  <c r="AX328"/>
  <c r="AX326"/>
  <c r="AX324"/>
  <c r="AX322"/>
  <c r="AX320"/>
  <c r="AX318"/>
  <c r="AX316"/>
  <c r="AX314"/>
  <c r="AX312"/>
  <c r="AX310"/>
  <c r="AX308"/>
  <c r="AX306"/>
  <c r="AX304"/>
  <c r="AX302"/>
  <c r="AX300"/>
  <c r="AX298"/>
  <c r="AX296"/>
  <c r="AX294"/>
  <c r="AW598"/>
  <c r="AW582"/>
  <c r="AW566"/>
  <c r="AW550"/>
  <c r="AW534"/>
  <c r="AW518"/>
  <c r="AW502"/>
  <c r="AW486"/>
  <c r="AW470"/>
  <c r="AW454"/>
  <c r="AW438"/>
  <c r="AW422"/>
  <c r="AW406"/>
  <c r="AW390"/>
  <c r="AW374"/>
  <c r="AW358"/>
  <c r="AW342"/>
  <c r="AW326"/>
  <c r="AW310"/>
  <c r="AW294"/>
  <c r="AW278"/>
  <c r="O640" i="31"/>
  <c r="BF326"/>
  <c r="BF318"/>
  <c r="BF310"/>
  <c r="O638"/>
  <c r="BF302"/>
  <c r="AX599" i="3"/>
  <c r="AX595"/>
  <c r="AX591"/>
  <c r="AX587"/>
  <c r="AX583"/>
  <c r="AX579"/>
  <c r="AX575"/>
  <c r="AX571"/>
  <c r="AX567"/>
  <c r="AX563"/>
  <c r="AX559"/>
  <c r="AX555"/>
  <c r="AX551"/>
  <c r="AX549"/>
  <c r="AX545"/>
  <c r="AX543"/>
  <c r="AX539"/>
  <c r="AX535"/>
  <c r="AX533"/>
  <c r="AX529"/>
  <c r="AX525"/>
  <c r="AX521"/>
  <c r="AX517"/>
  <c r="AX513"/>
  <c r="AX509"/>
  <c r="AX505"/>
  <c r="AX501"/>
  <c r="AX497"/>
  <c r="AX493"/>
  <c r="AX489"/>
  <c r="AX485"/>
  <c r="AX481"/>
  <c r="AX477"/>
  <c r="AX473"/>
  <c r="AX469"/>
  <c r="AX465"/>
  <c r="AX461"/>
  <c r="AX459"/>
  <c r="AX455"/>
  <c r="AX451"/>
  <c r="AX447"/>
  <c r="AX441"/>
  <c r="AX437"/>
  <c r="AX433"/>
  <c r="AX429"/>
  <c r="AX425"/>
  <c r="AX423"/>
  <c r="AX419"/>
  <c r="AX413"/>
  <c r="AX409"/>
  <c r="AX405"/>
  <c r="AX403"/>
  <c r="AX397"/>
  <c r="AX393"/>
  <c r="AX389"/>
  <c r="AX385"/>
  <c r="AX381"/>
  <c r="AX379"/>
  <c r="AX375"/>
  <c r="AX371"/>
  <c r="AX367"/>
  <c r="AX365"/>
  <c r="AX361"/>
  <c r="AX357"/>
  <c r="AX353"/>
  <c r="AX349"/>
  <c r="AX345"/>
  <c r="AX343"/>
  <c r="AX333"/>
  <c r="AX329"/>
  <c r="AX325"/>
  <c r="AX321"/>
  <c r="AX317"/>
  <c r="AX313"/>
  <c r="AX307"/>
  <c r="AX303"/>
  <c r="AX299"/>
  <c r="AX295"/>
  <c r="BF325" i="31"/>
  <c r="BF319"/>
  <c r="BF321"/>
  <c r="BF317"/>
  <c r="BF313"/>
  <c r="BF309"/>
  <c r="BF305"/>
  <c r="BF301"/>
  <c r="BF297"/>
  <c r="BF323"/>
  <c r="BF315"/>
  <c r="BF311"/>
  <c r="BF307"/>
  <c r="BF303"/>
  <c r="BF299"/>
  <c r="BF295"/>
  <c r="AX291" i="3"/>
  <c r="AX289"/>
  <c r="AX287"/>
  <c r="AX285"/>
  <c r="AX283"/>
  <c r="AX281"/>
  <c r="AX279"/>
  <c r="AX277"/>
  <c r="AX275"/>
  <c r="AW594"/>
  <c r="AW578"/>
  <c r="AW562"/>
  <c r="AW546"/>
  <c r="AW530"/>
  <c r="AW514"/>
  <c r="AW498"/>
  <c r="AW482"/>
  <c r="AW466"/>
  <c r="AW450"/>
  <c r="AW434"/>
  <c r="AW418"/>
  <c r="AW402"/>
  <c r="AW386"/>
  <c r="AW370"/>
  <c r="AW354"/>
  <c r="AW338"/>
  <c r="AW322"/>
  <c r="AW306"/>
  <c r="AW290"/>
  <c r="G560" i="31"/>
  <c r="G536"/>
  <c r="G654"/>
  <c r="BZ475"/>
  <c r="BZ471"/>
  <c r="BZ467"/>
  <c r="BZ463"/>
  <c r="BZ459"/>
  <c r="BZ455"/>
  <c r="BZ451"/>
  <c r="BZ447"/>
  <c r="BZ443"/>
  <c r="BZ439"/>
  <c r="BZ435"/>
  <c r="BZ431"/>
  <c r="BZ427"/>
  <c r="BZ423"/>
  <c r="BZ419"/>
  <c r="BZ415"/>
  <c r="BZ383"/>
  <c r="BZ379"/>
  <c r="BZ375"/>
  <c r="G360"/>
  <c r="BZ371" s="1"/>
  <c r="BZ359"/>
  <c r="BZ355"/>
  <c r="BZ351"/>
  <c r="BZ347"/>
  <c r="BZ343"/>
  <c r="G328"/>
  <c r="BZ339" s="1"/>
  <c r="G324"/>
  <c r="BZ319"/>
  <c r="BZ315"/>
  <c r="BZ311"/>
  <c r="G595"/>
  <c r="G587"/>
  <c r="G583"/>
  <c r="G579"/>
  <c r="G523"/>
  <c r="G519"/>
  <c r="G515"/>
  <c r="G499"/>
  <c r="BZ482"/>
  <c r="G653"/>
  <c r="BZ478"/>
  <c r="BZ474"/>
  <c r="G652"/>
  <c r="BZ470"/>
  <c r="BZ466"/>
  <c r="BZ462"/>
  <c r="G651"/>
  <c r="BZ458"/>
  <c r="BZ454"/>
  <c r="BZ450"/>
  <c r="G650"/>
  <c r="BZ446"/>
  <c r="BZ442"/>
  <c r="BZ438"/>
  <c r="G649"/>
  <c r="BZ434"/>
  <c r="BZ430"/>
  <c r="BZ426"/>
  <c r="G648"/>
  <c r="BZ422"/>
  <c r="BZ418"/>
  <c r="G403"/>
  <c r="BZ414" s="1"/>
  <c r="G395"/>
  <c r="G391"/>
  <c r="G387"/>
  <c r="BZ386"/>
  <c r="G645"/>
  <c r="BZ382"/>
  <c r="BZ378"/>
  <c r="G644"/>
  <c r="BZ374"/>
  <c r="BZ358"/>
  <c r="BZ354"/>
  <c r="BZ350"/>
  <c r="G642"/>
  <c r="BZ346"/>
  <c r="BZ342"/>
  <c r="BZ318"/>
  <c r="G639"/>
  <c r="BZ314"/>
  <c r="G299"/>
  <c r="BZ310" s="1"/>
  <c r="G295"/>
  <c r="G291"/>
  <c r="G283"/>
  <c r="G279"/>
  <c r="G275"/>
  <c r="BZ481"/>
  <c r="BZ477"/>
  <c r="BZ473"/>
  <c r="BZ469"/>
  <c r="BZ465"/>
  <c r="BZ461"/>
  <c r="BZ457"/>
  <c r="BZ453"/>
  <c r="BZ449"/>
  <c r="BZ445"/>
  <c r="BZ441"/>
  <c r="BZ437"/>
  <c r="BZ433"/>
  <c r="BZ429"/>
  <c r="BZ425"/>
  <c r="BZ421"/>
  <c r="BZ417"/>
  <c r="BZ385"/>
  <c r="BZ381"/>
  <c r="BZ377"/>
  <c r="BZ373"/>
  <c r="BZ357"/>
  <c r="BZ353"/>
  <c r="BZ349"/>
  <c r="BZ345"/>
  <c r="BZ341"/>
  <c r="G326"/>
  <c r="G322"/>
  <c r="BZ321"/>
  <c r="BZ317"/>
  <c r="BZ313"/>
  <c r="G601"/>
  <c r="G589"/>
  <c r="G655"/>
  <c r="BZ479"/>
  <c r="BZ480"/>
  <c r="BZ476"/>
  <c r="BZ472"/>
  <c r="BZ468"/>
  <c r="BZ464"/>
  <c r="BZ460"/>
  <c r="BZ456"/>
  <c r="BZ452"/>
  <c r="BZ448"/>
  <c r="BZ444"/>
  <c r="BZ440"/>
  <c r="BZ436"/>
  <c r="BZ432"/>
  <c r="BZ428"/>
  <c r="BZ424"/>
  <c r="BZ420"/>
  <c r="BZ416"/>
  <c r="BZ384"/>
  <c r="BZ380"/>
  <c r="BZ376"/>
  <c r="BZ372"/>
  <c r="BZ356"/>
  <c r="BZ352"/>
  <c r="BZ348"/>
  <c r="BZ344"/>
  <c r="BZ340"/>
  <c r="BZ320"/>
  <c r="BZ316"/>
  <c r="BZ312"/>
  <c r="G285"/>
  <c r="G281"/>
  <c r="G277"/>
  <c r="E280"/>
  <c r="Z280" s="1"/>
  <c r="E276"/>
  <c r="Z276" s="1"/>
  <c r="E278"/>
  <c r="Z278" s="1"/>
  <c r="C657" i="3"/>
  <c r="C709" s="1"/>
  <c r="G598" i="31"/>
  <c r="AW274" i="3"/>
  <c r="G602" i="31"/>
  <c r="G600"/>
  <c r="G599"/>
  <c r="AW600" i="3"/>
  <c r="AW276"/>
  <c r="AW280"/>
  <c r="AW284"/>
  <c r="AW288"/>
  <c r="AW292"/>
  <c r="AW296"/>
  <c r="AW300"/>
  <c r="AW304"/>
  <c r="AW308"/>
  <c r="AW312"/>
  <c r="AW316"/>
  <c r="AW320"/>
  <c r="AW324"/>
  <c r="AW328"/>
  <c r="AW332"/>
  <c r="AW336"/>
  <c r="AW340"/>
  <c r="AW344"/>
  <c r="AW348"/>
  <c r="AW352"/>
  <c r="AW356"/>
  <c r="AW360"/>
  <c r="AW364"/>
  <c r="AW368"/>
  <c r="AW372"/>
  <c r="AW376"/>
  <c r="AW380"/>
  <c r="AW384"/>
  <c r="AW388"/>
  <c r="AW392"/>
  <c r="AW396"/>
  <c r="AW400"/>
  <c r="AW404"/>
  <c r="AW408"/>
  <c r="AW412"/>
  <c r="AW416"/>
  <c r="AW420"/>
  <c r="AW424"/>
  <c r="AW428"/>
  <c r="AW432"/>
  <c r="AW436"/>
  <c r="AW440"/>
  <c r="AW444"/>
  <c r="AW448"/>
  <c r="AW452"/>
  <c r="AW456"/>
  <c r="AW460"/>
  <c r="AW464"/>
  <c r="AW468"/>
  <c r="AW472"/>
  <c r="AW476"/>
  <c r="AW480"/>
  <c r="AW484"/>
  <c r="AW488"/>
  <c r="AW492"/>
  <c r="AW496"/>
  <c r="AW500"/>
  <c r="AW504"/>
  <c r="AW508"/>
  <c r="AW512"/>
  <c r="AW516"/>
  <c r="AW520"/>
  <c r="AW524"/>
  <c r="AW528"/>
  <c r="AW532"/>
  <c r="AW536"/>
  <c r="AW540"/>
  <c r="AW544"/>
  <c r="AW548"/>
  <c r="AW552"/>
  <c r="AW556"/>
  <c r="AW560"/>
  <c r="AW564"/>
  <c r="AW568"/>
  <c r="AW572"/>
  <c r="AW576"/>
  <c r="AW580"/>
  <c r="AW584"/>
  <c r="AW588"/>
  <c r="AW592"/>
  <c r="AW596"/>
  <c r="AW273"/>
  <c r="AW275"/>
  <c r="AW279"/>
  <c r="AW283"/>
  <c r="AW287"/>
  <c r="AW291"/>
  <c r="AW295"/>
  <c r="AW299"/>
  <c r="AW303"/>
  <c r="AW307"/>
  <c r="AW311"/>
  <c r="AW315"/>
  <c r="AW319"/>
  <c r="AW323"/>
  <c r="AW327"/>
  <c r="AW331"/>
  <c r="AW335"/>
  <c r="AW339"/>
  <c r="AW343"/>
  <c r="AW347"/>
  <c r="AW351"/>
  <c r="AW355"/>
  <c r="AW359"/>
  <c r="AW363"/>
  <c r="AW367"/>
  <c r="AW371"/>
  <c r="AW375"/>
  <c r="AW379"/>
  <c r="AW383"/>
  <c r="AW387"/>
  <c r="AW391"/>
  <c r="AW395"/>
  <c r="AW399"/>
  <c r="AW403"/>
  <c r="AW407"/>
  <c r="AW411"/>
  <c r="AW415"/>
  <c r="AW419"/>
  <c r="AW423"/>
  <c r="AW427"/>
  <c r="AW431"/>
  <c r="AW435"/>
  <c r="AW439"/>
  <c r="AW443"/>
  <c r="AW447"/>
  <c r="AW451"/>
  <c r="AW455"/>
  <c r="AW459"/>
  <c r="AW463"/>
  <c r="AW467"/>
  <c r="AW471"/>
  <c r="AW475"/>
  <c r="AW479"/>
  <c r="AW483"/>
  <c r="AW487"/>
  <c r="AW491"/>
  <c r="AW495"/>
  <c r="AW499"/>
  <c r="AW503"/>
  <c r="AW507"/>
  <c r="AW511"/>
  <c r="AW515"/>
  <c r="AW519"/>
  <c r="AW523"/>
  <c r="AW527"/>
  <c r="AW531"/>
  <c r="AW535"/>
  <c r="AW539"/>
  <c r="AW543"/>
  <c r="AW547"/>
  <c r="AW551"/>
  <c r="AW555"/>
  <c r="AW559"/>
  <c r="AW563"/>
  <c r="AW567"/>
  <c r="AW571"/>
  <c r="AW575"/>
  <c r="AW579"/>
  <c r="AW583"/>
  <c r="AW587"/>
  <c r="AW591"/>
  <c r="AW595"/>
  <c r="AW599"/>
  <c r="AW602"/>
  <c r="AW277"/>
  <c r="AW281"/>
  <c r="AW285"/>
  <c r="AW289"/>
  <c r="AW293"/>
  <c r="AW297"/>
  <c r="AW301"/>
  <c r="AW305"/>
  <c r="AW309"/>
  <c r="AW313"/>
  <c r="AW317"/>
  <c r="AW321"/>
  <c r="AW325"/>
  <c r="AW329"/>
  <c r="AW333"/>
  <c r="AW337"/>
  <c r="AW341"/>
  <c r="AW345"/>
  <c r="AW349"/>
  <c r="AW353"/>
  <c r="AW357"/>
  <c r="AW361"/>
  <c r="AW365"/>
  <c r="AW369"/>
  <c r="AW373"/>
  <c r="AW377"/>
  <c r="AW381"/>
  <c r="AW385"/>
  <c r="AW389"/>
  <c r="AW393"/>
  <c r="AW397"/>
  <c r="AW401"/>
  <c r="AW405"/>
  <c r="AW409"/>
  <c r="AW413"/>
  <c r="AW417"/>
  <c r="AW421"/>
  <c r="AW425"/>
  <c r="AW429"/>
  <c r="AW433"/>
  <c r="AW437"/>
  <c r="AW441"/>
  <c r="AW445"/>
  <c r="AW449"/>
  <c r="AW453"/>
  <c r="AW457"/>
  <c r="AW461"/>
  <c r="AW465"/>
  <c r="AW469"/>
  <c r="AW473"/>
  <c r="AW477"/>
  <c r="AW481"/>
  <c r="AW485"/>
  <c r="AW489"/>
  <c r="AW493"/>
  <c r="AW497"/>
  <c r="AW501"/>
  <c r="AW505"/>
  <c r="AW509"/>
  <c r="AW513"/>
  <c r="AW517"/>
  <c r="AW521"/>
  <c r="AW525"/>
  <c r="AW529"/>
  <c r="AW533"/>
  <c r="AW537"/>
  <c r="AW541"/>
  <c r="AW545"/>
  <c r="AW549"/>
  <c r="AW553"/>
  <c r="AW557"/>
  <c r="AW561"/>
  <c r="AW565"/>
  <c r="AW569"/>
  <c r="AW573"/>
  <c r="AW577"/>
  <c r="AW581"/>
  <c r="AW585"/>
  <c r="AW589"/>
  <c r="AW593"/>
  <c r="AW597"/>
  <c r="AW601"/>
  <c r="AX273"/>
  <c r="P654" i="1" l="1"/>
  <c r="P653"/>
  <c r="P655"/>
  <c r="E281" i="31"/>
  <c r="Z281" s="1"/>
  <c r="E282"/>
  <c r="Z282" s="1"/>
  <c r="E277"/>
  <c r="Z277" s="1"/>
  <c r="E283"/>
  <c r="Z283" s="1"/>
  <c r="AZ376" i="3"/>
  <c r="AZ575"/>
  <c r="AZ477"/>
  <c r="M300"/>
  <c r="AK300" s="1"/>
  <c r="M300" i="30"/>
  <c r="AK300" s="1"/>
  <c r="Q284" i="31"/>
  <c r="Q292"/>
  <c r="Q289"/>
  <c r="M296" i="3"/>
  <c r="AK296" s="1"/>
  <c r="M296" i="30"/>
  <c r="AK296" s="1"/>
  <c r="M297" i="3"/>
  <c r="AK297" s="1"/>
  <c r="Q297" i="1" s="1"/>
  <c r="M297" i="30"/>
  <c r="AK297" s="1"/>
  <c r="M295" i="3"/>
  <c r="AK295" s="1"/>
  <c r="Q295" i="1" s="1"/>
  <c r="M295" i="30"/>
  <c r="AK295" s="1"/>
  <c r="Q290" i="31"/>
  <c r="M301" i="3"/>
  <c r="AK301" s="1"/>
  <c r="Q301" i="1" s="1"/>
  <c r="M301" i="30"/>
  <c r="AK301" s="1"/>
  <c r="Q279" i="1"/>
  <c r="Q288" i="31"/>
  <c r="S631" i="30"/>
  <c r="M279"/>
  <c r="S630"/>
  <c r="S682" s="1"/>
  <c r="Q287" i="31"/>
  <c r="M302" i="3"/>
  <c r="AK302" s="1"/>
  <c r="Q302" i="1" s="1"/>
  <c r="M302" i="30"/>
  <c r="AK302" s="1"/>
  <c r="M294" i="3"/>
  <c r="AK294" s="1"/>
  <c r="Q294" i="1" s="1"/>
  <c r="M294" i="30"/>
  <c r="AK294" s="1"/>
  <c r="Q285" i="31"/>
  <c r="M298" i="3"/>
  <c r="AK298" s="1"/>
  <c r="Q298" i="1" s="1"/>
  <c r="M298" i="30"/>
  <c r="AK298" s="1"/>
  <c r="Q283" i="1"/>
  <c r="M291" i="3"/>
  <c r="AK291" s="1"/>
  <c r="Q291" i="1" s="1"/>
  <c r="AK275" i="30"/>
  <c r="M728"/>
  <c r="M751" s="1"/>
  <c r="M630"/>
  <c r="M299" i="3"/>
  <c r="AK299" s="1"/>
  <c r="Q299" i="1" s="1"/>
  <c r="M299" i="30"/>
  <c r="AK299" s="1"/>
  <c r="Q286" i="31"/>
  <c r="M293" i="3"/>
  <c r="AK293" s="1"/>
  <c r="Q293" i="1" s="1"/>
  <c r="M293" i="30"/>
  <c r="AK293" s="1"/>
  <c r="AZ508" i="3"/>
  <c r="AZ596"/>
  <c r="AZ472"/>
  <c r="AZ541"/>
  <c r="AZ314"/>
  <c r="AZ332"/>
  <c r="AZ354"/>
  <c r="AZ368"/>
  <c r="AZ382"/>
  <c r="AZ396"/>
  <c r="AZ414"/>
  <c r="AZ429"/>
  <c r="AZ444"/>
  <c r="AZ462"/>
  <c r="AZ476"/>
  <c r="AZ492"/>
  <c r="AZ504"/>
  <c r="AZ524"/>
  <c r="AZ536"/>
  <c r="AZ316"/>
  <c r="AZ511"/>
  <c r="AZ542"/>
  <c r="AZ413"/>
  <c r="AZ324"/>
  <c r="AZ333"/>
  <c r="AZ360"/>
  <c r="AZ371"/>
  <c r="AZ389"/>
  <c r="AZ418"/>
  <c r="AZ435"/>
  <c r="AZ450"/>
  <c r="AZ470"/>
  <c r="AZ483"/>
  <c r="AZ499"/>
  <c r="AZ515"/>
  <c r="AZ531"/>
  <c r="AZ546"/>
  <c r="AZ560"/>
  <c r="AZ574"/>
  <c r="AZ590"/>
  <c r="AZ403"/>
  <c r="AZ358"/>
  <c r="AZ383"/>
  <c r="AZ478"/>
  <c r="AZ447"/>
  <c r="AZ335"/>
  <c r="AZ365"/>
  <c r="AZ372"/>
  <c r="AZ399"/>
  <c r="AZ408"/>
  <c r="AZ440"/>
  <c r="AZ463"/>
  <c r="AZ494"/>
  <c r="AZ527"/>
  <c r="AZ558"/>
  <c r="AZ591"/>
  <c r="AZ319"/>
  <c r="AZ317"/>
  <c r="AZ326"/>
  <c r="AZ351"/>
  <c r="AZ367"/>
  <c r="AZ398"/>
  <c r="AZ415"/>
  <c r="AZ431"/>
  <c r="AZ446"/>
  <c r="AZ479"/>
  <c r="AZ495"/>
  <c r="AZ510"/>
  <c r="AZ526"/>
  <c r="AZ543"/>
  <c r="AZ559"/>
  <c r="AZ493"/>
  <c r="AZ557"/>
  <c r="AZ374"/>
  <c r="AZ540"/>
  <c r="AZ430"/>
  <c r="AZ500"/>
  <c r="AZ340"/>
  <c r="AZ397"/>
  <c r="AZ461"/>
  <c r="AZ525"/>
  <c r="AZ589"/>
  <c r="AZ468"/>
  <c r="AZ436"/>
  <c r="AZ381"/>
  <c r="AZ445"/>
  <c r="AZ509"/>
  <c r="AZ573"/>
  <c r="AZ390"/>
  <c r="AZ572"/>
  <c r="AZ404"/>
  <c r="AZ532"/>
  <c r="AZ344"/>
  <c r="BZ408" i="31"/>
  <c r="AZ349" i="3"/>
  <c r="AZ342"/>
  <c r="AZ339"/>
  <c r="AZ554"/>
  <c r="AZ566"/>
  <c r="AZ582"/>
  <c r="AZ598"/>
  <c r="BZ395" i="31"/>
  <c r="G643"/>
  <c r="G735" s="1"/>
  <c r="BZ363"/>
  <c r="BZ360"/>
  <c r="BZ365"/>
  <c r="G641"/>
  <c r="G689" s="1"/>
  <c r="BZ366"/>
  <c r="BZ368"/>
  <c r="BZ337"/>
  <c r="BZ369"/>
  <c r="AZ315" i="3"/>
  <c r="AZ318"/>
  <c r="AZ322"/>
  <c r="AZ327"/>
  <c r="AZ331"/>
  <c r="AZ336"/>
  <c r="AZ343"/>
  <c r="AZ347"/>
  <c r="AZ350"/>
  <c r="AZ359"/>
  <c r="AZ363"/>
  <c r="AZ364"/>
  <c r="AZ375"/>
  <c r="AZ379"/>
  <c r="AZ386"/>
  <c r="AZ391"/>
  <c r="AZ395"/>
  <c r="AZ400"/>
  <c r="AZ407"/>
  <c r="AZ411"/>
  <c r="AZ423"/>
  <c r="AZ427"/>
  <c r="AZ432"/>
  <c r="AZ439"/>
  <c r="AZ443"/>
  <c r="AZ455"/>
  <c r="AZ459"/>
  <c r="AZ464"/>
  <c r="AZ471"/>
  <c r="AZ475"/>
  <c r="AZ487"/>
  <c r="AZ491"/>
  <c r="AZ496"/>
  <c r="AZ503"/>
  <c r="AZ507"/>
  <c r="AZ512"/>
  <c r="AZ519"/>
  <c r="AZ520"/>
  <c r="AZ528"/>
  <c r="AZ535"/>
  <c r="AZ539"/>
  <c r="AZ551"/>
  <c r="AZ555"/>
  <c r="AZ556"/>
  <c r="AZ567"/>
  <c r="AZ571"/>
  <c r="AZ576"/>
  <c r="AZ583"/>
  <c r="AZ584"/>
  <c r="AZ592"/>
  <c r="AZ599"/>
  <c r="AZ602"/>
  <c r="AZ320"/>
  <c r="AZ325"/>
  <c r="AZ334"/>
  <c r="AZ341"/>
  <c r="AZ348"/>
  <c r="AZ361"/>
  <c r="AZ370"/>
  <c r="AZ380"/>
  <c r="AZ388"/>
  <c r="AZ406"/>
  <c r="AZ412"/>
  <c r="AZ422"/>
  <c r="AZ428"/>
  <c r="AZ438"/>
  <c r="AZ454"/>
  <c r="AZ460"/>
  <c r="AZ467"/>
  <c r="AZ486"/>
  <c r="AZ502"/>
  <c r="AZ518"/>
  <c r="AZ534"/>
  <c r="AZ552"/>
  <c r="AZ564"/>
  <c r="AZ568"/>
  <c r="AZ579"/>
  <c r="AZ588"/>
  <c r="AZ595"/>
  <c r="BZ370" i="31"/>
  <c r="BZ364"/>
  <c r="BZ361"/>
  <c r="BZ362"/>
  <c r="G702"/>
  <c r="BZ338"/>
  <c r="AZ321" i="3"/>
  <c r="AZ353"/>
  <c r="AZ385"/>
  <c r="AZ433"/>
  <c r="AZ465"/>
  <c r="AZ497"/>
  <c r="AZ529"/>
  <c r="AZ561"/>
  <c r="AZ593"/>
  <c r="AZ346"/>
  <c r="AZ378"/>
  <c r="AZ352"/>
  <c r="AZ448"/>
  <c r="AZ516"/>
  <c r="AZ580"/>
  <c r="AZ402"/>
  <c r="AZ434"/>
  <c r="AZ466"/>
  <c r="AZ498"/>
  <c r="AZ530"/>
  <c r="AZ562"/>
  <c r="AZ594"/>
  <c r="AZ323"/>
  <c r="AZ355"/>
  <c r="AZ387"/>
  <c r="AZ419"/>
  <c r="AZ451"/>
  <c r="AZ547"/>
  <c r="AZ384"/>
  <c r="BZ406" i="31"/>
  <c r="P652"/>
  <c r="P646"/>
  <c r="P650"/>
  <c r="AZ357" i="3"/>
  <c r="AZ373"/>
  <c r="AZ405"/>
  <c r="AZ421"/>
  <c r="AZ437"/>
  <c r="AZ453"/>
  <c r="AZ469"/>
  <c r="AZ485"/>
  <c r="AZ501"/>
  <c r="AZ517"/>
  <c r="AZ533"/>
  <c r="AZ549"/>
  <c r="AZ565"/>
  <c r="AZ581"/>
  <c r="AZ597"/>
  <c r="AZ366"/>
  <c r="AZ356"/>
  <c r="AZ392"/>
  <c r="AZ420"/>
  <c r="AZ452"/>
  <c r="AZ488"/>
  <c r="AZ550"/>
  <c r="AZ328"/>
  <c r="AZ424"/>
  <c r="AZ456"/>
  <c r="AZ484"/>
  <c r="AZ544"/>
  <c r="G640" i="31"/>
  <c r="BZ409"/>
  <c r="BZ298"/>
  <c r="P654"/>
  <c r="AZ600" i="3"/>
  <c r="O686" i="31"/>
  <c r="O687"/>
  <c r="AZ337" i="3"/>
  <c r="AZ369"/>
  <c r="AZ401"/>
  <c r="AZ417"/>
  <c r="AZ449"/>
  <c r="AZ481"/>
  <c r="AZ513"/>
  <c r="AZ545"/>
  <c r="AZ577"/>
  <c r="AZ330"/>
  <c r="AZ362"/>
  <c r="AZ416"/>
  <c r="AZ480"/>
  <c r="AZ548"/>
  <c r="AZ482"/>
  <c r="AZ514"/>
  <c r="AZ578"/>
  <c r="AZ563"/>
  <c r="BZ412" i="31"/>
  <c r="P637"/>
  <c r="P638"/>
  <c r="P639"/>
  <c r="P655"/>
  <c r="P643"/>
  <c r="P648"/>
  <c r="AZ329" i="3"/>
  <c r="AZ345"/>
  <c r="AZ377"/>
  <c r="AZ393"/>
  <c r="AZ409"/>
  <c r="AZ425"/>
  <c r="AZ441"/>
  <c r="AZ457"/>
  <c r="AZ473"/>
  <c r="AZ489"/>
  <c r="AZ505"/>
  <c r="AZ521"/>
  <c r="AZ537"/>
  <c r="AZ553"/>
  <c r="AZ569"/>
  <c r="AZ585"/>
  <c r="AZ601"/>
  <c r="AZ338"/>
  <c r="AZ394"/>
  <c r="AZ410"/>
  <c r="AZ426"/>
  <c r="AZ442"/>
  <c r="AZ458"/>
  <c r="AZ474"/>
  <c r="AZ490"/>
  <c r="AZ506"/>
  <c r="AZ522"/>
  <c r="AZ538"/>
  <c r="AZ570"/>
  <c r="AZ586"/>
  <c r="AZ523"/>
  <c r="AZ587"/>
  <c r="BZ336" i="31"/>
  <c r="BZ413"/>
  <c r="BZ410"/>
  <c r="P645"/>
  <c r="P649"/>
  <c r="P651"/>
  <c r="P640"/>
  <c r="P641"/>
  <c r="P644"/>
  <c r="P647"/>
  <c r="P653"/>
  <c r="P700" s="1"/>
  <c r="P642"/>
  <c r="P689" s="1"/>
  <c r="BZ335"/>
  <c r="BZ400"/>
  <c r="BZ297"/>
  <c r="BZ303"/>
  <c r="BZ300"/>
  <c r="BZ301"/>
  <c r="BZ401"/>
  <c r="BZ305"/>
  <c r="BZ304"/>
  <c r="BZ332"/>
  <c r="BZ403"/>
  <c r="BZ292"/>
  <c r="BZ396"/>
  <c r="BZ327"/>
  <c r="BZ389"/>
  <c r="BZ390"/>
  <c r="BZ387"/>
  <c r="BZ404"/>
  <c r="BZ405"/>
  <c r="BZ407"/>
  <c r="BZ388"/>
  <c r="BZ329"/>
  <c r="BZ402"/>
  <c r="G637"/>
  <c r="BZ290"/>
  <c r="BZ330"/>
  <c r="BZ307"/>
  <c r="BZ391"/>
  <c r="BZ288"/>
  <c r="BZ296"/>
  <c r="BZ308"/>
  <c r="BZ324"/>
  <c r="BZ289"/>
  <c r="BZ393"/>
  <c r="BZ286"/>
  <c r="BZ284"/>
  <c r="BZ283"/>
  <c r="G636"/>
  <c r="BZ278"/>
  <c r="BZ281"/>
  <c r="BZ285"/>
  <c r="BZ277"/>
  <c r="BZ279"/>
  <c r="BZ282"/>
  <c r="BZ275"/>
  <c r="BZ276"/>
  <c r="BZ280"/>
  <c r="BZ294"/>
  <c r="BZ322"/>
  <c r="BZ334"/>
  <c r="BZ394"/>
  <c r="G647"/>
  <c r="G695" s="1"/>
  <c r="G700"/>
  <c r="BZ295"/>
  <c r="BZ367"/>
  <c r="BZ411"/>
  <c r="G732"/>
  <c r="BZ287"/>
  <c r="BZ333"/>
  <c r="G638"/>
  <c r="G686" s="1"/>
  <c r="BZ302"/>
  <c r="BZ291"/>
  <c r="BZ323"/>
  <c r="BZ328"/>
  <c r="BZ392"/>
  <c r="BZ293"/>
  <c r="BZ309"/>
  <c r="BZ325"/>
  <c r="BZ397"/>
  <c r="BZ306"/>
  <c r="BZ326"/>
  <c r="G692"/>
  <c r="G737"/>
  <c r="G646"/>
  <c r="BZ398"/>
  <c r="G696"/>
  <c r="G697"/>
  <c r="G698"/>
  <c r="G699"/>
  <c r="BZ299"/>
  <c r="BZ331"/>
  <c r="BZ399"/>
  <c r="G701"/>
  <c r="AY615" i="3"/>
  <c r="AY616"/>
  <c r="AY617"/>
  <c r="AY618"/>
  <c r="AY619"/>
  <c r="AY620"/>
  <c r="AY621"/>
  <c r="AY622"/>
  <c r="AY623"/>
  <c r="AY624"/>
  <c r="AY625"/>
  <c r="AY614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35"/>
  <c r="AX633"/>
  <c r="AX634"/>
  <c r="AX632"/>
  <c r="AH280"/>
  <c r="AH281"/>
  <c r="AH282"/>
  <c r="AH283"/>
  <c r="AH284"/>
  <c r="AH285"/>
  <c r="AH286"/>
  <c r="AH287"/>
  <c r="AH288"/>
  <c r="AH289"/>
  <c r="AH290"/>
  <c r="AH279"/>
  <c r="AH275"/>
  <c r="AH276"/>
  <c r="AH277"/>
  <c r="AH278"/>
  <c r="E286" i="31" l="1"/>
  <c r="Z286" s="1"/>
  <c r="E285"/>
  <c r="Z285" s="1"/>
  <c r="S683" i="30"/>
  <c r="E289" i="31"/>
  <c r="Z289" s="1"/>
  <c r="E287"/>
  <c r="Z287" s="1"/>
  <c r="E288"/>
  <c r="Z288" s="1"/>
  <c r="E290"/>
  <c r="Z290" s="1"/>
  <c r="E292"/>
  <c r="Z292" s="1"/>
  <c r="AK279" i="30"/>
  <c r="M729"/>
  <c r="M752" s="1"/>
  <c r="M631"/>
  <c r="M683" s="1"/>
  <c r="Q297" i="31"/>
  <c r="Q300" i="1"/>
  <c r="S632" i="30"/>
  <c r="S684" s="1"/>
  <c r="M291"/>
  <c r="Q298" i="31"/>
  <c r="Q294"/>
  <c r="Q301"/>
  <c r="Q295"/>
  <c r="Q296"/>
  <c r="E284"/>
  <c r="Z284" s="1"/>
  <c r="Q293"/>
  <c r="Q299"/>
  <c r="Q275"/>
  <c r="AK630" i="30"/>
  <c r="Q302" i="31"/>
  <c r="Q296" i="1"/>
  <c r="Q300" i="31"/>
  <c r="G736"/>
  <c r="G734"/>
  <c r="G690"/>
  <c r="G691"/>
  <c r="P694"/>
  <c r="G740"/>
  <c r="G688"/>
  <c r="P692"/>
  <c r="P693"/>
  <c r="G733"/>
  <c r="P687"/>
  <c r="P690"/>
  <c r="P697"/>
  <c r="P702"/>
  <c r="BK290"/>
  <c r="M287"/>
  <c r="M290"/>
  <c r="G687"/>
  <c r="P701"/>
  <c r="BK287"/>
  <c r="M289"/>
  <c r="M285"/>
  <c r="P691"/>
  <c r="P696"/>
  <c r="P686"/>
  <c r="BK289"/>
  <c r="BK288"/>
  <c r="M286"/>
  <c r="P698"/>
  <c r="BK286"/>
  <c r="BK285"/>
  <c r="BK284"/>
  <c r="M288"/>
  <c r="M284"/>
  <c r="P688"/>
  <c r="P695"/>
  <c r="P685"/>
  <c r="P699"/>
  <c r="G731"/>
  <c r="G728"/>
  <c r="G683"/>
  <c r="G739"/>
  <c r="G694"/>
  <c r="G693"/>
  <c r="G738"/>
  <c r="G685"/>
  <c r="G730"/>
  <c r="G729"/>
  <c r="G684"/>
  <c r="M112" i="1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11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AB263" i="3"/>
  <c r="AB264"/>
  <c r="AB265"/>
  <c r="AB266"/>
  <c r="AD263"/>
  <c r="O263" i="1"/>
  <c r="AD264" i="3"/>
  <c r="O264" i="1"/>
  <c r="AD265" i="3"/>
  <c r="O265" i="1"/>
  <c r="AD266" i="3"/>
  <c r="Z79" i="10"/>
  <c r="Z78"/>
  <c r="Z77"/>
  <c r="Z76"/>
  <c r="Z75"/>
  <c r="X74"/>
  <c r="X73"/>
  <c r="X72"/>
  <c r="X71"/>
  <c r="X70"/>
  <c r="X69"/>
  <c r="X68"/>
  <c r="X67"/>
  <c r="X66"/>
  <c r="X65"/>
  <c r="X64"/>
  <c r="X63"/>
  <c r="X62"/>
  <c r="X61"/>
  <c r="Z27"/>
  <c r="Z26"/>
  <c r="Z25"/>
  <c r="Z24"/>
  <c r="Z23"/>
  <c r="X22"/>
  <c r="X21"/>
  <c r="X20"/>
  <c r="X19"/>
  <c r="X18"/>
  <c r="X17"/>
  <c r="X16"/>
  <c r="X15"/>
  <c r="X14"/>
  <c r="X13"/>
  <c r="X12"/>
  <c r="X11"/>
  <c r="X10"/>
  <c r="X9"/>
  <c r="G272" i="1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W263" i="3"/>
  <c r="Y263"/>
  <c r="Z263"/>
  <c r="AC263"/>
  <c r="W264"/>
  <c r="Y264"/>
  <c r="Z264"/>
  <c r="AC264"/>
  <c r="W265"/>
  <c r="Y265"/>
  <c r="Z265"/>
  <c r="AC265"/>
  <c r="W266"/>
  <c r="Y266"/>
  <c r="Z266"/>
  <c r="AC266"/>
  <c r="BX53" i="1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3"/>
  <c r="BX104"/>
  <c r="BX105"/>
  <c r="BX106"/>
  <c r="BX107"/>
  <c r="BX108"/>
  <c r="BX109"/>
  <c r="BX110"/>
  <c r="BX111"/>
  <c r="BX112"/>
  <c r="BX113"/>
  <c r="BX114"/>
  <c r="BX115"/>
  <c r="BX116"/>
  <c r="BX117"/>
  <c r="BX118"/>
  <c r="BX119"/>
  <c r="BX120"/>
  <c r="BX121"/>
  <c r="BX122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X140"/>
  <c r="BX141"/>
  <c r="BX142"/>
  <c r="BX143"/>
  <c r="BX144"/>
  <c r="BX145"/>
  <c r="BX146"/>
  <c r="BX147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X174"/>
  <c r="BX175"/>
  <c r="BX176"/>
  <c r="BX177"/>
  <c r="BX178"/>
  <c r="BX179"/>
  <c r="BX180"/>
  <c r="BX181"/>
  <c r="BX182"/>
  <c r="BX183"/>
  <c r="BX184"/>
  <c r="BX185"/>
  <c r="BX186"/>
  <c r="BX187"/>
  <c r="BX188"/>
  <c r="BX189"/>
  <c r="BX190"/>
  <c r="BX191"/>
  <c r="BX192"/>
  <c r="BX193"/>
  <c r="BX194"/>
  <c r="BX195"/>
  <c r="BX196"/>
  <c r="BX197"/>
  <c r="BX198"/>
  <c r="BX199"/>
  <c r="BX200"/>
  <c r="BX201"/>
  <c r="BX202"/>
  <c r="BX203"/>
  <c r="BX204"/>
  <c r="BX205"/>
  <c r="BX206"/>
  <c r="BX207"/>
  <c r="BX208"/>
  <c r="BX209"/>
  <c r="BX210"/>
  <c r="BX211"/>
  <c r="BX212"/>
  <c r="BX213"/>
  <c r="BX214"/>
  <c r="BX215"/>
  <c r="BX216"/>
  <c r="BX217"/>
  <c r="BX218"/>
  <c r="BX219"/>
  <c r="BX220"/>
  <c r="BX221"/>
  <c r="BX222"/>
  <c r="BX223"/>
  <c r="BX224"/>
  <c r="BX225"/>
  <c r="BX226"/>
  <c r="BX227"/>
  <c r="BX228"/>
  <c r="BX229"/>
  <c r="BX230"/>
  <c r="BX231"/>
  <c r="BX232"/>
  <c r="BX233"/>
  <c r="BX234"/>
  <c r="BX235"/>
  <c r="BX236"/>
  <c r="BX237"/>
  <c r="BX238"/>
  <c r="BX239"/>
  <c r="BX240"/>
  <c r="BX241"/>
  <c r="BX242"/>
  <c r="BX243"/>
  <c r="BX244"/>
  <c r="BX245"/>
  <c r="BX246"/>
  <c r="BX247"/>
  <c r="BX248"/>
  <c r="BX249"/>
  <c r="BX250"/>
  <c r="BX251"/>
  <c r="BX252"/>
  <c r="BX253"/>
  <c r="BX254"/>
  <c r="BX255"/>
  <c r="BX256"/>
  <c r="BX257"/>
  <c r="BX258"/>
  <c r="BX259"/>
  <c r="BX260"/>
  <c r="BX261"/>
  <c r="BX262"/>
  <c r="BX263"/>
  <c r="BX264"/>
  <c r="BX265"/>
  <c r="BX266"/>
  <c r="BX267"/>
  <c r="BX268"/>
  <c r="BX269"/>
  <c r="BX270"/>
  <c r="BX271"/>
  <c r="BX272"/>
  <c r="BX52"/>
  <c r="BX51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85"/>
  <c r="BS86"/>
  <c r="BS87"/>
  <c r="BS88"/>
  <c r="BS89"/>
  <c r="BS90"/>
  <c r="BS91"/>
  <c r="BS92"/>
  <c r="BS93"/>
  <c r="BS94"/>
  <c r="BS95"/>
  <c r="BS96"/>
  <c r="BS97"/>
  <c r="BS98"/>
  <c r="BS99"/>
  <c r="BS100"/>
  <c r="BS101"/>
  <c r="BS102"/>
  <c r="BS103"/>
  <c r="BS104"/>
  <c r="BS105"/>
  <c r="BS106"/>
  <c r="BS107"/>
  <c r="BS108"/>
  <c r="BS109"/>
  <c r="BS110"/>
  <c r="BS111"/>
  <c r="BS112"/>
  <c r="BS113"/>
  <c r="BS114"/>
  <c r="BS115"/>
  <c r="BS116"/>
  <c r="BS117"/>
  <c r="BS118"/>
  <c r="BS119"/>
  <c r="BS120"/>
  <c r="BS121"/>
  <c r="BS122"/>
  <c r="BS123"/>
  <c r="BS124"/>
  <c r="BS125"/>
  <c r="BS126"/>
  <c r="BS127"/>
  <c r="BS128"/>
  <c r="BS129"/>
  <c r="BS130"/>
  <c r="BS131"/>
  <c r="BS132"/>
  <c r="BS133"/>
  <c r="BS134"/>
  <c r="BS135"/>
  <c r="BS136"/>
  <c r="BS137"/>
  <c r="BS138"/>
  <c r="BS139"/>
  <c r="BS140"/>
  <c r="BS141"/>
  <c r="BS142"/>
  <c r="BS143"/>
  <c r="BS144"/>
  <c r="BS145"/>
  <c r="BS146"/>
  <c r="BS147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S174"/>
  <c r="BS175"/>
  <c r="BS176"/>
  <c r="BS177"/>
  <c r="BS178"/>
  <c r="BS179"/>
  <c r="BS180"/>
  <c r="BS181"/>
  <c r="BS182"/>
  <c r="BS183"/>
  <c r="BS184"/>
  <c r="BS185"/>
  <c r="BS186"/>
  <c r="BS187"/>
  <c r="BS188"/>
  <c r="BS189"/>
  <c r="BS190"/>
  <c r="BS191"/>
  <c r="BS192"/>
  <c r="BS193"/>
  <c r="BS194"/>
  <c r="BS195"/>
  <c r="BS196"/>
  <c r="BS197"/>
  <c r="BS198"/>
  <c r="BS199"/>
  <c r="BS200"/>
  <c r="BS201"/>
  <c r="BS202"/>
  <c r="BS203"/>
  <c r="BS204"/>
  <c r="BS205"/>
  <c r="BS206"/>
  <c r="BS207"/>
  <c r="BS208"/>
  <c r="BS209"/>
  <c r="BS210"/>
  <c r="BS211"/>
  <c r="BS212"/>
  <c r="BS213"/>
  <c r="BS214"/>
  <c r="BS215"/>
  <c r="BS216"/>
  <c r="BS217"/>
  <c r="BS218"/>
  <c r="BS219"/>
  <c r="BS220"/>
  <c r="BS221"/>
  <c r="BS222"/>
  <c r="BS223"/>
  <c r="BS224"/>
  <c r="BS225"/>
  <c r="BS226"/>
  <c r="BS227"/>
  <c r="BS228"/>
  <c r="BS229"/>
  <c r="BS230"/>
  <c r="BS231"/>
  <c r="BS232"/>
  <c r="BS233"/>
  <c r="BS234"/>
  <c r="BS235"/>
  <c r="BS236"/>
  <c r="BS237"/>
  <c r="BS238"/>
  <c r="BS239"/>
  <c r="BS240"/>
  <c r="BS241"/>
  <c r="BS242"/>
  <c r="BS243"/>
  <c r="BS244"/>
  <c r="BS245"/>
  <c r="BS246"/>
  <c r="BS247"/>
  <c r="BS248"/>
  <c r="BS249"/>
  <c r="BS250"/>
  <c r="BS251"/>
  <c r="BS252"/>
  <c r="BS253"/>
  <c r="BS254"/>
  <c r="BS255"/>
  <c r="BS256"/>
  <c r="BS257"/>
  <c r="BS258"/>
  <c r="BS259"/>
  <c r="BS260"/>
  <c r="BS261"/>
  <c r="BS262"/>
  <c r="BS263"/>
  <c r="BS264"/>
  <c r="BS265"/>
  <c r="BS266"/>
  <c r="BS267"/>
  <c r="BS268"/>
  <c r="BS269"/>
  <c r="BS270"/>
  <c r="BS271"/>
  <c r="BS272"/>
  <c r="BS52"/>
  <c r="BS53"/>
  <c r="BS51"/>
  <c r="BN124"/>
  <c r="BN125"/>
  <c r="BN126"/>
  <c r="BN127"/>
  <c r="BN128"/>
  <c r="BN129"/>
  <c r="BN130"/>
  <c r="BN131"/>
  <c r="BN132"/>
  <c r="BN133"/>
  <c r="BN134"/>
  <c r="BN135"/>
  <c r="BN136"/>
  <c r="BN137"/>
  <c r="BN138"/>
  <c r="BN139"/>
  <c r="BN140"/>
  <c r="BN141"/>
  <c r="BN142"/>
  <c r="BN143"/>
  <c r="BN144"/>
  <c r="BN145"/>
  <c r="BN146"/>
  <c r="BN147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N174"/>
  <c r="BN175"/>
  <c r="BN176"/>
  <c r="BN177"/>
  <c r="BN178"/>
  <c r="BN179"/>
  <c r="BN180"/>
  <c r="BN181"/>
  <c r="BN182"/>
  <c r="BN183"/>
  <c r="BN184"/>
  <c r="BN185"/>
  <c r="BN186"/>
  <c r="BN187"/>
  <c r="BN188"/>
  <c r="BN189"/>
  <c r="BN190"/>
  <c r="BN191"/>
  <c r="BN192"/>
  <c r="BN193"/>
  <c r="BN194"/>
  <c r="BN195"/>
  <c r="BN196"/>
  <c r="BN197"/>
  <c r="BN198"/>
  <c r="BN199"/>
  <c r="BN200"/>
  <c r="BN201"/>
  <c r="BN202"/>
  <c r="BN203"/>
  <c r="BN204"/>
  <c r="BN205"/>
  <c r="BN206"/>
  <c r="BN207"/>
  <c r="BN208"/>
  <c r="BN209"/>
  <c r="BN210"/>
  <c r="BN211"/>
  <c r="BN212"/>
  <c r="BN213"/>
  <c r="BN214"/>
  <c r="BN215"/>
  <c r="BN216"/>
  <c r="BN217"/>
  <c r="BN218"/>
  <c r="BN219"/>
  <c r="BN220"/>
  <c r="BN221"/>
  <c r="BN222"/>
  <c r="BN223"/>
  <c r="BN224"/>
  <c r="BN225"/>
  <c r="BN226"/>
  <c r="BN227"/>
  <c r="BN228"/>
  <c r="BN229"/>
  <c r="BN230"/>
  <c r="BN231"/>
  <c r="BN232"/>
  <c r="BN233"/>
  <c r="BN234"/>
  <c r="BN235"/>
  <c r="BN236"/>
  <c r="BN237"/>
  <c r="BN238"/>
  <c r="BN239"/>
  <c r="BN240"/>
  <c r="BN241"/>
  <c r="BN242"/>
  <c r="BN243"/>
  <c r="BN244"/>
  <c r="BN245"/>
  <c r="BN246"/>
  <c r="BN247"/>
  <c r="BN248"/>
  <c r="BN249"/>
  <c r="BN250"/>
  <c r="BN251"/>
  <c r="BN252"/>
  <c r="BN253"/>
  <c r="BN254"/>
  <c r="BN255"/>
  <c r="BN256"/>
  <c r="BN257"/>
  <c r="BN258"/>
  <c r="BN259"/>
  <c r="BN260"/>
  <c r="BN261"/>
  <c r="BN262"/>
  <c r="BN263"/>
  <c r="BN264"/>
  <c r="BN265"/>
  <c r="BN266"/>
  <c r="BN267"/>
  <c r="BN268"/>
  <c r="BN269"/>
  <c r="BN270"/>
  <c r="BN271"/>
  <c r="BN272"/>
  <c r="BN123"/>
  <c r="AO125"/>
  <c r="AP125"/>
  <c r="AO126"/>
  <c r="AP126"/>
  <c r="AO127"/>
  <c r="AP127"/>
  <c r="AO128"/>
  <c r="AP128"/>
  <c r="AO129"/>
  <c r="AP129"/>
  <c r="AO130"/>
  <c r="AP130"/>
  <c r="AO131"/>
  <c r="AP131"/>
  <c r="AO132"/>
  <c r="AP132"/>
  <c r="AO133"/>
  <c r="AP133"/>
  <c r="AO134"/>
  <c r="AP134"/>
  <c r="AO135"/>
  <c r="AP135"/>
  <c r="AO136"/>
  <c r="AP136"/>
  <c r="AO137"/>
  <c r="AP137"/>
  <c r="AO138"/>
  <c r="AP138"/>
  <c r="AO139"/>
  <c r="AP139"/>
  <c r="AO140"/>
  <c r="AP140"/>
  <c r="AO141"/>
  <c r="AP141"/>
  <c r="AO142"/>
  <c r="AP142"/>
  <c r="AO143"/>
  <c r="AP143"/>
  <c r="AO144"/>
  <c r="AP144"/>
  <c r="AO145"/>
  <c r="AP145"/>
  <c r="AO146"/>
  <c r="AP146"/>
  <c r="AO147"/>
  <c r="AP147"/>
  <c r="AO148"/>
  <c r="AP148"/>
  <c r="AO149"/>
  <c r="AP149"/>
  <c r="AO150"/>
  <c r="AP150"/>
  <c r="AO151"/>
  <c r="AP151"/>
  <c r="AO152"/>
  <c r="AP152"/>
  <c r="AO153"/>
  <c r="AP153"/>
  <c r="AO154"/>
  <c r="AP154"/>
  <c r="AO155"/>
  <c r="AP155"/>
  <c r="AO156"/>
  <c r="AP156"/>
  <c r="AO157"/>
  <c r="AP157"/>
  <c r="AO158"/>
  <c r="AP158"/>
  <c r="AO159"/>
  <c r="AP159"/>
  <c r="AO160"/>
  <c r="AP160"/>
  <c r="AO161"/>
  <c r="AP161"/>
  <c r="AO162"/>
  <c r="AP162"/>
  <c r="AO163"/>
  <c r="AP163"/>
  <c r="AO164"/>
  <c r="AP164"/>
  <c r="AO165"/>
  <c r="AP165"/>
  <c r="AO166"/>
  <c r="AP166"/>
  <c r="AO167"/>
  <c r="AP167"/>
  <c r="AO168"/>
  <c r="AP168"/>
  <c r="AO169"/>
  <c r="AP169"/>
  <c r="AO170"/>
  <c r="AP170"/>
  <c r="AO171"/>
  <c r="AP171"/>
  <c r="AO172"/>
  <c r="AP172"/>
  <c r="AO173"/>
  <c r="AP173"/>
  <c r="AO174"/>
  <c r="AP174"/>
  <c r="AO175"/>
  <c r="AP175"/>
  <c r="AO176"/>
  <c r="AP176"/>
  <c r="AO177"/>
  <c r="AP177"/>
  <c r="AO178"/>
  <c r="AP178"/>
  <c r="AO179"/>
  <c r="AP179"/>
  <c r="AO180"/>
  <c r="AP180"/>
  <c r="AO181"/>
  <c r="AP181"/>
  <c r="AO182"/>
  <c r="AP182"/>
  <c r="AO183"/>
  <c r="AP183"/>
  <c r="AO184"/>
  <c r="AP184"/>
  <c r="AO185"/>
  <c r="AP185"/>
  <c r="AO186"/>
  <c r="AP186"/>
  <c r="AO187"/>
  <c r="AP187"/>
  <c r="AO188"/>
  <c r="AP188"/>
  <c r="AO189"/>
  <c r="AP189"/>
  <c r="AO190"/>
  <c r="AP190"/>
  <c r="AO191"/>
  <c r="AP191"/>
  <c r="AO192"/>
  <c r="AP192"/>
  <c r="AO193"/>
  <c r="AP193"/>
  <c r="AO194"/>
  <c r="AP194"/>
  <c r="AO195"/>
  <c r="AP195"/>
  <c r="AO196"/>
  <c r="AP196"/>
  <c r="AO197"/>
  <c r="AP197"/>
  <c r="AO198"/>
  <c r="AP198"/>
  <c r="AO199"/>
  <c r="AP199"/>
  <c r="AO200"/>
  <c r="AP200"/>
  <c r="AO201"/>
  <c r="AP201"/>
  <c r="AO202"/>
  <c r="AP202"/>
  <c r="AO203"/>
  <c r="AP203"/>
  <c r="AO204"/>
  <c r="AP204"/>
  <c r="AO205"/>
  <c r="AP205"/>
  <c r="AO206"/>
  <c r="AP206"/>
  <c r="AO207"/>
  <c r="AP207"/>
  <c r="AO208"/>
  <c r="AP208"/>
  <c r="AO209"/>
  <c r="AP209"/>
  <c r="AO210"/>
  <c r="AP210"/>
  <c r="AO211"/>
  <c r="AP211"/>
  <c r="AO212"/>
  <c r="AP212"/>
  <c r="AO213"/>
  <c r="AP213"/>
  <c r="AO214"/>
  <c r="AP214"/>
  <c r="AO215"/>
  <c r="AP215"/>
  <c r="AO216"/>
  <c r="AP216"/>
  <c r="AO217"/>
  <c r="AP217"/>
  <c r="AO218"/>
  <c r="AP218"/>
  <c r="AO219"/>
  <c r="AP219"/>
  <c r="AO220"/>
  <c r="AP220"/>
  <c r="AO221"/>
  <c r="AP221"/>
  <c r="AO222"/>
  <c r="AP222"/>
  <c r="AO223"/>
  <c r="AP223"/>
  <c r="AO224"/>
  <c r="AP224"/>
  <c r="AO225"/>
  <c r="AP225"/>
  <c r="AO226"/>
  <c r="AP226"/>
  <c r="AO227"/>
  <c r="AP227"/>
  <c r="AO228"/>
  <c r="AP228"/>
  <c r="AO229"/>
  <c r="AP229"/>
  <c r="AO230"/>
  <c r="AP230"/>
  <c r="AO231"/>
  <c r="AP231"/>
  <c r="AO232"/>
  <c r="AP232"/>
  <c r="AO233"/>
  <c r="AP233"/>
  <c r="AO234"/>
  <c r="AP234"/>
  <c r="AO235"/>
  <c r="AP235"/>
  <c r="AO236"/>
  <c r="AP236"/>
  <c r="AO237"/>
  <c r="AP237"/>
  <c r="AO238"/>
  <c r="AP238"/>
  <c r="AO239"/>
  <c r="AP239"/>
  <c r="AO240"/>
  <c r="AP240"/>
  <c r="AO241"/>
  <c r="AP241"/>
  <c r="AO242"/>
  <c r="AP242"/>
  <c r="AO243"/>
  <c r="AP243"/>
  <c r="AO244"/>
  <c r="AP244"/>
  <c r="AO245"/>
  <c r="AP245"/>
  <c r="AO246"/>
  <c r="AP246"/>
  <c r="AO247"/>
  <c r="AP247"/>
  <c r="AO248"/>
  <c r="AP248"/>
  <c r="AO249"/>
  <c r="AP249"/>
  <c r="AO250"/>
  <c r="AP250"/>
  <c r="AO251"/>
  <c r="AP251"/>
  <c r="AO252"/>
  <c r="AP252"/>
  <c r="AO253"/>
  <c r="AP253"/>
  <c r="AO254"/>
  <c r="AP254"/>
  <c r="AO255"/>
  <c r="AP255"/>
  <c r="AO256"/>
  <c r="AP256"/>
  <c r="AO257"/>
  <c r="AP257"/>
  <c r="AO258"/>
  <c r="AP258"/>
  <c r="AO259"/>
  <c r="AP259"/>
  <c r="AO260"/>
  <c r="AP260"/>
  <c r="AO261"/>
  <c r="AP261"/>
  <c r="AO262"/>
  <c r="AP262"/>
  <c r="AO263"/>
  <c r="AP263"/>
  <c r="AO264"/>
  <c r="AP264"/>
  <c r="AO265"/>
  <c r="AP265"/>
  <c r="AO266"/>
  <c r="AP266"/>
  <c r="AO267"/>
  <c r="AO268"/>
  <c r="AO269"/>
  <c r="AO270"/>
  <c r="AO271"/>
  <c r="AO272"/>
  <c r="AO124"/>
  <c r="AP124"/>
  <c r="AP123"/>
  <c r="AO123"/>
  <c r="AJ124"/>
  <c r="AK124"/>
  <c r="AJ125"/>
  <c r="AK125"/>
  <c r="AJ126"/>
  <c r="AK126"/>
  <c r="AJ127"/>
  <c r="AK127"/>
  <c r="AJ128"/>
  <c r="AK128"/>
  <c r="AJ129"/>
  <c r="AK129"/>
  <c r="AJ130"/>
  <c r="AK130"/>
  <c r="AJ131"/>
  <c r="AK131"/>
  <c r="AJ132"/>
  <c r="AK132"/>
  <c r="AJ133"/>
  <c r="AK133"/>
  <c r="AJ134"/>
  <c r="AK134"/>
  <c r="AJ135"/>
  <c r="AK135"/>
  <c r="AJ136"/>
  <c r="AK136"/>
  <c r="AJ137"/>
  <c r="AK137"/>
  <c r="AJ138"/>
  <c r="AK138"/>
  <c r="AJ139"/>
  <c r="AK139"/>
  <c r="AJ140"/>
  <c r="AK140"/>
  <c r="AJ141"/>
  <c r="AK141"/>
  <c r="AJ142"/>
  <c r="AK142"/>
  <c r="AJ143"/>
  <c r="AK143"/>
  <c r="AJ144"/>
  <c r="AK144"/>
  <c r="AJ145"/>
  <c r="AK145"/>
  <c r="AJ146"/>
  <c r="AK146"/>
  <c r="AJ147"/>
  <c r="AK147"/>
  <c r="AJ148"/>
  <c r="AK148"/>
  <c r="AJ149"/>
  <c r="AK149"/>
  <c r="AJ150"/>
  <c r="AK150"/>
  <c r="AJ151"/>
  <c r="AK151"/>
  <c r="AJ152"/>
  <c r="AK152"/>
  <c r="AJ153"/>
  <c r="AK153"/>
  <c r="AJ154"/>
  <c r="AK154"/>
  <c r="AJ155"/>
  <c r="AK155"/>
  <c r="AJ156"/>
  <c r="AK156"/>
  <c r="AJ157"/>
  <c r="AK157"/>
  <c r="AJ158"/>
  <c r="AK158"/>
  <c r="AJ159"/>
  <c r="AK159"/>
  <c r="AJ160"/>
  <c r="AK160"/>
  <c r="AJ161"/>
  <c r="AK161"/>
  <c r="AJ162"/>
  <c r="AK162"/>
  <c r="AJ163"/>
  <c r="AK163"/>
  <c r="AJ164"/>
  <c r="AK164"/>
  <c r="AJ165"/>
  <c r="AK165"/>
  <c r="AJ166"/>
  <c r="AK166"/>
  <c r="AJ167"/>
  <c r="AK167"/>
  <c r="AJ168"/>
  <c r="AK168"/>
  <c r="AJ169"/>
  <c r="AK169"/>
  <c r="AJ170"/>
  <c r="AK170"/>
  <c r="AJ171"/>
  <c r="AK171"/>
  <c r="AJ172"/>
  <c r="AK172"/>
  <c r="AJ173"/>
  <c r="AK173"/>
  <c r="AJ174"/>
  <c r="AK174"/>
  <c r="AJ175"/>
  <c r="AK175"/>
  <c r="AJ176"/>
  <c r="AK176"/>
  <c r="AJ177"/>
  <c r="AK177"/>
  <c r="AJ178"/>
  <c r="AK178"/>
  <c r="AJ179"/>
  <c r="AK179"/>
  <c r="AJ180"/>
  <c r="AK180"/>
  <c r="AJ181"/>
  <c r="AK181"/>
  <c r="AJ182"/>
  <c r="AK182"/>
  <c r="AJ183"/>
  <c r="AK183"/>
  <c r="AJ184"/>
  <c r="AK184"/>
  <c r="AJ185"/>
  <c r="AK185"/>
  <c r="AJ186"/>
  <c r="AK186"/>
  <c r="AJ187"/>
  <c r="AK187"/>
  <c r="AJ188"/>
  <c r="AK188"/>
  <c r="AJ189"/>
  <c r="AK189"/>
  <c r="AJ190"/>
  <c r="AK190"/>
  <c r="AJ191"/>
  <c r="AK191"/>
  <c r="AJ192"/>
  <c r="AK192"/>
  <c r="AJ193"/>
  <c r="AK193"/>
  <c r="AJ194"/>
  <c r="AK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K123"/>
  <c r="AJ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123"/>
  <c r="E299" i="31" l="1"/>
  <c r="Z299" s="1"/>
  <c r="E302"/>
  <c r="Z302" s="1"/>
  <c r="E293"/>
  <c r="Z293" s="1"/>
  <c r="E301"/>
  <c r="Z301" s="1"/>
  <c r="E294"/>
  <c r="Z294" s="1"/>
  <c r="E295"/>
  <c r="Z295" s="1"/>
  <c r="E300"/>
  <c r="Z300" s="1"/>
  <c r="E296"/>
  <c r="Z296" s="1"/>
  <c r="E298"/>
  <c r="Z298" s="1"/>
  <c r="E297"/>
  <c r="Z297" s="1"/>
  <c r="N264"/>
  <c r="O264" s="1"/>
  <c r="N264" i="1"/>
  <c r="N265" i="31"/>
  <c r="O265" s="1"/>
  <c r="N265" i="1"/>
  <c r="N266" i="31"/>
  <c r="O266" s="1"/>
  <c r="N266" i="1"/>
  <c r="N263" i="31"/>
  <c r="O263" s="1"/>
  <c r="N263" i="1"/>
  <c r="Q636" i="31"/>
  <c r="E275"/>
  <c r="Z275" s="1"/>
  <c r="AK291" i="30"/>
  <c r="M632"/>
  <c r="M684" s="1"/>
  <c r="M730"/>
  <c r="M753" s="1"/>
  <c r="AO630"/>
  <c r="AO682" s="1"/>
  <c r="AK682"/>
  <c r="Q279" i="31"/>
  <c r="AK631" i="30"/>
  <c r="AN266" i="3"/>
  <c r="AN265"/>
  <c r="AN264"/>
  <c r="AN263"/>
  <c r="N637" i="31"/>
  <c r="AY274" i="1"/>
  <c r="AT274"/>
  <c r="AW266" i="3"/>
  <c r="AT265" i="1"/>
  <c r="AT263"/>
  <c r="AT271"/>
  <c r="AT267"/>
  <c r="AT269"/>
  <c r="AT264"/>
  <c r="AT266"/>
  <c r="AY273"/>
  <c r="AT273"/>
  <c r="AX265" i="3"/>
  <c r="AW265"/>
  <c r="AW264"/>
  <c r="AX263"/>
  <c r="AW263"/>
  <c r="X266"/>
  <c r="AT270" i="1"/>
  <c r="AT272"/>
  <c r="AT268"/>
  <c r="X265" i="3"/>
  <c r="X264"/>
  <c r="X263"/>
  <c r="AX266"/>
  <c r="AX264"/>
  <c r="AQ288" i="31" l="1"/>
  <c r="BU288" s="1"/>
  <c r="AQ290"/>
  <c r="BU290" s="1"/>
  <c r="Q637"/>
  <c r="AQ287"/>
  <c r="BU287" s="1"/>
  <c r="AQ289"/>
  <c r="BU289" s="1"/>
  <c r="E279"/>
  <c r="Z279" s="1"/>
  <c r="AK632" i="30"/>
  <c r="Q291" i="31"/>
  <c r="AO631" i="30"/>
  <c r="AO683" s="1"/>
  <c r="AK683"/>
  <c r="AQ286" i="31"/>
  <c r="BU286" s="1"/>
  <c r="Q683"/>
  <c r="Z636"/>
  <c r="Z658" s="1"/>
  <c r="E636"/>
  <c r="Y8" i="1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4"/>
  <c r="Y5"/>
  <c r="Y6"/>
  <c r="Y7"/>
  <c r="Y3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3"/>
  <c r="V4"/>
  <c r="V5"/>
  <c r="V6"/>
  <c r="V7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4"/>
  <c r="S5"/>
  <c r="S6"/>
  <c r="S7"/>
  <c r="S8"/>
  <c r="S9"/>
  <c r="S3"/>
  <c r="N167" i="10"/>
  <c r="N166"/>
  <c r="N165"/>
  <c r="N164"/>
  <c r="N163"/>
  <c r="N162"/>
  <c r="N161"/>
  <c r="N160"/>
  <c r="N159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Y622" i="1"/>
  <c r="Y621"/>
  <c r="Y620"/>
  <c r="Y619"/>
  <c r="Y618"/>
  <c r="Y617"/>
  <c r="Y616"/>
  <c r="Y615"/>
  <c r="Y614"/>
  <c r="AP111"/>
  <c r="AP110"/>
  <c r="AP109"/>
  <c r="AP108"/>
  <c r="AP107"/>
  <c r="AP106"/>
  <c r="AP105"/>
  <c r="AP104"/>
  <c r="AP103"/>
  <c r="AP102"/>
  <c r="AP101"/>
  <c r="AP100"/>
  <c r="AP99"/>
  <c r="AP98"/>
  <c r="AP97"/>
  <c r="AP96"/>
  <c r="AP95"/>
  <c r="AP94"/>
  <c r="AP93"/>
  <c r="AP92"/>
  <c r="AP91"/>
  <c r="AP90"/>
  <c r="AP89"/>
  <c r="AP88"/>
  <c r="AP87"/>
  <c r="AP86"/>
  <c r="AP85"/>
  <c r="AP84"/>
  <c r="AP83"/>
  <c r="AP82"/>
  <c r="AP81"/>
  <c r="AP80"/>
  <c r="AP79"/>
  <c r="AP78"/>
  <c r="AP77"/>
  <c r="AP76"/>
  <c r="AP75"/>
  <c r="AP74"/>
  <c r="AP73"/>
  <c r="AP72"/>
  <c r="AP71"/>
  <c r="AP70"/>
  <c r="AP69"/>
  <c r="AP68"/>
  <c r="AP67"/>
  <c r="AP66"/>
  <c r="AP65"/>
  <c r="AP64"/>
  <c r="AP63"/>
  <c r="AP62"/>
  <c r="AP61"/>
  <c r="AP60"/>
  <c r="AP59"/>
  <c r="AP58"/>
  <c r="AP57"/>
  <c r="AP56"/>
  <c r="AP55"/>
  <c r="AP54"/>
  <c r="AP53"/>
  <c r="AP52"/>
  <c r="AP51"/>
  <c r="AP50"/>
  <c r="AP49"/>
  <c r="AP48"/>
  <c r="AP47"/>
  <c r="AP46"/>
  <c r="AP45"/>
  <c r="AP44"/>
  <c r="AP43"/>
  <c r="AP42"/>
  <c r="AP41"/>
  <c r="AP40"/>
  <c r="AP39"/>
  <c r="AP38"/>
  <c r="AP37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P14"/>
  <c r="M64" i="10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V622" i="1"/>
  <c r="V621"/>
  <c r="V620"/>
  <c r="V619"/>
  <c r="V618"/>
  <c r="V617"/>
  <c r="V616"/>
  <c r="V615"/>
  <c r="V614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AK18"/>
  <c r="AK17"/>
  <c r="AK16"/>
  <c r="AK15"/>
  <c r="AK14"/>
  <c r="N11" i="10"/>
  <c r="N10"/>
  <c r="N9"/>
  <c r="N8"/>
  <c r="N7"/>
  <c r="N6"/>
  <c r="N5"/>
  <c r="N4"/>
  <c r="N3"/>
  <c r="B12"/>
  <c r="C11"/>
  <c r="B11"/>
  <c r="C10"/>
  <c r="B10"/>
  <c r="C9"/>
  <c r="B9"/>
  <c r="C8"/>
  <c r="B8"/>
  <c r="C7"/>
  <c r="B7"/>
  <c r="C6"/>
  <c r="B6"/>
  <c r="C5"/>
  <c r="B5"/>
  <c r="C4"/>
  <c r="B4"/>
  <c r="C3"/>
  <c r="B3"/>
  <c r="W262" i="3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AD262"/>
  <c r="AD261"/>
  <c r="AD260"/>
  <c r="AD259"/>
  <c r="AD258"/>
  <c r="AD257"/>
  <c r="AD256"/>
  <c r="AD255"/>
  <c r="AD254"/>
  <c r="AD253"/>
  <c r="AD252"/>
  <c r="AD251"/>
  <c r="AD250"/>
  <c r="AD249"/>
  <c r="AD248"/>
  <c r="AD247"/>
  <c r="AD246"/>
  <c r="AD245"/>
  <c r="AD244"/>
  <c r="AD242"/>
  <c r="AD241"/>
  <c r="AD240"/>
  <c r="AD239"/>
  <c r="AD238"/>
  <c r="AD237"/>
  <c r="AD236"/>
  <c r="AD235"/>
  <c r="AD234"/>
  <c r="AD230"/>
  <c r="AD229"/>
  <c r="AD228"/>
  <c r="AD227"/>
  <c r="AD226"/>
  <c r="AD225"/>
  <c r="AD224"/>
  <c r="AD223"/>
  <c r="AD222"/>
  <c r="AD221"/>
  <c r="AD220"/>
  <c r="AD219"/>
  <c r="AD218"/>
  <c r="AD217"/>
  <c r="AD216"/>
  <c r="AD215"/>
  <c r="AD214"/>
  <c r="AD213"/>
  <c r="AD212"/>
  <c r="AD211"/>
  <c r="AD210"/>
  <c r="AD209"/>
  <c r="AD208"/>
  <c r="AD207"/>
  <c r="AD206"/>
  <c r="AD205"/>
  <c r="AD204"/>
  <c r="AD203"/>
  <c r="AD202"/>
  <c r="AD201"/>
  <c r="AD200"/>
  <c r="AD199"/>
  <c r="AD198"/>
  <c r="AD197"/>
  <c r="AD196"/>
  <c r="AD195"/>
  <c r="AD194"/>
  <c r="AD193"/>
  <c r="AD192"/>
  <c r="AD191"/>
  <c r="AD190"/>
  <c r="AD189"/>
  <c r="AD188"/>
  <c r="AD187"/>
  <c r="AD186"/>
  <c r="AD185"/>
  <c r="AD184"/>
  <c r="AD183"/>
  <c r="AD182"/>
  <c r="AD181"/>
  <c r="AD180"/>
  <c r="AD179"/>
  <c r="AD178"/>
  <c r="AD177"/>
  <c r="AD176"/>
  <c r="AD175"/>
  <c r="AD174"/>
  <c r="AD173"/>
  <c r="AD172"/>
  <c r="AD171"/>
  <c r="AD170"/>
  <c r="AD169"/>
  <c r="AD168"/>
  <c r="AD167"/>
  <c r="AD166"/>
  <c r="AD165"/>
  <c r="AD164"/>
  <c r="AD163"/>
  <c r="AD162"/>
  <c r="AD161"/>
  <c r="AD160"/>
  <c r="AD159"/>
  <c r="AD158"/>
  <c r="AD157"/>
  <c r="AD15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E122"/>
  <c r="AD122"/>
  <c r="AE121"/>
  <c r="AD121"/>
  <c r="AE120"/>
  <c r="AD120"/>
  <c r="AE119"/>
  <c r="AD119"/>
  <c r="AE118"/>
  <c r="AD118"/>
  <c r="AE117"/>
  <c r="AD117"/>
  <c r="AE116"/>
  <c r="AD116"/>
  <c r="AE115"/>
  <c r="AD115"/>
  <c r="AE114"/>
  <c r="AD114"/>
  <c r="AE113"/>
  <c r="AD113"/>
  <c r="AE112"/>
  <c r="AD112"/>
  <c r="AE111"/>
  <c r="AD111"/>
  <c r="AE110"/>
  <c r="AD110"/>
  <c r="AE109"/>
  <c r="AD109"/>
  <c r="AE108"/>
  <c r="AD108"/>
  <c r="AE107"/>
  <c r="AD107"/>
  <c r="AE106"/>
  <c r="AD106"/>
  <c r="AE105"/>
  <c r="AD105"/>
  <c r="AE104"/>
  <c r="AD104"/>
  <c r="AE103"/>
  <c r="AD103"/>
  <c r="AE102"/>
  <c r="AD102"/>
  <c r="AE101"/>
  <c r="AD101"/>
  <c r="AE100"/>
  <c r="AD100"/>
  <c r="AE99"/>
  <c r="AD99"/>
  <c r="AE98"/>
  <c r="AD98"/>
  <c r="AE97"/>
  <c r="AD97"/>
  <c r="AE96"/>
  <c r="AD96"/>
  <c r="AE95"/>
  <c r="AD95"/>
  <c r="AE94"/>
  <c r="AD94"/>
  <c r="AE93"/>
  <c r="AD93"/>
  <c r="AE92"/>
  <c r="AD92"/>
  <c r="AE91"/>
  <c r="AD91"/>
  <c r="AE90"/>
  <c r="AD90"/>
  <c r="AE89"/>
  <c r="AD89"/>
  <c r="AE88"/>
  <c r="AD88"/>
  <c r="AE87"/>
  <c r="AD87"/>
  <c r="S622" i="1"/>
  <c r="S621"/>
  <c r="S620"/>
  <c r="S619"/>
  <c r="S618"/>
  <c r="S617"/>
  <c r="S616"/>
  <c r="S615"/>
  <c r="S614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E683" i="31" l="1"/>
  <c r="E728"/>
  <c r="E291"/>
  <c r="Z291" s="1"/>
  <c r="Q638"/>
  <c r="AQ302"/>
  <c r="BU302" s="1"/>
  <c r="AQ297"/>
  <c r="BU297" s="1"/>
  <c r="AQ300"/>
  <c r="BU300" s="1"/>
  <c r="AQ293"/>
  <c r="BU293" s="1"/>
  <c r="AQ301"/>
  <c r="BU301" s="1"/>
  <c r="AQ299"/>
  <c r="BU299" s="1"/>
  <c r="AQ298"/>
  <c r="BU298" s="1"/>
  <c r="AQ296"/>
  <c r="BU296" s="1"/>
  <c r="AQ294"/>
  <c r="BU294" s="1"/>
  <c r="AQ295"/>
  <c r="BU295" s="1"/>
  <c r="AQ291"/>
  <c r="BU291" s="1"/>
  <c r="AQ292"/>
  <c r="BU292" s="1"/>
  <c r="Z637"/>
  <c r="Q684"/>
  <c r="E637"/>
  <c r="AK684" i="30"/>
  <c r="AO632"/>
  <c r="AO684" s="1"/>
  <c r="W616" i="3"/>
  <c r="W617"/>
  <c r="W615"/>
  <c r="E684" i="31" l="1"/>
  <c r="E729"/>
  <c r="E638"/>
  <c r="E730" s="1"/>
  <c r="Z638"/>
  <c r="Q685"/>
  <c r="W669" i="3"/>
  <c r="W668"/>
  <c r="E685" i="31" l="1"/>
  <c r="AP112" i="1" l="1"/>
  <c r="AP113"/>
  <c r="AP115" l="1"/>
  <c r="AP119"/>
  <c r="AP114"/>
  <c r="AP118"/>
  <c r="AP117"/>
  <c r="AP121"/>
  <c r="AP116"/>
  <c r="AP120"/>
  <c r="AK116" l="1"/>
  <c r="AK114"/>
  <c r="AK112"/>
  <c r="AK115"/>
  <c r="AK113"/>
  <c r="AK111"/>
  <c r="AF121" l="1"/>
  <c r="AK120" l="1"/>
  <c r="AK119"/>
  <c r="AK122"/>
  <c r="AK118"/>
  <c r="AK121"/>
  <c r="AK117"/>
  <c r="AF122" l="1"/>
  <c r="AP122" l="1"/>
  <c r="Q283" i="3" l="1"/>
  <c r="Q282"/>
  <c r="Q281"/>
  <c r="Q280"/>
  <c r="Q279"/>
  <c r="Q278"/>
  <c r="Q277"/>
  <c r="E266" i="1"/>
  <c r="Z266" s="1"/>
  <c r="E265"/>
  <c r="Z265" s="1"/>
  <c r="E264"/>
  <c r="Z264" s="1"/>
  <c r="K276" i="3" l="1"/>
  <c r="AI276" s="1"/>
  <c r="K276" i="30"/>
  <c r="AI276" s="1"/>
  <c r="K280" i="3"/>
  <c r="AI280" s="1"/>
  <c r="K280" i="30"/>
  <c r="AI280" s="1"/>
  <c r="K277" i="3"/>
  <c r="AI277" s="1"/>
  <c r="K277" i="30"/>
  <c r="AI277" s="1"/>
  <c r="K281" i="3"/>
  <c r="AI281" s="1"/>
  <c r="K281" i="30"/>
  <c r="AI281" s="1"/>
  <c r="K278" i="3"/>
  <c r="AI278" s="1"/>
  <c r="K278" i="30"/>
  <c r="AI278" s="1"/>
  <c r="K282" i="3"/>
  <c r="AI282" s="1"/>
  <c r="K282" i="30"/>
  <c r="AI282" s="1"/>
  <c r="K275" i="3"/>
  <c r="AI275" s="1"/>
  <c r="K279"/>
  <c r="AI279" s="1"/>
  <c r="K283"/>
  <c r="AI283" s="1"/>
  <c r="K283" i="30"/>
  <c r="AI283" s="1"/>
  <c r="E263" i="1"/>
  <c r="Z263" s="1"/>
  <c r="AZ263"/>
  <c r="AZ264"/>
  <c r="AZ265"/>
  <c r="AZ266"/>
  <c r="AY263"/>
  <c r="AY264"/>
  <c r="AY265"/>
  <c r="AY266"/>
  <c r="AY267"/>
  <c r="AY268"/>
  <c r="AY269"/>
  <c r="AY270"/>
  <c r="AY271"/>
  <c r="AY272"/>
  <c r="AB260" i="3"/>
  <c r="AB261"/>
  <c r="AB262"/>
  <c r="AN262" s="1"/>
  <c r="Y262"/>
  <c r="Z262"/>
  <c r="AC262"/>
  <c r="D262" i="1"/>
  <c r="W262" s="1"/>
  <c r="O262"/>
  <c r="N262" i="31" l="1"/>
  <c r="O262" s="1"/>
  <c r="N262" i="1"/>
  <c r="AG280" i="30"/>
  <c r="O280" i="31"/>
  <c r="K279" i="30"/>
  <c r="Q631"/>
  <c r="O281" i="31"/>
  <c r="AG281" i="30"/>
  <c r="O283" i="31"/>
  <c r="AG283" i="30"/>
  <c r="K275"/>
  <c r="Q630"/>
  <c r="AG278"/>
  <c r="O278" i="31"/>
  <c r="O277"/>
  <c r="AG277" i="30"/>
  <c r="AG276"/>
  <c r="O276" i="31"/>
  <c r="AG282" i="30"/>
  <c r="O282" i="31"/>
  <c r="AW262" i="3"/>
  <c r="E262" i="1"/>
  <c r="Z262" s="1"/>
  <c r="AX262" i="3"/>
  <c r="M277" i="31" l="1"/>
  <c r="AI275" i="30"/>
  <c r="K630"/>
  <c r="K728"/>
  <c r="K751" s="1"/>
  <c r="BF292" i="31"/>
  <c r="M281"/>
  <c r="M276"/>
  <c r="M278"/>
  <c r="M283"/>
  <c r="BF294"/>
  <c r="AI279" i="30"/>
  <c r="K631"/>
  <c r="K729"/>
  <c r="BF293" i="31"/>
  <c r="M282"/>
  <c r="BF291"/>
  <c r="M280"/>
  <c r="Y260" i="3"/>
  <c r="Z260"/>
  <c r="AC260"/>
  <c r="O260" i="1"/>
  <c r="Y261" i="3"/>
  <c r="Z261"/>
  <c r="AC261"/>
  <c r="O261" i="1"/>
  <c r="AN261" i="3"/>
  <c r="N261" i="31" l="1"/>
  <c r="O261" s="1"/>
  <c r="N261" i="1"/>
  <c r="N260" i="31"/>
  <c r="O260" s="1"/>
  <c r="N260" i="1"/>
  <c r="K752" i="30"/>
  <c r="K753"/>
  <c r="K683"/>
  <c r="K684"/>
  <c r="O275" i="31"/>
  <c r="AG275" i="30"/>
  <c r="AI630"/>
  <c r="AI682" s="1"/>
  <c r="O279" i="31"/>
  <c r="AI631" i="30"/>
  <c r="AG279"/>
  <c r="AN260" i="3"/>
  <c r="AW261"/>
  <c r="BA273" s="1"/>
  <c r="AW260"/>
  <c r="AX260"/>
  <c r="AX261"/>
  <c r="BF290" i="31" l="1"/>
  <c r="O637"/>
  <c r="M279"/>
  <c r="BF288"/>
  <c r="BF289"/>
  <c r="BF287"/>
  <c r="AG631" i="30"/>
  <c r="AG630"/>
  <c r="AG682" s="1"/>
  <c r="AI683"/>
  <c r="AI684"/>
  <c r="M275" i="31"/>
  <c r="BF285"/>
  <c r="BF286"/>
  <c r="BF284"/>
  <c r="BX2" i="1"/>
  <c r="M636" i="31" l="1"/>
  <c r="M683" s="1"/>
  <c r="M637"/>
  <c r="P729" s="1"/>
  <c r="AG684" i="30"/>
  <c r="AG683"/>
  <c r="O685" i="31"/>
  <c r="AH302" i="3"/>
  <c r="AH314"/>
  <c r="AH326"/>
  <c r="AH338"/>
  <c r="AH350"/>
  <c r="AH362"/>
  <c r="AH374"/>
  <c r="AH386"/>
  <c r="AH398"/>
  <c r="AH410"/>
  <c r="AH422"/>
  <c r="M684" i="31" l="1"/>
  <c r="M326"/>
  <c r="M314"/>
  <c r="M302"/>
  <c r="Y259" i="3"/>
  <c r="Z259"/>
  <c r="AC259"/>
  <c r="O259" i="1"/>
  <c r="AB259" i="3"/>
  <c r="AB258"/>
  <c r="AB257"/>
  <c r="AB256"/>
  <c r="AB255"/>
  <c r="AB254"/>
  <c r="AB253"/>
  <c r="AB252"/>
  <c r="AB251"/>
  <c r="AB250"/>
  <c r="AB249"/>
  <c r="AB248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K383" i="30" s="1"/>
  <c r="AI383" s="1"/>
  <c r="Q384" i="3"/>
  <c r="Q385"/>
  <c r="K385" i="30" s="1"/>
  <c r="AI385" s="1"/>
  <c r="Q386" i="3"/>
  <c r="Q387"/>
  <c r="Q388"/>
  <c r="Q389"/>
  <c r="K389" i="30" s="1"/>
  <c r="AI389" s="1"/>
  <c r="Q390" i="3"/>
  <c r="Q391"/>
  <c r="K391" i="30" s="1"/>
  <c r="AI391" s="1"/>
  <c r="Q392" i="3"/>
  <c r="Q393"/>
  <c r="K393" i="30" s="1"/>
  <c r="AI393" s="1"/>
  <c r="Q394" i="3"/>
  <c r="N259" i="31" l="1"/>
  <c r="O259" s="1"/>
  <c r="N259" i="1"/>
  <c r="K394" i="3"/>
  <c r="AI394" s="1"/>
  <c r="K394" i="30"/>
  <c r="AI394" s="1"/>
  <c r="K382" i="3"/>
  <c r="AI382" s="1"/>
  <c r="K382" i="30"/>
  <c r="AI382" s="1"/>
  <c r="K370" i="3"/>
  <c r="AI370" s="1"/>
  <c r="K370" i="30"/>
  <c r="AI370" s="1"/>
  <c r="K362" i="3"/>
  <c r="AI362" s="1"/>
  <c r="K362" i="30"/>
  <c r="AI362" s="1"/>
  <c r="K350" i="3"/>
  <c r="AI350" s="1"/>
  <c r="K350" i="30"/>
  <c r="AI350" s="1"/>
  <c r="K342" i="3"/>
  <c r="AI342" s="1"/>
  <c r="K342" i="30"/>
  <c r="AI342" s="1"/>
  <c r="K334" i="3"/>
  <c r="AI334" s="1"/>
  <c r="K334" i="30"/>
  <c r="AI334" s="1"/>
  <c r="K330" i="3"/>
  <c r="AI330" s="1"/>
  <c r="K330" i="30"/>
  <c r="AI330" s="1"/>
  <c r="AG393"/>
  <c r="O393" i="31"/>
  <c r="AG385" i="30"/>
  <c r="O385" i="31"/>
  <c r="K381" i="3"/>
  <c r="AI381" s="1"/>
  <c r="K381" i="30"/>
  <c r="AI381" s="1"/>
  <c r="K377" i="3"/>
  <c r="AI377" s="1"/>
  <c r="K377" i="30"/>
  <c r="AI377" s="1"/>
  <c r="K373" i="3"/>
  <c r="AI373" s="1"/>
  <c r="K373" i="30"/>
  <c r="AI373" s="1"/>
  <c r="K369" i="3"/>
  <c r="AI369" s="1"/>
  <c r="K369" i="30"/>
  <c r="AI369" s="1"/>
  <c r="K365" i="3"/>
  <c r="AI365" s="1"/>
  <c r="K365" i="30"/>
  <c r="AI365" s="1"/>
  <c r="K361" i="3"/>
  <c r="AI361" s="1"/>
  <c r="K361" i="30"/>
  <c r="AI361" s="1"/>
  <c r="K357" i="3"/>
  <c r="AI357" s="1"/>
  <c r="K357" i="30"/>
  <c r="AI357" s="1"/>
  <c r="K353" i="3"/>
  <c r="AI353" s="1"/>
  <c r="K353" i="30"/>
  <c r="AI353" s="1"/>
  <c r="K349" i="3"/>
  <c r="AI349" s="1"/>
  <c r="K349" i="30"/>
  <c r="AI349" s="1"/>
  <c r="K345" i="3"/>
  <c r="AI345" s="1"/>
  <c r="K345" i="30"/>
  <c r="AI345" s="1"/>
  <c r="K341" i="3"/>
  <c r="AI341" s="1"/>
  <c r="K341" i="30"/>
  <c r="AI341" s="1"/>
  <c r="K337" i="3"/>
  <c r="AI337" s="1"/>
  <c r="K337" i="30"/>
  <c r="AI337" s="1"/>
  <c r="K333" i="3"/>
  <c r="AI333" s="1"/>
  <c r="K333" i="30"/>
  <c r="AI333" s="1"/>
  <c r="K329" i="3"/>
  <c r="AI329" s="1"/>
  <c r="K329" i="30"/>
  <c r="AI329" s="1"/>
  <c r="K386" i="3"/>
  <c r="AI386" s="1"/>
  <c r="K386" i="30"/>
  <c r="AI386" s="1"/>
  <c r="K374" i="3"/>
  <c r="AI374" s="1"/>
  <c r="K374" i="30"/>
  <c r="AI374" s="1"/>
  <c r="K358" i="3"/>
  <c r="AI358" s="1"/>
  <c r="K358" i="30"/>
  <c r="AI358" s="1"/>
  <c r="K346" i="3"/>
  <c r="AI346" s="1"/>
  <c r="K346" i="30"/>
  <c r="AI346" s="1"/>
  <c r="AG389"/>
  <c r="O389" i="31"/>
  <c r="K392" i="3"/>
  <c r="AI392" s="1"/>
  <c r="K392" i="30"/>
  <c r="AI392" s="1"/>
  <c r="K388" i="3"/>
  <c r="AI388" s="1"/>
  <c r="K388" i="30"/>
  <c r="AI388" s="1"/>
  <c r="K384" i="3"/>
  <c r="AI384" s="1"/>
  <c r="K384" i="30"/>
  <c r="AI384" s="1"/>
  <c r="K380" i="3"/>
  <c r="AI380" s="1"/>
  <c r="K380" i="30"/>
  <c r="AI380" s="1"/>
  <c r="K376" i="3"/>
  <c r="AI376" s="1"/>
  <c r="K376" i="30"/>
  <c r="AI376" s="1"/>
  <c r="K372" i="3"/>
  <c r="AI372" s="1"/>
  <c r="K372" i="30"/>
  <c r="AI372" s="1"/>
  <c r="K368" i="3"/>
  <c r="AI368" s="1"/>
  <c r="K368" i="30"/>
  <c r="AI368" s="1"/>
  <c r="K364" i="3"/>
  <c r="AI364" s="1"/>
  <c r="K364" i="30"/>
  <c r="AI364" s="1"/>
  <c r="K360" i="3"/>
  <c r="AI360" s="1"/>
  <c r="K360" i="30"/>
  <c r="AI360" s="1"/>
  <c r="K356" i="3"/>
  <c r="AI356" s="1"/>
  <c r="K356" i="30"/>
  <c r="AI356" s="1"/>
  <c r="K352" i="3"/>
  <c r="AI352" s="1"/>
  <c r="K352" i="30"/>
  <c r="AI352" s="1"/>
  <c r="K348" i="3"/>
  <c r="AI348" s="1"/>
  <c r="K348" i="30"/>
  <c r="AI348" s="1"/>
  <c r="K344" i="3"/>
  <c r="AI344" s="1"/>
  <c r="K344" i="30"/>
  <c r="AI344" s="1"/>
  <c r="K340" i="3"/>
  <c r="AI340" s="1"/>
  <c r="K340" i="30"/>
  <c r="AI340" s="1"/>
  <c r="K336" i="3"/>
  <c r="AI336" s="1"/>
  <c r="K336" i="30"/>
  <c r="AI336" s="1"/>
  <c r="K332" i="3"/>
  <c r="AI332" s="1"/>
  <c r="K332" i="30"/>
  <c r="AI332" s="1"/>
  <c r="K328" i="3"/>
  <c r="AI328" s="1"/>
  <c r="K328" i="30"/>
  <c r="AI328" s="1"/>
  <c r="K390" i="3"/>
  <c r="AI390" s="1"/>
  <c r="K390" i="30"/>
  <c r="AI390" s="1"/>
  <c r="K378" i="3"/>
  <c r="AI378" s="1"/>
  <c r="K378" i="30"/>
  <c r="AI378" s="1"/>
  <c r="K366" i="3"/>
  <c r="AI366" s="1"/>
  <c r="K366" i="30"/>
  <c r="AI366" s="1"/>
  <c r="K354" i="3"/>
  <c r="AI354" s="1"/>
  <c r="K354" i="30"/>
  <c r="AI354" s="1"/>
  <c r="K338" i="3"/>
  <c r="AI338" s="1"/>
  <c r="K338" i="30"/>
  <c r="AI338" s="1"/>
  <c r="Q406" i="3"/>
  <c r="K406" i="30" s="1"/>
  <c r="AI406" s="1"/>
  <c r="O391" i="31"/>
  <c r="AG391" i="30"/>
  <c r="K387"/>
  <c r="O383" i="31"/>
  <c r="AG383" i="30"/>
  <c r="K379" i="3"/>
  <c r="AI379" s="1"/>
  <c r="K379" i="30"/>
  <c r="AI379" s="1"/>
  <c r="K375" i="3"/>
  <c r="AI375" s="1"/>
  <c r="K371"/>
  <c r="AI371" s="1"/>
  <c r="K371" i="30"/>
  <c r="AI371" s="1"/>
  <c r="K367" i="3"/>
  <c r="AI367" s="1"/>
  <c r="K367" i="30"/>
  <c r="AI367" s="1"/>
  <c r="K363" i="3"/>
  <c r="AI363" s="1"/>
  <c r="K359"/>
  <c r="AI359" s="1"/>
  <c r="K359" i="30"/>
  <c r="AI359" s="1"/>
  <c r="K355" i="3"/>
  <c r="AI355" s="1"/>
  <c r="K355" i="30"/>
  <c r="AI355" s="1"/>
  <c r="K351" i="3"/>
  <c r="AI351" s="1"/>
  <c r="K347"/>
  <c r="AI347" s="1"/>
  <c r="K347" i="30"/>
  <c r="AI347" s="1"/>
  <c r="K343" i="3"/>
  <c r="AI343" s="1"/>
  <c r="K343" i="30"/>
  <c r="AI343" s="1"/>
  <c r="K339" i="3"/>
  <c r="AI339" s="1"/>
  <c r="K335"/>
  <c r="AI335" s="1"/>
  <c r="K335" i="30"/>
  <c r="AI335" s="1"/>
  <c r="K331" i="3"/>
  <c r="AI331" s="1"/>
  <c r="K331" i="30"/>
  <c r="AI331" s="1"/>
  <c r="K327" i="3"/>
  <c r="AI327" s="1"/>
  <c r="AN259"/>
  <c r="Q400"/>
  <c r="K400" i="30" s="1"/>
  <c r="AI400" s="1"/>
  <c r="AB629" i="3"/>
  <c r="Q402"/>
  <c r="Q396"/>
  <c r="Q403"/>
  <c r="K403" i="30" s="1"/>
  <c r="AI403" s="1"/>
  <c r="K391" i="3"/>
  <c r="AI391" s="1"/>
  <c r="Q395"/>
  <c r="K395" i="30" s="1"/>
  <c r="AI395" s="1"/>
  <c r="K383" i="3"/>
  <c r="AI383" s="1"/>
  <c r="Q412"/>
  <c r="K412" i="30" s="1"/>
  <c r="AI412" s="1"/>
  <c r="K400" i="3"/>
  <c r="AI400" s="1"/>
  <c r="Q405"/>
  <c r="K405" i="30" s="1"/>
  <c r="AI405" s="1"/>
  <c r="K393" i="3"/>
  <c r="AI393" s="1"/>
  <c r="Q401"/>
  <c r="K401" i="30" s="1"/>
  <c r="AI401" s="1"/>
  <c r="K389" i="3"/>
  <c r="AI389" s="1"/>
  <c r="Q397"/>
  <c r="K397" i="30" s="1"/>
  <c r="AI397" s="1"/>
  <c r="K385" i="3"/>
  <c r="AI385" s="1"/>
  <c r="Q398"/>
  <c r="K398" i="30" s="1"/>
  <c r="AI398" s="1"/>
  <c r="Q408" i="3"/>
  <c r="K408" i="30" s="1"/>
  <c r="AI408" s="1"/>
  <c r="Q399" i="3"/>
  <c r="K387"/>
  <c r="AI387" s="1"/>
  <c r="Q414"/>
  <c r="K414" i="30" s="1"/>
  <c r="AI414" s="1"/>
  <c r="Q404" i="3"/>
  <c r="K404" i="30" s="1"/>
  <c r="AI404" s="1"/>
  <c r="AW259" i="3"/>
  <c r="O251" i="1"/>
  <c r="AN251" i="3"/>
  <c r="O252" i="1"/>
  <c r="AN252" i="3"/>
  <c r="O253" i="1"/>
  <c r="AN253" i="3"/>
  <c r="O254" i="1"/>
  <c r="AN254" i="3"/>
  <c r="O255" i="1"/>
  <c r="AN255" i="3"/>
  <c r="O256" i="1"/>
  <c r="O257"/>
  <c r="O258"/>
  <c r="N254" i="31" l="1"/>
  <c r="O254" s="1"/>
  <c r="N254" i="1"/>
  <c r="N257" i="31"/>
  <c r="O257" s="1"/>
  <c r="N257" i="1"/>
  <c r="N253" i="31"/>
  <c r="O253" s="1"/>
  <c r="N253" i="1"/>
  <c r="N256" i="31"/>
  <c r="O256" s="1"/>
  <c r="N256" i="1"/>
  <c r="N252" i="31"/>
  <c r="O252" s="1"/>
  <c r="N252" i="1"/>
  <c r="N258" i="31"/>
  <c r="O258" s="1"/>
  <c r="N258" i="1"/>
  <c r="N255" i="31"/>
  <c r="O255" s="1"/>
  <c r="N255" i="1"/>
  <c r="N251" i="31"/>
  <c r="O251" s="1"/>
  <c r="N251" i="1"/>
  <c r="O404" i="31"/>
  <c r="AG404" i="30"/>
  <c r="O355" i="31"/>
  <c r="AG355" i="30"/>
  <c r="K363"/>
  <c r="Q638"/>
  <c r="K399"/>
  <c r="O397" i="31"/>
  <c r="AG397" i="30"/>
  <c r="O405" i="31"/>
  <c r="AG405" i="30"/>
  <c r="AG395"/>
  <c r="O395" i="31"/>
  <c r="Q418" i="3"/>
  <c r="K418" i="30" s="1"/>
  <c r="AI418" s="1"/>
  <c r="O400" i="31"/>
  <c r="AG400" i="30"/>
  <c r="O354" i="31"/>
  <c r="AG354" i="30"/>
  <c r="O378" i="31"/>
  <c r="AG378" i="30"/>
  <c r="AG328"/>
  <c r="O328" i="31"/>
  <c r="AG336" i="30"/>
  <c r="O336" i="31"/>
  <c r="AG344" i="30"/>
  <c r="O344" i="31"/>
  <c r="O352"/>
  <c r="AG352" i="30"/>
  <c r="AG360"/>
  <c r="O360" i="31"/>
  <c r="O368"/>
  <c r="AG368" i="30"/>
  <c r="AG376"/>
  <c r="O376" i="31"/>
  <c r="AG384" i="30"/>
  <c r="O384" i="31"/>
  <c r="AG392" i="30"/>
  <c r="O392" i="31"/>
  <c r="AG346" i="30"/>
  <c r="O346" i="31"/>
  <c r="AG374" i="30"/>
  <c r="O374" i="31"/>
  <c r="M374" s="1"/>
  <c r="AG329" i="30"/>
  <c r="O329" i="31"/>
  <c r="AG337" i="30"/>
  <c r="O337" i="31"/>
  <c r="O345"/>
  <c r="AG345" i="30"/>
  <c r="AG353"/>
  <c r="O353" i="31"/>
  <c r="O361"/>
  <c r="AG361" i="30"/>
  <c r="O369" i="31"/>
  <c r="AG369" i="30"/>
  <c r="O377" i="31"/>
  <c r="AG377" i="30"/>
  <c r="AG330"/>
  <c r="O330" i="31"/>
  <c r="AG342" i="30"/>
  <c r="O342" i="31"/>
  <c r="O362"/>
  <c r="AG362" i="30"/>
  <c r="O382" i="31"/>
  <c r="AG382" i="30"/>
  <c r="K396" i="3"/>
  <c r="AI396" s="1"/>
  <c r="O347" i="31"/>
  <c r="AG347" i="30"/>
  <c r="O379" i="31"/>
  <c r="AG379" i="30"/>
  <c r="AG414"/>
  <c r="O414" i="31"/>
  <c r="O401"/>
  <c r="AG401" i="30"/>
  <c r="AG403"/>
  <c r="O403" i="31"/>
  <c r="K402" i="3"/>
  <c r="AI402" s="1"/>
  <c r="K402" i="30"/>
  <c r="AI402" s="1"/>
  <c r="AI387"/>
  <c r="AG338"/>
  <c r="O338" i="31"/>
  <c r="AG366" i="30"/>
  <c r="O366" i="31"/>
  <c r="AG390" i="30"/>
  <c r="O390" i="31"/>
  <c r="AG332" i="30"/>
  <c r="O332" i="31"/>
  <c r="O340"/>
  <c r="AG340" i="30"/>
  <c r="AG348"/>
  <c r="O348" i="31"/>
  <c r="O356"/>
  <c r="AG356" i="30"/>
  <c r="AG364"/>
  <c r="O364" i="31"/>
  <c r="AG372" i="30"/>
  <c r="O372" i="31"/>
  <c r="AG380" i="30"/>
  <c r="O380" i="31"/>
  <c r="AG388" i="30"/>
  <c r="O388" i="31"/>
  <c r="O358"/>
  <c r="AG358" i="30"/>
  <c r="AG386"/>
  <c r="O386" i="31"/>
  <c r="M386" s="1"/>
  <c r="AG333" i="30"/>
  <c r="O333" i="31"/>
  <c r="AG341" i="30"/>
  <c r="O341" i="31"/>
  <c r="AG349" i="30"/>
  <c r="O349" i="31"/>
  <c r="AG357" i="30"/>
  <c r="O357" i="31"/>
  <c r="O365"/>
  <c r="AG365" i="30"/>
  <c r="O373" i="31"/>
  <c r="AG373" i="30"/>
  <c r="O381" i="31"/>
  <c r="AG381" i="30"/>
  <c r="AG334"/>
  <c r="O334" i="31"/>
  <c r="O350"/>
  <c r="AG350" i="30"/>
  <c r="AG370"/>
  <c r="O370" i="31"/>
  <c r="O394"/>
  <c r="AG394" i="30"/>
  <c r="AG408"/>
  <c r="O408" i="31"/>
  <c r="AG331" i="30"/>
  <c r="O331" i="31"/>
  <c r="K339" i="30"/>
  <c r="Q636"/>
  <c r="O371" i="31"/>
  <c r="AG371" i="30"/>
  <c r="AG406"/>
  <c r="O406" i="31"/>
  <c r="AG398" i="30"/>
  <c r="O398" i="31"/>
  <c r="O412"/>
  <c r="AG412" i="30"/>
  <c r="K406" i="3"/>
  <c r="AI406" s="1"/>
  <c r="Q635" i="30"/>
  <c r="K327"/>
  <c r="O335" i="31"/>
  <c r="AG335" i="30"/>
  <c r="O343" i="31"/>
  <c r="AG343" i="30"/>
  <c r="Q637"/>
  <c r="K351"/>
  <c r="O359" i="31"/>
  <c r="AG359" i="30"/>
  <c r="AG367"/>
  <c r="O367" i="31"/>
  <c r="Q639" i="30"/>
  <c r="K375"/>
  <c r="AN256" i="3"/>
  <c r="AN257"/>
  <c r="AN258"/>
  <c r="BI265" i="31"/>
  <c r="BI264"/>
  <c r="BI263"/>
  <c r="BI266"/>
  <c r="BI262"/>
  <c r="Q411" i="3"/>
  <c r="K399"/>
  <c r="AI399" s="1"/>
  <c r="Q426"/>
  <c r="K426" i="30" s="1"/>
  <c r="AI426" s="1"/>
  <c r="K414" i="3"/>
  <c r="AI414" s="1"/>
  <c r="Q420"/>
  <c r="K420" i="30" s="1"/>
  <c r="AI420" s="1"/>
  <c r="K408" i="3"/>
  <c r="AI408" s="1"/>
  <c r="Q410"/>
  <c r="K410" i="30" s="1"/>
  <c r="AI410" s="1"/>
  <c r="K398" i="3"/>
  <c r="AI398" s="1"/>
  <c r="Q413"/>
  <c r="K413" i="30" s="1"/>
  <c r="AI413" s="1"/>
  <c r="K401" i="3"/>
  <c r="AI401" s="1"/>
  <c r="Q424"/>
  <c r="K424" i="30" s="1"/>
  <c r="AI424" s="1"/>
  <c r="K412" i="3"/>
  <c r="AI412" s="1"/>
  <c r="Q415"/>
  <c r="K415" i="30" s="1"/>
  <c r="AI415" s="1"/>
  <c r="K403" i="3"/>
  <c r="AI403" s="1"/>
  <c r="Q409"/>
  <c r="K409" i="30" s="1"/>
  <c r="AI409" s="1"/>
  <c r="K397" i="3"/>
  <c r="AI397" s="1"/>
  <c r="Q417"/>
  <c r="K417" i="30" s="1"/>
  <c r="AI417" s="1"/>
  <c r="K405" i="3"/>
  <c r="AI405" s="1"/>
  <c r="Q407"/>
  <c r="K407" i="30" s="1"/>
  <c r="AI407" s="1"/>
  <c r="K395" i="3"/>
  <c r="AI395" s="1"/>
  <c r="Q416"/>
  <c r="K416" i="30" s="1"/>
  <c r="AI416" s="1"/>
  <c r="K404" i="3"/>
  <c r="AI404" s="1"/>
  <c r="AW257"/>
  <c r="AW256"/>
  <c r="AW258"/>
  <c r="BI263" i="1"/>
  <c r="BI265"/>
  <c r="BI266"/>
  <c r="BI264"/>
  <c r="BI262"/>
  <c r="AX258" i="3"/>
  <c r="AX256"/>
  <c r="AW254"/>
  <c r="BA266" s="1"/>
  <c r="AX254"/>
  <c r="AW252"/>
  <c r="BA264" s="1"/>
  <c r="AX252"/>
  <c r="AX257"/>
  <c r="AW255"/>
  <c r="AX255"/>
  <c r="AW253"/>
  <c r="BA265" s="1"/>
  <c r="AX253"/>
  <c r="AW251"/>
  <c r="BA263" s="1"/>
  <c r="AX251"/>
  <c r="AB247"/>
  <c r="AB246"/>
  <c r="AB245"/>
  <c r="AB244"/>
  <c r="AB243"/>
  <c r="AB242"/>
  <c r="AB241"/>
  <c r="AB240"/>
  <c r="AB239"/>
  <c r="AB238"/>
  <c r="AB237"/>
  <c r="AB236"/>
  <c r="AB235"/>
  <c r="AN235" s="1"/>
  <c r="AB234"/>
  <c r="AB233"/>
  <c r="AB232"/>
  <c r="AB231"/>
  <c r="AN231" s="1"/>
  <c r="AB230"/>
  <c r="AB229"/>
  <c r="AB228"/>
  <c r="AB227"/>
  <c r="AN227" s="1"/>
  <c r="AB226"/>
  <c r="AB225"/>
  <c r="AB224"/>
  <c r="AB223"/>
  <c r="AN223" s="1"/>
  <c r="AB222"/>
  <c r="AB221"/>
  <c r="AB220"/>
  <c r="AB219"/>
  <c r="AN219" s="1"/>
  <c r="AB218"/>
  <c r="AB217"/>
  <c r="AB216"/>
  <c r="AB215"/>
  <c r="AN215" s="1"/>
  <c r="AB214"/>
  <c r="AB213"/>
  <c r="AB212"/>
  <c r="AB211"/>
  <c r="AN211" s="1"/>
  <c r="AB210"/>
  <c r="AB209"/>
  <c r="AB208"/>
  <c r="AB207"/>
  <c r="AN207" s="1"/>
  <c r="AB206"/>
  <c r="AB205"/>
  <c r="AB204"/>
  <c r="AB203"/>
  <c r="AN203" s="1"/>
  <c r="AB202"/>
  <c r="AB201"/>
  <c r="AB200"/>
  <c r="AB199"/>
  <c r="AN199" s="1"/>
  <c r="AB198"/>
  <c r="AB197"/>
  <c r="AB196"/>
  <c r="AB195"/>
  <c r="AN195" s="1"/>
  <c r="AB194"/>
  <c r="AB193"/>
  <c r="AB192"/>
  <c r="AB191"/>
  <c r="AN191" s="1"/>
  <c r="AB190"/>
  <c r="AB189"/>
  <c r="AB188"/>
  <c r="AB187"/>
  <c r="AN187" s="1"/>
  <c r="AB186"/>
  <c r="AB185"/>
  <c r="AB184"/>
  <c r="AB183"/>
  <c r="AN183" s="1"/>
  <c r="AB182"/>
  <c r="AB181"/>
  <c r="AB180"/>
  <c r="AB179"/>
  <c r="AN179" s="1"/>
  <c r="AB178"/>
  <c r="AB177"/>
  <c r="AB176"/>
  <c r="AB175"/>
  <c r="AN175" s="1"/>
  <c r="AB174"/>
  <c r="AB173"/>
  <c r="AB172"/>
  <c r="AB171"/>
  <c r="AN171" s="1"/>
  <c r="AB170"/>
  <c r="AB169"/>
  <c r="AB168"/>
  <c r="AB167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AB5"/>
  <c r="AB4"/>
  <c r="AB3"/>
  <c r="AC258"/>
  <c r="Z258"/>
  <c r="Y258"/>
  <c r="AC257"/>
  <c r="Z257"/>
  <c r="Y257"/>
  <c r="AC256"/>
  <c r="Z256"/>
  <c r="Y256"/>
  <c r="AC255"/>
  <c r="Z255"/>
  <c r="Y255"/>
  <c r="AC254"/>
  <c r="Z254"/>
  <c r="Y254"/>
  <c r="AC253"/>
  <c r="Z253"/>
  <c r="Y253"/>
  <c r="AC252"/>
  <c r="Z252"/>
  <c r="Y252"/>
  <c r="AC251"/>
  <c r="Z251"/>
  <c r="Y251"/>
  <c r="AN250"/>
  <c r="O250" i="1"/>
  <c r="AC250" i="3"/>
  <c r="Z250"/>
  <c r="Y250"/>
  <c r="AN249"/>
  <c r="O249" i="1"/>
  <c r="AC249" i="3"/>
  <c r="Z249"/>
  <c r="Y249"/>
  <c r="AN248"/>
  <c r="O248" i="1"/>
  <c r="AC248" i="3"/>
  <c r="Z248"/>
  <c r="Y248"/>
  <c r="O247" i="1"/>
  <c r="AC247" i="3"/>
  <c r="Z247"/>
  <c r="Y247"/>
  <c r="O246" i="1"/>
  <c r="AC246" i="3"/>
  <c r="Z246"/>
  <c r="Y246"/>
  <c r="O245" i="1"/>
  <c r="AC245" i="3"/>
  <c r="Z245"/>
  <c r="Y245"/>
  <c r="O244" i="1"/>
  <c r="AC244" i="3"/>
  <c r="Z244"/>
  <c r="Y244"/>
  <c r="O243" i="1"/>
  <c r="AC243" i="3"/>
  <c r="Z243"/>
  <c r="Y243"/>
  <c r="O242" i="1"/>
  <c r="AC242" i="3"/>
  <c r="Z242"/>
  <c r="Y242"/>
  <c r="O241" i="1"/>
  <c r="AC241" i="3"/>
  <c r="Z241"/>
  <c r="Y241"/>
  <c r="O240" i="1"/>
  <c r="AC240" i="3"/>
  <c r="Z240"/>
  <c r="Y240"/>
  <c r="O239" i="1"/>
  <c r="AC239" i="3"/>
  <c r="Z239"/>
  <c r="Y239"/>
  <c r="O238" i="1"/>
  <c r="AC238" i="3"/>
  <c r="Z238"/>
  <c r="Y238"/>
  <c r="O237" i="1"/>
  <c r="AC237" i="3"/>
  <c r="Z237"/>
  <c r="Y237"/>
  <c r="O236" i="1"/>
  <c r="AC236" i="3"/>
  <c r="Y236"/>
  <c r="O235" i="1"/>
  <c r="AC235" i="3"/>
  <c r="Y235"/>
  <c r="O234" i="1"/>
  <c r="AC234" i="3"/>
  <c r="Y234"/>
  <c r="O233" i="1"/>
  <c r="AC233" i="3"/>
  <c r="Y233"/>
  <c r="O232" i="1"/>
  <c r="AC232" i="3"/>
  <c r="Y232"/>
  <c r="O231" i="1"/>
  <c r="AC231" i="3"/>
  <c r="Y231"/>
  <c r="O230" i="1"/>
  <c r="AC230" i="3"/>
  <c r="Y230"/>
  <c r="O229" i="1"/>
  <c r="AC229" i="3"/>
  <c r="Y229"/>
  <c r="O228" i="1"/>
  <c r="AC228" i="3"/>
  <c r="Y228"/>
  <c r="O227" i="1"/>
  <c r="AC227" i="3"/>
  <c r="Y227"/>
  <c r="O226" i="1"/>
  <c r="AC226" i="3"/>
  <c r="Y226"/>
  <c r="O225" i="1"/>
  <c r="AC225" i="3"/>
  <c r="Y225"/>
  <c r="O224" i="1"/>
  <c r="AC224" i="3"/>
  <c r="Y224"/>
  <c r="O223" i="1"/>
  <c r="AC223" i="3"/>
  <c r="Y223"/>
  <c r="O222" i="1"/>
  <c r="AC222" i="3"/>
  <c r="Y222"/>
  <c r="O221" i="1"/>
  <c r="AC221" i="3"/>
  <c r="Y221"/>
  <c r="O220" i="1"/>
  <c r="AC220" i="3"/>
  <c r="Y220"/>
  <c r="O219" i="1"/>
  <c r="AC219" i="3"/>
  <c r="Y219"/>
  <c r="O218" i="1"/>
  <c r="AC218" i="3"/>
  <c r="Y218"/>
  <c r="O217" i="1"/>
  <c r="AC217" i="3"/>
  <c r="Y217"/>
  <c r="O216" i="1"/>
  <c r="AC216" i="3"/>
  <c r="Y216"/>
  <c r="O215" i="1"/>
  <c r="AC215" i="3"/>
  <c r="Y215"/>
  <c r="O214" i="1"/>
  <c r="AC214" i="3"/>
  <c r="Y214"/>
  <c r="O213" i="1"/>
  <c r="AC213" i="3"/>
  <c r="Y213"/>
  <c r="O212" i="1"/>
  <c r="AC212" i="3"/>
  <c r="Y212"/>
  <c r="O211" i="1"/>
  <c r="AC211" i="3"/>
  <c r="Y211"/>
  <c r="O210" i="1"/>
  <c r="AC210" i="3"/>
  <c r="Y210"/>
  <c r="O209" i="1"/>
  <c r="AC209" i="3"/>
  <c r="Y209"/>
  <c r="O208" i="1"/>
  <c r="AC208" i="3"/>
  <c r="Y208"/>
  <c r="O207" i="1"/>
  <c r="AC207" i="3"/>
  <c r="Y207"/>
  <c r="O206" i="1"/>
  <c r="AC206" i="3"/>
  <c r="Y206"/>
  <c r="O205" i="1"/>
  <c r="AC205" i="3"/>
  <c r="Y205"/>
  <c r="O204" i="1"/>
  <c r="AC204" i="3"/>
  <c r="Y204"/>
  <c r="O203" i="1"/>
  <c r="AC203" i="3"/>
  <c r="Y203"/>
  <c r="O202" i="1"/>
  <c r="AC202" i="3"/>
  <c r="Y202"/>
  <c r="O201" i="1"/>
  <c r="AC201" i="3"/>
  <c r="Y201"/>
  <c r="O200" i="1"/>
  <c r="AC200" i="3"/>
  <c r="Y200"/>
  <c r="O199" i="1"/>
  <c r="AC199" i="3"/>
  <c r="Y199"/>
  <c r="O198" i="1"/>
  <c r="AC198" i="3"/>
  <c r="Y198"/>
  <c r="O197" i="1"/>
  <c r="AC197" i="3"/>
  <c r="Y197"/>
  <c r="O196" i="1"/>
  <c r="AC196" i="3"/>
  <c r="Y196"/>
  <c r="O195" i="1"/>
  <c r="AC195" i="3"/>
  <c r="Y195"/>
  <c r="O194" i="1"/>
  <c r="N194"/>
  <c r="AC194" i="3"/>
  <c r="Y194"/>
  <c r="O193" i="1"/>
  <c r="N193"/>
  <c r="AC193" i="3"/>
  <c r="Y193"/>
  <c r="O192" i="1"/>
  <c r="N192"/>
  <c r="AC192" i="3"/>
  <c r="Y192"/>
  <c r="O191" i="1"/>
  <c r="N191"/>
  <c r="AC191" i="3"/>
  <c r="Y191"/>
  <c r="O190" i="1"/>
  <c r="N190"/>
  <c r="AC190" i="3"/>
  <c r="Y190"/>
  <c r="O189" i="1"/>
  <c r="N189"/>
  <c r="AC189" i="3"/>
  <c r="Y189"/>
  <c r="O188" i="1"/>
  <c r="N188"/>
  <c r="AC188" i="3"/>
  <c r="Y188"/>
  <c r="O187" i="1"/>
  <c r="N187"/>
  <c r="AC187" i="3"/>
  <c r="Y187"/>
  <c r="O186" i="1"/>
  <c r="N186"/>
  <c r="AC186" i="3"/>
  <c r="Y186"/>
  <c r="O185" i="1"/>
  <c r="N185"/>
  <c r="AC185" i="3"/>
  <c r="Y185"/>
  <c r="O184" i="1"/>
  <c r="N184"/>
  <c r="AC184" i="3"/>
  <c r="Y184"/>
  <c r="O183" i="1"/>
  <c r="N183"/>
  <c r="AC183" i="3"/>
  <c r="Y183"/>
  <c r="O182" i="1"/>
  <c r="N182"/>
  <c r="AC182" i="3"/>
  <c r="Y182"/>
  <c r="O181" i="1"/>
  <c r="N181"/>
  <c r="AC181" i="3"/>
  <c r="Y181"/>
  <c r="O180" i="1"/>
  <c r="N180"/>
  <c r="AC180" i="3"/>
  <c r="Y180"/>
  <c r="O179" i="1"/>
  <c r="N179"/>
  <c r="AC179" i="3"/>
  <c r="Y179"/>
  <c r="O178" i="1"/>
  <c r="N178"/>
  <c r="AC178" i="3"/>
  <c r="Y178"/>
  <c r="O177" i="1"/>
  <c r="N177"/>
  <c r="AC177" i="3"/>
  <c r="Y177"/>
  <c r="O176" i="1"/>
  <c r="N176"/>
  <c r="AC176" i="3"/>
  <c r="Y176"/>
  <c r="O175" i="1"/>
  <c r="N175"/>
  <c r="AC175" i="3"/>
  <c r="Y175"/>
  <c r="O174" i="1"/>
  <c r="N174"/>
  <c r="AC174" i="3"/>
  <c r="Y174"/>
  <c r="O173" i="1"/>
  <c r="N173"/>
  <c r="AC173" i="3"/>
  <c r="Y173"/>
  <c r="O172" i="1"/>
  <c r="N172"/>
  <c r="AC172" i="3"/>
  <c r="Y172"/>
  <c r="O171" i="1"/>
  <c r="N171"/>
  <c r="AC171" i="3"/>
  <c r="Y171"/>
  <c r="AC170"/>
  <c r="Y170"/>
  <c r="AC169"/>
  <c r="Y169"/>
  <c r="AC168"/>
  <c r="Y168"/>
  <c r="AC167"/>
  <c r="Y167"/>
  <c r="AC166"/>
  <c r="Y166"/>
  <c r="AC165"/>
  <c r="Y165"/>
  <c r="AC164"/>
  <c r="Y164"/>
  <c r="AC163"/>
  <c r="Y163"/>
  <c r="AC162"/>
  <c r="Y162"/>
  <c r="AC161"/>
  <c r="Y161"/>
  <c r="AC160"/>
  <c r="Y160"/>
  <c r="AC159"/>
  <c r="Y159"/>
  <c r="AC158"/>
  <c r="Y158"/>
  <c r="AC157"/>
  <c r="Y157"/>
  <c r="AC156"/>
  <c r="Y156"/>
  <c r="AC155"/>
  <c r="Y155"/>
  <c r="AC154"/>
  <c r="Y154"/>
  <c r="AC153"/>
  <c r="Y153"/>
  <c r="AC152"/>
  <c r="Y152"/>
  <c r="AC151"/>
  <c r="Y151"/>
  <c r="AC150"/>
  <c r="Y150"/>
  <c r="AC149"/>
  <c r="Y149"/>
  <c r="AC148"/>
  <c r="Y148"/>
  <c r="AC147"/>
  <c r="Y147"/>
  <c r="AC146"/>
  <c r="Y146"/>
  <c r="AC145"/>
  <c r="Y145"/>
  <c r="AC144"/>
  <c r="Y144"/>
  <c r="AC143"/>
  <c r="Y143"/>
  <c r="AC142"/>
  <c r="Y142"/>
  <c r="AC141"/>
  <c r="Y141"/>
  <c r="AC140"/>
  <c r="Y140"/>
  <c r="AC139"/>
  <c r="Y139"/>
  <c r="AC138"/>
  <c r="Y138"/>
  <c r="AC137"/>
  <c r="Y137"/>
  <c r="AC136"/>
  <c r="Y136"/>
  <c r="AC135"/>
  <c r="Y135"/>
  <c r="AC134"/>
  <c r="Y134"/>
  <c r="AC133"/>
  <c r="Y133"/>
  <c r="AC132"/>
  <c r="Y132"/>
  <c r="AC131"/>
  <c r="Y131"/>
  <c r="AC130"/>
  <c r="Y130"/>
  <c r="AC129"/>
  <c r="Y129"/>
  <c r="AC128"/>
  <c r="Y128"/>
  <c r="AC127"/>
  <c r="Y127"/>
  <c r="AC126"/>
  <c r="Y126"/>
  <c r="AC125"/>
  <c r="Y125"/>
  <c r="AC124"/>
  <c r="Y124"/>
  <c r="AC123"/>
  <c r="Y123"/>
  <c r="AK122"/>
  <c r="AJ122"/>
  <c r="AI122"/>
  <c r="AH122"/>
  <c r="AG122"/>
  <c r="AF122"/>
  <c r="AC122"/>
  <c r="Y122"/>
  <c r="AK121"/>
  <c r="AJ121"/>
  <c r="AI121"/>
  <c r="AH121"/>
  <c r="AG121"/>
  <c r="AF121"/>
  <c r="AC121"/>
  <c r="Y121"/>
  <c r="AK120"/>
  <c r="AJ120"/>
  <c r="AI120"/>
  <c r="AH120"/>
  <c r="AG120"/>
  <c r="AF120"/>
  <c r="AC120"/>
  <c r="Y120"/>
  <c r="AK119"/>
  <c r="AJ119"/>
  <c r="AI119"/>
  <c r="AH119"/>
  <c r="AG119"/>
  <c r="AF119"/>
  <c r="AC119"/>
  <c r="Y119"/>
  <c r="AK118"/>
  <c r="AJ118"/>
  <c r="AI118"/>
  <c r="AH118"/>
  <c r="AG118"/>
  <c r="AF118"/>
  <c r="AC118"/>
  <c r="Y118"/>
  <c r="AK117"/>
  <c r="AJ117"/>
  <c r="AI117"/>
  <c r="AH117"/>
  <c r="AG117"/>
  <c r="AF117"/>
  <c r="AC117"/>
  <c r="Y117"/>
  <c r="AK116"/>
  <c r="AJ116"/>
  <c r="AI116"/>
  <c r="AH116"/>
  <c r="AG116"/>
  <c r="AF116"/>
  <c r="AC116"/>
  <c r="Y116"/>
  <c r="AK115"/>
  <c r="AJ115"/>
  <c r="AI115"/>
  <c r="AH115"/>
  <c r="AG115"/>
  <c r="AF115"/>
  <c r="AC115"/>
  <c r="Y115"/>
  <c r="AK114"/>
  <c r="AJ114"/>
  <c r="AI114"/>
  <c r="AH114"/>
  <c r="AG114"/>
  <c r="AF114"/>
  <c r="AC114"/>
  <c r="Y114"/>
  <c r="AK113"/>
  <c r="AJ113"/>
  <c r="AI113"/>
  <c r="AH113"/>
  <c r="AG113"/>
  <c r="AF113"/>
  <c r="AC113"/>
  <c r="Y113"/>
  <c r="AK112"/>
  <c r="AJ112"/>
  <c r="AI112"/>
  <c r="AH112"/>
  <c r="AG112"/>
  <c r="AF112"/>
  <c r="AC112"/>
  <c r="Y112"/>
  <c r="AK111"/>
  <c r="AJ111"/>
  <c r="AI111"/>
  <c r="AH111"/>
  <c r="AG111"/>
  <c r="AF111"/>
  <c r="AC111"/>
  <c r="Y111"/>
  <c r="AK110"/>
  <c r="AJ110"/>
  <c r="AI110"/>
  <c r="AH110"/>
  <c r="AG110"/>
  <c r="AF110"/>
  <c r="AC110"/>
  <c r="I110" i="31" s="1"/>
  <c r="BT121" s="1"/>
  <c r="H110"/>
  <c r="AZ121" s="1"/>
  <c r="Y110" i="3"/>
  <c r="G110" i="31" s="1"/>
  <c r="AK109" i="3"/>
  <c r="AJ109"/>
  <c r="AI109"/>
  <c r="AH109"/>
  <c r="AG109"/>
  <c r="AF109"/>
  <c r="AC109"/>
  <c r="I109" i="31" s="1"/>
  <c r="H109"/>
  <c r="Y109" i="3"/>
  <c r="G109" i="31" s="1"/>
  <c r="AK108" i="3"/>
  <c r="AJ108"/>
  <c r="AI108"/>
  <c r="AH108"/>
  <c r="AG108"/>
  <c r="AF108"/>
  <c r="AC108"/>
  <c r="I108" i="31" s="1"/>
  <c r="H108"/>
  <c r="Y108" i="3"/>
  <c r="G108" i="31" s="1"/>
  <c r="AK107" i="3"/>
  <c r="AJ107"/>
  <c r="AI107"/>
  <c r="AH107"/>
  <c r="AG107"/>
  <c r="AF107"/>
  <c r="AC107"/>
  <c r="I107" i="31" s="1"/>
  <c r="H107"/>
  <c r="Y107" i="3"/>
  <c r="G107" i="31" s="1"/>
  <c r="AK106" i="3"/>
  <c r="AJ106"/>
  <c r="AI106"/>
  <c r="AH106"/>
  <c r="AG106"/>
  <c r="AF106"/>
  <c r="AC106"/>
  <c r="I106" i="31" s="1"/>
  <c r="H106"/>
  <c r="Y106" i="3"/>
  <c r="G106" i="31" s="1"/>
  <c r="AK105" i="3"/>
  <c r="AJ105"/>
  <c r="AI105"/>
  <c r="AH105"/>
  <c r="AG105"/>
  <c r="AF105"/>
  <c r="AC105"/>
  <c r="I105" i="31" s="1"/>
  <c r="H105"/>
  <c r="Y105" i="3"/>
  <c r="G105" i="31" s="1"/>
  <c r="AK104" i="3"/>
  <c r="AJ104"/>
  <c r="AI104"/>
  <c r="AH104"/>
  <c r="AG104"/>
  <c r="AF104"/>
  <c r="AC104"/>
  <c r="I104" i="31" s="1"/>
  <c r="H104"/>
  <c r="Y104" i="3"/>
  <c r="G104" i="31" s="1"/>
  <c r="AK103" i="3"/>
  <c r="AJ103"/>
  <c r="AI103"/>
  <c r="AH103"/>
  <c r="AG103"/>
  <c r="AF103"/>
  <c r="AC103"/>
  <c r="I103" i="31" s="1"/>
  <c r="H103"/>
  <c r="Y103" i="3"/>
  <c r="G103" i="31" s="1"/>
  <c r="AK102" i="3"/>
  <c r="AJ102"/>
  <c r="AI102"/>
  <c r="AH102"/>
  <c r="AG102"/>
  <c r="AF102"/>
  <c r="AC102"/>
  <c r="I102" i="31" s="1"/>
  <c r="H102"/>
  <c r="Y102" i="3"/>
  <c r="G102" i="31" s="1"/>
  <c r="AK101" i="3"/>
  <c r="AJ101"/>
  <c r="AI101"/>
  <c r="AH101"/>
  <c r="AG101"/>
  <c r="AF101"/>
  <c r="AC101"/>
  <c r="I101" i="31" s="1"/>
  <c r="H101"/>
  <c r="Y101" i="3"/>
  <c r="G101" i="31" s="1"/>
  <c r="AK100" i="3"/>
  <c r="AJ100"/>
  <c r="AI100"/>
  <c r="AH100"/>
  <c r="AG100"/>
  <c r="AF100"/>
  <c r="AC100"/>
  <c r="I100" i="31" s="1"/>
  <c r="H100"/>
  <c r="Y100" i="3"/>
  <c r="G100" i="31" s="1"/>
  <c r="AK99" i="3"/>
  <c r="AJ99"/>
  <c r="AI99"/>
  <c r="AH99"/>
  <c r="AG99"/>
  <c r="AF99"/>
  <c r="AC99"/>
  <c r="I99" i="31" s="1"/>
  <c r="H99"/>
  <c r="Y99" i="3"/>
  <c r="G99" i="31" s="1"/>
  <c r="AK98" i="3"/>
  <c r="AJ98"/>
  <c r="AI98"/>
  <c r="AH98"/>
  <c r="AG98"/>
  <c r="AF98"/>
  <c r="AC98"/>
  <c r="I98" i="31" s="1"/>
  <c r="H98"/>
  <c r="Y98" i="3"/>
  <c r="G98" i="31" s="1"/>
  <c r="AK97" i="3"/>
  <c r="AJ97"/>
  <c r="AI97"/>
  <c r="AH97"/>
  <c r="AG97"/>
  <c r="AF97"/>
  <c r="AC97"/>
  <c r="I97" i="31" s="1"/>
  <c r="H97"/>
  <c r="Y97" i="3"/>
  <c r="G97" i="31" s="1"/>
  <c r="AK96" i="3"/>
  <c r="AJ96"/>
  <c r="AI96"/>
  <c r="AH96"/>
  <c r="AG96"/>
  <c r="AF96"/>
  <c r="AC96"/>
  <c r="I96" i="31" s="1"/>
  <c r="H96"/>
  <c r="Y96" i="3"/>
  <c r="G96" i="31" s="1"/>
  <c r="AK95" i="3"/>
  <c r="AJ95"/>
  <c r="AI95"/>
  <c r="AH95"/>
  <c r="AG95"/>
  <c r="AF95"/>
  <c r="AC95"/>
  <c r="I95" i="31" s="1"/>
  <c r="H95"/>
  <c r="Y95" i="3"/>
  <c r="G95" i="31" s="1"/>
  <c r="AK94" i="3"/>
  <c r="AJ94"/>
  <c r="AI94"/>
  <c r="AH94"/>
  <c r="AG94"/>
  <c r="AF94"/>
  <c r="AC94"/>
  <c r="I94" i="31" s="1"/>
  <c r="H94"/>
  <c r="Y94" i="3"/>
  <c r="G94" i="31" s="1"/>
  <c r="AK93" i="3"/>
  <c r="AJ93"/>
  <c r="AI93"/>
  <c r="AH93"/>
  <c r="AG93"/>
  <c r="AF93"/>
  <c r="AC93"/>
  <c r="I93" i="31" s="1"/>
  <c r="H93"/>
  <c r="Y93" i="3"/>
  <c r="G93" i="31" s="1"/>
  <c r="AK92" i="3"/>
  <c r="AJ92"/>
  <c r="AI92"/>
  <c r="AH92"/>
  <c r="AG92"/>
  <c r="AF92"/>
  <c r="AC92"/>
  <c r="I92" i="31" s="1"/>
  <c r="H92"/>
  <c r="Y92" i="3"/>
  <c r="G92" i="31" s="1"/>
  <c r="AK91" i="3"/>
  <c r="AJ91"/>
  <c r="AI91"/>
  <c r="AH91"/>
  <c r="AG91"/>
  <c r="AF91"/>
  <c r="AC91"/>
  <c r="I91" i="31" s="1"/>
  <c r="H91"/>
  <c r="Y91" i="3"/>
  <c r="G91" i="31" s="1"/>
  <c r="AK90" i="3"/>
  <c r="AJ90"/>
  <c r="AI90"/>
  <c r="AH90"/>
  <c r="AG90"/>
  <c r="AF90"/>
  <c r="AC90"/>
  <c r="I90" i="31" s="1"/>
  <c r="H90"/>
  <c r="Y90" i="3"/>
  <c r="G90" i="31" s="1"/>
  <c r="AK89" i="3"/>
  <c r="AJ89"/>
  <c r="AI89"/>
  <c r="AH89"/>
  <c r="AG89"/>
  <c r="AF89"/>
  <c r="AC89"/>
  <c r="I89" i="31" s="1"/>
  <c r="H89"/>
  <c r="Y89" i="3"/>
  <c r="G89" i="31" s="1"/>
  <c r="AK88" i="3"/>
  <c r="AJ88"/>
  <c r="AI88"/>
  <c r="AH88"/>
  <c r="AG88"/>
  <c r="AF88"/>
  <c r="AC88"/>
  <c r="I88" i="31" s="1"/>
  <c r="H88"/>
  <c r="Y88" i="3"/>
  <c r="G88" i="31" s="1"/>
  <c r="AK87" i="3"/>
  <c r="AJ87"/>
  <c r="AI87"/>
  <c r="AH87"/>
  <c r="AG87"/>
  <c r="AF87"/>
  <c r="AC87"/>
  <c r="I87" i="31" s="1"/>
  <c r="H87"/>
  <c r="Y87" i="3"/>
  <c r="G87" i="31" s="1"/>
  <c r="AK86" i="3"/>
  <c r="AJ86"/>
  <c r="AI86"/>
  <c r="AH86"/>
  <c r="AG86"/>
  <c r="AF86"/>
  <c r="AE86"/>
  <c r="AC86"/>
  <c r="I86" i="31" s="1"/>
  <c r="H86"/>
  <c r="Y86" i="3"/>
  <c r="G86" i="31" s="1"/>
  <c r="AK85" i="3"/>
  <c r="AJ85"/>
  <c r="AI85"/>
  <c r="AH85"/>
  <c r="AG85"/>
  <c r="AF85"/>
  <c r="AE85"/>
  <c r="AC85"/>
  <c r="I85" i="31" s="1"/>
  <c r="H85"/>
  <c r="Y85" i="3"/>
  <c r="G85" i="31" s="1"/>
  <c r="AK84" i="3"/>
  <c r="AJ84"/>
  <c r="AI84"/>
  <c r="AH84"/>
  <c r="AG84"/>
  <c r="AF84"/>
  <c r="AE84"/>
  <c r="AC84"/>
  <c r="I84" i="31" s="1"/>
  <c r="H84"/>
  <c r="Y84" i="3"/>
  <c r="G84" i="31" s="1"/>
  <c r="AK83" i="3"/>
  <c r="AJ83"/>
  <c r="AI83"/>
  <c r="AH83"/>
  <c r="AG83"/>
  <c r="AF83"/>
  <c r="AE83"/>
  <c r="AC83"/>
  <c r="I83" i="31" s="1"/>
  <c r="H83"/>
  <c r="Y83" i="3"/>
  <c r="G83" i="31" s="1"/>
  <c r="AK82" i="3"/>
  <c r="AJ82"/>
  <c r="AI82"/>
  <c r="AH82"/>
  <c r="AG82"/>
  <c r="AF82"/>
  <c r="AE82"/>
  <c r="AC82"/>
  <c r="I82" i="31" s="1"/>
  <c r="H82"/>
  <c r="Y82" i="3"/>
  <c r="G82" i="31" s="1"/>
  <c r="AK81" i="3"/>
  <c r="AJ81"/>
  <c r="AI81"/>
  <c r="AH81"/>
  <c r="AG81"/>
  <c r="AF81"/>
  <c r="AE81"/>
  <c r="AC81"/>
  <c r="I81" i="31" s="1"/>
  <c r="H81"/>
  <c r="Y81" i="3"/>
  <c r="G81" i="31" s="1"/>
  <c r="AK80" i="3"/>
  <c r="AJ80"/>
  <c r="AI80"/>
  <c r="AH80"/>
  <c r="AG80"/>
  <c r="AF80"/>
  <c r="AE80"/>
  <c r="AC80"/>
  <c r="I80" i="31" s="1"/>
  <c r="H80"/>
  <c r="Y80" i="3"/>
  <c r="G80" i="31" s="1"/>
  <c r="AK79" i="3"/>
  <c r="AJ79"/>
  <c r="AI79"/>
  <c r="AH79"/>
  <c r="AG79"/>
  <c r="AF79"/>
  <c r="AE79"/>
  <c r="AC79"/>
  <c r="I79" i="31" s="1"/>
  <c r="H79"/>
  <c r="Y79" i="3"/>
  <c r="G79" i="31" s="1"/>
  <c r="AK78" i="3"/>
  <c r="AJ78"/>
  <c r="AI78"/>
  <c r="AH78"/>
  <c r="AG78"/>
  <c r="AF78"/>
  <c r="AE78"/>
  <c r="AC78"/>
  <c r="I78" i="31" s="1"/>
  <c r="H78"/>
  <c r="Y78" i="3"/>
  <c r="G78" i="31" s="1"/>
  <c r="AK77" i="3"/>
  <c r="AJ77"/>
  <c r="AI77"/>
  <c r="AH77"/>
  <c r="AG77"/>
  <c r="AF77"/>
  <c r="AE77"/>
  <c r="AC77"/>
  <c r="I77" i="31" s="1"/>
  <c r="H77"/>
  <c r="Y77" i="3"/>
  <c r="G77" i="31" s="1"/>
  <c r="AK76" i="3"/>
  <c r="AJ76"/>
  <c r="AI76"/>
  <c r="AH76"/>
  <c r="AG76"/>
  <c r="AF76"/>
  <c r="AE76"/>
  <c r="AC76"/>
  <c r="I76" i="31" s="1"/>
  <c r="H76"/>
  <c r="Y76" i="3"/>
  <c r="G76" i="31" s="1"/>
  <c r="AK75" i="3"/>
  <c r="AJ75"/>
  <c r="AI75"/>
  <c r="AH75"/>
  <c r="AG75"/>
  <c r="AF75"/>
  <c r="AE75"/>
  <c r="AC75"/>
  <c r="I75" i="31" s="1"/>
  <c r="H75"/>
  <c r="Y75" i="3"/>
  <c r="G75" i="31" s="1"/>
  <c r="AK74" i="3"/>
  <c r="AJ74"/>
  <c r="AI74"/>
  <c r="AH74"/>
  <c r="AG74"/>
  <c r="AF74"/>
  <c r="AE74"/>
  <c r="AC74"/>
  <c r="I74" i="31" s="1"/>
  <c r="H74"/>
  <c r="Y74" i="3"/>
  <c r="G74" i="31" s="1"/>
  <c r="AK73" i="3"/>
  <c r="AJ73"/>
  <c r="AI73"/>
  <c r="AH73"/>
  <c r="AG73"/>
  <c r="AF73"/>
  <c r="AE73"/>
  <c r="AC73"/>
  <c r="I73" i="31" s="1"/>
  <c r="H73"/>
  <c r="Y73" i="3"/>
  <c r="G73" i="31" s="1"/>
  <c r="AK72" i="3"/>
  <c r="AJ72"/>
  <c r="AI72"/>
  <c r="AH72"/>
  <c r="AG72"/>
  <c r="AF72"/>
  <c r="AE72"/>
  <c r="AC72"/>
  <c r="I72" i="31" s="1"/>
  <c r="H72"/>
  <c r="Y72" i="3"/>
  <c r="G72" i="31" s="1"/>
  <c r="AK71" i="3"/>
  <c r="AJ71"/>
  <c r="AI71"/>
  <c r="AH71"/>
  <c r="AG71"/>
  <c r="AF71"/>
  <c r="AE71"/>
  <c r="AC71"/>
  <c r="I71" i="31" s="1"/>
  <c r="H71"/>
  <c r="Y71" i="3"/>
  <c r="G71" i="31" s="1"/>
  <c r="AK70" i="3"/>
  <c r="AJ70"/>
  <c r="AI70"/>
  <c r="AH70"/>
  <c r="AG70"/>
  <c r="AF70"/>
  <c r="AE70"/>
  <c r="AC70"/>
  <c r="I70" i="31" s="1"/>
  <c r="H70"/>
  <c r="Y70" i="3"/>
  <c r="G70" i="31" s="1"/>
  <c r="AK69" i="3"/>
  <c r="AJ69"/>
  <c r="AI69"/>
  <c r="AH69"/>
  <c r="AG69"/>
  <c r="AF69"/>
  <c r="AE69"/>
  <c r="AC69"/>
  <c r="I69" i="31" s="1"/>
  <c r="H69"/>
  <c r="Y69" i="3"/>
  <c r="G69" i="31" s="1"/>
  <c r="AK68" i="3"/>
  <c r="AJ68"/>
  <c r="AI68"/>
  <c r="AH68"/>
  <c r="AG68"/>
  <c r="AF68"/>
  <c r="AE68"/>
  <c r="AC68"/>
  <c r="I68" i="31" s="1"/>
  <c r="H68"/>
  <c r="Y68" i="3"/>
  <c r="G68" i="31" s="1"/>
  <c r="AK67" i="3"/>
  <c r="AJ67"/>
  <c r="AI67"/>
  <c r="AH67"/>
  <c r="AG67"/>
  <c r="AF67"/>
  <c r="AE67"/>
  <c r="AC67"/>
  <c r="I67" i="31" s="1"/>
  <c r="H67"/>
  <c r="Y67" i="3"/>
  <c r="G67" i="31" s="1"/>
  <c r="AK66" i="3"/>
  <c r="AJ66"/>
  <c r="AI66"/>
  <c r="AH66"/>
  <c r="AG66"/>
  <c r="AF66"/>
  <c r="AE66"/>
  <c r="AC66"/>
  <c r="I66" i="31" s="1"/>
  <c r="H66"/>
  <c r="Y66" i="3"/>
  <c r="G66" i="31" s="1"/>
  <c r="AK65" i="3"/>
  <c r="AJ65"/>
  <c r="AI65"/>
  <c r="AH65"/>
  <c r="AG65"/>
  <c r="AF65"/>
  <c r="AE65"/>
  <c r="AC65"/>
  <c r="I65" i="31" s="1"/>
  <c r="H65"/>
  <c r="Y65" i="3"/>
  <c r="G65" i="31" s="1"/>
  <c r="AK64" i="3"/>
  <c r="AJ64"/>
  <c r="AI64"/>
  <c r="AH64"/>
  <c r="AG64"/>
  <c r="AF64"/>
  <c r="AE64"/>
  <c r="AC64"/>
  <c r="I64" i="31" s="1"/>
  <c r="H64"/>
  <c r="Y64" i="3"/>
  <c r="G64" i="31" s="1"/>
  <c r="AK63" i="3"/>
  <c r="AJ63"/>
  <c r="AI63"/>
  <c r="AH63"/>
  <c r="AG63"/>
  <c r="AF63"/>
  <c r="AE63"/>
  <c r="AC63"/>
  <c r="I63" i="31" s="1"/>
  <c r="H63"/>
  <c r="Y63" i="3"/>
  <c r="G63" i="31" s="1"/>
  <c r="AK62" i="3"/>
  <c r="AJ62"/>
  <c r="AI62"/>
  <c r="AH62"/>
  <c r="AG62"/>
  <c r="AF62"/>
  <c r="AE62"/>
  <c r="AC62"/>
  <c r="I62" i="31" s="1"/>
  <c r="H62"/>
  <c r="Y62" i="3"/>
  <c r="G62" i="31" s="1"/>
  <c r="AK61" i="3"/>
  <c r="AJ61"/>
  <c r="AI61"/>
  <c r="AH61"/>
  <c r="AG61"/>
  <c r="AF61"/>
  <c r="AE61"/>
  <c r="AC61"/>
  <c r="I61" i="31" s="1"/>
  <c r="H61"/>
  <c r="Y61" i="3"/>
  <c r="G61" i="31" s="1"/>
  <c r="AK60" i="3"/>
  <c r="AJ60"/>
  <c r="AI60"/>
  <c r="AH60"/>
  <c r="AG60"/>
  <c r="AF60"/>
  <c r="AE60"/>
  <c r="AC60"/>
  <c r="I60" i="31" s="1"/>
  <c r="H60"/>
  <c r="Y60" i="3"/>
  <c r="G60" i="31" s="1"/>
  <c r="AK59" i="3"/>
  <c r="AJ59"/>
  <c r="AI59"/>
  <c r="AH59"/>
  <c r="AG59"/>
  <c r="AF59"/>
  <c r="AE59"/>
  <c r="AC59"/>
  <c r="I59" i="31" s="1"/>
  <c r="H59"/>
  <c r="Y59" i="3"/>
  <c r="G59" i="31" s="1"/>
  <c r="AK58" i="3"/>
  <c r="AJ58"/>
  <c r="AI58"/>
  <c r="AH58"/>
  <c r="AG58"/>
  <c r="AF58"/>
  <c r="AE58"/>
  <c r="AC58"/>
  <c r="I58" i="31" s="1"/>
  <c r="H58"/>
  <c r="Y58" i="3"/>
  <c r="G58" i="31" s="1"/>
  <c r="AK57" i="3"/>
  <c r="AJ57"/>
  <c r="AI57"/>
  <c r="AH57"/>
  <c r="AG57"/>
  <c r="AF57"/>
  <c r="AE57"/>
  <c r="AC57"/>
  <c r="I57" i="31" s="1"/>
  <c r="H57"/>
  <c r="Y57" i="3"/>
  <c r="G57" i="31" s="1"/>
  <c r="AK56" i="3"/>
  <c r="AJ56"/>
  <c r="AI56"/>
  <c r="AH56"/>
  <c r="AG56"/>
  <c r="AF56"/>
  <c r="AE56"/>
  <c r="AC56"/>
  <c r="I56" i="31" s="1"/>
  <c r="H56"/>
  <c r="Y56" i="3"/>
  <c r="G56" i="31" s="1"/>
  <c r="AK55" i="3"/>
  <c r="AJ55"/>
  <c r="AI55"/>
  <c r="AH55"/>
  <c r="AG55"/>
  <c r="AF55"/>
  <c r="AE55"/>
  <c r="AC55"/>
  <c r="I55" i="31" s="1"/>
  <c r="H55"/>
  <c r="Y55" i="3"/>
  <c r="G55" i="31" s="1"/>
  <c r="AK54" i="3"/>
  <c r="AJ54"/>
  <c r="AI54"/>
  <c r="AH54"/>
  <c r="AG54"/>
  <c r="AF54"/>
  <c r="AE54"/>
  <c r="AC54"/>
  <c r="I54" i="31" s="1"/>
  <c r="H54"/>
  <c r="Y54" i="3"/>
  <c r="G54" i="31" s="1"/>
  <c r="AK53" i="3"/>
  <c r="AJ53"/>
  <c r="AI53"/>
  <c r="AH53"/>
  <c r="AG53"/>
  <c r="AF53"/>
  <c r="AE53"/>
  <c r="AC53"/>
  <c r="I53" i="31" s="1"/>
  <c r="H53"/>
  <c r="Y53" i="3"/>
  <c r="G53" i="31" s="1"/>
  <c r="AK52" i="3"/>
  <c r="AJ52"/>
  <c r="AI52"/>
  <c r="AH52"/>
  <c r="AG52"/>
  <c r="AF52"/>
  <c r="AE52"/>
  <c r="AC52"/>
  <c r="I52" i="31" s="1"/>
  <c r="H52"/>
  <c r="Y52" i="3"/>
  <c r="G52" i="31" s="1"/>
  <c r="AK51" i="3"/>
  <c r="AJ51"/>
  <c r="AI51"/>
  <c r="AH51"/>
  <c r="AG51"/>
  <c r="AF51"/>
  <c r="AE51"/>
  <c r="AC51"/>
  <c r="I51" i="31" s="1"/>
  <c r="H51"/>
  <c r="Y51" i="3"/>
  <c r="G51" i="31" s="1"/>
  <c r="AK50" i="3"/>
  <c r="AJ50"/>
  <c r="AI50"/>
  <c r="AH50"/>
  <c r="AG50"/>
  <c r="AF50"/>
  <c r="AE50"/>
  <c r="AC50"/>
  <c r="I50" i="31" s="1"/>
  <c r="H50"/>
  <c r="Y50" i="3"/>
  <c r="G50" i="31" s="1"/>
  <c r="AK49" i="3"/>
  <c r="AJ49"/>
  <c r="AI49"/>
  <c r="AH49"/>
  <c r="AG49"/>
  <c r="AF49"/>
  <c r="AE49"/>
  <c r="AC49"/>
  <c r="I49" i="31" s="1"/>
  <c r="H49"/>
  <c r="Y49" i="3"/>
  <c r="G49" i="31" s="1"/>
  <c r="AK48" i="3"/>
  <c r="AJ48"/>
  <c r="AI48"/>
  <c r="AH48"/>
  <c r="AG48"/>
  <c r="AF48"/>
  <c r="AE48"/>
  <c r="AC48"/>
  <c r="I48" i="31" s="1"/>
  <c r="H48"/>
  <c r="Y48" i="3"/>
  <c r="G48" i="31" s="1"/>
  <c r="AK47" i="3"/>
  <c r="AJ47"/>
  <c r="AI47"/>
  <c r="AH47"/>
  <c r="AG47"/>
  <c r="AF47"/>
  <c r="AE47"/>
  <c r="AC47"/>
  <c r="I47" i="31" s="1"/>
  <c r="H47"/>
  <c r="Y47" i="3"/>
  <c r="G47" i="31" s="1"/>
  <c r="AK46" i="3"/>
  <c r="AJ46"/>
  <c r="AI46"/>
  <c r="AH46"/>
  <c r="AG46"/>
  <c r="AF46"/>
  <c r="AE46"/>
  <c r="AC46"/>
  <c r="I46" i="31" s="1"/>
  <c r="H46"/>
  <c r="Y46" i="3"/>
  <c r="G46" i="31" s="1"/>
  <c r="AK45" i="3"/>
  <c r="AJ45"/>
  <c r="AI45"/>
  <c r="AH45"/>
  <c r="AG45"/>
  <c r="AF45"/>
  <c r="AE45"/>
  <c r="AC45"/>
  <c r="I45" i="31" s="1"/>
  <c r="H45"/>
  <c r="Y45" i="3"/>
  <c r="G45" i="31" s="1"/>
  <c r="AK44" i="3"/>
  <c r="AJ44"/>
  <c r="AI44"/>
  <c r="AH44"/>
  <c r="AG44"/>
  <c r="AF44"/>
  <c r="AE44"/>
  <c r="AC44"/>
  <c r="I44" i="31" s="1"/>
  <c r="H44"/>
  <c r="Y44" i="3"/>
  <c r="G44" i="31" s="1"/>
  <c r="AK43" i="3"/>
  <c r="AJ43"/>
  <c r="AI43"/>
  <c r="AH43"/>
  <c r="AG43"/>
  <c r="AF43"/>
  <c r="AE43"/>
  <c r="AC43"/>
  <c r="I43" i="31" s="1"/>
  <c r="H43"/>
  <c r="Y43" i="3"/>
  <c r="G43" i="31" s="1"/>
  <c r="AK42" i="3"/>
  <c r="AJ42"/>
  <c r="AI42"/>
  <c r="AH42"/>
  <c r="AG42"/>
  <c r="AF42"/>
  <c r="AE42"/>
  <c r="AC42"/>
  <c r="I42" i="31" s="1"/>
  <c r="H42"/>
  <c r="Y42" i="3"/>
  <c r="G42" i="31" s="1"/>
  <c r="AK41" i="3"/>
  <c r="AJ41"/>
  <c r="AI41"/>
  <c r="AH41"/>
  <c r="AG41"/>
  <c r="AF41"/>
  <c r="AE41"/>
  <c r="AC41"/>
  <c r="I41" i="31" s="1"/>
  <c r="H41"/>
  <c r="Y41" i="3"/>
  <c r="G41" i="31" s="1"/>
  <c r="AK40" i="3"/>
  <c r="AJ40"/>
  <c r="AI40"/>
  <c r="AH40"/>
  <c r="AG40"/>
  <c r="AF40"/>
  <c r="AE40"/>
  <c r="AC40"/>
  <c r="I40" i="31" s="1"/>
  <c r="H40"/>
  <c r="Y40" i="3"/>
  <c r="G40" i="31" s="1"/>
  <c r="AK39" i="3"/>
  <c r="AJ39"/>
  <c r="AI39"/>
  <c r="AH39"/>
  <c r="AG39"/>
  <c r="AF39"/>
  <c r="AE39"/>
  <c r="AC39"/>
  <c r="I39" i="31" s="1"/>
  <c r="H39"/>
  <c r="Y39" i="3"/>
  <c r="G39" i="31" s="1"/>
  <c r="AK38" i="3"/>
  <c r="AJ38"/>
  <c r="AI38"/>
  <c r="AH38"/>
  <c r="AG38"/>
  <c r="AF38"/>
  <c r="AE38"/>
  <c r="AC38"/>
  <c r="I38" i="31" s="1"/>
  <c r="H38"/>
  <c r="Y38" i="3"/>
  <c r="G38" i="31" s="1"/>
  <c r="AK37" i="3"/>
  <c r="AJ37"/>
  <c r="AI37"/>
  <c r="AH37"/>
  <c r="AG37"/>
  <c r="AF37"/>
  <c r="AE37"/>
  <c r="AC37"/>
  <c r="I37" i="31" s="1"/>
  <c r="H37"/>
  <c r="Y37" i="3"/>
  <c r="G37" i="31" s="1"/>
  <c r="AK36" i="3"/>
  <c r="AJ36"/>
  <c r="AI36"/>
  <c r="AH36"/>
  <c r="AG36"/>
  <c r="AF36"/>
  <c r="AE36"/>
  <c r="AC36"/>
  <c r="I36" i="31" s="1"/>
  <c r="H36"/>
  <c r="Y36" i="3"/>
  <c r="G36" i="31" s="1"/>
  <c r="AK35" i="3"/>
  <c r="AJ35"/>
  <c r="AI35"/>
  <c r="AH35"/>
  <c r="AG35"/>
  <c r="AF35"/>
  <c r="AE35"/>
  <c r="AC35"/>
  <c r="I35" i="31" s="1"/>
  <c r="H35"/>
  <c r="Y35" i="3"/>
  <c r="G35" i="31" s="1"/>
  <c r="AK34" i="3"/>
  <c r="AJ34"/>
  <c r="AI34"/>
  <c r="AH34"/>
  <c r="AG34"/>
  <c r="AF34"/>
  <c r="AE34"/>
  <c r="AC34"/>
  <c r="I34" i="31" s="1"/>
  <c r="H34"/>
  <c r="Y34" i="3"/>
  <c r="G34" i="31" s="1"/>
  <c r="AK33" i="3"/>
  <c r="AJ33"/>
  <c r="AI33"/>
  <c r="AH33"/>
  <c r="AG33"/>
  <c r="AF33"/>
  <c r="AE33"/>
  <c r="AC33"/>
  <c r="I33" i="31" s="1"/>
  <c r="H33"/>
  <c r="Y33" i="3"/>
  <c r="G33" i="31" s="1"/>
  <c r="AK32" i="3"/>
  <c r="AJ32"/>
  <c r="AI32"/>
  <c r="AH32"/>
  <c r="AG32"/>
  <c r="AF32"/>
  <c r="AE32"/>
  <c r="AC32"/>
  <c r="I32" i="31" s="1"/>
  <c r="H32"/>
  <c r="Y32" i="3"/>
  <c r="G32" i="31" s="1"/>
  <c r="AK31" i="3"/>
  <c r="AJ31"/>
  <c r="AI31"/>
  <c r="AH31"/>
  <c r="AG31"/>
  <c r="AF31"/>
  <c r="AE31"/>
  <c r="AC31"/>
  <c r="I31" i="31" s="1"/>
  <c r="H31"/>
  <c r="Y31" i="3"/>
  <c r="G31" i="31" s="1"/>
  <c r="AK30" i="3"/>
  <c r="AJ30"/>
  <c r="AI30"/>
  <c r="AH30"/>
  <c r="AG30"/>
  <c r="AF30"/>
  <c r="AE30"/>
  <c r="AC30"/>
  <c r="I30" i="31" s="1"/>
  <c r="H30"/>
  <c r="Y30" i="3"/>
  <c r="G30" i="31" s="1"/>
  <c r="AK29" i="3"/>
  <c r="AJ29"/>
  <c r="AI29"/>
  <c r="AH29"/>
  <c r="AG29"/>
  <c r="AF29"/>
  <c r="AE29"/>
  <c r="AC29"/>
  <c r="I29" i="31" s="1"/>
  <c r="H29"/>
  <c r="Y29" i="3"/>
  <c r="G29" i="31" s="1"/>
  <c r="AK28" i="3"/>
  <c r="AJ28"/>
  <c r="AI28"/>
  <c r="AH28"/>
  <c r="AG28"/>
  <c r="AF28"/>
  <c r="AE28"/>
  <c r="AC28"/>
  <c r="I28" i="31" s="1"/>
  <c r="H28"/>
  <c r="Y28" i="3"/>
  <c r="G28" i="31" s="1"/>
  <c r="AK27" i="3"/>
  <c r="AJ27"/>
  <c r="AI27"/>
  <c r="AH27"/>
  <c r="AG27"/>
  <c r="AF27"/>
  <c r="AE27"/>
  <c r="AC27"/>
  <c r="I27" i="31" s="1"/>
  <c r="H27"/>
  <c r="Y27" i="3"/>
  <c r="G27" i="31" s="1"/>
  <c r="AK26" i="3"/>
  <c r="AJ26"/>
  <c r="AI26"/>
  <c r="AH26"/>
  <c r="AG26"/>
  <c r="AF26"/>
  <c r="AE26"/>
  <c r="AC26"/>
  <c r="I26" i="31" s="1"/>
  <c r="H26"/>
  <c r="Y26" i="3"/>
  <c r="G26" i="31" s="1"/>
  <c r="AK25" i="3"/>
  <c r="AJ25"/>
  <c r="AI25"/>
  <c r="AH25"/>
  <c r="AG25"/>
  <c r="AF25"/>
  <c r="AE25"/>
  <c r="AC25"/>
  <c r="I25" i="31" s="1"/>
  <c r="H25"/>
  <c r="Y25" i="3"/>
  <c r="G25" i="31" s="1"/>
  <c r="AK24" i="3"/>
  <c r="AJ24"/>
  <c r="AI24"/>
  <c r="AH24"/>
  <c r="AG24"/>
  <c r="AF24"/>
  <c r="AE24"/>
  <c r="AC24"/>
  <c r="I24" i="31" s="1"/>
  <c r="H24"/>
  <c r="Y24" i="3"/>
  <c r="G24" i="31" s="1"/>
  <c r="AK23" i="3"/>
  <c r="AJ23"/>
  <c r="AI23"/>
  <c r="AH23"/>
  <c r="AG23"/>
  <c r="AF23"/>
  <c r="AE23"/>
  <c r="AC23"/>
  <c r="I23" i="31" s="1"/>
  <c r="H23"/>
  <c r="Y23" i="3"/>
  <c r="G23" i="31" s="1"/>
  <c r="AK22" i="3"/>
  <c r="AJ22"/>
  <c r="AI22"/>
  <c r="AH22"/>
  <c r="AG22"/>
  <c r="AF22"/>
  <c r="AE22"/>
  <c r="AC22"/>
  <c r="I22" i="31" s="1"/>
  <c r="H22"/>
  <c r="Y22" i="3"/>
  <c r="G22" i="31" s="1"/>
  <c r="AK21" i="3"/>
  <c r="AJ21"/>
  <c r="AI21"/>
  <c r="AH21"/>
  <c r="AG21"/>
  <c r="AF21"/>
  <c r="AE21"/>
  <c r="AC21"/>
  <c r="I21" i="31" s="1"/>
  <c r="H21"/>
  <c r="Y21" i="3"/>
  <c r="G21" i="31" s="1"/>
  <c r="AK20" i="3"/>
  <c r="AJ20"/>
  <c r="AI20"/>
  <c r="AH20"/>
  <c r="AG20"/>
  <c r="AF20"/>
  <c r="AE20"/>
  <c r="AC20"/>
  <c r="I20" i="31" s="1"/>
  <c r="H20"/>
  <c r="Y20" i="3"/>
  <c r="G20" i="31" s="1"/>
  <c r="AK19" i="3"/>
  <c r="AJ19"/>
  <c r="AI19"/>
  <c r="AH19"/>
  <c r="AG19"/>
  <c r="AF19"/>
  <c r="AE19"/>
  <c r="AC19"/>
  <c r="I19" i="31" s="1"/>
  <c r="H19"/>
  <c r="Y19" i="3"/>
  <c r="G19" i="31" s="1"/>
  <c r="AK18" i="3"/>
  <c r="AJ18"/>
  <c r="AI18"/>
  <c r="AH18"/>
  <c r="AG18"/>
  <c r="AF18"/>
  <c r="AE18"/>
  <c r="AC18"/>
  <c r="I18" i="31" s="1"/>
  <c r="H18"/>
  <c r="Y18" i="3"/>
  <c r="G18" i="31" s="1"/>
  <c r="AK17" i="3"/>
  <c r="AJ17"/>
  <c r="AI17"/>
  <c r="AH17"/>
  <c r="AG17"/>
  <c r="AF17"/>
  <c r="AE17"/>
  <c r="AC17"/>
  <c r="I17" i="31" s="1"/>
  <c r="H17"/>
  <c r="Y17" i="3"/>
  <c r="G17" i="31" s="1"/>
  <c r="AK16" i="3"/>
  <c r="AJ16"/>
  <c r="AI16"/>
  <c r="AH16"/>
  <c r="AG16"/>
  <c r="AF16"/>
  <c r="AE16"/>
  <c r="AC16"/>
  <c r="I16" i="31" s="1"/>
  <c r="H16"/>
  <c r="Y16" i="3"/>
  <c r="G16" i="31" s="1"/>
  <c r="AK15" i="3"/>
  <c r="AJ15"/>
  <c r="AI15"/>
  <c r="AH15"/>
  <c r="AG15"/>
  <c r="AF15"/>
  <c r="AE15"/>
  <c r="AC15"/>
  <c r="I15" i="31" s="1"/>
  <c r="H15"/>
  <c r="Y15" i="3"/>
  <c r="G15" i="31" s="1"/>
  <c r="AK14" i="3"/>
  <c r="AJ14"/>
  <c r="AI14"/>
  <c r="AH14"/>
  <c r="AG14"/>
  <c r="AF14"/>
  <c r="AE14"/>
  <c r="AC14"/>
  <c r="I14" i="31" s="1"/>
  <c r="H14"/>
  <c r="Y14" i="3"/>
  <c r="G14" i="31" s="1"/>
  <c r="AK13" i="3"/>
  <c r="AJ13"/>
  <c r="AI13"/>
  <c r="AH13"/>
  <c r="AG13"/>
  <c r="AF13"/>
  <c r="AE13"/>
  <c r="AC13"/>
  <c r="I13" i="31" s="1"/>
  <c r="H13"/>
  <c r="Y13" i="3"/>
  <c r="G13" i="31" s="1"/>
  <c r="AK12" i="3"/>
  <c r="AJ12"/>
  <c r="AI12"/>
  <c r="AH12"/>
  <c r="AG12"/>
  <c r="AF12"/>
  <c r="AE12"/>
  <c r="AC12"/>
  <c r="I12" i="31" s="1"/>
  <c r="H12"/>
  <c r="Y12" i="3"/>
  <c r="G12" i="31" s="1"/>
  <c r="AK11" i="3"/>
  <c r="AJ11"/>
  <c r="AI11"/>
  <c r="AH11"/>
  <c r="AG11"/>
  <c r="AF11"/>
  <c r="AE11"/>
  <c r="AC11"/>
  <c r="I11" i="31" s="1"/>
  <c r="H11"/>
  <c r="Y11" i="3"/>
  <c r="G11" i="31" s="1"/>
  <c r="AK10" i="3"/>
  <c r="AJ10"/>
  <c r="AI10"/>
  <c r="AH10"/>
  <c r="AG10"/>
  <c r="AF10"/>
  <c r="AE10"/>
  <c r="AC10"/>
  <c r="I10" i="31" s="1"/>
  <c r="H10"/>
  <c r="Y10" i="3"/>
  <c r="G10" i="31" s="1"/>
  <c r="AK9" i="3"/>
  <c r="AJ9"/>
  <c r="AI9"/>
  <c r="AH9"/>
  <c r="AG9"/>
  <c r="AF9"/>
  <c r="AE9"/>
  <c r="AC9"/>
  <c r="I9" i="31" s="1"/>
  <c r="H9"/>
  <c r="Y9" i="3"/>
  <c r="G9" i="31" s="1"/>
  <c r="AK8" i="3"/>
  <c r="AJ8"/>
  <c r="AI8"/>
  <c r="AH8"/>
  <c r="AG8"/>
  <c r="AF8"/>
  <c r="AE8"/>
  <c r="AC8"/>
  <c r="I8" i="31" s="1"/>
  <c r="H8"/>
  <c r="Y8" i="3"/>
  <c r="G8" i="31" s="1"/>
  <c r="AK7" i="3"/>
  <c r="AJ7"/>
  <c r="AI7"/>
  <c r="AH7"/>
  <c r="AG7"/>
  <c r="AF7"/>
  <c r="AE7"/>
  <c r="AC7"/>
  <c r="I7" i="31" s="1"/>
  <c r="H7"/>
  <c r="Y7" i="3"/>
  <c r="G7" i="31" s="1"/>
  <c r="AK6" i="3"/>
  <c r="AJ6"/>
  <c r="AI6"/>
  <c r="AH6"/>
  <c r="AG6"/>
  <c r="AF6"/>
  <c r="AE6"/>
  <c r="AC6"/>
  <c r="I6" i="31" s="1"/>
  <c r="H6"/>
  <c r="Y6" i="3"/>
  <c r="G6" i="31" s="1"/>
  <c r="AK5" i="3"/>
  <c r="AJ5"/>
  <c r="AI5"/>
  <c r="AH5"/>
  <c r="AG5"/>
  <c r="AF5"/>
  <c r="AE5"/>
  <c r="AC5"/>
  <c r="I5" i="31" s="1"/>
  <c r="H5"/>
  <c r="Y5" i="3"/>
  <c r="G5" i="31" s="1"/>
  <c r="AK4" i="3"/>
  <c r="AJ4"/>
  <c r="AI4"/>
  <c r="AH4"/>
  <c r="AG4"/>
  <c r="AF4"/>
  <c r="AE4"/>
  <c r="AC4"/>
  <c r="I4" i="31" s="1"/>
  <c r="H4"/>
  <c r="Y4" i="3"/>
  <c r="G4" i="31" s="1"/>
  <c r="AK3" i="3"/>
  <c r="AJ3"/>
  <c r="AI3"/>
  <c r="AH3"/>
  <c r="AG3"/>
  <c r="AF3"/>
  <c r="AE3"/>
  <c r="AC3"/>
  <c r="Y3"/>
  <c r="K110" i="1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N239" i="31" l="1"/>
  <c r="O239" s="1"/>
  <c r="N239" i="1"/>
  <c r="N243" i="31"/>
  <c r="O243" s="1"/>
  <c r="N243" i="1"/>
  <c r="N247" i="31"/>
  <c r="O247" s="1"/>
  <c r="N247" i="1"/>
  <c r="N238" i="31"/>
  <c r="O238" s="1"/>
  <c r="N238" i="1"/>
  <c r="N242" i="31"/>
  <c r="O242" s="1"/>
  <c r="N242" i="1"/>
  <c r="N246" i="31"/>
  <c r="O246" s="1"/>
  <c r="N246" i="1"/>
  <c r="N195" i="31"/>
  <c r="O195" s="1"/>
  <c r="N195" i="1"/>
  <c r="N196" i="31"/>
  <c r="O196" s="1"/>
  <c r="N196" i="1"/>
  <c r="N197" i="31"/>
  <c r="O197" s="1"/>
  <c r="N197" i="1"/>
  <c r="N198" i="31"/>
  <c r="O198" s="1"/>
  <c r="N198" i="1"/>
  <c r="N199" i="31"/>
  <c r="O199" s="1"/>
  <c r="N199" i="1"/>
  <c r="N200" i="31"/>
  <c r="O200" s="1"/>
  <c r="N200" i="1"/>
  <c r="N201" i="31"/>
  <c r="O201" s="1"/>
  <c r="N201" i="1"/>
  <c r="N202" i="31"/>
  <c r="O202" s="1"/>
  <c r="N202" i="1"/>
  <c r="N203" i="31"/>
  <c r="O203" s="1"/>
  <c r="N203" i="1"/>
  <c r="N204" i="31"/>
  <c r="O204" s="1"/>
  <c r="N204" i="1"/>
  <c r="N205" i="31"/>
  <c r="O205" s="1"/>
  <c r="N205" i="1"/>
  <c r="N206" i="31"/>
  <c r="O206" s="1"/>
  <c r="N206" i="1"/>
  <c r="N207" i="31"/>
  <c r="O207" s="1"/>
  <c r="N207" i="1"/>
  <c r="N208" i="31"/>
  <c r="O208" s="1"/>
  <c r="N208" i="1"/>
  <c r="N209" i="31"/>
  <c r="O209" s="1"/>
  <c r="N209" i="1"/>
  <c r="N210" i="31"/>
  <c r="O210" s="1"/>
  <c r="N210" i="1"/>
  <c r="N211" i="31"/>
  <c r="O211" s="1"/>
  <c r="N211" i="1"/>
  <c r="N212" i="31"/>
  <c r="O212" s="1"/>
  <c r="N212" i="1"/>
  <c r="N213" i="31"/>
  <c r="O213" s="1"/>
  <c r="N213" i="1"/>
  <c r="N214" i="31"/>
  <c r="O214" s="1"/>
  <c r="N214" i="1"/>
  <c r="N215" i="31"/>
  <c r="O215" s="1"/>
  <c r="N215" i="1"/>
  <c r="N216" i="31"/>
  <c r="O216" s="1"/>
  <c r="N216" i="1"/>
  <c r="N217" i="31"/>
  <c r="O217" s="1"/>
  <c r="N217" i="1"/>
  <c r="N218" i="31"/>
  <c r="O218" s="1"/>
  <c r="N218" i="1"/>
  <c r="N219" i="31"/>
  <c r="O219" s="1"/>
  <c r="N219" i="1"/>
  <c r="N220" i="31"/>
  <c r="O220" s="1"/>
  <c r="N220" i="1"/>
  <c r="N221" i="31"/>
  <c r="O221" s="1"/>
  <c r="N221" i="1"/>
  <c r="N222" i="31"/>
  <c r="O222" s="1"/>
  <c r="N222" i="1"/>
  <c r="N223" i="31"/>
  <c r="O223" s="1"/>
  <c r="N223" i="1"/>
  <c r="N224" i="31"/>
  <c r="O224" s="1"/>
  <c r="N224" i="1"/>
  <c r="N225" i="31"/>
  <c r="O225" s="1"/>
  <c r="N225" i="1"/>
  <c r="N226" i="31"/>
  <c r="O226" s="1"/>
  <c r="N226" i="1"/>
  <c r="N227" i="31"/>
  <c r="O227" s="1"/>
  <c r="N227" i="1"/>
  <c r="N228" i="31"/>
  <c r="O228" s="1"/>
  <c r="N228" i="1"/>
  <c r="N229" i="31"/>
  <c r="O229" s="1"/>
  <c r="N229" i="1"/>
  <c r="N230" i="31"/>
  <c r="O230" s="1"/>
  <c r="N230" i="1"/>
  <c r="N231" i="31"/>
  <c r="O231" s="1"/>
  <c r="N231" i="1"/>
  <c r="N232" i="31"/>
  <c r="O232" s="1"/>
  <c r="N232" i="1"/>
  <c r="N233" i="31"/>
  <c r="O233" s="1"/>
  <c r="N233" i="1"/>
  <c r="N234" i="31"/>
  <c r="O234" s="1"/>
  <c r="N234" i="1"/>
  <c r="N235" i="31"/>
  <c r="O235" s="1"/>
  <c r="N235" i="1"/>
  <c r="N236" i="31"/>
  <c r="O236" s="1"/>
  <c r="N236" i="1"/>
  <c r="N240" i="31"/>
  <c r="O240" s="1"/>
  <c r="N240" i="1"/>
  <c r="N244" i="31"/>
  <c r="O244" s="1"/>
  <c r="N244" i="1"/>
  <c r="N248" i="31"/>
  <c r="O248" s="1"/>
  <c r="N248" i="1"/>
  <c r="N250" i="31"/>
  <c r="O250" s="1"/>
  <c r="BD261" s="1"/>
  <c r="N250" i="1"/>
  <c r="N249" i="31"/>
  <c r="O249" s="1"/>
  <c r="N249" i="1"/>
  <c r="N237" i="31"/>
  <c r="O237" s="1"/>
  <c r="N237" i="1"/>
  <c r="N241" i="31"/>
  <c r="O241" s="1"/>
  <c r="N241" i="1"/>
  <c r="N245" i="31"/>
  <c r="O245" s="1"/>
  <c r="N245" i="1"/>
  <c r="AN111" i="3"/>
  <c r="AN115"/>
  <c r="AN119"/>
  <c r="AN123"/>
  <c r="AN127"/>
  <c r="AN131"/>
  <c r="AN135"/>
  <c r="AN139"/>
  <c r="AN143"/>
  <c r="AN147"/>
  <c r="AN151"/>
  <c r="AN155"/>
  <c r="AN159"/>
  <c r="AN163"/>
  <c r="AN167"/>
  <c r="N180" i="31"/>
  <c r="O180" s="1"/>
  <c r="N181"/>
  <c r="O181" s="1"/>
  <c r="N182"/>
  <c r="O182" s="1"/>
  <c r="N183"/>
  <c r="O183" s="1"/>
  <c r="N184"/>
  <c r="O184" s="1"/>
  <c r="N185"/>
  <c r="O185" s="1"/>
  <c r="N186"/>
  <c r="O186" s="1"/>
  <c r="N187"/>
  <c r="O187" s="1"/>
  <c r="N172"/>
  <c r="O172" s="1"/>
  <c r="N173"/>
  <c r="O173" s="1"/>
  <c r="N174"/>
  <c r="O174" s="1"/>
  <c r="N175"/>
  <c r="O175" s="1"/>
  <c r="N188"/>
  <c r="O188" s="1"/>
  <c r="N189"/>
  <c r="O189" s="1"/>
  <c r="N190"/>
  <c r="O190" s="1"/>
  <c r="N191"/>
  <c r="O191" s="1"/>
  <c r="N176"/>
  <c r="O176" s="1"/>
  <c r="N177"/>
  <c r="O177" s="1"/>
  <c r="N178"/>
  <c r="O178" s="1"/>
  <c r="N179"/>
  <c r="O179" s="1"/>
  <c r="N192"/>
  <c r="O192" s="1"/>
  <c r="N193"/>
  <c r="O193" s="1"/>
  <c r="N194"/>
  <c r="O194" s="1"/>
  <c r="M338"/>
  <c r="AG402" i="30"/>
  <c r="O402" i="31"/>
  <c r="K396" i="30"/>
  <c r="Q640"/>
  <c r="O418" i="31"/>
  <c r="AG418" i="30"/>
  <c r="AI399"/>
  <c r="K641"/>
  <c r="AG416"/>
  <c r="O416" i="31"/>
  <c r="O407"/>
  <c r="AG407" i="30"/>
  <c r="AG409"/>
  <c r="O409" i="31"/>
  <c r="O424"/>
  <c r="AG424" i="30"/>
  <c r="AG410"/>
  <c r="O410" i="31"/>
  <c r="AG426" i="30"/>
  <c r="O426" i="31"/>
  <c r="AI375" i="30"/>
  <c r="K639"/>
  <c r="AI327"/>
  <c r="K733"/>
  <c r="K756" s="1"/>
  <c r="K635"/>
  <c r="K687" s="1"/>
  <c r="AI339"/>
  <c r="K636"/>
  <c r="K734"/>
  <c r="M362" i="31"/>
  <c r="AN113" i="3"/>
  <c r="AN117"/>
  <c r="AN121"/>
  <c r="AN125"/>
  <c r="AN129"/>
  <c r="AN133"/>
  <c r="AN137"/>
  <c r="AN141"/>
  <c r="AN145"/>
  <c r="AN149"/>
  <c r="AN153"/>
  <c r="AN157"/>
  <c r="AN161"/>
  <c r="AN165"/>
  <c r="AN169"/>
  <c r="AN173"/>
  <c r="AN177"/>
  <c r="AN181"/>
  <c r="AN185"/>
  <c r="AN189"/>
  <c r="AN193"/>
  <c r="AN197"/>
  <c r="AN201"/>
  <c r="AN205"/>
  <c r="AN209"/>
  <c r="AN213"/>
  <c r="AN217"/>
  <c r="AN221"/>
  <c r="AN225"/>
  <c r="AN229"/>
  <c r="AN233"/>
  <c r="K418"/>
  <c r="AI418" s="1"/>
  <c r="Q430"/>
  <c r="K430" i="30" s="1"/>
  <c r="AI430" s="1"/>
  <c r="AG417"/>
  <c r="O417" i="31"/>
  <c r="O415"/>
  <c r="AG415" i="30"/>
  <c r="AG413"/>
  <c r="O413" i="31"/>
  <c r="AG420" i="30"/>
  <c r="O420" i="31"/>
  <c r="K411" i="30"/>
  <c r="AI351"/>
  <c r="K735"/>
  <c r="K637"/>
  <c r="M350" i="31"/>
  <c r="O387"/>
  <c r="BF387" s="1"/>
  <c r="AG387" i="30"/>
  <c r="Q641"/>
  <c r="AI363"/>
  <c r="K638"/>
  <c r="AN239" i="3"/>
  <c r="AN243"/>
  <c r="AN247"/>
  <c r="AN237"/>
  <c r="AN241"/>
  <c r="AN245"/>
  <c r="AN112"/>
  <c r="AN116"/>
  <c r="AN120"/>
  <c r="AN124"/>
  <c r="AN128"/>
  <c r="AN132"/>
  <c r="AN136"/>
  <c r="AN140"/>
  <c r="AN144"/>
  <c r="AN148"/>
  <c r="AN152"/>
  <c r="AN156"/>
  <c r="AN160"/>
  <c r="AN164"/>
  <c r="AN168"/>
  <c r="AN172"/>
  <c r="AN176"/>
  <c r="AN180"/>
  <c r="AN184"/>
  <c r="AN188"/>
  <c r="AN192"/>
  <c r="AN196"/>
  <c r="AN200"/>
  <c r="AN204"/>
  <c r="AN208"/>
  <c r="AN212"/>
  <c r="AN216"/>
  <c r="AN220"/>
  <c r="AN224"/>
  <c r="AN228"/>
  <c r="AN232"/>
  <c r="AN236"/>
  <c r="AN240"/>
  <c r="AN244"/>
  <c r="AN114"/>
  <c r="AN118"/>
  <c r="AN122"/>
  <c r="AN126"/>
  <c r="AN130"/>
  <c r="AN134"/>
  <c r="AN138"/>
  <c r="AN142"/>
  <c r="AN146"/>
  <c r="AN150"/>
  <c r="AN154"/>
  <c r="AN158"/>
  <c r="AN162"/>
  <c r="AN166"/>
  <c r="AN170"/>
  <c r="AN174"/>
  <c r="AN178"/>
  <c r="AN182"/>
  <c r="AN186"/>
  <c r="AN190"/>
  <c r="AN194"/>
  <c r="AN198"/>
  <c r="AN202"/>
  <c r="AN206"/>
  <c r="AN210"/>
  <c r="AN214"/>
  <c r="AN218"/>
  <c r="AN222"/>
  <c r="AN226"/>
  <c r="AN230"/>
  <c r="AN234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81" s="1"/>
  <c r="AN238"/>
  <c r="AN242"/>
  <c r="AN246"/>
  <c r="BD262" i="1"/>
  <c r="M398" i="31"/>
  <c r="BD264" i="1"/>
  <c r="BD17" i="31"/>
  <c r="BD19"/>
  <c r="BD21"/>
  <c r="BD23"/>
  <c r="BD25"/>
  <c r="M615"/>
  <c r="BD27"/>
  <c r="BD29"/>
  <c r="BD31"/>
  <c r="BD33"/>
  <c r="BD35"/>
  <c r="BD37"/>
  <c r="M616"/>
  <c r="BD39"/>
  <c r="BD41"/>
  <c r="BD43"/>
  <c r="BD45"/>
  <c r="BD47"/>
  <c r="BD49"/>
  <c r="M617"/>
  <c r="BD51"/>
  <c r="AZ52"/>
  <c r="BD53"/>
  <c r="AZ54"/>
  <c r="BD55"/>
  <c r="AZ56"/>
  <c r="BD57"/>
  <c r="AZ58"/>
  <c r="BD59"/>
  <c r="AZ60"/>
  <c r="BD61"/>
  <c r="M618"/>
  <c r="BD63"/>
  <c r="AZ64"/>
  <c r="BD65"/>
  <c r="AZ66"/>
  <c r="BD67"/>
  <c r="AZ68"/>
  <c r="BD69"/>
  <c r="AZ70"/>
  <c r="BD71"/>
  <c r="AZ72"/>
  <c r="BD73"/>
  <c r="M619"/>
  <c r="BD75"/>
  <c r="AZ76"/>
  <c r="BD77"/>
  <c r="AZ78"/>
  <c r="BD79"/>
  <c r="AZ80"/>
  <c r="BD81"/>
  <c r="AZ82"/>
  <c r="BD83"/>
  <c r="AZ84"/>
  <c r="BD85"/>
  <c r="M620"/>
  <c r="BD87"/>
  <c r="AZ88"/>
  <c r="BD265" i="1"/>
  <c r="BD262" i="31"/>
  <c r="N635"/>
  <c r="BT17"/>
  <c r="BT19"/>
  <c r="BT21"/>
  <c r="BT23"/>
  <c r="BT25"/>
  <c r="P615"/>
  <c r="BT29"/>
  <c r="BT31"/>
  <c r="BT33"/>
  <c r="BT35"/>
  <c r="BT37"/>
  <c r="P616"/>
  <c r="BT39"/>
  <c r="BT41"/>
  <c r="BT43"/>
  <c r="BT45"/>
  <c r="BT47"/>
  <c r="BT49"/>
  <c r="P617"/>
  <c r="BT53"/>
  <c r="BT57"/>
  <c r="BT61"/>
  <c r="P618"/>
  <c r="BT63"/>
  <c r="BT65"/>
  <c r="BT67"/>
  <c r="BT69"/>
  <c r="BT71"/>
  <c r="BT73"/>
  <c r="P619"/>
  <c r="BT77"/>
  <c r="BT79"/>
  <c r="BT81"/>
  <c r="BT85"/>
  <c r="P620"/>
  <c r="BT89"/>
  <c r="BT93"/>
  <c r="BT97"/>
  <c r="M621"/>
  <c r="AJ99"/>
  <c r="AY99" s="1"/>
  <c r="BT100"/>
  <c r="AZ101"/>
  <c r="AO102"/>
  <c r="BS102" s="1"/>
  <c r="BT104"/>
  <c r="AZ105"/>
  <c r="AO106"/>
  <c r="BS106" s="1"/>
  <c r="AJ107"/>
  <c r="AY107" s="1"/>
  <c r="BT108"/>
  <c r="AZ109"/>
  <c r="M622"/>
  <c r="BT112"/>
  <c r="AZ113"/>
  <c r="AO114"/>
  <c r="BS114" s="1"/>
  <c r="AJ115"/>
  <c r="AY115" s="1"/>
  <c r="BT116"/>
  <c r="AZ117"/>
  <c r="AO118"/>
  <c r="BS118" s="1"/>
  <c r="BT120"/>
  <c r="BI15"/>
  <c r="C7"/>
  <c r="T7" s="1"/>
  <c r="AU18"/>
  <c r="BX18"/>
  <c r="AT18"/>
  <c r="D7"/>
  <c r="W7" s="1"/>
  <c r="AJ18"/>
  <c r="AY18" s="1"/>
  <c r="C9"/>
  <c r="T9" s="1"/>
  <c r="BX20"/>
  <c r="AU20"/>
  <c r="AT20"/>
  <c r="C11"/>
  <c r="T11" s="1"/>
  <c r="AU22"/>
  <c r="BX22"/>
  <c r="AT22"/>
  <c r="D11"/>
  <c r="W11" s="1"/>
  <c r="AJ22"/>
  <c r="AY22" s="1"/>
  <c r="BI23"/>
  <c r="AU28"/>
  <c r="BX28"/>
  <c r="C17"/>
  <c r="T17" s="1"/>
  <c r="AT28"/>
  <c r="BI29"/>
  <c r="AJ30"/>
  <c r="AY30" s="1"/>
  <c r="D19"/>
  <c r="W19" s="1"/>
  <c r="C21"/>
  <c r="T21" s="1"/>
  <c r="AU32"/>
  <c r="BX32"/>
  <c r="AT32"/>
  <c r="D21"/>
  <c r="W21" s="1"/>
  <c r="AJ32"/>
  <c r="AY32" s="1"/>
  <c r="BI33"/>
  <c r="C25"/>
  <c r="T25" s="1"/>
  <c r="AU36"/>
  <c r="BX36"/>
  <c r="AT36"/>
  <c r="D25"/>
  <c r="W25" s="1"/>
  <c r="AJ36"/>
  <c r="AY36" s="1"/>
  <c r="BI37"/>
  <c r="G616"/>
  <c r="BX38"/>
  <c r="AU38"/>
  <c r="C27"/>
  <c r="T27" s="1"/>
  <c r="AT38"/>
  <c r="BI39"/>
  <c r="BX42"/>
  <c r="AU42"/>
  <c r="C31"/>
  <c r="T31" s="1"/>
  <c r="AT42"/>
  <c r="D31"/>
  <c r="W31" s="1"/>
  <c r="AJ42"/>
  <c r="AY42" s="1"/>
  <c r="BI43"/>
  <c r="BI45"/>
  <c r="BI47"/>
  <c r="G617"/>
  <c r="AU50"/>
  <c r="BX50"/>
  <c r="C39"/>
  <c r="T39" s="1"/>
  <c r="AT50"/>
  <c r="AJ50"/>
  <c r="AY50" s="1"/>
  <c r="L617"/>
  <c r="D39"/>
  <c r="W39" s="1"/>
  <c r="BI51"/>
  <c r="BI53"/>
  <c r="AJ54"/>
  <c r="AY54" s="1"/>
  <c r="D43"/>
  <c r="W43" s="1"/>
  <c r="BI55"/>
  <c r="D45"/>
  <c r="W45" s="1"/>
  <c r="AJ56"/>
  <c r="AY56" s="1"/>
  <c r="BI57"/>
  <c r="D47"/>
  <c r="W47" s="1"/>
  <c r="AJ58"/>
  <c r="AY58" s="1"/>
  <c r="C49"/>
  <c r="T49" s="1"/>
  <c r="AT60"/>
  <c r="D49"/>
  <c r="W49" s="1"/>
  <c r="AJ60"/>
  <c r="AY60" s="1"/>
  <c r="BI61"/>
  <c r="L618"/>
  <c r="D51"/>
  <c r="W51" s="1"/>
  <c r="AJ62"/>
  <c r="AY62" s="1"/>
  <c r="C53"/>
  <c r="T53" s="1"/>
  <c r="AT64"/>
  <c r="AU63"/>
  <c r="C55"/>
  <c r="T55" s="1"/>
  <c r="AU66"/>
  <c r="AT66"/>
  <c r="D55"/>
  <c r="W55" s="1"/>
  <c r="AJ66"/>
  <c r="AY66" s="1"/>
  <c r="BI67"/>
  <c r="C61"/>
  <c r="T61" s="1"/>
  <c r="AT72"/>
  <c r="D61"/>
  <c r="W61" s="1"/>
  <c r="AJ72"/>
  <c r="AY72" s="1"/>
  <c r="BI73"/>
  <c r="G619"/>
  <c r="AU74"/>
  <c r="C63"/>
  <c r="T63" s="1"/>
  <c r="AT74"/>
  <c r="AJ74"/>
  <c r="AY74" s="1"/>
  <c r="L619"/>
  <c r="D63"/>
  <c r="W63" s="1"/>
  <c r="E64"/>
  <c r="Z64" s="1"/>
  <c r="BT75"/>
  <c r="BI75"/>
  <c r="D65"/>
  <c r="W65" s="1"/>
  <c r="AJ76"/>
  <c r="AY76" s="1"/>
  <c r="BI77"/>
  <c r="C69"/>
  <c r="T69" s="1"/>
  <c r="AT80"/>
  <c r="D69"/>
  <c r="W69" s="1"/>
  <c r="AJ80"/>
  <c r="AY80" s="1"/>
  <c r="BI81"/>
  <c r="D71"/>
  <c r="W71" s="1"/>
  <c r="AJ82"/>
  <c r="AY82" s="1"/>
  <c r="BI83"/>
  <c r="D73"/>
  <c r="W73" s="1"/>
  <c r="AJ84"/>
  <c r="AY84" s="1"/>
  <c r="BI85"/>
  <c r="C77"/>
  <c r="T77" s="1"/>
  <c r="AU88"/>
  <c r="AT88"/>
  <c r="D77"/>
  <c r="W77" s="1"/>
  <c r="AJ88"/>
  <c r="AY88" s="1"/>
  <c r="BI89"/>
  <c r="AJ90"/>
  <c r="AY90" s="1"/>
  <c r="D79"/>
  <c r="W79" s="1"/>
  <c r="BT87"/>
  <c r="BT91"/>
  <c r="BI91"/>
  <c r="AU94"/>
  <c r="AT94"/>
  <c r="C83"/>
  <c r="T83" s="1"/>
  <c r="AU96"/>
  <c r="C85"/>
  <c r="T85" s="1"/>
  <c r="AT96"/>
  <c r="D85"/>
  <c r="W85" s="1"/>
  <c r="AJ96"/>
  <c r="AY96" s="1"/>
  <c r="BI97"/>
  <c r="AU98"/>
  <c r="G621"/>
  <c r="AT98"/>
  <c r="C87"/>
  <c r="T87" s="1"/>
  <c r="BI101"/>
  <c r="AU102"/>
  <c r="C91"/>
  <c r="T91" s="1"/>
  <c r="AT102"/>
  <c r="D92"/>
  <c r="W92" s="1"/>
  <c r="AJ103"/>
  <c r="AY103" s="1"/>
  <c r="AT106"/>
  <c r="C95"/>
  <c r="T95" s="1"/>
  <c r="AU106"/>
  <c r="D100"/>
  <c r="W100" s="1"/>
  <c r="AJ111"/>
  <c r="AY111" s="1"/>
  <c r="BI113"/>
  <c r="BI117"/>
  <c r="AU118"/>
  <c r="AT118"/>
  <c r="C107"/>
  <c r="T107" s="1"/>
  <c r="D108"/>
  <c r="W108" s="1"/>
  <c r="AJ119"/>
  <c r="AY119" s="1"/>
  <c r="BI121"/>
  <c r="O117" i="1"/>
  <c r="BI129" i="31"/>
  <c r="O121" i="1"/>
  <c r="BI133" i="31"/>
  <c r="O125" i="1"/>
  <c r="O137"/>
  <c r="BI149" i="31"/>
  <c r="O145" i="1"/>
  <c r="BI157" i="31"/>
  <c r="BI161"/>
  <c r="O157" i="1"/>
  <c r="O161"/>
  <c r="BI173" i="31"/>
  <c r="O165" i="1"/>
  <c r="BI177" i="31"/>
  <c r="O169" i="1"/>
  <c r="BI185" i="31"/>
  <c r="BI189"/>
  <c r="BI193"/>
  <c r="BI197"/>
  <c r="BI201"/>
  <c r="BI205"/>
  <c r="BI217"/>
  <c r="BI221"/>
  <c r="BI225"/>
  <c r="BI229"/>
  <c r="BI233"/>
  <c r="BI237"/>
  <c r="BI241"/>
  <c r="BI249"/>
  <c r="BI253"/>
  <c r="E7"/>
  <c r="Z7" s="1"/>
  <c r="AO18"/>
  <c r="BS18" s="1"/>
  <c r="AO28"/>
  <c r="BS28" s="1"/>
  <c r="E17"/>
  <c r="Z17" s="1"/>
  <c r="AZ30"/>
  <c r="CC30"/>
  <c r="E21"/>
  <c r="Z21" s="1"/>
  <c r="AO32"/>
  <c r="BS32" s="1"/>
  <c r="AZ34"/>
  <c r="CC34"/>
  <c r="E23"/>
  <c r="Z23" s="1"/>
  <c r="AO34"/>
  <c r="BS34" s="1"/>
  <c r="AZ36"/>
  <c r="CC36"/>
  <c r="AO36"/>
  <c r="BS36" s="1"/>
  <c r="E25"/>
  <c r="Z25" s="1"/>
  <c r="AZ38"/>
  <c r="CC38"/>
  <c r="H616"/>
  <c r="AZ46"/>
  <c r="CC46"/>
  <c r="E35"/>
  <c r="Z35" s="1"/>
  <c r="AO46"/>
  <c r="BS46" s="1"/>
  <c r="AZ48"/>
  <c r="CC48"/>
  <c r="E37"/>
  <c r="Z37" s="1"/>
  <c r="AO48"/>
  <c r="BS48" s="1"/>
  <c r="AZ50"/>
  <c r="H617"/>
  <c r="E39"/>
  <c r="Z39" s="1"/>
  <c r="AO50"/>
  <c r="BS50" s="1"/>
  <c r="Q617"/>
  <c r="E43"/>
  <c r="Z43" s="1"/>
  <c r="AO54"/>
  <c r="BS54" s="1"/>
  <c r="E45"/>
  <c r="Z45" s="1"/>
  <c r="AO56"/>
  <c r="BS56" s="1"/>
  <c r="E47"/>
  <c r="Z47" s="1"/>
  <c r="AO58"/>
  <c r="BS58" s="1"/>
  <c r="AO64"/>
  <c r="BS64" s="1"/>
  <c r="E53"/>
  <c r="Z53" s="1"/>
  <c r="E55"/>
  <c r="Z55" s="1"/>
  <c r="AO66"/>
  <c r="BS66" s="1"/>
  <c r="E57"/>
  <c r="Z57" s="1"/>
  <c r="AO68"/>
  <c r="BS68" s="1"/>
  <c r="AZ74"/>
  <c r="H619"/>
  <c r="E63"/>
  <c r="Z63" s="1"/>
  <c r="Q619"/>
  <c r="AO74"/>
  <c r="BS74" s="1"/>
  <c r="AO80"/>
  <c r="BS80" s="1"/>
  <c r="E69"/>
  <c r="Z69" s="1"/>
  <c r="E71"/>
  <c r="Z71" s="1"/>
  <c r="AO82"/>
  <c r="BS82" s="1"/>
  <c r="AO84"/>
  <c r="BS84" s="1"/>
  <c r="E73"/>
  <c r="Z73" s="1"/>
  <c r="AZ90"/>
  <c r="AZ92"/>
  <c r="AO92"/>
  <c r="BS92" s="1"/>
  <c r="E81"/>
  <c r="Z81" s="1"/>
  <c r="BD93"/>
  <c r="AO94"/>
  <c r="BS94" s="1"/>
  <c r="BD92"/>
  <c r="BD95"/>
  <c r="BD97"/>
  <c r="BI98"/>
  <c r="BT101"/>
  <c r="BD101"/>
  <c r="BI102"/>
  <c r="BT105"/>
  <c r="AZ106"/>
  <c r="BI106"/>
  <c r="D97"/>
  <c r="W97" s="1"/>
  <c r="AJ108"/>
  <c r="AY108" s="1"/>
  <c r="BT109"/>
  <c r="H622"/>
  <c r="AZ110"/>
  <c r="C100"/>
  <c r="T100" s="1"/>
  <c r="AU111"/>
  <c r="AT111"/>
  <c r="E100"/>
  <c r="Z100" s="1"/>
  <c r="AO111"/>
  <c r="BS111" s="1"/>
  <c r="BT113"/>
  <c r="AZ114"/>
  <c r="BI114"/>
  <c r="BT117"/>
  <c r="AU119"/>
  <c r="C108"/>
  <c r="T108" s="1"/>
  <c r="AT119"/>
  <c r="E108"/>
  <c r="Z108" s="1"/>
  <c r="AO119"/>
  <c r="BS119" s="1"/>
  <c r="D109"/>
  <c r="W109" s="1"/>
  <c r="AJ120"/>
  <c r="AY120" s="1"/>
  <c r="BI122"/>
  <c r="O118" i="1"/>
  <c r="BI130" i="31"/>
  <c r="O122" i="1"/>
  <c r="O130"/>
  <c r="O142"/>
  <c r="BI154" i="31"/>
  <c r="O146" i="1"/>
  <c r="O158"/>
  <c r="BI170" i="31"/>
  <c r="O170" i="1"/>
  <c r="N171" i="31"/>
  <c r="O171" s="1"/>
  <c r="BI182"/>
  <c r="BI190"/>
  <c r="BI194"/>
  <c r="BI210"/>
  <c r="BI214"/>
  <c r="BI222"/>
  <c r="BI242"/>
  <c r="BI250"/>
  <c r="BI258"/>
  <c r="BD261" i="1"/>
  <c r="BI14" i="31"/>
  <c r="C4"/>
  <c r="T4" s="1"/>
  <c r="AU15"/>
  <c r="BX15"/>
  <c r="AU14"/>
  <c r="BX14"/>
  <c r="G614"/>
  <c r="AT14"/>
  <c r="AT15"/>
  <c r="D4"/>
  <c r="W4" s="1"/>
  <c r="L614"/>
  <c r="AJ15"/>
  <c r="AY15" s="1"/>
  <c r="AJ14"/>
  <c r="AY14" s="1"/>
  <c r="P614"/>
  <c r="BI16"/>
  <c r="C6"/>
  <c r="T6" s="1"/>
  <c r="AU17"/>
  <c r="BX17"/>
  <c r="AT17"/>
  <c r="D6"/>
  <c r="W6" s="1"/>
  <c r="AJ17"/>
  <c r="AY17" s="1"/>
  <c r="BT16"/>
  <c r="BT18"/>
  <c r="BI18"/>
  <c r="C8"/>
  <c r="T8" s="1"/>
  <c r="BX19"/>
  <c r="AU19"/>
  <c r="AT19"/>
  <c r="D8"/>
  <c r="W8" s="1"/>
  <c r="AJ19"/>
  <c r="AY19" s="1"/>
  <c r="BI20"/>
  <c r="C10"/>
  <c r="T10" s="1"/>
  <c r="AU21"/>
  <c r="BX21"/>
  <c r="AT21"/>
  <c r="D10"/>
  <c r="W10" s="1"/>
  <c r="AJ21"/>
  <c r="AY21" s="1"/>
  <c r="BT20"/>
  <c r="BT22"/>
  <c r="BI22"/>
  <c r="C12"/>
  <c r="T12" s="1"/>
  <c r="AU23"/>
  <c r="BX23"/>
  <c r="AT23"/>
  <c r="D12"/>
  <c r="W12" s="1"/>
  <c r="AJ23"/>
  <c r="AY23" s="1"/>
  <c r="BI24"/>
  <c r="C14"/>
  <c r="T14" s="1"/>
  <c r="BX25"/>
  <c r="AU25"/>
  <c r="AT25"/>
  <c r="D14"/>
  <c r="W14" s="1"/>
  <c r="AJ25"/>
  <c r="AY25" s="1"/>
  <c r="I615"/>
  <c r="BT26"/>
  <c r="BI26"/>
  <c r="C16"/>
  <c r="T16" s="1"/>
  <c r="BX27"/>
  <c r="AU27"/>
  <c r="AT27"/>
  <c r="D16"/>
  <c r="W16" s="1"/>
  <c r="AJ27"/>
  <c r="AY27" s="1"/>
  <c r="BT28"/>
  <c r="BI28"/>
  <c r="C18"/>
  <c r="T18" s="1"/>
  <c r="AU29"/>
  <c r="BX29"/>
  <c r="AT29"/>
  <c r="D18"/>
  <c r="W18" s="1"/>
  <c r="AJ29"/>
  <c r="AY29" s="1"/>
  <c r="BT30"/>
  <c r="BI30"/>
  <c r="C20"/>
  <c r="T20" s="1"/>
  <c r="AU31"/>
  <c r="BX31"/>
  <c r="AT31"/>
  <c r="D20"/>
  <c r="W20" s="1"/>
  <c r="AJ31"/>
  <c r="AY31" s="1"/>
  <c r="BT32"/>
  <c r="BI32"/>
  <c r="C22"/>
  <c r="T22" s="1"/>
  <c r="AU33"/>
  <c r="BX33"/>
  <c r="AT33"/>
  <c r="D22"/>
  <c r="W22" s="1"/>
  <c r="AJ33"/>
  <c r="AY33" s="1"/>
  <c r="BT34"/>
  <c r="BI34"/>
  <c r="C24"/>
  <c r="T24" s="1"/>
  <c r="AU35"/>
  <c r="BX35"/>
  <c r="AT35"/>
  <c r="D24"/>
  <c r="W24" s="1"/>
  <c r="AJ35"/>
  <c r="AY35" s="1"/>
  <c r="BT36"/>
  <c r="BI36"/>
  <c r="C26"/>
  <c r="T26" s="1"/>
  <c r="BX37"/>
  <c r="AU37"/>
  <c r="AT37"/>
  <c r="D26"/>
  <c r="W26" s="1"/>
  <c r="AJ37"/>
  <c r="AY37" s="1"/>
  <c r="BT38"/>
  <c r="I616"/>
  <c r="BI38"/>
  <c r="C28"/>
  <c r="T28" s="1"/>
  <c r="BX39"/>
  <c r="AU39"/>
  <c r="AT39"/>
  <c r="D28"/>
  <c r="W28" s="1"/>
  <c r="AJ39"/>
  <c r="AY39" s="1"/>
  <c r="BT40"/>
  <c r="BI40"/>
  <c r="C30"/>
  <c r="T30" s="1"/>
  <c r="AU41"/>
  <c r="BX41"/>
  <c r="AT41"/>
  <c r="D30"/>
  <c r="W30" s="1"/>
  <c r="AJ41"/>
  <c r="AY41" s="1"/>
  <c r="BT42"/>
  <c r="BI42"/>
  <c r="AU43"/>
  <c r="BX43"/>
  <c r="C32"/>
  <c r="T32" s="1"/>
  <c r="AT43"/>
  <c r="D32"/>
  <c r="W32" s="1"/>
  <c r="AJ43"/>
  <c r="AY43" s="1"/>
  <c r="BT44"/>
  <c r="BI44"/>
  <c r="AU45"/>
  <c r="C34"/>
  <c r="T34" s="1"/>
  <c r="BX45"/>
  <c r="AT45"/>
  <c r="D34"/>
  <c r="W34" s="1"/>
  <c r="AJ45"/>
  <c r="AY45" s="1"/>
  <c r="BT46"/>
  <c r="BI46"/>
  <c r="AU47"/>
  <c r="BX47"/>
  <c r="C36"/>
  <c r="T36" s="1"/>
  <c r="AT47"/>
  <c r="D36"/>
  <c r="W36" s="1"/>
  <c r="AJ47"/>
  <c r="AY47" s="1"/>
  <c r="BT48"/>
  <c r="BI48"/>
  <c r="C38"/>
  <c r="T38" s="1"/>
  <c r="AU49"/>
  <c r="BX49"/>
  <c r="AT49"/>
  <c r="D38"/>
  <c r="W38" s="1"/>
  <c r="AJ49"/>
  <c r="AY49" s="1"/>
  <c r="I617"/>
  <c r="BT50"/>
  <c r="BI50"/>
  <c r="C40"/>
  <c r="T40" s="1"/>
  <c r="AT51"/>
  <c r="D40"/>
  <c r="W40" s="1"/>
  <c r="AJ51"/>
  <c r="AY51" s="1"/>
  <c r="BT51"/>
  <c r="BT52"/>
  <c r="BI52"/>
  <c r="AU52"/>
  <c r="C42"/>
  <c r="T42" s="1"/>
  <c r="AU53"/>
  <c r="AT53"/>
  <c r="D42"/>
  <c r="W42" s="1"/>
  <c r="AJ53"/>
  <c r="AY53" s="1"/>
  <c r="BT54"/>
  <c r="BI54"/>
  <c r="C44"/>
  <c r="T44" s="1"/>
  <c r="AT55"/>
  <c r="D44"/>
  <c r="W44" s="1"/>
  <c r="AJ55"/>
  <c r="AY55" s="1"/>
  <c r="BT55"/>
  <c r="BT56"/>
  <c r="BI56"/>
  <c r="AU56"/>
  <c r="C46"/>
  <c r="T46" s="1"/>
  <c r="AU57"/>
  <c r="AT57"/>
  <c r="D46"/>
  <c r="W46" s="1"/>
  <c r="AJ57"/>
  <c r="AY57" s="1"/>
  <c r="BT58"/>
  <c r="BI58"/>
  <c r="C48"/>
  <c r="T48" s="1"/>
  <c r="AU59"/>
  <c r="AT59"/>
  <c r="D48"/>
  <c r="W48" s="1"/>
  <c r="AJ59"/>
  <c r="AY59" s="1"/>
  <c r="BT59"/>
  <c r="BT60"/>
  <c r="BI60"/>
  <c r="AU60"/>
  <c r="C50"/>
  <c r="T50" s="1"/>
  <c r="AU61"/>
  <c r="AT61"/>
  <c r="D50"/>
  <c r="W50" s="1"/>
  <c r="AJ61"/>
  <c r="AY61" s="1"/>
  <c r="BT62"/>
  <c r="I618"/>
  <c r="BI62"/>
  <c r="C52"/>
  <c r="T52" s="1"/>
  <c r="AT63"/>
  <c r="D52"/>
  <c r="W52" s="1"/>
  <c r="AJ63"/>
  <c r="AY63" s="1"/>
  <c r="BT64"/>
  <c r="BI64"/>
  <c r="AU64"/>
  <c r="C54"/>
  <c r="T54" s="1"/>
  <c r="AU65"/>
  <c r="AT65"/>
  <c r="D54"/>
  <c r="W54" s="1"/>
  <c r="AJ65"/>
  <c r="AY65" s="1"/>
  <c r="BT66"/>
  <c r="BI66"/>
  <c r="C56"/>
  <c r="T56" s="1"/>
  <c r="AT67"/>
  <c r="D56"/>
  <c r="W56" s="1"/>
  <c r="AJ67"/>
  <c r="AY67" s="1"/>
  <c r="BT68"/>
  <c r="BI68"/>
  <c r="AU68"/>
  <c r="C58"/>
  <c r="T58" s="1"/>
  <c r="AU69"/>
  <c r="AT69"/>
  <c r="D58"/>
  <c r="W58" s="1"/>
  <c r="AJ69"/>
  <c r="AY69" s="1"/>
  <c r="BT70"/>
  <c r="BI70"/>
  <c r="C60"/>
  <c r="T60" s="1"/>
  <c r="AU71"/>
  <c r="AT71"/>
  <c r="D60"/>
  <c r="W60" s="1"/>
  <c r="AJ71"/>
  <c r="AY71" s="1"/>
  <c r="BT72"/>
  <c r="BI72"/>
  <c r="AU72"/>
  <c r="C62"/>
  <c r="T62" s="1"/>
  <c r="AU73"/>
  <c r="AT73"/>
  <c r="D62"/>
  <c r="W62" s="1"/>
  <c r="AJ73"/>
  <c r="AY73" s="1"/>
  <c r="BT74"/>
  <c r="I619"/>
  <c r="BI74"/>
  <c r="C64"/>
  <c r="T64" s="1"/>
  <c r="AU75"/>
  <c r="AT75"/>
  <c r="D64"/>
  <c r="W64" s="1"/>
  <c r="AJ75"/>
  <c r="AY75" s="1"/>
  <c r="BT76"/>
  <c r="BI76"/>
  <c r="AU76"/>
  <c r="C66"/>
  <c r="T66" s="1"/>
  <c r="AU77"/>
  <c r="AT77"/>
  <c r="D66"/>
  <c r="W66" s="1"/>
  <c r="AJ77"/>
  <c r="AY77" s="1"/>
  <c r="BT78"/>
  <c r="BI78"/>
  <c r="C68"/>
  <c r="T68" s="1"/>
  <c r="AU79"/>
  <c r="AT79"/>
  <c r="D68"/>
  <c r="W68" s="1"/>
  <c r="AJ79"/>
  <c r="AY79" s="1"/>
  <c r="BT80"/>
  <c r="BI80"/>
  <c r="AU80"/>
  <c r="C70"/>
  <c r="T70" s="1"/>
  <c r="AU81"/>
  <c r="AT81"/>
  <c r="D70"/>
  <c r="W70" s="1"/>
  <c r="AJ81"/>
  <c r="AY81" s="1"/>
  <c r="BT82"/>
  <c r="BI82"/>
  <c r="C72"/>
  <c r="T72" s="1"/>
  <c r="AU83"/>
  <c r="AT83"/>
  <c r="D72"/>
  <c r="W72" s="1"/>
  <c r="AJ83"/>
  <c r="AY83" s="1"/>
  <c r="BT84"/>
  <c r="BI84"/>
  <c r="AU84"/>
  <c r="C74"/>
  <c r="T74" s="1"/>
  <c r="AU85"/>
  <c r="AT85"/>
  <c r="D74"/>
  <c r="W74" s="1"/>
  <c r="AJ85"/>
  <c r="AY85" s="1"/>
  <c r="BT86"/>
  <c r="I620"/>
  <c r="BI86"/>
  <c r="AU87"/>
  <c r="C76"/>
  <c r="T76" s="1"/>
  <c r="AT87"/>
  <c r="D76"/>
  <c r="W76" s="1"/>
  <c r="AJ87"/>
  <c r="AY87" s="1"/>
  <c r="BT88"/>
  <c r="BI88"/>
  <c r="C78"/>
  <c r="T78" s="1"/>
  <c r="AU89"/>
  <c r="AT89"/>
  <c r="D78"/>
  <c r="W78" s="1"/>
  <c r="AJ89"/>
  <c r="AY89" s="1"/>
  <c r="E79"/>
  <c r="Z79" s="1"/>
  <c r="BT90"/>
  <c r="BI90"/>
  <c r="C80"/>
  <c r="T80" s="1"/>
  <c r="AU91"/>
  <c r="AT91"/>
  <c r="AJ91"/>
  <c r="AY91" s="1"/>
  <c r="BT92"/>
  <c r="BI92"/>
  <c r="C82"/>
  <c r="T82" s="1"/>
  <c r="AU93"/>
  <c r="AT93"/>
  <c r="D82"/>
  <c r="W82" s="1"/>
  <c r="AJ93"/>
  <c r="AY93" s="1"/>
  <c r="E83"/>
  <c r="Z83" s="1"/>
  <c r="BT94"/>
  <c r="BI94"/>
  <c r="C84"/>
  <c r="T84" s="1"/>
  <c r="AU95"/>
  <c r="AT95"/>
  <c r="D84"/>
  <c r="W84" s="1"/>
  <c r="AJ95"/>
  <c r="AY95" s="1"/>
  <c r="BT96"/>
  <c r="BI96"/>
  <c r="C86"/>
  <c r="T86" s="1"/>
  <c r="AU97"/>
  <c r="AT97"/>
  <c r="D86"/>
  <c r="W86" s="1"/>
  <c r="AJ97"/>
  <c r="AY97" s="1"/>
  <c r="I621"/>
  <c r="BT98"/>
  <c r="BD98"/>
  <c r="O621"/>
  <c r="D88"/>
  <c r="W88" s="1"/>
  <c r="AZ99"/>
  <c r="BI99"/>
  <c r="AU100"/>
  <c r="C89"/>
  <c r="T89" s="1"/>
  <c r="AT100"/>
  <c r="AO100"/>
  <c r="BS100" s="1"/>
  <c r="E89"/>
  <c r="Z89" s="1"/>
  <c r="D90"/>
  <c r="W90" s="1"/>
  <c r="AJ101"/>
  <c r="AY101" s="1"/>
  <c r="E91"/>
  <c r="Z91" s="1"/>
  <c r="BT102"/>
  <c r="BD102"/>
  <c r="AZ103"/>
  <c r="BI103"/>
  <c r="AU104"/>
  <c r="C93"/>
  <c r="T93" s="1"/>
  <c r="AT104"/>
  <c r="E93"/>
  <c r="Z93" s="1"/>
  <c r="AO104"/>
  <c r="BS104" s="1"/>
  <c r="D94"/>
  <c r="W94" s="1"/>
  <c r="AJ105"/>
  <c r="AY105" s="1"/>
  <c r="E95"/>
  <c r="Z95" s="1"/>
  <c r="BT106"/>
  <c r="BD106"/>
  <c r="D96"/>
  <c r="W96" s="1"/>
  <c r="AZ107"/>
  <c r="BI107"/>
  <c r="AU108"/>
  <c r="C97"/>
  <c r="T97" s="1"/>
  <c r="AT108"/>
  <c r="E97"/>
  <c r="Z97" s="1"/>
  <c r="AO108"/>
  <c r="BS108" s="1"/>
  <c r="D98"/>
  <c r="W98" s="1"/>
  <c r="AJ109"/>
  <c r="AY109" s="1"/>
  <c r="I622"/>
  <c r="BT110"/>
  <c r="BD110"/>
  <c r="O622"/>
  <c r="AZ111"/>
  <c r="BI111"/>
  <c r="C101"/>
  <c r="T101" s="1"/>
  <c r="AU112"/>
  <c r="AT112"/>
  <c r="AO112"/>
  <c r="BS112" s="1"/>
  <c r="E101"/>
  <c r="Z101" s="1"/>
  <c r="AJ113"/>
  <c r="AY113" s="1"/>
  <c r="D102"/>
  <c r="W102" s="1"/>
  <c r="E103"/>
  <c r="Z103" s="1"/>
  <c r="BT114"/>
  <c r="D104"/>
  <c r="W104" s="1"/>
  <c r="AZ115"/>
  <c r="BI115"/>
  <c r="C105"/>
  <c r="T105" s="1"/>
  <c r="AU116"/>
  <c r="AT116"/>
  <c r="AO116"/>
  <c r="BS116" s="1"/>
  <c r="E105"/>
  <c r="Z105" s="1"/>
  <c r="D106"/>
  <c r="W106" s="1"/>
  <c r="AJ117"/>
  <c r="AY117" s="1"/>
  <c r="E107"/>
  <c r="Z107" s="1"/>
  <c r="BT118"/>
  <c r="AZ119"/>
  <c r="BI119"/>
  <c r="AU120"/>
  <c r="C109"/>
  <c r="T109" s="1"/>
  <c r="AT120"/>
  <c r="E109"/>
  <c r="Z109" s="1"/>
  <c r="AO120"/>
  <c r="BS120" s="1"/>
  <c r="D110"/>
  <c r="W110" s="1"/>
  <c r="AJ121"/>
  <c r="AY121" s="1"/>
  <c r="O111" i="1"/>
  <c r="BD111" i="31"/>
  <c r="BI123"/>
  <c r="O115" i="1"/>
  <c r="BI127" i="31"/>
  <c r="O119" i="1"/>
  <c r="BI131" i="31"/>
  <c r="O123" i="1"/>
  <c r="BI135" i="31"/>
  <c r="O127" i="1"/>
  <c r="BI139" i="31"/>
  <c r="O131" i="1"/>
  <c r="BI143" i="31"/>
  <c r="O135" i="1"/>
  <c r="BI147" i="31"/>
  <c r="O139" i="1"/>
  <c r="BI151" i="31"/>
  <c r="O143" i="1"/>
  <c r="BI155" i="31"/>
  <c r="O147" i="1"/>
  <c r="BI159" i="31"/>
  <c r="O151" i="1"/>
  <c r="BI163" i="31"/>
  <c r="O155" i="1"/>
  <c r="BI167" i="31"/>
  <c r="O159" i="1"/>
  <c r="BI171" i="31"/>
  <c r="O163" i="1"/>
  <c r="BI175" i="31"/>
  <c r="O167" i="1"/>
  <c r="BI179" i="31"/>
  <c r="BI183"/>
  <c r="BI187"/>
  <c r="BI191"/>
  <c r="BI195"/>
  <c r="BI199"/>
  <c r="BI203"/>
  <c r="BI207"/>
  <c r="BI211"/>
  <c r="BI215"/>
  <c r="BI219"/>
  <c r="BI223"/>
  <c r="BI227"/>
  <c r="BI231"/>
  <c r="BI235"/>
  <c r="BI239"/>
  <c r="BI243"/>
  <c r="BI247"/>
  <c r="BI251"/>
  <c r="BI255"/>
  <c r="BI259"/>
  <c r="BD263" i="1"/>
  <c r="I614" i="31"/>
  <c r="BT15"/>
  <c r="BT14"/>
  <c r="C5"/>
  <c r="T5" s="1"/>
  <c r="AU16"/>
  <c r="BX16"/>
  <c r="AT16"/>
  <c r="D5"/>
  <c r="W5" s="1"/>
  <c r="AJ16"/>
  <c r="AY16" s="1"/>
  <c r="BI17"/>
  <c r="BI19"/>
  <c r="D9"/>
  <c r="W9" s="1"/>
  <c r="AJ20"/>
  <c r="AY20" s="1"/>
  <c r="BI21"/>
  <c r="C13"/>
  <c r="T13" s="1"/>
  <c r="BX24"/>
  <c r="AU24"/>
  <c r="AT24"/>
  <c r="D13"/>
  <c r="W13" s="1"/>
  <c r="AJ24"/>
  <c r="AY24" s="1"/>
  <c r="BI25"/>
  <c r="G615"/>
  <c r="AU26"/>
  <c r="BX26"/>
  <c r="C15"/>
  <c r="T15" s="1"/>
  <c r="AT26"/>
  <c r="D15"/>
  <c r="W15" s="1"/>
  <c r="L615"/>
  <c r="AJ26"/>
  <c r="AY26" s="1"/>
  <c r="BT24"/>
  <c r="BT27"/>
  <c r="BI27"/>
  <c r="D17"/>
  <c r="W17" s="1"/>
  <c r="AJ28"/>
  <c r="AY28" s="1"/>
  <c r="BX30"/>
  <c r="AU30"/>
  <c r="C19"/>
  <c r="T19" s="1"/>
  <c r="AT30"/>
  <c r="BI31"/>
  <c r="BX34"/>
  <c r="C23"/>
  <c r="T23" s="1"/>
  <c r="AU34"/>
  <c r="AT34"/>
  <c r="D23"/>
  <c r="W23" s="1"/>
  <c r="AJ34"/>
  <c r="AY34" s="1"/>
  <c r="BI35"/>
  <c r="D27"/>
  <c r="W27" s="1"/>
  <c r="AJ38"/>
  <c r="AY38" s="1"/>
  <c r="L616"/>
  <c r="C29"/>
  <c r="T29" s="1"/>
  <c r="BX40"/>
  <c r="AU40"/>
  <c r="AT40"/>
  <c r="D29"/>
  <c r="W29" s="1"/>
  <c r="AJ40"/>
  <c r="AY40" s="1"/>
  <c r="BI41"/>
  <c r="C33"/>
  <c r="T33" s="1"/>
  <c r="BX44"/>
  <c r="AU44"/>
  <c r="AT44"/>
  <c r="D33"/>
  <c r="W33" s="1"/>
  <c r="AJ44"/>
  <c r="AY44" s="1"/>
  <c r="BX46"/>
  <c r="C35"/>
  <c r="T35" s="1"/>
  <c r="AU46"/>
  <c r="AT46"/>
  <c r="AJ46"/>
  <c r="AY46" s="1"/>
  <c r="D35"/>
  <c r="W35" s="1"/>
  <c r="BX48"/>
  <c r="AU48"/>
  <c r="C37"/>
  <c r="T37" s="1"/>
  <c r="AT48"/>
  <c r="D37"/>
  <c r="W37" s="1"/>
  <c r="AJ48"/>
  <c r="AY48" s="1"/>
  <c r="BI49"/>
  <c r="C41"/>
  <c r="T41" s="1"/>
  <c r="AT52"/>
  <c r="D41"/>
  <c r="W41" s="1"/>
  <c r="AJ52"/>
  <c r="AY52" s="1"/>
  <c r="AU51"/>
  <c r="C43"/>
  <c r="T43" s="1"/>
  <c r="AU54"/>
  <c r="AT54"/>
  <c r="C45"/>
  <c r="T45" s="1"/>
  <c r="AT56"/>
  <c r="AU55"/>
  <c r="AU58"/>
  <c r="C47"/>
  <c r="T47" s="1"/>
  <c r="AT58"/>
  <c r="BI59"/>
  <c r="G618"/>
  <c r="C51"/>
  <c r="T51" s="1"/>
  <c r="AU62"/>
  <c r="AT62"/>
  <c r="BI63"/>
  <c r="D53"/>
  <c r="W53" s="1"/>
  <c r="AJ64"/>
  <c r="AY64" s="1"/>
  <c r="BI65"/>
  <c r="C57"/>
  <c r="T57" s="1"/>
  <c r="AT68"/>
  <c r="D57"/>
  <c r="W57" s="1"/>
  <c r="AJ68"/>
  <c r="AY68" s="1"/>
  <c r="BI69"/>
  <c r="AU67"/>
  <c r="AU70"/>
  <c r="C59"/>
  <c r="T59" s="1"/>
  <c r="AT70"/>
  <c r="D59"/>
  <c r="W59" s="1"/>
  <c r="AJ70"/>
  <c r="AY70" s="1"/>
  <c r="BI71"/>
  <c r="C65"/>
  <c r="T65" s="1"/>
  <c r="AT76"/>
  <c r="AU78"/>
  <c r="C67"/>
  <c r="T67" s="1"/>
  <c r="AT78"/>
  <c r="AJ78"/>
  <c r="AY78" s="1"/>
  <c r="D67"/>
  <c r="W67" s="1"/>
  <c r="BI79"/>
  <c r="C71"/>
  <c r="T71" s="1"/>
  <c r="AU82"/>
  <c r="AT82"/>
  <c r="E72"/>
  <c r="Z72" s="1"/>
  <c r="BT83"/>
  <c r="C73"/>
  <c r="T73" s="1"/>
  <c r="AT84"/>
  <c r="C75"/>
  <c r="T75" s="1"/>
  <c r="AU86"/>
  <c r="G620"/>
  <c r="AT86"/>
  <c r="AJ86"/>
  <c r="AY86" s="1"/>
  <c r="D75"/>
  <c r="W75" s="1"/>
  <c r="L620"/>
  <c r="BI87"/>
  <c r="AU90"/>
  <c r="C79"/>
  <c r="T79" s="1"/>
  <c r="AT90"/>
  <c r="C81"/>
  <c r="T81" s="1"/>
  <c r="AU92"/>
  <c r="AT92"/>
  <c r="D81"/>
  <c r="W81" s="1"/>
  <c r="AJ92"/>
  <c r="AY92" s="1"/>
  <c r="BI93"/>
  <c r="D83"/>
  <c r="W83" s="1"/>
  <c r="AJ94"/>
  <c r="AY94" s="1"/>
  <c r="BI95"/>
  <c r="E87"/>
  <c r="Z87" s="1"/>
  <c r="Q621"/>
  <c r="AO98"/>
  <c r="BS98" s="1"/>
  <c r="BI105"/>
  <c r="BI109"/>
  <c r="G622"/>
  <c r="AU110"/>
  <c r="C99"/>
  <c r="T99" s="1"/>
  <c r="AT110"/>
  <c r="AO110"/>
  <c r="BS110" s="1"/>
  <c r="Q622"/>
  <c r="E99"/>
  <c r="Z99" s="1"/>
  <c r="AU114"/>
  <c r="AT114"/>
  <c r="C103"/>
  <c r="T103" s="1"/>
  <c r="O113" i="1"/>
  <c r="BI125" i="31"/>
  <c r="BI137"/>
  <c r="O129" i="1"/>
  <c r="BI141" i="31"/>
  <c r="O133" i="1"/>
  <c r="BI145" i="31"/>
  <c r="O141" i="1"/>
  <c r="BI153" i="31"/>
  <c r="O149" i="1"/>
  <c r="O153"/>
  <c r="BI165" i="31"/>
  <c r="BI169"/>
  <c r="BI181"/>
  <c r="BI209"/>
  <c r="BI213"/>
  <c r="BI245"/>
  <c r="BI257"/>
  <c r="BI261" i="1"/>
  <c r="BI261" i="31"/>
  <c r="O614"/>
  <c r="BD15"/>
  <c r="BD14"/>
  <c r="CC16"/>
  <c r="AZ16"/>
  <c r="AO16"/>
  <c r="BS16" s="1"/>
  <c r="E5"/>
  <c r="Z5" s="1"/>
  <c r="CC18"/>
  <c r="AZ18"/>
  <c r="CC20"/>
  <c r="AZ20"/>
  <c r="AO20"/>
  <c r="BS20" s="1"/>
  <c r="E9"/>
  <c r="Z9" s="1"/>
  <c r="CC22"/>
  <c r="AZ22"/>
  <c r="E11"/>
  <c r="Z11" s="1"/>
  <c r="AO22"/>
  <c r="BS22" s="1"/>
  <c r="CC24"/>
  <c r="AZ24"/>
  <c r="AO24"/>
  <c r="BS24" s="1"/>
  <c r="E13"/>
  <c r="Z13" s="1"/>
  <c r="AZ26"/>
  <c r="H615"/>
  <c r="CC26"/>
  <c r="E15"/>
  <c r="Z15" s="1"/>
  <c r="AO26"/>
  <c r="BS26" s="1"/>
  <c r="Q615"/>
  <c r="AZ28"/>
  <c r="CC28"/>
  <c r="E19"/>
  <c r="Z19" s="1"/>
  <c r="AO30"/>
  <c r="BS30" s="1"/>
  <c r="AZ32"/>
  <c r="CC32"/>
  <c r="E27"/>
  <c r="Z27" s="1"/>
  <c r="Q616"/>
  <c r="AO38"/>
  <c r="BS38" s="1"/>
  <c r="AZ40"/>
  <c r="CC40"/>
  <c r="E29"/>
  <c r="Z29" s="1"/>
  <c r="AO40"/>
  <c r="BS40" s="1"/>
  <c r="AZ42"/>
  <c r="CC42"/>
  <c r="E31"/>
  <c r="Z31" s="1"/>
  <c r="AO42"/>
  <c r="BS42" s="1"/>
  <c r="AZ44"/>
  <c r="CC44"/>
  <c r="E33"/>
  <c r="Z33" s="1"/>
  <c r="AO44"/>
  <c r="BS44" s="1"/>
  <c r="E41"/>
  <c r="Z41" s="1"/>
  <c r="AO52"/>
  <c r="BS52" s="1"/>
  <c r="E49"/>
  <c r="Z49" s="1"/>
  <c r="AO60"/>
  <c r="BS60" s="1"/>
  <c r="AZ62"/>
  <c r="H618"/>
  <c r="E51"/>
  <c r="Z51" s="1"/>
  <c r="AO62"/>
  <c r="BS62" s="1"/>
  <c r="Q618"/>
  <c r="E59"/>
  <c r="Z59" s="1"/>
  <c r="AO70"/>
  <c r="BS70" s="1"/>
  <c r="AO72"/>
  <c r="BS72" s="1"/>
  <c r="E61"/>
  <c r="Z61" s="1"/>
  <c r="AO76"/>
  <c r="BS76" s="1"/>
  <c r="E65"/>
  <c r="Z65" s="1"/>
  <c r="E67"/>
  <c r="Z67" s="1"/>
  <c r="AO78"/>
  <c r="BS78" s="1"/>
  <c r="AZ86"/>
  <c r="H620"/>
  <c r="Q620"/>
  <c r="AO86"/>
  <c r="BS86" s="1"/>
  <c r="E75"/>
  <c r="Z75" s="1"/>
  <c r="AO88"/>
  <c r="BS88" s="1"/>
  <c r="E77"/>
  <c r="Z77" s="1"/>
  <c r="BD89"/>
  <c r="AO90"/>
  <c r="BS90" s="1"/>
  <c r="BD88"/>
  <c r="BD91"/>
  <c r="AZ94"/>
  <c r="AZ96"/>
  <c r="AO96"/>
  <c r="BS96" s="1"/>
  <c r="E85"/>
  <c r="Z85" s="1"/>
  <c r="H621"/>
  <c r="AZ98"/>
  <c r="C88"/>
  <c r="T88" s="1"/>
  <c r="AU99"/>
  <c r="AT99"/>
  <c r="E88"/>
  <c r="Z88" s="1"/>
  <c r="AO99"/>
  <c r="BS99" s="1"/>
  <c r="D89"/>
  <c r="W89" s="1"/>
  <c r="AJ100"/>
  <c r="AY100" s="1"/>
  <c r="AZ102"/>
  <c r="C92"/>
  <c r="T92" s="1"/>
  <c r="AU103"/>
  <c r="AT103"/>
  <c r="E92"/>
  <c r="Z92" s="1"/>
  <c r="AO103"/>
  <c r="BS103" s="1"/>
  <c r="D93"/>
  <c r="W93" s="1"/>
  <c r="AJ104"/>
  <c r="AY104" s="1"/>
  <c r="BD105"/>
  <c r="C96"/>
  <c r="T96" s="1"/>
  <c r="AU107"/>
  <c r="AT107"/>
  <c r="E96"/>
  <c r="Z96" s="1"/>
  <c r="AO107"/>
  <c r="BS107" s="1"/>
  <c r="BD109"/>
  <c r="BI110"/>
  <c r="D101"/>
  <c r="W101" s="1"/>
  <c r="AJ112"/>
  <c r="AY112" s="1"/>
  <c r="C104"/>
  <c r="T104" s="1"/>
  <c r="AU115"/>
  <c r="AT115"/>
  <c r="AO115"/>
  <c r="BS115" s="1"/>
  <c r="E104"/>
  <c r="Z104" s="1"/>
  <c r="D105"/>
  <c r="W105" s="1"/>
  <c r="AJ116"/>
  <c r="AY116" s="1"/>
  <c r="AZ118"/>
  <c r="BI118"/>
  <c r="O114" i="1"/>
  <c r="BI126" i="31"/>
  <c r="BI134"/>
  <c r="O126" i="1"/>
  <c r="BI138" i="31"/>
  <c r="BI142"/>
  <c r="O134" i="1"/>
  <c r="BI146" i="31"/>
  <c r="O138" i="1"/>
  <c r="BI150" i="31"/>
  <c r="BI158"/>
  <c r="O150" i="1"/>
  <c r="BI162" i="31"/>
  <c r="O154" i="1"/>
  <c r="BI166" i="31"/>
  <c r="O162" i="1"/>
  <c r="BI174" i="31"/>
  <c r="O166" i="1"/>
  <c r="BI178" i="31"/>
  <c r="BI186"/>
  <c r="BI198"/>
  <c r="BI202"/>
  <c r="BI206"/>
  <c r="BI218"/>
  <c r="BI226"/>
  <c r="BI230"/>
  <c r="BI234"/>
  <c r="BI238"/>
  <c r="BI246"/>
  <c r="BI254"/>
  <c r="BD263"/>
  <c r="BD265"/>
  <c r="AZ14"/>
  <c r="CC15"/>
  <c r="AZ15"/>
  <c r="CC14"/>
  <c r="H614"/>
  <c r="M614"/>
  <c r="E4"/>
  <c r="Z4" s="1"/>
  <c r="AO15"/>
  <c r="BS15" s="1"/>
  <c r="AO14"/>
  <c r="BS14" s="1"/>
  <c r="Q614"/>
  <c r="BD16"/>
  <c r="CC17"/>
  <c r="AZ17"/>
  <c r="AO17"/>
  <c r="BS17" s="1"/>
  <c r="E6"/>
  <c r="Z6" s="1"/>
  <c r="BD18"/>
  <c r="AZ19"/>
  <c r="CC19"/>
  <c r="E8"/>
  <c r="Z8" s="1"/>
  <c r="AO19"/>
  <c r="BS19" s="1"/>
  <c r="BD20"/>
  <c r="CC21"/>
  <c r="AZ21"/>
  <c r="AO21"/>
  <c r="BS21" s="1"/>
  <c r="E10"/>
  <c r="Z10" s="1"/>
  <c r="BD22"/>
  <c r="AZ23"/>
  <c r="CC23"/>
  <c r="E12"/>
  <c r="Z12" s="1"/>
  <c r="AO23"/>
  <c r="BS23" s="1"/>
  <c r="BD24"/>
  <c r="CC25"/>
  <c r="AZ25"/>
  <c r="AO25"/>
  <c r="BS25" s="1"/>
  <c r="E14"/>
  <c r="Z14" s="1"/>
  <c r="O615"/>
  <c r="BD26"/>
  <c r="CC27"/>
  <c r="AZ27"/>
  <c r="E16"/>
  <c r="Z16" s="1"/>
  <c r="AO27"/>
  <c r="BS27" s="1"/>
  <c r="BD28"/>
  <c r="CC29"/>
  <c r="AZ29"/>
  <c r="AO29"/>
  <c r="BS29" s="1"/>
  <c r="E18"/>
  <c r="Z18" s="1"/>
  <c r="BD30"/>
  <c r="CC31"/>
  <c r="AZ31"/>
  <c r="E20"/>
  <c r="Z20" s="1"/>
  <c r="AO31"/>
  <c r="BS31" s="1"/>
  <c r="BD32"/>
  <c r="CC33"/>
  <c r="AZ33"/>
  <c r="E22"/>
  <c r="Z22" s="1"/>
  <c r="AO33"/>
  <c r="BS33" s="1"/>
  <c r="BD34"/>
  <c r="CC35"/>
  <c r="AZ35"/>
  <c r="E24"/>
  <c r="Z24" s="1"/>
  <c r="AO35"/>
  <c r="BS35" s="1"/>
  <c r="BD36"/>
  <c r="CC37"/>
  <c r="AZ37"/>
  <c r="AO37"/>
  <c r="BS37" s="1"/>
  <c r="E26"/>
  <c r="Z26" s="1"/>
  <c r="O616"/>
  <c r="BD38"/>
  <c r="AZ39"/>
  <c r="CC39"/>
  <c r="E28"/>
  <c r="Z28" s="1"/>
  <c r="AO39"/>
  <c r="BS39" s="1"/>
  <c r="BD40"/>
  <c r="CC41"/>
  <c r="AZ41"/>
  <c r="E30"/>
  <c r="Z30" s="1"/>
  <c r="AO41"/>
  <c r="BS41" s="1"/>
  <c r="BD42"/>
  <c r="AZ43"/>
  <c r="CC43"/>
  <c r="E32"/>
  <c r="Z32" s="1"/>
  <c r="AO43"/>
  <c r="BS43" s="1"/>
  <c r="BD44"/>
  <c r="CC45"/>
  <c r="AZ45"/>
  <c r="AO45"/>
  <c r="BS45" s="1"/>
  <c r="E34"/>
  <c r="Z34" s="1"/>
  <c r="BD46"/>
  <c r="AZ47"/>
  <c r="CC47"/>
  <c r="E36"/>
  <c r="Z36" s="1"/>
  <c r="AO47"/>
  <c r="BS47" s="1"/>
  <c r="BD48"/>
  <c r="CC49"/>
  <c r="AZ49"/>
  <c r="E38"/>
  <c r="Z38" s="1"/>
  <c r="AO49"/>
  <c r="BS49" s="1"/>
  <c r="O617"/>
  <c r="BD50"/>
  <c r="AZ51"/>
  <c r="E40"/>
  <c r="Z40" s="1"/>
  <c r="AO51"/>
  <c r="BS51" s="1"/>
  <c r="BD52"/>
  <c r="CC50"/>
  <c r="AZ53"/>
  <c r="AO53"/>
  <c r="BS53" s="1"/>
  <c r="E42"/>
  <c r="Z42" s="1"/>
  <c r="BD54"/>
  <c r="AZ55"/>
  <c r="E44"/>
  <c r="Z44" s="1"/>
  <c r="AO55"/>
  <c r="BS55" s="1"/>
  <c r="BD56"/>
  <c r="AZ57"/>
  <c r="E46"/>
  <c r="Z46" s="1"/>
  <c r="AO57"/>
  <c r="BS57" s="1"/>
  <c r="BD58"/>
  <c r="AZ59"/>
  <c r="E48"/>
  <c r="Z48" s="1"/>
  <c r="AO59"/>
  <c r="BS59" s="1"/>
  <c r="BD60"/>
  <c r="AZ61"/>
  <c r="AO61"/>
  <c r="BS61" s="1"/>
  <c r="E50"/>
  <c r="Z50" s="1"/>
  <c r="O618"/>
  <c r="BD62"/>
  <c r="AZ63"/>
  <c r="E52"/>
  <c r="Z52" s="1"/>
  <c r="AO63"/>
  <c r="BS63" s="1"/>
  <c r="BD64"/>
  <c r="AZ65"/>
  <c r="E54"/>
  <c r="Z54" s="1"/>
  <c r="AO65"/>
  <c r="BS65" s="1"/>
  <c r="BD66"/>
  <c r="AZ67"/>
  <c r="E56"/>
  <c r="Z56" s="1"/>
  <c r="AO67"/>
  <c r="BS67" s="1"/>
  <c r="BD68"/>
  <c r="AZ69"/>
  <c r="AO69"/>
  <c r="BS69" s="1"/>
  <c r="E58"/>
  <c r="Z58" s="1"/>
  <c r="BD70"/>
  <c r="AZ71"/>
  <c r="E60"/>
  <c r="Z60" s="1"/>
  <c r="AO71"/>
  <c r="BS71" s="1"/>
  <c r="BD72"/>
  <c r="AZ73"/>
  <c r="E62"/>
  <c r="Z62" s="1"/>
  <c r="AO73"/>
  <c r="BS73" s="1"/>
  <c r="O619"/>
  <c r="BD74"/>
  <c r="AZ75"/>
  <c r="AO75"/>
  <c r="BS75" s="1"/>
  <c r="BD76"/>
  <c r="AZ77"/>
  <c r="E66"/>
  <c r="Z66" s="1"/>
  <c r="AO77"/>
  <c r="BS77" s="1"/>
  <c r="BD78"/>
  <c r="AZ79"/>
  <c r="AO79"/>
  <c r="BS79" s="1"/>
  <c r="E68"/>
  <c r="Z68" s="1"/>
  <c r="BD80"/>
  <c r="AZ81"/>
  <c r="E70"/>
  <c r="Z70" s="1"/>
  <c r="AO81"/>
  <c r="BS81" s="1"/>
  <c r="BD82"/>
  <c r="AZ83"/>
  <c r="AO83"/>
  <c r="BS83" s="1"/>
  <c r="BD84"/>
  <c r="AZ85"/>
  <c r="E74"/>
  <c r="Z74" s="1"/>
  <c r="AO85"/>
  <c r="BS85" s="1"/>
  <c r="BD86"/>
  <c r="O620"/>
  <c r="AZ87"/>
  <c r="AO87"/>
  <c r="BS87" s="1"/>
  <c r="E76"/>
  <c r="Z76" s="1"/>
  <c r="AZ89"/>
  <c r="E78"/>
  <c r="Z78" s="1"/>
  <c r="AO89"/>
  <c r="BS89" s="1"/>
  <c r="BD90"/>
  <c r="D80"/>
  <c r="W80" s="1"/>
  <c r="AZ91"/>
  <c r="E80"/>
  <c r="Z80" s="1"/>
  <c r="AO91"/>
  <c r="BS91" s="1"/>
  <c r="AZ93"/>
  <c r="E82"/>
  <c r="Z82" s="1"/>
  <c r="AO93"/>
  <c r="BS93" s="1"/>
  <c r="BD94"/>
  <c r="AZ95"/>
  <c r="E84"/>
  <c r="Z84" s="1"/>
  <c r="AO95"/>
  <c r="BS95" s="1"/>
  <c r="AZ97"/>
  <c r="E86"/>
  <c r="Z86" s="1"/>
  <c r="AO97"/>
  <c r="BS97" s="1"/>
  <c r="AJ98"/>
  <c r="AY98" s="1"/>
  <c r="D87"/>
  <c r="W87" s="1"/>
  <c r="L621"/>
  <c r="P621"/>
  <c r="BT95"/>
  <c r="BT99"/>
  <c r="BD96"/>
  <c r="BD99"/>
  <c r="AZ100"/>
  <c r="BI100"/>
  <c r="C90"/>
  <c r="T90" s="1"/>
  <c r="AU101"/>
  <c r="AT101"/>
  <c r="E90"/>
  <c r="Z90" s="1"/>
  <c r="AO101"/>
  <c r="BS101" s="1"/>
  <c r="D91"/>
  <c r="W91" s="1"/>
  <c r="AJ102"/>
  <c r="AY102" s="1"/>
  <c r="BD100"/>
  <c r="BD103"/>
  <c r="AZ104"/>
  <c r="BI104"/>
  <c r="C94"/>
  <c r="T94" s="1"/>
  <c r="AU105"/>
  <c r="AT105"/>
  <c r="AO105"/>
  <c r="BS105" s="1"/>
  <c r="E94"/>
  <c r="Z94" s="1"/>
  <c r="D95"/>
  <c r="W95" s="1"/>
  <c r="AJ106"/>
  <c r="AY106" s="1"/>
  <c r="BT103"/>
  <c r="BT107"/>
  <c r="BD104"/>
  <c r="BD107"/>
  <c r="AZ108"/>
  <c r="BI108"/>
  <c r="C98"/>
  <c r="T98" s="1"/>
  <c r="AU109"/>
  <c r="AT109"/>
  <c r="E98"/>
  <c r="Z98" s="1"/>
  <c r="AO109"/>
  <c r="BS109" s="1"/>
  <c r="L622"/>
  <c r="AJ110"/>
  <c r="AY110" s="1"/>
  <c r="D99"/>
  <c r="W99" s="1"/>
  <c r="P622"/>
  <c r="BD108"/>
  <c r="AZ112"/>
  <c r="BI112"/>
  <c r="C102"/>
  <c r="T102" s="1"/>
  <c r="AU113"/>
  <c r="AT113"/>
  <c r="E102"/>
  <c r="Z102" s="1"/>
  <c r="AO113"/>
  <c r="BS113" s="1"/>
  <c r="D103"/>
  <c r="W103" s="1"/>
  <c r="AJ114"/>
  <c r="AY114" s="1"/>
  <c r="BT111"/>
  <c r="BT115"/>
  <c r="AZ116"/>
  <c r="BI116"/>
  <c r="C106"/>
  <c r="T106" s="1"/>
  <c r="AU117"/>
  <c r="AT117"/>
  <c r="E106"/>
  <c r="Z106" s="1"/>
  <c r="AO117"/>
  <c r="BS117" s="1"/>
  <c r="AJ118"/>
  <c r="AY118" s="1"/>
  <c r="D107"/>
  <c r="W107" s="1"/>
  <c r="BT119"/>
  <c r="AZ120"/>
  <c r="BI120"/>
  <c r="C110"/>
  <c r="T110" s="1"/>
  <c r="AU121"/>
  <c r="AT121"/>
  <c r="AO121"/>
  <c r="BS121" s="1"/>
  <c r="E110"/>
  <c r="Z110" s="1"/>
  <c r="O112" i="1"/>
  <c r="BI124" i="31"/>
  <c r="O116" i="1"/>
  <c r="BI128" i="31"/>
  <c r="O120" i="1"/>
  <c r="BI132" i="31"/>
  <c r="O124" i="1"/>
  <c r="BI136" i="31"/>
  <c r="O128" i="1"/>
  <c r="BI140" i="31"/>
  <c r="O132" i="1"/>
  <c r="BI144" i="31"/>
  <c r="O136" i="1"/>
  <c r="BI148" i="31"/>
  <c r="O140" i="1"/>
  <c r="BI152" i="31"/>
  <c r="O144" i="1"/>
  <c r="BI156" i="31"/>
  <c r="O148" i="1"/>
  <c r="BI160" i="31"/>
  <c r="O152" i="1"/>
  <c r="BI164" i="31"/>
  <c r="O156" i="1"/>
  <c r="BI168" i="31"/>
  <c r="O160" i="1"/>
  <c r="BI172" i="31"/>
  <c r="O164" i="1"/>
  <c r="BI176" i="31"/>
  <c r="O168" i="1"/>
  <c r="BI180" i="31"/>
  <c r="BI184"/>
  <c r="BI188"/>
  <c r="BI192"/>
  <c r="BI196"/>
  <c r="BI200"/>
  <c r="BI204"/>
  <c r="BI208"/>
  <c r="BI212"/>
  <c r="BI216"/>
  <c r="BI220"/>
  <c r="BI224"/>
  <c r="BI228"/>
  <c r="BI232"/>
  <c r="BI236"/>
  <c r="BI240"/>
  <c r="BI244"/>
  <c r="BI248"/>
  <c r="BI252"/>
  <c r="BI256"/>
  <c r="BI260"/>
  <c r="BD264"/>
  <c r="P635"/>
  <c r="Q419" i="3"/>
  <c r="K419" i="30" s="1"/>
  <c r="AI419" s="1"/>
  <c r="K407" i="3"/>
  <c r="AI407" s="1"/>
  <c r="Q421"/>
  <c r="K421" i="30" s="1"/>
  <c r="AI421" s="1"/>
  <c r="K409" i="3"/>
  <c r="AI409" s="1"/>
  <c r="Q436"/>
  <c r="K436" i="30" s="1"/>
  <c r="AI436" s="1"/>
  <c r="K424" i="3"/>
  <c r="AI424" s="1"/>
  <c r="Q422"/>
  <c r="K422" i="30" s="1"/>
  <c r="AI422" s="1"/>
  <c r="K410" i="3"/>
  <c r="AI410" s="1"/>
  <c r="Q438"/>
  <c r="K438" i="30" s="1"/>
  <c r="AI438" s="1"/>
  <c r="K426" i="3"/>
  <c r="AI426" s="1"/>
  <c r="Q442"/>
  <c r="K442" i="30" s="1"/>
  <c r="AI442" s="1"/>
  <c r="K430" i="3"/>
  <c r="AI430" s="1"/>
  <c r="Q429"/>
  <c r="K429" i="30" s="1"/>
  <c r="AI429" s="1"/>
  <c r="K417" i="3"/>
  <c r="AI417" s="1"/>
  <c r="Q427"/>
  <c r="K427" i="30" s="1"/>
  <c r="AI427" s="1"/>
  <c r="K415" i="3"/>
  <c r="AI415" s="1"/>
  <c r="Q425"/>
  <c r="K425" i="30" s="1"/>
  <c r="AI425" s="1"/>
  <c r="K413" i="3"/>
  <c r="AI413" s="1"/>
  <c r="Q432"/>
  <c r="K432" i="30" s="1"/>
  <c r="AI432" s="1"/>
  <c r="K420" i="3"/>
  <c r="AI420" s="1"/>
  <c r="Q423"/>
  <c r="K411"/>
  <c r="AI411" s="1"/>
  <c r="Q428"/>
  <c r="K428" i="30" s="1"/>
  <c r="AI428" s="1"/>
  <c r="K416" i="3"/>
  <c r="AI416" s="1"/>
  <c r="BI258" i="1"/>
  <c r="BI260"/>
  <c r="BI251"/>
  <c r="BI253"/>
  <c r="BI255"/>
  <c r="BI257"/>
  <c r="BI259"/>
  <c r="BI252"/>
  <c r="BI254"/>
  <c r="BI256"/>
  <c r="AW248" i="3"/>
  <c r="BA260" s="1"/>
  <c r="AX248"/>
  <c r="AW250"/>
  <c r="BA262" s="1"/>
  <c r="AX250"/>
  <c r="AW249"/>
  <c r="BA261" s="1"/>
  <c r="AX249"/>
  <c r="K758" i="30" l="1"/>
  <c r="K690"/>
  <c r="K688"/>
  <c r="BF393" i="31"/>
  <c r="K691" i="30"/>
  <c r="BF391" i="31"/>
  <c r="BF395"/>
  <c r="O428"/>
  <c r="AG428" i="30"/>
  <c r="O432" i="31"/>
  <c r="AG432" i="30"/>
  <c r="O427" i="31"/>
  <c r="AG427" i="30"/>
  <c r="AG442"/>
  <c r="O442" i="31"/>
  <c r="O422"/>
  <c r="AG422" i="30"/>
  <c r="AG421"/>
  <c r="O421" i="31"/>
  <c r="K689" i="30"/>
  <c r="Q642"/>
  <c r="BF392" i="31"/>
  <c r="K757" i="30"/>
  <c r="O425" i="31"/>
  <c r="AG425" i="30"/>
  <c r="AG436"/>
  <c r="O436" i="31"/>
  <c r="AB677" i="3"/>
  <c r="AB673"/>
  <c r="AB669"/>
  <c r="O351" i="31"/>
  <c r="AG351" i="30"/>
  <c r="AI637"/>
  <c r="BF394" i="31"/>
  <c r="AG430" i="30"/>
  <c r="O430" i="31"/>
  <c r="BF388"/>
  <c r="O339"/>
  <c r="AI636" i="30"/>
  <c r="AG339"/>
  <c r="O327" i="31"/>
  <c r="AI635" i="30"/>
  <c r="AI687" s="1"/>
  <c r="AG327"/>
  <c r="O375" i="31"/>
  <c r="AG375" i="30"/>
  <c r="AI639"/>
  <c r="O399" i="31"/>
  <c r="O647" s="1"/>
  <c r="AG399" i="30"/>
  <c r="AI641"/>
  <c r="AI411"/>
  <c r="K642"/>
  <c r="K694" s="1"/>
  <c r="K423"/>
  <c r="AG429"/>
  <c r="O429" i="31"/>
  <c r="AG438" i="30"/>
  <c r="O438" i="31"/>
  <c r="O419"/>
  <c r="AG419" i="30"/>
  <c r="AB663" i="3"/>
  <c r="O363" i="31"/>
  <c r="AI638" i="30"/>
  <c r="AI690" s="1"/>
  <c r="AG363"/>
  <c r="BF389" i="31"/>
  <c r="BF390"/>
  <c r="AI396" i="30"/>
  <c r="K640"/>
  <c r="K692" s="1"/>
  <c r="AB679" i="3"/>
  <c r="AB678"/>
  <c r="AB674"/>
  <c r="AB670"/>
  <c r="AB666"/>
  <c r="AB662"/>
  <c r="AB668"/>
  <c r="AB676"/>
  <c r="AB665"/>
  <c r="AB661"/>
  <c r="AB675"/>
  <c r="AB672"/>
  <c r="AB667"/>
  <c r="AB671"/>
  <c r="AB680"/>
  <c r="AB664"/>
  <c r="BD132" i="1"/>
  <c r="M410" i="31"/>
  <c r="BD139" i="1"/>
  <c r="BD258"/>
  <c r="BD172"/>
  <c r="BD126"/>
  <c r="BD204"/>
  <c r="BD235"/>
  <c r="BD203"/>
  <c r="BD123"/>
  <c r="BD181"/>
  <c r="BD165"/>
  <c r="BD206"/>
  <c r="BD155"/>
  <c r="BD259" i="31"/>
  <c r="BD112"/>
  <c r="BD252" i="1"/>
  <c r="BD260" i="31"/>
  <c r="BD255"/>
  <c r="BD245" i="1"/>
  <c r="BD236"/>
  <c r="BD222"/>
  <c r="BD213"/>
  <c r="BD174"/>
  <c r="BD149"/>
  <c r="BD142"/>
  <c r="BD133"/>
  <c r="BD114" i="31"/>
  <c r="BD229" i="1"/>
  <c r="BD156"/>
  <c r="BD171"/>
  <c r="BD115" i="31"/>
  <c r="BD140" i="1"/>
  <c r="BD238"/>
  <c r="BD197"/>
  <c r="BD188"/>
  <c r="BD187"/>
  <c r="BD158"/>
  <c r="BD249"/>
  <c r="BD234"/>
  <c r="BD226"/>
  <c r="BD217"/>
  <c r="BD210"/>
  <c r="BD220"/>
  <c r="BD219"/>
  <c r="BD254"/>
  <c r="BD190"/>
  <c r="BD257" i="31"/>
  <c r="BD228" i="1"/>
  <c r="BD191"/>
  <c r="BD180"/>
  <c r="BD175"/>
  <c r="BD136"/>
  <c r="BD251"/>
  <c r="BD116" i="31"/>
  <c r="BD244"/>
  <c r="BD232"/>
  <c r="BD212"/>
  <c r="BD164"/>
  <c r="BD239" i="1"/>
  <c r="BD221"/>
  <c r="BD207"/>
  <c r="BD205"/>
  <c r="BD169"/>
  <c r="BD157"/>
  <c r="BD127"/>
  <c r="BD242"/>
  <c r="BD202"/>
  <c r="BD194"/>
  <c r="BD186"/>
  <c r="BD178"/>
  <c r="BD170"/>
  <c r="BD162"/>
  <c r="BD153"/>
  <c r="BD146"/>
  <c r="BD137"/>
  <c r="BD130"/>
  <c r="BD253"/>
  <c r="BD237"/>
  <c r="BD233"/>
  <c r="N630" i="31"/>
  <c r="BD201" i="1"/>
  <c r="BD193"/>
  <c r="BD185"/>
  <c r="BD173"/>
  <c r="BD161"/>
  <c r="BD148"/>
  <c r="BD244"/>
  <c r="BD212"/>
  <c r="BD164"/>
  <c r="BD159"/>
  <c r="BD246"/>
  <c r="BD230"/>
  <c r="BD214"/>
  <c r="BD198"/>
  <c r="BD189"/>
  <c r="BD182"/>
  <c r="BD166"/>
  <c r="BD150"/>
  <c r="BD141"/>
  <c r="BD134"/>
  <c r="BD125"/>
  <c r="P710" i="31"/>
  <c r="Z620"/>
  <c r="E620"/>
  <c r="H662"/>
  <c r="H707"/>
  <c r="O634"/>
  <c r="BD254"/>
  <c r="BD214"/>
  <c r="BD198"/>
  <c r="BD190"/>
  <c r="BD174"/>
  <c r="O626"/>
  <c r="BD158"/>
  <c r="BD150"/>
  <c r="BD142"/>
  <c r="O624"/>
  <c r="BD134"/>
  <c r="BD126"/>
  <c r="I670"/>
  <c r="I715"/>
  <c r="I714"/>
  <c r="I669"/>
  <c r="N617"/>
  <c r="Z619"/>
  <c r="E619"/>
  <c r="BD236"/>
  <c r="BD216"/>
  <c r="BD200"/>
  <c r="BD192"/>
  <c r="BD176"/>
  <c r="BD168"/>
  <c r="BD156"/>
  <c r="D617"/>
  <c r="W617"/>
  <c r="BD232" i="1"/>
  <c r="BD200"/>
  <c r="BD168"/>
  <c r="BD247"/>
  <c r="BD215"/>
  <c r="BD183"/>
  <c r="BD151"/>
  <c r="BD257"/>
  <c r="BD225"/>
  <c r="BD129"/>
  <c r="BD138"/>
  <c r="P633" i="31"/>
  <c r="BD231"/>
  <c r="P631"/>
  <c r="BD199"/>
  <c r="P629"/>
  <c r="BD167"/>
  <c r="BD159"/>
  <c r="P625"/>
  <c r="BD135"/>
  <c r="P708"/>
  <c r="BD249"/>
  <c r="N632"/>
  <c r="BD225"/>
  <c r="BD197"/>
  <c r="BD145"/>
  <c r="BD137"/>
  <c r="BD125"/>
  <c r="H712"/>
  <c r="H667"/>
  <c r="Z621"/>
  <c r="E621"/>
  <c r="D616"/>
  <c r="W616"/>
  <c r="W615"/>
  <c r="D615"/>
  <c r="G707"/>
  <c r="T614"/>
  <c r="C614"/>
  <c r="BD245"/>
  <c r="BD189"/>
  <c r="BD181"/>
  <c r="BD140"/>
  <c r="BD141"/>
  <c r="BD117"/>
  <c r="E617"/>
  <c r="Z617"/>
  <c r="C621"/>
  <c r="G668"/>
  <c r="G713"/>
  <c r="T621"/>
  <c r="BD196" i="1"/>
  <c r="BD259"/>
  <c r="BD243"/>
  <c r="BD227"/>
  <c r="BD211"/>
  <c r="BD195"/>
  <c r="BD179"/>
  <c r="BD163"/>
  <c r="BD147"/>
  <c r="BD131"/>
  <c r="BD260"/>
  <c r="P709" i="31"/>
  <c r="E614"/>
  <c r="Z614"/>
  <c r="N622"/>
  <c r="P706"/>
  <c r="BD256"/>
  <c r="BD208"/>
  <c r="BD196"/>
  <c r="BD152"/>
  <c r="BD144"/>
  <c r="BD124"/>
  <c r="Z622"/>
  <c r="E622"/>
  <c r="BD258"/>
  <c r="BD250"/>
  <c r="BD242"/>
  <c r="O633"/>
  <c r="BD234"/>
  <c r="BD226"/>
  <c r="O631"/>
  <c r="BD218"/>
  <c r="BD210"/>
  <c r="BD202"/>
  <c r="O629"/>
  <c r="BD194"/>
  <c r="BD186"/>
  <c r="BD178"/>
  <c r="O627"/>
  <c r="BD170"/>
  <c r="BD162"/>
  <c r="BD154"/>
  <c r="O625"/>
  <c r="BD146"/>
  <c r="BD138"/>
  <c r="BD130"/>
  <c r="BD122"/>
  <c r="O623"/>
  <c r="BD118"/>
  <c r="I713"/>
  <c r="I668"/>
  <c r="N619"/>
  <c r="N615"/>
  <c r="N633"/>
  <c r="H666"/>
  <c r="H711"/>
  <c r="H663"/>
  <c r="H708"/>
  <c r="BD252"/>
  <c r="BD248"/>
  <c r="BD240"/>
  <c r="BD224"/>
  <c r="BD204"/>
  <c r="BD188"/>
  <c r="BD184"/>
  <c r="BD148"/>
  <c r="BD132"/>
  <c r="BD128"/>
  <c r="D619"/>
  <c r="W619"/>
  <c r="D618"/>
  <c r="W618"/>
  <c r="G709"/>
  <c r="G664"/>
  <c r="C617"/>
  <c r="T617"/>
  <c r="G708"/>
  <c r="G663"/>
  <c r="T616"/>
  <c r="C616"/>
  <c r="N614"/>
  <c r="P707"/>
  <c r="N626"/>
  <c r="E618"/>
  <c r="Z618"/>
  <c r="Z615"/>
  <c r="E615"/>
  <c r="BD246"/>
  <c r="BD238"/>
  <c r="O632"/>
  <c r="BD230"/>
  <c r="BD222"/>
  <c r="BD206"/>
  <c r="O630"/>
  <c r="O628"/>
  <c r="BD182"/>
  <c r="BD166"/>
  <c r="N616"/>
  <c r="N628"/>
  <c r="H664"/>
  <c r="H709"/>
  <c r="BD228"/>
  <c r="BD220"/>
  <c r="BD180"/>
  <c r="BD136"/>
  <c r="BD248" i="1"/>
  <c r="BD216"/>
  <c r="BD184"/>
  <c r="BD152"/>
  <c r="BD128"/>
  <c r="BD231"/>
  <c r="BD199"/>
  <c r="BD167"/>
  <c r="BD135"/>
  <c r="BD241"/>
  <c r="BD209"/>
  <c r="BD177"/>
  <c r="BD145"/>
  <c r="BD124"/>
  <c r="BD250"/>
  <c r="BD218"/>
  <c r="BD154"/>
  <c r="BD247" i="31"/>
  <c r="BD239"/>
  <c r="BD223"/>
  <c r="BD215"/>
  <c r="BD207"/>
  <c r="BD191"/>
  <c r="BD183"/>
  <c r="BD175"/>
  <c r="BD151"/>
  <c r="BD143"/>
  <c r="BD127"/>
  <c r="P623"/>
  <c r="N634"/>
  <c r="BD177"/>
  <c r="BD165"/>
  <c r="N624"/>
  <c r="P714"/>
  <c r="N620"/>
  <c r="I665"/>
  <c r="I710"/>
  <c r="I708"/>
  <c r="I663"/>
  <c r="I662"/>
  <c r="I707"/>
  <c r="W614"/>
  <c r="D614"/>
  <c r="BD217"/>
  <c r="N629"/>
  <c r="N627"/>
  <c r="BD153"/>
  <c r="BD133"/>
  <c r="BD121"/>
  <c r="H715"/>
  <c r="H669"/>
  <c r="H670"/>
  <c r="H714"/>
  <c r="N621"/>
  <c r="BD256" i="1"/>
  <c r="BD240"/>
  <c r="BD224"/>
  <c r="BD208"/>
  <c r="BD192"/>
  <c r="BD176"/>
  <c r="BD160"/>
  <c r="BD144"/>
  <c r="BD255"/>
  <c r="BD223"/>
  <c r="BD143"/>
  <c r="P634" i="31"/>
  <c r="P682" s="1"/>
  <c r="BD251"/>
  <c r="BD243"/>
  <c r="BD235"/>
  <c r="P632"/>
  <c r="BD227"/>
  <c r="BD219"/>
  <c r="BD211"/>
  <c r="P630"/>
  <c r="BD203"/>
  <c r="BD195"/>
  <c r="BD187"/>
  <c r="P628"/>
  <c r="BD179"/>
  <c r="BD171"/>
  <c r="BD163"/>
  <c r="P626"/>
  <c r="BD155"/>
  <c r="BD147"/>
  <c r="BD139"/>
  <c r="P624"/>
  <c r="BD131"/>
  <c r="BD120"/>
  <c r="BD123"/>
  <c r="BD119"/>
  <c r="D622"/>
  <c r="W622"/>
  <c r="D621"/>
  <c r="W621"/>
  <c r="P712"/>
  <c r="P711"/>
  <c r="BD253"/>
  <c r="BD237"/>
  <c r="BD233"/>
  <c r="BD229"/>
  <c r="N631"/>
  <c r="BD201"/>
  <c r="BD193"/>
  <c r="BD185"/>
  <c r="BD172"/>
  <c r="BD173"/>
  <c r="BD160"/>
  <c r="BD161"/>
  <c r="BD149"/>
  <c r="N625"/>
  <c r="BD113"/>
  <c r="H713"/>
  <c r="H668"/>
  <c r="H665"/>
  <c r="H710"/>
  <c r="Z616"/>
  <c r="E616"/>
  <c r="G669"/>
  <c r="G670"/>
  <c r="C622"/>
  <c r="T622"/>
  <c r="G714"/>
  <c r="G715"/>
  <c r="D620"/>
  <c r="W620"/>
  <c r="T620"/>
  <c r="G712"/>
  <c r="C620"/>
  <c r="G667"/>
  <c r="G665"/>
  <c r="G710"/>
  <c r="C618"/>
  <c r="T618"/>
  <c r="C615"/>
  <c r="G662"/>
  <c r="T615"/>
  <c r="P713"/>
  <c r="I667"/>
  <c r="I712"/>
  <c r="I711"/>
  <c r="I666"/>
  <c r="N618"/>
  <c r="I709"/>
  <c r="I664"/>
  <c r="BD241"/>
  <c r="BD221"/>
  <c r="BD213"/>
  <c r="BD209"/>
  <c r="BD205"/>
  <c r="BD169"/>
  <c r="BD157"/>
  <c r="BD129"/>
  <c r="N623"/>
  <c r="G666"/>
  <c r="G711"/>
  <c r="T619"/>
  <c r="C619"/>
  <c r="Q444" i="3"/>
  <c r="K444" i="30" s="1"/>
  <c r="AI444" s="1"/>
  <c r="K432" i="3"/>
  <c r="AI432" s="1"/>
  <c r="Q439"/>
  <c r="K439" i="30" s="1"/>
  <c r="AI439" s="1"/>
  <c r="K427" i="3"/>
  <c r="AI427" s="1"/>
  <c r="Q454"/>
  <c r="K454" i="30" s="1"/>
  <c r="AI454" s="1"/>
  <c r="K442" i="3"/>
  <c r="AI442" s="1"/>
  <c r="Q434"/>
  <c r="K434" i="30" s="1"/>
  <c r="AI434" s="1"/>
  <c r="K422" i="3"/>
  <c r="AI422" s="1"/>
  <c r="Q433"/>
  <c r="K433" i="30" s="1"/>
  <c r="AI433" s="1"/>
  <c r="K421" i="3"/>
  <c r="AI421" s="1"/>
  <c r="Q435"/>
  <c r="K435" i="30" s="1"/>
  <c r="K423" i="3"/>
  <c r="AI423" s="1"/>
  <c r="Q437"/>
  <c r="K437" i="30" s="1"/>
  <c r="AI437" s="1"/>
  <c r="K425" i="3"/>
  <c r="AI425" s="1"/>
  <c r="Q441"/>
  <c r="K441" i="30" s="1"/>
  <c r="AI441" s="1"/>
  <c r="K429" i="3"/>
  <c r="AI429" s="1"/>
  <c r="Q450"/>
  <c r="K450" i="30" s="1"/>
  <c r="AI450" s="1"/>
  <c r="K438" i="3"/>
  <c r="AI438" s="1"/>
  <c r="Q448"/>
  <c r="K448" i="30" s="1"/>
  <c r="AI448" s="1"/>
  <c r="K436" i="3"/>
  <c r="AI436" s="1"/>
  <c r="Q431"/>
  <c r="K431" i="30" s="1"/>
  <c r="AI431" s="1"/>
  <c r="K419" i="3"/>
  <c r="AI419" s="1"/>
  <c r="Q440"/>
  <c r="K440" i="30" s="1"/>
  <c r="AI440" s="1"/>
  <c r="K428" i="3"/>
  <c r="AI428" s="1"/>
  <c r="X249"/>
  <c r="X250"/>
  <c r="T666" i="31" l="1"/>
  <c r="P675"/>
  <c r="T665"/>
  <c r="AI688" i="30"/>
  <c r="BF410" i="31"/>
  <c r="AI691" i="30"/>
  <c r="BF408" i="31"/>
  <c r="O448"/>
  <c r="AG448" i="30"/>
  <c r="O434" i="31"/>
  <c r="AG434" i="30"/>
  <c r="AG635"/>
  <c r="AG687" s="1"/>
  <c r="AG637"/>
  <c r="BF409" i="31"/>
  <c r="BF374"/>
  <c r="O644"/>
  <c r="BF367"/>
  <c r="BF365"/>
  <c r="BF363"/>
  <c r="BF372"/>
  <c r="BF364"/>
  <c r="BF373"/>
  <c r="BF369"/>
  <c r="BF368"/>
  <c r="BF366"/>
  <c r="BF371"/>
  <c r="BF370"/>
  <c r="AG641" i="30"/>
  <c r="O645" i="31"/>
  <c r="BF386"/>
  <c r="BF383"/>
  <c r="BF385"/>
  <c r="BF378"/>
  <c r="BF375"/>
  <c r="BF382"/>
  <c r="BF376"/>
  <c r="BF377"/>
  <c r="BF381"/>
  <c r="BF380"/>
  <c r="BF384"/>
  <c r="BF379"/>
  <c r="AG636" i="30"/>
  <c r="AI689"/>
  <c r="O440" i="31"/>
  <c r="AG440" i="30"/>
  <c r="O439" i="31"/>
  <c r="AG439" i="30"/>
  <c r="AG396"/>
  <c r="O396" i="31"/>
  <c r="AI640" i="30"/>
  <c r="AI692" s="1"/>
  <c r="AG638"/>
  <c r="AI423"/>
  <c r="K643"/>
  <c r="K695" s="1"/>
  <c r="O411" i="31"/>
  <c r="BF422" s="1"/>
  <c r="AG411" i="30"/>
  <c r="AI642"/>
  <c r="AI694" s="1"/>
  <c r="O642" i="31"/>
  <c r="BF350"/>
  <c r="BF345"/>
  <c r="BF344"/>
  <c r="BF343"/>
  <c r="BF340"/>
  <c r="BF347"/>
  <c r="BF342"/>
  <c r="BF346"/>
  <c r="BF339"/>
  <c r="BF348"/>
  <c r="BF349"/>
  <c r="BF341"/>
  <c r="BF362"/>
  <c r="O643"/>
  <c r="BF355"/>
  <c r="BF354"/>
  <c r="BF353"/>
  <c r="BF361"/>
  <c r="BF358"/>
  <c r="BF351"/>
  <c r="BF357"/>
  <c r="BF352"/>
  <c r="BF360"/>
  <c r="BF359"/>
  <c r="BF356"/>
  <c r="AG441" i="30"/>
  <c r="O441" i="31"/>
  <c r="AI435" i="30"/>
  <c r="Q643"/>
  <c r="AG431"/>
  <c r="O431" i="31"/>
  <c r="AG450" i="30"/>
  <c r="O450" i="31"/>
  <c r="AG437" i="30"/>
  <c r="O437" i="31"/>
  <c r="AG433" i="30"/>
  <c r="O433" i="31"/>
  <c r="O454"/>
  <c r="AG454" i="30"/>
  <c r="O444" i="31"/>
  <c r="AG444" i="30"/>
  <c r="K693"/>
  <c r="AG639"/>
  <c r="BF328" i="31"/>
  <c r="BF329"/>
  <c r="BF335"/>
  <c r="BF334"/>
  <c r="BF337"/>
  <c r="BF333"/>
  <c r="BF332"/>
  <c r="BF338"/>
  <c r="BF331"/>
  <c r="O641"/>
  <c r="O688" s="1"/>
  <c r="BF336"/>
  <c r="BF330"/>
  <c r="BF327"/>
  <c r="M422"/>
  <c r="T662"/>
  <c r="W665"/>
  <c r="P677"/>
  <c r="W663"/>
  <c r="T667"/>
  <c r="W668"/>
  <c r="P678"/>
  <c r="C711"/>
  <c r="C707"/>
  <c r="D715"/>
  <c r="D714"/>
  <c r="P722"/>
  <c r="O677"/>
  <c r="O679"/>
  <c r="P724"/>
  <c r="E710"/>
  <c r="W666"/>
  <c r="P717"/>
  <c r="P719"/>
  <c r="P721"/>
  <c r="O676"/>
  <c r="P723"/>
  <c r="O678"/>
  <c r="P681"/>
  <c r="P680"/>
  <c r="W667"/>
  <c r="D713"/>
  <c r="N729"/>
  <c r="N719"/>
  <c r="N727"/>
  <c r="C708"/>
  <c r="T664"/>
  <c r="D711"/>
  <c r="N725"/>
  <c r="N680"/>
  <c r="E709"/>
  <c r="W662"/>
  <c r="E713"/>
  <c r="P716"/>
  <c r="P718"/>
  <c r="N722"/>
  <c r="C710"/>
  <c r="C712"/>
  <c r="T670"/>
  <c r="T669"/>
  <c r="N676"/>
  <c r="N721"/>
  <c r="N726"/>
  <c r="N681"/>
  <c r="N682"/>
  <c r="T663"/>
  <c r="C709"/>
  <c r="C713"/>
  <c r="W664"/>
  <c r="E712"/>
  <c r="N677"/>
  <c r="D712"/>
  <c r="C714"/>
  <c r="C715"/>
  <c r="E708"/>
  <c r="N723"/>
  <c r="N678"/>
  <c r="W669"/>
  <c r="W670"/>
  <c r="P679"/>
  <c r="N675"/>
  <c r="N720"/>
  <c r="P720"/>
  <c r="O675"/>
  <c r="E707"/>
  <c r="D710"/>
  <c r="P715"/>
  <c r="P725"/>
  <c r="O680"/>
  <c r="E715"/>
  <c r="E714"/>
  <c r="T668"/>
  <c r="D707"/>
  <c r="D708"/>
  <c r="N679"/>
  <c r="N724"/>
  <c r="P676"/>
  <c r="D709"/>
  <c r="E711"/>
  <c r="O681"/>
  <c r="P726"/>
  <c r="Q460" i="3"/>
  <c r="K460" i="30" s="1"/>
  <c r="AI460" s="1"/>
  <c r="K448" i="3"/>
  <c r="AI448" s="1"/>
  <c r="Q453"/>
  <c r="K453" i="30" s="1"/>
  <c r="AI453" s="1"/>
  <c r="K441" i="3"/>
  <c r="AI441" s="1"/>
  <c r="Q447"/>
  <c r="K447" i="30" s="1"/>
  <c r="K435" i="3"/>
  <c r="AI435" s="1"/>
  <c r="Q446"/>
  <c r="K446" i="30" s="1"/>
  <c r="AI446" s="1"/>
  <c r="K434" i="3"/>
  <c r="AI434" s="1"/>
  <c r="Q451"/>
  <c r="K451" i="30" s="1"/>
  <c r="AI451" s="1"/>
  <c r="K439" i="3"/>
  <c r="AI439" s="1"/>
  <c r="Q443"/>
  <c r="K443" i="30" s="1"/>
  <c r="AI443" s="1"/>
  <c r="K431" i="3"/>
  <c r="AI431" s="1"/>
  <c r="Q462"/>
  <c r="K462" i="30" s="1"/>
  <c r="AI462" s="1"/>
  <c r="K450" i="3"/>
  <c r="AI450" s="1"/>
  <c r="Q449"/>
  <c r="K449" i="30" s="1"/>
  <c r="AI449" s="1"/>
  <c r="K437" i="3"/>
  <c r="AI437" s="1"/>
  <c r="Q445"/>
  <c r="K445" i="30" s="1"/>
  <c r="AI445" s="1"/>
  <c r="K433" i="3"/>
  <c r="AI433" s="1"/>
  <c r="Q466"/>
  <c r="K466" i="30" s="1"/>
  <c r="AI466" s="1"/>
  <c r="K454" i="3"/>
  <c r="AI454" s="1"/>
  <c r="Q456"/>
  <c r="K456" i="30" s="1"/>
  <c r="AI456" s="1"/>
  <c r="K444" i="3"/>
  <c r="AI444" s="1"/>
  <c r="Q452"/>
  <c r="K452" i="30" s="1"/>
  <c r="AI452" s="1"/>
  <c r="K440" i="3"/>
  <c r="AI440" s="1"/>
  <c r="X248"/>
  <c r="D249" i="1"/>
  <c r="W249" s="1"/>
  <c r="D250"/>
  <c r="W250" s="1"/>
  <c r="AG691" i="30" l="1"/>
  <c r="O690" i="31"/>
  <c r="BF420"/>
  <c r="BF421"/>
  <c r="O648"/>
  <c r="O695" s="1"/>
  <c r="AI693" i="30"/>
  <c r="BF419" i="31"/>
  <c r="AG688" i="30"/>
  <c r="O692" i="31"/>
  <c r="AG689" i="30"/>
  <c r="AG456"/>
  <c r="O456" i="31"/>
  <c r="AG445" i="30"/>
  <c r="O445" i="31"/>
  <c r="O462"/>
  <c r="AG462" i="30"/>
  <c r="AG451"/>
  <c r="O451" i="31"/>
  <c r="AI447" i="30"/>
  <c r="AG460"/>
  <c r="O460" i="31"/>
  <c r="O423"/>
  <c r="O649" s="1"/>
  <c r="AI643" i="30"/>
  <c r="AI695" s="1"/>
  <c r="AG423"/>
  <c r="O691" i="31"/>
  <c r="O466"/>
  <c r="AG466" i="30"/>
  <c r="AG449"/>
  <c r="O449" i="31"/>
  <c r="AG443" i="30"/>
  <c r="O443" i="31"/>
  <c r="AG446" i="30"/>
  <c r="O446" i="31"/>
  <c r="AG453" i="30"/>
  <c r="O453" i="31"/>
  <c r="K644" i="30"/>
  <c r="K696" s="1"/>
  <c r="BF413" i="31"/>
  <c r="BF417"/>
  <c r="BF411"/>
  <c r="BF412"/>
  <c r="BF415"/>
  <c r="BF418"/>
  <c r="BF416"/>
  <c r="BF414"/>
  <c r="AG640" i="30"/>
  <c r="AG692" s="1"/>
  <c r="AG642"/>
  <c r="AG694" s="1"/>
  <c r="BF401" i="31"/>
  <c r="BF399"/>
  <c r="BF400"/>
  <c r="BF398"/>
  <c r="O646"/>
  <c r="BF406"/>
  <c r="BF396"/>
  <c r="BF397"/>
  <c r="BF404"/>
  <c r="BF402"/>
  <c r="BF403"/>
  <c r="BF405"/>
  <c r="BF407"/>
  <c r="O452"/>
  <c r="AG452" i="30"/>
  <c r="O435" i="31"/>
  <c r="BF439" s="1"/>
  <c r="AI644" i="30"/>
  <c r="AG435"/>
  <c r="O689" i="31"/>
  <c r="AG690" i="30"/>
  <c r="Q478" i="3"/>
  <c r="K478" i="30" s="1"/>
  <c r="AI478" s="1"/>
  <c r="K466" i="3"/>
  <c r="AI466" s="1"/>
  <c r="Q455"/>
  <c r="K455" i="30" s="1"/>
  <c r="AI455" s="1"/>
  <c r="K443" i="3"/>
  <c r="AI443" s="1"/>
  <c r="Q465"/>
  <c r="K465" i="30" s="1"/>
  <c r="AI465" s="1"/>
  <c r="K453" i="3"/>
  <c r="AI453" s="1"/>
  <c r="Q461"/>
  <c r="K461" i="30" s="1"/>
  <c r="AI461" s="1"/>
  <c r="K449" i="3"/>
  <c r="AI449" s="1"/>
  <c r="Q458"/>
  <c r="K458" i="30" s="1"/>
  <c r="AI458" s="1"/>
  <c r="K446" i="3"/>
  <c r="AI446" s="1"/>
  <c r="Q468"/>
  <c r="K468" i="30" s="1"/>
  <c r="AI468" s="1"/>
  <c r="K456" i="3"/>
  <c r="AI456" s="1"/>
  <c r="Q457"/>
  <c r="K457" i="30" s="1"/>
  <c r="AI457" s="1"/>
  <c r="K445" i="3"/>
  <c r="AI445" s="1"/>
  <c r="Q474"/>
  <c r="K474" i="30" s="1"/>
  <c r="AI474" s="1"/>
  <c r="K462" i="3"/>
  <c r="AI462" s="1"/>
  <c r="Q463"/>
  <c r="K463" i="30" s="1"/>
  <c r="AI463" s="1"/>
  <c r="K451" i="3"/>
  <c r="AI451" s="1"/>
  <c r="Q459"/>
  <c r="K459" i="30" s="1"/>
  <c r="K447" i="3"/>
  <c r="AI447" s="1"/>
  <c r="Q472"/>
  <c r="K472" i="30" s="1"/>
  <c r="AI472" s="1"/>
  <c r="K460" i="3"/>
  <c r="AI460" s="1"/>
  <c r="Q464"/>
  <c r="K464" i="30" s="1"/>
  <c r="AI464" s="1"/>
  <c r="K452" i="3"/>
  <c r="AI452" s="1"/>
  <c r="S306"/>
  <c r="D248" i="1"/>
  <c r="W248" s="1"/>
  <c r="E248"/>
  <c r="Z248" s="1"/>
  <c r="BF438" i="31" l="1"/>
  <c r="BF433"/>
  <c r="BF437"/>
  <c r="AG693" i="30"/>
  <c r="O696" i="31"/>
  <c r="BF436"/>
  <c r="BF442"/>
  <c r="BF434"/>
  <c r="BF441"/>
  <c r="BF432"/>
  <c r="BF440"/>
  <c r="BF435"/>
  <c r="BF431"/>
  <c r="AG464" i="30"/>
  <c r="O464" i="31"/>
  <c r="AG468" i="30"/>
  <c r="O468" i="31"/>
  <c r="O693"/>
  <c r="O694"/>
  <c r="AG643" i="30"/>
  <c r="AG695" s="1"/>
  <c r="AI459"/>
  <c r="AG461"/>
  <c r="O461" i="31"/>
  <c r="AG644" i="30"/>
  <c r="AG696" s="1"/>
  <c r="AI696"/>
  <c r="BF426" i="31"/>
  <c r="BF429"/>
  <c r="BF425"/>
  <c r="BF424"/>
  <c r="BF430"/>
  <c r="BF423"/>
  <c r="BF428"/>
  <c r="BF427"/>
  <c r="K645" i="30"/>
  <c r="K697" s="1"/>
  <c r="AG474"/>
  <c r="O474" i="31"/>
  <c r="AG455" i="30"/>
  <c r="O455" i="31"/>
  <c r="M306" i="3"/>
  <c r="AK306" s="1"/>
  <c r="Q306" i="1" s="1"/>
  <c r="M306" i="30"/>
  <c r="AK306" s="1"/>
  <c r="O472" i="31"/>
  <c r="AG472" i="30"/>
  <c r="AG463"/>
  <c r="O463" i="31"/>
  <c r="AG457" i="30"/>
  <c r="O457" i="31"/>
  <c r="AG458" i="30"/>
  <c r="O458" i="31"/>
  <c r="AG465" i="30"/>
  <c r="O465" i="31"/>
  <c r="O478"/>
  <c r="AG478" i="30"/>
  <c r="O447" i="31"/>
  <c r="BF454" s="1"/>
  <c r="AI645" i="30"/>
  <c r="AI697" s="1"/>
  <c r="AG447"/>
  <c r="BF443" i="31"/>
  <c r="BF446"/>
  <c r="O650"/>
  <c r="O697" s="1"/>
  <c r="BF445"/>
  <c r="BF444"/>
  <c r="Q471" i="3"/>
  <c r="K471" i="30" s="1"/>
  <c r="K459" i="3"/>
  <c r="AI459" s="1"/>
  <c r="Q486"/>
  <c r="K486" i="30" s="1"/>
  <c r="AI486" s="1"/>
  <c r="K474" i="3"/>
  <c r="AI474" s="1"/>
  <c r="Q480"/>
  <c r="K480" i="30" s="1"/>
  <c r="AI480" s="1"/>
  <c r="K468" i="3"/>
  <c r="AI468" s="1"/>
  <c r="Q473"/>
  <c r="K473" i="30" s="1"/>
  <c r="AI473" s="1"/>
  <c r="K461" i="3"/>
  <c r="AI461" s="1"/>
  <c r="Q467"/>
  <c r="K467" i="30" s="1"/>
  <c r="AI467" s="1"/>
  <c r="K455" i="3"/>
  <c r="Q484"/>
  <c r="K484" i="30" s="1"/>
  <c r="AI484" s="1"/>
  <c r="K472" i="3"/>
  <c r="AI472" s="1"/>
  <c r="Q475"/>
  <c r="K475" i="30" s="1"/>
  <c r="AI475" s="1"/>
  <c r="K463" i="3"/>
  <c r="AI463" s="1"/>
  <c r="Q469"/>
  <c r="K469" i="30" s="1"/>
  <c r="AI469" s="1"/>
  <c r="K457" i="3"/>
  <c r="AI457" s="1"/>
  <c r="Q470"/>
  <c r="K470" i="30" s="1"/>
  <c r="AI470" s="1"/>
  <c r="K458" i="3"/>
  <c r="AI458" s="1"/>
  <c r="Q477"/>
  <c r="K477" i="30" s="1"/>
  <c r="AI477" s="1"/>
  <c r="K465" i="3"/>
  <c r="AI465" s="1"/>
  <c r="Q490"/>
  <c r="K490" i="30" s="1"/>
  <c r="AI490" s="1"/>
  <c r="K478" i="3"/>
  <c r="AI478" s="1"/>
  <c r="Q476"/>
  <c r="K476" i="30" s="1"/>
  <c r="AI476" s="1"/>
  <c r="K464" i="3"/>
  <c r="AI464" s="1"/>
  <c r="S304"/>
  <c r="S310"/>
  <c r="M310" i="30" s="1"/>
  <c r="AK310" s="1"/>
  <c r="BF453" i="31" l="1"/>
  <c r="BF448"/>
  <c r="BF447"/>
  <c r="BF451"/>
  <c r="AG490" i="30"/>
  <c r="O490" i="31"/>
  <c r="O480"/>
  <c r="AG480" i="30"/>
  <c r="Q310" i="31"/>
  <c r="BF456"/>
  <c r="AI455" i="3"/>
  <c r="BF450" i="31"/>
  <c r="BF449"/>
  <c r="K646" i="30"/>
  <c r="K698" s="1"/>
  <c r="O475" i="31"/>
  <c r="AG475" i="30"/>
  <c r="AI471"/>
  <c r="BF452" i="31"/>
  <c r="Q306"/>
  <c r="M304" i="3"/>
  <c r="AK304" s="1"/>
  <c r="Q304" i="1" s="1"/>
  <c r="M304" i="30"/>
  <c r="AK304" s="1"/>
  <c r="O470" i="31"/>
  <c r="AG470" i="30"/>
  <c r="AG467"/>
  <c r="O467" i="31"/>
  <c r="AG645" i="30"/>
  <c r="AG697" s="1"/>
  <c r="O459" i="31"/>
  <c r="BF464" s="1"/>
  <c r="AI646" i="30"/>
  <c r="AI698" s="1"/>
  <c r="AG459"/>
  <c r="O476" i="31"/>
  <c r="AG476" i="30"/>
  <c r="O477" i="31"/>
  <c r="AG477" i="30"/>
  <c r="AG469"/>
  <c r="O469" i="31"/>
  <c r="O484"/>
  <c r="AG484" i="30"/>
  <c r="AG473"/>
  <c r="O473" i="31"/>
  <c r="O486"/>
  <c r="AG486" i="30"/>
  <c r="S322" i="3"/>
  <c r="M322" i="30" s="1"/>
  <c r="AK322" s="1"/>
  <c r="M310" i="3"/>
  <c r="AK310" s="1"/>
  <c r="Q310" i="1" s="1"/>
  <c r="BF458" i="31"/>
  <c r="BF457"/>
  <c r="BF455"/>
  <c r="O651"/>
  <c r="O698" s="1"/>
  <c r="Q489" i="3"/>
  <c r="K489" i="30" s="1"/>
  <c r="AI489" s="1"/>
  <c r="K477" i="3"/>
  <c r="AI477" s="1"/>
  <c r="Q481"/>
  <c r="K481" i="30" s="1"/>
  <c r="AI481" s="1"/>
  <c r="K469" i="3"/>
  <c r="AI469" s="1"/>
  <c r="Q496"/>
  <c r="K496" i="30" s="1"/>
  <c r="AI496" s="1"/>
  <c r="K484" i="3"/>
  <c r="AI484" s="1"/>
  <c r="Q485"/>
  <c r="K485" i="30" s="1"/>
  <c r="AI485" s="1"/>
  <c r="K473" i="3"/>
  <c r="AI473" s="1"/>
  <c r="Q498"/>
  <c r="K498" i="30" s="1"/>
  <c r="AI498" s="1"/>
  <c r="K486" i="3"/>
  <c r="AI486" s="1"/>
  <c r="Q502"/>
  <c r="K502" i="30" s="1"/>
  <c r="AI502" s="1"/>
  <c r="K490" i="3"/>
  <c r="AI490" s="1"/>
  <c r="Q482"/>
  <c r="K482" i="30" s="1"/>
  <c r="AI482" s="1"/>
  <c r="K470" i="3"/>
  <c r="AI470" s="1"/>
  <c r="Q487"/>
  <c r="K487" i="30" s="1"/>
  <c r="AI487" s="1"/>
  <c r="K475" i="3"/>
  <c r="AI475" s="1"/>
  <c r="Q479"/>
  <c r="K479" i="30" s="1"/>
  <c r="AI479" s="1"/>
  <c r="K467" i="3"/>
  <c r="Q492"/>
  <c r="K492" i="30" s="1"/>
  <c r="AI492" s="1"/>
  <c r="K480" i="3"/>
  <c r="AI480" s="1"/>
  <c r="Q483"/>
  <c r="K483" i="30" s="1"/>
  <c r="K471" i="3"/>
  <c r="AI471" s="1"/>
  <c r="Q488"/>
  <c r="K488" i="30" s="1"/>
  <c r="AI488" s="1"/>
  <c r="K476" i="3"/>
  <c r="AI476" s="1"/>
  <c r="S308"/>
  <c r="M308" i="30" s="1"/>
  <c r="AK308" s="1"/>
  <c r="E306" i="31" l="1"/>
  <c r="BF462"/>
  <c r="BF460"/>
  <c r="BF461"/>
  <c r="BF465"/>
  <c r="BF466"/>
  <c r="BF463"/>
  <c r="BF459"/>
  <c r="Q308"/>
  <c r="AI483" i="30"/>
  <c r="O479" i="31"/>
  <c r="AG479" i="30"/>
  <c r="AG482"/>
  <c r="O482" i="31"/>
  <c r="O498"/>
  <c r="AG498" i="30"/>
  <c r="O496" i="31"/>
  <c r="AG496" i="30"/>
  <c r="AG489"/>
  <c r="O489" i="31"/>
  <c r="O471"/>
  <c r="BF472" s="1"/>
  <c r="AI647" i="30"/>
  <c r="AI699" s="1"/>
  <c r="AG471"/>
  <c r="O492" i="31"/>
  <c r="AG492" i="30"/>
  <c r="AG502"/>
  <c r="O502" i="31"/>
  <c r="AG485" i="30"/>
  <c r="O485" i="31"/>
  <c r="AG481" i="30"/>
  <c r="O481" i="31"/>
  <c r="AG646" i="30"/>
  <c r="AG698" s="1"/>
  <c r="O488" i="31"/>
  <c r="AG488" i="30"/>
  <c r="AG487"/>
  <c r="O487" i="31"/>
  <c r="BF467"/>
  <c r="AI467" i="3"/>
  <c r="Q322" i="31"/>
  <c r="Q304"/>
  <c r="K647" i="30"/>
  <c r="K699" s="1"/>
  <c r="E310" i="31"/>
  <c r="S320" i="3"/>
  <c r="M320" i="30" s="1"/>
  <c r="AK320" s="1"/>
  <c r="M308" i="3"/>
  <c r="AK308" s="1"/>
  <c r="Q308" i="1" s="1"/>
  <c r="S334" i="3"/>
  <c r="M334" i="30" s="1"/>
  <c r="AK334" s="1"/>
  <c r="M322" i="3"/>
  <c r="AK322" s="1"/>
  <c r="Q322" i="1" s="1"/>
  <c r="BF470" i="31"/>
  <c r="O652"/>
  <c r="O699" s="1"/>
  <c r="BF468"/>
  <c r="BF469"/>
  <c r="Q504" i="3"/>
  <c r="K504" i="30" s="1"/>
  <c r="AI504" s="1"/>
  <c r="K492" i="3"/>
  <c r="AI492" s="1"/>
  <c r="Q499"/>
  <c r="K499" i="30" s="1"/>
  <c r="AI499" s="1"/>
  <c r="K487" i="3"/>
  <c r="AI487" s="1"/>
  <c r="Q514"/>
  <c r="K514" i="30" s="1"/>
  <c r="AI514" s="1"/>
  <c r="K502" i="3"/>
  <c r="AI502" s="1"/>
  <c r="Q497"/>
  <c r="K497" i="30" s="1"/>
  <c r="AI497" s="1"/>
  <c r="K485" i="3"/>
  <c r="AI485" s="1"/>
  <c r="Q493"/>
  <c r="K493" i="30" s="1"/>
  <c r="AI493" s="1"/>
  <c r="K481" i="3"/>
  <c r="AI481" s="1"/>
  <c r="Q495"/>
  <c r="K495" i="30" s="1"/>
  <c r="K483" i="3"/>
  <c r="AI483" s="1"/>
  <c r="Q491"/>
  <c r="K491" i="30" s="1"/>
  <c r="AI491" s="1"/>
  <c r="K479" i="3"/>
  <c r="AI479" s="1"/>
  <c r="Q494"/>
  <c r="K494" i="30" s="1"/>
  <c r="AI494" s="1"/>
  <c r="K482" i="3"/>
  <c r="AI482" s="1"/>
  <c r="Q510"/>
  <c r="K510" i="30" s="1"/>
  <c r="AI510" s="1"/>
  <c r="K498" i="3"/>
  <c r="AI498" s="1"/>
  <c r="Q508"/>
  <c r="K508" i="30" s="1"/>
  <c r="AI508" s="1"/>
  <c r="K496" i="3"/>
  <c r="AI496" s="1"/>
  <c r="Q501"/>
  <c r="K501" i="30" s="1"/>
  <c r="AI501" s="1"/>
  <c r="K489" i="3"/>
  <c r="AI489" s="1"/>
  <c r="Q500"/>
  <c r="K500" i="30" s="1"/>
  <c r="AI500" s="1"/>
  <c r="K488" i="3"/>
  <c r="AI488" s="1"/>
  <c r="S312"/>
  <c r="M312" i="30" s="1"/>
  <c r="AK312" s="1"/>
  <c r="R643" i="3"/>
  <c r="Q643"/>
  <c r="P643"/>
  <c r="O643"/>
  <c r="R642"/>
  <c r="Q642"/>
  <c r="P642"/>
  <c r="O642"/>
  <c r="R641"/>
  <c r="Q641"/>
  <c r="P641"/>
  <c r="O641"/>
  <c r="R640"/>
  <c r="Q640"/>
  <c r="P640"/>
  <c r="O640"/>
  <c r="R639"/>
  <c r="Q639"/>
  <c r="P639"/>
  <c r="O639"/>
  <c r="R638"/>
  <c r="Q638"/>
  <c r="P638"/>
  <c r="O638"/>
  <c r="BF471" i="31" l="1"/>
  <c r="BF475"/>
  <c r="E304"/>
  <c r="BF473"/>
  <c r="BF474"/>
  <c r="BF478"/>
  <c r="BF476"/>
  <c r="BF477"/>
  <c r="K648" i="30"/>
  <c r="K700" s="1"/>
  <c r="AG647"/>
  <c r="AG699" s="1"/>
  <c r="Q312" i="31"/>
  <c r="O501"/>
  <c r="AG501" i="30"/>
  <c r="AG510"/>
  <c r="O510" i="31"/>
  <c r="AG491" i="30"/>
  <c r="O491" i="31"/>
  <c r="O493"/>
  <c r="AG493" i="30"/>
  <c r="AG514"/>
  <c r="O514" i="31"/>
  <c r="O504"/>
  <c r="AG504" i="30"/>
  <c r="Q320" i="31"/>
  <c r="O483"/>
  <c r="O654" s="1"/>
  <c r="AG483" i="30"/>
  <c r="AI648"/>
  <c r="AI700" s="1"/>
  <c r="O500" i="31"/>
  <c r="AG500" i="30"/>
  <c r="O508" i="31"/>
  <c r="AG508" i="30"/>
  <c r="AG494"/>
  <c r="O494" i="31"/>
  <c r="AI495" i="30"/>
  <c r="AG497"/>
  <c r="O497" i="31"/>
  <c r="AG499" i="30"/>
  <c r="O499" i="31"/>
  <c r="Q334"/>
  <c r="E308"/>
  <c r="S324" i="3"/>
  <c r="M324" i="30" s="1"/>
  <c r="AK324" s="1"/>
  <c r="M312" i="3"/>
  <c r="AK312" s="1"/>
  <c r="Q312" i="1" s="1"/>
  <c r="S332" i="3"/>
  <c r="M332" i="30" s="1"/>
  <c r="AK332" s="1"/>
  <c r="M320" i="3"/>
  <c r="AK320" s="1"/>
  <c r="Q320" i="1" s="1"/>
  <c r="E322" i="31"/>
  <c r="S346" i="3"/>
  <c r="M346" i="30" s="1"/>
  <c r="AK346" s="1"/>
  <c r="M334" i="3"/>
  <c r="AK334" s="1"/>
  <c r="Q334" i="1" s="1"/>
  <c r="BF479" i="31"/>
  <c r="O653"/>
  <c r="O700" s="1"/>
  <c r="BF481"/>
  <c r="BF480"/>
  <c r="BF482"/>
  <c r="Q520" i="3"/>
  <c r="K520" i="30" s="1"/>
  <c r="AI520" s="1"/>
  <c r="K508" i="3"/>
  <c r="AI508" s="1"/>
  <c r="Q506"/>
  <c r="K506" i="30" s="1"/>
  <c r="AI506" s="1"/>
  <c r="K494" i="3"/>
  <c r="AI494" s="1"/>
  <c r="Q507"/>
  <c r="K507" i="30" s="1"/>
  <c r="K495" i="3"/>
  <c r="AI495" s="1"/>
  <c r="Q509"/>
  <c r="K509" i="30" s="1"/>
  <c r="AI509" s="1"/>
  <c r="K497" i="3"/>
  <c r="AI497" s="1"/>
  <c r="Q511"/>
  <c r="K511" i="30" s="1"/>
  <c r="AI511" s="1"/>
  <c r="K499" i="3"/>
  <c r="AI499" s="1"/>
  <c r="Q513"/>
  <c r="K513" i="30" s="1"/>
  <c r="AI513" s="1"/>
  <c r="K501" i="3"/>
  <c r="AI501" s="1"/>
  <c r="Q522"/>
  <c r="K522" i="30" s="1"/>
  <c r="AI522" s="1"/>
  <c r="K510" i="3"/>
  <c r="AI510" s="1"/>
  <c r="Q503"/>
  <c r="K503" i="30" s="1"/>
  <c r="AI503" s="1"/>
  <c r="K491" i="3"/>
  <c r="AI491" s="1"/>
  <c r="Q505"/>
  <c r="K505" i="30" s="1"/>
  <c r="AI505" s="1"/>
  <c r="K493" i="3"/>
  <c r="AI493" s="1"/>
  <c r="Q526"/>
  <c r="K526" i="30" s="1"/>
  <c r="AI526" s="1"/>
  <c r="K514" i="3"/>
  <c r="AI514" s="1"/>
  <c r="Q516"/>
  <c r="K516" i="30" s="1"/>
  <c r="AI516" s="1"/>
  <c r="K504" i="3"/>
  <c r="AI504" s="1"/>
  <c r="Q512"/>
  <c r="K512" i="30" s="1"/>
  <c r="AI512" s="1"/>
  <c r="K500" i="3"/>
  <c r="AI500" s="1"/>
  <c r="T660" i="1"/>
  <c r="O655" i="31" l="1"/>
  <c r="O702" s="1"/>
  <c r="AG505" i="30"/>
  <c r="O505" i="31"/>
  <c r="AI507" i="30"/>
  <c r="Q332" i="31"/>
  <c r="K649" i="30"/>
  <c r="K701" s="1"/>
  <c r="AG511"/>
  <c r="O511" i="31"/>
  <c r="O495"/>
  <c r="AG495" i="30"/>
  <c r="AI649"/>
  <c r="AI701" s="1"/>
  <c r="Q346" i="31"/>
  <c r="O516"/>
  <c r="AG516" i="30"/>
  <c r="AG522"/>
  <c r="O522" i="31"/>
  <c r="O520"/>
  <c r="AG520" i="30"/>
  <c r="O512" i="31"/>
  <c r="AG512" i="30"/>
  <c r="O526" i="31"/>
  <c r="AG526" i="30"/>
  <c r="AG503"/>
  <c r="O503" i="31"/>
  <c r="O513"/>
  <c r="AG513" i="30"/>
  <c r="O509" i="31"/>
  <c r="AG509" i="30"/>
  <c r="AG506"/>
  <c r="O506" i="31"/>
  <c r="Q324"/>
  <c r="AG648" i="30"/>
  <c r="AG700" s="1"/>
  <c r="O701" i="31"/>
  <c r="E312"/>
  <c r="S336" i="3"/>
  <c r="M336" i="30" s="1"/>
  <c r="AK336" s="1"/>
  <c r="M324" i="3"/>
  <c r="AK324" s="1"/>
  <c r="Q324" i="1" s="1"/>
  <c r="E334" i="31"/>
  <c r="E320"/>
  <c r="S358" i="3"/>
  <c r="M358" i="30" s="1"/>
  <c r="AK358" s="1"/>
  <c r="M346" i="3"/>
  <c r="AK346" s="1"/>
  <c r="Q346" i="1" s="1"/>
  <c r="S344" i="3"/>
  <c r="M344" i="30" s="1"/>
  <c r="AK344" s="1"/>
  <c r="M332" i="3"/>
  <c r="AK332" s="1"/>
  <c r="Q332" i="1" s="1"/>
  <c r="Q538" i="3"/>
  <c r="K538" i="30" s="1"/>
  <c r="AI538" s="1"/>
  <c r="K526" i="3"/>
  <c r="AI526" s="1"/>
  <c r="Q515"/>
  <c r="K515" i="30" s="1"/>
  <c r="AI515" s="1"/>
  <c r="K503" i="3"/>
  <c r="AI503" s="1"/>
  <c r="Q525"/>
  <c r="K525" i="30" s="1"/>
  <c r="AI525" s="1"/>
  <c r="K513" i="3"/>
  <c r="AI513" s="1"/>
  <c r="Q521"/>
  <c r="K521" i="30" s="1"/>
  <c r="AI521" s="1"/>
  <c r="K509" i="3"/>
  <c r="AI509" s="1"/>
  <c r="Q518"/>
  <c r="K518" i="30" s="1"/>
  <c r="AI518" s="1"/>
  <c r="K506" i="3"/>
  <c r="AI506" s="1"/>
  <c r="Q528"/>
  <c r="K528" i="30" s="1"/>
  <c r="AI528" s="1"/>
  <c r="K516" i="3"/>
  <c r="AI516" s="1"/>
  <c r="Q517"/>
  <c r="K517" i="30" s="1"/>
  <c r="AI517" s="1"/>
  <c r="K505" i="3"/>
  <c r="AI505" s="1"/>
  <c r="Q534"/>
  <c r="K534" i="30" s="1"/>
  <c r="AI534" s="1"/>
  <c r="K522" i="3"/>
  <c r="AI522" s="1"/>
  <c r="Q523"/>
  <c r="K523" i="30" s="1"/>
  <c r="AI523" s="1"/>
  <c r="K511" i="3"/>
  <c r="AI511" s="1"/>
  <c r="Q519"/>
  <c r="K519" i="30" s="1"/>
  <c r="K507" i="3"/>
  <c r="AI507" s="1"/>
  <c r="Q532"/>
  <c r="K532" i="30" s="1"/>
  <c r="AI532" s="1"/>
  <c r="K520" i="3"/>
  <c r="AI520" s="1"/>
  <c r="Q524"/>
  <c r="K524" i="30" s="1"/>
  <c r="AI524" s="1"/>
  <c r="K512" i="3"/>
  <c r="AI512" s="1"/>
  <c r="X247"/>
  <c r="AW247"/>
  <c r="AX247"/>
  <c r="AY258" s="1"/>
  <c r="O524" i="31" l="1"/>
  <c r="AG524" i="30"/>
  <c r="AI519"/>
  <c r="AG534"/>
  <c r="O534" i="31"/>
  <c r="O528"/>
  <c r="AG528" i="30"/>
  <c r="O521" i="31"/>
  <c r="AG521" i="30"/>
  <c r="AG515"/>
  <c r="O515" i="31"/>
  <c r="Q344"/>
  <c r="K650" i="30"/>
  <c r="K702" s="1"/>
  <c r="O532" i="31"/>
  <c r="AG532" i="30"/>
  <c r="AG517"/>
  <c r="O517" i="31"/>
  <c r="AG518" i="30"/>
  <c r="O518" i="31"/>
  <c r="AG525" i="30"/>
  <c r="O525" i="31"/>
  <c r="O538"/>
  <c r="AG538" i="30"/>
  <c r="Q358" i="31"/>
  <c r="Q336"/>
  <c r="AG649" i="30"/>
  <c r="AG701" s="1"/>
  <c r="O507" i="31"/>
  <c r="AI650" i="30"/>
  <c r="AI702" s="1"/>
  <c r="AG507"/>
  <c r="AG523"/>
  <c r="O523" i="31"/>
  <c r="E332"/>
  <c r="E324"/>
  <c r="S356" i="3"/>
  <c r="M356" i="30" s="1"/>
  <c r="AK356" s="1"/>
  <c r="M344" i="3"/>
  <c r="AK344" s="1"/>
  <c r="Q344" i="1" s="1"/>
  <c r="S348" i="3"/>
  <c r="M348" i="30" s="1"/>
  <c r="AK348" s="1"/>
  <c r="M336" i="3"/>
  <c r="AK336" s="1"/>
  <c r="Q336" i="1" s="1"/>
  <c r="E346" i="31"/>
  <c r="S370" i="3"/>
  <c r="M370" i="30" s="1"/>
  <c r="AK370" s="1"/>
  <c r="M358" i="3"/>
  <c r="AK358" s="1"/>
  <c r="Q358" i="1" s="1"/>
  <c r="Q531" i="3"/>
  <c r="K531" i="30" s="1"/>
  <c r="K519" i="3"/>
  <c r="AI519" s="1"/>
  <c r="Q546"/>
  <c r="K546" i="30" s="1"/>
  <c r="AI546" s="1"/>
  <c r="K534" i="3"/>
  <c r="AI534" s="1"/>
  <c r="Q540"/>
  <c r="K540" i="30" s="1"/>
  <c r="AI540" s="1"/>
  <c r="K528" i="3"/>
  <c r="AI528" s="1"/>
  <c r="Q533"/>
  <c r="K533" i="30" s="1"/>
  <c r="AI533" s="1"/>
  <c r="K521" i="3"/>
  <c r="AI521" s="1"/>
  <c r="Q527"/>
  <c r="K527" i="30" s="1"/>
  <c r="AI527" s="1"/>
  <c r="K515" i="3"/>
  <c r="AI515" s="1"/>
  <c r="Q544"/>
  <c r="K544" i="30" s="1"/>
  <c r="AI544" s="1"/>
  <c r="K532" i="3"/>
  <c r="AI532" s="1"/>
  <c r="Q535"/>
  <c r="K535" i="30" s="1"/>
  <c r="AI535" s="1"/>
  <c r="K523" i="3"/>
  <c r="AI523" s="1"/>
  <c r="Q529"/>
  <c r="K529" i="30" s="1"/>
  <c r="AI529" s="1"/>
  <c r="K517" i="3"/>
  <c r="AI517" s="1"/>
  <c r="Q530"/>
  <c r="K530" i="30" s="1"/>
  <c r="AI530" s="1"/>
  <c r="K518" i="3"/>
  <c r="AI518" s="1"/>
  <c r="Q537"/>
  <c r="K537" i="30" s="1"/>
  <c r="AI537" s="1"/>
  <c r="K525" i="3"/>
  <c r="AI525" s="1"/>
  <c r="Q550"/>
  <c r="K550" i="30" s="1"/>
  <c r="AI550" s="1"/>
  <c r="K538" i="3"/>
  <c r="AI538" s="1"/>
  <c r="Q536"/>
  <c r="K536" i="30" s="1"/>
  <c r="AI536" s="1"/>
  <c r="K524" i="3"/>
  <c r="AI524" s="1"/>
  <c r="BI249" i="1"/>
  <c r="BI248"/>
  <c r="BI250"/>
  <c r="BI247"/>
  <c r="AG537" i="30" l="1"/>
  <c r="O537" i="31"/>
  <c r="AG533" i="30"/>
  <c r="O533" i="31"/>
  <c r="Q370"/>
  <c r="Q348"/>
  <c r="K651" i="30"/>
  <c r="K703" s="1"/>
  <c r="O544" i="31"/>
  <c r="AG544" i="30"/>
  <c r="O519" i="31"/>
  <c r="AG519" i="30"/>
  <c r="AI651"/>
  <c r="AI703" s="1"/>
  <c r="Q356" i="31"/>
  <c r="O536"/>
  <c r="AG536" i="30"/>
  <c r="O529" i="31"/>
  <c r="AG529" i="30"/>
  <c r="AG546"/>
  <c r="O546" i="31"/>
  <c r="AG650" i="30"/>
  <c r="AG702" s="1"/>
  <c r="AG550"/>
  <c r="O550" i="31"/>
  <c r="O530"/>
  <c r="AG530" i="30"/>
  <c r="AG535"/>
  <c r="O535" i="31"/>
  <c r="AG527" i="30"/>
  <c r="O527" i="31"/>
  <c r="O540"/>
  <c r="AG540" i="30"/>
  <c r="AI531"/>
  <c r="E358" i="31"/>
  <c r="E336"/>
  <c r="S382" i="3"/>
  <c r="M382" i="30" s="1"/>
  <c r="AK382" s="1"/>
  <c r="M370" i="3"/>
  <c r="AK370" s="1"/>
  <c r="Q370" i="1" s="1"/>
  <c r="S360" i="3"/>
  <c r="M360" i="30" s="1"/>
  <c r="AK360" s="1"/>
  <c r="M348" i="3"/>
  <c r="AK348" s="1"/>
  <c r="Q348" i="1" s="1"/>
  <c r="E344" i="31"/>
  <c r="S368" i="3"/>
  <c r="M368" i="30" s="1"/>
  <c r="AK368" s="1"/>
  <c r="M356" i="3"/>
  <c r="AK356" s="1"/>
  <c r="Q356" i="1" s="1"/>
  <c r="Q549" i="3"/>
  <c r="K549" i="30" s="1"/>
  <c r="AI549" s="1"/>
  <c r="K537" i="3"/>
  <c r="AI537" s="1"/>
  <c r="Q541"/>
  <c r="K541" i="30" s="1"/>
  <c r="AI541" s="1"/>
  <c r="K529" i="3"/>
  <c r="AI529" s="1"/>
  <c r="Q556"/>
  <c r="K556" i="30" s="1"/>
  <c r="AI556" s="1"/>
  <c r="K544" i="3"/>
  <c r="AI544" s="1"/>
  <c r="Q545"/>
  <c r="K545" i="30" s="1"/>
  <c r="AI545" s="1"/>
  <c r="K533" i="3"/>
  <c r="AI533" s="1"/>
  <c r="Q558"/>
  <c r="K558" i="30" s="1"/>
  <c r="AI558" s="1"/>
  <c r="K546" i="3"/>
  <c r="AI546" s="1"/>
  <c r="Q562"/>
  <c r="K562" i="30" s="1"/>
  <c r="AI562" s="1"/>
  <c r="K550" i="3"/>
  <c r="AI550" s="1"/>
  <c r="Q542"/>
  <c r="K542" i="30" s="1"/>
  <c r="AI542" s="1"/>
  <c r="K530" i="3"/>
  <c r="AI530" s="1"/>
  <c r="Q547"/>
  <c r="K547" i="30" s="1"/>
  <c r="AI547" s="1"/>
  <c r="K535" i="3"/>
  <c r="AI535" s="1"/>
  <c r="Q539"/>
  <c r="K539" i="30" s="1"/>
  <c r="AI539" s="1"/>
  <c r="K527" i="3"/>
  <c r="AI527" s="1"/>
  <c r="Q552"/>
  <c r="K552" i="30" s="1"/>
  <c r="AI552" s="1"/>
  <c r="K540" i="3"/>
  <c r="AI540" s="1"/>
  <c r="Q543"/>
  <c r="K543" i="30" s="1"/>
  <c r="K531" i="3"/>
  <c r="AI531" s="1"/>
  <c r="Q548"/>
  <c r="K548" i="30" s="1"/>
  <c r="AI548" s="1"/>
  <c r="K536" i="3"/>
  <c r="AI536" s="1"/>
  <c r="E259" i="10"/>
  <c r="K652" i="30" l="1"/>
  <c r="K704" s="1"/>
  <c r="O548" i="31"/>
  <c r="AG548" i="30"/>
  <c r="O552" i="31"/>
  <c r="AG552" i="30"/>
  <c r="O547" i="31"/>
  <c r="AG547" i="30"/>
  <c r="O562" i="31"/>
  <c r="AG562" i="30"/>
  <c r="AG545"/>
  <c r="O545" i="31"/>
  <c r="O541"/>
  <c r="AG541" i="30"/>
  <c r="Q368" i="31"/>
  <c r="O531"/>
  <c r="AI652" i="30"/>
  <c r="AI704" s="1"/>
  <c r="AG531"/>
  <c r="Q382" i="31"/>
  <c r="Q360"/>
  <c r="AI543" i="30"/>
  <c r="AG539"/>
  <c r="O539" i="31"/>
  <c r="O542"/>
  <c r="AG542" i="30"/>
  <c r="AG558"/>
  <c r="O558" i="31"/>
  <c r="O556"/>
  <c r="AG556" i="30"/>
  <c r="O549" i="31"/>
  <c r="AG549" i="30"/>
  <c r="AG651"/>
  <c r="AG703" s="1"/>
  <c r="E356" i="31"/>
  <c r="E348"/>
  <c r="S380" i="3"/>
  <c r="M380" i="30" s="1"/>
  <c r="AK380" s="1"/>
  <c r="M368" i="3"/>
  <c r="AK368" s="1"/>
  <c r="Q368" i="1" s="1"/>
  <c r="S372" i="3"/>
  <c r="M372" i="30" s="1"/>
  <c r="AK372" s="1"/>
  <c r="M360" i="3"/>
  <c r="AK360" s="1"/>
  <c r="Q360" i="1" s="1"/>
  <c r="E370" i="31"/>
  <c r="S394" i="3"/>
  <c r="M394" i="30" s="1"/>
  <c r="AK394" s="1"/>
  <c r="M382" i="3"/>
  <c r="AK382" s="1"/>
  <c r="Q382" i="1" s="1"/>
  <c r="Q559" i="3"/>
  <c r="K559" i="30" s="1"/>
  <c r="AI559" s="1"/>
  <c r="K547" i="3"/>
  <c r="AI547" s="1"/>
  <c r="Q553"/>
  <c r="K553" i="30" s="1"/>
  <c r="AI553" s="1"/>
  <c r="K541" i="3"/>
  <c r="AI541" s="1"/>
  <c r="Q564"/>
  <c r="K564" i="30" s="1"/>
  <c r="AI564" s="1"/>
  <c r="K552" i="3"/>
  <c r="AI552" s="1"/>
  <c r="Q574"/>
  <c r="K574" i="30" s="1"/>
  <c r="AI574" s="1"/>
  <c r="K562" i="3"/>
  <c r="AI562" s="1"/>
  <c r="Q557"/>
  <c r="K557" i="30" s="1"/>
  <c r="AI557" s="1"/>
  <c r="K545" i="3"/>
  <c r="AI545" s="1"/>
  <c r="Q555"/>
  <c r="K555" i="30" s="1"/>
  <c r="K543" i="3"/>
  <c r="AI543" s="1"/>
  <c r="Q551"/>
  <c r="K551" i="30" s="1"/>
  <c r="AI551" s="1"/>
  <c r="K539" i="3"/>
  <c r="AI539" s="1"/>
  <c r="Q554"/>
  <c r="K554" i="30" s="1"/>
  <c r="AI554" s="1"/>
  <c r="K542" i="3"/>
  <c r="AI542" s="1"/>
  <c r="Q570"/>
  <c r="K570" i="30" s="1"/>
  <c r="AI570" s="1"/>
  <c r="K558" i="3"/>
  <c r="AI558" s="1"/>
  <c r="Q568"/>
  <c r="K568" i="30" s="1"/>
  <c r="AI568" s="1"/>
  <c r="K556" i="3"/>
  <c r="AI556" s="1"/>
  <c r="Q561"/>
  <c r="K561" i="30" s="1"/>
  <c r="AI561" s="1"/>
  <c r="K549" i="3"/>
  <c r="AI549" s="1"/>
  <c r="Q560"/>
  <c r="K560" i="30" s="1"/>
  <c r="AI560" s="1"/>
  <c r="K548" i="3"/>
  <c r="AI548" s="1"/>
  <c r="E258" i="10"/>
  <c r="AG561" i="30" l="1"/>
  <c r="O561" i="31"/>
  <c r="O570"/>
  <c r="AG570" i="30"/>
  <c r="O551" i="31"/>
  <c r="AG551" i="30"/>
  <c r="AG557"/>
  <c r="O557" i="31"/>
  <c r="O564"/>
  <c r="AG564" i="30"/>
  <c r="AG559"/>
  <c r="O559" i="31"/>
  <c r="O560"/>
  <c r="AG560" i="30"/>
  <c r="AG554"/>
  <c r="O554" i="31"/>
  <c r="AI555" i="30"/>
  <c r="O574" i="31"/>
  <c r="AG574" i="30"/>
  <c r="AG553"/>
  <c r="O553" i="31"/>
  <c r="Q394"/>
  <c r="K653" i="30"/>
  <c r="K705" s="1"/>
  <c r="AG652"/>
  <c r="AG704" s="1"/>
  <c r="Q372" i="31"/>
  <c r="O568"/>
  <c r="AG568" i="30"/>
  <c r="Q380" i="31"/>
  <c r="O543"/>
  <c r="AI653" i="30"/>
  <c r="AI705" s="1"/>
  <c r="AG543"/>
  <c r="E382" i="31"/>
  <c r="E360"/>
  <c r="S406" i="3"/>
  <c r="M406" i="30" s="1"/>
  <c r="AK406" s="1"/>
  <c r="M394" i="3"/>
  <c r="AK394" s="1"/>
  <c r="Q394" i="1" s="1"/>
  <c r="S384" i="3"/>
  <c r="M384" i="30" s="1"/>
  <c r="AK384" s="1"/>
  <c r="M372" i="3"/>
  <c r="AK372" s="1"/>
  <c r="Q372" i="1" s="1"/>
  <c r="E368" i="31"/>
  <c r="S392" i="3"/>
  <c r="M392" i="30" s="1"/>
  <c r="AK392" s="1"/>
  <c r="M380" i="3"/>
  <c r="AK380" s="1"/>
  <c r="Q380" i="1" s="1"/>
  <c r="Q580" i="3"/>
  <c r="K580" i="30" s="1"/>
  <c r="AI580" s="1"/>
  <c r="K568" i="3"/>
  <c r="AI568" s="1"/>
  <c r="Q566"/>
  <c r="K566" i="30" s="1"/>
  <c r="AI566" s="1"/>
  <c r="K554" i="3"/>
  <c r="AI554" s="1"/>
  <c r="Q567"/>
  <c r="K567" i="30" s="1"/>
  <c r="K555" i="3"/>
  <c r="AI555" s="1"/>
  <c r="Q586"/>
  <c r="K586" i="30" s="1"/>
  <c r="AI586" s="1"/>
  <c r="K574" i="3"/>
  <c r="AI574" s="1"/>
  <c r="Q565"/>
  <c r="K565" i="30" s="1"/>
  <c r="AI565" s="1"/>
  <c r="K553" i="3"/>
  <c r="AI553" s="1"/>
  <c r="Q573"/>
  <c r="K573" i="30" s="1"/>
  <c r="AI573" s="1"/>
  <c r="K561" i="3"/>
  <c r="AI561" s="1"/>
  <c r="Q582"/>
  <c r="K582" i="30" s="1"/>
  <c r="AI582" s="1"/>
  <c r="K570" i="3"/>
  <c r="AI570" s="1"/>
  <c r="Q563"/>
  <c r="K563" i="30" s="1"/>
  <c r="AI563" s="1"/>
  <c r="K551" i="3"/>
  <c r="AI551" s="1"/>
  <c r="Q569"/>
  <c r="K569" i="30" s="1"/>
  <c r="AI569" s="1"/>
  <c r="K557" i="3"/>
  <c r="AI557" s="1"/>
  <c r="Q576"/>
  <c r="K576" i="30" s="1"/>
  <c r="AI576" s="1"/>
  <c r="K564" i="3"/>
  <c r="AI564" s="1"/>
  <c r="Q571"/>
  <c r="K571" i="30" s="1"/>
  <c r="AI571" s="1"/>
  <c r="K559" i="3"/>
  <c r="AI559" s="1"/>
  <c r="Q572"/>
  <c r="K572" i="30" s="1"/>
  <c r="AI572" s="1"/>
  <c r="K560" i="3"/>
  <c r="AI560" s="1"/>
  <c r="E257" i="10"/>
  <c r="E256"/>
  <c r="AG563" i="30" l="1"/>
  <c r="O563" i="31"/>
  <c r="O566"/>
  <c r="AG566" i="30"/>
  <c r="O555" i="31"/>
  <c r="AI654" i="30"/>
  <c r="AI706" s="1"/>
  <c r="AG555"/>
  <c r="Q384" i="31"/>
  <c r="AG653" i="30"/>
  <c r="AG705" s="1"/>
  <c r="K654"/>
  <c r="K706" s="1"/>
  <c r="O572" i="31"/>
  <c r="AG572" i="30"/>
  <c r="O573" i="31"/>
  <c r="AG573" i="30"/>
  <c r="Q392" i="31"/>
  <c r="Q406"/>
  <c r="O576"/>
  <c r="AG576" i="30"/>
  <c r="AG586"/>
  <c r="O586" i="31"/>
  <c r="AG571" i="30"/>
  <c r="O571" i="31"/>
  <c r="O569"/>
  <c r="AG569" i="30"/>
  <c r="O582" i="31"/>
  <c r="AG582" i="30"/>
  <c r="O565" i="31"/>
  <c r="AG565" i="30"/>
  <c r="AI567"/>
  <c r="O580" i="31"/>
  <c r="AG580" i="30"/>
  <c r="E380" i="31"/>
  <c r="E372"/>
  <c r="S404" i="3"/>
  <c r="M404" i="30" s="1"/>
  <c r="AK404" s="1"/>
  <c r="M392" i="3"/>
  <c r="AK392" s="1"/>
  <c r="Q392" i="1" s="1"/>
  <c r="S396" i="3"/>
  <c r="M396" i="30" s="1"/>
  <c r="AK396" s="1"/>
  <c r="M384" i="3"/>
  <c r="AK384" s="1"/>
  <c r="Q384" i="1" s="1"/>
  <c r="E394" i="31"/>
  <c r="S418" i="3"/>
  <c r="M418" i="30" s="1"/>
  <c r="AK418" s="1"/>
  <c r="M406" i="3"/>
  <c r="AK406" s="1"/>
  <c r="Q406" i="1" s="1"/>
  <c r="Q588" i="3"/>
  <c r="K588" i="30" s="1"/>
  <c r="AI588" s="1"/>
  <c r="K576" i="3"/>
  <c r="AI576" s="1"/>
  <c r="Q575"/>
  <c r="K575" i="30" s="1"/>
  <c r="AI575" s="1"/>
  <c r="K563" i="3"/>
  <c r="AI563" s="1"/>
  <c r="Q585"/>
  <c r="K585" i="30" s="1"/>
  <c r="AI585" s="1"/>
  <c r="K573" i="3"/>
  <c r="AI573" s="1"/>
  <c r="Q598"/>
  <c r="K586"/>
  <c r="AI586" s="1"/>
  <c r="Q578"/>
  <c r="K578" i="30" s="1"/>
  <c r="AI578" s="1"/>
  <c r="K566" i="3"/>
  <c r="AI566" s="1"/>
  <c r="Q583"/>
  <c r="K583" i="30" s="1"/>
  <c r="AI583" s="1"/>
  <c r="K571" i="3"/>
  <c r="AI571" s="1"/>
  <c r="Q581"/>
  <c r="K581" i="30" s="1"/>
  <c r="AI581" s="1"/>
  <c r="K569" i="3"/>
  <c r="AI569" s="1"/>
  <c r="Q594"/>
  <c r="K582"/>
  <c r="AI582" s="1"/>
  <c r="Q577"/>
  <c r="K577" i="30" s="1"/>
  <c r="AI577" s="1"/>
  <c r="K565" i="3"/>
  <c r="AI565" s="1"/>
  <c r="Q579"/>
  <c r="K579" i="30" s="1"/>
  <c r="K567" i="3"/>
  <c r="AI567" s="1"/>
  <c r="Q592"/>
  <c r="K580"/>
  <c r="AI580" s="1"/>
  <c r="Q584"/>
  <c r="K584" i="30" s="1"/>
  <c r="AI584" s="1"/>
  <c r="K572" i="3"/>
  <c r="AI572" s="1"/>
  <c r="E255" i="10"/>
  <c r="A255"/>
  <c r="A256" s="1"/>
  <c r="O584" i="31" l="1"/>
  <c r="AG584" i="30"/>
  <c r="AI579"/>
  <c r="K594" i="3"/>
  <c r="AI594" s="1"/>
  <c r="K594" i="30"/>
  <c r="AI594" s="1"/>
  <c r="AG583"/>
  <c r="O583" i="31"/>
  <c r="K598" i="3"/>
  <c r="AI598" s="1"/>
  <c r="K598" i="30"/>
  <c r="AI598" s="1"/>
  <c r="O575" i="31"/>
  <c r="AG575" i="30"/>
  <c r="Q418" i="31"/>
  <c r="K655" i="30"/>
  <c r="K707" s="1"/>
  <c r="AG654"/>
  <c r="AG706" s="1"/>
  <c r="Q404" i="31"/>
  <c r="O567"/>
  <c r="AI655" i="30"/>
  <c r="AI707" s="1"/>
  <c r="AG567"/>
  <c r="Q396" i="31"/>
  <c r="K592" i="3"/>
  <c r="AI592" s="1"/>
  <c r="K592" i="30"/>
  <c r="AI592" s="1"/>
  <c r="O577" i="31"/>
  <c r="AG577" i="30"/>
  <c r="AG581"/>
  <c r="O581" i="31"/>
  <c r="AG578" i="30"/>
  <c r="O578" i="31"/>
  <c r="O585"/>
  <c r="AG585" i="30"/>
  <c r="O588" i="31"/>
  <c r="AG588" i="30"/>
  <c r="E406" i="31"/>
  <c r="E384"/>
  <c r="S430" i="3"/>
  <c r="M430" i="30" s="1"/>
  <c r="AK430" s="1"/>
  <c r="M418" i="3"/>
  <c r="AK418" s="1"/>
  <c r="Q418" i="1" s="1"/>
  <c r="S408" i="3"/>
  <c r="M408" i="30" s="1"/>
  <c r="AK408" s="1"/>
  <c r="M396" i="3"/>
  <c r="AK396" s="1"/>
  <c r="Q396" i="1" s="1"/>
  <c r="E392" i="31"/>
  <c r="S416" i="3"/>
  <c r="M416" i="30" s="1"/>
  <c r="AK416" s="1"/>
  <c r="M404" i="3"/>
  <c r="AK404" s="1"/>
  <c r="Q404" i="1" s="1"/>
  <c r="Q591" i="3"/>
  <c r="K579"/>
  <c r="AI579" s="1"/>
  <c r="Q595"/>
  <c r="K583"/>
  <c r="AI583" s="1"/>
  <c r="Q587"/>
  <c r="K587" i="30" s="1"/>
  <c r="AI587" s="1"/>
  <c r="K575" i="3"/>
  <c r="AI575" s="1"/>
  <c r="Q589"/>
  <c r="K589" i="30" s="1"/>
  <c r="AI589" s="1"/>
  <c r="K577" i="3"/>
  <c r="AI577" s="1"/>
  <c r="Q593"/>
  <c r="K581"/>
  <c r="AI581" s="1"/>
  <c r="Q590"/>
  <c r="K590" i="30" s="1"/>
  <c r="AI590" s="1"/>
  <c r="K578" i="3"/>
  <c r="AI578" s="1"/>
  <c r="Q597"/>
  <c r="K585"/>
  <c r="AI585" s="1"/>
  <c r="Q600"/>
  <c r="K588"/>
  <c r="AI588" s="1"/>
  <c r="Q596"/>
  <c r="K584"/>
  <c r="AI584" s="1"/>
  <c r="E254" i="10"/>
  <c r="O592" i="31" l="1"/>
  <c r="AG592" i="30"/>
  <c r="K600" i="3"/>
  <c r="AI600" s="1"/>
  <c r="K600" i="30"/>
  <c r="AI600" s="1"/>
  <c r="AG590"/>
  <c r="O590" i="31"/>
  <c r="AG589" i="30"/>
  <c r="O589" i="31"/>
  <c r="K595" i="3"/>
  <c r="AI595" s="1"/>
  <c r="K595" i="30"/>
  <c r="AI595" s="1"/>
  <c r="Q416" i="31"/>
  <c r="K656" i="30"/>
  <c r="K708" s="1"/>
  <c r="Q430" i="31"/>
  <c r="AG655" i="30"/>
  <c r="AG707" s="1"/>
  <c r="O579" i="31"/>
  <c r="AI656" i="30"/>
  <c r="AI708" s="1"/>
  <c r="AG579"/>
  <c r="Q408" i="31"/>
  <c r="K596" i="3"/>
  <c r="AI596" s="1"/>
  <c r="K596" i="30"/>
  <c r="AI596" s="1"/>
  <c r="K597" i="3"/>
  <c r="AI597" s="1"/>
  <c r="K597" i="30"/>
  <c r="AI597" s="1"/>
  <c r="K593" i="3"/>
  <c r="AI593" s="1"/>
  <c r="K593" i="30"/>
  <c r="AI593" s="1"/>
  <c r="O587" i="31"/>
  <c r="AG587" i="30"/>
  <c r="K591" i="3"/>
  <c r="AI591" s="1"/>
  <c r="K591" i="30"/>
  <c r="AG598"/>
  <c r="O598" i="31"/>
  <c r="O594"/>
  <c r="AG594" i="30"/>
  <c r="E404" i="31"/>
  <c r="E396"/>
  <c r="S428" i="3"/>
  <c r="M428" i="30" s="1"/>
  <c r="AK428" s="1"/>
  <c r="M416" i="3"/>
  <c r="AK416" s="1"/>
  <c r="Q416" i="1" s="1"/>
  <c r="S420" i="3"/>
  <c r="M420" i="30" s="1"/>
  <c r="AK420" s="1"/>
  <c r="M408" i="3"/>
  <c r="AK408" s="1"/>
  <c r="Q408" i="1" s="1"/>
  <c r="E418" i="31"/>
  <c r="S442" i="3"/>
  <c r="M442" i="30" s="1"/>
  <c r="AK442" s="1"/>
  <c r="M430" i="3"/>
  <c r="AK430" s="1"/>
  <c r="Q430" i="1" s="1"/>
  <c r="Q602" i="3"/>
  <c r="K590"/>
  <c r="AI590" s="1"/>
  <c r="Q601"/>
  <c r="K589"/>
  <c r="AI589" s="1"/>
  <c r="Q599"/>
  <c r="K587"/>
  <c r="AI587" s="1"/>
  <c r="K601" l="1"/>
  <c r="AI601" s="1"/>
  <c r="K601" i="30"/>
  <c r="AI601" s="1"/>
  <c r="Q442" i="31"/>
  <c r="AG597" i="30"/>
  <c r="O597" i="31"/>
  <c r="O600"/>
  <c r="AG600" i="30"/>
  <c r="K599" i="3"/>
  <c r="AI599" s="1"/>
  <c r="K599" i="30"/>
  <c r="AI599" s="1"/>
  <c r="K602" i="3"/>
  <c r="K602" i="30"/>
  <c r="AI602" s="1"/>
  <c r="AI591"/>
  <c r="AG593"/>
  <c r="O593" i="31"/>
  <c r="O596"/>
  <c r="AG596" i="30"/>
  <c r="AG656"/>
  <c r="AG708" s="1"/>
  <c r="O595" i="31"/>
  <c r="AG595" i="30"/>
  <c r="Q428" i="31"/>
  <c r="Q420"/>
  <c r="E430"/>
  <c r="E408"/>
  <c r="S454" i="3"/>
  <c r="M454" i="30" s="1"/>
  <c r="AK454" s="1"/>
  <c r="M442" i="3"/>
  <c r="AK442" s="1"/>
  <c r="Q442" i="1" s="1"/>
  <c r="S432" i="3"/>
  <c r="M432" i="30" s="1"/>
  <c r="AK432" s="1"/>
  <c r="M420" i="3"/>
  <c r="AK420" s="1"/>
  <c r="Q420" i="1" s="1"/>
  <c r="E416" i="31"/>
  <c r="S440" i="3"/>
  <c r="M440" i="30" s="1"/>
  <c r="AK440" s="1"/>
  <c r="M428" i="3"/>
  <c r="AK428" s="1"/>
  <c r="Q428" i="1" s="1"/>
  <c r="AI602" i="3"/>
  <c r="AG602" i="30" l="1"/>
  <c r="O602" i="31"/>
  <c r="Q440"/>
  <c r="O591"/>
  <c r="AI657" i="30"/>
  <c r="AI709" s="1"/>
  <c r="AG591"/>
  <c r="O601" i="31"/>
  <c r="AG601" i="30"/>
  <c r="Q454" i="31"/>
  <c r="Q432"/>
  <c r="K657" i="30"/>
  <c r="K709" s="1"/>
  <c r="O599" i="31"/>
  <c r="AG599" i="30"/>
  <c r="S444" i="3"/>
  <c r="M444" i="30" s="1"/>
  <c r="AK444" s="1"/>
  <c r="M432" i="3"/>
  <c r="AK432" s="1"/>
  <c r="Q432" i="1" s="1"/>
  <c r="E420" i="31"/>
  <c r="E442"/>
  <c r="E428"/>
  <c r="S452" i="3"/>
  <c r="M452" i="30" s="1"/>
  <c r="AK452" s="1"/>
  <c r="M440" i="3"/>
  <c r="AK440" s="1"/>
  <c r="Q440" i="1" s="1"/>
  <c r="S466" i="3"/>
  <c r="M466" i="30" s="1"/>
  <c r="AK466" s="1"/>
  <c r="M454" i="3"/>
  <c r="AK454" s="1"/>
  <c r="Q454" i="1" s="1"/>
  <c r="AG657" i="30" l="1"/>
  <c r="AG709" s="1"/>
  <c r="Q444" i="31"/>
  <c r="Q452"/>
  <c r="Q466"/>
  <c r="S478" i="3"/>
  <c r="M478" i="30" s="1"/>
  <c r="AK478" s="1"/>
  <c r="M466" i="3"/>
  <c r="AK466" s="1"/>
  <c r="Q466" i="1" s="1"/>
  <c r="E432" i="31"/>
  <c r="E454"/>
  <c r="E440"/>
  <c r="S464" i="3"/>
  <c r="M464" i="30" s="1"/>
  <c r="AK464" s="1"/>
  <c r="M452" i="3"/>
  <c r="AK452" s="1"/>
  <c r="Q452" i="1" s="1"/>
  <c r="S456" i="3"/>
  <c r="M456" i="30" s="1"/>
  <c r="AK456" s="1"/>
  <c r="M444" i="3"/>
  <c r="AK444" s="1"/>
  <c r="Q444" i="1" s="1"/>
  <c r="A207" i="10"/>
  <c r="Q478" i="31" l="1"/>
  <c r="Q456"/>
  <c r="Q464"/>
  <c r="S468" i="3"/>
  <c r="M468" i="30" s="1"/>
  <c r="AK468" s="1"/>
  <c r="M456" i="3"/>
  <c r="AK456" s="1"/>
  <c r="Q456" i="1" s="1"/>
  <c r="E466" i="31"/>
  <c r="E444"/>
  <c r="E452"/>
  <c r="S476" i="3"/>
  <c r="M476" i="30" s="1"/>
  <c r="AK476" s="1"/>
  <c r="M464" i="3"/>
  <c r="AK464" s="1"/>
  <c r="Q464" i="1" s="1"/>
  <c r="S490" i="3"/>
  <c r="M490" i="30" s="1"/>
  <c r="AK490" s="1"/>
  <c r="M478" i="3"/>
  <c r="AK478" s="1"/>
  <c r="Q476" i="31" l="1"/>
  <c r="Q490"/>
  <c r="E478"/>
  <c r="Q478" i="1"/>
  <c r="Q468" i="31"/>
  <c r="E456"/>
  <c r="S502" i="3"/>
  <c r="M502" i="30" s="1"/>
  <c r="AK502" s="1"/>
  <c r="M490" i="3"/>
  <c r="AK490" s="1"/>
  <c r="E464" i="31"/>
  <c r="S488" i="3"/>
  <c r="M488" i="30" s="1"/>
  <c r="AK488" s="1"/>
  <c r="M476" i="3"/>
  <c r="AK476" s="1"/>
  <c r="S480"/>
  <c r="M480" i="30" s="1"/>
  <c r="AK480" s="1"/>
  <c r="M468" i="3"/>
  <c r="AK468" s="1"/>
  <c r="Q468" i="1" s="1"/>
  <c r="Q480" i="31" l="1"/>
  <c r="E490"/>
  <c r="Q490" i="1"/>
  <c r="E476" i="31"/>
  <c r="Q476" i="1"/>
  <c r="Q502" i="31"/>
  <c r="Q488"/>
  <c r="S514" i="3"/>
  <c r="M514" i="30" s="1"/>
  <c r="AK514" s="1"/>
  <c r="M502" i="3"/>
  <c r="AK502" s="1"/>
  <c r="E468" i="31"/>
  <c r="S500" i="3"/>
  <c r="M500" i="30" s="1"/>
  <c r="AK500" s="1"/>
  <c r="M488" i="3"/>
  <c r="AK488" s="1"/>
  <c r="S492"/>
  <c r="M492" i="30" s="1"/>
  <c r="AK492" s="1"/>
  <c r="M480" i="3"/>
  <c r="AK480" s="1"/>
  <c r="R166" i="10"/>
  <c r="G166"/>
  <c r="R164"/>
  <c r="G164"/>
  <c r="R162"/>
  <c r="G161"/>
  <c r="A161"/>
  <c r="A209" s="1"/>
  <c r="A160"/>
  <c r="A208" s="1"/>
  <c r="G160"/>
  <c r="Q492" i="31" l="1"/>
  <c r="E488"/>
  <c r="Q488" i="1"/>
  <c r="Q514" i="31"/>
  <c r="Q500"/>
  <c r="E502"/>
  <c r="Q502" i="1"/>
  <c r="E480" i="31"/>
  <c r="Q480" i="1"/>
  <c r="S504" i="3"/>
  <c r="M504" i="30" s="1"/>
  <c r="AK504" s="1"/>
  <c r="M492" i="3"/>
  <c r="AK492" s="1"/>
  <c r="S512"/>
  <c r="M512" i="30" s="1"/>
  <c r="AK512" s="1"/>
  <c r="M500" i="3"/>
  <c r="AK500" s="1"/>
  <c r="S526"/>
  <c r="M526" i="30" s="1"/>
  <c r="AK526" s="1"/>
  <c r="M514" i="3"/>
  <c r="AK514" s="1"/>
  <c r="A162" i="10"/>
  <c r="G162"/>
  <c r="R160"/>
  <c r="G163"/>
  <c r="G165"/>
  <c r="G167"/>
  <c r="R161"/>
  <c r="R163"/>
  <c r="R165"/>
  <c r="R167"/>
  <c r="E500" i="31" l="1"/>
  <c r="Q500" i="1"/>
  <c r="Q512" i="31"/>
  <c r="E514"/>
  <c r="Q514" i="1"/>
  <c r="E492" i="31"/>
  <c r="Q492" i="1"/>
  <c r="Q526" i="31"/>
  <c r="Q504"/>
  <c r="S524" i="3"/>
  <c r="M524" i="30" s="1"/>
  <c r="AK524" s="1"/>
  <c r="M512" i="3"/>
  <c r="AK512" s="1"/>
  <c r="S538"/>
  <c r="M538" i="30" s="1"/>
  <c r="AK538" s="1"/>
  <c r="M526" i="3"/>
  <c r="AK526" s="1"/>
  <c r="S516"/>
  <c r="M516" i="30" s="1"/>
  <c r="AK516" s="1"/>
  <c r="M504" i="3"/>
  <c r="AK504" s="1"/>
  <c r="A210" i="10"/>
  <c r="A163"/>
  <c r="Q538" i="31" l="1"/>
  <c r="E526"/>
  <c r="Q526" i="1"/>
  <c r="E504" i="31"/>
  <c r="Q504" i="1"/>
  <c r="E512" i="31"/>
  <c r="Q512" i="1"/>
  <c r="Q516" i="31"/>
  <c r="Q524"/>
  <c r="S550" i="3"/>
  <c r="M550" i="30" s="1"/>
  <c r="AK550" s="1"/>
  <c r="M538" i="3"/>
  <c r="AK538" s="1"/>
  <c r="S528"/>
  <c r="M528" i="30" s="1"/>
  <c r="AK528" s="1"/>
  <c r="M516" i="3"/>
  <c r="AK516" s="1"/>
  <c r="S536"/>
  <c r="M536" i="30" s="1"/>
  <c r="AK536" s="1"/>
  <c r="M524" i="3"/>
  <c r="AK524" s="1"/>
  <c r="A211" i="10"/>
  <c r="A164"/>
  <c r="Q528" i="31" l="1"/>
  <c r="E516"/>
  <c r="Q516" i="1"/>
  <c r="E538" i="31"/>
  <c r="Q538" i="1"/>
  <c r="E524" i="31"/>
  <c r="Q524" i="1"/>
  <c r="Q536" i="31"/>
  <c r="Q550"/>
  <c r="S548" i="3"/>
  <c r="M548" i="30" s="1"/>
  <c r="AK548" s="1"/>
  <c r="M536" i="3"/>
  <c r="AK536" s="1"/>
  <c r="S540"/>
  <c r="M540" i="30" s="1"/>
  <c r="AK540" s="1"/>
  <c r="M528" i="3"/>
  <c r="AK528" s="1"/>
  <c r="S562"/>
  <c r="M562" i="30" s="1"/>
  <c r="AK562" s="1"/>
  <c r="M550" i="3"/>
  <c r="AK550" s="1"/>
  <c r="A212" i="10"/>
  <c r="A165"/>
  <c r="E528" i="31" l="1"/>
  <c r="Q528" i="1"/>
  <c r="E536" i="31"/>
  <c r="Q536" i="1"/>
  <c r="Q540" i="31"/>
  <c r="E550"/>
  <c r="Q550" i="1"/>
  <c r="Q562" i="31"/>
  <c r="Q548"/>
  <c r="S574" i="3"/>
  <c r="M574" i="30" s="1"/>
  <c r="AK574" s="1"/>
  <c r="M562" i="3"/>
  <c r="AK562" s="1"/>
  <c r="S552"/>
  <c r="M552" i="30" s="1"/>
  <c r="AK552" s="1"/>
  <c r="M540" i="3"/>
  <c r="AK540" s="1"/>
  <c r="S560"/>
  <c r="M560" i="30" s="1"/>
  <c r="AK560" s="1"/>
  <c r="M548" i="3"/>
  <c r="AK548" s="1"/>
  <c r="A213" i="10"/>
  <c r="A166"/>
  <c r="E540" i="31" l="1"/>
  <c r="Q540" i="1"/>
  <c r="Q552" i="31"/>
  <c r="E548"/>
  <c r="Q548" i="1"/>
  <c r="E562" i="31"/>
  <c r="Q562" i="1"/>
  <c r="Q560" i="31"/>
  <c r="Q574"/>
  <c r="S564" i="3"/>
  <c r="M564" i="30" s="1"/>
  <c r="AK564" s="1"/>
  <c r="M552" i="3"/>
  <c r="AK552" s="1"/>
  <c r="S572"/>
  <c r="M572" i="30" s="1"/>
  <c r="AK572" s="1"/>
  <c r="M560" i="3"/>
  <c r="AK560" s="1"/>
  <c r="S586"/>
  <c r="M586" i="30" s="1"/>
  <c r="AK586" s="1"/>
  <c r="M574" i="3"/>
  <c r="AK574" s="1"/>
  <c r="A214" i="10"/>
  <c r="A167"/>
  <c r="Q572" i="31" l="1"/>
  <c r="E560"/>
  <c r="Q560" i="1"/>
  <c r="E574" i="31"/>
  <c r="Q574" i="1"/>
  <c r="E552" i="31"/>
  <c r="Q552" i="1"/>
  <c r="Q586" i="31"/>
  <c r="Q564"/>
  <c r="S584" i="3"/>
  <c r="M584" i="30" s="1"/>
  <c r="AK584" s="1"/>
  <c r="M572" i="3"/>
  <c r="AK572" s="1"/>
  <c r="S598"/>
  <c r="M586"/>
  <c r="AK586" s="1"/>
  <c r="S576"/>
  <c r="M576" i="30" s="1"/>
  <c r="AK576" s="1"/>
  <c r="M564" i="3"/>
  <c r="AK564" s="1"/>
  <c r="A215" i="10"/>
  <c r="A168"/>
  <c r="M598" i="3" l="1"/>
  <c r="AK598" s="1"/>
  <c r="M598" i="30"/>
  <c r="AK598" s="1"/>
  <c r="E586" i="31"/>
  <c r="Q586" i="1"/>
  <c r="E572" i="31"/>
  <c r="Q572" i="1"/>
  <c r="E564" i="31"/>
  <c r="Q564" i="1"/>
  <c r="Q576" i="31"/>
  <c r="Q584"/>
  <c r="S588" i="3"/>
  <c r="M588" i="30" s="1"/>
  <c r="AK588" s="1"/>
  <c r="M576" i="3"/>
  <c r="AK576" s="1"/>
  <c r="S596"/>
  <c r="M584"/>
  <c r="AK584" s="1"/>
  <c r="A216" i="10"/>
  <c r="A169"/>
  <c r="E584" i="31" l="1"/>
  <c r="Q584" i="1"/>
  <c r="M596" i="3"/>
  <c r="AK596" s="1"/>
  <c r="M596" i="30"/>
  <c r="AK596" s="1"/>
  <c r="E576" i="31"/>
  <c r="Q576" i="1"/>
  <c r="Q598" i="31"/>
  <c r="Q588"/>
  <c r="Q598" i="1"/>
  <c r="S600" i="3"/>
  <c r="M588"/>
  <c r="AK588" s="1"/>
  <c r="A217" i="10"/>
  <c r="A170"/>
  <c r="E598" i="31" l="1"/>
  <c r="Q596"/>
  <c r="E588"/>
  <c r="Q588" i="1"/>
  <c r="Q596"/>
  <c r="M600" i="3"/>
  <c r="AK600" s="1"/>
  <c r="M600" i="30"/>
  <c r="AK600" s="1"/>
  <c r="A218" i="10"/>
  <c r="A171"/>
  <c r="E596" i="31" l="1"/>
  <c r="Q600" i="1"/>
  <c r="Q600" i="31"/>
  <c r="A219" i="10"/>
  <c r="A172"/>
  <c r="E600" i="31" l="1"/>
  <c r="A220" i="10"/>
  <c r="A173"/>
  <c r="A221" l="1"/>
  <c r="A174"/>
  <c r="A108"/>
  <c r="A109" s="1"/>
  <c r="A222" l="1"/>
  <c r="A175"/>
  <c r="A223" l="1"/>
  <c r="A176"/>
  <c r="A224" l="1"/>
  <c r="A177"/>
  <c r="A225" l="1"/>
  <c r="A178"/>
  <c r="A226" l="1"/>
  <c r="A179"/>
  <c r="A227" l="1"/>
  <c r="A180"/>
  <c r="A228" l="1"/>
  <c r="A181"/>
  <c r="R63"/>
  <c r="G63"/>
  <c r="R62"/>
  <c r="G62"/>
  <c r="R61"/>
  <c r="G61"/>
  <c r="R60"/>
  <c r="G60"/>
  <c r="R59"/>
  <c r="G59"/>
  <c r="R58"/>
  <c r="G58"/>
  <c r="R57"/>
  <c r="G57"/>
  <c r="A56"/>
  <c r="E54"/>
  <c r="E106" s="1"/>
  <c r="E158" s="1"/>
  <c r="E206" s="1"/>
  <c r="E253" s="1"/>
  <c r="D54"/>
  <c r="D106" s="1"/>
  <c r="D158" s="1"/>
  <c r="D206" s="1"/>
  <c r="D253" s="1"/>
  <c r="A229" l="1"/>
  <c r="A182"/>
  <c r="A57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G56"/>
  <c r="R56"/>
  <c r="A230" l="1"/>
  <c r="A183"/>
  <c r="G11" l="1"/>
  <c r="R9"/>
  <c r="G10"/>
  <c r="G8"/>
  <c r="G7"/>
  <c r="G5"/>
  <c r="G4"/>
  <c r="A4"/>
  <c r="W3" s="1"/>
  <c r="W55" s="1"/>
  <c r="L3"/>
  <c r="L55" s="1"/>
  <c r="P2"/>
  <c r="P54" s="1"/>
  <c r="P106" s="1"/>
  <c r="O2"/>
  <c r="O54" s="1"/>
  <c r="O106" s="1"/>
  <c r="P158" l="1"/>
  <c r="AA106"/>
  <c r="AA2"/>
  <c r="AA54" s="1"/>
  <c r="L159"/>
  <c r="L107"/>
  <c r="W107" s="1"/>
  <c r="A5"/>
  <c r="O158"/>
  <c r="Z106"/>
  <c r="Z2"/>
  <c r="Z54" s="1"/>
  <c r="R4"/>
  <c r="R5"/>
  <c r="R7"/>
  <c r="R10"/>
  <c r="G6"/>
  <c r="G9"/>
  <c r="R6"/>
  <c r="R8"/>
  <c r="R11"/>
  <c r="E709" i="3"/>
  <c r="E708"/>
  <c r="E707"/>
  <c r="E706"/>
  <c r="E705"/>
  <c r="E704"/>
  <c r="E703"/>
  <c r="E702"/>
  <c r="E701"/>
  <c r="A6" i="10" l="1"/>
  <c r="L5"/>
  <c r="L57" l="1"/>
  <c r="W5"/>
  <c r="A7"/>
  <c r="L6"/>
  <c r="L58" l="1"/>
  <c r="W6"/>
  <c r="L7"/>
  <c r="A8"/>
  <c r="L161"/>
  <c r="L109"/>
  <c r="A9" l="1"/>
  <c r="L8"/>
  <c r="L59"/>
  <c r="W7"/>
  <c r="L162"/>
  <c r="L110"/>
  <c r="A669" i="3"/>
  <c r="A670" l="1"/>
  <c r="V670" s="1"/>
  <c r="V669"/>
  <c r="A671"/>
  <c r="V671" s="1"/>
  <c r="L163" i="10"/>
  <c r="L111"/>
  <c r="L60"/>
  <c r="W8"/>
  <c r="A10"/>
  <c r="L9"/>
  <c r="F647" i="3"/>
  <c r="C647"/>
  <c r="F646"/>
  <c r="C646"/>
  <c r="F645"/>
  <c r="C645"/>
  <c r="F644"/>
  <c r="C644"/>
  <c r="F697" l="1"/>
  <c r="F698"/>
  <c r="F699"/>
  <c r="F700"/>
  <c r="C698"/>
  <c r="C697"/>
  <c r="C699"/>
  <c r="C700"/>
  <c r="L61" i="10"/>
  <c r="W9"/>
  <c r="W61" s="1"/>
  <c r="A11"/>
  <c r="L10"/>
  <c r="A672" i="3"/>
  <c r="V672" s="1"/>
  <c r="L164" i="10"/>
  <c r="L112"/>
  <c r="AX696" i="3"/>
  <c r="AX698"/>
  <c r="AX699"/>
  <c r="AX697"/>
  <c r="F643"/>
  <c r="C643"/>
  <c r="F642"/>
  <c r="C642"/>
  <c r="F695" l="1"/>
  <c r="F696"/>
  <c r="C695"/>
  <c r="C696"/>
  <c r="L62" i="10"/>
  <c r="W10"/>
  <c r="W62" s="1"/>
  <c r="A12"/>
  <c r="L11"/>
  <c r="A673" i="3"/>
  <c r="V673" s="1"/>
  <c r="L165" i="10"/>
  <c r="L113"/>
  <c r="AX694" i="3"/>
  <c r="AX695"/>
  <c r="F641"/>
  <c r="C641"/>
  <c r="F640"/>
  <c r="C640"/>
  <c r="F693" l="1"/>
  <c r="F694"/>
  <c r="C693"/>
  <c r="C694"/>
  <c r="L63" i="10"/>
  <c r="W11"/>
  <c r="W63" s="1"/>
  <c r="A13"/>
  <c r="L12"/>
  <c r="A674" i="3"/>
  <c r="V674" s="1"/>
  <c r="L166" i="10"/>
  <c r="L114"/>
  <c r="AX692" i="3"/>
  <c r="AX693"/>
  <c r="F639"/>
  <c r="C639"/>
  <c r="F638"/>
  <c r="C638"/>
  <c r="R637"/>
  <c r="Q637"/>
  <c r="P637"/>
  <c r="O637"/>
  <c r="F637"/>
  <c r="C637"/>
  <c r="R636"/>
  <c r="Q636"/>
  <c r="P636"/>
  <c r="O636"/>
  <c r="F636"/>
  <c r="C636"/>
  <c r="R635"/>
  <c r="Q635"/>
  <c r="P635"/>
  <c r="O635"/>
  <c r="F635"/>
  <c r="C635"/>
  <c r="R634"/>
  <c r="Q634"/>
  <c r="P634"/>
  <c r="O634"/>
  <c r="F634"/>
  <c r="C634"/>
  <c r="F689" l="1"/>
  <c r="F691"/>
  <c r="F688"/>
  <c r="F687"/>
  <c r="F690"/>
  <c r="F692"/>
  <c r="C687"/>
  <c r="C690"/>
  <c r="C688"/>
  <c r="C689"/>
  <c r="C691"/>
  <c r="C692"/>
  <c r="L64" i="10"/>
  <c r="W12"/>
  <c r="W64" s="1"/>
  <c r="L13"/>
  <c r="A14"/>
  <c r="A675" i="3"/>
  <c r="V675" s="1"/>
  <c r="L167" i="10"/>
  <c r="L115"/>
  <c r="AX687" i="3"/>
  <c r="AX689"/>
  <c r="AX690"/>
  <c r="AX691"/>
  <c r="AX686"/>
  <c r="AX688"/>
  <c r="R633"/>
  <c r="Q633"/>
  <c r="P633"/>
  <c r="O633"/>
  <c r="F633"/>
  <c r="C633"/>
  <c r="AX685"/>
  <c r="R632"/>
  <c r="Q632"/>
  <c r="P632"/>
  <c r="O632"/>
  <c r="F632"/>
  <c r="C632"/>
  <c r="F685" l="1"/>
  <c r="F686"/>
  <c r="C685"/>
  <c r="C686"/>
  <c r="L14" i="10"/>
  <c r="A15"/>
  <c r="L65"/>
  <c r="W13"/>
  <c r="W65" s="1"/>
  <c r="A676" i="3"/>
  <c r="V676" s="1"/>
  <c r="L168" i="10"/>
  <c r="L116"/>
  <c r="L169" l="1"/>
  <c r="L117"/>
  <c r="A677" i="3"/>
  <c r="V677" s="1"/>
  <c r="A16" i="10"/>
  <c r="L15"/>
  <c r="L66"/>
  <c r="W14"/>
  <c r="W66" s="1"/>
  <c r="R631" i="3"/>
  <c r="Q631"/>
  <c r="P631"/>
  <c r="O631"/>
  <c r="F631"/>
  <c r="C631"/>
  <c r="R630"/>
  <c r="Q630"/>
  <c r="P630"/>
  <c r="O630"/>
  <c r="F684" l="1"/>
  <c r="C684"/>
  <c r="A678"/>
  <c r="V678" s="1"/>
  <c r="L170" i="10"/>
  <c r="L118"/>
  <c r="L67"/>
  <c r="W15"/>
  <c r="W67" s="1"/>
  <c r="A17"/>
  <c r="L16"/>
  <c r="F630" i="3"/>
  <c r="C630"/>
  <c r="C683" s="1"/>
  <c r="F683" l="1"/>
  <c r="L68" i="10"/>
  <c r="W16"/>
  <c r="W68" s="1"/>
  <c r="L17"/>
  <c r="A18"/>
  <c r="A679" i="3"/>
  <c r="V679" s="1"/>
  <c r="L171" i="10"/>
  <c r="L119"/>
  <c r="S629" i="3"/>
  <c r="R629"/>
  <c r="Q629"/>
  <c r="P629"/>
  <c r="O629"/>
  <c r="F629"/>
  <c r="C629"/>
  <c r="F682" l="1"/>
  <c r="C682"/>
  <c r="A19" i="10"/>
  <c r="L18"/>
  <c r="L69"/>
  <c r="W17"/>
  <c r="W69" s="1"/>
  <c r="A680" i="3"/>
  <c r="V680" s="1"/>
  <c r="L172" i="10"/>
  <c r="L120"/>
  <c r="S628" i="3"/>
  <c r="R628"/>
  <c r="Q628"/>
  <c r="P628"/>
  <c r="O628"/>
  <c r="F628"/>
  <c r="C628"/>
  <c r="F681" l="1"/>
  <c r="C681"/>
  <c r="L173" i="10"/>
  <c r="L121"/>
  <c r="A681" i="3"/>
  <c r="V681" s="1"/>
  <c r="L70" i="10"/>
  <c r="W18"/>
  <c r="W70" s="1"/>
  <c r="A20"/>
  <c r="L19"/>
  <c r="S627" i="3"/>
  <c r="R627"/>
  <c r="Q627"/>
  <c r="P627"/>
  <c r="O627"/>
  <c r="F627"/>
  <c r="C627"/>
  <c r="AY626"/>
  <c r="S626"/>
  <c r="R626"/>
  <c r="Q626"/>
  <c r="P626"/>
  <c r="O626"/>
  <c r="F626"/>
  <c r="C626"/>
  <c r="F679" l="1"/>
  <c r="F680"/>
  <c r="C679"/>
  <c r="C680"/>
  <c r="A21" i="10"/>
  <c r="L20"/>
  <c r="A682" i="3"/>
  <c r="V682" s="1"/>
  <c r="L71" i="10"/>
  <c r="W19"/>
  <c r="W71" s="1"/>
  <c r="L174"/>
  <c r="L122"/>
  <c r="S625" i="3"/>
  <c r="A683" l="1"/>
  <c r="V683" s="1"/>
  <c r="L175" i="10"/>
  <c r="L123"/>
  <c r="L72"/>
  <c r="W20"/>
  <c r="W72" s="1"/>
  <c r="A22"/>
  <c r="L21"/>
  <c r="R625" i="3"/>
  <c r="Q625"/>
  <c r="P625"/>
  <c r="O625"/>
  <c r="F625"/>
  <c r="C625"/>
  <c r="F678" l="1"/>
  <c r="C678"/>
  <c r="L176" i="10"/>
  <c r="L124"/>
  <c r="A684" i="3"/>
  <c r="V684" s="1"/>
  <c r="L73" i="10"/>
  <c r="W21"/>
  <c r="W73" s="1"/>
  <c r="A23"/>
  <c r="L22"/>
  <c r="S624" i="3"/>
  <c r="F624"/>
  <c r="C624"/>
  <c r="F677" l="1"/>
  <c r="C677"/>
  <c r="A685"/>
  <c r="V685" s="1"/>
  <c r="A24" i="10"/>
  <c r="L23"/>
  <c r="L74"/>
  <c r="W22"/>
  <c r="W74" s="1"/>
  <c r="L177"/>
  <c r="L125"/>
  <c r="S623" i="3"/>
  <c r="F623"/>
  <c r="C623"/>
  <c r="S622"/>
  <c r="F622"/>
  <c r="C622"/>
  <c r="S621"/>
  <c r="F621"/>
  <c r="C621"/>
  <c r="F675" l="1"/>
  <c r="F676"/>
  <c r="C675"/>
  <c r="C676"/>
  <c r="L75" i="10"/>
  <c r="W23"/>
  <c r="W75" s="1"/>
  <c r="L24"/>
  <c r="A25"/>
  <c r="A686" i="3"/>
  <c r="V686" s="1"/>
  <c r="L178" i="10"/>
  <c r="L126"/>
  <c r="S620" i="3"/>
  <c r="F620"/>
  <c r="C620"/>
  <c r="S619"/>
  <c r="F619"/>
  <c r="C619"/>
  <c r="L25" i="10" l="1"/>
  <c r="A26"/>
  <c r="L76"/>
  <c r="W24"/>
  <c r="W76" s="1"/>
  <c r="L179"/>
  <c r="L127"/>
  <c r="A687" i="3"/>
  <c r="V687" s="1"/>
  <c r="S618"/>
  <c r="F618"/>
  <c r="C618"/>
  <c r="G617"/>
  <c r="F617"/>
  <c r="D617"/>
  <c r="C617"/>
  <c r="G616"/>
  <c r="F616"/>
  <c r="E616"/>
  <c r="D616"/>
  <c r="C616"/>
  <c r="G615"/>
  <c r="F615"/>
  <c r="E615"/>
  <c r="D615"/>
  <c r="C615"/>
  <c r="AD614"/>
  <c r="G614"/>
  <c r="F614"/>
  <c r="E614"/>
  <c r="D614"/>
  <c r="C614"/>
  <c r="AD613"/>
  <c r="G613"/>
  <c r="F613"/>
  <c r="E613"/>
  <c r="D613"/>
  <c r="C613"/>
  <c r="AD612"/>
  <c r="G612"/>
  <c r="F612"/>
  <c r="E612"/>
  <c r="D612"/>
  <c r="C612"/>
  <c r="AD611"/>
  <c r="G611"/>
  <c r="F611"/>
  <c r="E611"/>
  <c r="D611"/>
  <c r="C611"/>
  <c r="AD610"/>
  <c r="G610"/>
  <c r="F610"/>
  <c r="E610"/>
  <c r="D610"/>
  <c r="C610"/>
  <c r="BF609"/>
  <c r="BF610" s="1"/>
  <c r="AD609"/>
  <c r="G609"/>
  <c r="F609"/>
  <c r="E609"/>
  <c r="D609"/>
  <c r="C609"/>
  <c r="A609"/>
  <c r="A610" s="1"/>
  <c r="A611" s="1"/>
  <c r="AD608"/>
  <c r="AE607"/>
  <c r="AD607"/>
  <c r="N611" l="1"/>
  <c r="A612"/>
  <c r="A688"/>
  <c r="V688" s="1"/>
  <c r="L180" i="10"/>
  <c r="L128"/>
  <c r="L26"/>
  <c r="A27"/>
  <c r="L77"/>
  <c r="W25"/>
  <c r="W77" s="1"/>
  <c r="A689" i="3" l="1"/>
  <c r="V689" s="1"/>
  <c r="BF611"/>
  <c r="N612"/>
  <c r="A613"/>
  <c r="L78" i="10"/>
  <c r="W26"/>
  <c r="W78" s="1"/>
  <c r="L181"/>
  <c r="L129"/>
  <c r="J602" i="3"/>
  <c r="AF602" l="1"/>
  <c r="L602" i="1" s="1"/>
  <c r="L182" i="10"/>
  <c r="L130"/>
  <c r="A690" i="3"/>
  <c r="BF612"/>
  <c r="N613"/>
  <c r="A614"/>
  <c r="J601"/>
  <c r="AF601" l="1"/>
  <c r="L601" i="1" s="1"/>
  <c r="A691" i="3"/>
  <c r="V690"/>
  <c r="BF613"/>
  <c r="N614"/>
  <c r="A615"/>
  <c r="AV614"/>
  <c r="J600"/>
  <c r="AF600" l="1"/>
  <c r="L600" i="1" s="1"/>
  <c r="A692" i="3"/>
  <c r="V691"/>
  <c r="BF614"/>
  <c r="N615"/>
  <c r="AV615"/>
  <c r="A616"/>
  <c r="J599"/>
  <c r="J598"/>
  <c r="AF598" l="1"/>
  <c r="L598" i="1" s="1"/>
  <c r="AF599" i="3"/>
  <c r="L599" i="1" s="1"/>
  <c r="A693" i="3"/>
  <c r="V692"/>
  <c r="BF615"/>
  <c r="N616"/>
  <c r="A617"/>
  <c r="AV616"/>
  <c r="J597"/>
  <c r="J596"/>
  <c r="AF596" l="1"/>
  <c r="L596" i="1" s="1"/>
  <c r="AF597" i="3"/>
  <c r="L597" i="1" s="1"/>
  <c r="A694" i="3"/>
  <c r="V693"/>
  <c r="BF616"/>
  <c r="N617"/>
  <c r="A618"/>
  <c r="AV617"/>
  <c r="J595"/>
  <c r="AF595" l="1"/>
  <c r="L595" i="1" s="1"/>
  <c r="A695" i="3"/>
  <c r="V694"/>
  <c r="BF617"/>
  <c r="N618"/>
  <c r="A619"/>
  <c r="AV618"/>
  <c r="J594"/>
  <c r="AF594" l="1"/>
  <c r="L594" i="1" s="1"/>
  <c r="A696" i="3"/>
  <c r="V695"/>
  <c r="BF618"/>
  <c r="N619"/>
  <c r="A620"/>
  <c r="AV619"/>
  <c r="J593"/>
  <c r="J592"/>
  <c r="AF592" l="1"/>
  <c r="L592" i="1" s="1"/>
  <c r="AF593" i="3"/>
  <c r="L593" i="1" s="1"/>
  <c r="A697" i="3"/>
  <c r="V696"/>
  <c r="BF619"/>
  <c r="N620"/>
  <c r="AV620"/>
  <c r="A621"/>
  <c r="AC657"/>
  <c r="Z657"/>
  <c r="Y657"/>
  <c r="A698" l="1"/>
  <c r="V697"/>
  <c r="BF620"/>
  <c r="N621"/>
  <c r="A622"/>
  <c r="AV621"/>
  <c r="I657"/>
  <c r="J591"/>
  <c r="AF591" l="1"/>
  <c r="L591" i="1" s="1"/>
  <c r="A699" i="3"/>
  <c r="V698"/>
  <c r="BF621"/>
  <c r="N622"/>
  <c r="A623"/>
  <c r="AV622"/>
  <c r="J657"/>
  <c r="A700" l="1"/>
  <c r="V699"/>
  <c r="BF622"/>
  <c r="N623"/>
  <c r="AV623"/>
  <c r="A624"/>
  <c r="J590"/>
  <c r="AF590" l="1"/>
  <c r="L590" i="1" s="1"/>
  <c r="A701" i="3"/>
  <c r="V700"/>
  <c r="BF623"/>
  <c r="N624"/>
  <c r="A625"/>
  <c r="AV624"/>
  <c r="J589"/>
  <c r="AF589" l="1"/>
  <c r="L589" i="1" s="1"/>
  <c r="A702" i="3"/>
  <c r="V701"/>
  <c r="BF624"/>
  <c r="N625"/>
  <c r="A626"/>
  <c r="AV625"/>
  <c r="J588"/>
  <c r="AF588" l="1"/>
  <c r="L588" i="1" s="1"/>
  <c r="A703" i="3"/>
  <c r="V702"/>
  <c r="BF625"/>
  <c r="N626"/>
  <c r="A627"/>
  <c r="AV626"/>
  <c r="J587"/>
  <c r="AF587" l="1"/>
  <c r="L587" i="1" s="1"/>
  <c r="A704" i="3"/>
  <c r="V703"/>
  <c r="BF626"/>
  <c r="N627"/>
  <c r="A628"/>
  <c r="AV627"/>
  <c r="J586"/>
  <c r="AF586" l="1"/>
  <c r="L586" i="1" s="1"/>
  <c r="A705" i="3"/>
  <c r="V704"/>
  <c r="BF627"/>
  <c r="N628"/>
  <c r="AV628"/>
  <c r="A629"/>
  <c r="J585"/>
  <c r="AF585" l="1"/>
  <c r="L585" i="1" s="1"/>
  <c r="A706" i="3"/>
  <c r="V705"/>
  <c r="N629"/>
  <c r="AV629"/>
  <c r="A630"/>
  <c r="J584"/>
  <c r="AF584" l="1"/>
  <c r="L584" i="1" s="1"/>
  <c r="A707" i="3"/>
  <c r="V706"/>
  <c r="N630"/>
  <c r="A631"/>
  <c r="AV630"/>
  <c r="J583"/>
  <c r="J582"/>
  <c r="AF583" l="1"/>
  <c r="L583" i="1" s="1"/>
  <c r="AF582" i="3"/>
  <c r="L582" i="1" s="1"/>
  <c r="A708" i="3"/>
  <c r="V707"/>
  <c r="AV631"/>
  <c r="N631"/>
  <c r="A632"/>
  <c r="J581"/>
  <c r="AF581" l="1"/>
  <c r="L581" i="1" s="1"/>
  <c r="A709" i="3"/>
  <c r="V709" s="1"/>
  <c r="V708"/>
  <c r="AV632"/>
  <c r="N632"/>
  <c r="A633"/>
  <c r="J580"/>
  <c r="AC656"/>
  <c r="Z656"/>
  <c r="Y656"/>
  <c r="AF580" l="1"/>
  <c r="L580" i="1" s="1"/>
  <c r="N633" i="3"/>
  <c r="A634"/>
  <c r="AV633"/>
  <c r="I656"/>
  <c r="J579"/>
  <c r="J578"/>
  <c r="J577"/>
  <c r="AF579" l="1"/>
  <c r="L579" i="1" s="1"/>
  <c r="AF578" i="3"/>
  <c r="L578" i="1" s="1"/>
  <c r="AF577" i="3"/>
  <c r="L577" i="1" s="1"/>
  <c r="A635" i="3"/>
  <c r="N634"/>
  <c r="AV634"/>
  <c r="I709"/>
  <c r="J656"/>
  <c r="J576"/>
  <c r="AF576" l="1"/>
  <c r="L576" i="1" s="1"/>
  <c r="A636" i="3"/>
  <c r="AV635"/>
  <c r="N635"/>
  <c r="J709"/>
  <c r="J575"/>
  <c r="AF575" l="1"/>
  <c r="L575" i="1" s="1"/>
  <c r="N636" i="3"/>
  <c r="AV636"/>
  <c r="A637"/>
  <c r="J574"/>
  <c r="J573"/>
  <c r="AF573" l="1"/>
  <c r="L573" i="1" s="1"/>
  <c r="AF574" i="3"/>
  <c r="L574" i="1" s="1"/>
  <c r="AV637" i="3"/>
  <c r="N637"/>
  <c r="A638"/>
  <c r="J572"/>
  <c r="AF572" l="1"/>
  <c r="L572" i="1" s="1"/>
  <c r="A639" i="3"/>
  <c r="AV638"/>
  <c r="N638"/>
  <c r="J571"/>
  <c r="AF571" l="1"/>
  <c r="L571" i="1" s="1"/>
  <c r="A640" i="3"/>
  <c r="N639"/>
  <c r="AV639"/>
  <c r="J570"/>
  <c r="J569"/>
  <c r="AF569" l="1"/>
  <c r="L569" i="1" s="1"/>
  <c r="AF570" i="3"/>
  <c r="L570" i="1" s="1"/>
  <c r="N640" i="3"/>
  <c r="A641"/>
  <c r="AV640"/>
  <c r="J568"/>
  <c r="AF568" l="1"/>
  <c r="L568" i="1" s="1"/>
  <c r="N641" i="3"/>
  <c r="AV641"/>
  <c r="A642"/>
  <c r="AC655"/>
  <c r="Z655"/>
  <c r="Y655"/>
  <c r="N642" l="1"/>
  <c r="AV642"/>
  <c r="A643"/>
  <c r="I655"/>
  <c r="J567"/>
  <c r="AF567" l="1"/>
  <c r="L567" i="1" s="1"/>
  <c r="N643" i="3"/>
  <c r="A644"/>
  <c r="AV643"/>
  <c r="I708"/>
  <c r="J655"/>
  <c r="J566"/>
  <c r="AF566" l="1"/>
  <c r="L566" i="1" s="1"/>
  <c r="A645" i="3"/>
  <c r="AV644"/>
  <c r="J708"/>
  <c r="J565"/>
  <c r="J564"/>
  <c r="AF564" l="1"/>
  <c r="L564" i="1" s="1"/>
  <c r="AF565" i="3"/>
  <c r="L565" i="1" s="1"/>
  <c r="A646" i="3"/>
  <c r="AV645"/>
  <c r="J563"/>
  <c r="AF563" l="1"/>
  <c r="L563" i="1" s="1"/>
  <c r="A647" i="3"/>
  <c r="AV646"/>
  <c r="J562"/>
  <c r="J561"/>
  <c r="AF561" l="1"/>
  <c r="L561" i="1" s="1"/>
  <c r="AF562" i="3"/>
  <c r="L562" i="1" s="1"/>
  <c r="AV647" i="3"/>
  <c r="A648"/>
  <c r="J560"/>
  <c r="AF560" l="1"/>
  <c r="L560" i="1" s="1"/>
  <c r="A649" i="3"/>
  <c r="AV649" s="1"/>
  <c r="AV648"/>
  <c r="J559"/>
  <c r="AF559" l="1"/>
  <c r="L559" i="1" s="1"/>
  <c r="J558" i="3"/>
  <c r="AF558" l="1"/>
  <c r="L558" i="1" s="1"/>
  <c r="J557" i="3"/>
  <c r="J556"/>
  <c r="AF556" l="1"/>
  <c r="L556" i="1" s="1"/>
  <c r="AF557" i="3"/>
  <c r="L557" i="1" s="1"/>
  <c r="AC654" i="3"/>
  <c r="Z654"/>
  <c r="Y654"/>
  <c r="I654"/>
  <c r="J555"/>
  <c r="AF555" l="1"/>
  <c r="L555" i="1" s="1"/>
  <c r="I707" i="3"/>
  <c r="J654"/>
  <c r="J554"/>
  <c r="AF554" l="1"/>
  <c r="L554" i="1" s="1"/>
  <c r="J707" i="3"/>
  <c r="J553"/>
  <c r="J552"/>
  <c r="J551"/>
  <c r="J550"/>
  <c r="AF550" l="1"/>
  <c r="L550" i="1" s="1"/>
  <c r="AF553" i="3"/>
  <c r="L553" i="1" s="1"/>
  <c r="AF551" i="3"/>
  <c r="L551" i="1" s="1"/>
  <c r="AF552" i="3"/>
  <c r="L552" i="1" s="1"/>
  <c r="J549" i="3"/>
  <c r="J548"/>
  <c r="AF548" l="1"/>
  <c r="L548" i="1" s="1"/>
  <c r="AF549" i="3"/>
  <c r="L549" i="1" s="1"/>
  <c r="J547" i="3"/>
  <c r="AF547" l="1"/>
  <c r="L547" i="1" s="1"/>
  <c r="J546" i="3"/>
  <c r="J545"/>
  <c r="AF545" l="1"/>
  <c r="L545" i="1" s="1"/>
  <c r="AF546" i="3"/>
  <c r="L546" i="1" s="1"/>
  <c r="J544" i="3"/>
  <c r="AF544" l="1"/>
  <c r="L544" i="1" s="1"/>
  <c r="AC653" i="3"/>
  <c r="Z653"/>
  <c r="Y653"/>
  <c r="I653" l="1"/>
  <c r="J543"/>
  <c r="AF543" l="1"/>
  <c r="L543" i="1" s="1"/>
  <c r="I706" i="3"/>
  <c r="J653"/>
  <c r="J542"/>
  <c r="J541"/>
  <c r="AF541" l="1"/>
  <c r="L541" i="1" s="1"/>
  <c r="AF542" i="3"/>
  <c r="L542" i="1" s="1"/>
  <c r="J706" i="3"/>
  <c r="J540"/>
  <c r="J539"/>
  <c r="AF539" l="1"/>
  <c r="L539" i="1" s="1"/>
  <c r="AF540" i="3"/>
  <c r="L540" i="1" s="1"/>
  <c r="J538" i="3"/>
  <c r="AF538" l="1"/>
  <c r="L538" i="1" s="1"/>
  <c r="J537" i="3"/>
  <c r="AF537" l="1"/>
  <c r="L537" i="1" s="1"/>
  <c r="J536" i="3"/>
  <c r="AF536" l="1"/>
  <c r="L536" i="1" s="1"/>
  <c r="J535" i="3"/>
  <c r="AF535" l="1"/>
  <c r="L535" i="1" s="1"/>
  <c r="J534" i="3"/>
  <c r="J533"/>
  <c r="J532"/>
  <c r="AF533" l="1"/>
  <c r="L533" i="1" s="1"/>
  <c r="AF534" i="3"/>
  <c r="L534" i="1" s="1"/>
  <c r="AF532" i="3"/>
  <c r="L532" i="1" s="1"/>
  <c r="AC652" i="3"/>
  <c r="Z652"/>
  <c r="Y652"/>
  <c r="I652" l="1"/>
  <c r="J531"/>
  <c r="J530"/>
  <c r="J529"/>
  <c r="AF529" l="1"/>
  <c r="L529" i="1" s="1"/>
  <c r="AF531" i="3"/>
  <c r="L531" i="1" s="1"/>
  <c r="AF530" i="3"/>
  <c r="L530" i="1" s="1"/>
  <c r="I705" i="3"/>
  <c r="J652"/>
  <c r="J528"/>
  <c r="AF528" l="1"/>
  <c r="L528" i="1" s="1"/>
  <c r="J705" i="3"/>
  <c r="J527"/>
  <c r="AF527" l="1"/>
  <c r="L527" i="1" s="1"/>
  <c r="J526" i="3"/>
  <c r="AF526" l="1"/>
  <c r="L526" i="1" s="1"/>
  <c r="J525" i="3"/>
  <c r="AF525" l="1"/>
  <c r="L525" i="1" s="1"/>
  <c r="J524" i="3"/>
  <c r="AF524" l="1"/>
  <c r="L524" i="1" s="1"/>
  <c r="J523" i="3"/>
  <c r="J522"/>
  <c r="AF522" l="1"/>
  <c r="L522" i="1" s="1"/>
  <c r="AF523" i="3"/>
  <c r="L523" i="1" s="1"/>
  <c r="J521" i="3"/>
  <c r="J520"/>
  <c r="AC651"/>
  <c r="Z651"/>
  <c r="Y651"/>
  <c r="J519"/>
  <c r="AF519" l="1"/>
  <c r="L519" i="1" s="1"/>
  <c r="AF520" i="3"/>
  <c r="L520" i="1" s="1"/>
  <c r="AF521" i="3"/>
  <c r="L521" i="1" s="1"/>
  <c r="I651" i="3"/>
  <c r="J651"/>
  <c r="J518"/>
  <c r="J517"/>
  <c r="AF517" l="1"/>
  <c r="L517" i="1" s="1"/>
  <c r="AF518" i="3"/>
  <c r="L518" i="1" s="1"/>
  <c r="I704" i="3"/>
  <c r="J704"/>
  <c r="J516"/>
  <c r="AF516" l="1"/>
  <c r="L516" i="1" s="1"/>
  <c r="J515" i="3"/>
  <c r="AF515" l="1"/>
  <c r="L515" i="1" s="1"/>
  <c r="J514" i="3"/>
  <c r="AF514" l="1"/>
  <c r="L514" i="1" s="1"/>
  <c r="J513" i="3"/>
  <c r="AF513" l="1"/>
  <c r="L513" i="1" s="1"/>
  <c r="J512" i="3"/>
  <c r="AF512" l="1"/>
  <c r="L512" i="1" s="1"/>
  <c r="J511" i="3"/>
  <c r="AF511" l="1"/>
  <c r="L511" i="1" s="1"/>
  <c r="J510" i="3"/>
  <c r="AF510" l="1"/>
  <c r="L510" i="1" s="1"/>
  <c r="J509" i="3"/>
  <c r="J508"/>
  <c r="AF508" l="1"/>
  <c r="L508" i="1" s="1"/>
  <c r="AF509" i="3"/>
  <c r="L509" i="1" s="1"/>
  <c r="AC650" i="3"/>
  <c r="Z650"/>
  <c r="Y650"/>
  <c r="I650" l="1"/>
  <c r="J507"/>
  <c r="AF507" l="1"/>
  <c r="L507" i="1" s="1"/>
  <c r="A650" i="3"/>
  <c r="I703"/>
  <c r="J650"/>
  <c r="J506"/>
  <c r="J505"/>
  <c r="AF505" l="1"/>
  <c r="L505" i="1" s="1"/>
  <c r="AF506" i="3"/>
  <c r="L506" i="1" s="1"/>
  <c r="AV650" i="3"/>
  <c r="A651"/>
  <c r="J703"/>
  <c r="J504"/>
  <c r="J503"/>
  <c r="J502"/>
  <c r="AF504" l="1"/>
  <c r="L504" i="1" s="1"/>
  <c r="AF502" i="3"/>
  <c r="L502" i="1" s="1"/>
  <c r="AF503" i="3"/>
  <c r="L503" i="1" s="1"/>
  <c r="AV651" i="3"/>
  <c r="A652"/>
  <c r="J501"/>
  <c r="J500"/>
  <c r="J499"/>
  <c r="AF499" l="1"/>
  <c r="L499" i="1" s="1"/>
  <c r="AF500" i="3"/>
  <c r="L500" i="1" s="1"/>
  <c r="AF501" i="3"/>
  <c r="L501" i="1" s="1"/>
  <c r="AV652" i="3"/>
  <c r="A653"/>
  <c r="J498"/>
  <c r="J497"/>
  <c r="AF497" l="1"/>
  <c r="L497" i="1" s="1"/>
  <c r="AF498" i="3"/>
  <c r="L498" i="1" s="1"/>
  <c r="AV653" i="3"/>
  <c r="A654"/>
  <c r="J496"/>
  <c r="AF496" l="1"/>
  <c r="L496" i="1" s="1"/>
  <c r="AV654" i="3"/>
  <c r="A655"/>
  <c r="AC649"/>
  <c r="Z649"/>
  <c r="Y649"/>
  <c r="AV655" l="1"/>
  <c r="A656"/>
  <c r="I649"/>
  <c r="J495"/>
  <c r="AF495" l="1"/>
  <c r="L495" i="1" s="1"/>
  <c r="A657" i="3"/>
  <c r="AV657" s="1"/>
  <c r="AV656"/>
  <c r="I702"/>
  <c r="J649"/>
  <c r="J494"/>
  <c r="L655" i="1" l="1"/>
  <c r="AF494" i="3"/>
  <c r="L494" i="1" s="1"/>
  <c r="J702" i="3"/>
  <c r="J493" l="1"/>
  <c r="J492"/>
  <c r="AF492" l="1"/>
  <c r="L492" i="1" s="1"/>
  <c r="AF493" i="3"/>
  <c r="L493" i="1" s="1"/>
  <c r="J491" i="3"/>
  <c r="AF491" l="1"/>
  <c r="L491" i="1" s="1"/>
  <c r="J490" i="3"/>
  <c r="AF490" l="1"/>
  <c r="L490" i="1" s="1"/>
  <c r="J489" i="3"/>
  <c r="J488"/>
  <c r="AF488" l="1"/>
  <c r="L488" i="1" s="1"/>
  <c r="AF489" i="3"/>
  <c r="L489" i="1" s="1"/>
  <c r="J487" i="3"/>
  <c r="AF487" l="1"/>
  <c r="L487" i="1" s="1"/>
  <c r="J486" i="3"/>
  <c r="AF486" l="1"/>
  <c r="L486" i="1" s="1"/>
  <c r="J485" i="3"/>
  <c r="AF485" l="1"/>
  <c r="L485" i="1" s="1"/>
  <c r="J484" i="3"/>
  <c r="AF484" l="1"/>
  <c r="L484" i="1" s="1"/>
  <c r="AC648" i="3"/>
  <c r="Z648"/>
  <c r="Y648"/>
  <c r="I648"/>
  <c r="J483"/>
  <c r="J482"/>
  <c r="AF482" l="1"/>
  <c r="L482" i="1" s="1"/>
  <c r="AF483" i="3"/>
  <c r="L483" i="1" s="1"/>
  <c r="I701" i="3"/>
  <c r="J648"/>
  <c r="J701" s="1"/>
  <c r="J481"/>
  <c r="L654" i="1" l="1"/>
  <c r="AF481" i="3"/>
  <c r="L481" i="1" s="1"/>
  <c r="J480" i="3"/>
  <c r="J479"/>
  <c r="AF479" l="1"/>
  <c r="L479" i="1" s="1"/>
  <c r="AF480" i="3"/>
  <c r="L480" i="1" s="1"/>
  <c r="J478" i="3"/>
  <c r="J477"/>
  <c r="AF477" l="1"/>
  <c r="L477" i="1" s="1"/>
  <c r="AF478" i="3"/>
  <c r="L478" i="1" s="1"/>
  <c r="J476" i="3"/>
  <c r="AF476" l="1"/>
  <c r="L476" i="1" s="1"/>
  <c r="J475" i="3"/>
  <c r="AF475" l="1"/>
  <c r="L475" i="1" s="1"/>
  <c r="J474" i="3"/>
  <c r="J473"/>
  <c r="AF473" l="1"/>
  <c r="L473" i="1" s="1"/>
  <c r="AF474" i="3"/>
  <c r="L474" i="1" s="1"/>
  <c r="J472" i="3"/>
  <c r="AC647"/>
  <c r="Z647"/>
  <c r="Y647"/>
  <c r="AF472" l="1"/>
  <c r="L472" i="1" s="1"/>
  <c r="I647" i="3"/>
  <c r="G647"/>
  <c r="E647"/>
  <c r="D647"/>
  <c r="J470"/>
  <c r="AF470" l="1"/>
  <c r="L470" i="1" s="1"/>
  <c r="G700" i="3"/>
  <c r="D700"/>
  <c r="I700"/>
  <c r="E700"/>
  <c r="J471"/>
  <c r="AF471" l="1"/>
  <c r="L471" i="1" s="1"/>
  <c r="J469" i="3"/>
  <c r="L653" i="1" l="1"/>
  <c r="AF469" i="3"/>
  <c r="L469" i="1" s="1"/>
  <c r="J468" i="3"/>
  <c r="AF468" l="1"/>
  <c r="L468" i="1" s="1"/>
  <c r="J467" i="3"/>
  <c r="J466"/>
  <c r="AF466" l="1"/>
  <c r="L466" i="1" s="1"/>
  <c r="AF467" i="3"/>
  <c r="L467" i="1" s="1"/>
  <c r="J465" i="3"/>
  <c r="AF465" l="1"/>
  <c r="L465" i="1" s="1"/>
  <c r="J464" i="3"/>
  <c r="AF464" l="1"/>
  <c r="L464" i="1" s="1"/>
  <c r="J463" i="3"/>
  <c r="J462"/>
  <c r="AF462" l="1"/>
  <c r="L462" i="1" s="1"/>
  <c r="AF463" i="3"/>
  <c r="L463" i="1" s="1"/>
  <c r="J461" i="3"/>
  <c r="AF461" l="1"/>
  <c r="L461" i="1" s="1"/>
  <c r="J460" i="3"/>
  <c r="AF460" l="1"/>
  <c r="L460" i="1" s="1"/>
  <c r="AC646" i="3"/>
  <c r="Z646"/>
  <c r="Y646"/>
  <c r="Z699" l="1"/>
  <c r="Y699"/>
  <c r="I646"/>
  <c r="G646"/>
  <c r="E646"/>
  <c r="D646"/>
  <c r="G699" l="1"/>
  <c r="D699"/>
  <c r="I699"/>
  <c r="E699"/>
  <c r="J459"/>
  <c r="AH458"/>
  <c r="J458"/>
  <c r="AF458" l="1"/>
  <c r="L458" i="1" s="1"/>
  <c r="AF459" i="3"/>
  <c r="L459" i="1" s="1"/>
  <c r="AH470" i="3"/>
  <c r="AH482" s="1"/>
  <c r="M482" i="31" s="1"/>
  <c r="M458"/>
  <c r="J646" i="3"/>
  <c r="AH457"/>
  <c r="J457"/>
  <c r="AF457" l="1"/>
  <c r="L457" i="1" s="1"/>
  <c r="AH469" i="3"/>
  <c r="AH481" s="1"/>
  <c r="M481" i="31" s="1"/>
  <c r="M457"/>
  <c r="M470"/>
  <c r="AH456" i="3"/>
  <c r="J456"/>
  <c r="AF456" l="1"/>
  <c r="L456" i="1" s="1"/>
  <c r="AH468" i="3"/>
  <c r="AH480" s="1"/>
  <c r="M480" i="31" s="1"/>
  <c r="M456"/>
  <c r="M469"/>
  <c r="AH455" i="3"/>
  <c r="J455"/>
  <c r="AF455" l="1"/>
  <c r="L455" i="1" s="1"/>
  <c r="AH467" i="3"/>
  <c r="AH479" s="1"/>
  <c r="M479" i="31" s="1"/>
  <c r="M455"/>
  <c r="M468"/>
  <c r="AH454" i="3"/>
  <c r="J454"/>
  <c r="AF454" l="1"/>
  <c r="L454" i="1" s="1"/>
  <c r="AH466" i="3"/>
  <c r="AH478" s="1"/>
  <c r="M478" i="31" s="1"/>
  <c r="M454"/>
  <c r="M467"/>
  <c r="AH453" i="3"/>
  <c r="AH465" l="1"/>
  <c r="M453" i="31"/>
  <c r="M466"/>
  <c r="J453" i="3"/>
  <c r="AF453" l="1"/>
  <c r="L453" i="1" s="1"/>
  <c r="M465" i="31"/>
  <c r="AH452" i="3"/>
  <c r="J452"/>
  <c r="AF452" l="1"/>
  <c r="L452" i="1" s="1"/>
  <c r="AH464" i="3"/>
  <c r="M452" i="31"/>
  <c r="AH451" i="3"/>
  <c r="J451"/>
  <c r="AH450"/>
  <c r="AF451" l="1"/>
  <c r="L451" i="1" s="1"/>
  <c r="AH463" i="3"/>
  <c r="AH475" s="1"/>
  <c r="M475" i="31" s="1"/>
  <c r="M451"/>
  <c r="AH462" i="3"/>
  <c r="M450" i="31"/>
  <c r="M464"/>
  <c r="J450" i="3"/>
  <c r="AF450" l="1"/>
  <c r="L450" i="1" s="1"/>
  <c r="M462" i="31"/>
  <c r="AH474" i="3"/>
  <c r="M474" i="31" s="1"/>
  <c r="M463"/>
  <c r="AH449" i="3"/>
  <c r="J449"/>
  <c r="AF449" l="1"/>
  <c r="L449" i="1" s="1"/>
  <c r="AH461" i="3"/>
  <c r="AH473" s="1"/>
  <c r="M449" i="31"/>
  <c r="AH448" i="3"/>
  <c r="J448"/>
  <c r="AH447"/>
  <c r="AC645"/>
  <c r="Z645"/>
  <c r="Z698" s="1"/>
  <c r="Y645"/>
  <c r="Y698" s="1"/>
  <c r="G645"/>
  <c r="E645"/>
  <c r="D645"/>
  <c r="AH446"/>
  <c r="J446"/>
  <c r="AH445"/>
  <c r="J445"/>
  <c r="AF446" l="1"/>
  <c r="L446" i="1" s="1"/>
  <c r="AF448" i="3"/>
  <c r="L448" i="1" s="1"/>
  <c r="AF445" i="3"/>
  <c r="L445" i="1" s="1"/>
  <c r="G698" i="3"/>
  <c r="D698"/>
  <c r="M473" i="31"/>
  <c r="BK458"/>
  <c r="BK456"/>
  <c r="M445"/>
  <c r="BK457"/>
  <c r="M446"/>
  <c r="AH460" i="3"/>
  <c r="AH472" s="1"/>
  <c r="M448" i="31"/>
  <c r="M461"/>
  <c r="I645" i="3"/>
  <c r="E698"/>
  <c r="AH645"/>
  <c r="AH459"/>
  <c r="BK459" i="31" s="1"/>
  <c r="J447" i="3"/>
  <c r="AH444"/>
  <c r="AF447" l="1"/>
  <c r="L447" i="1" s="1"/>
  <c r="M447" i="31"/>
  <c r="N651"/>
  <c r="BK455"/>
  <c r="M444"/>
  <c r="M472"/>
  <c r="BK470"/>
  <c r="BK469"/>
  <c r="BK468"/>
  <c r="BK467"/>
  <c r="BK466"/>
  <c r="BK465"/>
  <c r="BK464"/>
  <c r="BK463"/>
  <c r="BK461"/>
  <c r="BK462"/>
  <c r="BK460"/>
  <c r="M460"/>
  <c r="I698" i="3"/>
  <c r="AH646"/>
  <c r="AH471"/>
  <c r="BK471" i="31" s="1"/>
  <c r="J645" i="3"/>
  <c r="J444"/>
  <c r="M651" i="31" l="1"/>
  <c r="AF444" i="3"/>
  <c r="L444" i="1" s="1"/>
  <c r="BK475" i="31"/>
  <c r="BK473"/>
  <c r="BK474"/>
  <c r="BK472"/>
  <c r="N652"/>
  <c r="N699" s="1"/>
  <c r="M459"/>
  <c r="J698" i="3"/>
  <c r="AH443"/>
  <c r="J443"/>
  <c r="M652" i="31" l="1"/>
  <c r="M699" s="1"/>
  <c r="AF443" i="3"/>
  <c r="L443" i="1" s="1"/>
  <c r="M471" i="31"/>
  <c r="BK454"/>
  <c r="M443"/>
  <c r="AH442" i="3"/>
  <c r="J442"/>
  <c r="AF442" l="1"/>
  <c r="L442" i="1" s="1"/>
  <c r="BK453" i="31"/>
  <c r="M442"/>
  <c r="AH441" i="3"/>
  <c r="J441"/>
  <c r="AF441" l="1"/>
  <c r="L441" i="1" s="1"/>
  <c r="M441" i="31"/>
  <c r="BK452"/>
  <c r="AH440" i="3"/>
  <c r="J440"/>
  <c r="AF440" l="1"/>
  <c r="L440" i="1" s="1"/>
  <c r="M440" i="31"/>
  <c r="BK451"/>
  <c r="AH439" i="3"/>
  <c r="J439"/>
  <c r="AF439" l="1"/>
  <c r="L439" i="1" s="1"/>
  <c r="M439" i="31"/>
  <c r="BK450"/>
  <c r="AH438" i="3"/>
  <c r="J438"/>
  <c r="AH437"/>
  <c r="J437"/>
  <c r="AF437" l="1"/>
  <c r="L437" i="1" s="1"/>
  <c r="AF438" i="3"/>
  <c r="L438" i="1" s="1"/>
  <c r="M438" i="31"/>
  <c r="BK449"/>
  <c r="BK448"/>
  <c r="M437"/>
  <c r="AH436" i="3"/>
  <c r="J436"/>
  <c r="AF436" l="1"/>
  <c r="L436" i="1" s="1"/>
  <c r="BK447" i="31"/>
  <c r="M436"/>
  <c r="AH435" i="3"/>
  <c r="AC644"/>
  <c r="Z644"/>
  <c r="Y644"/>
  <c r="I644"/>
  <c r="G644"/>
  <c r="E644"/>
  <c r="E697" s="1"/>
  <c r="D644"/>
  <c r="G697" l="1"/>
  <c r="D697"/>
  <c r="AH644"/>
  <c r="BK446" i="31"/>
  <c r="I697" i="3"/>
  <c r="J435"/>
  <c r="AH434"/>
  <c r="J434"/>
  <c r="AF434" l="1"/>
  <c r="L434" i="1" s="1"/>
  <c r="AF435" i="3"/>
  <c r="L435" i="1" s="1"/>
  <c r="M435" i="31"/>
  <c r="N650"/>
  <c r="BK445"/>
  <c r="M434"/>
  <c r="J644" i="3"/>
  <c r="AH433"/>
  <c r="J433"/>
  <c r="AH432"/>
  <c r="J432"/>
  <c r="M650" i="31" l="1"/>
  <c r="AF433" i="3"/>
  <c r="L433" i="1" s="1"/>
  <c r="AF432" i="3"/>
  <c r="L432" i="1" s="1"/>
  <c r="BK444" i="31"/>
  <c r="M433"/>
  <c r="N698"/>
  <c r="BK443"/>
  <c r="M432"/>
  <c r="M698"/>
  <c r="J697" i="3"/>
  <c r="AH431"/>
  <c r="J431"/>
  <c r="AF431" l="1"/>
  <c r="L431" i="1" s="1"/>
  <c r="BK442" i="31"/>
  <c r="M431"/>
  <c r="AH430" i="3"/>
  <c r="J430"/>
  <c r="AF430" l="1"/>
  <c r="L430" i="1" s="1"/>
  <c r="BK441" i="31"/>
  <c r="M430"/>
  <c r="AH429" i="3"/>
  <c r="J429"/>
  <c r="AF429" l="1"/>
  <c r="L429" i="1" s="1"/>
  <c r="M429" i="31"/>
  <c r="BK440"/>
  <c r="AH428" i="3"/>
  <c r="J428"/>
  <c r="AF428" l="1"/>
  <c r="L428" i="1" s="1"/>
  <c r="BK439" i="31"/>
  <c r="M428"/>
  <c r="AH427" i="3"/>
  <c r="J427"/>
  <c r="AH426"/>
  <c r="J426"/>
  <c r="AF427" l="1"/>
  <c r="L427" i="1" s="1"/>
  <c r="AF426" i="3"/>
  <c r="L426" i="1" s="1"/>
  <c r="M427" i="31"/>
  <c r="BK438"/>
  <c r="BK437"/>
  <c r="M426"/>
  <c r="AH425" i="3"/>
  <c r="J425"/>
  <c r="AF425" l="1"/>
  <c r="L425" i="1" s="1"/>
  <c r="M425" i="31"/>
  <c r="BK436"/>
  <c r="AH424" i="3"/>
  <c r="J424"/>
  <c r="AH423"/>
  <c r="AC643"/>
  <c r="Z643"/>
  <c r="Y643"/>
  <c r="AF424" l="1"/>
  <c r="L424" i="1" s="1"/>
  <c r="BK435" i="31"/>
  <c r="M424"/>
  <c r="BK434"/>
  <c r="BK433"/>
  <c r="AH643" i="3"/>
  <c r="Y696"/>
  <c r="Z696"/>
  <c r="I643"/>
  <c r="G643"/>
  <c r="E643"/>
  <c r="D643"/>
  <c r="G696" l="1"/>
  <c r="D696"/>
  <c r="M423" i="31"/>
  <c r="N649"/>
  <c r="I696" i="3"/>
  <c r="E696"/>
  <c r="J423"/>
  <c r="J422"/>
  <c r="M649" i="31" l="1"/>
  <c r="M697" s="1"/>
  <c r="AF422" i="3"/>
  <c r="L422" i="1" s="1"/>
  <c r="AF423" i="3"/>
  <c r="L423" i="1" s="1"/>
  <c r="N697" i="31"/>
  <c r="J643" i="3"/>
  <c r="AH421"/>
  <c r="J421"/>
  <c r="AF421" l="1"/>
  <c r="L421" i="1" s="1"/>
  <c r="BK432" i="31"/>
  <c r="M421"/>
  <c r="J696" i="3"/>
  <c r="AH420"/>
  <c r="J420"/>
  <c r="AF420" l="1"/>
  <c r="L420" i="1" s="1"/>
  <c r="BK431" i="31"/>
  <c r="M420"/>
  <c r="AH419" i="3"/>
  <c r="J419"/>
  <c r="AF419" l="1"/>
  <c r="L419" i="1" s="1"/>
  <c r="BK430" i="31"/>
  <c r="M419"/>
  <c r="AH418" i="3"/>
  <c r="J418"/>
  <c r="AF418" l="1"/>
  <c r="L418" i="1" s="1"/>
  <c r="BK429" i="31"/>
  <c r="M418"/>
  <c r="AH417" i="3"/>
  <c r="J417"/>
  <c r="AH416"/>
  <c r="J416"/>
  <c r="AF416" l="1"/>
  <c r="L416" i="1" s="1"/>
  <c r="AF417" i="3"/>
  <c r="L417" i="1" s="1"/>
  <c r="M417" i="31"/>
  <c r="BK428"/>
  <c r="M416"/>
  <c r="BK427"/>
  <c r="AH415" i="3"/>
  <c r="M415" i="31" l="1"/>
  <c r="BK426"/>
  <c r="J415" i="3"/>
  <c r="AF415" l="1"/>
  <c r="L415" i="1" s="1"/>
  <c r="AH414" i="3"/>
  <c r="J414"/>
  <c r="AH413"/>
  <c r="J413"/>
  <c r="AH412"/>
  <c r="AF414" l="1"/>
  <c r="L414" i="1" s="1"/>
  <c r="AF413" i="3"/>
  <c r="L413" i="1" s="1"/>
  <c r="M413" i="31"/>
  <c r="BK424"/>
  <c r="M412"/>
  <c r="BK423"/>
  <c r="M414"/>
  <c r="BK425"/>
  <c r="J412" i="3"/>
  <c r="AH411"/>
  <c r="AC642"/>
  <c r="Z642"/>
  <c r="Y642"/>
  <c r="AF412" l="1"/>
  <c r="L412" i="1" s="1"/>
  <c r="AH642" i="3"/>
  <c r="BK422" i="31"/>
  <c r="BK421"/>
  <c r="Y695" i="3"/>
  <c r="Z695"/>
  <c r="I642"/>
  <c r="G642"/>
  <c r="E642"/>
  <c r="D642"/>
  <c r="J410"/>
  <c r="AF410" l="1"/>
  <c r="L410" i="1" s="1"/>
  <c r="G695" i="3"/>
  <c r="D695"/>
  <c r="M411" i="31"/>
  <c r="N648"/>
  <c r="I695" i="3"/>
  <c r="E695"/>
  <c r="J411"/>
  <c r="AH409"/>
  <c r="J409"/>
  <c r="AH408"/>
  <c r="J408"/>
  <c r="M648" i="31" l="1"/>
  <c r="M696" s="1"/>
  <c r="AF409" i="3"/>
  <c r="L409" i="1" s="1"/>
  <c r="AF408" i="3"/>
  <c r="L408" i="1" s="1"/>
  <c r="AF411" i="3"/>
  <c r="L411" i="1" s="1"/>
  <c r="M409" i="31"/>
  <c r="BK420"/>
  <c r="N740"/>
  <c r="N696"/>
  <c r="BK419"/>
  <c r="M408"/>
  <c r="J642" i="3"/>
  <c r="AH407"/>
  <c r="P740" i="31" l="1"/>
  <c r="BK418"/>
  <c r="M407"/>
  <c r="J695" i="3"/>
  <c r="J407"/>
  <c r="AF407" l="1"/>
  <c r="L407" i="1" s="1"/>
  <c r="AH406" i="3"/>
  <c r="J406"/>
  <c r="AF406" l="1"/>
  <c r="L406" i="1" s="1"/>
  <c r="BK417" i="31"/>
  <c r="M406"/>
  <c r="AH405" i="3"/>
  <c r="J405"/>
  <c r="AH404"/>
  <c r="J404"/>
  <c r="AH403"/>
  <c r="J403"/>
  <c r="AF404" l="1"/>
  <c r="L404" i="1" s="1"/>
  <c r="AF405" i="3"/>
  <c r="L405" i="1" s="1"/>
  <c r="AF403" i="3"/>
  <c r="L403" i="1" s="1"/>
  <c r="BK414" i="31"/>
  <c r="M403"/>
  <c r="BK416"/>
  <c r="M405"/>
  <c r="BK415"/>
  <c r="M404"/>
  <c r="AH402" i="3"/>
  <c r="J402"/>
  <c r="AF402" l="1"/>
  <c r="L402" i="1" s="1"/>
  <c r="BK413" i="31"/>
  <c r="M402"/>
  <c r="AH401" i="3"/>
  <c r="J401"/>
  <c r="AH400"/>
  <c r="J400"/>
  <c r="AH399"/>
  <c r="Z641"/>
  <c r="AF400" l="1"/>
  <c r="L400" i="1" s="1"/>
  <c r="AF401" i="3"/>
  <c r="L401" i="1" s="1"/>
  <c r="BK410" i="31"/>
  <c r="BK409"/>
  <c r="M401"/>
  <c r="BK412"/>
  <c r="M400"/>
  <c r="BK411"/>
  <c r="AH641" i="3"/>
  <c r="AH694" s="1"/>
  <c r="Y641"/>
  <c r="AC641"/>
  <c r="Z694"/>
  <c r="I641"/>
  <c r="G641"/>
  <c r="E641"/>
  <c r="D641"/>
  <c r="G694" l="1"/>
  <c r="D694"/>
  <c r="M399" i="31"/>
  <c r="N647"/>
  <c r="I694" i="3"/>
  <c r="E694"/>
  <c r="Y694"/>
  <c r="J399"/>
  <c r="J398"/>
  <c r="M647" i="31" l="1"/>
  <c r="P739" s="1"/>
  <c r="AF399" i="3"/>
  <c r="L399" i="1" s="1"/>
  <c r="AF398" i="3"/>
  <c r="L398" i="1" s="1"/>
  <c r="N739" i="31"/>
  <c r="N695"/>
  <c r="J641" i="3"/>
  <c r="AH397"/>
  <c r="J397"/>
  <c r="M695" i="31" l="1"/>
  <c r="AF397" i="3"/>
  <c r="L397" i="1" s="1"/>
  <c r="M397" i="31"/>
  <c r="BK408"/>
  <c r="J694" i="3"/>
  <c r="AH396"/>
  <c r="J396"/>
  <c r="AF396" l="1"/>
  <c r="L396" i="1" s="1"/>
  <c r="M396" i="31"/>
  <c r="BK407"/>
  <c r="AH395" i="3"/>
  <c r="J395"/>
  <c r="AF395" l="1"/>
  <c r="L395" i="1" s="1"/>
  <c r="M395" i="31"/>
  <c r="BK406"/>
  <c r="AH394" i="3"/>
  <c r="J394"/>
  <c r="AF394" l="1"/>
  <c r="L394" i="1" s="1"/>
  <c r="BK405" i="31"/>
  <c r="M394"/>
  <c r="AH393" i="3"/>
  <c r="J393"/>
  <c r="AH392"/>
  <c r="J392"/>
  <c r="AF392" l="1"/>
  <c r="L392" i="1" s="1"/>
  <c r="AF393" i="3"/>
  <c r="L393" i="1" s="1"/>
  <c r="BK404" i="31"/>
  <c r="M393"/>
  <c r="BK403"/>
  <c r="M392"/>
  <c r="AH391" i="3"/>
  <c r="J391"/>
  <c r="AH390"/>
  <c r="AF391" l="1"/>
  <c r="L391" i="1" s="1"/>
  <c r="BK401" i="31"/>
  <c r="M390"/>
  <c r="BK402"/>
  <c r="M391"/>
  <c r="J390" i="3"/>
  <c r="AH389"/>
  <c r="J389"/>
  <c r="AH388"/>
  <c r="AF390" l="1"/>
  <c r="L390" i="1" s="1"/>
  <c r="AF389" i="3"/>
  <c r="L389" i="1" s="1"/>
  <c r="BK399" i="31"/>
  <c r="M388"/>
  <c r="BK400"/>
  <c r="M389"/>
  <c r="J388" i="3"/>
  <c r="AH387"/>
  <c r="AC640"/>
  <c r="Z640"/>
  <c r="Y640"/>
  <c r="AF388" l="1"/>
  <c r="L388" i="1" s="1"/>
  <c r="AH640" i="3"/>
  <c r="AH693" s="1"/>
  <c r="BK398" i="31"/>
  <c r="BK397"/>
  <c r="Z693" i="3"/>
  <c r="Y693"/>
  <c r="I640"/>
  <c r="E640"/>
  <c r="E693" s="1"/>
  <c r="D640"/>
  <c r="D693" l="1"/>
  <c r="M387" i="31"/>
  <c r="N646"/>
  <c r="I693" i="3"/>
  <c r="G640"/>
  <c r="J387"/>
  <c r="J386"/>
  <c r="AH385"/>
  <c r="M646" i="31" l="1"/>
  <c r="M694" s="1"/>
  <c r="AF386" i="3"/>
  <c r="L386" i="1" s="1"/>
  <c r="AF387" i="3"/>
  <c r="L387" i="1" s="1"/>
  <c r="G693" i="3"/>
  <c r="N738" i="31"/>
  <c r="N694"/>
  <c r="M385"/>
  <c r="BK396"/>
  <c r="P738"/>
  <c r="J640" i="3"/>
  <c r="J385"/>
  <c r="AF385" l="1"/>
  <c r="L385" i="1" s="1"/>
  <c r="J693" i="3"/>
  <c r="AH384"/>
  <c r="J384"/>
  <c r="AF384" l="1"/>
  <c r="L384" i="1" s="1"/>
  <c r="M384" i="31"/>
  <c r="BK395"/>
  <c r="AH383" i="3"/>
  <c r="J383"/>
  <c r="AH382"/>
  <c r="J382"/>
  <c r="AF382" l="1"/>
  <c r="L382" i="1" s="1"/>
  <c r="AF383" i="3"/>
  <c r="L383" i="1" s="1"/>
  <c r="BK394" i="31"/>
  <c r="M383"/>
  <c r="M382"/>
  <c r="BK393"/>
  <c r="AH381" i="3"/>
  <c r="BK392" i="31" l="1"/>
  <c r="M381"/>
  <c r="J381" i="3"/>
  <c r="AH380"/>
  <c r="AF381" l="1"/>
  <c r="L381" i="1" s="1"/>
  <c r="M380" i="31"/>
  <c r="BK391"/>
  <c r="J380" i="3"/>
  <c r="AH379"/>
  <c r="AF380" l="1"/>
  <c r="L380" i="1" s="1"/>
  <c r="M379" i="31"/>
  <c r="BK390"/>
  <c r="J379" i="3"/>
  <c r="AF379" l="1"/>
  <c r="L379" i="1" s="1"/>
  <c r="AH378" i="3"/>
  <c r="J378"/>
  <c r="AH377"/>
  <c r="J377"/>
  <c r="AH376"/>
  <c r="J376"/>
  <c r="AH375"/>
  <c r="AC639"/>
  <c r="Z639"/>
  <c r="Y639"/>
  <c r="AF376" l="1"/>
  <c r="L376" i="1" s="1"/>
  <c r="AF378" i="3"/>
  <c r="L378" i="1" s="1"/>
  <c r="AF377" i="3"/>
  <c r="L377" i="1" s="1"/>
  <c r="BK386" i="31"/>
  <c r="BK385"/>
  <c r="BK388"/>
  <c r="M377"/>
  <c r="BK387"/>
  <c r="M376"/>
  <c r="M378"/>
  <c r="BK389"/>
  <c r="AH639" i="3"/>
  <c r="AH692" s="1"/>
  <c r="Y692"/>
  <c r="Z692"/>
  <c r="M375" i="31" l="1"/>
  <c r="N645"/>
  <c r="I639" i="3"/>
  <c r="E639"/>
  <c r="D639"/>
  <c r="M645" i="31" l="1"/>
  <c r="M693" s="1"/>
  <c r="D692" i="3"/>
  <c r="N737" i="31"/>
  <c r="N693"/>
  <c r="I692" i="3"/>
  <c r="J375"/>
  <c r="G639"/>
  <c r="J374"/>
  <c r="P737" i="31" l="1"/>
  <c r="AF375" i="3"/>
  <c r="L375" i="1" s="1"/>
  <c r="AF374" i="3"/>
  <c r="L374" i="1" s="1"/>
  <c r="G692" i="3"/>
  <c r="E692"/>
  <c r="J639"/>
  <c r="AH373"/>
  <c r="J373"/>
  <c r="AF373" l="1"/>
  <c r="L373" i="1" s="1"/>
  <c r="BK384" i="31"/>
  <c r="M373"/>
  <c r="J692" i="3"/>
  <c r="AH372"/>
  <c r="BK383" i="31" l="1"/>
  <c r="M372"/>
  <c r="J372" i="3"/>
  <c r="AH371"/>
  <c r="J371"/>
  <c r="AH370"/>
  <c r="J370"/>
  <c r="AF372" l="1"/>
  <c r="L372" i="1" s="1"/>
  <c r="AF370" i="3"/>
  <c r="L370" i="1" s="1"/>
  <c r="AF371" i="3"/>
  <c r="L371" i="1" s="1"/>
  <c r="BK381" i="31"/>
  <c r="M370"/>
  <c r="BK382"/>
  <c r="M371"/>
  <c r="AH369" i="3"/>
  <c r="J369"/>
  <c r="AH368"/>
  <c r="J368"/>
  <c r="AF368" l="1"/>
  <c r="L368" i="1" s="1"/>
  <c r="AF369" i="3"/>
  <c r="L369" i="1" s="1"/>
  <c r="BK379" i="31"/>
  <c r="M368"/>
  <c r="M369"/>
  <c r="BK380"/>
  <c r="AH367" i="3"/>
  <c r="J367"/>
  <c r="AF367" l="1"/>
  <c r="L367" i="1" s="1"/>
  <c r="M367" i="31"/>
  <c r="BK378"/>
  <c r="AH366" i="3"/>
  <c r="J366"/>
  <c r="AF366" l="1"/>
  <c r="L366" i="1" s="1"/>
  <c r="BK377" i="31"/>
  <c r="M366"/>
  <c r="AH365" i="3"/>
  <c r="J365"/>
  <c r="AF365" l="1"/>
  <c r="L365" i="1" s="1"/>
  <c r="BK376" i="31"/>
  <c r="M365"/>
  <c r="AH364" i="3"/>
  <c r="J364"/>
  <c r="AF364" l="1"/>
  <c r="L364" i="1" s="1"/>
  <c r="M364" i="31"/>
  <c r="BK375"/>
  <c r="AH363" i="3"/>
  <c r="AC638"/>
  <c r="Z638"/>
  <c r="Y638"/>
  <c r="I638"/>
  <c r="G638"/>
  <c r="E638"/>
  <c r="E691" s="1"/>
  <c r="D638"/>
  <c r="J362"/>
  <c r="AH361"/>
  <c r="J361"/>
  <c r="AF361" l="1"/>
  <c r="L361" i="1" s="1"/>
  <c r="AF362" i="3"/>
  <c r="L362" i="1" s="1"/>
  <c r="G691" i="3"/>
  <c r="D691"/>
  <c r="AH638"/>
  <c r="AH691" s="1"/>
  <c r="BK374" i="31"/>
  <c r="BK373"/>
  <c r="M361"/>
  <c r="BK372"/>
  <c r="I691" i="3"/>
  <c r="Z691"/>
  <c r="Y691"/>
  <c r="J363"/>
  <c r="AH360"/>
  <c r="J360"/>
  <c r="AF363" l="1"/>
  <c r="L363" i="1" s="1"/>
  <c r="AF360" i="3"/>
  <c r="L360" i="1" s="1"/>
  <c r="N644" i="31"/>
  <c r="M363"/>
  <c r="BK371"/>
  <c r="M360"/>
  <c r="J638" i="3"/>
  <c r="AH359"/>
  <c r="J359"/>
  <c r="M644" i="31" l="1"/>
  <c r="P736" s="1"/>
  <c r="AF359" i="3"/>
  <c r="L359" i="1" s="1"/>
  <c r="M359" i="31"/>
  <c r="BK370"/>
  <c r="N736"/>
  <c r="N692"/>
  <c r="J691" i="3"/>
  <c r="AH358"/>
  <c r="J358"/>
  <c r="M692" i="31" l="1"/>
  <c r="AF358" i="3"/>
  <c r="L358" i="1" s="1"/>
  <c r="M358" i="31"/>
  <c r="BK369"/>
  <c r="AH357" i="3"/>
  <c r="J357"/>
  <c r="AH356"/>
  <c r="J356"/>
  <c r="AF356" l="1"/>
  <c r="L356" i="1" s="1"/>
  <c r="AF357" i="3"/>
  <c r="L357" i="1" s="1"/>
  <c r="M357" i="31"/>
  <c r="BK368"/>
  <c r="BK367"/>
  <c r="M356"/>
  <c r="AH355" i="3"/>
  <c r="J355"/>
  <c r="AF355" l="1"/>
  <c r="L355" i="1" s="1"/>
  <c r="M355" i="31"/>
  <c r="BK366"/>
  <c r="AH354" i="3"/>
  <c r="J354"/>
  <c r="AH353"/>
  <c r="J353"/>
  <c r="AF353" l="1"/>
  <c r="L353" i="1" s="1"/>
  <c r="AF354" i="3"/>
  <c r="L354" i="1" s="1"/>
  <c r="M354" i="31"/>
  <c r="BK365"/>
  <c r="M353"/>
  <c r="BK364"/>
  <c r="AH352" i="3"/>
  <c r="M352" i="31" l="1"/>
  <c r="BK363"/>
  <c r="J352" i="3"/>
  <c r="AF352" l="1"/>
  <c r="L352" i="1" s="1"/>
  <c r="AC637" i="3"/>
  <c r="Z637"/>
  <c r="Y637"/>
  <c r="G637"/>
  <c r="E637"/>
  <c r="D637"/>
  <c r="J350"/>
  <c r="AF350" l="1"/>
  <c r="L350" i="1" s="1"/>
  <c r="G690" i="3"/>
  <c r="D690"/>
  <c r="I637"/>
  <c r="Z690"/>
  <c r="E690"/>
  <c r="Y690"/>
  <c r="J351"/>
  <c r="AH349"/>
  <c r="J349"/>
  <c r="AH348"/>
  <c r="J348"/>
  <c r="AF348" l="1"/>
  <c r="L348" i="1" s="1"/>
  <c r="AF351" i="3"/>
  <c r="L351" i="1" s="1"/>
  <c r="AF349" i="3"/>
  <c r="L349" i="1" s="1"/>
  <c r="M349" i="31"/>
  <c r="M348"/>
  <c r="I690" i="3"/>
  <c r="J637"/>
  <c r="AH347"/>
  <c r="M347" i="31" l="1"/>
  <c r="J690" i="3"/>
  <c r="J347"/>
  <c r="AH346"/>
  <c r="J346"/>
  <c r="AF347" l="1"/>
  <c r="L347" i="1" s="1"/>
  <c r="AF346" i="3"/>
  <c r="L346" i="1" s="1"/>
  <c r="M346" i="31"/>
  <c r="AH345" i="3"/>
  <c r="J345"/>
  <c r="AF345" l="1"/>
  <c r="L345" i="1" s="1"/>
  <c r="M345" i="31"/>
  <c r="AH344" i="3"/>
  <c r="J344"/>
  <c r="AH343"/>
  <c r="J343"/>
  <c r="AF343" l="1"/>
  <c r="L343" i="1" s="1"/>
  <c r="AF344" i="3"/>
  <c r="L344" i="1" s="1"/>
  <c r="M344" i="31"/>
  <c r="M343"/>
  <c r="AH342" i="3"/>
  <c r="M342" i="31" l="1"/>
  <c r="J342" i="3"/>
  <c r="AF342" l="1"/>
  <c r="L342" i="1" s="1"/>
  <c r="AH341" i="3"/>
  <c r="J341"/>
  <c r="AF341" l="1"/>
  <c r="L341" i="1" s="1"/>
  <c r="M341" i="31"/>
  <c r="AH340" i="3"/>
  <c r="J340"/>
  <c r="AF340" l="1"/>
  <c r="L340" i="1" s="1"/>
  <c r="M340" i="31"/>
  <c r="AC636" i="3"/>
  <c r="Z636"/>
  <c r="Y636"/>
  <c r="G636"/>
  <c r="E636"/>
  <c r="D636"/>
  <c r="G689" l="1"/>
  <c r="D689"/>
  <c r="I636"/>
  <c r="I689" s="1"/>
  <c r="E689"/>
  <c r="Y689"/>
  <c r="J339"/>
  <c r="Z689"/>
  <c r="J338"/>
  <c r="AH337"/>
  <c r="J337"/>
  <c r="AF337" l="1"/>
  <c r="L337" i="1" s="1"/>
  <c r="AF339" i="3"/>
  <c r="L339" i="1" s="1"/>
  <c r="AF338" i="3"/>
  <c r="L338" i="1" s="1"/>
  <c r="M337" i="31"/>
  <c r="J636" i="3"/>
  <c r="AH336"/>
  <c r="M336" i="31" l="1"/>
  <c r="J689" i="3"/>
  <c r="J336"/>
  <c r="AF336" l="1"/>
  <c r="L336" i="1" s="1"/>
  <c r="AH335" i="3"/>
  <c r="M335" i="31" l="1"/>
  <c r="J335" i="3"/>
  <c r="AH334"/>
  <c r="J334"/>
  <c r="AH333"/>
  <c r="J333"/>
  <c r="AF333" l="1"/>
  <c r="L333" i="1" s="1"/>
  <c r="AF335" i="3"/>
  <c r="L335" i="1" s="1"/>
  <c r="AF334" i="3"/>
  <c r="L334" i="1" s="1"/>
  <c r="M333" i="31"/>
  <c r="M334"/>
  <c r="AH332" i="3"/>
  <c r="J332"/>
  <c r="AF332" l="1"/>
  <c r="L332" i="1" s="1"/>
  <c r="M332" i="31"/>
  <c r="AH331" i="3"/>
  <c r="J331"/>
  <c r="AH330"/>
  <c r="AF331" l="1"/>
  <c r="L331" i="1" s="1"/>
  <c r="M331" i="31"/>
  <c r="M330"/>
  <c r="J330" i="3"/>
  <c r="AF330" l="1"/>
  <c r="L330" i="1" s="1"/>
  <c r="AH329" i="3"/>
  <c r="J329"/>
  <c r="AH328"/>
  <c r="J328"/>
  <c r="AF329" l="1"/>
  <c r="L329" i="1" s="1"/>
  <c r="AF328" i="3"/>
  <c r="L328" i="1" s="1"/>
  <c r="M328" i="31"/>
  <c r="M329"/>
  <c r="AH327" i="3"/>
  <c r="AC635"/>
  <c r="Z635"/>
  <c r="Y635"/>
  <c r="G635"/>
  <c r="E635"/>
  <c r="D635"/>
  <c r="G688" l="1"/>
  <c r="D688"/>
  <c r="BK338" i="31"/>
  <c r="BK337"/>
  <c r="I635" i="3"/>
  <c r="Z688"/>
  <c r="E688"/>
  <c r="Y688"/>
  <c r="J327"/>
  <c r="J326"/>
  <c r="AF326" l="1"/>
  <c r="L326" i="1" s="1"/>
  <c r="AF327" i="3"/>
  <c r="L327" i="1" s="1"/>
  <c r="M327" i="31"/>
  <c r="N641"/>
  <c r="J635" i="3"/>
  <c r="J688" s="1"/>
  <c r="I688" s="1"/>
  <c r="M641" i="31" l="1"/>
  <c r="P733" s="1"/>
  <c r="N733"/>
  <c r="AH325" i="3"/>
  <c r="J325"/>
  <c r="AF325" l="1"/>
  <c r="L325" i="1" s="1"/>
  <c r="M325" i="31"/>
  <c r="BK336"/>
  <c r="AH324" i="3"/>
  <c r="J324"/>
  <c r="AH323"/>
  <c r="J323"/>
  <c r="AH322"/>
  <c r="J322"/>
  <c r="AF323" l="1"/>
  <c r="L323" i="1" s="1"/>
  <c r="AF322" i="3"/>
  <c r="L322" i="1" s="1"/>
  <c r="AF324" i="3"/>
  <c r="L324" i="1" s="1"/>
  <c r="BK335" i="31"/>
  <c r="M324"/>
  <c r="M322"/>
  <c r="BK333"/>
  <c r="M323"/>
  <c r="BK334"/>
  <c r="AH321" i="3"/>
  <c r="J321"/>
  <c r="AF321" l="1"/>
  <c r="L321" i="1" s="1"/>
  <c r="BK332" i="31"/>
  <c r="M321"/>
  <c r="AH320" i="3"/>
  <c r="J320"/>
  <c r="AF320" l="1"/>
  <c r="L320" i="1" s="1"/>
  <c r="BK331" i="31"/>
  <c r="M320"/>
  <c r="AH319" i="3"/>
  <c r="BK330" i="31" l="1"/>
  <c r="M319"/>
  <c r="J319" i="3"/>
  <c r="AH318"/>
  <c r="J318"/>
  <c r="AH317"/>
  <c r="AF319" l="1"/>
  <c r="L319" i="1" s="1"/>
  <c r="AF318" i="3"/>
  <c r="L318" i="1" s="1"/>
  <c r="M317" i="31"/>
  <c r="BK328"/>
  <c r="M318"/>
  <c r="BK329"/>
  <c r="J317" i="3"/>
  <c r="AF317" l="1"/>
  <c r="L317" i="1" s="1"/>
  <c r="AH316" i="3"/>
  <c r="J316"/>
  <c r="AF316" l="1"/>
  <c r="L316" i="1" s="1"/>
  <c r="BK327" i="31"/>
  <c r="M316"/>
  <c r="AH315" i="3"/>
  <c r="AC634"/>
  <c r="Z634"/>
  <c r="Y634"/>
  <c r="G634"/>
  <c r="E634"/>
  <c r="D634"/>
  <c r="G687" l="1"/>
  <c r="D687"/>
  <c r="BK326" i="31"/>
  <c r="BK325"/>
  <c r="I634" i="3"/>
  <c r="Y687"/>
  <c r="E687"/>
  <c r="Z687"/>
  <c r="J315"/>
  <c r="AF315" l="1"/>
  <c r="L315" i="1" s="1"/>
  <c r="M315" i="31"/>
  <c r="N640"/>
  <c r="I687" i="3"/>
  <c r="J634"/>
  <c r="J314"/>
  <c r="M640" i="31" l="1"/>
  <c r="P732" s="1"/>
  <c r="AF314" i="3"/>
  <c r="L314" i="1" s="1"/>
  <c r="N732" i="31"/>
  <c r="N688"/>
  <c r="AH313" i="3"/>
  <c r="J313"/>
  <c r="M688" i="31" l="1"/>
  <c r="AF313" i="3"/>
  <c r="L313" i="1" s="1"/>
  <c r="M313" i="31"/>
  <c r="BK324"/>
  <c r="AH312" i="3"/>
  <c r="J312"/>
  <c r="AF312" l="1"/>
  <c r="L312" i="1" s="1"/>
  <c r="BK323" i="31"/>
  <c r="M312"/>
  <c r="AH311" i="3"/>
  <c r="J311"/>
  <c r="AF311" l="1"/>
  <c r="L311" i="1" s="1"/>
  <c r="M311" i="31"/>
  <c r="BK322"/>
  <c r="AH310" i="3"/>
  <c r="M310" i="31" l="1"/>
  <c r="BK321"/>
  <c r="J310" i="3"/>
  <c r="AF310" l="1"/>
  <c r="L310" i="1" s="1"/>
  <c r="AH309" i="3"/>
  <c r="J309"/>
  <c r="AF309" l="1"/>
  <c r="L309" i="1" s="1"/>
  <c r="BK320" i="31"/>
  <c r="M309"/>
  <c r="AH308" i="3"/>
  <c r="J308"/>
  <c r="AF308" l="1"/>
  <c r="L308" i="1" s="1"/>
  <c r="BK319" i="31"/>
  <c r="M308"/>
  <c r="AH307" i="3"/>
  <c r="J307"/>
  <c r="AF307" l="1"/>
  <c r="L307" i="1" s="1"/>
  <c r="M307" i="31"/>
  <c r="BK318"/>
  <c r="AH306" i="3"/>
  <c r="J306"/>
  <c r="AF306" l="1"/>
  <c r="L306" i="1" s="1"/>
  <c r="M306" i="31"/>
  <c r="BK317"/>
  <c r="AH305" i="3"/>
  <c r="J305"/>
  <c r="AH304"/>
  <c r="AF305" l="1"/>
  <c r="L305" i="1" s="1"/>
  <c r="M305" i="31"/>
  <c r="BK316"/>
  <c r="M304"/>
  <c r="BK315"/>
  <c r="J304" i="3"/>
  <c r="AF304" l="1"/>
  <c r="L304" i="1" s="1"/>
  <c r="AH303" i="3"/>
  <c r="AC633"/>
  <c r="Z633"/>
  <c r="Y633"/>
  <c r="Y686" s="1"/>
  <c r="G633"/>
  <c r="E633"/>
  <c r="D633"/>
  <c r="J302"/>
  <c r="AF302" l="1"/>
  <c r="L302" i="1" s="1"/>
  <c r="G686" i="3"/>
  <c r="D686"/>
  <c r="BK314" i="31"/>
  <c r="BK313"/>
  <c r="I633" i="3"/>
  <c r="E686"/>
  <c r="Z686"/>
  <c r="J303"/>
  <c r="AF303" l="1"/>
  <c r="L303" i="1" s="1"/>
  <c r="M303" i="31"/>
  <c r="N639"/>
  <c r="I686" i="3"/>
  <c r="J633"/>
  <c r="J686" s="1"/>
  <c r="AH301"/>
  <c r="J301"/>
  <c r="AH300"/>
  <c r="J300"/>
  <c r="AH299"/>
  <c r="J299"/>
  <c r="AH298"/>
  <c r="J298"/>
  <c r="AH297"/>
  <c r="J297"/>
  <c r="AH296"/>
  <c r="J296"/>
  <c r="AH295"/>
  <c r="J295"/>
  <c r="AH294"/>
  <c r="J294"/>
  <c r="AH293"/>
  <c r="J293"/>
  <c r="AH292"/>
  <c r="J292"/>
  <c r="M639" i="31" l="1"/>
  <c r="M687" s="1"/>
  <c r="AF292" i="3"/>
  <c r="L292" i="1" s="1"/>
  <c r="AF295" i="3"/>
  <c r="L295" i="1" s="1"/>
  <c r="AF301" i="3"/>
  <c r="L301" i="1" s="1"/>
  <c r="AF298" i="3"/>
  <c r="L298" i="1" s="1"/>
  <c r="AF293" i="3"/>
  <c r="L293" i="1" s="1"/>
  <c r="AF297" i="3"/>
  <c r="L297" i="1" s="1"/>
  <c r="AF299" i="3"/>
  <c r="L299" i="1" s="1"/>
  <c r="AF294" i="3"/>
  <c r="L294" i="1" s="1"/>
  <c r="AF296" i="3"/>
  <c r="L296" i="1" s="1"/>
  <c r="AF300" i="3"/>
  <c r="L300" i="1" s="1"/>
  <c r="BK304" i="31"/>
  <c r="M293"/>
  <c r="BK306"/>
  <c r="M295"/>
  <c r="BK308"/>
  <c r="M297"/>
  <c r="BK310"/>
  <c r="M299"/>
  <c r="M301"/>
  <c r="BK312"/>
  <c r="N731"/>
  <c r="N687"/>
  <c r="BK303"/>
  <c r="M292"/>
  <c r="BK305"/>
  <c r="M294"/>
  <c r="BK307"/>
  <c r="M296"/>
  <c r="BK309"/>
  <c r="M298"/>
  <c r="BK311"/>
  <c r="M300"/>
  <c r="AH291" i="3"/>
  <c r="AC632"/>
  <c r="Z632"/>
  <c r="Y632"/>
  <c r="G632"/>
  <c r="E632"/>
  <c r="D632"/>
  <c r="J290"/>
  <c r="AF290" s="1"/>
  <c r="P731" i="31" l="1"/>
  <c r="G685" i="3"/>
  <c r="D685"/>
  <c r="BK302" i="31"/>
  <c r="BK301"/>
  <c r="BK300"/>
  <c r="BK294"/>
  <c r="BK295"/>
  <c r="BK291"/>
  <c r="BK292"/>
  <c r="BK298"/>
  <c r="BK296"/>
  <c r="BK299"/>
  <c r="BK293"/>
  <c r="BK297"/>
  <c r="I632" i="3"/>
  <c r="Z685"/>
  <c r="Y685" s="1"/>
  <c r="J291"/>
  <c r="E685"/>
  <c r="AF291" l="1"/>
  <c r="L291" i="1" s="1"/>
  <c r="D290" i="31"/>
  <c r="W290" s="1"/>
  <c r="L290" i="1"/>
  <c r="N638" i="31"/>
  <c r="M291"/>
  <c r="I685" i="3"/>
  <c r="J632"/>
  <c r="M638" i="31" l="1"/>
  <c r="M685" s="1"/>
  <c r="N685"/>
  <c r="N730"/>
  <c r="N686"/>
  <c r="J289" i="3"/>
  <c r="AF289" s="1"/>
  <c r="M686" i="31" l="1"/>
  <c r="P730"/>
  <c r="J288" i="3"/>
  <c r="AF288" s="1"/>
  <c r="J287"/>
  <c r="AF287" s="1"/>
  <c r="J286"/>
  <c r="AF286" s="1"/>
  <c r="J285"/>
  <c r="AF285" s="1"/>
  <c r="D289" i="31" l="1"/>
  <c r="W289" s="1"/>
  <c r="L289" i="1"/>
  <c r="J284" i="3"/>
  <c r="AF284" s="1"/>
  <c r="D287" i="31" l="1"/>
  <c r="W287" s="1"/>
  <c r="L287" i="1"/>
  <c r="D285" i="31"/>
  <c r="W285" s="1"/>
  <c r="L285" i="1"/>
  <c r="D286" i="31"/>
  <c r="W286" s="1"/>
  <c r="L286" i="1"/>
  <c r="D288" i="31"/>
  <c r="W288" s="1"/>
  <c r="L288" i="1"/>
  <c r="J283" i="3"/>
  <c r="AF283" s="1"/>
  <c r="D284" i="31" l="1"/>
  <c r="W284" s="1"/>
  <c r="L284" i="1"/>
  <c r="S318" i="3"/>
  <c r="M318" i="30" s="1"/>
  <c r="AK318" s="1"/>
  <c r="J282" i="3"/>
  <c r="AF282" s="1"/>
  <c r="Q318" i="31" l="1"/>
  <c r="D283"/>
  <c r="W283" s="1"/>
  <c r="L283" i="1"/>
  <c r="S330" i="3"/>
  <c r="M330" i="30" s="1"/>
  <c r="AK330" s="1"/>
  <c r="M318" i="3"/>
  <c r="AK318" s="1"/>
  <c r="Q318" i="1" s="1"/>
  <c r="J281" i="3"/>
  <c r="AF281" s="1"/>
  <c r="J280"/>
  <c r="AF280" s="1"/>
  <c r="Q330" i="31" l="1"/>
  <c r="D282"/>
  <c r="W282" s="1"/>
  <c r="L282" i="1"/>
  <c r="E318" i="31"/>
  <c r="S342" i="3"/>
  <c r="M342" i="30" s="1"/>
  <c r="AK342" s="1"/>
  <c r="M330" i="3"/>
  <c r="AK330" s="1"/>
  <c r="Q330" i="1" s="1"/>
  <c r="AH631" i="3"/>
  <c r="AX631" s="1"/>
  <c r="AC631"/>
  <c r="Z631"/>
  <c r="Y631"/>
  <c r="Y684" s="1"/>
  <c r="G631"/>
  <c r="E631"/>
  <c r="E684" s="1"/>
  <c r="D631"/>
  <c r="S314"/>
  <c r="M314" i="30" s="1"/>
  <c r="AK314" s="1"/>
  <c r="J278" i="3"/>
  <c r="B278"/>
  <c r="B290" s="1"/>
  <c r="B302" s="1"/>
  <c r="B314" s="1"/>
  <c r="B326" s="1"/>
  <c r="B338" s="1"/>
  <c r="B350" s="1"/>
  <c r="B362" s="1"/>
  <c r="A278"/>
  <c r="A290" s="1"/>
  <c r="A302" s="1"/>
  <c r="A314" s="1"/>
  <c r="A326" s="1"/>
  <c r="A338" s="1"/>
  <c r="A350" s="1"/>
  <c r="A362" s="1"/>
  <c r="A374" s="1"/>
  <c r="A386" s="1"/>
  <c r="A398" s="1"/>
  <c r="A410" s="1"/>
  <c r="A422" s="1"/>
  <c r="A434" s="1"/>
  <c r="A446" s="1"/>
  <c r="A458" s="1"/>
  <c r="A470" s="1"/>
  <c r="A482" s="1"/>
  <c r="A494" s="1"/>
  <c r="A506" s="1"/>
  <c r="A518" s="1"/>
  <c r="A530" s="1"/>
  <c r="A542" s="1"/>
  <c r="A554" s="1"/>
  <c r="A566" s="1"/>
  <c r="A578" s="1"/>
  <c r="A590" s="1"/>
  <c r="AF278" l="1"/>
  <c r="L278" i="1" s="1"/>
  <c r="G684" i="3"/>
  <c r="Q342" i="31"/>
  <c r="B374" i="3"/>
  <c r="B386" s="1"/>
  <c r="B398" s="1"/>
  <c r="B410" s="1"/>
  <c r="B422" s="1"/>
  <c r="B434" s="1"/>
  <c r="B446" s="1"/>
  <c r="B458" s="1"/>
  <c r="B470" s="1"/>
  <c r="B482" s="1"/>
  <c r="B494" s="1"/>
  <c r="B506" s="1"/>
  <c r="B518" s="1"/>
  <c r="B530" s="1"/>
  <c r="B542" s="1"/>
  <c r="B554" s="1"/>
  <c r="B566" s="1"/>
  <c r="B578" s="1"/>
  <c r="B590" s="1"/>
  <c r="B602" s="1"/>
  <c r="Q314" i="31"/>
  <c r="D281"/>
  <c r="W281" s="1"/>
  <c r="L281" i="1"/>
  <c r="D280" i="31"/>
  <c r="W280" s="1"/>
  <c r="L280" i="1"/>
  <c r="D684" i="3"/>
  <c r="A602"/>
  <c r="E330" i="31"/>
  <c r="S354" i="3"/>
  <c r="M354" i="30" s="1"/>
  <c r="AK354" s="1"/>
  <c r="M342" i="3"/>
  <c r="AK342" s="1"/>
  <c r="Q342" i="1" s="1"/>
  <c r="S326" i="3"/>
  <c r="M326" i="30" s="1"/>
  <c r="AK326" s="1"/>
  <c r="M314" i="3"/>
  <c r="AK314" s="1"/>
  <c r="Q314" i="1" s="1"/>
  <c r="AX684" i="3"/>
  <c r="I631"/>
  <c r="Z684"/>
  <c r="J279"/>
  <c r="AF279" s="1"/>
  <c r="J277"/>
  <c r="B277"/>
  <c r="B289" s="1"/>
  <c r="B301" s="1"/>
  <c r="B313" s="1"/>
  <c r="B325" s="1"/>
  <c r="B337" s="1"/>
  <c r="B349" s="1"/>
  <c r="B361" s="1"/>
  <c r="A277"/>
  <c r="A289" s="1"/>
  <c r="A301" s="1"/>
  <c r="A313" s="1"/>
  <c r="A325" s="1"/>
  <c r="A337" s="1"/>
  <c r="A349" s="1"/>
  <c r="A361" s="1"/>
  <c r="A373" s="1"/>
  <c r="A385" s="1"/>
  <c r="A397" s="1"/>
  <c r="A409" s="1"/>
  <c r="A421" s="1"/>
  <c r="A433" s="1"/>
  <c r="A445" s="1"/>
  <c r="A457" s="1"/>
  <c r="A469" s="1"/>
  <c r="A481" s="1"/>
  <c r="A493" s="1"/>
  <c r="A505" s="1"/>
  <c r="A517" s="1"/>
  <c r="A529" s="1"/>
  <c r="A541" s="1"/>
  <c r="A553" s="1"/>
  <c r="A565" s="1"/>
  <c r="A577" s="1"/>
  <c r="A589" s="1"/>
  <c r="AF277" l="1"/>
  <c r="L277" i="1" s="1"/>
  <c r="Q326" i="31"/>
  <c r="B373" i="3"/>
  <c r="B385" s="1"/>
  <c r="B397" s="1"/>
  <c r="B409" s="1"/>
  <c r="B421" s="1"/>
  <c r="B433" s="1"/>
  <c r="B445" s="1"/>
  <c r="B457" s="1"/>
  <c r="B469" s="1"/>
  <c r="B481" s="1"/>
  <c r="B493" s="1"/>
  <c r="B505" s="1"/>
  <c r="B517" s="1"/>
  <c r="B529" s="1"/>
  <c r="B541" s="1"/>
  <c r="B553" s="1"/>
  <c r="B565" s="1"/>
  <c r="B577" s="1"/>
  <c r="B589" s="1"/>
  <c r="B601" s="1"/>
  <c r="Q354" i="31"/>
  <c r="L279" i="1"/>
  <c r="A601" i="3"/>
  <c r="S366"/>
  <c r="M366" i="30" s="1"/>
  <c r="AK366" s="1"/>
  <c r="M354" i="3"/>
  <c r="AK354" s="1"/>
  <c r="Q354" i="1" s="1"/>
  <c r="E314" i="31"/>
  <c r="S338" i="3"/>
  <c r="M338" i="30" s="1"/>
  <c r="AK338" s="1"/>
  <c r="M326" i="3"/>
  <c r="AK326" s="1"/>
  <c r="Q326" i="1" s="1"/>
  <c r="E342" i="31"/>
  <c r="I684" i="3"/>
  <c r="J631"/>
  <c r="J276"/>
  <c r="B276"/>
  <c r="B288" s="1"/>
  <c r="B300" s="1"/>
  <c r="B312" s="1"/>
  <c r="B324" s="1"/>
  <c r="B336" s="1"/>
  <c r="B348" s="1"/>
  <c r="B360" s="1"/>
  <c r="A276"/>
  <c r="A288" s="1"/>
  <c r="A300" s="1"/>
  <c r="A312" s="1"/>
  <c r="A324" s="1"/>
  <c r="A336" s="1"/>
  <c r="A348" s="1"/>
  <c r="A360" s="1"/>
  <c r="A372" s="1"/>
  <c r="A384" s="1"/>
  <c r="A396" s="1"/>
  <c r="A408" s="1"/>
  <c r="A420" s="1"/>
  <c r="A432" s="1"/>
  <c r="A444" s="1"/>
  <c r="A456" s="1"/>
  <c r="A468" s="1"/>
  <c r="A480" s="1"/>
  <c r="A492" s="1"/>
  <c r="A504" s="1"/>
  <c r="A516" s="1"/>
  <c r="A528" s="1"/>
  <c r="A540" s="1"/>
  <c r="A552" s="1"/>
  <c r="A564" s="1"/>
  <c r="A576" s="1"/>
  <c r="A588" s="1"/>
  <c r="AF276" l="1"/>
  <c r="L276" i="1" s="1"/>
  <c r="Q338" i="31"/>
  <c r="B372" i="3"/>
  <c r="B384" s="1"/>
  <c r="B396" s="1"/>
  <c r="B408" s="1"/>
  <c r="B420" s="1"/>
  <c r="B432" s="1"/>
  <c r="B444" s="1"/>
  <c r="B456" s="1"/>
  <c r="B468" s="1"/>
  <c r="B480" s="1"/>
  <c r="B492" s="1"/>
  <c r="B504" s="1"/>
  <c r="B516" s="1"/>
  <c r="B528" s="1"/>
  <c r="B540" s="1"/>
  <c r="B552" s="1"/>
  <c r="B564" s="1"/>
  <c r="B576" s="1"/>
  <c r="B588" s="1"/>
  <c r="B600" s="1"/>
  <c r="A600" s="1"/>
  <c r="Q366" i="31"/>
  <c r="D279"/>
  <c r="W279" s="1"/>
  <c r="AL290"/>
  <c r="BA290" s="1"/>
  <c r="L637"/>
  <c r="D637" s="1"/>
  <c r="E326"/>
  <c r="E354"/>
  <c r="S350" i="3"/>
  <c r="M350" i="30" s="1"/>
  <c r="AK350" s="1"/>
  <c r="M338" i="3"/>
  <c r="AK338" s="1"/>
  <c r="Q338" i="1" s="1"/>
  <c r="S378" i="3"/>
  <c r="M378" i="30" s="1"/>
  <c r="AK378" s="1"/>
  <c r="M366" i="3"/>
  <c r="AK366" s="1"/>
  <c r="Q366" i="1" s="1"/>
  <c r="J684" i="3"/>
  <c r="J275"/>
  <c r="B275"/>
  <c r="B287" s="1"/>
  <c r="B299" s="1"/>
  <c r="B311" s="1"/>
  <c r="B323" s="1"/>
  <c r="B335" s="1"/>
  <c r="B347" s="1"/>
  <c r="B359" s="1"/>
  <c r="A275"/>
  <c r="A287" s="1"/>
  <c r="A299" s="1"/>
  <c r="A311" s="1"/>
  <c r="A323" s="1"/>
  <c r="A335" s="1"/>
  <c r="A347" s="1"/>
  <c r="A359" s="1"/>
  <c r="A371" s="1"/>
  <c r="A383" s="1"/>
  <c r="A395" s="1"/>
  <c r="A407" s="1"/>
  <c r="A419" s="1"/>
  <c r="A431" s="1"/>
  <c r="A443" s="1"/>
  <c r="A455" s="1"/>
  <c r="A467" s="1"/>
  <c r="A479" s="1"/>
  <c r="A491" s="1"/>
  <c r="A503" s="1"/>
  <c r="A515" s="1"/>
  <c r="A527" s="1"/>
  <c r="A539" s="1"/>
  <c r="A551" s="1"/>
  <c r="A563" s="1"/>
  <c r="A575" s="1"/>
  <c r="A587" s="1"/>
  <c r="A599" s="1"/>
  <c r="B274"/>
  <c r="B286" s="1"/>
  <c r="B298" s="1"/>
  <c r="B310" s="1"/>
  <c r="B322" s="1"/>
  <c r="B334" s="1"/>
  <c r="B346" s="1"/>
  <c r="B358" s="1"/>
  <c r="A274"/>
  <c r="A286" s="1"/>
  <c r="A298" s="1"/>
  <c r="A310" s="1"/>
  <c r="A322" s="1"/>
  <c r="A334" s="1"/>
  <c r="A346" s="1"/>
  <c r="A358" s="1"/>
  <c r="A370" s="1"/>
  <c r="A382" s="1"/>
  <c r="A394" s="1"/>
  <c r="A406" s="1"/>
  <c r="A418" s="1"/>
  <c r="A430" s="1"/>
  <c r="A442" s="1"/>
  <c r="A454" s="1"/>
  <c r="A466" s="1"/>
  <c r="A478" s="1"/>
  <c r="A490" s="1"/>
  <c r="A502" s="1"/>
  <c r="A514" s="1"/>
  <c r="A526" s="1"/>
  <c r="A538" s="1"/>
  <c r="A550" s="1"/>
  <c r="A562" s="1"/>
  <c r="A574" s="1"/>
  <c r="A586" s="1"/>
  <c r="A598" s="1"/>
  <c r="B273"/>
  <c r="B285" s="1"/>
  <c r="B297" s="1"/>
  <c r="B309" s="1"/>
  <c r="B321" s="1"/>
  <c r="B333" s="1"/>
  <c r="B345" s="1"/>
  <c r="B357" s="1"/>
  <c r="A273"/>
  <c r="A285" s="1"/>
  <c r="A297" s="1"/>
  <c r="A309" s="1"/>
  <c r="A321" s="1"/>
  <c r="A333" s="1"/>
  <c r="A345" s="1"/>
  <c r="A357" s="1"/>
  <c r="A369" s="1"/>
  <c r="A381" s="1"/>
  <c r="A393" s="1"/>
  <c r="A405" s="1"/>
  <c r="A417" s="1"/>
  <c r="A429" s="1"/>
  <c r="A441" s="1"/>
  <c r="A453" s="1"/>
  <c r="A465" s="1"/>
  <c r="A477" s="1"/>
  <c r="A489" s="1"/>
  <c r="A501" s="1"/>
  <c r="A513" s="1"/>
  <c r="A525" s="1"/>
  <c r="A537" s="1"/>
  <c r="A549" s="1"/>
  <c r="A561" s="1"/>
  <c r="A573" s="1"/>
  <c r="A585" s="1"/>
  <c r="A597" s="1"/>
  <c r="AF275" l="1"/>
  <c r="L275" i="1" s="1"/>
  <c r="Q350" i="31"/>
  <c r="B369" i="3"/>
  <c r="B381" s="1"/>
  <c r="B393" s="1"/>
  <c r="B405" s="1"/>
  <c r="B417" s="1"/>
  <c r="B429" s="1"/>
  <c r="B441" s="1"/>
  <c r="B453" s="1"/>
  <c r="B465" s="1"/>
  <c r="B477" s="1"/>
  <c r="B489" s="1"/>
  <c r="B501" s="1"/>
  <c r="B513" s="1"/>
  <c r="B525" s="1"/>
  <c r="B537" s="1"/>
  <c r="B549" s="1"/>
  <c r="B561" s="1"/>
  <c r="B573" s="1"/>
  <c r="B585" s="1"/>
  <c r="B597" s="1"/>
  <c r="B371"/>
  <c r="B383" s="1"/>
  <c r="B395" s="1"/>
  <c r="B407" s="1"/>
  <c r="B419" s="1"/>
  <c r="B431" s="1"/>
  <c r="B443" s="1"/>
  <c r="B455" s="1"/>
  <c r="B467" s="1"/>
  <c r="B479" s="1"/>
  <c r="B491" s="1"/>
  <c r="B503" s="1"/>
  <c r="B515" s="1"/>
  <c r="B527" s="1"/>
  <c r="B539" s="1"/>
  <c r="B551" s="1"/>
  <c r="B563" s="1"/>
  <c r="B575" s="1"/>
  <c r="B587" s="1"/>
  <c r="B599" s="1"/>
  <c r="Q378" i="31"/>
  <c r="B370" i="3"/>
  <c r="B382" s="1"/>
  <c r="B394" s="1"/>
  <c r="B406" s="1"/>
  <c r="B418" s="1"/>
  <c r="B430" s="1"/>
  <c r="B442" s="1"/>
  <c r="B454" s="1"/>
  <c r="B466" s="1"/>
  <c r="B478" s="1"/>
  <c r="B490" s="1"/>
  <c r="B502" s="1"/>
  <c r="B514" s="1"/>
  <c r="B526" s="1"/>
  <c r="B538" s="1"/>
  <c r="B550" s="1"/>
  <c r="B562" s="1"/>
  <c r="B574" s="1"/>
  <c r="B586" s="1"/>
  <c r="B598" s="1"/>
  <c r="W637" i="31"/>
  <c r="E366"/>
  <c r="S390" i="3"/>
  <c r="M390" i="30" s="1"/>
  <c r="AK390" s="1"/>
  <c r="M378" i="3"/>
  <c r="AK378" s="1"/>
  <c r="Q378" i="1" s="1"/>
  <c r="E338" i="31"/>
  <c r="S362" i="3"/>
  <c r="M362" i="30" s="1"/>
  <c r="AK362" s="1"/>
  <c r="M350" i="3"/>
  <c r="AK350" s="1"/>
  <c r="Q350" i="1" s="1"/>
  <c r="B272" i="3"/>
  <c r="B284" s="1"/>
  <c r="B296" s="1"/>
  <c r="B308" s="1"/>
  <c r="B320" s="1"/>
  <c r="B332" s="1"/>
  <c r="B344" s="1"/>
  <c r="B356" s="1"/>
  <c r="A272"/>
  <c r="A284" s="1"/>
  <c r="A296" s="1"/>
  <c r="A308" s="1"/>
  <c r="A320" s="1"/>
  <c r="A332" s="1"/>
  <c r="A344" s="1"/>
  <c r="A356" s="1"/>
  <c r="A368" s="1"/>
  <c r="A380" s="1"/>
  <c r="A392" s="1"/>
  <c r="A404" s="1"/>
  <c r="A416" s="1"/>
  <c r="A428" s="1"/>
  <c r="A440" s="1"/>
  <c r="A452" s="1"/>
  <c r="A464" s="1"/>
  <c r="A476" s="1"/>
  <c r="A488" s="1"/>
  <c r="A500" s="1"/>
  <c r="A512" s="1"/>
  <c r="A524" s="1"/>
  <c r="A536" s="1"/>
  <c r="A548" s="1"/>
  <c r="A560" s="1"/>
  <c r="A572" s="1"/>
  <c r="A584" s="1"/>
  <c r="A596" s="1"/>
  <c r="B271"/>
  <c r="B283" s="1"/>
  <c r="B295" s="1"/>
  <c r="B307" s="1"/>
  <c r="B319" s="1"/>
  <c r="B331" s="1"/>
  <c r="B343" s="1"/>
  <c r="B355" s="1"/>
  <c r="A271"/>
  <c r="A283" s="1"/>
  <c r="A295" s="1"/>
  <c r="A307" s="1"/>
  <c r="A319" s="1"/>
  <c r="A331" s="1"/>
  <c r="A343" s="1"/>
  <c r="A355" s="1"/>
  <c r="A367" s="1"/>
  <c r="A379" s="1"/>
  <c r="A391" s="1"/>
  <c r="A403" s="1"/>
  <c r="A415" s="1"/>
  <c r="A427" s="1"/>
  <c r="A439" s="1"/>
  <c r="A451" s="1"/>
  <c r="A463" s="1"/>
  <c r="A475" s="1"/>
  <c r="A487" s="1"/>
  <c r="A499" s="1"/>
  <c r="A511" s="1"/>
  <c r="A523" s="1"/>
  <c r="A535" s="1"/>
  <c r="A547" s="1"/>
  <c r="A559" s="1"/>
  <c r="A571" s="1"/>
  <c r="A583" s="1"/>
  <c r="A595" s="1"/>
  <c r="B367" l="1"/>
  <c r="B379" s="1"/>
  <c r="B391" s="1"/>
  <c r="B403" s="1"/>
  <c r="B415" s="1"/>
  <c r="B427" s="1"/>
  <c r="B439" s="1"/>
  <c r="B451" s="1"/>
  <c r="B463" s="1"/>
  <c r="B475" s="1"/>
  <c r="B487" s="1"/>
  <c r="B499" s="1"/>
  <c r="B511" s="1"/>
  <c r="B523" s="1"/>
  <c r="B535" s="1"/>
  <c r="B547" s="1"/>
  <c r="B559" s="1"/>
  <c r="B571" s="1"/>
  <c r="B583" s="1"/>
  <c r="B595" s="1"/>
  <c r="Q362" i="31"/>
  <c r="B368" i="3"/>
  <c r="B380" s="1"/>
  <c r="B392" s="1"/>
  <c r="B404" s="1"/>
  <c r="B416" s="1"/>
  <c r="B428" s="1"/>
  <c r="B440" s="1"/>
  <c r="B452" s="1"/>
  <c r="B464" s="1"/>
  <c r="B476" s="1"/>
  <c r="B488" s="1"/>
  <c r="B500" s="1"/>
  <c r="B512" s="1"/>
  <c r="B524" s="1"/>
  <c r="B536" s="1"/>
  <c r="B548" s="1"/>
  <c r="B560" s="1"/>
  <c r="B572" s="1"/>
  <c r="B584" s="1"/>
  <c r="B596" s="1"/>
  <c r="Q390" i="31"/>
  <c r="E350"/>
  <c r="E378"/>
  <c r="S374" i="3"/>
  <c r="M374" i="30" s="1"/>
  <c r="AK374" s="1"/>
  <c r="M362" i="3"/>
  <c r="AK362" s="1"/>
  <c r="Q362" i="1" s="1"/>
  <c r="S402" i="3"/>
  <c r="M402" i="30" s="1"/>
  <c r="AK402" s="1"/>
  <c r="M390" i="3"/>
  <c r="AK390" s="1"/>
  <c r="Q390" i="1" s="1"/>
  <c r="B270" i="3"/>
  <c r="B282" s="1"/>
  <c r="B294" s="1"/>
  <c r="B306" s="1"/>
  <c r="B318" s="1"/>
  <c r="B330" s="1"/>
  <c r="B342" s="1"/>
  <c r="B354" s="1"/>
  <c r="A270"/>
  <c r="A282" s="1"/>
  <c r="A294" s="1"/>
  <c r="A306" s="1"/>
  <c r="A318" s="1"/>
  <c r="A330" s="1"/>
  <c r="A342" s="1"/>
  <c r="A354" s="1"/>
  <c r="A366" s="1"/>
  <c r="A378" s="1"/>
  <c r="A390" s="1"/>
  <c r="A402" s="1"/>
  <c r="A414" s="1"/>
  <c r="A426" s="1"/>
  <c r="A438" s="1"/>
  <c r="A450" s="1"/>
  <c r="A462" s="1"/>
  <c r="A474" s="1"/>
  <c r="A486" s="1"/>
  <c r="A498" s="1"/>
  <c r="A510" s="1"/>
  <c r="A522" s="1"/>
  <c r="A534" s="1"/>
  <c r="A546" s="1"/>
  <c r="A558" s="1"/>
  <c r="A570" s="1"/>
  <c r="A582" s="1"/>
  <c r="A594" s="1"/>
  <c r="Q374" i="31" l="1"/>
  <c r="B366" i="3"/>
  <c r="B378" s="1"/>
  <c r="B390" s="1"/>
  <c r="B402" s="1"/>
  <c r="B414" s="1"/>
  <c r="B426" s="1"/>
  <c r="B438" s="1"/>
  <c r="B450" s="1"/>
  <c r="B462" s="1"/>
  <c r="B474" s="1"/>
  <c r="B486" s="1"/>
  <c r="B498" s="1"/>
  <c r="B510" s="1"/>
  <c r="B522" s="1"/>
  <c r="B534" s="1"/>
  <c r="B546" s="1"/>
  <c r="B558" s="1"/>
  <c r="B570" s="1"/>
  <c r="B582" s="1"/>
  <c r="B594" s="1"/>
  <c r="Q402" i="31"/>
  <c r="E390"/>
  <c r="S414" i="3"/>
  <c r="M414" i="30" s="1"/>
  <c r="AK414" s="1"/>
  <c r="M402" i="3"/>
  <c r="AK402" s="1"/>
  <c r="Q402" i="1" s="1"/>
  <c r="E362" i="31"/>
  <c r="S386" i="3"/>
  <c r="M386" i="30" s="1"/>
  <c r="AK386" s="1"/>
  <c r="M374" i="3"/>
  <c r="AK374" s="1"/>
  <c r="Q374" i="1" s="1"/>
  <c r="B269" i="3"/>
  <c r="B281" s="1"/>
  <c r="B293" s="1"/>
  <c r="B305" s="1"/>
  <c r="B317" s="1"/>
  <c r="B329" s="1"/>
  <c r="B341" s="1"/>
  <c r="B353" s="1"/>
  <c r="A269"/>
  <c r="A281" s="1"/>
  <c r="A293" s="1"/>
  <c r="A305" s="1"/>
  <c r="A317" s="1"/>
  <c r="A329" s="1"/>
  <c r="A341" s="1"/>
  <c r="A353" s="1"/>
  <c r="A365" s="1"/>
  <c r="A377" s="1"/>
  <c r="A389" s="1"/>
  <c r="A401" s="1"/>
  <c r="A413" s="1"/>
  <c r="A425" s="1"/>
  <c r="A437" s="1"/>
  <c r="A449" s="1"/>
  <c r="A461" s="1"/>
  <c r="A473" s="1"/>
  <c r="A485" s="1"/>
  <c r="A497" s="1"/>
  <c r="A509" s="1"/>
  <c r="A521" s="1"/>
  <c r="A533" s="1"/>
  <c r="A545" s="1"/>
  <c r="A557" s="1"/>
  <c r="A569" s="1"/>
  <c r="A581" s="1"/>
  <c r="A593" s="1"/>
  <c r="Q414" i="31" l="1"/>
  <c r="Q386"/>
  <c r="B365" i="3"/>
  <c r="B377" s="1"/>
  <c r="B389" s="1"/>
  <c r="B401" s="1"/>
  <c r="B413" s="1"/>
  <c r="B425" s="1"/>
  <c r="B437" s="1"/>
  <c r="B449" s="1"/>
  <c r="B461" s="1"/>
  <c r="B473" s="1"/>
  <c r="B485" s="1"/>
  <c r="B497" s="1"/>
  <c r="B509" s="1"/>
  <c r="B521" s="1"/>
  <c r="B533" s="1"/>
  <c r="B545" s="1"/>
  <c r="B557" s="1"/>
  <c r="B569" s="1"/>
  <c r="B581" s="1"/>
  <c r="B593" s="1"/>
  <c r="E374" i="31"/>
  <c r="E402"/>
  <c r="S398" i="3"/>
  <c r="M398" i="30" s="1"/>
  <c r="AK398" s="1"/>
  <c r="M386" i="3"/>
  <c r="AK386" s="1"/>
  <c r="Q386" i="1" s="1"/>
  <c r="S426" i="3"/>
  <c r="M426" i="30" s="1"/>
  <c r="AK426" s="1"/>
  <c r="M414" i="3"/>
  <c r="AK414" s="1"/>
  <c r="Q414" i="1" s="1"/>
  <c r="S305" i="3"/>
  <c r="S313"/>
  <c r="M313" i="30" s="1"/>
  <c r="AK313" s="1"/>
  <c r="B268" i="3"/>
  <c r="B280" s="1"/>
  <c r="B292" s="1"/>
  <c r="B304" s="1"/>
  <c r="B316" s="1"/>
  <c r="B328" s="1"/>
  <c r="B340" s="1"/>
  <c r="B352" s="1"/>
  <c r="A268"/>
  <c r="A280" s="1"/>
  <c r="A292" s="1"/>
  <c r="A304" s="1"/>
  <c r="A316" s="1"/>
  <c r="A328" s="1"/>
  <c r="A340" s="1"/>
  <c r="A352" s="1"/>
  <c r="A364" s="1"/>
  <c r="A376" s="1"/>
  <c r="A388" s="1"/>
  <c r="A400" s="1"/>
  <c r="A412" s="1"/>
  <c r="A424" s="1"/>
  <c r="A436" s="1"/>
  <c r="A448" s="1"/>
  <c r="A460" s="1"/>
  <c r="A472" s="1"/>
  <c r="A484" s="1"/>
  <c r="A496" s="1"/>
  <c r="A508" s="1"/>
  <c r="A520" s="1"/>
  <c r="A532" s="1"/>
  <c r="A544" s="1"/>
  <c r="A556" s="1"/>
  <c r="A568" s="1"/>
  <c r="A580" s="1"/>
  <c r="A592" s="1"/>
  <c r="Q426" i="31" l="1"/>
  <c r="B364" i="3"/>
  <c r="B376" s="1"/>
  <c r="B388" s="1"/>
  <c r="B400" s="1"/>
  <c r="B412" s="1"/>
  <c r="B424" s="1"/>
  <c r="B436" s="1"/>
  <c r="B448" s="1"/>
  <c r="B460" s="1"/>
  <c r="B472" s="1"/>
  <c r="B484" s="1"/>
  <c r="B496" s="1"/>
  <c r="B508" s="1"/>
  <c r="B520" s="1"/>
  <c r="B532" s="1"/>
  <c r="B544" s="1"/>
  <c r="B556" s="1"/>
  <c r="B568" s="1"/>
  <c r="B580" s="1"/>
  <c r="B592" s="1"/>
  <c r="Q313" i="31"/>
  <c r="M305" i="3"/>
  <c r="AK305" s="1"/>
  <c r="Q305" i="1" s="1"/>
  <c r="M305" i="30"/>
  <c r="AK305" s="1"/>
  <c r="Q398" i="31"/>
  <c r="S438" i="3"/>
  <c r="M438" i="30" s="1"/>
  <c r="AK438" s="1"/>
  <c r="M426" i="3"/>
  <c r="AK426" s="1"/>
  <c r="Q426" i="1" s="1"/>
  <c r="S325" i="3"/>
  <c r="M325" i="30" s="1"/>
  <c r="AK325" s="1"/>
  <c r="M313" i="3"/>
  <c r="AK313" s="1"/>
  <c r="Q313" i="1" s="1"/>
  <c r="E386" i="31"/>
  <c r="E414"/>
  <c r="S410" i="3"/>
  <c r="M410" i="30" s="1"/>
  <c r="AK410" s="1"/>
  <c r="M398" i="3"/>
  <c r="AK398" s="1"/>
  <c r="Q398" i="1" s="1"/>
  <c r="S317" i="3"/>
  <c r="M317" i="30" s="1"/>
  <c r="AK317" s="1"/>
  <c r="S309" i="3"/>
  <c r="M309" i="30" s="1"/>
  <c r="AK309" s="1"/>
  <c r="G630" i="3"/>
  <c r="E630"/>
  <c r="D630"/>
  <c r="B267"/>
  <c r="B279" s="1"/>
  <c r="B291" s="1"/>
  <c r="B303" s="1"/>
  <c r="B315" s="1"/>
  <c r="B327" s="1"/>
  <c r="B339" s="1"/>
  <c r="B351" s="1"/>
  <c r="A267"/>
  <c r="A279" s="1"/>
  <c r="A291" s="1"/>
  <c r="A303" s="1"/>
  <c r="A315" s="1"/>
  <c r="A327" s="1"/>
  <c r="A339" s="1"/>
  <c r="A351" s="1"/>
  <c r="A363" s="1"/>
  <c r="A375" s="1"/>
  <c r="A387" s="1"/>
  <c r="A399" s="1"/>
  <c r="A411" s="1"/>
  <c r="A423" s="1"/>
  <c r="A435" s="1"/>
  <c r="A447" s="1"/>
  <c r="A459" s="1"/>
  <c r="A471" s="1"/>
  <c r="A483" s="1"/>
  <c r="A495" s="1"/>
  <c r="A507" s="1"/>
  <c r="A519" s="1"/>
  <c r="A531" s="1"/>
  <c r="A543" s="1"/>
  <c r="A555" s="1"/>
  <c r="A567" s="1"/>
  <c r="A579" s="1"/>
  <c r="A591" s="1"/>
  <c r="Q317" i="31" l="1"/>
  <c r="Q305"/>
  <c r="Q438"/>
  <c r="G683" i="3"/>
  <c r="Q410" i="31"/>
  <c r="D683" i="3"/>
  <c r="B363"/>
  <c r="B375" s="1"/>
  <c r="B387" s="1"/>
  <c r="B399" s="1"/>
  <c r="B411" s="1"/>
  <c r="B423" s="1"/>
  <c r="B435" s="1"/>
  <c r="B447" s="1"/>
  <c r="B459" s="1"/>
  <c r="B471" s="1"/>
  <c r="B483" s="1"/>
  <c r="B495" s="1"/>
  <c r="B507" s="1"/>
  <c r="B519" s="1"/>
  <c r="B531" s="1"/>
  <c r="B543" s="1"/>
  <c r="B555" s="1"/>
  <c r="B567" s="1"/>
  <c r="B579" s="1"/>
  <c r="B591" s="1"/>
  <c r="Q309" i="31"/>
  <c r="Q325"/>
  <c r="S321" i="3"/>
  <c r="M321" i="30" s="1"/>
  <c r="AK321" s="1"/>
  <c r="M309" i="3"/>
  <c r="AK309" s="1"/>
  <c r="Q309" i="1" s="1"/>
  <c r="S337" i="3"/>
  <c r="M337" i="30" s="1"/>
  <c r="AK337" s="1"/>
  <c r="M325" i="3"/>
  <c r="AK325" s="1"/>
  <c r="Q325" i="1" s="1"/>
  <c r="S329" i="3"/>
  <c r="M329" i="30" s="1"/>
  <c r="AK329" s="1"/>
  <c r="M317" i="3"/>
  <c r="AK317" s="1"/>
  <c r="Q317" i="1" s="1"/>
  <c r="E426" i="31"/>
  <c r="S422" i="3"/>
  <c r="M422" i="30" s="1"/>
  <c r="AK422" s="1"/>
  <c r="M410" i="3"/>
  <c r="AK410" s="1"/>
  <c r="Q410" i="1" s="1"/>
  <c r="E313" i="31"/>
  <c r="E398"/>
  <c r="S450" i="3"/>
  <c r="M450" i="30" s="1"/>
  <c r="AK450" s="1"/>
  <c r="M438" i="3"/>
  <c r="AK438" s="1"/>
  <c r="Q438" i="1" s="1"/>
  <c r="S630" i="3"/>
  <c r="S631"/>
  <c r="E683"/>
  <c r="E305" i="31" l="1"/>
  <c r="Q329"/>
  <c r="Q321"/>
  <c r="Q450"/>
  <c r="Q422"/>
  <c r="Q337"/>
  <c r="S462" i="3"/>
  <c r="M462" i="30" s="1"/>
  <c r="AK462" s="1"/>
  <c r="M450" i="3"/>
  <c r="AK450" s="1"/>
  <c r="Q450" i="1" s="1"/>
  <c r="E325" i="31"/>
  <c r="S349" i="3"/>
  <c r="M349" i="30" s="1"/>
  <c r="AK349" s="1"/>
  <c r="M337" i="3"/>
  <c r="AK337" s="1"/>
  <c r="Q337" i="1" s="1"/>
  <c r="E410" i="31"/>
  <c r="E317"/>
  <c r="E309"/>
  <c r="E438"/>
  <c r="S434" i="3"/>
  <c r="M434" i="30" s="1"/>
  <c r="AK434" s="1"/>
  <c r="M422" i="3"/>
  <c r="AK422" s="1"/>
  <c r="Q422" i="1" s="1"/>
  <c r="S341" i="3"/>
  <c r="M341" i="30" s="1"/>
  <c r="AK341" s="1"/>
  <c r="M329" i="3"/>
  <c r="AK329" s="1"/>
  <c r="Q329" i="1" s="1"/>
  <c r="S333" i="3"/>
  <c r="M333" i="30" s="1"/>
  <c r="AK333" s="1"/>
  <c r="M321" i="3"/>
  <c r="AK321" s="1"/>
  <c r="Q321" i="1" s="1"/>
  <c r="D266"/>
  <c r="W266" s="1"/>
  <c r="Q333" i="31" l="1"/>
  <c r="Q434"/>
  <c r="Q349"/>
  <c r="Q462"/>
  <c r="Q341"/>
  <c r="S353" i="3"/>
  <c r="M353" i="30" s="1"/>
  <c r="AK353" s="1"/>
  <c r="M341" i="3"/>
  <c r="AK341" s="1"/>
  <c r="Q341" i="1" s="1"/>
  <c r="E337" i="31"/>
  <c r="E321"/>
  <c r="E422"/>
  <c r="S361" i="3"/>
  <c r="M361" i="30" s="1"/>
  <c r="AK361" s="1"/>
  <c r="M349" i="3"/>
  <c r="AK349" s="1"/>
  <c r="Q349" i="1" s="1"/>
  <c r="E450" i="31"/>
  <c r="E329"/>
  <c r="S345" i="3"/>
  <c r="M345" i="30" s="1"/>
  <c r="AK345" s="1"/>
  <c r="M333" i="3"/>
  <c r="AK333" s="1"/>
  <c r="Q333" i="1" s="1"/>
  <c r="S446" i="3"/>
  <c r="M446" i="30" s="1"/>
  <c r="AK446" s="1"/>
  <c r="M434" i="3"/>
  <c r="AK434" s="1"/>
  <c r="Q434" i="1" s="1"/>
  <c r="S474" i="3"/>
  <c r="M474" i="30" s="1"/>
  <c r="AK474" s="1"/>
  <c r="M462" i="3"/>
  <c r="AK462" s="1"/>
  <c r="Q462" i="1" s="1"/>
  <c r="M631" i="3"/>
  <c r="S316"/>
  <c r="M316" i="30" s="1"/>
  <c r="AK316" s="1"/>
  <c r="Q474" i="31" l="1"/>
  <c r="Q345"/>
  <c r="Q361"/>
  <c r="Q446"/>
  <c r="Q316"/>
  <c r="Q353"/>
  <c r="E434"/>
  <c r="E349"/>
  <c r="S458" i="3"/>
  <c r="M458" i="30" s="1"/>
  <c r="AK458" s="1"/>
  <c r="M446" i="3"/>
  <c r="AK446" s="1"/>
  <c r="Q446" i="1" s="1"/>
  <c r="S373" i="3"/>
  <c r="M373" i="30" s="1"/>
  <c r="AK373" s="1"/>
  <c r="M361" i="3"/>
  <c r="AK361" s="1"/>
  <c r="Q361" i="1" s="1"/>
  <c r="E462" i="31"/>
  <c r="E333"/>
  <c r="E341"/>
  <c r="S328" i="3"/>
  <c r="M328" i="30" s="1"/>
  <c r="AK328" s="1"/>
  <c r="M316" i="3"/>
  <c r="AK316" s="1"/>
  <c r="Q316" i="1" s="1"/>
  <c r="S486" i="3"/>
  <c r="M486" i="30" s="1"/>
  <c r="AK486" s="1"/>
  <c r="M474" i="3"/>
  <c r="AK474" s="1"/>
  <c r="S357"/>
  <c r="M357" i="30" s="1"/>
  <c r="AK357" s="1"/>
  <c r="M345" i="3"/>
  <c r="AK345" s="1"/>
  <c r="Q345" i="1" s="1"/>
  <c r="S365" i="3"/>
  <c r="M365" i="30" s="1"/>
  <c r="AK365" s="1"/>
  <c r="M353" i="3"/>
  <c r="AK353" s="1"/>
  <c r="Q353" i="1" s="1"/>
  <c r="D265"/>
  <c r="W265" s="1"/>
  <c r="Q365" i="31" l="1"/>
  <c r="Q458"/>
  <c r="Q486"/>
  <c r="Q357"/>
  <c r="Q328"/>
  <c r="E474"/>
  <c r="Q474" i="1"/>
  <c r="Q373" i="31"/>
  <c r="S385" i="3"/>
  <c r="M385" i="30" s="1"/>
  <c r="AK385" s="1"/>
  <c r="M373" i="3"/>
  <c r="AK373" s="1"/>
  <c r="Q373" i="1" s="1"/>
  <c r="S377" i="3"/>
  <c r="M377" i="30" s="1"/>
  <c r="AK377" s="1"/>
  <c r="M365" i="3"/>
  <c r="AK365" s="1"/>
  <c r="Q365" i="1" s="1"/>
  <c r="S498" i="3"/>
  <c r="M498" i="30" s="1"/>
  <c r="AK498" s="1"/>
  <c r="M486" i="3"/>
  <c r="AK486" s="1"/>
  <c r="E446" i="31"/>
  <c r="E353"/>
  <c r="E345"/>
  <c r="E316"/>
  <c r="S470" i="3"/>
  <c r="M470" i="30" s="1"/>
  <c r="AK470" s="1"/>
  <c r="M458" i="3"/>
  <c r="AK458" s="1"/>
  <c r="Q458" i="1" s="1"/>
  <c r="S369" i="3"/>
  <c r="M369" i="30" s="1"/>
  <c r="AK369" s="1"/>
  <c r="M357" i="3"/>
  <c r="AK357" s="1"/>
  <c r="Q357" i="1" s="1"/>
  <c r="S340" i="3"/>
  <c r="M340" i="30" s="1"/>
  <c r="AK340" s="1"/>
  <c r="M328" i="3"/>
  <c r="AK328" s="1"/>
  <c r="Q328" i="1" s="1"/>
  <c r="E361" i="31"/>
  <c r="S303" i="3"/>
  <c r="M632"/>
  <c r="M684" s="1"/>
  <c r="S632"/>
  <c r="D264" i="1"/>
  <c r="W264" s="1"/>
  <c r="Q369" i="31" l="1"/>
  <c r="Q498"/>
  <c r="Q385"/>
  <c r="M303" i="3"/>
  <c r="AK303" s="1"/>
  <c r="Q303" i="1" s="1"/>
  <c r="E486" i="31"/>
  <c r="Q486" i="1"/>
  <c r="Q340" i="31"/>
  <c r="Q470"/>
  <c r="Q377"/>
  <c r="S352" i="3"/>
  <c r="M352" i="30" s="1"/>
  <c r="AK352" s="1"/>
  <c r="M340" i="3"/>
  <c r="AK340" s="1"/>
  <c r="Q340" i="1" s="1"/>
  <c r="S482" i="3"/>
  <c r="M482" i="30" s="1"/>
  <c r="AK482" s="1"/>
  <c r="M470" i="3"/>
  <c r="AK470" s="1"/>
  <c r="Q470" i="1" s="1"/>
  <c r="E365" i="31"/>
  <c r="E357"/>
  <c r="S389" i="3"/>
  <c r="M389" i="30" s="1"/>
  <c r="AK389" s="1"/>
  <c r="M377" i="3"/>
  <c r="AK377" s="1"/>
  <c r="Q377" i="1" s="1"/>
  <c r="S381" i="3"/>
  <c r="M381" i="30" s="1"/>
  <c r="AK381" s="1"/>
  <c r="M369" i="3"/>
  <c r="AK369" s="1"/>
  <c r="Q369" i="1" s="1"/>
  <c r="E373" i="31"/>
  <c r="E328"/>
  <c r="E458"/>
  <c r="S510" i="3"/>
  <c r="M510" i="30" s="1"/>
  <c r="AK510" s="1"/>
  <c r="M498" i="3"/>
  <c r="AK498" s="1"/>
  <c r="S397"/>
  <c r="M397" i="30" s="1"/>
  <c r="AK397" s="1"/>
  <c r="M385" i="3"/>
  <c r="AK385" s="1"/>
  <c r="Q385" i="1" s="1"/>
  <c r="S307" i="3"/>
  <c r="S315"/>
  <c r="E498" i="31" l="1"/>
  <c r="Q498" i="1"/>
  <c r="M307" i="3"/>
  <c r="AK307" s="1"/>
  <c r="M307" i="30"/>
  <c r="AK307" s="1"/>
  <c r="Q510" i="31"/>
  <c r="Q389"/>
  <c r="Q482"/>
  <c r="M315" i="30"/>
  <c r="M303"/>
  <c r="Q397" i="31"/>
  <c r="Q381"/>
  <c r="Q352"/>
  <c r="E470"/>
  <c r="S522" i="3"/>
  <c r="M522" i="30" s="1"/>
  <c r="AK522" s="1"/>
  <c r="M510" i="3"/>
  <c r="AK510" s="1"/>
  <c r="E377" i="31"/>
  <c r="S494" i="3"/>
  <c r="M494" i="30" s="1"/>
  <c r="AK494" s="1"/>
  <c r="M482" i="3"/>
  <c r="AK482" s="1"/>
  <c r="E385" i="31"/>
  <c r="S401" i="3"/>
  <c r="M401" i="30" s="1"/>
  <c r="AK401" s="1"/>
  <c r="M389" i="3"/>
  <c r="AK389" s="1"/>
  <c r="Q389" i="1" s="1"/>
  <c r="E340" i="31"/>
  <c r="M315" i="3"/>
  <c r="AK315" s="1"/>
  <c r="Q315" i="1" s="1"/>
  <c r="S327" i="3"/>
  <c r="S393"/>
  <c r="M393" i="30" s="1"/>
  <c r="AK393" s="1"/>
  <c r="M381" i="3"/>
  <c r="AK381" s="1"/>
  <c r="Q381" i="1" s="1"/>
  <c r="S409" i="3"/>
  <c r="M409" i="30" s="1"/>
  <c r="AK409" s="1"/>
  <c r="M397" i="3"/>
  <c r="AK397" s="1"/>
  <c r="Q397" i="1" s="1"/>
  <c r="E369" i="31"/>
  <c r="S364" i="3"/>
  <c r="M364" i="30" s="1"/>
  <c r="AK364" s="1"/>
  <c r="M352" i="3"/>
  <c r="AK352" s="1"/>
  <c r="Q352" i="1" s="1"/>
  <c r="S311" i="3"/>
  <c r="M311" i="30" s="1"/>
  <c r="AK311" s="1"/>
  <c r="S319" i="3"/>
  <c r="M319" i="30" s="1"/>
  <c r="AK319" s="1"/>
  <c r="D263" i="1"/>
  <c r="W263" s="1"/>
  <c r="Q311" i="31" l="1"/>
  <c r="Q307"/>
  <c r="E510"/>
  <c r="Q510" i="1"/>
  <c r="AK315" i="30"/>
  <c r="Q307" i="1"/>
  <c r="Q393" i="31"/>
  <c r="E482"/>
  <c r="Q482" i="1"/>
  <c r="Q522" i="31"/>
  <c r="S633" i="30"/>
  <c r="S685" s="1"/>
  <c r="Q364" i="31"/>
  <c r="Q319"/>
  <c r="Q409"/>
  <c r="M327" i="30"/>
  <c r="Q401" i="31"/>
  <c r="Q494"/>
  <c r="AK303" i="30"/>
  <c r="M731"/>
  <c r="M754" s="1"/>
  <c r="M633"/>
  <c r="M685" s="1"/>
  <c r="S413" i="3"/>
  <c r="M413" i="30" s="1"/>
  <c r="AK413" s="1"/>
  <c r="M401" i="3"/>
  <c r="AK401" s="1"/>
  <c r="Q401" i="1" s="1"/>
  <c r="S534" i="3"/>
  <c r="M534" i="30" s="1"/>
  <c r="AK534" s="1"/>
  <c r="M522" i="3"/>
  <c r="AK522" s="1"/>
  <c r="M311"/>
  <c r="AK311" s="1"/>
  <c r="Q311" i="1" s="1"/>
  <c r="S323" i="3"/>
  <c r="E381" i="31"/>
  <c r="E352"/>
  <c r="E397"/>
  <c r="S405" i="3"/>
  <c r="M405" i="30" s="1"/>
  <c r="AK405" s="1"/>
  <c r="M393" i="3"/>
  <c r="AK393" s="1"/>
  <c r="Q393" i="1" s="1"/>
  <c r="M319" i="3"/>
  <c r="AK319" s="1"/>
  <c r="Q319" i="1" s="1"/>
  <c r="S331" i="3"/>
  <c r="M331" i="30" s="1"/>
  <c r="AK331" s="1"/>
  <c r="S376" i="3"/>
  <c r="M376" i="30" s="1"/>
  <c r="AK376" s="1"/>
  <c r="M364" i="3"/>
  <c r="AK364" s="1"/>
  <c r="Q364" i="1" s="1"/>
  <c r="S421" i="3"/>
  <c r="M421" i="30" s="1"/>
  <c r="AK421" s="1"/>
  <c r="M409" i="3"/>
  <c r="AK409" s="1"/>
  <c r="Q409" i="1" s="1"/>
  <c r="M327" i="3"/>
  <c r="AK327" s="1"/>
  <c r="Q327" i="1" s="1"/>
  <c r="S339" i="3"/>
  <c r="E389" i="31"/>
  <c r="S506" i="3"/>
  <c r="M506" i="30" s="1"/>
  <c r="AK506" s="1"/>
  <c r="M494" i="3"/>
  <c r="AK494" s="1"/>
  <c r="M633"/>
  <c r="S633"/>
  <c r="E307" i="31" l="1"/>
  <c r="Q506"/>
  <c r="E494"/>
  <c r="Q494" i="1"/>
  <c r="Q376" i="31"/>
  <c r="Q405"/>
  <c r="Q534"/>
  <c r="Q331"/>
  <c r="M323" i="30"/>
  <c r="S634"/>
  <c r="S686" s="1"/>
  <c r="Q421" i="31"/>
  <c r="Q413"/>
  <c r="Q303"/>
  <c r="AK633" i="30"/>
  <c r="Q315" i="31"/>
  <c r="S634" i="3"/>
  <c r="M339" i="30"/>
  <c r="E522" i="31"/>
  <c r="Q522" i="1"/>
  <c r="AK327" i="30"/>
  <c r="S433" i="3"/>
  <c r="M433" i="30" s="1"/>
  <c r="AK433" s="1"/>
  <c r="M421" i="3"/>
  <c r="AK421" s="1"/>
  <c r="Q421" i="1" s="1"/>
  <c r="E319" i="31"/>
  <c r="S546" i="3"/>
  <c r="M546" i="30" s="1"/>
  <c r="AK546" s="1"/>
  <c r="M534" i="3"/>
  <c r="AK534" s="1"/>
  <c r="M331"/>
  <c r="AK331" s="1"/>
  <c r="Q331" i="1" s="1"/>
  <c r="S343" i="3"/>
  <c r="M343" i="30" s="1"/>
  <c r="AK343" s="1"/>
  <c r="E364" i="31"/>
  <c r="E393"/>
  <c r="S335" i="3"/>
  <c r="M335" i="30" s="1"/>
  <c r="AK335" s="1"/>
  <c r="M323" i="3"/>
  <c r="AK323" s="1"/>
  <c r="E401" i="31"/>
  <c r="E409"/>
  <c r="S351" i="3"/>
  <c r="M339"/>
  <c r="AK339" s="1"/>
  <c r="Q339" i="1" s="1"/>
  <c r="S518" i="3"/>
  <c r="M518" i="30" s="1"/>
  <c r="AK518" s="1"/>
  <c r="M506" i="3"/>
  <c r="AK506" s="1"/>
  <c r="S388"/>
  <c r="M388" i="30" s="1"/>
  <c r="AK388" s="1"/>
  <c r="M376" i="3"/>
  <c r="AK376" s="1"/>
  <c r="Q376" i="1" s="1"/>
  <c r="S417" i="3"/>
  <c r="M417" i="30" s="1"/>
  <c r="AK417" s="1"/>
  <c r="M405" i="3"/>
  <c r="AK405" s="1"/>
  <c r="Q405" i="1" s="1"/>
  <c r="E311" i="31"/>
  <c r="AQ321"/>
  <c r="BU321" s="1"/>
  <c r="S425" i="3"/>
  <c r="M425" i="30" s="1"/>
  <c r="AK425" s="1"/>
  <c r="M413" i="3"/>
  <c r="AK413" s="1"/>
  <c r="Q413" i="1" s="1"/>
  <c r="E315" i="31" l="1"/>
  <c r="AQ312"/>
  <c r="BU312" s="1"/>
  <c r="AQ317"/>
  <c r="BU317" s="1"/>
  <c r="AQ313"/>
  <c r="BU313" s="1"/>
  <c r="AQ314"/>
  <c r="BU314" s="1"/>
  <c r="AQ311"/>
  <c r="BU311" s="1"/>
  <c r="Q639"/>
  <c r="Z639" s="1"/>
  <c r="Q425"/>
  <c r="Q335"/>
  <c r="S635" i="30"/>
  <c r="S687" s="1"/>
  <c r="AQ316" i="31"/>
  <c r="BU316" s="1"/>
  <c r="AQ320"/>
  <c r="BU320" s="1"/>
  <c r="Q388"/>
  <c r="Q323" i="1"/>
  <c r="Q343" i="31"/>
  <c r="M733" i="30"/>
  <c r="AQ304" i="31"/>
  <c r="BU304" s="1"/>
  <c r="AQ303"/>
  <c r="BU303" s="1"/>
  <c r="E303"/>
  <c r="AQ305"/>
  <c r="BU305" s="1"/>
  <c r="AQ306"/>
  <c r="BU306" s="1"/>
  <c r="AQ310"/>
  <c r="BU310" s="1"/>
  <c r="AQ308"/>
  <c r="BU308" s="1"/>
  <c r="AQ307"/>
  <c r="BU307" s="1"/>
  <c r="AQ309"/>
  <c r="BU309" s="1"/>
  <c r="Q327"/>
  <c r="AK635" i="30"/>
  <c r="AK339"/>
  <c r="AQ322" i="31"/>
  <c r="BU322" s="1"/>
  <c r="Q417"/>
  <c r="E506"/>
  <c r="Q506" i="1"/>
  <c r="E534" i="31"/>
  <c r="Q534" i="1"/>
  <c r="Q433" i="31"/>
  <c r="M351" i="30"/>
  <c r="AQ315" i="31"/>
  <c r="BU315" s="1"/>
  <c r="AQ318"/>
  <c r="BU318" s="1"/>
  <c r="AQ319"/>
  <c r="BU319" s="1"/>
  <c r="Q518"/>
  <c r="Q546"/>
  <c r="M635" i="30"/>
  <c r="AK685"/>
  <c r="AO633"/>
  <c r="AO685" s="1"/>
  <c r="AK323"/>
  <c r="M634"/>
  <c r="M686" s="1"/>
  <c r="M732"/>
  <c r="M755" s="1"/>
  <c r="M634" i="3"/>
  <c r="M686" s="1"/>
  <c r="E331" i="31"/>
  <c r="S429" i="3"/>
  <c r="M429" i="30" s="1"/>
  <c r="AK429" s="1"/>
  <c r="M417" i="3"/>
  <c r="AK417" s="1"/>
  <c r="Q417" i="1" s="1"/>
  <c r="M351" i="3"/>
  <c r="AK351" s="1"/>
  <c r="Q351" i="1" s="1"/>
  <c r="S363" i="3"/>
  <c r="E376" i="31"/>
  <c r="S558" i="3"/>
  <c r="M558" i="30" s="1"/>
  <c r="AK558" s="1"/>
  <c r="M546" i="3"/>
  <c r="AK546" s="1"/>
  <c r="E421" i="31"/>
  <c r="S437" i="3"/>
  <c r="M437" i="30" s="1"/>
  <c r="AK437" s="1"/>
  <c r="M425" i="3"/>
  <c r="AK425" s="1"/>
  <c r="Q425" i="1" s="1"/>
  <c r="E405" i="31"/>
  <c r="M335" i="3"/>
  <c r="AK335" s="1"/>
  <c r="S347"/>
  <c r="M347" i="30" s="1"/>
  <c r="AK347" s="1"/>
  <c r="E413" i="31"/>
  <c r="S400" i="3"/>
  <c r="M400" i="30" s="1"/>
  <c r="AK400" s="1"/>
  <c r="M388" i="3"/>
  <c r="AK388" s="1"/>
  <c r="Q388" i="1" s="1"/>
  <c r="S530" i="3"/>
  <c r="M530" i="30" s="1"/>
  <c r="AK530" s="1"/>
  <c r="M518" i="3"/>
  <c r="AK518" s="1"/>
  <c r="M343"/>
  <c r="AK343" s="1"/>
  <c r="Q343" i="1" s="1"/>
  <c r="S355" i="3"/>
  <c r="M355" i="30" s="1"/>
  <c r="AK355" s="1"/>
  <c r="S445" i="3"/>
  <c r="M445" i="30" s="1"/>
  <c r="AK445" s="1"/>
  <c r="M433" i="3"/>
  <c r="AK433" s="1"/>
  <c r="Q433" i="1" s="1"/>
  <c r="S635" i="3"/>
  <c r="E639" i="31" l="1"/>
  <c r="M635" i="3"/>
  <c r="M687" s="1"/>
  <c r="E327" i="31"/>
  <c r="Q686"/>
  <c r="M734" i="30"/>
  <c r="M757" s="1"/>
  <c r="M756"/>
  <c r="Q400" i="31"/>
  <c r="Q347"/>
  <c r="Q437"/>
  <c r="Q429"/>
  <c r="S636" i="30"/>
  <c r="S688" s="1"/>
  <c r="AO635"/>
  <c r="E518" i="31"/>
  <c r="Q518" i="1"/>
  <c r="E546" i="31"/>
  <c r="Q546" i="1"/>
  <c r="Q323" i="31"/>
  <c r="AK634" i="30"/>
  <c r="M687"/>
  <c r="M636"/>
  <c r="M688" s="1"/>
  <c r="Q335" i="1"/>
  <c r="M363" i="30"/>
  <c r="Q355" i="31"/>
  <c r="Q445"/>
  <c r="Q530"/>
  <c r="Q558"/>
  <c r="AK351" i="30"/>
  <c r="Q339" i="31"/>
  <c r="AQ342" s="1"/>
  <c r="BU342" s="1"/>
  <c r="AK636" i="30"/>
  <c r="AQ338" i="31"/>
  <c r="BU338" s="1"/>
  <c r="S570" i="3"/>
  <c r="M570" i="30" s="1"/>
  <c r="AK570" s="1"/>
  <c r="M558" i="3"/>
  <c r="AK558" s="1"/>
  <c r="M363"/>
  <c r="AK363" s="1"/>
  <c r="Q363" i="1" s="1"/>
  <c r="S375" i="3"/>
  <c r="E433" i="31"/>
  <c r="S367" i="3"/>
  <c r="M367" i="30" s="1"/>
  <c r="AK367" s="1"/>
  <c r="M355" i="3"/>
  <c r="AK355" s="1"/>
  <c r="Q355" i="1" s="1"/>
  <c r="S412" i="3"/>
  <c r="M412" i="30" s="1"/>
  <c r="AK412" s="1"/>
  <c r="M400" i="3"/>
  <c r="AK400" s="1"/>
  <c r="Q400" i="1" s="1"/>
  <c r="M347" i="3"/>
  <c r="AK347" s="1"/>
  <c r="S359"/>
  <c r="M359" i="30" s="1"/>
  <c r="AK359" s="1"/>
  <c r="AQ337" i="31"/>
  <c r="BU337" s="1"/>
  <c r="S441" i="3"/>
  <c r="M441" i="30" s="1"/>
  <c r="AK441" s="1"/>
  <c r="M429" i="3"/>
  <c r="AK429" s="1"/>
  <c r="Q429" i="1" s="1"/>
  <c r="E417" i="31"/>
  <c r="E731"/>
  <c r="E686"/>
  <c r="S457" i="3"/>
  <c r="M457" i="30" s="1"/>
  <c r="AK457" s="1"/>
  <c r="M445" i="3"/>
  <c r="AK445" s="1"/>
  <c r="Q445" i="1" s="1"/>
  <c r="E343" i="31"/>
  <c r="S542" i="3"/>
  <c r="M542" i="30" s="1"/>
  <c r="AK542" s="1"/>
  <c r="M530" i="3"/>
  <c r="AK530" s="1"/>
  <c r="E335" i="31"/>
  <c r="AQ336"/>
  <c r="BU336" s="1"/>
  <c r="E425"/>
  <c r="Q641"/>
  <c r="E388"/>
  <c r="S449" i="3"/>
  <c r="M449" i="30" s="1"/>
  <c r="AK449" s="1"/>
  <c r="M437" i="3"/>
  <c r="AK437" s="1"/>
  <c r="Q437" i="1" s="1"/>
  <c r="AQ335" i="31"/>
  <c r="BU335" s="1"/>
  <c r="S636" i="3"/>
  <c r="AQ345" i="31" l="1"/>
  <c r="BU345" s="1"/>
  <c r="AQ340"/>
  <c r="BU340" s="1"/>
  <c r="AQ343"/>
  <c r="BU343" s="1"/>
  <c r="AQ346"/>
  <c r="BU346" s="1"/>
  <c r="AQ344"/>
  <c r="BU344" s="1"/>
  <c r="AQ341"/>
  <c r="BU341" s="1"/>
  <c r="E339"/>
  <c r="AQ339"/>
  <c r="BU339" s="1"/>
  <c r="AK688" i="30"/>
  <c r="AO636"/>
  <c r="AO688" s="1"/>
  <c r="AO634"/>
  <c r="AO686" s="1"/>
  <c r="AK686"/>
  <c r="AQ350" i="31"/>
  <c r="BU350" s="1"/>
  <c r="Q441"/>
  <c r="Q347" i="1"/>
  <c r="Q367" i="31"/>
  <c r="E558"/>
  <c r="Q558" i="1"/>
  <c r="M637" i="30"/>
  <c r="M689" s="1"/>
  <c r="AK687"/>
  <c r="E530" i="31"/>
  <c r="Q530" i="1"/>
  <c r="Q412" i="31"/>
  <c r="M375" i="30"/>
  <c r="Q570" i="31"/>
  <c r="Q351"/>
  <c r="AK637" i="30"/>
  <c r="Q449" i="31"/>
  <c r="Q542"/>
  <c r="Q457"/>
  <c r="Q359"/>
  <c r="M735" i="30"/>
  <c r="M758" s="1"/>
  <c r="AK363"/>
  <c r="S637"/>
  <c r="AQ323" i="31"/>
  <c r="BU323" s="1"/>
  <c r="AQ333"/>
  <c r="BU333" s="1"/>
  <c r="AQ332"/>
  <c r="BU332" s="1"/>
  <c r="AQ330"/>
  <c r="BU330" s="1"/>
  <c r="AQ331"/>
  <c r="BU331" s="1"/>
  <c r="AQ328"/>
  <c r="BU328" s="1"/>
  <c r="AQ327"/>
  <c r="BU327" s="1"/>
  <c r="AQ334"/>
  <c r="BU334" s="1"/>
  <c r="AQ326"/>
  <c r="BU326" s="1"/>
  <c r="AQ325"/>
  <c r="BU325" s="1"/>
  <c r="AQ324"/>
  <c r="BU324" s="1"/>
  <c r="E323"/>
  <c r="Q640"/>
  <c r="Q688" s="1"/>
  <c r="AQ329"/>
  <c r="BU329" s="1"/>
  <c r="AQ348"/>
  <c r="BU348" s="1"/>
  <c r="AQ351"/>
  <c r="BU351" s="1"/>
  <c r="AQ347"/>
  <c r="BU347" s="1"/>
  <c r="E400"/>
  <c r="S461" i="3"/>
  <c r="M461" i="30" s="1"/>
  <c r="AK461" s="1"/>
  <c r="M449" i="3"/>
  <c r="AK449" s="1"/>
  <c r="Q449" i="1" s="1"/>
  <c r="E429" i="31"/>
  <c r="S424" i="3"/>
  <c r="M424" i="30" s="1"/>
  <c r="AK424" s="1"/>
  <c r="M412" i="3"/>
  <c r="AK412" s="1"/>
  <c r="Q412" i="1" s="1"/>
  <c r="E437" i="31"/>
  <c r="S554" i="3"/>
  <c r="M554" i="30" s="1"/>
  <c r="AK554" s="1"/>
  <c r="M542" i="3"/>
  <c r="AK542" s="1"/>
  <c r="Z641" i="31"/>
  <c r="E641"/>
  <c r="E445"/>
  <c r="S453" i="3"/>
  <c r="M453" i="30" s="1"/>
  <c r="AK453" s="1"/>
  <c r="M441" i="3"/>
  <c r="AK441" s="1"/>
  <c r="Q441" i="1" s="1"/>
  <c r="M359" i="3"/>
  <c r="AK359" s="1"/>
  <c r="S371"/>
  <c r="M371" i="30" s="1"/>
  <c r="AK371" s="1"/>
  <c r="E355" i="31"/>
  <c r="S582" i="3"/>
  <c r="M582" i="30" s="1"/>
  <c r="AK582" s="1"/>
  <c r="M570" i="3"/>
  <c r="AK570" s="1"/>
  <c r="S469"/>
  <c r="M469" i="30" s="1"/>
  <c r="AK469" s="1"/>
  <c r="M457" i="3"/>
  <c r="AK457" s="1"/>
  <c r="Q457" i="1" s="1"/>
  <c r="E347" i="31"/>
  <c r="AQ349"/>
  <c r="BU349" s="1"/>
  <c r="M367" i="3"/>
  <c r="AK367" s="1"/>
  <c r="Q367" i="1" s="1"/>
  <c r="S379" i="3"/>
  <c r="M379" i="30" s="1"/>
  <c r="AK379" s="1"/>
  <c r="M375" i="3"/>
  <c r="AK375" s="1"/>
  <c r="Q375" i="1" s="1"/>
  <c r="S387" i="3"/>
  <c r="Q642" i="31"/>
  <c r="S637" i="3"/>
  <c r="M636"/>
  <c r="E351" i="31" l="1"/>
  <c r="S638" i="30"/>
  <c r="AQ355" i="31"/>
  <c r="BU355" s="1"/>
  <c r="AQ357"/>
  <c r="BU357" s="1"/>
  <c r="AQ356"/>
  <c r="BU356" s="1"/>
  <c r="AQ358"/>
  <c r="BU358" s="1"/>
  <c r="AQ352"/>
  <c r="BU352" s="1"/>
  <c r="M638" i="30"/>
  <c r="M690" s="1"/>
  <c r="AO687"/>
  <c r="AK689"/>
  <c r="AO637"/>
  <c r="AO689" s="1"/>
  <c r="M387"/>
  <c r="Q453" i="31"/>
  <c r="Q461"/>
  <c r="Q363"/>
  <c r="AQ369" s="1"/>
  <c r="BU369" s="1"/>
  <c r="AK638" i="30"/>
  <c r="Q469" i="31"/>
  <c r="Q371"/>
  <c r="E542"/>
  <c r="Q542" i="1"/>
  <c r="Q424" i="31"/>
  <c r="Q687"/>
  <c r="E640"/>
  <c r="E688" s="1"/>
  <c r="Z640"/>
  <c r="AK375" i="30"/>
  <c r="Q582" i="31"/>
  <c r="Q379"/>
  <c r="E570"/>
  <c r="Q570" i="1"/>
  <c r="Q359"/>
  <c r="Q554" i="31"/>
  <c r="AQ353"/>
  <c r="BU353" s="1"/>
  <c r="AQ354"/>
  <c r="BU354" s="1"/>
  <c r="E642"/>
  <c r="Z642"/>
  <c r="Q689"/>
  <c r="E367"/>
  <c r="S481" i="3"/>
  <c r="M481" i="30" s="1"/>
  <c r="AK481" s="1"/>
  <c r="M469" i="3"/>
  <c r="AK469" s="1"/>
  <c r="Q469" i="1" s="1"/>
  <c r="S594" i="3"/>
  <c r="M582"/>
  <c r="AK582" s="1"/>
  <c r="E441" i="31"/>
  <c r="E412"/>
  <c r="E359"/>
  <c r="AQ360"/>
  <c r="BU360" s="1"/>
  <c r="AQ359"/>
  <c r="BU359" s="1"/>
  <c r="AQ362"/>
  <c r="BU362" s="1"/>
  <c r="Q643"/>
  <c r="AQ361"/>
  <c r="BU361" s="1"/>
  <c r="S399" i="3"/>
  <c r="M387"/>
  <c r="AK387" s="1"/>
  <c r="Q387" i="1" s="1"/>
  <c r="S465" i="3"/>
  <c r="M465" i="30" s="1"/>
  <c r="AK465" s="1"/>
  <c r="M453" i="3"/>
  <c r="AK453" s="1"/>
  <c r="Q453" i="1" s="1"/>
  <c r="S566" i="3"/>
  <c r="M566" i="30" s="1"/>
  <c r="AK566" s="1"/>
  <c r="M554" i="3"/>
  <c r="AK554" s="1"/>
  <c r="S436"/>
  <c r="M436" i="30" s="1"/>
  <c r="AK436" s="1"/>
  <c r="M424" i="3"/>
  <c r="AK424" s="1"/>
  <c r="Q424" i="1" s="1"/>
  <c r="E449" i="31"/>
  <c r="M379" i="3"/>
  <c r="AK379" s="1"/>
  <c r="Q379" i="1" s="1"/>
  <c r="S391" i="3"/>
  <c r="M391" i="30" s="1"/>
  <c r="AK391" s="1"/>
  <c r="E457" i="31"/>
  <c r="S383" i="3"/>
  <c r="M383" i="30" s="1"/>
  <c r="AK383" s="1"/>
  <c r="M371" i="3"/>
  <c r="AK371" s="1"/>
  <c r="S473"/>
  <c r="M473" i="30" s="1"/>
  <c r="AK473" s="1"/>
  <c r="M461" i="3"/>
  <c r="AK461" s="1"/>
  <c r="Q461" i="1" s="1"/>
  <c r="M637" i="3"/>
  <c r="M689" s="1"/>
  <c r="M688"/>
  <c r="S638"/>
  <c r="AH629"/>
  <c r="AC629"/>
  <c r="Z629"/>
  <c r="Y629"/>
  <c r="AQ364" i="31" l="1"/>
  <c r="BU364" s="1"/>
  <c r="E363"/>
  <c r="AQ365"/>
  <c r="BU365" s="1"/>
  <c r="E733"/>
  <c r="AQ363"/>
  <c r="BU363" s="1"/>
  <c r="AQ368"/>
  <c r="BU368" s="1"/>
  <c r="AQ370"/>
  <c r="BU370" s="1"/>
  <c r="AQ366"/>
  <c r="BU366" s="1"/>
  <c r="AQ367"/>
  <c r="BU367" s="1"/>
  <c r="Q473"/>
  <c r="Q566"/>
  <c r="Q465"/>
  <c r="M399" i="30"/>
  <c r="Q481" i="31"/>
  <c r="Q375"/>
  <c r="AQ375" s="1"/>
  <c r="BU375" s="1"/>
  <c r="AK639" i="30"/>
  <c r="S639"/>
  <c r="Q371" i="1"/>
  <c r="E582" i="31"/>
  <c r="Q582" i="1"/>
  <c r="Q383" i="31"/>
  <c r="Q391"/>
  <c r="Q436"/>
  <c r="M594" i="3"/>
  <c r="AK594" s="1"/>
  <c r="M594" i="30"/>
  <c r="AK594" s="1"/>
  <c r="E687" i="31"/>
  <c r="E732"/>
  <c r="AO638" i="30"/>
  <c r="AO690" s="1"/>
  <c r="AK690"/>
  <c r="AK387"/>
  <c r="E554" i="31"/>
  <c r="Q554" i="1"/>
  <c r="M639" i="30"/>
  <c r="M691" s="1"/>
  <c r="AQ373" i="31"/>
  <c r="BU373" s="1"/>
  <c r="Q644"/>
  <c r="Z644" s="1"/>
  <c r="E379"/>
  <c r="E461"/>
  <c r="S448" i="3"/>
  <c r="M448" i="30" s="1"/>
  <c r="AK448" s="1"/>
  <c r="M436" i="3"/>
  <c r="AK436" s="1"/>
  <c r="Q436" i="1" s="1"/>
  <c r="E643" i="31"/>
  <c r="Q690"/>
  <c r="Z643"/>
  <c r="M383" i="3"/>
  <c r="AK383" s="1"/>
  <c r="S395"/>
  <c r="M395" i="30" s="1"/>
  <c r="AK395" s="1"/>
  <c r="S639" i="3"/>
  <c r="E453" i="31"/>
  <c r="AQ372"/>
  <c r="BU372" s="1"/>
  <c r="E469"/>
  <c r="E424"/>
  <c r="S485" i="3"/>
  <c r="M485" i="30" s="1"/>
  <c r="AK485" s="1"/>
  <c r="M473" i="3"/>
  <c r="AK473" s="1"/>
  <c r="Q473" i="1" s="1"/>
  <c r="E371" i="31"/>
  <c r="AQ374"/>
  <c r="BU374" s="1"/>
  <c r="AQ371"/>
  <c r="BU371" s="1"/>
  <c r="M391" i="3"/>
  <c r="AK391" s="1"/>
  <c r="Q391" i="1" s="1"/>
  <c r="S403" i="3"/>
  <c r="M403" i="30" s="1"/>
  <c r="AK403" s="1"/>
  <c r="S578" i="3"/>
  <c r="M578" i="30" s="1"/>
  <c r="AK578" s="1"/>
  <c r="M566" i="3"/>
  <c r="AK566" s="1"/>
  <c r="S477"/>
  <c r="M477" i="30" s="1"/>
  <c r="AK477" s="1"/>
  <c r="M465" i="3"/>
  <c r="AK465" s="1"/>
  <c r="Q465" i="1" s="1"/>
  <c r="M399" i="3"/>
  <c r="AK399" s="1"/>
  <c r="Q399" i="1" s="1"/>
  <c r="S411" i="3"/>
  <c r="S493"/>
  <c r="M493" i="30" s="1"/>
  <c r="AK493" s="1"/>
  <c r="M481" i="3"/>
  <c r="AK481" s="1"/>
  <c r="E689" i="31"/>
  <c r="E734"/>
  <c r="M638" i="3"/>
  <c r="AX629"/>
  <c r="G629"/>
  <c r="E629"/>
  <c r="D629"/>
  <c r="AQ382" i="31" l="1"/>
  <c r="BU382" s="1"/>
  <c r="AQ376"/>
  <c r="BU376" s="1"/>
  <c r="E375"/>
  <c r="S640" i="30"/>
  <c r="Q594" i="31"/>
  <c r="AK399" i="30"/>
  <c r="E481" i="31"/>
  <c r="Q481" i="1"/>
  <c r="Q403" i="31"/>
  <c r="AQ379"/>
  <c r="BU379" s="1"/>
  <c r="Q448"/>
  <c r="Q594" i="1"/>
  <c r="G682" i="3"/>
  <c r="D682"/>
  <c r="Q493" i="31"/>
  <c r="Q477"/>
  <c r="AQ380"/>
  <c r="BU380" s="1"/>
  <c r="Q395"/>
  <c r="M640" i="30"/>
  <c r="M692" s="1"/>
  <c r="Q578" i="31"/>
  <c r="M411" i="30"/>
  <c r="E566" i="31"/>
  <c r="Q566" i="1"/>
  <c r="AQ381" i="31"/>
  <c r="BU381" s="1"/>
  <c r="Q485"/>
  <c r="Q383" i="1"/>
  <c r="Q387" i="31"/>
  <c r="AQ394" s="1"/>
  <c r="BU394" s="1"/>
  <c r="AK640" i="30"/>
  <c r="AQ377" i="31"/>
  <c r="BU377" s="1"/>
  <c r="AK691" i="30"/>
  <c r="AO639"/>
  <c r="AO691" s="1"/>
  <c r="AQ378" i="31"/>
  <c r="BU378" s="1"/>
  <c r="Q691"/>
  <c r="E644"/>
  <c r="E736" s="1"/>
  <c r="Q645"/>
  <c r="E645" s="1"/>
  <c r="AQ383"/>
  <c r="BU383" s="1"/>
  <c r="AQ384"/>
  <c r="BU384" s="1"/>
  <c r="AQ385"/>
  <c r="BU385" s="1"/>
  <c r="AQ386"/>
  <c r="BU386" s="1"/>
  <c r="S590" i="3"/>
  <c r="M590" i="30" s="1"/>
  <c r="AK590" s="1"/>
  <c r="M578" i="3"/>
  <c r="AK578" s="1"/>
  <c r="E473" i="31"/>
  <c r="M395" i="3"/>
  <c r="AK395" s="1"/>
  <c r="S407"/>
  <c r="M407" i="30" s="1"/>
  <c r="AK407" s="1"/>
  <c r="M411" i="3"/>
  <c r="AK411" s="1"/>
  <c r="Q411" i="1" s="1"/>
  <c r="S423" i="3"/>
  <c r="S460"/>
  <c r="M460" i="30" s="1"/>
  <c r="AK460" s="1"/>
  <c r="M448" i="3"/>
  <c r="AK448" s="1"/>
  <c r="Q448" i="1" s="1"/>
  <c r="E465" i="31"/>
  <c r="S415" i="3"/>
  <c r="M415" i="30" s="1"/>
  <c r="AK415" s="1"/>
  <c r="M403" i="3"/>
  <c r="AK403" s="1"/>
  <c r="Q403" i="1" s="1"/>
  <c r="S497" i="3"/>
  <c r="M497" i="30" s="1"/>
  <c r="AK497" s="1"/>
  <c r="M485" i="3"/>
  <c r="AK485" s="1"/>
  <c r="E383" i="31"/>
  <c r="E690"/>
  <c r="E735"/>
  <c r="S505" i="3"/>
  <c r="M505" i="30" s="1"/>
  <c r="AK505" s="1"/>
  <c r="M493" i="3"/>
  <c r="AK493" s="1"/>
  <c r="S489"/>
  <c r="M489" i="30" s="1"/>
  <c r="AK489" s="1"/>
  <c r="M477" i="3"/>
  <c r="AK477" s="1"/>
  <c r="E391" i="31"/>
  <c r="E436"/>
  <c r="M639" i="3"/>
  <c r="S640"/>
  <c r="AW634"/>
  <c r="AW636"/>
  <c r="AW638"/>
  <c r="AW640"/>
  <c r="AW642"/>
  <c r="AW644"/>
  <c r="AW646"/>
  <c r="AW650"/>
  <c r="AW652"/>
  <c r="AW656"/>
  <c r="AW648"/>
  <c r="AW654"/>
  <c r="AW633"/>
  <c r="AW655"/>
  <c r="AW651"/>
  <c r="AW647"/>
  <c r="AW643"/>
  <c r="AW639"/>
  <c r="AW635"/>
  <c r="AW632"/>
  <c r="AW657"/>
  <c r="AW653"/>
  <c r="AW649"/>
  <c r="AW645"/>
  <c r="AW641"/>
  <c r="AW637"/>
  <c r="AW631"/>
  <c r="I629"/>
  <c r="E682"/>
  <c r="Z645" i="31" l="1"/>
  <c r="AQ392"/>
  <c r="BU392" s="1"/>
  <c r="AQ387"/>
  <c r="BU387" s="1"/>
  <c r="E387"/>
  <c r="E594"/>
  <c r="AQ391"/>
  <c r="BU391" s="1"/>
  <c r="AQ388"/>
  <c r="BU388" s="1"/>
  <c r="Q692"/>
  <c r="AQ393"/>
  <c r="BU393" s="1"/>
  <c r="AQ390"/>
  <c r="BU390" s="1"/>
  <c r="AQ389"/>
  <c r="BU389" s="1"/>
  <c r="Q489"/>
  <c r="AQ396"/>
  <c r="BU396" s="1"/>
  <c r="Q395" i="1"/>
  <c r="E477" i="31"/>
  <c r="Q477" i="1"/>
  <c r="Q497" i="31"/>
  <c r="Q407"/>
  <c r="E578"/>
  <c r="Q578" i="1"/>
  <c r="S641" i="30"/>
  <c r="M641"/>
  <c r="M693" s="1"/>
  <c r="Q460" i="31"/>
  <c r="AK692" i="30"/>
  <c r="AO640"/>
  <c r="AO692" s="1"/>
  <c r="E493" i="31"/>
  <c r="Q493" i="1"/>
  <c r="Q415" i="31"/>
  <c r="M423" i="30"/>
  <c r="E691" i="31"/>
  <c r="Q590"/>
  <c r="Q399"/>
  <c r="AQ404" s="1"/>
  <c r="BU404" s="1"/>
  <c r="AK641" i="30"/>
  <c r="AQ395" i="31"/>
  <c r="BU395" s="1"/>
  <c r="Q505"/>
  <c r="E485"/>
  <c r="Q485" i="1"/>
  <c r="AK411" i="30"/>
  <c r="S517" i="3"/>
  <c r="M517" i="30" s="1"/>
  <c r="AK517" s="1"/>
  <c r="M505" i="3"/>
  <c r="AK505" s="1"/>
  <c r="E448" i="31"/>
  <c r="S602" i="3"/>
  <c r="M590"/>
  <c r="AK590" s="1"/>
  <c r="S472"/>
  <c r="M472" i="30" s="1"/>
  <c r="AK472" s="1"/>
  <c r="M460" i="3"/>
  <c r="AK460" s="1"/>
  <c r="Q460" i="1" s="1"/>
  <c r="E395" i="31"/>
  <c r="AQ397"/>
  <c r="BU397" s="1"/>
  <c r="M407" i="3"/>
  <c r="AK407" s="1"/>
  <c r="S419"/>
  <c r="M419" i="30" s="1"/>
  <c r="AK419" s="1"/>
  <c r="S641" i="3"/>
  <c r="E692" i="31"/>
  <c r="E737"/>
  <c r="S501" i="3"/>
  <c r="M501" i="30" s="1"/>
  <c r="AK501" s="1"/>
  <c r="M489" i="3"/>
  <c r="AK489" s="1"/>
  <c r="S509"/>
  <c r="M509" i="30" s="1"/>
  <c r="AK509" s="1"/>
  <c r="M497" i="3"/>
  <c r="AK497" s="1"/>
  <c r="M423"/>
  <c r="AK423" s="1"/>
  <c r="Q423" i="1" s="1"/>
  <c r="S435" i="3"/>
  <c r="M435" i="30" s="1"/>
  <c r="AQ398" i="31"/>
  <c r="BU398" s="1"/>
  <c r="M415" i="3"/>
  <c r="AK415" s="1"/>
  <c r="Q415" i="1" s="1"/>
  <c r="S427" i="3"/>
  <c r="M427" i="30" s="1"/>
  <c r="AK427" s="1"/>
  <c r="E403" i="31"/>
  <c r="Q646"/>
  <c r="M640" i="3"/>
  <c r="M692" s="1"/>
  <c r="J629"/>
  <c r="M629"/>
  <c r="AQ403" i="31" l="1"/>
  <c r="BU403" s="1"/>
  <c r="AQ399"/>
  <c r="BU399" s="1"/>
  <c r="AQ409"/>
  <c r="BU409" s="1"/>
  <c r="AQ407"/>
  <c r="BU407" s="1"/>
  <c r="AQ405"/>
  <c r="BU405" s="1"/>
  <c r="AQ406"/>
  <c r="BU406" s="1"/>
  <c r="AO641" i="30"/>
  <c r="AO693" s="1"/>
  <c r="AK693"/>
  <c r="E497" i="31"/>
  <c r="Q497" i="1"/>
  <c r="AQ408" i="31"/>
  <c r="BU408" s="1"/>
  <c r="Q407" i="1"/>
  <c r="Q472" i="31"/>
  <c r="E505"/>
  <c r="Q505" i="1"/>
  <c r="AQ401" i="31"/>
  <c r="BU401" s="1"/>
  <c r="E399"/>
  <c r="Q419"/>
  <c r="Q509"/>
  <c r="E590"/>
  <c r="Q590" i="1"/>
  <c r="Q517" i="31"/>
  <c r="AQ400"/>
  <c r="BU400" s="1"/>
  <c r="Q501"/>
  <c r="Q411"/>
  <c r="AK642" i="30"/>
  <c r="S642"/>
  <c r="Q427" i="31"/>
  <c r="AK435" i="30"/>
  <c r="E489" i="31"/>
  <c r="Q489" i="1"/>
  <c r="M602" i="3"/>
  <c r="AK602" s="1"/>
  <c r="M602" i="30"/>
  <c r="AK602" s="1"/>
  <c r="M642"/>
  <c r="M694" s="1"/>
  <c r="AK423"/>
  <c r="AQ402" i="31"/>
  <c r="BU402" s="1"/>
  <c r="M427" i="3"/>
  <c r="AK427" s="1"/>
  <c r="Q427" i="1" s="1"/>
  <c r="S439" i="3"/>
  <c r="M439" i="30" s="1"/>
  <c r="AK439" s="1"/>
  <c r="E415" i="31"/>
  <c r="S513" i="3"/>
  <c r="M513" i="30" s="1"/>
  <c r="AK513" s="1"/>
  <c r="M501" i="3"/>
  <c r="AK501" s="1"/>
  <c r="S431"/>
  <c r="M431" i="30" s="1"/>
  <c r="AK431" s="1"/>
  <c r="M419" i="3"/>
  <c r="AK419" s="1"/>
  <c r="S529"/>
  <c r="M529" i="30" s="1"/>
  <c r="AK529" s="1"/>
  <c r="M517" i="3"/>
  <c r="AK517" s="1"/>
  <c r="E646" i="31"/>
  <c r="Q693"/>
  <c r="Z646"/>
  <c r="S521" i="3"/>
  <c r="M521" i="30" s="1"/>
  <c r="AK521" s="1"/>
  <c r="M509" i="3"/>
  <c r="AK509" s="1"/>
  <c r="S484"/>
  <c r="M484" i="30" s="1"/>
  <c r="AK484" s="1"/>
  <c r="M472" i="3"/>
  <c r="AK472" s="1"/>
  <c r="Q472" i="1" s="1"/>
  <c r="S447" i="3"/>
  <c r="M447" i="30" s="1"/>
  <c r="M435" i="3"/>
  <c r="AK435" s="1"/>
  <c r="Q435" i="1" s="1"/>
  <c r="E407" i="31"/>
  <c r="Q647"/>
  <c r="E460"/>
  <c r="AQ410"/>
  <c r="BU410" s="1"/>
  <c r="M641" i="3"/>
  <c r="M693" s="1"/>
  <c r="S642"/>
  <c r="AW246"/>
  <c r="AX246"/>
  <c r="AY257" s="1"/>
  <c r="AQ415" i="31" l="1"/>
  <c r="BU415" s="1"/>
  <c r="AQ417"/>
  <c r="BU417" s="1"/>
  <c r="AQ413"/>
  <c r="BU413" s="1"/>
  <c r="AQ416"/>
  <c r="BU416" s="1"/>
  <c r="AQ418"/>
  <c r="BU418" s="1"/>
  <c r="Q423"/>
  <c r="AQ424" s="1"/>
  <c r="BU424" s="1"/>
  <c r="AK643" i="30"/>
  <c r="AK447"/>
  <c r="Q521" i="31"/>
  <c r="E517"/>
  <c r="Q517" i="1"/>
  <c r="E501" i="31"/>
  <c r="Q501" i="1"/>
  <c r="Q439" i="31"/>
  <c r="M643" i="30"/>
  <c r="M695" s="1"/>
  <c r="Q602" i="31"/>
  <c r="Q529"/>
  <c r="Q484"/>
  <c r="Q419" i="1"/>
  <c r="AO642" i="30"/>
  <c r="AO694" s="1"/>
  <c r="AK694"/>
  <c r="Q513" i="31"/>
  <c r="Q602" i="1"/>
  <c r="Q435" i="31"/>
  <c r="E509"/>
  <c r="Q509" i="1"/>
  <c r="Q431" i="31"/>
  <c r="AQ411"/>
  <c r="BU411" s="1"/>
  <c r="AQ412"/>
  <c r="BU412" s="1"/>
  <c r="E411"/>
  <c r="AQ414"/>
  <c r="BU414" s="1"/>
  <c r="S643" i="30"/>
  <c r="E693" i="31"/>
  <c r="E738"/>
  <c r="M431" i="3"/>
  <c r="AK431" s="1"/>
  <c r="S443"/>
  <c r="M443" i="30" s="1"/>
  <c r="AK443" s="1"/>
  <c r="AK644" s="1"/>
  <c r="M447" i="3"/>
  <c r="AK447" s="1"/>
  <c r="Q447" i="1" s="1"/>
  <c r="S459" i="3"/>
  <c r="M459" i="30" s="1"/>
  <c r="S533" i="3"/>
  <c r="M533" i="30" s="1"/>
  <c r="AK533" s="1"/>
  <c r="M521" i="3"/>
  <c r="AK521" s="1"/>
  <c r="Q694" i="31"/>
  <c r="E647"/>
  <c r="Z647"/>
  <c r="E472"/>
  <c r="S541" i="3"/>
  <c r="M541" i="30" s="1"/>
  <c r="AK541" s="1"/>
  <c r="M529" i="3"/>
  <c r="AK529" s="1"/>
  <c r="S525"/>
  <c r="M525" i="30" s="1"/>
  <c r="AK525" s="1"/>
  <c r="M513" i="3"/>
  <c r="AK513" s="1"/>
  <c r="M439"/>
  <c r="AK439" s="1"/>
  <c r="Q439" i="1" s="1"/>
  <c r="S451" i="3"/>
  <c r="M451" i="30" s="1"/>
  <c r="AK451" s="1"/>
  <c r="S496" i="3"/>
  <c r="M496" i="30" s="1"/>
  <c r="AK496" s="1"/>
  <c r="M484" i="3"/>
  <c r="AK484" s="1"/>
  <c r="E419" i="31"/>
  <c r="AQ419"/>
  <c r="BU419" s="1"/>
  <c r="AQ420"/>
  <c r="BU420" s="1"/>
  <c r="AQ422"/>
  <c r="BU422" s="1"/>
  <c r="Q648"/>
  <c r="AQ421"/>
  <c r="BU421" s="1"/>
  <c r="E427"/>
  <c r="M642" i="3"/>
  <c r="M694" s="1"/>
  <c r="S643"/>
  <c r="BA258"/>
  <c r="X246"/>
  <c r="AQ429" i="31" l="1"/>
  <c r="BU429" s="1"/>
  <c r="AQ425"/>
  <c r="BU425" s="1"/>
  <c r="AQ423"/>
  <c r="BU423" s="1"/>
  <c r="AQ427"/>
  <c r="BU427" s="1"/>
  <c r="AQ430"/>
  <c r="BU430" s="1"/>
  <c r="AQ428"/>
  <c r="BU428" s="1"/>
  <c r="AQ426"/>
  <c r="BU426" s="1"/>
  <c r="E602"/>
  <c r="E423"/>
  <c r="E435"/>
  <c r="AQ438"/>
  <c r="BU438" s="1"/>
  <c r="E484"/>
  <c r="Q484" i="1"/>
  <c r="E513" i="31"/>
  <c r="Q513" i="1"/>
  <c r="AK459" i="30"/>
  <c r="Q447" i="31"/>
  <c r="Q525"/>
  <c r="Q451"/>
  <c r="E529"/>
  <c r="Q529" i="1"/>
  <c r="E521" i="31"/>
  <c r="Q521" i="1"/>
  <c r="Q443" i="31"/>
  <c r="AO643" i="30"/>
  <c r="AO695" s="1"/>
  <c r="AK695"/>
  <c r="Q496" i="31"/>
  <c r="AO644" i="30"/>
  <c r="AK696"/>
  <c r="Q541" i="31"/>
  <c r="Q533"/>
  <c r="AQ437"/>
  <c r="BU437" s="1"/>
  <c r="Q431" i="1"/>
  <c r="M644" i="30"/>
  <c r="M696" s="1"/>
  <c r="AQ436" i="31"/>
  <c r="BU436" s="1"/>
  <c r="AQ435"/>
  <c r="BU435" s="1"/>
  <c r="S463" i="3"/>
  <c r="M463" i="30" s="1"/>
  <c r="AK463" s="1"/>
  <c r="M451" i="3"/>
  <c r="AK451" s="1"/>
  <c r="Q451" i="1" s="1"/>
  <c r="Q695" i="31"/>
  <c r="E648"/>
  <c r="Z648"/>
  <c r="E439"/>
  <c r="S553" i="3"/>
  <c r="M553" i="30" s="1"/>
  <c r="AK553" s="1"/>
  <c r="M541" i="3"/>
  <c r="AK541" s="1"/>
  <c r="E739" i="31"/>
  <c r="E694"/>
  <c r="S455" i="3"/>
  <c r="M455" i="30" s="1"/>
  <c r="AK455" s="1"/>
  <c r="M443" i="3"/>
  <c r="AK443" s="1"/>
  <c r="S508"/>
  <c r="M508" i="30" s="1"/>
  <c r="AK508" s="1"/>
  <c r="M496" i="3"/>
  <c r="AK496" s="1"/>
  <c r="S537"/>
  <c r="M537" i="30" s="1"/>
  <c r="AK537" s="1"/>
  <c r="M525" i="3"/>
  <c r="AK525" s="1"/>
  <c r="S471"/>
  <c r="M471" i="30" s="1"/>
  <c r="M459" i="3"/>
  <c r="AK459" s="1"/>
  <c r="Q459" i="1" s="1"/>
  <c r="S545" i="3"/>
  <c r="M545" i="30" s="1"/>
  <c r="AK545" s="1"/>
  <c r="M533" i="3"/>
  <c r="AK533" s="1"/>
  <c r="AQ442" i="31"/>
  <c r="BU442" s="1"/>
  <c r="E431"/>
  <c r="AQ441"/>
  <c r="BU441" s="1"/>
  <c r="AQ439"/>
  <c r="BU439" s="1"/>
  <c r="AQ440"/>
  <c r="BU440" s="1"/>
  <c r="AQ434"/>
  <c r="BU434" s="1"/>
  <c r="AQ431"/>
  <c r="BU431" s="1"/>
  <c r="AQ432"/>
  <c r="BU432" s="1"/>
  <c r="AQ433"/>
  <c r="BU433" s="1"/>
  <c r="Q649"/>
  <c r="M643" i="3"/>
  <c r="AW245"/>
  <c r="BA257" s="1"/>
  <c r="AX245"/>
  <c r="AY256" s="1"/>
  <c r="X245"/>
  <c r="E447" i="31" l="1"/>
  <c r="AQ444"/>
  <c r="BU444" s="1"/>
  <c r="AO696" i="30"/>
  <c r="E496" i="31"/>
  <c r="Q496" i="1"/>
  <c r="Q455" i="31"/>
  <c r="Q553"/>
  <c r="Q508"/>
  <c r="E533"/>
  <c r="Q533" i="1"/>
  <c r="E525" i="31"/>
  <c r="Q525" i="1"/>
  <c r="AQ443" i="31"/>
  <c r="BU443" s="1"/>
  <c r="M645" i="30"/>
  <c r="M697" s="1"/>
  <c r="AK471"/>
  <c r="Q545" i="31"/>
  <c r="Q537"/>
  <c r="AQ448"/>
  <c r="BU448" s="1"/>
  <c r="Q443" i="1"/>
  <c r="E541" i="31"/>
  <c r="Q541" i="1"/>
  <c r="Q463" i="31"/>
  <c r="AK645" i="30"/>
  <c r="Q459" i="31"/>
  <c r="S557" i="3"/>
  <c r="M557" i="30" s="1"/>
  <c r="AK557" s="1"/>
  <c r="M545" i="3"/>
  <c r="AK545" s="1"/>
  <c r="E649" i="31"/>
  <c r="E696" s="1"/>
  <c r="Q696"/>
  <c r="AQ454"/>
  <c r="BU454" s="1"/>
  <c r="E443"/>
  <c r="AQ453"/>
  <c r="BU453" s="1"/>
  <c r="AQ452"/>
  <c r="BU452" s="1"/>
  <c r="AQ451"/>
  <c r="BU451" s="1"/>
  <c r="AQ445"/>
  <c r="BU445" s="1"/>
  <c r="AQ449"/>
  <c r="BU449" s="1"/>
  <c r="E695"/>
  <c r="E740"/>
  <c r="E451"/>
  <c r="S549" i="3"/>
  <c r="M549" i="30" s="1"/>
  <c r="AK549" s="1"/>
  <c r="M537" i="3"/>
  <c r="AK537" s="1"/>
  <c r="S483"/>
  <c r="M483" i="30" s="1"/>
  <c r="M471" i="3"/>
  <c r="AK471" s="1"/>
  <c r="Q471" i="1" s="1"/>
  <c r="S520" i="3"/>
  <c r="M520" i="30" s="1"/>
  <c r="AK520" s="1"/>
  <c r="M508" i="3"/>
  <c r="AK508" s="1"/>
  <c r="S467"/>
  <c r="M467" i="30" s="1"/>
  <c r="AK467" s="1"/>
  <c r="AK646" s="1"/>
  <c r="M455" i="3"/>
  <c r="AK455" s="1"/>
  <c r="S565"/>
  <c r="M565" i="30" s="1"/>
  <c r="AK565" s="1"/>
  <c r="M553" i="3"/>
  <c r="AK553" s="1"/>
  <c r="S475"/>
  <c r="M475" i="30" s="1"/>
  <c r="AK475" s="1"/>
  <c r="M463" i="3"/>
  <c r="AK463" s="1"/>
  <c r="Q463" i="1" s="1"/>
  <c r="Q650" i="31"/>
  <c r="AQ447"/>
  <c r="BU447" s="1"/>
  <c r="AQ450"/>
  <c r="BU450" s="1"/>
  <c r="AQ446"/>
  <c r="BU446" s="1"/>
  <c r="M644" i="3"/>
  <c r="M696" s="1"/>
  <c r="AW244"/>
  <c r="BA256" s="1"/>
  <c r="E459" i="31" l="1"/>
  <c r="M646" i="30"/>
  <c r="M698" s="1"/>
  <c r="AK698"/>
  <c r="AO646"/>
  <c r="Q520" i="31"/>
  <c r="AQ461"/>
  <c r="BU461" s="1"/>
  <c r="Q455" i="1"/>
  <c r="Q565" i="31"/>
  <c r="Q475"/>
  <c r="Q467"/>
  <c r="AK483" i="30"/>
  <c r="E545" i="31"/>
  <c r="Q545" i="1"/>
  <c r="Q549" i="31"/>
  <c r="E553"/>
  <c r="Q553" i="1"/>
  <c r="E508" i="31"/>
  <c r="Q508" i="1"/>
  <c r="E537" i="31"/>
  <c r="Q537" i="1"/>
  <c r="Q557" i="31"/>
  <c r="AO645" i="30"/>
  <c r="AO697" s="1"/>
  <c r="AK697"/>
  <c r="Q471" i="31"/>
  <c r="S487" i="3"/>
  <c r="M487" i="30" s="1"/>
  <c r="AK487" s="1"/>
  <c r="M475" i="3"/>
  <c r="AK475" s="1"/>
  <c r="Q475" i="1" s="1"/>
  <c r="Q651" i="31"/>
  <c r="S479" i="3"/>
  <c r="M479" i="30" s="1"/>
  <c r="AK479" s="1"/>
  <c r="AK647" s="1"/>
  <c r="M467" i="3"/>
  <c r="AK467" s="1"/>
  <c r="S495"/>
  <c r="M495" i="30" s="1"/>
  <c r="M483" i="3"/>
  <c r="AK483" s="1"/>
  <c r="AQ460" i="31"/>
  <c r="BU460" s="1"/>
  <c r="Q697"/>
  <c r="E650"/>
  <c r="E697" s="1"/>
  <c r="AQ466"/>
  <c r="BU466" s="1"/>
  <c r="E455"/>
  <c r="AQ465"/>
  <c r="BU465" s="1"/>
  <c r="AQ464"/>
  <c r="BU464" s="1"/>
  <c r="AQ463"/>
  <c r="BU463" s="1"/>
  <c r="AQ455"/>
  <c r="BU455" s="1"/>
  <c r="AQ457"/>
  <c r="BU457" s="1"/>
  <c r="AQ459"/>
  <c r="BU459" s="1"/>
  <c r="AQ458"/>
  <c r="BU458" s="1"/>
  <c r="AQ456"/>
  <c r="BU456" s="1"/>
  <c r="E463"/>
  <c r="S577" i="3"/>
  <c r="M577" i="30" s="1"/>
  <c r="AK577" s="1"/>
  <c r="M565" i="3"/>
  <c r="AK565" s="1"/>
  <c r="S532"/>
  <c r="M532" i="30" s="1"/>
  <c r="AK532" s="1"/>
  <c r="M520" i="3"/>
  <c r="AK520" s="1"/>
  <c r="S561"/>
  <c r="M561" i="30" s="1"/>
  <c r="AK561" s="1"/>
  <c r="M549" i="3"/>
  <c r="AK549" s="1"/>
  <c r="AQ462" i="31"/>
  <c r="BU462" s="1"/>
  <c r="S569" i="3"/>
  <c r="M569" i="30" s="1"/>
  <c r="AK569" s="1"/>
  <c r="M557" i="3"/>
  <c r="AK557" s="1"/>
  <c r="M645"/>
  <c r="AX244"/>
  <c r="AY255" s="1"/>
  <c r="X244"/>
  <c r="E471" i="31" l="1"/>
  <c r="AQ473"/>
  <c r="BU473" s="1"/>
  <c r="AQ468"/>
  <c r="BU468" s="1"/>
  <c r="AQ471"/>
  <c r="BU471" s="1"/>
  <c r="AK699" i="30"/>
  <c r="AO647"/>
  <c r="AO699" s="1"/>
  <c r="E520" i="31"/>
  <c r="Q520" i="1"/>
  <c r="AK495" i="30"/>
  <c r="Q652" i="31"/>
  <c r="E652" s="1"/>
  <c r="Q561"/>
  <c r="Q577"/>
  <c r="Q483" i="1"/>
  <c r="Q532" i="31"/>
  <c r="AQ472"/>
  <c r="BU472" s="1"/>
  <c r="AQ470"/>
  <c r="BU470" s="1"/>
  <c r="AQ474"/>
  <c r="BU474" s="1"/>
  <c r="Q467" i="1"/>
  <c r="Q487" i="31"/>
  <c r="AO698" i="30"/>
  <c r="E557" i="31"/>
  <c r="Q557" i="1"/>
  <c r="Q569" i="31"/>
  <c r="E549"/>
  <c r="Q549" i="1"/>
  <c r="E565" i="31"/>
  <c r="Q565" i="1"/>
  <c r="Q479" i="31"/>
  <c r="M647" i="30"/>
  <c r="M699" s="1"/>
  <c r="Q483" i="31"/>
  <c r="S544" i="3"/>
  <c r="M544" i="30" s="1"/>
  <c r="AK544" s="1"/>
  <c r="M532" i="3"/>
  <c r="AK532" s="1"/>
  <c r="E651" i="31"/>
  <c r="E698" s="1"/>
  <c r="Q698"/>
  <c r="S581" i="3"/>
  <c r="M581" i="30" s="1"/>
  <c r="AK581" s="1"/>
  <c r="M569" i="3"/>
  <c r="AK569" s="1"/>
  <c r="S507"/>
  <c r="M507" i="30" s="1"/>
  <c r="M495" i="3"/>
  <c r="AK495" s="1"/>
  <c r="E475" i="31"/>
  <c r="S573" i="3"/>
  <c r="M573" i="30" s="1"/>
  <c r="AK573" s="1"/>
  <c r="M561" i="3"/>
  <c r="AK561" s="1"/>
  <c r="S589"/>
  <c r="M589" i="30" s="1"/>
  <c r="AK589" s="1"/>
  <c r="M577" i="3"/>
  <c r="AK577" s="1"/>
  <c r="E467" i="31"/>
  <c r="AQ478"/>
  <c r="BU478" s="1"/>
  <c r="AQ477"/>
  <c r="BU477" s="1"/>
  <c r="AQ476"/>
  <c r="BU476" s="1"/>
  <c r="AQ475"/>
  <c r="BU475" s="1"/>
  <c r="AQ469"/>
  <c r="BU469" s="1"/>
  <c r="S499" i="3"/>
  <c r="M499" i="30" s="1"/>
  <c r="AK499" s="1"/>
  <c r="M487" i="3"/>
  <c r="AK487" s="1"/>
  <c r="S491"/>
  <c r="M491" i="30" s="1"/>
  <c r="AK491" s="1"/>
  <c r="M479" i="3"/>
  <c r="AK479" s="1"/>
  <c r="AQ467" i="31"/>
  <c r="BU467" s="1"/>
  <c r="M646" i="3"/>
  <c r="AW243"/>
  <c r="BA255" s="1"/>
  <c r="AH628"/>
  <c r="AC628"/>
  <c r="Z628"/>
  <c r="Y628"/>
  <c r="E483" i="31" l="1"/>
  <c r="Q499"/>
  <c r="Q589"/>
  <c r="Q699"/>
  <c r="E569"/>
  <c r="Q569" i="1"/>
  <c r="E532" i="31"/>
  <c r="Q532" i="1"/>
  <c r="Q581" i="31"/>
  <c r="Q491"/>
  <c r="Q573"/>
  <c r="Q495" i="1"/>
  <c r="M648" i="30"/>
  <c r="M700" s="1"/>
  <c r="Q655" i="31"/>
  <c r="E655" s="1"/>
  <c r="Q479" i="1"/>
  <c r="Q653" s="1"/>
  <c r="E561" i="31"/>
  <c r="Q561" i="1"/>
  <c r="Q544" i="31"/>
  <c r="E487"/>
  <c r="Q487" i="1"/>
  <c r="E577" i="31"/>
  <c r="Q577" i="1"/>
  <c r="AK507" i="30"/>
  <c r="AK648"/>
  <c r="Q495" i="31"/>
  <c r="S511" i="3"/>
  <c r="M511" i="30" s="1"/>
  <c r="AK511" s="1"/>
  <c r="M499" i="3"/>
  <c r="AK499" s="1"/>
  <c r="S601"/>
  <c r="M589"/>
  <c r="AK589" s="1"/>
  <c r="Q654" i="31"/>
  <c r="S519" i="3"/>
  <c r="M519" i="30" s="1"/>
  <c r="M507" i="3"/>
  <c r="AK507" s="1"/>
  <c r="S503"/>
  <c r="M503" i="30" s="1"/>
  <c r="AK503" s="1"/>
  <c r="AK649" s="1"/>
  <c r="M491" i="3"/>
  <c r="AK491" s="1"/>
  <c r="S585"/>
  <c r="M585" i="30" s="1"/>
  <c r="AK585" s="1"/>
  <c r="M573" i="3"/>
  <c r="AK573" s="1"/>
  <c r="E479" i="31"/>
  <c r="Q653"/>
  <c r="AQ481"/>
  <c r="BU481" s="1"/>
  <c r="AQ482"/>
  <c r="BU482" s="1"/>
  <c r="AQ480"/>
  <c r="BU480" s="1"/>
  <c r="AQ479"/>
  <c r="BU479" s="1"/>
  <c r="E699"/>
  <c r="S593" i="3"/>
  <c r="M581"/>
  <c r="AK581" s="1"/>
  <c r="S556"/>
  <c r="M556" i="30" s="1"/>
  <c r="AK556" s="1"/>
  <c r="M544" i="3"/>
  <c r="AK544" s="1"/>
  <c r="M647"/>
  <c r="M699" s="1"/>
  <c r="Y681"/>
  <c r="Z681"/>
  <c r="AH681"/>
  <c r="AX243"/>
  <c r="AY254" s="1"/>
  <c r="X243"/>
  <c r="E495" i="31" l="1"/>
  <c r="M649" i="30"/>
  <c r="M701" s="1"/>
  <c r="AO649"/>
  <c r="AK701"/>
  <c r="Q507" i="1"/>
  <c r="E544" i="31"/>
  <c r="Q544" i="1"/>
  <c r="Q585" i="31"/>
  <c r="AK519" i="30"/>
  <c r="E499" i="31"/>
  <c r="Q499" i="1"/>
  <c r="Q507" i="31"/>
  <c r="E573"/>
  <c r="Q573" i="1"/>
  <c r="M601" i="3"/>
  <c r="AK601" s="1"/>
  <c r="M601" i="30"/>
  <c r="AK601" s="1"/>
  <c r="Q556" i="31"/>
  <c r="E491"/>
  <c r="Q491" i="1"/>
  <c r="Q654" s="1"/>
  <c r="Q511" i="31"/>
  <c r="M593" i="3"/>
  <c r="AK593" s="1"/>
  <c r="M593" i="30"/>
  <c r="AK593" s="1"/>
  <c r="E581" i="31"/>
  <c r="Q581" i="1"/>
  <c r="Q503" i="31"/>
  <c r="E589"/>
  <c r="Q589" i="1"/>
  <c r="AO648" i="30"/>
  <c r="AO700" s="1"/>
  <c r="AK700"/>
  <c r="S597" i="3"/>
  <c r="M585"/>
  <c r="AK585" s="1"/>
  <c r="S531"/>
  <c r="M531" i="30" s="1"/>
  <c r="M519" i="3"/>
  <c r="AK519" s="1"/>
  <c r="S568"/>
  <c r="M568" i="30" s="1"/>
  <c r="AK568" s="1"/>
  <c r="M556" i="3"/>
  <c r="AK556" s="1"/>
  <c r="E653" i="31"/>
  <c r="E700" s="1"/>
  <c r="Q700"/>
  <c r="Q701"/>
  <c r="E654"/>
  <c r="S523" i="3"/>
  <c r="M523" i="30" s="1"/>
  <c r="AK523" s="1"/>
  <c r="M511" i="3"/>
  <c r="AK511" s="1"/>
  <c r="S515"/>
  <c r="M515" i="30" s="1"/>
  <c r="M503" i="3"/>
  <c r="AK503" s="1"/>
  <c r="Q702" i="31"/>
  <c r="M648" i="3"/>
  <c r="M700" s="1"/>
  <c r="G628"/>
  <c r="E628"/>
  <c r="D628"/>
  <c r="E507" i="31" l="1"/>
  <c r="E511"/>
  <c r="Q511" i="1"/>
  <c r="D681" i="3"/>
  <c r="Q523" i="31"/>
  <c r="AK531" i="30"/>
  <c r="Q593" i="31"/>
  <c r="Q601"/>
  <c r="Q519" i="1"/>
  <c r="E503" i="31"/>
  <c r="Q503" i="1"/>
  <c r="Q655" s="1"/>
  <c r="E556" i="31"/>
  <c r="Q556" i="1"/>
  <c r="E585" i="31"/>
  <c r="Q585" i="1"/>
  <c r="Q593"/>
  <c r="Q601"/>
  <c r="G681" i="3"/>
  <c r="AK515" i="30"/>
  <c r="M650"/>
  <c r="M702" s="1"/>
  <c r="Q568" i="31"/>
  <c r="M597" i="3"/>
  <c r="AK597" s="1"/>
  <c r="M597" i="30"/>
  <c r="AK597" s="1"/>
  <c r="Q519" i="31"/>
  <c r="AO701" i="30"/>
  <c r="E701" i="31"/>
  <c r="E702"/>
  <c r="S535" i="3"/>
  <c r="M535" i="30" s="1"/>
  <c r="AK535" s="1"/>
  <c r="M523" i="3"/>
  <c r="AK523" s="1"/>
  <c r="S543"/>
  <c r="M543" i="30" s="1"/>
  <c r="M531" i="3"/>
  <c r="AK531" s="1"/>
  <c r="S527"/>
  <c r="M527" i="30" s="1"/>
  <c r="AK527" s="1"/>
  <c r="AK651" s="1"/>
  <c r="M515" i="3"/>
  <c r="AK515" s="1"/>
  <c r="S580"/>
  <c r="M580" i="30" s="1"/>
  <c r="AK580" s="1"/>
  <c r="M568" i="3"/>
  <c r="AK568" s="1"/>
  <c r="M649"/>
  <c r="M701" s="1"/>
  <c r="E681"/>
  <c r="AX242"/>
  <c r="AY253" s="1"/>
  <c r="AW242"/>
  <c r="BA254" s="1"/>
  <c r="E519" i="31" l="1"/>
  <c r="E593"/>
  <c r="E601"/>
  <c r="E568"/>
  <c r="Q568" i="1"/>
  <c r="Q580" i="31"/>
  <c r="AK543" i="30"/>
  <c r="Q531" i="31"/>
  <c r="Q531" i="1"/>
  <c r="Q515"/>
  <c r="E523" i="31"/>
  <c r="Q523" i="1"/>
  <c r="Q597" i="31"/>
  <c r="M651" i="30"/>
  <c r="M703" s="1"/>
  <c r="AO651"/>
  <c r="Q527" i="31"/>
  <c r="Q535"/>
  <c r="Q597" i="1"/>
  <c r="Q515" i="31"/>
  <c r="AK650" i="30"/>
  <c r="AK703" s="1"/>
  <c r="S555" i="3"/>
  <c r="M555" i="30" s="1"/>
  <c r="M543" i="3"/>
  <c r="AK543" s="1"/>
  <c r="S592"/>
  <c r="M580"/>
  <c r="AK580" s="1"/>
  <c r="S539"/>
  <c r="M539" i="30" s="1"/>
  <c r="M527" i="3"/>
  <c r="AK527" s="1"/>
  <c r="S547"/>
  <c r="M547" i="30" s="1"/>
  <c r="AK547" s="1"/>
  <c r="M535" i="3"/>
  <c r="AK535" s="1"/>
  <c r="M650"/>
  <c r="M702" s="1"/>
  <c r="X242"/>
  <c r="AX241"/>
  <c r="AY252" s="1"/>
  <c r="E531" i="31" l="1"/>
  <c r="E597"/>
  <c r="E515"/>
  <c r="AK539" i="30"/>
  <c r="M652"/>
  <c r="M704" s="1"/>
  <c r="AK555"/>
  <c r="E527" i="31"/>
  <c r="Q527" i="1"/>
  <c r="E535" i="31"/>
  <c r="Q535" i="1"/>
  <c r="E580" i="31"/>
  <c r="Q580" i="1"/>
  <c r="AO650" i="30"/>
  <c r="AO702" s="1"/>
  <c r="AK702"/>
  <c r="Q543" i="1"/>
  <c r="Q547" i="31"/>
  <c r="M592" i="3"/>
  <c r="AK592" s="1"/>
  <c r="M592" i="30"/>
  <c r="AK592" s="1"/>
  <c r="Q543" i="31"/>
  <c r="S559" i="3"/>
  <c r="M559" i="30" s="1"/>
  <c r="AK559" s="1"/>
  <c r="M547" i="3"/>
  <c r="AK547" s="1"/>
  <c r="S551"/>
  <c r="M551" i="30" s="1"/>
  <c r="AK551" s="1"/>
  <c r="M539" i="3"/>
  <c r="AK539" s="1"/>
  <c r="S567"/>
  <c r="M567" i="30" s="1"/>
  <c r="M555" i="3"/>
  <c r="AK555" s="1"/>
  <c r="M651"/>
  <c r="M703" s="1"/>
  <c r="AW241"/>
  <c r="BA253" s="1"/>
  <c r="AX240"/>
  <c r="AY251" s="1"/>
  <c r="AX239"/>
  <c r="E543" i="31" l="1"/>
  <c r="Q539" i="1"/>
  <c r="Q551" i="31"/>
  <c r="AK653" i="30"/>
  <c r="Q592" i="1"/>
  <c r="AO703" i="30"/>
  <c r="Q555" i="31"/>
  <c r="Q555" i="1"/>
  <c r="E547" i="31"/>
  <c r="Q547" i="1"/>
  <c r="M653" i="30"/>
  <c r="M705" s="1"/>
  <c r="Q592" i="31"/>
  <c r="AK567" i="30"/>
  <c r="Q559" i="31"/>
  <c r="Q539"/>
  <c r="AK652" i="30"/>
  <c r="S563" i="3"/>
  <c r="M563" i="30" s="1"/>
  <c r="M551" i="3"/>
  <c r="AK551" s="1"/>
  <c r="S579"/>
  <c r="M579" i="30" s="1"/>
  <c r="M567" i="3"/>
  <c r="AK567" s="1"/>
  <c r="S571"/>
  <c r="M571" i="30" s="1"/>
  <c r="AK571" s="1"/>
  <c r="M559" i="3"/>
  <c r="AK559" s="1"/>
  <c r="M652"/>
  <c r="M704" s="1"/>
  <c r="AY250"/>
  <c r="AW239"/>
  <c r="BA251" s="1"/>
  <c r="X240"/>
  <c r="AW240"/>
  <c r="BA252" s="1"/>
  <c r="X241"/>
  <c r="E592" i="31" l="1"/>
  <c r="E539"/>
  <c r="E555"/>
  <c r="E559"/>
  <c r="Q559" i="1"/>
  <c r="E551" i="31"/>
  <c r="Q551" i="1"/>
  <c r="Q567" i="31"/>
  <c r="Q571"/>
  <c r="Q567" i="1"/>
  <c r="AK704" i="30"/>
  <c r="AO652"/>
  <c r="AO704" s="1"/>
  <c r="AK563"/>
  <c r="M654"/>
  <c r="M706" s="1"/>
  <c r="AK579"/>
  <c r="AK705"/>
  <c r="AO653"/>
  <c r="S591" i="3"/>
  <c r="M579"/>
  <c r="AK579" s="1"/>
  <c r="S583"/>
  <c r="M583" i="30" s="1"/>
  <c r="AK583" s="1"/>
  <c r="M571" i="3"/>
  <c r="AK571" s="1"/>
  <c r="S575"/>
  <c r="M575" i="30" s="1"/>
  <c r="AK575" s="1"/>
  <c r="M563" i="3"/>
  <c r="AK563" s="1"/>
  <c r="M653"/>
  <c r="M705" s="1"/>
  <c r="X239"/>
  <c r="AW238"/>
  <c r="BA250" s="1"/>
  <c r="AX238"/>
  <c r="AY249" s="1"/>
  <c r="E567" i="31" l="1"/>
  <c r="M655" i="30"/>
  <c r="M707" s="1"/>
  <c r="AO705"/>
  <c r="Q563" i="1"/>
  <c r="Q575" i="31"/>
  <c r="M591" i="3"/>
  <c r="AK591" s="1"/>
  <c r="M591" i="30"/>
  <c r="Q563" i="31"/>
  <c r="AK654" i="30"/>
  <c r="E571" i="31"/>
  <c r="Q571" i="1"/>
  <c r="Q579" i="31"/>
  <c r="AK655" i="30"/>
  <c r="Q579" i="1"/>
  <c r="Q583" i="31"/>
  <c r="S595" i="3"/>
  <c r="M583"/>
  <c r="AK583" s="1"/>
  <c r="S587"/>
  <c r="M587" i="30" s="1"/>
  <c r="AK587" s="1"/>
  <c r="AK656" s="1"/>
  <c r="M575" i="3"/>
  <c r="AK575" s="1"/>
  <c r="M654"/>
  <c r="M706" s="1"/>
  <c r="X238"/>
  <c r="AW237"/>
  <c r="BA249" s="1"/>
  <c r="E579" i="31" l="1"/>
  <c r="E563"/>
  <c r="Q587"/>
  <c r="E583"/>
  <c r="Q583" i="1"/>
  <c r="M595" i="3"/>
  <c r="AK595" s="1"/>
  <c r="M595" i="30"/>
  <c r="AK595" s="1"/>
  <c r="AK706"/>
  <c r="AO654"/>
  <c r="AO706" s="1"/>
  <c r="AK591"/>
  <c r="AK708"/>
  <c r="AO656"/>
  <c r="M656"/>
  <c r="M708" s="1"/>
  <c r="E575" i="31"/>
  <c r="Q575" i="1"/>
  <c r="AK707" i="30"/>
  <c r="AO655"/>
  <c r="AO707" s="1"/>
  <c r="Q591" i="1"/>
  <c r="S599" i="3"/>
  <c r="M587"/>
  <c r="AK587" s="1"/>
  <c r="M655"/>
  <c r="M707" s="1"/>
  <c r="AX237"/>
  <c r="AY248" s="1"/>
  <c r="AW236"/>
  <c r="BA248" s="1"/>
  <c r="Q591" i="31" l="1"/>
  <c r="Q595" i="1"/>
  <c r="Q595" i="31"/>
  <c r="E587"/>
  <c r="Q587" i="1"/>
  <c r="M599" i="3"/>
  <c r="AK599" s="1"/>
  <c r="M599" i="30"/>
  <c r="AO708"/>
  <c r="M656" i="3"/>
  <c r="M708" s="1"/>
  <c r="AX236"/>
  <c r="AY247" s="1"/>
  <c r="X236"/>
  <c r="X237"/>
  <c r="AW235"/>
  <c r="BA247" s="1"/>
  <c r="AX234"/>
  <c r="E595" i="31" l="1"/>
  <c r="E591"/>
  <c r="M657" i="3"/>
  <c r="AK599" i="30"/>
  <c r="M657"/>
  <c r="M709" s="1"/>
  <c r="Q599" i="1"/>
  <c r="M709" i="3"/>
  <c r="AW234"/>
  <c r="BA246" s="1"/>
  <c r="X235"/>
  <c r="AX235"/>
  <c r="AY246" s="1"/>
  <c r="AW233"/>
  <c r="BA245" s="1"/>
  <c r="AW232"/>
  <c r="BA244" s="1"/>
  <c r="AX231"/>
  <c r="AJ627"/>
  <c r="AN627" s="1"/>
  <c r="AI627"/>
  <c r="AH627"/>
  <c r="AG627"/>
  <c r="AD627"/>
  <c r="AC627"/>
  <c r="Z627"/>
  <c r="Z680" s="1"/>
  <c r="Y627"/>
  <c r="Q599" i="31" l="1"/>
  <c r="AK657" i="30"/>
  <c r="AK627" i="3"/>
  <c r="AO627" s="1"/>
  <c r="AF627"/>
  <c r="AM627" s="1"/>
  <c r="AX627"/>
  <c r="AH680"/>
  <c r="AW231"/>
  <c r="BA243" s="1"/>
  <c r="X232"/>
  <c r="AX232"/>
  <c r="X233"/>
  <c r="AX233"/>
  <c r="AY244" s="1"/>
  <c r="X234"/>
  <c r="AY245"/>
  <c r="Y680"/>
  <c r="AJ628"/>
  <c r="AN628" s="1"/>
  <c r="AN680" s="1"/>
  <c r="W627"/>
  <c r="G627"/>
  <c r="E627"/>
  <c r="D627"/>
  <c r="E599" i="31" l="1"/>
  <c r="D680" i="3"/>
  <c r="G680"/>
  <c r="AO657" i="30"/>
  <c r="AO709" s="1"/>
  <c r="AK709"/>
  <c r="E680" i="3"/>
  <c r="AJ680"/>
  <c r="X231"/>
  <c r="AY243"/>
  <c r="AY242"/>
  <c r="X230"/>
  <c r="AX229"/>
  <c r="AW229"/>
  <c r="X229"/>
  <c r="BA241" l="1"/>
  <c r="AW230"/>
  <c r="AX230"/>
  <c r="X627"/>
  <c r="X228"/>
  <c r="AX227"/>
  <c r="AW227"/>
  <c r="AY241" l="1"/>
  <c r="BA239"/>
  <c r="AW228"/>
  <c r="AX228"/>
  <c r="AY239" s="1"/>
  <c r="BA242"/>
  <c r="X227"/>
  <c r="AY238" l="1"/>
  <c r="BA240"/>
  <c r="AY240" s="1"/>
  <c r="AW226"/>
  <c r="X226"/>
  <c r="AW225"/>
  <c r="X225"/>
  <c r="AW224"/>
  <c r="X224"/>
  <c r="AW223"/>
  <c r="X223"/>
  <c r="AX222"/>
  <c r="BA235" l="1"/>
  <c r="BA236"/>
  <c r="BA237"/>
  <c r="BA238"/>
  <c r="AW222"/>
  <c r="AX223"/>
  <c r="AX224"/>
  <c r="AX225"/>
  <c r="AX226"/>
  <c r="AY237" s="1"/>
  <c r="X222"/>
  <c r="AY233" l="1"/>
  <c r="AY236"/>
  <c r="BA234"/>
  <c r="AY234" s="1"/>
  <c r="AY235"/>
  <c r="AX221"/>
  <c r="X221"/>
  <c r="AW220"/>
  <c r="BA232" l="1"/>
  <c r="AY232" s="1"/>
  <c r="AX220"/>
  <c r="AY231" s="1"/>
  <c r="AW221"/>
  <c r="X220"/>
  <c r="BA233" l="1"/>
  <c r="AK626"/>
  <c r="AI626"/>
  <c r="AI679" s="1"/>
  <c r="AH626"/>
  <c r="AG626"/>
  <c r="AF626"/>
  <c r="AD626"/>
  <c r="AC626"/>
  <c r="Z626"/>
  <c r="Y626"/>
  <c r="W626"/>
  <c r="G626"/>
  <c r="E626"/>
  <c r="E679" s="1"/>
  <c r="D626"/>
  <c r="AX218"/>
  <c r="AW218"/>
  <c r="X218"/>
  <c r="AX217"/>
  <c r="AW217"/>
  <c r="X217"/>
  <c r="AX216"/>
  <c r="AD679" l="1"/>
  <c r="D679"/>
  <c r="G679"/>
  <c r="AO626"/>
  <c r="AM626"/>
  <c r="BA229"/>
  <c r="BA230"/>
  <c r="AX626"/>
  <c r="AH679"/>
  <c r="AG679" s="1"/>
  <c r="AF679" s="1"/>
  <c r="AJ626"/>
  <c r="AN626" s="1"/>
  <c r="AW219"/>
  <c r="AX219"/>
  <c r="AY230" s="1"/>
  <c r="AW216"/>
  <c r="X219"/>
  <c r="AC679"/>
  <c r="Z679" s="1"/>
  <c r="Y679"/>
  <c r="X216"/>
  <c r="AX215"/>
  <c r="X215"/>
  <c r="AX214"/>
  <c r="X214"/>
  <c r="AX213"/>
  <c r="X213"/>
  <c r="AX212"/>
  <c r="X212"/>
  <c r="AX211"/>
  <c r="X211"/>
  <c r="AX210"/>
  <c r="X210"/>
  <c r="AX209"/>
  <c r="X209"/>
  <c r="AX208"/>
  <c r="X208"/>
  <c r="AX207"/>
  <c r="AK625"/>
  <c r="AI625"/>
  <c r="AG625"/>
  <c r="AC625"/>
  <c r="Y625"/>
  <c r="W625"/>
  <c r="G625"/>
  <c r="D625"/>
  <c r="D678" s="1"/>
  <c r="AX206"/>
  <c r="AW206"/>
  <c r="X206"/>
  <c r="AX205"/>
  <c r="AW205"/>
  <c r="X205"/>
  <c r="AX204"/>
  <c r="AW204"/>
  <c r="X204"/>
  <c r="AX203"/>
  <c r="AW203"/>
  <c r="X203"/>
  <c r="AX202"/>
  <c r="AW202"/>
  <c r="X202"/>
  <c r="AX201"/>
  <c r="AW201"/>
  <c r="X201"/>
  <c r="X626" l="1"/>
  <c r="X679" s="1"/>
  <c r="W679" s="1"/>
  <c r="G678"/>
  <c r="AN679"/>
  <c r="AM679"/>
  <c r="AO625"/>
  <c r="AO678" s="1"/>
  <c r="AO679"/>
  <c r="Y678"/>
  <c r="AY226"/>
  <c r="AY228"/>
  <c r="AY213"/>
  <c r="AY215"/>
  <c r="AY219"/>
  <c r="AY229"/>
  <c r="AY220"/>
  <c r="AY222"/>
  <c r="AY212"/>
  <c r="AY214"/>
  <c r="AY221"/>
  <c r="AW210"/>
  <c r="AY223"/>
  <c r="AY224"/>
  <c r="AY225"/>
  <c r="BA217"/>
  <c r="BA218"/>
  <c r="BA228"/>
  <c r="BA216"/>
  <c r="AJ679"/>
  <c r="AX679"/>
  <c r="AY216"/>
  <c r="AY217"/>
  <c r="AY218"/>
  <c r="AW208"/>
  <c r="AW209"/>
  <c r="AW211"/>
  <c r="AW212"/>
  <c r="AW213"/>
  <c r="AW214"/>
  <c r="AW215"/>
  <c r="AC678"/>
  <c r="AY227"/>
  <c r="BA231"/>
  <c r="E625"/>
  <c r="X207"/>
  <c r="Z625"/>
  <c r="AD625"/>
  <c r="AF625"/>
  <c r="AH625"/>
  <c r="AJ625"/>
  <c r="AN625" s="1"/>
  <c r="AW207"/>
  <c r="BA219" s="1"/>
  <c r="X200"/>
  <c r="AW199"/>
  <c r="X199"/>
  <c r="AW198"/>
  <c r="X198"/>
  <c r="AW197"/>
  <c r="X197"/>
  <c r="AW196"/>
  <c r="X196"/>
  <c r="AK624"/>
  <c r="AJ624"/>
  <c r="AN624" s="1"/>
  <c r="AI624"/>
  <c r="AH624"/>
  <c r="AG624"/>
  <c r="AF624"/>
  <c r="AD624"/>
  <c r="AC624"/>
  <c r="Z624"/>
  <c r="Y624"/>
  <c r="X195"/>
  <c r="W624"/>
  <c r="G624"/>
  <c r="E624"/>
  <c r="D624"/>
  <c r="AW194"/>
  <c r="X194"/>
  <c r="AW193"/>
  <c r="X193"/>
  <c r="AW192"/>
  <c r="X192"/>
  <c r="AW191"/>
  <c r="X191"/>
  <c r="AX190"/>
  <c r="AW190"/>
  <c r="BA202" s="1"/>
  <c r="X190"/>
  <c r="AW189"/>
  <c r="BA201" s="1"/>
  <c r="X189"/>
  <c r="AX188"/>
  <c r="AW188"/>
  <c r="X188"/>
  <c r="AW187"/>
  <c r="X187"/>
  <c r="AX186"/>
  <c r="AW186"/>
  <c r="X186"/>
  <c r="AW185"/>
  <c r="X185"/>
  <c r="AX184"/>
  <c r="AW184"/>
  <c r="X184"/>
  <c r="AK623"/>
  <c r="AJ623"/>
  <c r="AN623" s="1"/>
  <c r="AI623"/>
  <c r="AH623"/>
  <c r="AG623"/>
  <c r="AF623"/>
  <c r="AD623"/>
  <c r="AC623"/>
  <c r="Z623"/>
  <c r="Y623"/>
  <c r="X183"/>
  <c r="W623"/>
  <c r="G623"/>
  <c r="E623"/>
  <c r="D623"/>
  <c r="AW182"/>
  <c r="X182"/>
  <c r="AW181"/>
  <c r="X181"/>
  <c r="AW180"/>
  <c r="X180"/>
  <c r="AW179"/>
  <c r="X179"/>
  <c r="AW178"/>
  <c r="X178"/>
  <c r="AW177"/>
  <c r="X177"/>
  <c r="AW176"/>
  <c r="X176"/>
  <c r="AW175"/>
  <c r="X175"/>
  <c r="AW174"/>
  <c r="X174"/>
  <c r="AW173"/>
  <c r="X173"/>
  <c r="AW172"/>
  <c r="X172"/>
  <c r="AK622"/>
  <c r="AJ622"/>
  <c r="AN622" s="1"/>
  <c r="AI622"/>
  <c r="AH622"/>
  <c r="AG622"/>
  <c r="AF622"/>
  <c r="AD622"/>
  <c r="AC622"/>
  <c r="Z622"/>
  <c r="Y622"/>
  <c r="X171"/>
  <c r="W622"/>
  <c r="G622"/>
  <c r="E622"/>
  <c r="D622"/>
  <c r="AW170"/>
  <c r="X170"/>
  <c r="AX169"/>
  <c r="AW169"/>
  <c r="X169"/>
  <c r="AW168"/>
  <c r="X168"/>
  <c r="AX167"/>
  <c r="AW167"/>
  <c r="X167"/>
  <c r="AW166"/>
  <c r="X166"/>
  <c r="AW165"/>
  <c r="X165"/>
  <c r="AW164"/>
  <c r="X164"/>
  <c r="AW163"/>
  <c r="X163"/>
  <c r="AW162"/>
  <c r="X162"/>
  <c r="AW161"/>
  <c r="X161"/>
  <c r="AW160"/>
  <c r="X160"/>
  <c r="AX159"/>
  <c r="AK621"/>
  <c r="AI621"/>
  <c r="AG621"/>
  <c r="AC621"/>
  <c r="Y621"/>
  <c r="W621"/>
  <c r="G621"/>
  <c r="D621"/>
  <c r="AW158"/>
  <c r="X158"/>
  <c r="AW157"/>
  <c r="X157"/>
  <c r="AW156"/>
  <c r="X156"/>
  <c r="AW155"/>
  <c r="X155"/>
  <c r="AW154"/>
  <c r="X154"/>
  <c r="AW153"/>
  <c r="X153"/>
  <c r="AX152"/>
  <c r="AW152"/>
  <c r="X152"/>
  <c r="AW151"/>
  <c r="X151"/>
  <c r="AW150"/>
  <c r="X150"/>
  <c r="AW149"/>
  <c r="X149"/>
  <c r="AW148"/>
  <c r="X148"/>
  <c r="AK620"/>
  <c r="AJ620"/>
  <c r="AN620" s="1"/>
  <c r="AI620"/>
  <c r="AH620"/>
  <c r="AG620"/>
  <c r="AF620"/>
  <c r="AD620"/>
  <c r="AC620"/>
  <c r="Z620"/>
  <c r="Y620"/>
  <c r="X147"/>
  <c r="W620"/>
  <c r="G620"/>
  <c r="E620"/>
  <c r="D620"/>
  <c r="AW146"/>
  <c r="X146"/>
  <c r="AW145"/>
  <c r="X145"/>
  <c r="AW144"/>
  <c r="X144"/>
  <c r="AX143"/>
  <c r="AW143"/>
  <c r="AX142"/>
  <c r="AW142"/>
  <c r="AX141"/>
  <c r="AW141"/>
  <c r="X140"/>
  <c r="AX139"/>
  <c r="AW139"/>
  <c r="X139"/>
  <c r="AW138"/>
  <c r="X138"/>
  <c r="AX137"/>
  <c r="AW137"/>
  <c r="X137"/>
  <c r="AX136"/>
  <c r="AW136"/>
  <c r="X136"/>
  <c r="AX135"/>
  <c r="AK619"/>
  <c r="AJ619"/>
  <c r="AN619" s="1"/>
  <c r="AI619"/>
  <c r="AH619"/>
  <c r="AG619"/>
  <c r="AF619"/>
  <c r="AD619"/>
  <c r="AC619"/>
  <c r="Z619"/>
  <c r="Y619"/>
  <c r="W619"/>
  <c r="G619"/>
  <c r="E619"/>
  <c r="D619"/>
  <c r="AX134"/>
  <c r="AW134"/>
  <c r="X134"/>
  <c r="AX133"/>
  <c r="AW133"/>
  <c r="X133"/>
  <c r="AX132"/>
  <c r="AW132"/>
  <c r="X132"/>
  <c r="AX131"/>
  <c r="AW131"/>
  <c r="X131"/>
  <c r="AX130"/>
  <c r="AW130"/>
  <c r="X130"/>
  <c r="AX129"/>
  <c r="AW129"/>
  <c r="X129"/>
  <c r="AX128"/>
  <c r="AW128"/>
  <c r="X128"/>
  <c r="AX127"/>
  <c r="AW127"/>
  <c r="X127"/>
  <c r="AW126"/>
  <c r="X126"/>
  <c r="AX125"/>
  <c r="AW125"/>
  <c r="X125"/>
  <c r="AW124"/>
  <c r="X124"/>
  <c r="AK618"/>
  <c r="AJ618"/>
  <c r="AN618" s="1"/>
  <c r="AI618"/>
  <c r="AH618"/>
  <c r="AG618"/>
  <c r="AF618"/>
  <c r="AD618"/>
  <c r="AC618"/>
  <c r="Z618"/>
  <c r="Y618"/>
  <c r="X123"/>
  <c r="W618"/>
  <c r="W670" s="1"/>
  <c r="G618"/>
  <c r="E618"/>
  <c r="D618"/>
  <c r="AX122"/>
  <c r="AM122"/>
  <c r="X122"/>
  <c r="AW121"/>
  <c r="AX121"/>
  <c r="AM121"/>
  <c r="X121"/>
  <c r="AX120"/>
  <c r="AM120"/>
  <c r="X120"/>
  <c r="AW119"/>
  <c r="AX119"/>
  <c r="AM119"/>
  <c r="X119"/>
  <c r="AX118"/>
  <c r="AM118"/>
  <c r="X118"/>
  <c r="AW117"/>
  <c r="AX117"/>
  <c r="AM117"/>
  <c r="X117"/>
  <c r="AX116"/>
  <c r="AM116"/>
  <c r="X116"/>
  <c r="AW115"/>
  <c r="AX115"/>
  <c r="AM115"/>
  <c r="X115"/>
  <c r="AX114"/>
  <c r="AM114"/>
  <c r="X114"/>
  <c r="AW113"/>
  <c r="AX113"/>
  <c r="AM113"/>
  <c r="X113"/>
  <c r="AX112"/>
  <c r="AM112"/>
  <c r="X112"/>
  <c r="AW111"/>
  <c r="AK617"/>
  <c r="AI617"/>
  <c r="AG617"/>
  <c r="AE617"/>
  <c r="AC617"/>
  <c r="Y617"/>
  <c r="E617"/>
  <c r="AX110"/>
  <c r="AM110"/>
  <c r="X110"/>
  <c r="AX109"/>
  <c r="AM109"/>
  <c r="X109"/>
  <c r="AX108"/>
  <c r="AM108"/>
  <c r="X108"/>
  <c r="AX107"/>
  <c r="AM107"/>
  <c r="X107"/>
  <c r="AX106"/>
  <c r="AM106"/>
  <c r="X106"/>
  <c r="AX105"/>
  <c r="AM105"/>
  <c r="X105"/>
  <c r="AX104"/>
  <c r="AM104"/>
  <c r="X104"/>
  <c r="AX103"/>
  <c r="AM103"/>
  <c r="X103"/>
  <c r="AX102"/>
  <c r="AM102"/>
  <c r="X102"/>
  <c r="AX101"/>
  <c r="AM101"/>
  <c r="X101"/>
  <c r="AX100"/>
  <c r="AM100"/>
  <c r="X100"/>
  <c r="AK616"/>
  <c r="AJ616"/>
  <c r="AN616" s="1"/>
  <c r="AI616"/>
  <c r="AH616"/>
  <c r="AG616"/>
  <c r="AF616"/>
  <c r="AE616"/>
  <c r="AD616"/>
  <c r="AC616"/>
  <c r="Z616"/>
  <c r="Y616"/>
  <c r="X99"/>
  <c r="AX98"/>
  <c r="AM98"/>
  <c r="X98"/>
  <c r="AX97"/>
  <c r="AM97"/>
  <c r="X97"/>
  <c r="AX96"/>
  <c r="AM96"/>
  <c r="X96"/>
  <c r="AX95"/>
  <c r="AM95"/>
  <c r="X95"/>
  <c r="AX94"/>
  <c r="AM94"/>
  <c r="X94"/>
  <c r="AX93"/>
  <c r="AM93"/>
  <c r="X93"/>
  <c r="AX92"/>
  <c r="AM92"/>
  <c r="X92"/>
  <c r="AX91"/>
  <c r="AM91"/>
  <c r="X91"/>
  <c r="AX90"/>
  <c r="AM90"/>
  <c r="X90"/>
  <c r="AX89"/>
  <c r="AM89"/>
  <c r="X89"/>
  <c r="AX88"/>
  <c r="AM88"/>
  <c r="AK615"/>
  <c r="AJ615"/>
  <c r="AN615" s="1"/>
  <c r="AI615"/>
  <c r="AH615"/>
  <c r="AG615"/>
  <c r="AF615"/>
  <c r="AE615"/>
  <c r="AD615"/>
  <c r="AC615"/>
  <c r="Z615"/>
  <c r="Y615"/>
  <c r="AX86"/>
  <c r="AM86"/>
  <c r="AX85"/>
  <c r="AM85"/>
  <c r="AW84"/>
  <c r="AX84"/>
  <c r="AM84"/>
  <c r="AX83"/>
  <c r="AM83"/>
  <c r="AW82"/>
  <c r="AX82"/>
  <c r="AM82"/>
  <c r="AX81"/>
  <c r="AM81"/>
  <c r="AW80"/>
  <c r="AX80"/>
  <c r="AM80"/>
  <c r="AX79"/>
  <c r="AM79"/>
  <c r="AW78"/>
  <c r="AX78"/>
  <c r="AM78"/>
  <c r="AX77"/>
  <c r="AM77"/>
  <c r="AW76"/>
  <c r="AX76"/>
  <c r="AM76"/>
  <c r="AJ614"/>
  <c r="AN614" s="1"/>
  <c r="AH614"/>
  <c r="AF614"/>
  <c r="AC614"/>
  <c r="Y614"/>
  <c r="AW74"/>
  <c r="AX74"/>
  <c r="AM74"/>
  <c r="AX73"/>
  <c r="AM73"/>
  <c r="AW72"/>
  <c r="AX72"/>
  <c r="AM72"/>
  <c r="AX71"/>
  <c r="AM71"/>
  <c r="AW70"/>
  <c r="AX70"/>
  <c r="AM70"/>
  <c r="AX69"/>
  <c r="AM69"/>
  <c r="AW68"/>
  <c r="AX68"/>
  <c r="AM68"/>
  <c r="AX67"/>
  <c r="AM67"/>
  <c r="AW66"/>
  <c r="AX66"/>
  <c r="AM66"/>
  <c r="AX65"/>
  <c r="AM65"/>
  <c r="AW64"/>
  <c r="AX64"/>
  <c r="AM64"/>
  <c r="AJ613"/>
  <c r="AN613" s="1"/>
  <c r="AH613"/>
  <c r="AF613"/>
  <c r="AC613"/>
  <c r="Y613"/>
  <c r="AW62"/>
  <c r="AX62"/>
  <c r="AM62"/>
  <c r="AX61"/>
  <c r="AM61"/>
  <c r="AW60"/>
  <c r="AX60"/>
  <c r="AM60"/>
  <c r="AX59"/>
  <c r="AM59"/>
  <c r="AW58"/>
  <c r="AX58"/>
  <c r="AM58"/>
  <c r="AX57"/>
  <c r="AM57"/>
  <c r="AW56"/>
  <c r="AX56"/>
  <c r="AM56"/>
  <c r="AX55"/>
  <c r="AM55"/>
  <c r="AW54"/>
  <c r="AX54"/>
  <c r="AM54"/>
  <c r="AX53"/>
  <c r="AM53"/>
  <c r="AW52"/>
  <c r="AX52"/>
  <c r="AM52"/>
  <c r="AJ612"/>
  <c r="AN612" s="1"/>
  <c r="AH612"/>
  <c r="AF612"/>
  <c r="AC612"/>
  <c r="Y612"/>
  <c r="AW50"/>
  <c r="AX50"/>
  <c r="AM50"/>
  <c r="AX49"/>
  <c r="AM49"/>
  <c r="AW48"/>
  <c r="AX48"/>
  <c r="AM48"/>
  <c r="AX47"/>
  <c r="AM47"/>
  <c r="AW46"/>
  <c r="AX46"/>
  <c r="AM46"/>
  <c r="AX45"/>
  <c r="AM45"/>
  <c r="AW44"/>
  <c r="AX44"/>
  <c r="AM44"/>
  <c r="AX43"/>
  <c r="AM43"/>
  <c r="AW42"/>
  <c r="AX42"/>
  <c r="AM42"/>
  <c r="AX41"/>
  <c r="AM41"/>
  <c r="AW40"/>
  <c r="AX40"/>
  <c r="AM40"/>
  <c r="AJ611"/>
  <c r="AN611" s="1"/>
  <c r="AH611"/>
  <c r="AF611"/>
  <c r="AC611"/>
  <c r="Y611"/>
  <c r="AW38"/>
  <c r="AX38"/>
  <c r="AM38"/>
  <c r="AW37"/>
  <c r="AX37"/>
  <c r="AM37"/>
  <c r="AX36"/>
  <c r="AM36"/>
  <c r="AW35"/>
  <c r="AX35"/>
  <c r="AM35"/>
  <c r="AX34"/>
  <c r="AM34"/>
  <c r="AW33"/>
  <c r="AX33"/>
  <c r="AM33"/>
  <c r="AX32"/>
  <c r="AM32"/>
  <c r="AW31"/>
  <c r="AX31"/>
  <c r="AM31"/>
  <c r="AX30"/>
  <c r="AM30"/>
  <c r="AW29"/>
  <c r="AX29"/>
  <c r="AM29"/>
  <c r="AX28"/>
  <c r="AM28"/>
  <c r="AW27"/>
  <c r="AK610"/>
  <c r="AI610"/>
  <c r="AG610"/>
  <c r="AE610"/>
  <c r="Z610"/>
  <c r="AX26"/>
  <c r="AM26"/>
  <c r="AW25"/>
  <c r="AX25"/>
  <c r="AM25"/>
  <c r="AX24"/>
  <c r="AM24"/>
  <c r="AW23"/>
  <c r="AX23"/>
  <c r="AM23"/>
  <c r="AX22"/>
  <c r="AM22"/>
  <c r="AW21"/>
  <c r="AX21"/>
  <c r="AM21"/>
  <c r="AX20"/>
  <c r="AM20"/>
  <c r="AW19"/>
  <c r="AX19"/>
  <c r="AM19"/>
  <c r="AX18"/>
  <c r="AM18"/>
  <c r="AW17"/>
  <c r="AX17"/>
  <c r="AM17"/>
  <c r="AX16"/>
  <c r="AM16"/>
  <c r="AW15"/>
  <c r="AK609"/>
  <c r="AI609"/>
  <c r="AG609"/>
  <c r="AE609"/>
  <c r="Z609"/>
  <c r="AW14"/>
  <c r="AX14"/>
  <c r="AM14"/>
  <c r="AW13"/>
  <c r="AX13"/>
  <c r="AM13"/>
  <c r="AW12"/>
  <c r="AX12"/>
  <c r="AM12"/>
  <c r="AW11"/>
  <c r="AX11"/>
  <c r="AM11"/>
  <c r="AW10"/>
  <c r="AX10"/>
  <c r="AM10"/>
  <c r="AW9"/>
  <c r="AX9"/>
  <c r="AM9"/>
  <c r="AW8"/>
  <c r="AX8"/>
  <c r="AM8"/>
  <c r="AW7"/>
  <c r="AX7"/>
  <c r="AM7"/>
  <c r="AW6"/>
  <c r="AX6"/>
  <c r="AM6"/>
  <c r="AW5"/>
  <c r="AX5"/>
  <c r="AM5"/>
  <c r="AW4"/>
  <c r="AX4"/>
  <c r="AM4"/>
  <c r="AW3"/>
  <c r="AK608"/>
  <c r="AJ608"/>
  <c r="AN608" s="1"/>
  <c r="AI608"/>
  <c r="AH608"/>
  <c r="AG608"/>
  <c r="AF608"/>
  <c r="AC608"/>
  <c r="Z608"/>
  <c r="Y608"/>
  <c r="U616" l="1"/>
  <c r="X625"/>
  <c r="X678" s="1"/>
  <c r="W678" s="1"/>
  <c r="D676"/>
  <c r="G675"/>
  <c r="D677"/>
  <c r="G676"/>
  <c r="G677"/>
  <c r="X615"/>
  <c r="AO619"/>
  <c r="AO620"/>
  <c r="AO623"/>
  <c r="AO618"/>
  <c r="AN671"/>
  <c r="AN672"/>
  <c r="AO621"/>
  <c r="AO622"/>
  <c r="AN675"/>
  <c r="AN676"/>
  <c r="AN677"/>
  <c r="AO615"/>
  <c r="AO616"/>
  <c r="AO617"/>
  <c r="AO624"/>
  <c r="AO608"/>
  <c r="AN678"/>
  <c r="AL615"/>
  <c r="AL616"/>
  <c r="X616"/>
  <c r="AM608"/>
  <c r="AM625"/>
  <c r="AM620"/>
  <c r="AM618"/>
  <c r="AM622"/>
  <c r="AM619"/>
  <c r="AM623"/>
  <c r="AM615"/>
  <c r="AM616"/>
  <c r="AM624"/>
  <c r="E678"/>
  <c r="AD677"/>
  <c r="X622"/>
  <c r="X624"/>
  <c r="BA127"/>
  <c r="BA129"/>
  <c r="BA131"/>
  <c r="BA133"/>
  <c r="BA136"/>
  <c r="BA139"/>
  <c r="BA142"/>
  <c r="AE608"/>
  <c r="AM3"/>
  <c r="BA141"/>
  <c r="AH671"/>
  <c r="AX619"/>
  <c r="AJ671"/>
  <c r="AX3"/>
  <c r="Y609"/>
  <c r="Y661" s="1"/>
  <c r="AC609"/>
  <c r="AC661" s="1"/>
  <c r="AF609"/>
  <c r="AH609"/>
  <c r="AJ609"/>
  <c r="AN609" s="1"/>
  <c r="AM15"/>
  <c r="AX15"/>
  <c r="AY26" s="1"/>
  <c r="AW16"/>
  <c r="AW18"/>
  <c r="AW20"/>
  <c r="AW22"/>
  <c r="AW24"/>
  <c r="AW26"/>
  <c r="Y610"/>
  <c r="Y663" s="1"/>
  <c r="AC610"/>
  <c r="AO610" s="1"/>
  <c r="AF610"/>
  <c r="AH610"/>
  <c r="AJ610"/>
  <c r="AM27"/>
  <c r="AX27"/>
  <c r="AY38" s="1"/>
  <c r="AW28"/>
  <c r="AW30"/>
  <c r="AW32"/>
  <c r="AW34"/>
  <c r="AW36"/>
  <c r="Z611"/>
  <c r="AM611" s="1"/>
  <c r="AE611"/>
  <c r="AL611" s="1"/>
  <c r="AG611"/>
  <c r="AG663" s="1"/>
  <c r="AI611"/>
  <c r="AK611"/>
  <c r="AW39"/>
  <c r="AW41"/>
  <c r="AW43"/>
  <c r="AW45"/>
  <c r="AW47"/>
  <c r="AW49"/>
  <c r="Z612"/>
  <c r="AM612" s="1"/>
  <c r="AE612"/>
  <c r="AL612" s="1"/>
  <c r="AG612"/>
  <c r="AI612"/>
  <c r="AK612"/>
  <c r="AO612" s="1"/>
  <c r="AW51"/>
  <c r="AW53"/>
  <c r="AW55"/>
  <c r="AW57"/>
  <c r="AW59"/>
  <c r="AW61"/>
  <c r="Z613"/>
  <c r="AM613" s="1"/>
  <c r="AE613"/>
  <c r="AL613" s="1"/>
  <c r="AG613"/>
  <c r="AI613"/>
  <c r="AK613"/>
  <c r="AO613" s="1"/>
  <c r="AW63"/>
  <c r="AW65"/>
  <c r="AW67"/>
  <c r="AW69"/>
  <c r="AW71"/>
  <c r="AW73"/>
  <c r="Z614"/>
  <c r="Z667" s="1"/>
  <c r="AE614"/>
  <c r="AG614"/>
  <c r="AI614"/>
  <c r="AK614"/>
  <c r="AW75"/>
  <c r="AW77"/>
  <c r="AW79"/>
  <c r="AW81"/>
  <c r="AW83"/>
  <c r="AW85"/>
  <c r="AW86"/>
  <c r="Y667"/>
  <c r="AC667"/>
  <c r="AW87"/>
  <c r="AW88"/>
  <c r="AW89"/>
  <c r="AW90"/>
  <c r="AW91"/>
  <c r="AW92"/>
  <c r="AW93"/>
  <c r="AW94"/>
  <c r="AW95"/>
  <c r="AW96"/>
  <c r="AW97"/>
  <c r="AW98"/>
  <c r="Y668"/>
  <c r="AC668"/>
  <c r="AG668"/>
  <c r="AI668"/>
  <c r="AK668"/>
  <c r="AW99"/>
  <c r="AW100"/>
  <c r="AW101"/>
  <c r="AW102"/>
  <c r="AW103"/>
  <c r="AW104"/>
  <c r="AW105"/>
  <c r="AW106"/>
  <c r="AW107"/>
  <c r="AW108"/>
  <c r="AW109"/>
  <c r="AW110"/>
  <c r="X111"/>
  <c r="X617" s="1"/>
  <c r="Z617"/>
  <c r="Z669" s="1"/>
  <c r="AD617"/>
  <c r="AF617"/>
  <c r="AH617"/>
  <c r="AH670" s="1"/>
  <c r="AJ617"/>
  <c r="AM111"/>
  <c r="AX111"/>
  <c r="AY122" s="1"/>
  <c r="AW112"/>
  <c r="AW114"/>
  <c r="AW116"/>
  <c r="BA128" s="1"/>
  <c r="AW118"/>
  <c r="BA130" s="1"/>
  <c r="AW120"/>
  <c r="BA132" s="1"/>
  <c r="AW122"/>
  <c r="BA134" s="1"/>
  <c r="Y670"/>
  <c r="AC670"/>
  <c r="AG670"/>
  <c r="AI670"/>
  <c r="AK670"/>
  <c r="AW123"/>
  <c r="AX124"/>
  <c r="AX126"/>
  <c r="AY137" s="1"/>
  <c r="X135"/>
  <c r="Z671"/>
  <c r="AD671"/>
  <c r="AF671"/>
  <c r="AW135"/>
  <c r="AX138"/>
  <c r="AY138" s="1"/>
  <c r="BA138"/>
  <c r="AW140"/>
  <c r="BA140" s="1"/>
  <c r="AX140"/>
  <c r="X141"/>
  <c r="X142"/>
  <c r="X143"/>
  <c r="AJ665"/>
  <c r="AH666"/>
  <c r="AX614"/>
  <c r="AH667"/>
  <c r="AX615"/>
  <c r="AJ667"/>
  <c r="AH668"/>
  <c r="AX616"/>
  <c r="AJ668"/>
  <c r="AX618"/>
  <c r="BA203"/>
  <c r="BA191"/>
  <c r="BA204"/>
  <c r="BA192"/>
  <c r="BA205"/>
  <c r="BA193"/>
  <c r="BA206"/>
  <c r="BA194"/>
  <c r="Z661"/>
  <c r="AG661"/>
  <c r="AI661"/>
  <c r="AK661"/>
  <c r="Z662"/>
  <c r="AG662"/>
  <c r="AI662"/>
  <c r="AK662"/>
  <c r="AM39"/>
  <c r="AX39"/>
  <c r="AY50" s="1"/>
  <c r="Y664"/>
  <c r="AC664"/>
  <c r="AH664"/>
  <c r="AM51"/>
  <c r="AX51"/>
  <c r="AY62" s="1"/>
  <c r="Y665"/>
  <c r="AC665"/>
  <c r="AF665"/>
  <c r="AH665"/>
  <c r="AM63"/>
  <c r="AX63"/>
  <c r="AY74" s="1"/>
  <c r="Y666"/>
  <c r="AC666"/>
  <c r="AF666"/>
  <c r="AM75"/>
  <c r="AX75"/>
  <c r="AY86" s="1"/>
  <c r="AF667"/>
  <c r="AM87"/>
  <c r="AX87"/>
  <c r="AY98" s="1"/>
  <c r="Z668"/>
  <c r="AD668"/>
  <c r="AF668"/>
  <c r="AE668" s="1"/>
  <c r="AM99"/>
  <c r="AX99"/>
  <c r="AY110" s="1"/>
  <c r="Y669"/>
  <c r="AC669"/>
  <c r="AG669"/>
  <c r="AI669"/>
  <c r="AK669"/>
  <c r="X618"/>
  <c r="AX123"/>
  <c r="W671"/>
  <c r="Y671"/>
  <c r="AC671"/>
  <c r="AG671"/>
  <c r="AI671"/>
  <c r="AK671"/>
  <c r="BA137"/>
  <c r="BA144"/>
  <c r="BA145"/>
  <c r="BA146"/>
  <c r="BA148"/>
  <c r="BA149"/>
  <c r="BA150"/>
  <c r="BA153"/>
  <c r="BA154"/>
  <c r="BA155"/>
  <c r="BA156"/>
  <c r="BA157"/>
  <c r="BA160"/>
  <c r="BA161"/>
  <c r="BA162"/>
  <c r="BA163"/>
  <c r="BA164"/>
  <c r="BA165"/>
  <c r="BA170"/>
  <c r="BA172"/>
  <c r="BA173"/>
  <c r="BA174"/>
  <c r="BA175"/>
  <c r="BA176"/>
  <c r="BA177"/>
  <c r="BA178"/>
  <c r="BA179"/>
  <c r="BA180"/>
  <c r="BA181"/>
  <c r="BA182"/>
  <c r="BA196"/>
  <c r="BA197"/>
  <c r="BA198"/>
  <c r="BA199"/>
  <c r="AJ677"/>
  <c r="AI677" s="1"/>
  <c r="AF677"/>
  <c r="AF678"/>
  <c r="Z677"/>
  <c r="Y677" s="1"/>
  <c r="Z678"/>
  <c r="BA226"/>
  <c r="BA214"/>
  <c r="BA221"/>
  <c r="BA209"/>
  <c r="BA220"/>
  <c r="BA208"/>
  <c r="AX144"/>
  <c r="AX145"/>
  <c r="AX146"/>
  <c r="W672"/>
  <c r="Y672"/>
  <c r="AC672"/>
  <c r="AG672"/>
  <c r="AI672"/>
  <c r="AK672"/>
  <c r="AX147"/>
  <c r="AX148"/>
  <c r="AX149"/>
  <c r="AX150"/>
  <c r="AX151"/>
  <c r="BA151"/>
  <c r="AX153"/>
  <c r="AX154"/>
  <c r="AX155"/>
  <c r="AX156"/>
  <c r="AX157"/>
  <c r="AX158"/>
  <c r="BA158"/>
  <c r="E621"/>
  <c r="X159"/>
  <c r="X621" s="1"/>
  <c r="Z621"/>
  <c r="Z673" s="1"/>
  <c r="AD621"/>
  <c r="AF621"/>
  <c r="AH621"/>
  <c r="AH674" s="1"/>
  <c r="AJ621"/>
  <c r="AW159"/>
  <c r="AX160"/>
  <c r="AX161"/>
  <c r="AX162"/>
  <c r="AX163"/>
  <c r="AX164"/>
  <c r="AX165"/>
  <c r="AX166"/>
  <c r="BA166"/>
  <c r="AX168"/>
  <c r="BA168"/>
  <c r="AX170"/>
  <c r="W674"/>
  <c r="Y674"/>
  <c r="AC674"/>
  <c r="AG674"/>
  <c r="AI674"/>
  <c r="AK674"/>
  <c r="AX171"/>
  <c r="AX172"/>
  <c r="AX173"/>
  <c r="AX174"/>
  <c r="AX175"/>
  <c r="AX176"/>
  <c r="AX177"/>
  <c r="AX178"/>
  <c r="AX179"/>
  <c r="AX180"/>
  <c r="AX181"/>
  <c r="AX182"/>
  <c r="D675"/>
  <c r="W675"/>
  <c r="Y675"/>
  <c r="AC675"/>
  <c r="AG675"/>
  <c r="AI675"/>
  <c r="AK675"/>
  <c r="AX183"/>
  <c r="AX185"/>
  <c r="BA185"/>
  <c r="AX187"/>
  <c r="BA187"/>
  <c r="AX189"/>
  <c r="BA189"/>
  <c r="AX191"/>
  <c r="AX192"/>
  <c r="AX193"/>
  <c r="AX194"/>
  <c r="E676"/>
  <c r="W676"/>
  <c r="Y676"/>
  <c r="AC676"/>
  <c r="AG676"/>
  <c r="AI676"/>
  <c r="AK676"/>
  <c r="AX195"/>
  <c r="AX196"/>
  <c r="AX197"/>
  <c r="AX198"/>
  <c r="AX199"/>
  <c r="AC677"/>
  <c r="E677"/>
  <c r="AH672"/>
  <c r="AX620"/>
  <c r="AJ672"/>
  <c r="AX622"/>
  <c r="AH675"/>
  <c r="AX623"/>
  <c r="AJ675"/>
  <c r="AH676"/>
  <c r="AX624"/>
  <c r="AJ676"/>
  <c r="AW200"/>
  <c r="BA200" s="1"/>
  <c r="AX200"/>
  <c r="AY211" s="1"/>
  <c r="AH677"/>
  <c r="AG677" s="1"/>
  <c r="AX625"/>
  <c r="AH678"/>
  <c r="AG678" s="1"/>
  <c r="BA227"/>
  <c r="BA215"/>
  <c r="BA225"/>
  <c r="BA213"/>
  <c r="BA224"/>
  <c r="BA223"/>
  <c r="BA211"/>
  <c r="BA222"/>
  <c r="BA210"/>
  <c r="BA143"/>
  <c r="X620"/>
  <c r="Z672"/>
  <c r="AD672"/>
  <c r="AF672"/>
  <c r="AW147"/>
  <c r="W673"/>
  <c r="Y673"/>
  <c r="AC673"/>
  <c r="AG673"/>
  <c r="AI673"/>
  <c r="AK673"/>
  <c r="BA167"/>
  <c r="BA169"/>
  <c r="AW171"/>
  <c r="X623"/>
  <c r="Z675"/>
  <c r="AD675"/>
  <c r="AF675"/>
  <c r="AW183"/>
  <c r="BA184"/>
  <c r="BA186"/>
  <c r="BA188"/>
  <c r="BA190"/>
  <c r="Z676"/>
  <c r="AD676"/>
  <c r="AF676"/>
  <c r="AW195"/>
  <c r="W677"/>
  <c r="AJ678"/>
  <c r="AI678" s="1"/>
  <c r="A707" i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670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X677" i="3" l="1"/>
  <c r="AD673"/>
  <c r="AD670"/>
  <c r="U617"/>
  <c r="AO672"/>
  <c r="BA135"/>
  <c r="X670"/>
  <c r="AO671"/>
  <c r="AO676"/>
  <c r="AO675"/>
  <c r="AO673"/>
  <c r="X668"/>
  <c r="AM675"/>
  <c r="AM672"/>
  <c r="AO677"/>
  <c r="AO609"/>
  <c r="AJ674"/>
  <c r="AN621"/>
  <c r="AJ670"/>
  <c r="AN617"/>
  <c r="AK667"/>
  <c r="AO614"/>
  <c r="AK663"/>
  <c r="AO611"/>
  <c r="AJ663"/>
  <c r="AN610"/>
  <c r="AM676"/>
  <c r="AM671"/>
  <c r="AM677"/>
  <c r="AM678"/>
  <c r="AO674"/>
  <c r="X669"/>
  <c r="AM617"/>
  <c r="AL617"/>
  <c r="AE667"/>
  <c r="AL614"/>
  <c r="AF663"/>
  <c r="AM610"/>
  <c r="AF661"/>
  <c r="AM609"/>
  <c r="AF673"/>
  <c r="AM621"/>
  <c r="AM673" s="1"/>
  <c r="AE661"/>
  <c r="AL608"/>
  <c r="AM614"/>
  <c r="AL610"/>
  <c r="AL609"/>
  <c r="AX668"/>
  <c r="BA212"/>
  <c r="AX667"/>
  <c r="X676"/>
  <c r="AJ661"/>
  <c r="BA152"/>
  <c r="AI663"/>
  <c r="AH663" s="1"/>
  <c r="X674"/>
  <c r="AI667"/>
  <c r="AY141"/>
  <c r="BA183"/>
  <c r="AF670"/>
  <c r="BA171"/>
  <c r="AD674"/>
  <c r="BA147"/>
  <c r="AE663"/>
  <c r="AC663" s="1"/>
  <c r="Z663" s="1"/>
  <c r="AX672"/>
  <c r="AY143"/>
  <c r="AY134"/>
  <c r="Z670"/>
  <c r="AF669"/>
  <c r="AE669" s="1"/>
  <c r="AD669" s="1"/>
  <c r="AE666"/>
  <c r="AY37"/>
  <c r="AH661"/>
  <c r="AY142"/>
  <c r="AY140"/>
  <c r="BA195"/>
  <c r="AY201"/>
  <c r="AF674"/>
  <c r="Z674"/>
  <c r="AG666"/>
  <c r="Z666"/>
  <c r="AI665"/>
  <c r="AE665"/>
  <c r="AG664"/>
  <c r="AF664" s="1"/>
  <c r="Z664"/>
  <c r="AX675"/>
  <c r="BA159"/>
  <c r="AX676"/>
  <c r="AY163"/>
  <c r="AG667"/>
  <c r="AI666"/>
  <c r="AK665"/>
  <c r="AG665"/>
  <c r="Z665"/>
  <c r="AH662"/>
  <c r="AC662"/>
  <c r="AY178"/>
  <c r="AJ673"/>
  <c r="AH669"/>
  <c r="AX617"/>
  <c r="AX669" s="1"/>
  <c r="BA207"/>
  <c r="AY209"/>
  <c r="AY207"/>
  <c r="AY204"/>
  <c r="AY202"/>
  <c r="AY200"/>
  <c r="AY198"/>
  <c r="AY196"/>
  <c r="AY194"/>
  <c r="X675"/>
  <c r="AY192"/>
  <c r="AY190"/>
  <c r="AY188"/>
  <c r="AY186"/>
  <c r="AY184"/>
  <c r="AY182"/>
  <c r="AY176"/>
  <c r="AY174"/>
  <c r="AY172"/>
  <c r="AY169"/>
  <c r="AY167"/>
  <c r="AY165"/>
  <c r="AY161"/>
  <c r="AY159"/>
  <c r="AY157"/>
  <c r="AY155"/>
  <c r="AY148"/>
  <c r="AY146"/>
  <c r="AY144"/>
  <c r="AY199"/>
  <c r="AY195"/>
  <c r="AY153"/>
  <c r="AY151"/>
  <c r="AY85"/>
  <c r="AE664"/>
  <c r="AJ662"/>
  <c r="AF662"/>
  <c r="AE662" s="1"/>
  <c r="Y662"/>
  <c r="AY133"/>
  <c r="AY129"/>
  <c r="AY125"/>
  <c r="AY121"/>
  <c r="AY119"/>
  <c r="AY117"/>
  <c r="AY115"/>
  <c r="AY113"/>
  <c r="AY111"/>
  <c r="AY108"/>
  <c r="AY106"/>
  <c r="AY104"/>
  <c r="AY102"/>
  <c r="AY100"/>
  <c r="AY97"/>
  <c r="AY93"/>
  <c r="AY89"/>
  <c r="AY81"/>
  <c r="AY77"/>
  <c r="AY70"/>
  <c r="AY66"/>
  <c r="AY61"/>
  <c r="AY57"/>
  <c r="AY53"/>
  <c r="AY48"/>
  <c r="AY44"/>
  <c r="AY40"/>
  <c r="AY33"/>
  <c r="AY29"/>
  <c r="AY139"/>
  <c r="AY131"/>
  <c r="AY127"/>
  <c r="AY123"/>
  <c r="AY96"/>
  <c r="AY92"/>
  <c r="AY88"/>
  <c r="AY84"/>
  <c r="AY80"/>
  <c r="AY76"/>
  <c r="AY72"/>
  <c r="AY68"/>
  <c r="AY64"/>
  <c r="AY60"/>
  <c r="AY56"/>
  <c r="AY52"/>
  <c r="AY47"/>
  <c r="AY43"/>
  <c r="AY39"/>
  <c r="AY34"/>
  <c r="AY30"/>
  <c r="AY25"/>
  <c r="AY23"/>
  <c r="AY21"/>
  <c r="AY19"/>
  <c r="AY17"/>
  <c r="AY15"/>
  <c r="AX677"/>
  <c r="AX678"/>
  <c r="AH673"/>
  <c r="AX621"/>
  <c r="AX673" s="1"/>
  <c r="AJ669"/>
  <c r="AY210"/>
  <c r="AY208"/>
  <c r="AY206"/>
  <c r="AY205"/>
  <c r="AY203"/>
  <c r="AY193"/>
  <c r="AY191"/>
  <c r="AY189"/>
  <c r="AY187"/>
  <c r="AY185"/>
  <c r="AY183"/>
  <c r="AY181"/>
  <c r="AY179"/>
  <c r="AY177"/>
  <c r="AY175"/>
  <c r="AY173"/>
  <c r="AY171"/>
  <c r="X673"/>
  <c r="AY168"/>
  <c r="AY166"/>
  <c r="AY164"/>
  <c r="AY162"/>
  <c r="AY160"/>
  <c r="AY158"/>
  <c r="AY156"/>
  <c r="AY150"/>
  <c r="AY147"/>
  <c r="AY145"/>
  <c r="AY197"/>
  <c r="AY180"/>
  <c r="AY170"/>
  <c r="AY154"/>
  <c r="AY152"/>
  <c r="AY149"/>
  <c r="X619"/>
  <c r="X671" s="1"/>
  <c r="AY135"/>
  <c r="AX671"/>
  <c r="AY132"/>
  <c r="AY128"/>
  <c r="AY124"/>
  <c r="AY120"/>
  <c r="AY118"/>
  <c r="AY116"/>
  <c r="AY114"/>
  <c r="AY112"/>
  <c r="AY109"/>
  <c r="AY107"/>
  <c r="AY105"/>
  <c r="AY103"/>
  <c r="AY101"/>
  <c r="AY99"/>
  <c r="AY94"/>
  <c r="AY90"/>
  <c r="AY82"/>
  <c r="AY78"/>
  <c r="AY73"/>
  <c r="AY69"/>
  <c r="AY65"/>
  <c r="AY58"/>
  <c r="AY54"/>
  <c r="AY49"/>
  <c r="AY45"/>
  <c r="AY41"/>
  <c r="AY36"/>
  <c r="AY32"/>
  <c r="AY28"/>
  <c r="AY136"/>
  <c r="AY130"/>
  <c r="AY126"/>
  <c r="AY95"/>
  <c r="AY91"/>
  <c r="AY87"/>
  <c r="AY83"/>
  <c r="AY79"/>
  <c r="AY75"/>
  <c r="AY71"/>
  <c r="AY67"/>
  <c r="AY63"/>
  <c r="AY59"/>
  <c r="AY55"/>
  <c r="AY51"/>
  <c r="AY46"/>
  <c r="AY42"/>
  <c r="AY35"/>
  <c r="AY31"/>
  <c r="AY27"/>
  <c r="AY24"/>
  <c r="AY22"/>
  <c r="AY20"/>
  <c r="AY18"/>
  <c r="AY16"/>
  <c r="P183" i="10"/>
  <c r="P79"/>
  <c r="P27"/>
  <c r="P182"/>
  <c r="P78"/>
  <c r="P26"/>
  <c r="P180"/>
  <c r="P76"/>
  <c r="P24"/>
  <c r="P179"/>
  <c r="P75"/>
  <c r="P23"/>
  <c r="AM674" i="3" l="1"/>
  <c r="AN673"/>
  <c r="AN674"/>
  <c r="AX674"/>
  <c r="AX670"/>
  <c r="X672"/>
  <c r="P25" i="10"/>
  <c r="P77"/>
  <c r="P181"/>
  <c r="P178"/>
  <c r="P74"/>
  <c r="P22"/>
  <c r="P177" l="1"/>
  <c r="P73"/>
  <c r="P21"/>
  <c r="P176"/>
  <c r="P72"/>
  <c r="P20"/>
  <c r="A615" i="1" l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Y613"/>
  <c r="V613"/>
  <c r="AA612"/>
  <c r="Z612"/>
  <c r="Y612"/>
  <c r="X612"/>
  <c r="W612"/>
  <c r="W660" s="1"/>
  <c r="V612"/>
  <c r="U612"/>
  <c r="T612"/>
  <c r="S612"/>
  <c r="V662" l="1"/>
  <c r="V666"/>
  <c r="V663"/>
  <c r="V664"/>
  <c r="V665"/>
  <c r="V667"/>
  <c r="V668"/>
  <c r="V669"/>
  <c r="I602" l="1"/>
  <c r="H602"/>
  <c r="G602"/>
  <c r="I601" l="1"/>
  <c r="H601"/>
  <c r="G601"/>
  <c r="I600" l="1"/>
  <c r="H600"/>
  <c r="G600"/>
  <c r="I599" l="1"/>
  <c r="H599"/>
  <c r="G599"/>
  <c r="I598" l="1"/>
  <c r="H598"/>
  <c r="G598"/>
  <c r="I597"/>
  <c r="H597"/>
  <c r="G597"/>
  <c r="I596" l="1"/>
  <c r="H596"/>
  <c r="G596"/>
  <c r="I595" l="1"/>
  <c r="H595"/>
  <c r="G595"/>
  <c r="I594" l="1"/>
  <c r="H594"/>
  <c r="G594"/>
  <c r="I593" l="1"/>
  <c r="H593"/>
  <c r="G593"/>
  <c r="I592"/>
  <c r="H592"/>
  <c r="G592"/>
  <c r="I591" l="1"/>
  <c r="H591"/>
  <c r="G591"/>
  <c r="I590" l="1"/>
  <c r="H590"/>
  <c r="G590"/>
  <c r="I589" l="1"/>
  <c r="H589"/>
  <c r="G589"/>
  <c r="I588" l="1"/>
  <c r="H588"/>
  <c r="G588"/>
  <c r="I587"/>
  <c r="H587"/>
  <c r="G587"/>
  <c r="I586" l="1"/>
  <c r="H586"/>
  <c r="G586"/>
  <c r="I585" l="1"/>
  <c r="H585"/>
  <c r="G585"/>
  <c r="I584"/>
  <c r="H584"/>
  <c r="G584"/>
  <c r="I583" l="1"/>
  <c r="H583"/>
  <c r="G583"/>
  <c r="I582" l="1"/>
  <c r="H582"/>
  <c r="G582"/>
  <c r="I581" l="1"/>
  <c r="H581"/>
  <c r="G581"/>
  <c r="I580"/>
  <c r="H580"/>
  <c r="G580"/>
  <c r="I579" l="1"/>
  <c r="H579"/>
  <c r="G579"/>
  <c r="I578" l="1"/>
  <c r="H578"/>
  <c r="G578"/>
  <c r="I577" l="1"/>
  <c r="H577"/>
  <c r="G577"/>
  <c r="I576" l="1"/>
  <c r="H576"/>
  <c r="G576"/>
  <c r="I575"/>
  <c r="H575"/>
  <c r="G575"/>
  <c r="I574" l="1"/>
  <c r="H574"/>
  <c r="G574"/>
  <c r="I573" l="1"/>
  <c r="H573"/>
  <c r="G573"/>
  <c r="I572" l="1"/>
  <c r="H572"/>
  <c r="G572"/>
  <c r="I571" l="1"/>
  <c r="H571"/>
  <c r="G571"/>
  <c r="I570"/>
  <c r="H570"/>
  <c r="G570"/>
  <c r="I569" l="1"/>
  <c r="H569"/>
  <c r="G569"/>
  <c r="I568" l="1"/>
  <c r="H568"/>
  <c r="G568"/>
  <c r="I567" l="1"/>
  <c r="H567"/>
  <c r="G567"/>
  <c r="I566" l="1"/>
  <c r="H566"/>
  <c r="G566"/>
  <c r="I565" l="1"/>
  <c r="H565"/>
  <c r="G565"/>
  <c r="I564" l="1"/>
  <c r="H564"/>
  <c r="G564"/>
  <c r="I563" l="1"/>
  <c r="H563"/>
  <c r="G563"/>
  <c r="I562"/>
  <c r="H562"/>
  <c r="G562"/>
  <c r="I561"/>
  <c r="H561"/>
  <c r="G561"/>
  <c r="I560" l="1"/>
  <c r="H560"/>
  <c r="G560"/>
  <c r="I559"/>
  <c r="H559"/>
  <c r="G559"/>
  <c r="I558"/>
  <c r="H558"/>
  <c r="G558"/>
  <c r="I557" l="1"/>
  <c r="H557"/>
  <c r="G557"/>
  <c r="I556" l="1"/>
  <c r="H556"/>
  <c r="G556"/>
  <c r="I555"/>
  <c r="H555"/>
  <c r="G555"/>
  <c r="I554" l="1"/>
  <c r="H554"/>
  <c r="G554"/>
  <c r="I553"/>
  <c r="H553"/>
  <c r="G553"/>
  <c r="I552" l="1"/>
  <c r="H552"/>
  <c r="G552"/>
  <c r="I551" l="1"/>
  <c r="H551"/>
  <c r="G551"/>
  <c r="I550" l="1"/>
  <c r="H550"/>
  <c r="G550"/>
  <c r="I549" l="1"/>
  <c r="H549"/>
  <c r="G549"/>
  <c r="I548"/>
  <c r="H548"/>
  <c r="G548"/>
  <c r="I547" l="1"/>
  <c r="H547"/>
  <c r="G547"/>
  <c r="I546" l="1"/>
  <c r="H546"/>
  <c r="G546"/>
  <c r="I545" l="1"/>
  <c r="H545"/>
  <c r="G545"/>
  <c r="I544"/>
  <c r="H544"/>
  <c r="G544"/>
  <c r="I543" l="1"/>
  <c r="H543"/>
  <c r="G543"/>
  <c r="I542"/>
  <c r="H542"/>
  <c r="G542"/>
  <c r="I541" l="1"/>
  <c r="H541"/>
  <c r="G541"/>
  <c r="I540" l="1"/>
  <c r="H540"/>
  <c r="G540"/>
  <c r="I539"/>
  <c r="H539"/>
  <c r="G539"/>
  <c r="I538" l="1"/>
  <c r="H538"/>
  <c r="G538"/>
  <c r="I537" l="1"/>
  <c r="H537"/>
  <c r="G537"/>
  <c r="I536"/>
  <c r="H536"/>
  <c r="G536"/>
  <c r="I535" l="1"/>
  <c r="H535"/>
  <c r="G535"/>
  <c r="I534" l="1"/>
  <c r="H534"/>
  <c r="G534"/>
  <c r="I533" l="1"/>
  <c r="H533"/>
  <c r="G533"/>
  <c r="I532"/>
  <c r="H532"/>
  <c r="G532"/>
  <c r="I531" l="1"/>
  <c r="H531"/>
  <c r="G531"/>
  <c r="I530" l="1"/>
  <c r="H530"/>
  <c r="G530"/>
  <c r="I529"/>
  <c r="H529"/>
  <c r="G529"/>
  <c r="I528"/>
  <c r="H528"/>
  <c r="G528"/>
  <c r="I527"/>
  <c r="H527"/>
  <c r="G527"/>
  <c r="I526" l="1"/>
  <c r="H526"/>
  <c r="G526"/>
  <c r="I525"/>
  <c r="H525"/>
  <c r="G525"/>
  <c r="I524"/>
  <c r="H524"/>
  <c r="G524"/>
  <c r="I523"/>
  <c r="H523"/>
  <c r="G523"/>
  <c r="I522"/>
  <c r="H522"/>
  <c r="G522"/>
  <c r="I521"/>
  <c r="H521"/>
  <c r="G521"/>
  <c r="I520"/>
  <c r="H520"/>
  <c r="G520"/>
  <c r="I519"/>
  <c r="H519"/>
  <c r="G519"/>
  <c r="I518" l="1"/>
  <c r="H518"/>
  <c r="G518"/>
  <c r="I517"/>
  <c r="H517"/>
  <c r="G517"/>
  <c r="I516"/>
  <c r="H516"/>
  <c r="G516"/>
  <c r="I515"/>
  <c r="H515"/>
  <c r="G515"/>
  <c r="I514"/>
  <c r="H514"/>
  <c r="G514"/>
  <c r="I513"/>
  <c r="H513"/>
  <c r="G513"/>
  <c r="I512"/>
  <c r="H512"/>
  <c r="G512"/>
  <c r="I511"/>
  <c r="H511"/>
  <c r="G511"/>
  <c r="I510"/>
  <c r="H510"/>
  <c r="G510"/>
  <c r="I509"/>
  <c r="H509"/>
  <c r="G509"/>
  <c r="I508"/>
  <c r="H508"/>
  <c r="G508"/>
  <c r="I507"/>
  <c r="H507"/>
  <c r="G507"/>
  <c r="I506" l="1"/>
  <c r="H506"/>
  <c r="G506"/>
  <c r="I505"/>
  <c r="H505"/>
  <c r="G505"/>
  <c r="I504"/>
  <c r="H504"/>
  <c r="G504"/>
  <c r="I503" l="1"/>
  <c r="H503"/>
  <c r="G503"/>
  <c r="I502"/>
  <c r="H502"/>
  <c r="G502"/>
  <c r="I501" l="1"/>
  <c r="H501"/>
  <c r="G501"/>
  <c r="I500" l="1"/>
  <c r="H500"/>
  <c r="G500"/>
  <c r="I499"/>
  <c r="H499"/>
  <c r="G499"/>
  <c r="I498" l="1"/>
  <c r="H498"/>
  <c r="G498"/>
  <c r="I497" l="1"/>
  <c r="H497"/>
  <c r="G497"/>
  <c r="I496"/>
  <c r="H496"/>
  <c r="G496"/>
  <c r="I495"/>
  <c r="H495"/>
  <c r="G495"/>
  <c r="I494" l="1"/>
  <c r="H494"/>
  <c r="G494"/>
  <c r="I493"/>
  <c r="H493"/>
  <c r="G493"/>
  <c r="I492"/>
  <c r="H492"/>
  <c r="G492"/>
  <c r="I491"/>
  <c r="H491"/>
  <c r="G491"/>
  <c r="I490" l="1"/>
  <c r="H490"/>
  <c r="G490"/>
  <c r="I489"/>
  <c r="H489"/>
  <c r="G489"/>
  <c r="I488"/>
  <c r="H488"/>
  <c r="G488"/>
  <c r="I487"/>
  <c r="H487"/>
  <c r="G487"/>
  <c r="I486"/>
  <c r="H486"/>
  <c r="G486"/>
  <c r="I485"/>
  <c r="H485"/>
  <c r="G485"/>
  <c r="I484"/>
  <c r="H484"/>
  <c r="G484"/>
  <c r="I483"/>
  <c r="H483"/>
  <c r="G483" l="1"/>
  <c r="N482"/>
  <c r="I482"/>
  <c r="H482"/>
  <c r="G482"/>
  <c r="N481" l="1"/>
  <c r="I481"/>
  <c r="H481"/>
  <c r="G481"/>
  <c r="N480" l="1"/>
  <c r="I480"/>
  <c r="H480"/>
  <c r="G480"/>
  <c r="N479"/>
  <c r="I479"/>
  <c r="H479"/>
  <c r="G479"/>
  <c r="N478"/>
  <c r="I478"/>
  <c r="H478"/>
  <c r="G478"/>
  <c r="I477" l="1"/>
  <c r="H477"/>
  <c r="G477"/>
  <c r="I476" l="1"/>
  <c r="H476"/>
  <c r="G476"/>
  <c r="BK475"/>
  <c r="N475" l="1"/>
  <c r="I475"/>
  <c r="H475"/>
  <c r="G475"/>
  <c r="BK474"/>
  <c r="N474"/>
  <c r="I474"/>
  <c r="H474"/>
  <c r="G474"/>
  <c r="BK473"/>
  <c r="N473"/>
  <c r="I473"/>
  <c r="H473"/>
  <c r="G473"/>
  <c r="BK472"/>
  <c r="G655" l="1"/>
  <c r="I655"/>
  <c r="H655"/>
  <c r="N472"/>
  <c r="I472"/>
  <c r="I654" s="1"/>
  <c r="H472"/>
  <c r="H654" s="1"/>
  <c r="G472"/>
  <c r="G654" s="1"/>
  <c r="BK471"/>
  <c r="I702" l="1"/>
  <c r="H702"/>
  <c r="G702"/>
  <c r="N471"/>
  <c r="I471"/>
  <c r="H471"/>
  <c r="H653" s="1"/>
  <c r="G471"/>
  <c r="BK470"/>
  <c r="N470"/>
  <c r="I470"/>
  <c r="H470"/>
  <c r="G470"/>
  <c r="BK469"/>
  <c r="BU481" l="1"/>
  <c r="G653"/>
  <c r="G701" s="1"/>
  <c r="BU482"/>
  <c r="H701"/>
  <c r="N469"/>
  <c r="I469"/>
  <c r="H469"/>
  <c r="G469"/>
  <c r="BU480" s="1"/>
  <c r="BK468"/>
  <c r="N468"/>
  <c r="I468"/>
  <c r="H468"/>
  <c r="G468"/>
  <c r="BU479" l="1"/>
  <c r="BK467"/>
  <c r="N467"/>
  <c r="I467"/>
  <c r="H467"/>
  <c r="G467"/>
  <c r="BU478" s="1"/>
  <c r="BK466"/>
  <c r="N466"/>
  <c r="I466"/>
  <c r="H466"/>
  <c r="G466"/>
  <c r="BK465"/>
  <c r="BU477" l="1"/>
  <c r="N465"/>
  <c r="I465"/>
  <c r="H465"/>
  <c r="G465"/>
  <c r="BU476" s="1"/>
  <c r="BK464"/>
  <c r="N464"/>
  <c r="I464"/>
  <c r="H464"/>
  <c r="G464"/>
  <c r="BK463"/>
  <c r="BU475" l="1"/>
  <c r="N463"/>
  <c r="I463"/>
  <c r="H463"/>
  <c r="G463"/>
  <c r="BU474" s="1"/>
  <c r="BK462"/>
  <c r="N462"/>
  <c r="I462"/>
  <c r="H462"/>
  <c r="G462"/>
  <c r="BK461"/>
  <c r="N461"/>
  <c r="I461"/>
  <c r="H461"/>
  <c r="G461"/>
  <c r="BU472" l="1"/>
  <c r="BU473"/>
  <c r="BK460"/>
  <c r="N460"/>
  <c r="I460"/>
  <c r="H460"/>
  <c r="G460"/>
  <c r="BU471" s="1"/>
  <c r="BK459"/>
  <c r="N459"/>
  <c r="I459"/>
  <c r="H459"/>
  <c r="G459"/>
  <c r="BK458"/>
  <c r="N458"/>
  <c r="I458"/>
  <c r="H458"/>
  <c r="G458"/>
  <c r="BK457"/>
  <c r="N457"/>
  <c r="I457"/>
  <c r="H457"/>
  <c r="G457"/>
  <c r="BK456"/>
  <c r="N456"/>
  <c r="I456"/>
  <c r="H456"/>
  <c r="G456"/>
  <c r="BK455"/>
  <c r="N455"/>
  <c r="I455"/>
  <c r="H455"/>
  <c r="G455"/>
  <c r="BK454"/>
  <c r="BU470" l="1"/>
  <c r="BU468"/>
  <c r="BU466"/>
  <c r="BU467"/>
  <c r="BU469"/>
  <c r="N652"/>
  <c r="G652"/>
  <c r="H652"/>
  <c r="N454"/>
  <c r="I454"/>
  <c r="H454"/>
  <c r="G454"/>
  <c r="BU465" s="1"/>
  <c r="BK453"/>
  <c r="N453"/>
  <c r="I453"/>
  <c r="H453"/>
  <c r="G453"/>
  <c r="BK452"/>
  <c r="N452"/>
  <c r="I452"/>
  <c r="H452"/>
  <c r="G452"/>
  <c r="BK451"/>
  <c r="N451"/>
  <c r="I451"/>
  <c r="H451"/>
  <c r="G451"/>
  <c r="BK450"/>
  <c r="N450"/>
  <c r="I450"/>
  <c r="H450"/>
  <c r="G450"/>
  <c r="BK449"/>
  <c r="BU461" l="1"/>
  <c r="BU462"/>
  <c r="BU463"/>
  <c r="BU464"/>
  <c r="G700"/>
  <c r="H700"/>
  <c r="N449"/>
  <c r="I449"/>
  <c r="H449"/>
  <c r="G449"/>
  <c r="BU460" s="1"/>
  <c r="BK448"/>
  <c r="N448" l="1"/>
  <c r="I448"/>
  <c r="H448"/>
  <c r="G448"/>
  <c r="BU459" s="1"/>
  <c r="BK447"/>
  <c r="N447" l="1"/>
  <c r="N651" s="1"/>
  <c r="I447"/>
  <c r="H447"/>
  <c r="H651" s="1"/>
  <c r="G447"/>
  <c r="BK446"/>
  <c r="N446"/>
  <c r="I446"/>
  <c r="H446"/>
  <c r="G446"/>
  <c r="BK445"/>
  <c r="G651" l="1"/>
  <c r="G699" s="1"/>
  <c r="BU458"/>
  <c r="BU457"/>
  <c r="H699"/>
  <c r="N699"/>
  <c r="N445"/>
  <c r="I445"/>
  <c r="H445"/>
  <c r="G445"/>
  <c r="BU456" s="1"/>
  <c r="BK444"/>
  <c r="N444" l="1"/>
  <c r="I444"/>
  <c r="H444"/>
  <c r="G444"/>
  <c r="BU455" s="1"/>
  <c r="BK443"/>
  <c r="N443" l="1"/>
  <c r="I443"/>
  <c r="H443"/>
  <c r="G443"/>
  <c r="BU454" s="1"/>
  <c r="BK442"/>
  <c r="N442"/>
  <c r="I442"/>
  <c r="H442"/>
  <c r="G442"/>
  <c r="BK441"/>
  <c r="BU453" l="1"/>
  <c r="N441"/>
  <c r="I441"/>
  <c r="H441"/>
  <c r="G441"/>
  <c r="BU452" s="1"/>
  <c r="BK440"/>
  <c r="N440"/>
  <c r="I440"/>
  <c r="H440"/>
  <c r="G440"/>
  <c r="BK439"/>
  <c r="N439"/>
  <c r="I439"/>
  <c r="H439"/>
  <c r="G439"/>
  <c r="BK438"/>
  <c r="BU450" l="1"/>
  <c r="BU451"/>
  <c r="N438"/>
  <c r="I438"/>
  <c r="H438"/>
  <c r="G438"/>
  <c r="BU449" s="1"/>
  <c r="BK437"/>
  <c r="N437"/>
  <c r="I437"/>
  <c r="H437"/>
  <c r="G437"/>
  <c r="BK436"/>
  <c r="N436"/>
  <c r="I436"/>
  <c r="H436"/>
  <c r="G436"/>
  <c r="BK435"/>
  <c r="BU447" l="1"/>
  <c r="BU448"/>
  <c r="N435"/>
  <c r="N650" s="1"/>
  <c r="I435"/>
  <c r="H435"/>
  <c r="H650" s="1"/>
  <c r="G435"/>
  <c r="BK434"/>
  <c r="N434"/>
  <c r="I434"/>
  <c r="H434"/>
  <c r="G434"/>
  <c r="BK433"/>
  <c r="I433"/>
  <c r="H433"/>
  <c r="G433"/>
  <c r="BK432"/>
  <c r="N432"/>
  <c r="I432"/>
  <c r="H432"/>
  <c r="G432"/>
  <c r="BK431"/>
  <c r="N431"/>
  <c r="I431"/>
  <c r="H431"/>
  <c r="G431"/>
  <c r="BK430"/>
  <c r="N430"/>
  <c r="I430"/>
  <c r="H430"/>
  <c r="G430"/>
  <c r="BK429"/>
  <c r="N429"/>
  <c r="I429"/>
  <c r="H429"/>
  <c r="G429"/>
  <c r="BK428"/>
  <c r="BU440" l="1"/>
  <c r="BU444"/>
  <c r="BU445"/>
  <c r="G650"/>
  <c r="G698" s="1"/>
  <c r="BU446"/>
  <c r="BU441"/>
  <c r="BU442"/>
  <c r="BU443"/>
  <c r="H698"/>
  <c r="N698"/>
  <c r="N428"/>
  <c r="I428"/>
  <c r="H428"/>
  <c r="G428"/>
  <c r="BU439" s="1"/>
  <c r="BK427"/>
  <c r="N427"/>
  <c r="I427"/>
  <c r="H427"/>
  <c r="G427"/>
  <c r="BK426"/>
  <c r="N426"/>
  <c r="I426"/>
  <c r="H426"/>
  <c r="G426"/>
  <c r="BK425"/>
  <c r="N425"/>
  <c r="I425"/>
  <c r="H425"/>
  <c r="G425"/>
  <c r="BK424"/>
  <c r="N424"/>
  <c r="I424"/>
  <c r="H424"/>
  <c r="G424"/>
  <c r="BK423"/>
  <c r="BU438" l="1"/>
  <c r="BU435"/>
  <c r="BU436"/>
  <c r="BU437"/>
  <c r="N423"/>
  <c r="I423"/>
  <c r="H423"/>
  <c r="H649" s="1"/>
  <c r="G423"/>
  <c r="BK422"/>
  <c r="N422"/>
  <c r="I422"/>
  <c r="H422"/>
  <c r="G422"/>
  <c r="BK421"/>
  <c r="BU433" l="1"/>
  <c r="G649"/>
  <c r="G697" s="1"/>
  <c r="BU434"/>
  <c r="H697"/>
  <c r="N421"/>
  <c r="I421"/>
  <c r="H421"/>
  <c r="G421"/>
  <c r="BU432" s="1"/>
  <c r="BK420"/>
  <c r="I420"/>
  <c r="H420"/>
  <c r="G420"/>
  <c r="BK419"/>
  <c r="I419"/>
  <c r="H419"/>
  <c r="G419"/>
  <c r="BK418"/>
  <c r="N418"/>
  <c r="I418"/>
  <c r="H418"/>
  <c r="G418"/>
  <c r="BK417"/>
  <c r="N417"/>
  <c r="I417"/>
  <c r="H417"/>
  <c r="G417"/>
  <c r="BK416"/>
  <c r="N416"/>
  <c r="I416"/>
  <c r="H416"/>
  <c r="G416"/>
  <c r="BK415"/>
  <c r="I415"/>
  <c r="H415"/>
  <c r="G415"/>
  <c r="BK414"/>
  <c r="N414"/>
  <c r="I414"/>
  <c r="H414"/>
  <c r="G414"/>
  <c r="BK413"/>
  <c r="N413"/>
  <c r="I413"/>
  <c r="H413"/>
  <c r="G413"/>
  <c r="BK412"/>
  <c r="BU428" l="1"/>
  <c r="BU425"/>
  <c r="BU427"/>
  <c r="BU431"/>
  <c r="BU424"/>
  <c r="BU426"/>
  <c r="BU429"/>
  <c r="BU430"/>
  <c r="I412"/>
  <c r="H412"/>
  <c r="G412"/>
  <c r="BU423" s="1"/>
  <c r="BK411"/>
  <c r="N411"/>
  <c r="I411"/>
  <c r="H411"/>
  <c r="G411"/>
  <c r="BK410"/>
  <c r="BU422" l="1"/>
  <c r="H648"/>
  <c r="H696" s="1"/>
  <c r="G648"/>
  <c r="G696" s="1"/>
  <c r="N410"/>
  <c r="I410"/>
  <c r="H410"/>
  <c r="G410"/>
  <c r="BU421" s="1"/>
  <c r="BK409"/>
  <c r="I409" l="1"/>
  <c r="H409"/>
  <c r="G409"/>
  <c r="BU420" s="1"/>
  <c r="BK408"/>
  <c r="I408" l="1"/>
  <c r="H408"/>
  <c r="G408"/>
  <c r="BU419" s="1"/>
  <c r="BK407"/>
  <c r="I407"/>
  <c r="H407"/>
  <c r="G407"/>
  <c r="BU418" s="1"/>
  <c r="BK406"/>
  <c r="N406"/>
  <c r="I406"/>
  <c r="H406"/>
  <c r="G406"/>
  <c r="BK405"/>
  <c r="I405"/>
  <c r="H405"/>
  <c r="G405"/>
  <c r="BK404"/>
  <c r="I404"/>
  <c r="H404"/>
  <c r="G404"/>
  <c r="BK403"/>
  <c r="N403"/>
  <c r="I403"/>
  <c r="H403"/>
  <c r="G403"/>
  <c r="BK402"/>
  <c r="I402"/>
  <c r="H402"/>
  <c r="G402"/>
  <c r="BK401"/>
  <c r="BU416" l="1"/>
  <c r="BU417"/>
  <c r="BU413"/>
  <c r="BU414"/>
  <c r="BU415"/>
  <c r="N401"/>
  <c r="I401"/>
  <c r="H401"/>
  <c r="G401"/>
  <c r="BU412" s="1"/>
  <c r="BK400"/>
  <c r="N400"/>
  <c r="I400"/>
  <c r="H400"/>
  <c r="G400"/>
  <c r="BK399"/>
  <c r="N399"/>
  <c r="I399"/>
  <c r="H399"/>
  <c r="G399"/>
  <c r="BK398"/>
  <c r="BU410" l="1"/>
  <c r="BU411"/>
  <c r="H647"/>
  <c r="H695" s="1"/>
  <c r="G647"/>
  <c r="G695" s="1"/>
  <c r="N398"/>
  <c r="I398"/>
  <c r="H398"/>
  <c r="G398"/>
  <c r="BU409" s="1"/>
  <c r="BK397"/>
  <c r="H740" l="1"/>
  <c r="G740"/>
  <c r="I397"/>
  <c r="H397"/>
  <c r="G397"/>
  <c r="BU408" s="1"/>
  <c r="BK396"/>
  <c r="I396" l="1"/>
  <c r="H396"/>
  <c r="G396"/>
  <c r="BU407" s="1"/>
  <c r="BK395"/>
  <c r="I395"/>
  <c r="H395"/>
  <c r="G395"/>
  <c r="BU406" s="1"/>
  <c r="BK394"/>
  <c r="N394"/>
  <c r="I394"/>
  <c r="H394"/>
  <c r="G394"/>
  <c r="BK393"/>
  <c r="N393"/>
  <c r="I393"/>
  <c r="H393"/>
  <c r="G393"/>
  <c r="BK392"/>
  <c r="I392"/>
  <c r="H392"/>
  <c r="G392"/>
  <c r="BK391"/>
  <c r="I391"/>
  <c r="H391"/>
  <c r="G391"/>
  <c r="BK390"/>
  <c r="BU404" l="1"/>
  <c r="BU402"/>
  <c r="BU403"/>
  <c r="BU405"/>
  <c r="I390"/>
  <c r="H390"/>
  <c r="G390"/>
  <c r="BU401" s="1"/>
  <c r="BK389"/>
  <c r="N389"/>
  <c r="I389"/>
  <c r="H389"/>
  <c r="G389"/>
  <c r="BK388"/>
  <c r="BU400" l="1"/>
  <c r="I388"/>
  <c r="H388"/>
  <c r="G388"/>
  <c r="BU399" s="1"/>
  <c r="BK387"/>
  <c r="N387"/>
  <c r="I387"/>
  <c r="H387"/>
  <c r="G387"/>
  <c r="BK386"/>
  <c r="N386"/>
  <c r="I386"/>
  <c r="H386"/>
  <c r="G386"/>
  <c r="BK385"/>
  <c r="I385"/>
  <c r="H385"/>
  <c r="G385"/>
  <c r="BK384"/>
  <c r="I384"/>
  <c r="H384"/>
  <c r="G384"/>
  <c r="BK383"/>
  <c r="BU398" l="1"/>
  <c r="BU395"/>
  <c r="BU396"/>
  <c r="BU397"/>
  <c r="G646"/>
  <c r="G739" s="1"/>
  <c r="H646"/>
  <c r="H694" s="1"/>
  <c r="N383"/>
  <c r="I383"/>
  <c r="H383"/>
  <c r="G383"/>
  <c r="BU394" s="1"/>
  <c r="BK382"/>
  <c r="N382"/>
  <c r="I382"/>
  <c r="H382"/>
  <c r="G382"/>
  <c r="BK381"/>
  <c r="I381"/>
  <c r="H381"/>
  <c r="G381"/>
  <c r="BK380"/>
  <c r="I380"/>
  <c r="H380"/>
  <c r="G380"/>
  <c r="BK379"/>
  <c r="I379"/>
  <c r="H379"/>
  <c r="G379"/>
  <c r="BK378"/>
  <c r="I378"/>
  <c r="H378"/>
  <c r="G378"/>
  <c r="BK377"/>
  <c r="BU389" l="1"/>
  <c r="BU390"/>
  <c r="BU392"/>
  <c r="BU393"/>
  <c r="BU391"/>
  <c r="G694"/>
  <c r="H739"/>
  <c r="I377"/>
  <c r="H377"/>
  <c r="G377"/>
  <c r="BU388" s="1"/>
  <c r="BK376"/>
  <c r="N376"/>
  <c r="I376"/>
  <c r="H376"/>
  <c r="G376"/>
  <c r="BK375"/>
  <c r="N375"/>
  <c r="I375"/>
  <c r="H375"/>
  <c r="G375"/>
  <c r="BK374"/>
  <c r="N374"/>
  <c r="I374"/>
  <c r="H374"/>
  <c r="G374"/>
  <c r="BK373"/>
  <c r="I373"/>
  <c r="H373"/>
  <c r="G373"/>
  <c r="BK372"/>
  <c r="BU387" l="1"/>
  <c r="BU384"/>
  <c r="BU385"/>
  <c r="BU386"/>
  <c r="G645"/>
  <c r="G738" s="1"/>
  <c r="H645"/>
  <c r="H738" s="1"/>
  <c r="I372"/>
  <c r="H372"/>
  <c r="G372"/>
  <c r="BU383" s="1"/>
  <c r="BK371"/>
  <c r="I371"/>
  <c r="H371"/>
  <c r="G371"/>
  <c r="BK370"/>
  <c r="I370"/>
  <c r="H370"/>
  <c r="G370"/>
  <c r="BK369"/>
  <c r="BU381" l="1"/>
  <c r="BU382"/>
  <c r="N369"/>
  <c r="I369"/>
  <c r="H369"/>
  <c r="G369"/>
  <c r="BU380" s="1"/>
  <c r="BK368"/>
  <c r="I368" l="1"/>
  <c r="H368"/>
  <c r="G368"/>
  <c r="BU379" s="1"/>
  <c r="BK367"/>
  <c r="N367"/>
  <c r="I367"/>
  <c r="H367"/>
  <c r="G367"/>
  <c r="BK366"/>
  <c r="I366"/>
  <c r="H366"/>
  <c r="G366"/>
  <c r="BK365"/>
  <c r="N365"/>
  <c r="I365"/>
  <c r="H365"/>
  <c r="G365"/>
  <c r="BK364"/>
  <c r="I364"/>
  <c r="H364"/>
  <c r="G364"/>
  <c r="BK363"/>
  <c r="BU377" l="1"/>
  <c r="BU378"/>
  <c r="BU376"/>
  <c r="BU375"/>
  <c r="N363"/>
  <c r="I363"/>
  <c r="H363"/>
  <c r="H644" s="1"/>
  <c r="G363"/>
  <c r="I362"/>
  <c r="H362"/>
  <c r="G362"/>
  <c r="BU373" l="1"/>
  <c r="G644"/>
  <c r="G692" s="1"/>
  <c r="BU374"/>
  <c r="H692"/>
  <c r="H737"/>
  <c r="I361"/>
  <c r="H361"/>
  <c r="G361"/>
  <c r="BU372" s="1"/>
  <c r="G737" l="1"/>
  <c r="I360"/>
  <c r="H360"/>
  <c r="G360"/>
  <c r="BU371" s="1"/>
  <c r="I359" l="1"/>
  <c r="H359"/>
  <c r="G359"/>
  <c r="BU370" s="1"/>
  <c r="I358"/>
  <c r="H358"/>
  <c r="G358"/>
  <c r="N357"/>
  <c r="I357"/>
  <c r="H357"/>
  <c r="G357"/>
  <c r="I356"/>
  <c r="H356"/>
  <c r="G356"/>
  <c r="I355"/>
  <c r="H355"/>
  <c r="G355"/>
  <c r="I354"/>
  <c r="H354"/>
  <c r="G354"/>
  <c r="I353"/>
  <c r="H353"/>
  <c r="G353"/>
  <c r="I352"/>
  <c r="H352"/>
  <c r="G352"/>
  <c r="I351"/>
  <c r="H351"/>
  <c r="G351"/>
  <c r="N350"/>
  <c r="I350"/>
  <c r="H350"/>
  <c r="G350"/>
  <c r="N349"/>
  <c r="I349"/>
  <c r="H349"/>
  <c r="G349"/>
  <c r="BU365" l="1"/>
  <c r="BU368"/>
  <c r="BU369"/>
  <c r="BU363"/>
  <c r="BU364"/>
  <c r="BU366"/>
  <c r="BU367"/>
  <c r="BU360"/>
  <c r="BU361"/>
  <c r="BU362"/>
  <c r="BZ360"/>
  <c r="BZ361"/>
  <c r="BZ362"/>
  <c r="G643"/>
  <c r="G736" s="1"/>
  <c r="H643"/>
  <c r="H736" s="1"/>
  <c r="I348"/>
  <c r="H348"/>
  <c r="BZ359" s="1"/>
  <c r="G348"/>
  <c r="BU359" s="1"/>
  <c r="I347"/>
  <c r="H347"/>
  <c r="G347"/>
  <c r="BZ358" l="1"/>
  <c r="BU358"/>
  <c r="G691"/>
  <c r="H691"/>
  <c r="N346"/>
  <c r="I346"/>
  <c r="H346"/>
  <c r="BZ357" s="1"/>
  <c r="G346"/>
  <c r="BU357" s="1"/>
  <c r="N345"/>
  <c r="I345"/>
  <c r="H345"/>
  <c r="BZ356" s="1"/>
  <c r="G345"/>
  <c r="BU356" l="1"/>
  <c r="N344"/>
  <c r="I344"/>
  <c r="H344"/>
  <c r="BZ355" s="1"/>
  <c r="G344"/>
  <c r="BU355" s="1"/>
  <c r="N343"/>
  <c r="I343"/>
  <c r="H343"/>
  <c r="G343"/>
  <c r="BZ354" l="1"/>
  <c r="BU354"/>
  <c r="N342"/>
  <c r="I342"/>
  <c r="H342"/>
  <c r="BZ353" s="1"/>
  <c r="G342"/>
  <c r="BU353" s="1"/>
  <c r="I341"/>
  <c r="H341"/>
  <c r="G341"/>
  <c r="I340"/>
  <c r="H340"/>
  <c r="G340"/>
  <c r="I339"/>
  <c r="H339"/>
  <c r="G339"/>
  <c r="I338"/>
  <c r="H338"/>
  <c r="G338"/>
  <c r="I337"/>
  <c r="H337"/>
  <c r="G337"/>
  <c r="N336"/>
  <c r="I336"/>
  <c r="H336"/>
  <c r="G336"/>
  <c r="N335"/>
  <c r="I335"/>
  <c r="H335"/>
  <c r="G335"/>
  <c r="I334"/>
  <c r="H334"/>
  <c r="G334"/>
  <c r="N333"/>
  <c r="I333"/>
  <c r="H333"/>
  <c r="G333"/>
  <c r="N332"/>
  <c r="I332"/>
  <c r="H332"/>
  <c r="G332"/>
  <c r="N331"/>
  <c r="I331"/>
  <c r="H331"/>
  <c r="G331"/>
  <c r="I330"/>
  <c r="H330"/>
  <c r="G330"/>
  <c r="I329"/>
  <c r="H329"/>
  <c r="G329"/>
  <c r="BZ340" l="1"/>
  <c r="BU341"/>
  <c r="BZ342"/>
  <c r="BU343"/>
  <c r="BU344"/>
  <c r="BU345"/>
  <c r="BZ346"/>
  <c r="BZ347"/>
  <c r="BZ348"/>
  <c r="BU349"/>
  <c r="BZ350"/>
  <c r="BU351"/>
  <c r="BU352"/>
  <c r="BU340"/>
  <c r="BZ341"/>
  <c r="BU342"/>
  <c r="BZ343"/>
  <c r="BZ344"/>
  <c r="BZ345"/>
  <c r="BU346"/>
  <c r="BU347"/>
  <c r="BU348"/>
  <c r="BZ349"/>
  <c r="BU350"/>
  <c r="BZ351"/>
  <c r="BZ352"/>
  <c r="H642"/>
  <c r="H690" s="1"/>
  <c r="G642"/>
  <c r="G690" s="1"/>
  <c r="N328"/>
  <c r="I328"/>
  <c r="H328"/>
  <c r="BZ339" s="1"/>
  <c r="G328"/>
  <c r="BU339" s="1"/>
  <c r="N327"/>
  <c r="I327"/>
  <c r="H327"/>
  <c r="BZ338" s="1"/>
  <c r="G327"/>
  <c r="BU338" l="1"/>
  <c r="H735"/>
  <c r="G735"/>
  <c r="G641"/>
  <c r="G734" s="1"/>
  <c r="H641"/>
  <c r="H734" s="1"/>
  <c r="I326"/>
  <c r="H326"/>
  <c r="BZ337" s="1"/>
  <c r="G326"/>
  <c r="BU337" s="1"/>
  <c r="N325"/>
  <c r="I325"/>
  <c r="H325"/>
  <c r="G325"/>
  <c r="N324"/>
  <c r="I324"/>
  <c r="H324"/>
  <c r="G324"/>
  <c r="BU335" s="1"/>
  <c r="I323"/>
  <c r="H323"/>
  <c r="G323"/>
  <c r="I322"/>
  <c r="H322"/>
  <c r="G322"/>
  <c r="BU336" l="1"/>
  <c r="BZ335"/>
  <c r="BZ333"/>
  <c r="BZ336"/>
  <c r="BU334"/>
  <c r="BU333"/>
  <c r="BZ334"/>
  <c r="H689"/>
  <c r="G689"/>
  <c r="I321"/>
  <c r="H321"/>
  <c r="BZ332" s="1"/>
  <c r="G321"/>
  <c r="BU332" s="1"/>
  <c r="I320" l="1"/>
  <c r="H320"/>
  <c r="BZ331" s="1"/>
  <c r="G320"/>
  <c r="BU331" s="1"/>
  <c r="N319"/>
  <c r="I319"/>
  <c r="H319"/>
  <c r="G319"/>
  <c r="BU330" s="1"/>
  <c r="I318"/>
  <c r="H318"/>
  <c r="G318"/>
  <c r="I317"/>
  <c r="H317"/>
  <c r="G317"/>
  <c r="BZ330" l="1"/>
  <c r="BZ328"/>
  <c r="BU329"/>
  <c r="BU328"/>
  <c r="BZ329"/>
  <c r="N316"/>
  <c r="I316"/>
  <c r="H316"/>
  <c r="BZ327" s="1"/>
  <c r="G316"/>
  <c r="BU327" s="1"/>
  <c r="N315" l="1"/>
  <c r="I315"/>
  <c r="H315"/>
  <c r="G315"/>
  <c r="G640" l="1"/>
  <c r="G733" s="1"/>
  <c r="BU326"/>
  <c r="H640"/>
  <c r="H733" s="1"/>
  <c r="BZ326"/>
  <c r="H688" l="1"/>
  <c r="G688"/>
  <c r="I314"/>
  <c r="H314"/>
  <c r="BZ325" s="1"/>
  <c r="G314"/>
  <c r="BU325" s="1"/>
  <c r="I313"/>
  <c r="H313"/>
  <c r="G313"/>
  <c r="N312"/>
  <c r="I312"/>
  <c r="H312"/>
  <c r="G312"/>
  <c r="I311"/>
  <c r="H311"/>
  <c r="G311"/>
  <c r="I310"/>
  <c r="H310"/>
  <c r="G310"/>
  <c r="BU321" l="1"/>
  <c r="BZ322"/>
  <c r="BU323"/>
  <c r="BU324"/>
  <c r="BZ321"/>
  <c r="BU322"/>
  <c r="BZ323"/>
  <c r="BZ324"/>
  <c r="I309"/>
  <c r="H309"/>
  <c r="BZ320" s="1"/>
  <c r="G309"/>
  <c r="BU320" s="1"/>
  <c r="I308"/>
  <c r="H308"/>
  <c r="G308"/>
  <c r="I307"/>
  <c r="H307"/>
  <c r="G307"/>
  <c r="I306"/>
  <c r="H306"/>
  <c r="G306"/>
  <c r="I305"/>
  <c r="H305"/>
  <c r="G305"/>
  <c r="N304"/>
  <c r="I304"/>
  <c r="H304"/>
  <c r="G304"/>
  <c r="N303"/>
  <c r="I303"/>
  <c r="H303"/>
  <c r="G303"/>
  <c r="AA131" i="10"/>
  <c r="P131"/>
  <c r="I302" i="1"/>
  <c r="H302"/>
  <c r="G302"/>
  <c r="BZ313" l="1"/>
  <c r="BU314"/>
  <c r="BU315"/>
  <c r="BZ316"/>
  <c r="BU317"/>
  <c r="BZ318"/>
  <c r="BU319"/>
  <c r="BU313"/>
  <c r="BZ314"/>
  <c r="BZ315"/>
  <c r="BU316"/>
  <c r="BZ317"/>
  <c r="BU318"/>
  <c r="BZ319"/>
  <c r="G639"/>
  <c r="G732" s="1"/>
  <c r="H639"/>
  <c r="H732" s="1"/>
  <c r="BK301"/>
  <c r="N301"/>
  <c r="I301"/>
  <c r="H301"/>
  <c r="BZ312" s="1"/>
  <c r="G301"/>
  <c r="BU312" s="1"/>
  <c r="BK300"/>
  <c r="I300"/>
  <c r="H300"/>
  <c r="G300"/>
  <c r="BU311" s="1"/>
  <c r="BK299"/>
  <c r="N299"/>
  <c r="I299"/>
  <c r="H299"/>
  <c r="G299"/>
  <c r="BK298"/>
  <c r="I298"/>
  <c r="H298"/>
  <c r="G298"/>
  <c r="BK297"/>
  <c r="I297"/>
  <c r="H297"/>
  <c r="G297"/>
  <c r="BK296"/>
  <c r="I296"/>
  <c r="H296"/>
  <c r="G296"/>
  <c r="BK295"/>
  <c r="N295"/>
  <c r="I295"/>
  <c r="H295"/>
  <c r="G295"/>
  <c r="BK294"/>
  <c r="BZ311" l="1"/>
  <c r="BU306"/>
  <c r="BZ307"/>
  <c r="BZ308"/>
  <c r="BZ309"/>
  <c r="BZ310"/>
  <c r="BZ306"/>
  <c r="BU307"/>
  <c r="BU308"/>
  <c r="BU309"/>
  <c r="BU310"/>
  <c r="G687"/>
  <c r="H687"/>
  <c r="I294"/>
  <c r="H294"/>
  <c r="BZ305" s="1"/>
  <c r="G294"/>
  <c r="BU305" s="1"/>
  <c r="BK293"/>
  <c r="N293"/>
  <c r="I293"/>
  <c r="H293"/>
  <c r="G293"/>
  <c r="BK292"/>
  <c r="N292"/>
  <c r="I292"/>
  <c r="H292"/>
  <c r="G292"/>
  <c r="BK291"/>
  <c r="N291"/>
  <c r="I291"/>
  <c r="H291"/>
  <c r="G291"/>
  <c r="AA130" i="10"/>
  <c r="BK290" i="1"/>
  <c r="P130" i="10"/>
  <c r="N290" i="1"/>
  <c r="I290"/>
  <c r="H290"/>
  <c r="G290"/>
  <c r="BK289"/>
  <c r="N289"/>
  <c r="I289"/>
  <c r="H289"/>
  <c r="G289"/>
  <c r="BK288"/>
  <c r="I288"/>
  <c r="H288"/>
  <c r="G288"/>
  <c r="BK287"/>
  <c r="I287"/>
  <c r="H287"/>
  <c r="G287"/>
  <c r="BK286"/>
  <c r="I286"/>
  <c r="H286"/>
  <c r="G286"/>
  <c r="BK285"/>
  <c r="BZ297" l="1"/>
  <c r="BZ298"/>
  <c r="BZ299"/>
  <c r="BZ300"/>
  <c r="BU301"/>
  <c r="BZ302"/>
  <c r="BU303"/>
  <c r="BZ304"/>
  <c r="BU297"/>
  <c r="BU298"/>
  <c r="BU299"/>
  <c r="BU300"/>
  <c r="BZ301"/>
  <c r="BU302"/>
  <c r="BZ303"/>
  <c r="BU304"/>
  <c r="H638"/>
  <c r="H686" s="1"/>
  <c r="G638"/>
  <c r="G731" s="1"/>
  <c r="N285"/>
  <c r="I285"/>
  <c r="H285"/>
  <c r="BZ296" s="1"/>
  <c r="G285"/>
  <c r="BU296" s="1"/>
  <c r="BK284"/>
  <c r="H731" l="1"/>
  <c r="G686"/>
  <c r="N284"/>
  <c r="I284"/>
  <c r="H284"/>
  <c r="BZ295" s="1"/>
  <c r="G284"/>
  <c r="BU295" s="1"/>
  <c r="N283" l="1"/>
  <c r="I283"/>
  <c r="H283"/>
  <c r="BZ294" s="1"/>
  <c r="G283"/>
  <c r="BU294" s="1"/>
  <c r="I282"/>
  <c r="H282"/>
  <c r="G282"/>
  <c r="BU293" l="1"/>
  <c r="BZ293"/>
  <c r="I281"/>
  <c r="H281"/>
  <c r="BZ292" s="1"/>
  <c r="G281"/>
  <c r="BU292" s="1"/>
  <c r="I280" l="1"/>
  <c r="H280"/>
  <c r="BZ291" s="1"/>
  <c r="G280"/>
  <c r="BU291" s="1"/>
  <c r="N279"/>
  <c r="I279"/>
  <c r="H279"/>
  <c r="G279"/>
  <c r="AA129" i="10"/>
  <c r="P129"/>
  <c r="I278" i="1"/>
  <c r="H278"/>
  <c r="G278"/>
  <c r="B278"/>
  <c r="B290" s="1"/>
  <c r="B302" s="1"/>
  <c r="B314" s="1"/>
  <c r="B326" s="1"/>
  <c r="B338" s="1"/>
  <c r="B350" s="1"/>
  <c r="B362" s="1"/>
  <c r="B374" s="1"/>
  <c r="B386" s="1"/>
  <c r="B398" s="1"/>
  <c r="B410" s="1"/>
  <c r="B422" s="1"/>
  <c r="B434" s="1"/>
  <c r="B446" s="1"/>
  <c r="B458" s="1"/>
  <c r="B470" s="1"/>
  <c r="B482" s="1"/>
  <c r="B494" s="1"/>
  <c r="B506" s="1"/>
  <c r="B518" s="1"/>
  <c r="B530" s="1"/>
  <c r="B542" s="1"/>
  <c r="B554" s="1"/>
  <c r="B566" s="1"/>
  <c r="B578" s="1"/>
  <c r="B590" s="1"/>
  <c r="B602" s="1"/>
  <c r="A278"/>
  <c r="A290" s="1"/>
  <c r="A302" s="1"/>
  <c r="A314" s="1"/>
  <c r="A326" s="1"/>
  <c r="A338" s="1"/>
  <c r="A350" s="1"/>
  <c r="A362" s="1"/>
  <c r="A374" s="1"/>
  <c r="A386" s="1"/>
  <c r="A398" s="1"/>
  <c r="A410" s="1"/>
  <c r="A422" s="1"/>
  <c r="A434" s="1"/>
  <c r="A446" s="1"/>
  <c r="A458" s="1"/>
  <c r="A470" s="1"/>
  <c r="A482" s="1"/>
  <c r="A494" s="1"/>
  <c r="A506" s="1"/>
  <c r="A518" s="1"/>
  <c r="A530" s="1"/>
  <c r="A542" s="1"/>
  <c r="A554" s="1"/>
  <c r="A566" s="1"/>
  <c r="A578" s="1"/>
  <c r="A590" s="1"/>
  <c r="A602" s="1"/>
  <c r="BZ289" l="1"/>
  <c r="BZ290"/>
  <c r="BU289"/>
  <c r="BU290"/>
  <c r="G637"/>
  <c r="G730" s="1"/>
  <c r="H637"/>
  <c r="H685" s="1"/>
  <c r="N277"/>
  <c r="I277"/>
  <c r="H277"/>
  <c r="BZ288" s="1"/>
  <c r="G277"/>
  <c r="BU288" s="1"/>
  <c r="B277"/>
  <c r="B289" s="1"/>
  <c r="B301" s="1"/>
  <c r="B313" s="1"/>
  <c r="B325" s="1"/>
  <c r="B337" s="1"/>
  <c r="B349" s="1"/>
  <c r="B361" s="1"/>
  <c r="B373" s="1"/>
  <c r="B385" s="1"/>
  <c r="B397" s="1"/>
  <c r="B409" s="1"/>
  <c r="B421" s="1"/>
  <c r="B433" s="1"/>
  <c r="B445" s="1"/>
  <c r="B457" s="1"/>
  <c r="B469" s="1"/>
  <c r="B481" s="1"/>
  <c r="B493" s="1"/>
  <c r="B505" s="1"/>
  <c r="B517" s="1"/>
  <c r="B529" s="1"/>
  <c r="B541" s="1"/>
  <c r="B553" s="1"/>
  <c r="B565" s="1"/>
  <c r="B577" s="1"/>
  <c r="B589" s="1"/>
  <c r="B601" s="1"/>
  <c r="A277"/>
  <c r="A289" s="1"/>
  <c r="A301" s="1"/>
  <c r="A313" s="1"/>
  <c r="A325" s="1"/>
  <c r="A337" s="1"/>
  <c r="A349" s="1"/>
  <c r="A361" s="1"/>
  <c r="A373" s="1"/>
  <c r="A385" s="1"/>
  <c r="A397" s="1"/>
  <c r="A409" s="1"/>
  <c r="A421" s="1"/>
  <c r="A433" s="1"/>
  <c r="A445" s="1"/>
  <c r="A457" s="1"/>
  <c r="A469" s="1"/>
  <c r="A481" s="1"/>
  <c r="A493" s="1"/>
  <c r="A505" s="1"/>
  <c r="A517" s="1"/>
  <c r="A529" s="1"/>
  <c r="A541" s="1"/>
  <c r="A553" s="1"/>
  <c r="A565" s="1"/>
  <c r="A577" s="1"/>
  <c r="A589" s="1"/>
  <c r="A601" s="1"/>
  <c r="G685" l="1"/>
  <c r="H730"/>
  <c r="N276" l="1"/>
  <c r="I276"/>
  <c r="H276"/>
  <c r="BZ287" s="1"/>
  <c r="G276"/>
  <c r="BU287" s="1"/>
  <c r="B276"/>
  <c r="B288" s="1"/>
  <c r="B300" s="1"/>
  <c r="B312" s="1"/>
  <c r="B324" s="1"/>
  <c r="B336" s="1"/>
  <c r="B348" s="1"/>
  <c r="B360" s="1"/>
  <c r="B372" s="1"/>
  <c r="B384" s="1"/>
  <c r="B396" s="1"/>
  <c r="B408" s="1"/>
  <c r="B420" s="1"/>
  <c r="B432" s="1"/>
  <c r="B444" s="1"/>
  <c r="B456" s="1"/>
  <c r="B468" s="1"/>
  <c r="B480" s="1"/>
  <c r="B492" s="1"/>
  <c r="B504" s="1"/>
  <c r="B516" s="1"/>
  <c r="B528" s="1"/>
  <c r="B540" s="1"/>
  <c r="B552" s="1"/>
  <c r="B564" s="1"/>
  <c r="B576" s="1"/>
  <c r="B588" s="1"/>
  <c r="B600" s="1"/>
  <c r="A276"/>
  <c r="A288" s="1"/>
  <c r="A300" s="1"/>
  <c r="A312" s="1"/>
  <c r="A324" s="1"/>
  <c r="A336" s="1"/>
  <c r="A348" s="1"/>
  <c r="A360" s="1"/>
  <c r="A372" s="1"/>
  <c r="A384" s="1"/>
  <c r="A396" s="1"/>
  <c r="A408" s="1"/>
  <c r="A420" s="1"/>
  <c r="A432" s="1"/>
  <c r="A444" s="1"/>
  <c r="A456" s="1"/>
  <c r="A468" s="1"/>
  <c r="A480" s="1"/>
  <c r="A492" s="1"/>
  <c r="A504" s="1"/>
  <c r="A516" s="1"/>
  <c r="A528" s="1"/>
  <c r="A540" s="1"/>
  <c r="A552" s="1"/>
  <c r="A564" s="1"/>
  <c r="A576" s="1"/>
  <c r="A588" s="1"/>
  <c r="A600" s="1"/>
  <c r="N275"/>
  <c r="I275"/>
  <c r="H275"/>
  <c r="G275"/>
  <c r="B275"/>
  <c r="B287" s="1"/>
  <c r="B299" s="1"/>
  <c r="B311" s="1"/>
  <c r="B323" s="1"/>
  <c r="B335" s="1"/>
  <c r="B347" s="1"/>
  <c r="B359" s="1"/>
  <c r="B371" s="1"/>
  <c r="B383" s="1"/>
  <c r="B395" s="1"/>
  <c r="B407" s="1"/>
  <c r="B419" s="1"/>
  <c r="B431" s="1"/>
  <c r="B443" s="1"/>
  <c r="B455" s="1"/>
  <c r="B467" s="1"/>
  <c r="B479" s="1"/>
  <c r="B491" s="1"/>
  <c r="B503" s="1"/>
  <c r="B515" s="1"/>
  <c r="B527" s="1"/>
  <c r="B539" s="1"/>
  <c r="B551" s="1"/>
  <c r="B563" s="1"/>
  <c r="B575" s="1"/>
  <c r="B587" s="1"/>
  <c r="B599" s="1"/>
  <c r="A275"/>
  <c r="A287" s="1"/>
  <c r="A299" s="1"/>
  <c r="A311" s="1"/>
  <c r="A323" s="1"/>
  <c r="A335" s="1"/>
  <c r="A347" s="1"/>
  <c r="A359" s="1"/>
  <c r="A371" s="1"/>
  <c r="A383" s="1"/>
  <c r="A395" s="1"/>
  <c r="A407" s="1"/>
  <c r="A419" s="1"/>
  <c r="A431" s="1"/>
  <c r="A443" s="1"/>
  <c r="A455" s="1"/>
  <c r="A467" s="1"/>
  <c r="A479" s="1"/>
  <c r="A491" s="1"/>
  <c r="A503" s="1"/>
  <c r="A515" s="1"/>
  <c r="A527" s="1"/>
  <c r="A539" s="1"/>
  <c r="A551" s="1"/>
  <c r="A563" s="1"/>
  <c r="A575" s="1"/>
  <c r="A587" s="1"/>
  <c r="A599" s="1"/>
  <c r="B274"/>
  <c r="B286" s="1"/>
  <c r="B298" s="1"/>
  <c r="B310" s="1"/>
  <c r="B322" s="1"/>
  <c r="B334" s="1"/>
  <c r="B346" s="1"/>
  <c r="B358" s="1"/>
  <c r="B370" s="1"/>
  <c r="B382" s="1"/>
  <c r="B394" s="1"/>
  <c r="B406" s="1"/>
  <c r="B418" s="1"/>
  <c r="B430" s="1"/>
  <c r="B442" s="1"/>
  <c r="B454" s="1"/>
  <c r="B466" s="1"/>
  <c r="B478" s="1"/>
  <c r="B490" s="1"/>
  <c r="B502" s="1"/>
  <c r="B514" s="1"/>
  <c r="B526" s="1"/>
  <c r="B538" s="1"/>
  <c r="B550" s="1"/>
  <c r="B562" s="1"/>
  <c r="B574" s="1"/>
  <c r="B586" s="1"/>
  <c r="B598" s="1"/>
  <c r="A274"/>
  <c r="A286" s="1"/>
  <c r="A298" s="1"/>
  <c r="A310" s="1"/>
  <c r="A322" s="1"/>
  <c r="A334" s="1"/>
  <c r="A346" s="1"/>
  <c r="A358" s="1"/>
  <c r="A370" s="1"/>
  <c r="A382" s="1"/>
  <c r="A394" s="1"/>
  <c r="A406" s="1"/>
  <c r="A418" s="1"/>
  <c r="A430" s="1"/>
  <c r="A442" s="1"/>
  <c r="A454" s="1"/>
  <c r="A466" s="1"/>
  <c r="A478" s="1"/>
  <c r="A490" s="1"/>
  <c r="A502" s="1"/>
  <c r="A514" s="1"/>
  <c r="A526" s="1"/>
  <c r="A538" s="1"/>
  <c r="A550" s="1"/>
  <c r="A562" s="1"/>
  <c r="A574" s="1"/>
  <c r="A586" s="1"/>
  <c r="A598" s="1"/>
  <c r="B273"/>
  <c r="B285" s="1"/>
  <c r="B297" s="1"/>
  <c r="B309" s="1"/>
  <c r="B321" s="1"/>
  <c r="B333" s="1"/>
  <c r="B345" s="1"/>
  <c r="B357" s="1"/>
  <c r="B369" s="1"/>
  <c r="B381" s="1"/>
  <c r="A273"/>
  <c r="A285" s="1"/>
  <c r="A297" s="1"/>
  <c r="A309" s="1"/>
  <c r="A321" s="1"/>
  <c r="A333" s="1"/>
  <c r="A345" s="1"/>
  <c r="A357" s="1"/>
  <c r="A369" s="1"/>
  <c r="A381" l="1"/>
  <c r="B393"/>
  <c r="BZ285"/>
  <c r="BZ286"/>
  <c r="BU285"/>
  <c r="BU286"/>
  <c r="A393" l="1"/>
  <c r="B405"/>
  <c r="B272"/>
  <c r="B284" s="1"/>
  <c r="B296" s="1"/>
  <c r="B308" s="1"/>
  <c r="B320" s="1"/>
  <c r="B332" s="1"/>
  <c r="A272"/>
  <c r="A284" s="1"/>
  <c r="A296" s="1"/>
  <c r="A308" s="1"/>
  <c r="A320" s="1"/>
  <c r="A332" l="1"/>
  <c r="B344"/>
  <c r="A405"/>
  <c r="B417"/>
  <c r="B271"/>
  <c r="B283" s="1"/>
  <c r="B295" s="1"/>
  <c r="B307" s="1"/>
  <c r="B319" s="1"/>
  <c r="B331" s="1"/>
  <c r="B343" s="1"/>
  <c r="B355" s="1"/>
  <c r="B367" s="1"/>
  <c r="B379" s="1"/>
  <c r="B391" s="1"/>
  <c r="B403" s="1"/>
  <c r="B415" s="1"/>
  <c r="B427" s="1"/>
  <c r="B439" s="1"/>
  <c r="B451" s="1"/>
  <c r="B463" s="1"/>
  <c r="B475" s="1"/>
  <c r="B487" s="1"/>
  <c r="B499" s="1"/>
  <c r="B511" s="1"/>
  <c r="B523" s="1"/>
  <c r="B535" s="1"/>
  <c r="B547" s="1"/>
  <c r="B559" s="1"/>
  <c r="B571" s="1"/>
  <c r="B583" s="1"/>
  <c r="B595" s="1"/>
  <c r="A271"/>
  <c r="A283" s="1"/>
  <c r="A295" s="1"/>
  <c r="A307" s="1"/>
  <c r="A319" s="1"/>
  <c r="A331" s="1"/>
  <c r="A343" s="1"/>
  <c r="A355" s="1"/>
  <c r="A367" s="1"/>
  <c r="A379" s="1"/>
  <c r="A391" s="1"/>
  <c r="A403" s="1"/>
  <c r="A415" s="1"/>
  <c r="A427" s="1"/>
  <c r="A439" s="1"/>
  <c r="A451" s="1"/>
  <c r="A463" s="1"/>
  <c r="A475" s="1"/>
  <c r="A487" s="1"/>
  <c r="A499" s="1"/>
  <c r="A511" s="1"/>
  <c r="A523" s="1"/>
  <c r="A535" s="1"/>
  <c r="A547" s="1"/>
  <c r="A559" s="1"/>
  <c r="A571" s="1"/>
  <c r="A583" s="1"/>
  <c r="A595" s="1"/>
  <c r="B270"/>
  <c r="B282" s="1"/>
  <c r="B294" s="1"/>
  <c r="B306" s="1"/>
  <c r="B318" s="1"/>
  <c r="B330" s="1"/>
  <c r="B342" s="1"/>
  <c r="B354" s="1"/>
  <c r="B366" s="1"/>
  <c r="B378" s="1"/>
  <c r="B390" s="1"/>
  <c r="B402" s="1"/>
  <c r="B414" s="1"/>
  <c r="B426" s="1"/>
  <c r="B438" s="1"/>
  <c r="B450" s="1"/>
  <c r="B462" s="1"/>
  <c r="B474" s="1"/>
  <c r="B486" s="1"/>
  <c r="A270"/>
  <c r="A282" s="1"/>
  <c r="A294" s="1"/>
  <c r="A306" s="1"/>
  <c r="A318" s="1"/>
  <c r="A330" s="1"/>
  <c r="A342" s="1"/>
  <c r="A354" s="1"/>
  <c r="A366" s="1"/>
  <c r="A378" s="1"/>
  <c r="A390" s="1"/>
  <c r="A402" s="1"/>
  <c r="A414" s="1"/>
  <c r="A426" s="1"/>
  <c r="A438" s="1"/>
  <c r="A450" s="1"/>
  <c r="A462" s="1"/>
  <c r="A474" s="1"/>
  <c r="A417" l="1"/>
  <c r="B429"/>
  <c r="A486"/>
  <c r="B498"/>
  <c r="A344"/>
  <c r="A356" s="1"/>
  <c r="A368" s="1"/>
  <c r="A380" s="1"/>
  <c r="A392" s="1"/>
  <c r="A404" s="1"/>
  <c r="A416" s="1"/>
  <c r="A428" s="1"/>
  <c r="A440" s="1"/>
  <c r="A452" s="1"/>
  <c r="A464" s="1"/>
  <c r="A476" s="1"/>
  <c r="A488" s="1"/>
  <c r="A500" s="1"/>
  <c r="A512" s="1"/>
  <c r="A524" s="1"/>
  <c r="A536" s="1"/>
  <c r="A548" s="1"/>
  <c r="A560" s="1"/>
  <c r="A572" s="1"/>
  <c r="A584" s="1"/>
  <c r="A596" s="1"/>
  <c r="B356"/>
  <c r="B368" s="1"/>
  <c r="B380" s="1"/>
  <c r="B392" s="1"/>
  <c r="B404" s="1"/>
  <c r="B416" s="1"/>
  <c r="B428" s="1"/>
  <c r="B440" s="1"/>
  <c r="B452" s="1"/>
  <c r="B464" s="1"/>
  <c r="B476" s="1"/>
  <c r="B488" s="1"/>
  <c r="B500" s="1"/>
  <c r="B512" s="1"/>
  <c r="B524" s="1"/>
  <c r="B536" s="1"/>
  <c r="B548" s="1"/>
  <c r="B560" s="1"/>
  <c r="B572" s="1"/>
  <c r="B584" s="1"/>
  <c r="B596" s="1"/>
  <c r="B269"/>
  <c r="B281" s="1"/>
  <c r="B293" s="1"/>
  <c r="B305" s="1"/>
  <c r="B317" s="1"/>
  <c r="B329" s="1"/>
  <c r="B341" s="1"/>
  <c r="B353" s="1"/>
  <c r="B365" s="1"/>
  <c r="B377" s="1"/>
  <c r="B389" s="1"/>
  <c r="B401" s="1"/>
  <c r="B413" s="1"/>
  <c r="B425" s="1"/>
  <c r="B437" s="1"/>
  <c r="B449" s="1"/>
  <c r="B461" s="1"/>
  <c r="B473" s="1"/>
  <c r="B485" s="1"/>
  <c r="B497" s="1"/>
  <c r="B509" s="1"/>
  <c r="B521" s="1"/>
  <c r="B533" s="1"/>
  <c r="B545" s="1"/>
  <c r="B557" s="1"/>
  <c r="B569" s="1"/>
  <c r="B581" s="1"/>
  <c r="B593" s="1"/>
  <c r="A269"/>
  <c r="A281" s="1"/>
  <c r="A293" s="1"/>
  <c r="A305" s="1"/>
  <c r="A317" s="1"/>
  <c r="A329" s="1"/>
  <c r="A341" s="1"/>
  <c r="A353" s="1"/>
  <c r="A365" s="1"/>
  <c r="A377" s="1"/>
  <c r="A389" s="1"/>
  <c r="A401" s="1"/>
  <c r="A413" s="1"/>
  <c r="A425" s="1"/>
  <c r="A437" s="1"/>
  <c r="A449" s="1"/>
  <c r="A461" s="1"/>
  <c r="A473" s="1"/>
  <c r="A485" s="1"/>
  <c r="A497" s="1"/>
  <c r="A509" s="1"/>
  <c r="A521" s="1"/>
  <c r="A533" s="1"/>
  <c r="A545" s="1"/>
  <c r="A557" s="1"/>
  <c r="A569" s="1"/>
  <c r="A581" s="1"/>
  <c r="A593" s="1"/>
  <c r="A498" l="1"/>
  <c r="B510"/>
  <c r="A429"/>
  <c r="B441"/>
  <c r="B268"/>
  <c r="B280" s="1"/>
  <c r="B292" s="1"/>
  <c r="B304" s="1"/>
  <c r="B316" s="1"/>
  <c r="B328" s="1"/>
  <c r="B340" s="1"/>
  <c r="B352" s="1"/>
  <c r="B364" s="1"/>
  <c r="B376" s="1"/>
  <c r="B388" s="1"/>
  <c r="B400" s="1"/>
  <c r="B412" s="1"/>
  <c r="B424" s="1"/>
  <c r="B436" s="1"/>
  <c r="B448" s="1"/>
  <c r="B460" s="1"/>
  <c r="B472" s="1"/>
  <c r="B484" s="1"/>
  <c r="B496" s="1"/>
  <c r="B508" s="1"/>
  <c r="B520" s="1"/>
  <c r="B532" s="1"/>
  <c r="B544" s="1"/>
  <c r="B556" s="1"/>
  <c r="B568" s="1"/>
  <c r="B580" s="1"/>
  <c r="B592" s="1"/>
  <c r="A268"/>
  <c r="A280" s="1"/>
  <c r="A292" s="1"/>
  <c r="A304" s="1"/>
  <c r="A316" s="1"/>
  <c r="A328" s="1"/>
  <c r="A340" s="1"/>
  <c r="A352" s="1"/>
  <c r="A364" s="1"/>
  <c r="A376" s="1"/>
  <c r="A388" s="1"/>
  <c r="A400" s="1"/>
  <c r="A412" s="1"/>
  <c r="A424" s="1"/>
  <c r="A436" s="1"/>
  <c r="A448" s="1"/>
  <c r="A460" s="1"/>
  <c r="A472" s="1"/>
  <c r="A484" s="1"/>
  <c r="A496" s="1"/>
  <c r="A508" s="1"/>
  <c r="A520" s="1"/>
  <c r="A532" s="1"/>
  <c r="A544" s="1"/>
  <c r="A556" s="1"/>
  <c r="A568" s="1"/>
  <c r="A580" s="1"/>
  <c r="A592" s="1"/>
  <c r="B267"/>
  <c r="B279" s="1"/>
  <c r="B291" s="1"/>
  <c r="B303" s="1"/>
  <c r="B315" s="1"/>
  <c r="B327" s="1"/>
  <c r="B339" s="1"/>
  <c r="B351" s="1"/>
  <c r="B363" s="1"/>
  <c r="B375" s="1"/>
  <c r="B387" s="1"/>
  <c r="B399" s="1"/>
  <c r="B411" s="1"/>
  <c r="B423" s="1"/>
  <c r="B435" s="1"/>
  <c r="B447" s="1"/>
  <c r="B459" s="1"/>
  <c r="B471" s="1"/>
  <c r="B483" s="1"/>
  <c r="B495" s="1"/>
  <c r="B507" s="1"/>
  <c r="B519" s="1"/>
  <c r="B531" s="1"/>
  <c r="B543" s="1"/>
  <c r="B555" s="1"/>
  <c r="B567" s="1"/>
  <c r="B579" s="1"/>
  <c r="B591" s="1"/>
  <c r="A267"/>
  <c r="A279" s="1"/>
  <c r="A291" s="1"/>
  <c r="A303" s="1"/>
  <c r="A315" s="1"/>
  <c r="A327" s="1"/>
  <c r="A339" s="1"/>
  <c r="A351" s="1"/>
  <c r="A363" s="1"/>
  <c r="A375" s="1"/>
  <c r="A387" s="1"/>
  <c r="A399" s="1"/>
  <c r="A411" s="1"/>
  <c r="A423" s="1"/>
  <c r="A435" s="1"/>
  <c r="A447" s="1"/>
  <c r="A459" s="1"/>
  <c r="A471" s="1"/>
  <c r="A483" s="1"/>
  <c r="A495" s="1"/>
  <c r="A507" s="1"/>
  <c r="A519" s="1"/>
  <c r="A531" s="1"/>
  <c r="A543" s="1"/>
  <c r="A555" s="1"/>
  <c r="A567" s="1"/>
  <c r="A579" s="1"/>
  <c r="A591" s="1"/>
  <c r="AA128" i="10"/>
  <c r="P128"/>
  <c r="A441" i="1" l="1"/>
  <c r="B453"/>
  <c r="A510"/>
  <c r="B522"/>
  <c r="A522" l="1"/>
  <c r="B534"/>
  <c r="A453"/>
  <c r="B465"/>
  <c r="A465" l="1"/>
  <c r="B477"/>
  <c r="A534"/>
  <c r="B546"/>
  <c r="A546" l="1"/>
  <c r="B558"/>
  <c r="A477"/>
  <c r="A489" s="1"/>
  <c r="A501" s="1"/>
  <c r="A513" s="1"/>
  <c r="A525" s="1"/>
  <c r="A537" s="1"/>
  <c r="A549" s="1"/>
  <c r="A561" s="1"/>
  <c r="A573" s="1"/>
  <c r="A585" s="1"/>
  <c r="A597" s="1"/>
  <c r="B489"/>
  <c r="B501" s="1"/>
  <c r="B513" s="1"/>
  <c r="B525" s="1"/>
  <c r="B537" s="1"/>
  <c r="B549" s="1"/>
  <c r="B561" s="1"/>
  <c r="B573" s="1"/>
  <c r="B585" s="1"/>
  <c r="B597" s="1"/>
  <c r="N635"/>
  <c r="AA127" i="10"/>
  <c r="P127"/>
  <c r="N727" i="1" l="1"/>
  <c r="A558"/>
  <c r="B570"/>
  <c r="H635"/>
  <c r="G635"/>
  <c r="Z128" i="10"/>
  <c r="A570" i="1" l="1"/>
  <c r="B582"/>
  <c r="W128" i="10"/>
  <c r="AB128"/>
  <c r="A582" i="1" l="1"/>
  <c r="B594"/>
  <c r="A594" s="1"/>
  <c r="BI246" l="1"/>
  <c r="D247" l="1"/>
  <c r="W247" s="1"/>
  <c r="E247"/>
  <c r="Z247" s="1"/>
  <c r="A75" i="10"/>
  <c r="BI245" i="1"/>
  <c r="BI244" l="1"/>
  <c r="D246" l="1"/>
  <c r="W246" s="1"/>
  <c r="BI243"/>
  <c r="P634" l="1"/>
  <c r="D245" l="1"/>
  <c r="W245" s="1"/>
  <c r="AA126" i="10"/>
  <c r="BI242" i="1"/>
  <c r="P126" i="10"/>
  <c r="N634" i="1" l="1"/>
  <c r="Z127" i="10" l="1"/>
  <c r="N682" i="1"/>
  <c r="BI241"/>
  <c r="BI240"/>
  <c r="D244" l="1"/>
  <c r="W244" s="1"/>
  <c r="W127" i="10"/>
  <c r="AB127"/>
  <c r="AC128"/>
  <c r="D243" i="1" l="1"/>
  <c r="W243" s="1"/>
  <c r="H634"/>
  <c r="BI239"/>
  <c r="BI238"/>
  <c r="BI237"/>
  <c r="H682" l="1"/>
  <c r="H727"/>
  <c r="D241"/>
  <c r="W241" s="1"/>
  <c r="G634"/>
  <c r="BI236"/>
  <c r="G682" l="1"/>
  <c r="G727"/>
  <c r="D242"/>
  <c r="W242" s="1"/>
  <c r="AY250" l="1"/>
  <c r="AY249"/>
  <c r="D240"/>
  <c r="W240" s="1"/>
  <c r="D239"/>
  <c r="W239" s="1"/>
  <c r="AY248" l="1"/>
  <c r="D237"/>
  <c r="W237" s="1"/>
  <c r="BI235"/>
  <c r="BI234"/>
  <c r="BI233"/>
  <c r="BI232"/>
  <c r="BI231"/>
  <c r="P633" l="1"/>
  <c r="D238"/>
  <c r="W238" s="1"/>
  <c r="AA125" i="10"/>
  <c r="O633" i="1" l="1"/>
  <c r="BI230"/>
  <c r="P125" i="10"/>
  <c r="BI229" i="1"/>
  <c r="AY247" l="1"/>
  <c r="D230"/>
  <c r="W230" s="1"/>
  <c r="E230"/>
  <c r="Z230" s="1"/>
  <c r="N633"/>
  <c r="D235"/>
  <c r="W235" s="1"/>
  <c r="M126" i="10"/>
  <c r="D233" i="1"/>
  <c r="W233" s="1"/>
  <c r="X126" i="10" l="1"/>
  <c r="N681" i="1"/>
  <c r="M633"/>
  <c r="B126" i="10" l="1"/>
  <c r="P725" i="1"/>
  <c r="L633"/>
  <c r="D234"/>
  <c r="W234" s="1"/>
  <c r="D232"/>
  <c r="W232" s="1"/>
  <c r="W126" i="10"/>
  <c r="AC127"/>
  <c r="D236" i="1"/>
  <c r="W236" s="1"/>
  <c r="E229"/>
  <c r="BI228"/>
  <c r="D229" l="1"/>
  <c r="W229" s="1"/>
  <c r="E228"/>
  <c r="BI227"/>
  <c r="D228" l="1"/>
  <c r="W228" s="1"/>
  <c r="E227"/>
  <c r="D227" l="1"/>
  <c r="W227" s="1"/>
  <c r="BI226"/>
  <c r="E226" l="1"/>
  <c r="D226"/>
  <c r="W226" s="1"/>
  <c r="BI225"/>
  <c r="E225" l="1"/>
  <c r="BI224"/>
  <c r="D225" l="1"/>
  <c r="W225" s="1"/>
  <c r="BI223"/>
  <c r="E223" l="1"/>
  <c r="E224"/>
  <c r="D224" s="1"/>
  <c r="W224" s="1"/>
  <c r="D223"/>
  <c r="W223" s="1"/>
  <c r="BI222"/>
  <c r="E222" l="1"/>
  <c r="D222" s="1"/>
  <c r="W222" s="1"/>
  <c r="BI221" l="1"/>
  <c r="BI220" l="1"/>
  <c r="E221" l="1"/>
  <c r="D221"/>
  <c r="W221" s="1"/>
  <c r="BI219"/>
  <c r="N632" l="1"/>
  <c r="P632"/>
  <c r="E220"/>
  <c r="D220" s="1"/>
  <c r="W220" s="1"/>
  <c r="L632"/>
  <c r="O632"/>
  <c r="Q632"/>
  <c r="M632"/>
  <c r="E219"/>
  <c r="BI218"/>
  <c r="BI217"/>
  <c r="BI216"/>
  <c r="X125" i="10" l="1"/>
  <c r="D219" i="1"/>
  <c r="W219" s="1"/>
  <c r="N680"/>
  <c r="D217"/>
  <c r="W217" s="1"/>
  <c r="E218"/>
  <c r="M680"/>
  <c r="H632"/>
  <c r="D632" s="1"/>
  <c r="W125" i="10"/>
  <c r="AC126"/>
  <c r="P724" i="1"/>
  <c r="O680"/>
  <c r="M125" i="10"/>
  <c r="R126" s="1"/>
  <c r="L680" i="1"/>
  <c r="E217"/>
  <c r="D218"/>
  <c r="W218" s="1"/>
  <c r="G632"/>
  <c r="I632"/>
  <c r="Z632" s="1"/>
  <c r="M177" i="10" s="1"/>
  <c r="B125"/>
  <c r="E216" i="1"/>
  <c r="D216"/>
  <c r="W216" s="1"/>
  <c r="BI215"/>
  <c r="W632" l="1"/>
  <c r="AY228"/>
  <c r="AY227"/>
  <c r="G126" i="10"/>
  <c r="E632" i="1"/>
  <c r="BI214"/>
  <c r="BI213"/>
  <c r="BI212"/>
  <c r="E213" l="1"/>
  <c r="D213" s="1"/>
  <c r="W213" s="1"/>
  <c r="D214"/>
  <c r="W214" s="1"/>
  <c r="E215"/>
  <c r="D215"/>
  <c r="W215" s="1"/>
  <c r="E214"/>
  <c r="BI211"/>
  <c r="BI210"/>
  <c r="D211" l="1"/>
  <c r="W211" s="1"/>
  <c r="AY224"/>
  <c r="D210"/>
  <c r="W210" s="1"/>
  <c r="AY223"/>
  <c r="E210"/>
  <c r="E211"/>
  <c r="E212"/>
  <c r="D212" s="1"/>
  <c r="W212" s="1"/>
  <c r="BI209"/>
  <c r="BI208" l="1"/>
  <c r="BI207"/>
  <c r="BI206"/>
  <c r="BI205"/>
  <c r="BI204"/>
  <c r="BI203"/>
  <c r="BI202"/>
  <c r="BI201"/>
  <c r="BI200"/>
  <c r="BI199"/>
  <c r="BI198"/>
  <c r="BI197"/>
  <c r="BI196"/>
  <c r="E196"/>
  <c r="BI195"/>
  <c r="BI194"/>
  <c r="BI193"/>
  <c r="BI192"/>
  <c r="BI191"/>
  <c r="BI190"/>
  <c r="BI189"/>
  <c r="BI188"/>
  <c r="BI187"/>
  <c r="BI186"/>
  <c r="BI185"/>
  <c r="BI184"/>
  <c r="BI183"/>
  <c r="BI182"/>
  <c r="BI181"/>
  <c r="E181"/>
  <c r="BI180"/>
  <c r="BI179"/>
  <c r="BI178"/>
  <c r="E178"/>
  <c r="BI177"/>
  <c r="BI176"/>
  <c r="BI175"/>
  <c r="E175"/>
  <c r="BI174"/>
  <c r="BI173"/>
  <c r="BI172"/>
  <c r="BI171"/>
  <c r="BI170"/>
  <c r="D209" l="1"/>
  <c r="W209" s="1"/>
  <c r="E206"/>
  <c r="E207"/>
  <c r="Z207" s="1"/>
  <c r="N631"/>
  <c r="P631"/>
  <c r="D180"/>
  <c r="W180" s="1"/>
  <c r="AY192"/>
  <c r="E197"/>
  <c r="D197" s="1"/>
  <c r="W197" s="1"/>
  <c r="D206"/>
  <c r="W206" s="1"/>
  <c r="AY190"/>
  <c r="AY196"/>
  <c r="L628"/>
  <c r="N628"/>
  <c r="P628"/>
  <c r="AY184"/>
  <c r="AY186"/>
  <c r="D194"/>
  <c r="W194" s="1"/>
  <c r="AY207"/>
  <c r="H631"/>
  <c r="H724" s="1"/>
  <c r="E172"/>
  <c r="D172" s="1"/>
  <c r="E173"/>
  <c r="E176"/>
  <c r="D176" s="1"/>
  <c r="W176" s="1"/>
  <c r="AY200"/>
  <c r="E179"/>
  <c r="E185"/>
  <c r="Z185" s="1"/>
  <c r="E190"/>
  <c r="D190" s="1"/>
  <c r="W190" s="1"/>
  <c r="G631"/>
  <c r="G724" s="1"/>
  <c r="G628"/>
  <c r="I628"/>
  <c r="AY183"/>
  <c r="D173"/>
  <c r="D175"/>
  <c r="W175" s="1"/>
  <c r="AY187"/>
  <c r="AY189"/>
  <c r="D179"/>
  <c r="W179" s="1"/>
  <c r="D181"/>
  <c r="W181" s="1"/>
  <c r="AY195"/>
  <c r="D185"/>
  <c r="W185" s="1"/>
  <c r="AY201"/>
  <c r="AY204"/>
  <c r="D196"/>
  <c r="W196" s="1"/>
  <c r="D207"/>
  <c r="W207" s="1"/>
  <c r="E209"/>
  <c r="Z209" s="1"/>
  <c r="E205"/>
  <c r="Z205" s="1"/>
  <c r="D205"/>
  <c r="W205" s="1"/>
  <c r="AT184"/>
  <c r="AT186"/>
  <c r="AT187"/>
  <c r="D178"/>
  <c r="W178" s="1"/>
  <c r="AT190"/>
  <c r="E180"/>
  <c r="I629"/>
  <c r="L629"/>
  <c r="N629"/>
  <c r="P629"/>
  <c r="AT195"/>
  <c r="E187"/>
  <c r="D187" s="1"/>
  <c r="W187" s="1"/>
  <c r="E188"/>
  <c r="D188" s="1"/>
  <c r="AT200"/>
  <c r="AT201"/>
  <c r="E192"/>
  <c r="D192" s="1"/>
  <c r="W192" s="1"/>
  <c r="AT204"/>
  <c r="I630"/>
  <c r="L630"/>
  <c r="N630"/>
  <c r="P630"/>
  <c r="AT207"/>
  <c r="E198"/>
  <c r="D198" s="1"/>
  <c r="W198" s="1"/>
  <c r="D200"/>
  <c r="AT185"/>
  <c r="AT191"/>
  <c r="AT193"/>
  <c r="AT197"/>
  <c r="AT198"/>
  <c r="AT199"/>
  <c r="AT202"/>
  <c r="AT203"/>
  <c r="AT205"/>
  <c r="AT208"/>
  <c r="AT209"/>
  <c r="AT188"/>
  <c r="AT183"/>
  <c r="AT189"/>
  <c r="AT192"/>
  <c r="Z196"/>
  <c r="AT196"/>
  <c r="Z210"/>
  <c r="AT210"/>
  <c r="O631"/>
  <c r="Q631"/>
  <c r="E171"/>
  <c r="D171" s="1"/>
  <c r="W171" s="1"/>
  <c r="H628"/>
  <c r="M628"/>
  <c r="O628"/>
  <c r="Q628"/>
  <c r="E174"/>
  <c r="D174" s="1"/>
  <c r="W174" s="1"/>
  <c r="E177"/>
  <c r="D177" s="1"/>
  <c r="W177" s="1"/>
  <c r="E182"/>
  <c r="D182" s="1"/>
  <c r="W182" s="1"/>
  <c r="H629"/>
  <c r="M629"/>
  <c r="O629"/>
  <c r="Q629"/>
  <c r="E184"/>
  <c r="D184" s="1"/>
  <c r="W184" s="1"/>
  <c r="E186"/>
  <c r="D186" s="1"/>
  <c r="W186" s="1"/>
  <c r="E189"/>
  <c r="D189" s="1"/>
  <c r="W189" s="1"/>
  <c r="E191"/>
  <c r="D191" s="1"/>
  <c r="W191" s="1"/>
  <c r="E193"/>
  <c r="D193" s="1"/>
  <c r="W193" s="1"/>
  <c r="E194"/>
  <c r="H630"/>
  <c r="O630"/>
  <c r="Q630"/>
  <c r="E199"/>
  <c r="D199" s="1"/>
  <c r="W199" s="1"/>
  <c r="E200"/>
  <c r="Z200" s="1"/>
  <c r="E201"/>
  <c r="D201" s="1"/>
  <c r="W201" s="1"/>
  <c r="E202"/>
  <c r="D202" s="1"/>
  <c r="W202" s="1"/>
  <c r="E203"/>
  <c r="D203" s="1"/>
  <c r="W203" s="1"/>
  <c r="E204"/>
  <c r="D204" s="1"/>
  <c r="W204" s="1"/>
  <c r="E208"/>
  <c r="D208" s="1"/>
  <c r="W208" s="1"/>
  <c r="E183"/>
  <c r="D183" s="1"/>
  <c r="W183" s="1"/>
  <c r="G629"/>
  <c r="E195"/>
  <c r="D195" s="1"/>
  <c r="W195" s="1"/>
  <c r="G630"/>
  <c r="I631"/>
  <c r="L631"/>
  <c r="N170"/>
  <c r="BI169"/>
  <c r="N169"/>
  <c r="BI168"/>
  <c r="N168"/>
  <c r="BI167"/>
  <c r="N167"/>
  <c r="BI166"/>
  <c r="N166"/>
  <c r="BI165"/>
  <c r="N165"/>
  <c r="BI164"/>
  <c r="Z197" l="1"/>
  <c r="X121" i="10"/>
  <c r="H723" i="1"/>
  <c r="L677"/>
  <c r="X123" i="10"/>
  <c r="N678" i="1"/>
  <c r="H679"/>
  <c r="G679"/>
  <c r="W188"/>
  <c r="W629"/>
  <c r="Z190"/>
  <c r="X124" i="10"/>
  <c r="AC125" s="1"/>
  <c r="Z187" i="1"/>
  <c r="N676"/>
  <c r="I677"/>
  <c r="P676"/>
  <c r="L676"/>
  <c r="X122" i="10"/>
  <c r="W122" s="1"/>
  <c r="W173" i="1"/>
  <c r="D630"/>
  <c r="M630"/>
  <c r="D628"/>
  <c r="I722"/>
  <c r="D629"/>
  <c r="W628"/>
  <c r="W200"/>
  <c r="I676"/>
  <c r="N679"/>
  <c r="N677"/>
  <c r="G723"/>
  <c r="M631"/>
  <c r="W172"/>
  <c r="Z192"/>
  <c r="Z198"/>
  <c r="G678"/>
  <c r="W630"/>
  <c r="AY209"/>
  <c r="E167"/>
  <c r="M676"/>
  <c r="E165"/>
  <c r="D167"/>
  <c r="W167" s="1"/>
  <c r="E169"/>
  <c r="E170"/>
  <c r="D170" s="1"/>
  <c r="W170" s="1"/>
  <c r="Z188"/>
  <c r="AY208"/>
  <c r="AY203"/>
  <c r="AY199"/>
  <c r="AY197"/>
  <c r="AY191"/>
  <c r="AY185"/>
  <c r="AY205"/>
  <c r="AY202"/>
  <c r="AY198"/>
  <c r="AY193"/>
  <c r="AY188"/>
  <c r="Z177"/>
  <c r="AT177"/>
  <c r="Z180"/>
  <c r="AT180"/>
  <c r="Z181"/>
  <c r="AT181"/>
  <c r="Z194"/>
  <c r="AT194"/>
  <c r="W124" i="10"/>
  <c r="W631" i="1"/>
  <c r="D631"/>
  <c r="L679"/>
  <c r="I678"/>
  <c r="I723"/>
  <c r="I724"/>
  <c r="I679"/>
  <c r="O677"/>
  <c r="Q676"/>
  <c r="Z629"/>
  <c r="M174" i="10" s="1"/>
  <c r="H721" i="1"/>
  <c r="G721" s="1"/>
  <c r="H676"/>
  <c r="Z628"/>
  <c r="M173" i="10" s="1"/>
  <c r="E628" i="1"/>
  <c r="AY206"/>
  <c r="AY194"/>
  <c r="AY218"/>
  <c r="Z204"/>
  <c r="Z201"/>
  <c r="Z195"/>
  <c r="Z189"/>
  <c r="Z186"/>
  <c r="Z184"/>
  <c r="Z183"/>
  <c r="Z208"/>
  <c r="Z203"/>
  <c r="Z202"/>
  <c r="Z199"/>
  <c r="Z193"/>
  <c r="Z191"/>
  <c r="Z176"/>
  <c r="AT176"/>
  <c r="Z178"/>
  <c r="AT178"/>
  <c r="Z179"/>
  <c r="AT179"/>
  <c r="Z206"/>
  <c r="AT206"/>
  <c r="Z182"/>
  <c r="AT182"/>
  <c r="W123" i="10"/>
  <c r="G722" i="1"/>
  <c r="G677"/>
  <c r="E629"/>
  <c r="G676"/>
  <c r="Q677"/>
  <c r="P677" s="1"/>
  <c r="Z630"/>
  <c r="M175" i="10" s="1"/>
  <c r="E630" i="1"/>
  <c r="H722"/>
  <c r="H677"/>
  <c r="M122" i="10"/>
  <c r="P721" i="1"/>
  <c r="O676"/>
  <c r="M121" i="10"/>
  <c r="P720" i="1"/>
  <c r="Q678"/>
  <c r="P678" s="1"/>
  <c r="Z631"/>
  <c r="M176" i="10" s="1"/>
  <c r="E631" i="1"/>
  <c r="Q679"/>
  <c r="P679" s="1"/>
  <c r="O678"/>
  <c r="O679"/>
  <c r="W121" i="10"/>
  <c r="D165" i="1"/>
  <c r="W165" s="1"/>
  <c r="E166"/>
  <c r="D166" s="1"/>
  <c r="W166" s="1"/>
  <c r="E168"/>
  <c r="D168" s="1"/>
  <c r="W168" s="1"/>
  <c r="D169"/>
  <c r="W169" s="1"/>
  <c r="AY182"/>
  <c r="H678"/>
  <c r="N164"/>
  <c r="BI163"/>
  <c r="N163"/>
  <c r="BI162"/>
  <c r="N162"/>
  <c r="BI161"/>
  <c r="N161"/>
  <c r="BI160"/>
  <c r="N160"/>
  <c r="BI159"/>
  <c r="N159"/>
  <c r="BI158"/>
  <c r="N158"/>
  <c r="BI157"/>
  <c r="N157"/>
  <c r="BI156"/>
  <c r="N156"/>
  <c r="BI155"/>
  <c r="N155"/>
  <c r="BI154"/>
  <c r="N154"/>
  <c r="BI153"/>
  <c r="N153"/>
  <c r="BI152"/>
  <c r="N152"/>
  <c r="BI151"/>
  <c r="M677" l="1"/>
  <c r="D721"/>
  <c r="M678"/>
  <c r="L678" s="1"/>
  <c r="D722"/>
  <c r="D676"/>
  <c r="D677"/>
  <c r="AC124" i="10"/>
  <c r="W677" i="1"/>
  <c r="W676"/>
  <c r="AC123" i="10"/>
  <c r="P722" i="1"/>
  <c r="B124" i="10"/>
  <c r="G125" s="1"/>
  <c r="P723" i="1"/>
  <c r="M679"/>
  <c r="AY180"/>
  <c r="D156"/>
  <c r="W156" s="1"/>
  <c r="N627"/>
  <c r="E157"/>
  <c r="E161"/>
  <c r="D164"/>
  <c r="W164" s="1"/>
  <c r="D159"/>
  <c r="W159" s="1"/>
  <c r="AY163"/>
  <c r="E153"/>
  <c r="D153" s="1"/>
  <c r="W153" s="1"/>
  <c r="AT164"/>
  <c r="AT166"/>
  <c r="AT168"/>
  <c r="E158"/>
  <c r="D158" s="1"/>
  <c r="W158" s="1"/>
  <c r="H627"/>
  <c r="H675" s="1"/>
  <c r="AT172"/>
  <c r="E163"/>
  <c r="D163" s="1"/>
  <c r="W163" s="1"/>
  <c r="AT174"/>
  <c r="AT163"/>
  <c r="Z167"/>
  <c r="AT167"/>
  <c r="Z168"/>
  <c r="Z169"/>
  <c r="AT169"/>
  <c r="O627"/>
  <c r="Z171"/>
  <c r="AT171"/>
  <c r="Z172"/>
  <c r="Z175"/>
  <c r="AT175"/>
  <c r="E721"/>
  <c r="E676"/>
  <c r="W678"/>
  <c r="W679"/>
  <c r="E152"/>
  <c r="D152" s="1"/>
  <c r="W152" s="1"/>
  <c r="E154"/>
  <c r="D154" s="1"/>
  <c r="W154" s="1"/>
  <c r="E155"/>
  <c r="D155" s="1"/>
  <c r="W155" s="1"/>
  <c r="E156"/>
  <c r="D157"/>
  <c r="W157" s="1"/>
  <c r="E160"/>
  <c r="D160" s="1"/>
  <c r="W160" s="1"/>
  <c r="D161"/>
  <c r="W161" s="1"/>
  <c r="E162"/>
  <c r="D162" s="1"/>
  <c r="W162" s="1"/>
  <c r="E164"/>
  <c r="Z164" s="1"/>
  <c r="R122" i="10"/>
  <c r="Z165" i="1"/>
  <c r="AT165"/>
  <c r="Z166"/>
  <c r="E159"/>
  <c r="G627"/>
  <c r="I627"/>
  <c r="Z173"/>
  <c r="AT173"/>
  <c r="Z174"/>
  <c r="E723"/>
  <c r="E678"/>
  <c r="E679"/>
  <c r="E724"/>
  <c r="E722"/>
  <c r="E677"/>
  <c r="D678"/>
  <c r="D723"/>
  <c r="D679"/>
  <c r="D724"/>
  <c r="N151"/>
  <c r="BI150"/>
  <c r="N150"/>
  <c r="BI149"/>
  <c r="N149"/>
  <c r="BI148"/>
  <c r="H720" l="1"/>
  <c r="N675"/>
  <c r="M675" s="1"/>
  <c r="AY169"/>
  <c r="AY168"/>
  <c r="AY167"/>
  <c r="X120" i="10"/>
  <c r="AC121" s="1"/>
  <c r="AY174" i="1"/>
  <c r="AY173"/>
  <c r="I721"/>
  <c r="Z163"/>
  <c r="E150"/>
  <c r="D150" s="1"/>
  <c r="W150" s="1"/>
  <c r="E149"/>
  <c r="D149" s="1"/>
  <c r="W149" s="1"/>
  <c r="AT160"/>
  <c r="Z161"/>
  <c r="AT161"/>
  <c r="G720"/>
  <c r="G675"/>
  <c r="Z170"/>
  <c r="AT170"/>
  <c r="E151"/>
  <c r="D151" s="1"/>
  <c r="W151" s="1"/>
  <c r="AY170"/>
  <c r="Z160"/>
  <c r="Z162"/>
  <c r="AT162"/>
  <c r="W120" i="10"/>
  <c r="W627" i="1"/>
  <c r="D627"/>
  <c r="L675"/>
  <c r="I720"/>
  <c r="I675"/>
  <c r="E627"/>
  <c r="Z627"/>
  <c r="M172" i="10" s="1"/>
  <c r="M120"/>
  <c r="P719" i="1"/>
  <c r="O675"/>
  <c r="N148"/>
  <c r="BI147"/>
  <c r="N147"/>
  <c r="BI146"/>
  <c r="N146"/>
  <c r="BI145"/>
  <c r="AY161" l="1"/>
  <c r="M626"/>
  <c r="M674" s="1"/>
  <c r="AY160"/>
  <c r="H626"/>
  <c r="H674" s="1"/>
  <c r="AT157"/>
  <c r="E148"/>
  <c r="D148" s="1"/>
  <c r="W148" s="1"/>
  <c r="Q626"/>
  <c r="E147"/>
  <c r="D147" s="1"/>
  <c r="W147" s="1"/>
  <c r="G626"/>
  <c r="I626"/>
  <c r="L626"/>
  <c r="Z159"/>
  <c r="AT159"/>
  <c r="R121" i="10"/>
  <c r="E675" i="1"/>
  <c r="E720"/>
  <c r="W675"/>
  <c r="E146"/>
  <c r="D146" s="1"/>
  <c r="W146" s="1"/>
  <c r="N626"/>
  <c r="P626"/>
  <c r="Z157"/>
  <c r="O626"/>
  <c r="D720"/>
  <c r="D675"/>
  <c r="N145"/>
  <c r="BI144"/>
  <c r="N144"/>
  <c r="BI143"/>
  <c r="N143"/>
  <c r="BI142"/>
  <c r="N142"/>
  <c r="Z153"/>
  <c r="BI141"/>
  <c r="E141"/>
  <c r="N141"/>
  <c r="BI140"/>
  <c r="H719" l="1"/>
  <c r="AY157"/>
  <c r="D142"/>
  <c r="W142" s="1"/>
  <c r="E144"/>
  <c r="AY158"/>
  <c r="D144"/>
  <c r="W144" s="1"/>
  <c r="D141"/>
  <c r="W141" s="1"/>
  <c r="AT152"/>
  <c r="E143"/>
  <c r="D143" s="1"/>
  <c r="W143" s="1"/>
  <c r="D145"/>
  <c r="W145" s="1"/>
  <c r="Z152"/>
  <c r="Z156"/>
  <c r="AT156"/>
  <c r="M119" i="10"/>
  <c r="P718" i="1"/>
  <c r="O674"/>
  <c r="P674"/>
  <c r="G674"/>
  <c r="G719"/>
  <c r="E142"/>
  <c r="Z154"/>
  <c r="E145"/>
  <c r="Z155"/>
  <c r="AT155"/>
  <c r="Z158"/>
  <c r="AT158"/>
  <c r="X119" i="10"/>
  <c r="N674" i="1"/>
  <c r="W626"/>
  <c r="D626"/>
  <c r="L674"/>
  <c r="I719"/>
  <c r="I674"/>
  <c r="Z626"/>
  <c r="M171" i="10" s="1"/>
  <c r="E626" i="1"/>
  <c r="Q674"/>
  <c r="N140"/>
  <c r="BI139"/>
  <c r="N139"/>
  <c r="Z150"/>
  <c r="BI138"/>
  <c r="N138"/>
  <c r="BI137"/>
  <c r="N137"/>
  <c r="BI136"/>
  <c r="N136"/>
  <c r="BI135"/>
  <c r="N135"/>
  <c r="BI134"/>
  <c r="N134"/>
  <c r="BI133"/>
  <c r="N133"/>
  <c r="BI132"/>
  <c r="N132"/>
  <c r="BI131"/>
  <c r="N131"/>
  <c r="BI130"/>
  <c r="E130"/>
  <c r="N130"/>
  <c r="BI129"/>
  <c r="N129"/>
  <c r="BI128"/>
  <c r="N128"/>
  <c r="BI127"/>
  <c r="N127"/>
  <c r="BI126"/>
  <c r="N126"/>
  <c r="BI125"/>
  <c r="N125"/>
  <c r="BI124"/>
  <c r="E124"/>
  <c r="N124"/>
  <c r="BI123"/>
  <c r="N123"/>
  <c r="BI122"/>
  <c r="Z145" l="1"/>
  <c r="AY154"/>
  <c r="M625"/>
  <c r="B118" i="10" s="1"/>
  <c r="D136" i="1"/>
  <c r="W136" s="1"/>
  <c r="E127"/>
  <c r="E137"/>
  <c r="D137" s="1"/>
  <c r="W137" s="1"/>
  <c r="E133"/>
  <c r="D133" s="1"/>
  <c r="W133" s="1"/>
  <c r="E138"/>
  <c r="Z138" s="1"/>
  <c r="D124"/>
  <c r="W124" s="1"/>
  <c r="D127"/>
  <c r="W127" s="1"/>
  <c r="AY155"/>
  <c r="AY153"/>
  <c r="H624"/>
  <c r="M624"/>
  <c r="B117" i="10" s="1"/>
  <c r="O624" i="1"/>
  <c r="Q624"/>
  <c r="AY135"/>
  <c r="D130"/>
  <c r="W130" s="1"/>
  <c r="H625"/>
  <c r="H718" s="1"/>
  <c r="D140"/>
  <c r="W140" s="1"/>
  <c r="AY152"/>
  <c r="G624"/>
  <c r="I624"/>
  <c r="L624"/>
  <c r="N624"/>
  <c r="P624"/>
  <c r="AT135"/>
  <c r="E126"/>
  <c r="D126" s="1"/>
  <c r="W126" s="1"/>
  <c r="AY139"/>
  <c r="E129"/>
  <c r="D129" s="1"/>
  <c r="W129" s="1"/>
  <c r="AT141"/>
  <c r="D132"/>
  <c r="W132" s="1"/>
  <c r="AT143"/>
  <c r="AT144"/>
  <c r="G625"/>
  <c r="G718" s="1"/>
  <c r="N625"/>
  <c r="P625"/>
  <c r="P673" s="1"/>
  <c r="E136"/>
  <c r="Z136" s="1"/>
  <c r="D138"/>
  <c r="W138" s="1"/>
  <c r="AT149"/>
  <c r="E140"/>
  <c r="Z140" s="1"/>
  <c r="AT154"/>
  <c r="AT136"/>
  <c r="AT137"/>
  <c r="AT138"/>
  <c r="AT139"/>
  <c r="AT140"/>
  <c r="Z142"/>
  <c r="AT142"/>
  <c r="Z143"/>
  <c r="I625"/>
  <c r="L625"/>
  <c r="Z151"/>
  <c r="AT151"/>
  <c r="D674"/>
  <c r="D719"/>
  <c r="W119" i="10"/>
  <c r="AC120"/>
  <c r="E139" i="1"/>
  <c r="D139" s="1"/>
  <c r="W139" s="1"/>
  <c r="Z141"/>
  <c r="Z144"/>
  <c r="Z146"/>
  <c r="O625"/>
  <c r="Q625"/>
  <c r="Z147"/>
  <c r="AT147"/>
  <c r="Z148"/>
  <c r="AT148"/>
  <c r="Z149"/>
  <c r="E719"/>
  <c r="E674"/>
  <c r="W674"/>
  <c r="R120" i="10"/>
  <c r="E123" i="1"/>
  <c r="D123" s="1"/>
  <c r="W123" s="1"/>
  <c r="E125"/>
  <c r="D125" s="1"/>
  <c r="W125" s="1"/>
  <c r="E128"/>
  <c r="D128" s="1"/>
  <c r="E131"/>
  <c r="D131" s="1"/>
  <c r="W131" s="1"/>
  <c r="E132"/>
  <c r="E134"/>
  <c r="D134" s="1"/>
  <c r="W134" s="1"/>
  <c r="E135"/>
  <c r="D135" s="1"/>
  <c r="N122"/>
  <c r="BI121"/>
  <c r="W624" l="1"/>
  <c r="E624"/>
  <c r="Z137"/>
  <c r="M672"/>
  <c r="Z624"/>
  <c r="M169" i="10" s="1"/>
  <c r="H672" i="1"/>
  <c r="G673"/>
  <c r="M673"/>
  <c r="X117" i="10"/>
  <c r="N673" i="1"/>
  <c r="P716"/>
  <c r="P672"/>
  <c r="H717"/>
  <c r="D624"/>
  <c r="G672"/>
  <c r="X118" i="10"/>
  <c r="W118" s="1"/>
  <c r="G717" i="1"/>
  <c r="N672"/>
  <c r="E122"/>
  <c r="D122" s="1"/>
  <c r="W122" s="1"/>
  <c r="W128"/>
  <c r="AY140"/>
  <c r="AT146"/>
  <c r="AY137"/>
  <c r="AY138"/>
  <c r="G118" i="10"/>
  <c r="W135" i="1"/>
  <c r="Z135"/>
  <c r="Z133"/>
  <c r="AT133"/>
  <c r="Q672"/>
  <c r="E625"/>
  <c r="Z625"/>
  <c r="M170" i="10" s="1"/>
  <c r="M118"/>
  <c r="O672" i="1"/>
  <c r="P717"/>
  <c r="O673"/>
  <c r="W117" i="10"/>
  <c r="Z134" i="1"/>
  <c r="AT134"/>
  <c r="L672"/>
  <c r="W625"/>
  <c r="D625"/>
  <c r="L673"/>
  <c r="I717"/>
  <c r="I672"/>
  <c r="I673"/>
  <c r="H673" s="1"/>
  <c r="I718"/>
  <c r="Z139"/>
  <c r="AC119" i="10" l="1"/>
  <c r="W672" i="1"/>
  <c r="W673"/>
  <c r="R119" i="10"/>
  <c r="E672" i="1"/>
  <c r="E717"/>
  <c r="E673"/>
  <c r="E718"/>
  <c r="D717"/>
  <c r="D672"/>
  <c r="D673"/>
  <c r="D718"/>
  <c r="N121"/>
  <c r="BI120"/>
  <c r="D121" l="1"/>
  <c r="W121" s="1"/>
  <c r="Z132"/>
  <c r="AT132"/>
  <c r="E121"/>
  <c r="N120"/>
  <c r="BI119"/>
  <c r="N119"/>
  <c r="BI118"/>
  <c r="N118"/>
  <c r="BI117"/>
  <c r="N117"/>
  <c r="BI116"/>
  <c r="N116"/>
  <c r="BI115"/>
  <c r="E120" l="1"/>
  <c r="D120" s="1"/>
  <c r="W120" s="1"/>
  <c r="E116"/>
  <c r="D116" s="1"/>
  <c r="W116" s="1"/>
  <c r="AT127"/>
  <c r="E118"/>
  <c r="D118" s="1"/>
  <c r="W118" s="1"/>
  <c r="AT130"/>
  <c r="Z127"/>
  <c r="Z128"/>
  <c r="AT128"/>
  <c r="E117"/>
  <c r="D117" s="1"/>
  <c r="W117" s="1"/>
  <c r="E119"/>
  <c r="D119" s="1"/>
  <c r="W119" s="1"/>
  <c r="Z130"/>
  <c r="Z131"/>
  <c r="AT131"/>
  <c r="AY130" l="1"/>
  <c r="AY128"/>
  <c r="Z129"/>
  <c r="AT129"/>
  <c r="N115"/>
  <c r="BI114"/>
  <c r="N114"/>
  <c r="BI113"/>
  <c r="N113"/>
  <c r="BI112"/>
  <c r="D113" l="1"/>
  <c r="W113" s="1"/>
  <c r="E114"/>
  <c r="Z124"/>
  <c r="AT124"/>
  <c r="Z125"/>
  <c r="AT125"/>
  <c r="E113"/>
  <c r="D114"/>
  <c r="W114" s="1"/>
  <c r="E115"/>
  <c r="D115" s="1"/>
  <c r="W115" s="1"/>
  <c r="Z126"/>
  <c r="AT126"/>
  <c r="N112"/>
  <c r="BI111"/>
  <c r="N111"/>
  <c r="BI110"/>
  <c r="Q110"/>
  <c r="P110"/>
  <c r="O110"/>
  <c r="N110"/>
  <c r="M110"/>
  <c r="L110"/>
  <c r="I110"/>
  <c r="H110"/>
  <c r="G110"/>
  <c r="BI109"/>
  <c r="Q109"/>
  <c r="P109"/>
  <c r="O109"/>
  <c r="N109"/>
  <c r="M109"/>
  <c r="L109"/>
  <c r="I109"/>
  <c r="H109"/>
  <c r="G109"/>
  <c r="BI108"/>
  <c r="Q108"/>
  <c r="P108"/>
  <c r="O108"/>
  <c r="N108"/>
  <c r="M108"/>
  <c r="L108"/>
  <c r="I108"/>
  <c r="H108"/>
  <c r="G108"/>
  <c r="BI107"/>
  <c r="Q107"/>
  <c r="P107"/>
  <c r="O107"/>
  <c r="N107"/>
  <c r="M107"/>
  <c r="L107"/>
  <c r="I107"/>
  <c r="H107"/>
  <c r="G107"/>
  <c r="BI106"/>
  <c r="Q106"/>
  <c r="P106"/>
  <c r="O106"/>
  <c r="N106"/>
  <c r="M106"/>
  <c r="L106"/>
  <c r="I106"/>
  <c r="H106"/>
  <c r="G106"/>
  <c r="BI105"/>
  <c r="Q105"/>
  <c r="P105"/>
  <c r="O105"/>
  <c r="N105"/>
  <c r="M105"/>
  <c r="L105"/>
  <c r="I105"/>
  <c r="H105"/>
  <c r="G105"/>
  <c r="BI104"/>
  <c r="Q104"/>
  <c r="P104"/>
  <c r="O104"/>
  <c r="N104"/>
  <c r="M104"/>
  <c r="L104"/>
  <c r="I104"/>
  <c r="H104"/>
  <c r="G104"/>
  <c r="BI103"/>
  <c r="Q103"/>
  <c r="P103"/>
  <c r="O103"/>
  <c r="N103"/>
  <c r="M103"/>
  <c r="L103"/>
  <c r="I103"/>
  <c r="H103"/>
  <c r="G103"/>
  <c r="BI102"/>
  <c r="Q102"/>
  <c r="P102"/>
  <c r="O102"/>
  <c r="N102"/>
  <c r="M102"/>
  <c r="L102"/>
  <c r="I102"/>
  <c r="H102"/>
  <c r="G102"/>
  <c r="BI101"/>
  <c r="Q101"/>
  <c r="P101"/>
  <c r="O101"/>
  <c r="N101"/>
  <c r="M101"/>
  <c r="L101"/>
  <c r="I101"/>
  <c r="H101"/>
  <c r="G101"/>
  <c r="BI100"/>
  <c r="Q100"/>
  <c r="P100"/>
  <c r="O100"/>
  <c r="N100"/>
  <c r="M100"/>
  <c r="L100"/>
  <c r="I100"/>
  <c r="H100"/>
  <c r="G100"/>
  <c r="BI99"/>
  <c r="Q99"/>
  <c r="P99"/>
  <c r="O99"/>
  <c r="N99"/>
  <c r="M99"/>
  <c r="L99"/>
  <c r="I99"/>
  <c r="H99"/>
  <c r="G99"/>
  <c r="BI98"/>
  <c r="Q98"/>
  <c r="P98"/>
  <c r="O98"/>
  <c r="N98"/>
  <c r="M98"/>
  <c r="L98"/>
  <c r="AE109"/>
  <c r="I98"/>
  <c r="H98"/>
  <c r="G98"/>
  <c r="BI97"/>
  <c r="Q97"/>
  <c r="P97"/>
  <c r="O97"/>
  <c r="N97"/>
  <c r="M97"/>
  <c r="L97"/>
  <c r="AE108"/>
  <c r="I97"/>
  <c r="H97"/>
  <c r="G97"/>
  <c r="BI96"/>
  <c r="Q96"/>
  <c r="P96"/>
  <c r="O96"/>
  <c r="N96"/>
  <c r="M96"/>
  <c r="L96"/>
  <c r="AE107"/>
  <c r="I96"/>
  <c r="H96"/>
  <c r="G96"/>
  <c r="BI95"/>
  <c r="Q95"/>
  <c r="P95"/>
  <c r="O95"/>
  <c r="N95"/>
  <c r="M95"/>
  <c r="L95"/>
  <c r="AE106"/>
  <c r="I95"/>
  <c r="H95"/>
  <c r="G95"/>
  <c r="BI94"/>
  <c r="Q94"/>
  <c r="P94"/>
  <c r="O94"/>
  <c r="N94"/>
  <c r="M94"/>
  <c r="L94"/>
  <c r="AE105"/>
  <c r="I94"/>
  <c r="H94"/>
  <c r="G94"/>
  <c r="BI93"/>
  <c r="Q93"/>
  <c r="P93"/>
  <c r="O93"/>
  <c r="N93"/>
  <c r="M93"/>
  <c r="L93"/>
  <c r="AE104"/>
  <c r="I93"/>
  <c r="H93"/>
  <c r="G93"/>
  <c r="BI92"/>
  <c r="Q92"/>
  <c r="P92"/>
  <c r="O92"/>
  <c r="N92"/>
  <c r="M92"/>
  <c r="L92"/>
  <c r="AE103"/>
  <c r="I92"/>
  <c r="H92"/>
  <c r="G92"/>
  <c r="BI91"/>
  <c r="Q91"/>
  <c r="P91"/>
  <c r="O91"/>
  <c r="N91"/>
  <c r="M91"/>
  <c r="L91"/>
  <c r="AE102"/>
  <c r="I91"/>
  <c r="H91"/>
  <c r="G91"/>
  <c r="BI90"/>
  <c r="Q90"/>
  <c r="P90"/>
  <c r="O90"/>
  <c r="N90"/>
  <c r="M90"/>
  <c r="L90"/>
  <c r="AE101"/>
  <c r="I90"/>
  <c r="H90"/>
  <c r="G90"/>
  <c r="BI89"/>
  <c r="Q89"/>
  <c r="P89"/>
  <c r="O89"/>
  <c r="N89"/>
  <c r="M89"/>
  <c r="L89"/>
  <c r="AE100"/>
  <c r="I89"/>
  <c r="H89"/>
  <c r="G89"/>
  <c r="BI88"/>
  <c r="Q88"/>
  <c r="P88"/>
  <c r="O88"/>
  <c r="N88"/>
  <c r="M88"/>
  <c r="L88"/>
  <c r="AE99"/>
  <c r="I88"/>
  <c r="H88"/>
  <c r="G88"/>
  <c r="BI87"/>
  <c r="Q87"/>
  <c r="P87"/>
  <c r="O87"/>
  <c r="N87"/>
  <c r="M87"/>
  <c r="L87"/>
  <c r="K621"/>
  <c r="I87"/>
  <c r="H87"/>
  <c r="G87"/>
  <c r="BI86"/>
  <c r="Q86"/>
  <c r="P86"/>
  <c r="O86"/>
  <c r="N86"/>
  <c r="M86"/>
  <c r="L86"/>
  <c r="AE97"/>
  <c r="I86"/>
  <c r="H86"/>
  <c r="G86"/>
  <c r="BI85"/>
  <c r="Q85"/>
  <c r="P85"/>
  <c r="O85"/>
  <c r="N85"/>
  <c r="M85"/>
  <c r="L85"/>
  <c r="AE96"/>
  <c r="I85"/>
  <c r="H85"/>
  <c r="G85"/>
  <c r="BI84"/>
  <c r="Q84"/>
  <c r="P84"/>
  <c r="O84"/>
  <c r="N84"/>
  <c r="M84"/>
  <c r="L84"/>
  <c r="AE95"/>
  <c r="I84"/>
  <c r="H84"/>
  <c r="G84"/>
  <c r="BI83"/>
  <c r="Q83"/>
  <c r="P83"/>
  <c r="O83"/>
  <c r="N83"/>
  <c r="M83"/>
  <c r="L83"/>
  <c r="AE94"/>
  <c r="I83"/>
  <c r="H83"/>
  <c r="G83"/>
  <c r="BI82"/>
  <c r="Q82"/>
  <c r="P82"/>
  <c r="O82"/>
  <c r="N82"/>
  <c r="M82"/>
  <c r="L82"/>
  <c r="AE93"/>
  <c r="I82"/>
  <c r="H82"/>
  <c r="G82"/>
  <c r="BI81"/>
  <c r="Q81"/>
  <c r="P81"/>
  <c r="O81"/>
  <c r="N81"/>
  <c r="M81"/>
  <c r="L81"/>
  <c r="AE92"/>
  <c r="I81"/>
  <c r="H81"/>
  <c r="G81"/>
  <c r="BI80"/>
  <c r="Q80"/>
  <c r="P80"/>
  <c r="O80"/>
  <c r="N80"/>
  <c r="M80"/>
  <c r="L80"/>
  <c r="AE91"/>
  <c r="I80"/>
  <c r="H80"/>
  <c r="G80"/>
  <c r="BI79"/>
  <c r="Q79"/>
  <c r="P79"/>
  <c r="O79"/>
  <c r="N79"/>
  <c r="M79"/>
  <c r="L79"/>
  <c r="AE90"/>
  <c r="I79"/>
  <c r="H79"/>
  <c r="G79"/>
  <c r="BI78"/>
  <c r="Q78"/>
  <c r="P78"/>
  <c r="O78"/>
  <c r="N78"/>
  <c r="M78"/>
  <c r="L78"/>
  <c r="I78"/>
  <c r="H78"/>
  <c r="G78"/>
  <c r="BI77"/>
  <c r="Q77"/>
  <c r="P77"/>
  <c r="O77"/>
  <c r="N77"/>
  <c r="M77"/>
  <c r="L77"/>
  <c r="AE88"/>
  <c r="I77"/>
  <c r="H77"/>
  <c r="G77"/>
  <c r="BI76"/>
  <c r="Q76"/>
  <c r="P76"/>
  <c r="O76"/>
  <c r="N76"/>
  <c r="M76"/>
  <c r="L76"/>
  <c r="AE87"/>
  <c r="I76"/>
  <c r="H76"/>
  <c r="G76"/>
  <c r="BI75"/>
  <c r="Q75"/>
  <c r="P75"/>
  <c r="O75"/>
  <c r="N75"/>
  <c r="M75"/>
  <c r="L75"/>
  <c r="K620"/>
  <c r="I75"/>
  <c r="H75"/>
  <c r="G75"/>
  <c r="BI74"/>
  <c r="Q74"/>
  <c r="P74"/>
  <c r="O74"/>
  <c r="N74"/>
  <c r="M74"/>
  <c r="L74"/>
  <c r="AE85"/>
  <c r="I74"/>
  <c r="H74"/>
  <c r="G74"/>
  <c r="BI73"/>
  <c r="Q73"/>
  <c r="P73"/>
  <c r="O73"/>
  <c r="N73"/>
  <c r="M73"/>
  <c r="L73"/>
  <c r="AE84"/>
  <c r="I73"/>
  <c r="H73"/>
  <c r="G73"/>
  <c r="BI72"/>
  <c r="Q72"/>
  <c r="P72"/>
  <c r="O72"/>
  <c r="N72"/>
  <c r="M72"/>
  <c r="L72"/>
  <c r="AE83"/>
  <c r="I72"/>
  <c r="H72"/>
  <c r="G72"/>
  <c r="BI71"/>
  <c r="Q71"/>
  <c r="P71"/>
  <c r="O71"/>
  <c r="N71"/>
  <c r="M71"/>
  <c r="L71"/>
  <c r="AE82"/>
  <c r="I71"/>
  <c r="H71"/>
  <c r="G71"/>
  <c r="BI70"/>
  <c r="Q70"/>
  <c r="P70"/>
  <c r="O70"/>
  <c r="N70"/>
  <c r="M70"/>
  <c r="L70"/>
  <c r="AE81"/>
  <c r="I70"/>
  <c r="H70"/>
  <c r="G70"/>
  <c r="BI69"/>
  <c r="Q69"/>
  <c r="P69"/>
  <c r="O69"/>
  <c r="N69"/>
  <c r="M69"/>
  <c r="L69"/>
  <c r="AE80"/>
  <c r="I69"/>
  <c r="H69"/>
  <c r="G69"/>
  <c r="BI68"/>
  <c r="Q68"/>
  <c r="P68"/>
  <c r="O68"/>
  <c r="N68"/>
  <c r="M68"/>
  <c r="L68"/>
  <c r="AE79"/>
  <c r="I68"/>
  <c r="H68"/>
  <c r="G68"/>
  <c r="BI67"/>
  <c r="Q67"/>
  <c r="P67"/>
  <c r="O67"/>
  <c r="N67"/>
  <c r="M67"/>
  <c r="L67"/>
  <c r="AE78"/>
  <c r="I67"/>
  <c r="H67"/>
  <c r="G67"/>
  <c r="BI66"/>
  <c r="Q66"/>
  <c r="P66"/>
  <c r="O66"/>
  <c r="N66"/>
  <c r="M66"/>
  <c r="L66"/>
  <c r="AE77"/>
  <c r="I66"/>
  <c r="H66"/>
  <c r="G66"/>
  <c r="BI65"/>
  <c r="Q65"/>
  <c r="P65"/>
  <c r="O65"/>
  <c r="N65"/>
  <c r="M65"/>
  <c r="L65"/>
  <c r="AE76"/>
  <c r="I65"/>
  <c r="H65"/>
  <c r="G65"/>
  <c r="BI64"/>
  <c r="Q64"/>
  <c r="P64"/>
  <c r="O64"/>
  <c r="N64"/>
  <c r="M64"/>
  <c r="L64"/>
  <c r="AE75"/>
  <c r="I64"/>
  <c r="H64"/>
  <c r="G64"/>
  <c r="BI63"/>
  <c r="Q63"/>
  <c r="P63"/>
  <c r="O63"/>
  <c r="N63"/>
  <c r="M63"/>
  <c r="L63"/>
  <c r="K619"/>
  <c r="I63"/>
  <c r="H63"/>
  <c r="G63"/>
  <c r="BI62"/>
  <c r="Q62"/>
  <c r="P62"/>
  <c r="O62"/>
  <c r="N62"/>
  <c r="M62"/>
  <c r="L62"/>
  <c r="AE73"/>
  <c r="I62"/>
  <c r="H62"/>
  <c r="G62"/>
  <c r="BI61"/>
  <c r="Q61"/>
  <c r="P61"/>
  <c r="O61"/>
  <c r="N61"/>
  <c r="M61"/>
  <c r="L61"/>
  <c r="AE72"/>
  <c r="I61"/>
  <c r="H61"/>
  <c r="G61"/>
  <c r="BI60"/>
  <c r="Q60"/>
  <c r="P60"/>
  <c r="O60"/>
  <c r="N60"/>
  <c r="M60"/>
  <c r="L60"/>
  <c r="AE71"/>
  <c r="I60"/>
  <c r="H60"/>
  <c r="G60"/>
  <c r="BI59"/>
  <c r="Q59"/>
  <c r="P59"/>
  <c r="O59"/>
  <c r="N59"/>
  <c r="M59"/>
  <c r="L59"/>
  <c r="AE70"/>
  <c r="I59"/>
  <c r="H59"/>
  <c r="G59"/>
  <c r="BI58"/>
  <c r="Q58"/>
  <c r="P58"/>
  <c r="O58"/>
  <c r="N58"/>
  <c r="M58"/>
  <c r="L58"/>
  <c r="AE69"/>
  <c r="I58"/>
  <c r="H58"/>
  <c r="G58"/>
  <c r="BI57"/>
  <c r="Q57"/>
  <c r="P57"/>
  <c r="O57"/>
  <c r="N57"/>
  <c r="M57"/>
  <c r="L57"/>
  <c r="AE68"/>
  <c r="I57"/>
  <c r="H57"/>
  <c r="G57"/>
  <c r="BI56"/>
  <c r="Q56"/>
  <c r="P56"/>
  <c r="O56"/>
  <c r="N56"/>
  <c r="M56"/>
  <c r="L56"/>
  <c r="AE67"/>
  <c r="I56"/>
  <c r="H56"/>
  <c r="G56"/>
  <c r="BI55"/>
  <c r="Q55"/>
  <c r="P55"/>
  <c r="O55"/>
  <c r="N55"/>
  <c r="M55"/>
  <c r="L55"/>
  <c r="I55"/>
  <c r="H55"/>
  <c r="G55"/>
  <c r="BI54"/>
  <c r="Q54"/>
  <c r="P54"/>
  <c r="O54"/>
  <c r="N54"/>
  <c r="M54"/>
  <c r="L54"/>
  <c r="AE65"/>
  <c r="I54"/>
  <c r="H54"/>
  <c r="G54"/>
  <c r="BI53"/>
  <c r="Q53"/>
  <c r="P53"/>
  <c r="O53"/>
  <c r="N53"/>
  <c r="M53"/>
  <c r="L53"/>
  <c r="AE64"/>
  <c r="I53"/>
  <c r="H53"/>
  <c r="G53"/>
  <c r="BI52"/>
  <c r="Q52"/>
  <c r="P52"/>
  <c r="O52"/>
  <c r="N52"/>
  <c r="M52"/>
  <c r="L52"/>
  <c r="AE63"/>
  <c r="I52"/>
  <c r="H52"/>
  <c r="G52"/>
  <c r="BI51"/>
  <c r="Q51"/>
  <c r="P51"/>
  <c r="O51"/>
  <c r="N51"/>
  <c r="M51"/>
  <c r="L51"/>
  <c r="K618"/>
  <c r="I51"/>
  <c r="H51"/>
  <c r="G51"/>
  <c r="BI50"/>
  <c r="Q50"/>
  <c r="P50"/>
  <c r="O50"/>
  <c r="N50"/>
  <c r="M50"/>
  <c r="L50"/>
  <c r="AE61"/>
  <c r="I50"/>
  <c r="H50"/>
  <c r="G50"/>
  <c r="BI49"/>
  <c r="Q49"/>
  <c r="P49"/>
  <c r="O49"/>
  <c r="N49"/>
  <c r="M49"/>
  <c r="L49"/>
  <c r="AE60"/>
  <c r="I49"/>
  <c r="H49"/>
  <c r="G49"/>
  <c r="BI48"/>
  <c r="Q48"/>
  <c r="P48"/>
  <c r="O48"/>
  <c r="N48"/>
  <c r="M48"/>
  <c r="L48"/>
  <c r="I48"/>
  <c r="H48"/>
  <c r="G48"/>
  <c r="BI47"/>
  <c r="Q47"/>
  <c r="P47"/>
  <c r="O47"/>
  <c r="N47"/>
  <c r="M47"/>
  <c r="L47"/>
  <c r="AE58"/>
  <c r="I47"/>
  <c r="H47"/>
  <c r="G47"/>
  <c r="BI46"/>
  <c r="Q46"/>
  <c r="P46"/>
  <c r="O46"/>
  <c r="N46"/>
  <c r="M46"/>
  <c r="L46"/>
  <c r="AE57"/>
  <c r="I46"/>
  <c r="H46"/>
  <c r="G46"/>
  <c r="BI45"/>
  <c r="Q45"/>
  <c r="P45"/>
  <c r="O45"/>
  <c r="N45"/>
  <c r="M45"/>
  <c r="L45"/>
  <c r="I45"/>
  <c r="H45"/>
  <c r="G45"/>
  <c r="BI44"/>
  <c r="Q44"/>
  <c r="P44"/>
  <c r="O44"/>
  <c r="N44"/>
  <c r="M44"/>
  <c r="L44"/>
  <c r="AE55"/>
  <c r="I44"/>
  <c r="H44"/>
  <c r="G44"/>
  <c r="BI43"/>
  <c r="Q43"/>
  <c r="P43"/>
  <c r="O43"/>
  <c r="N43"/>
  <c r="M43"/>
  <c r="L43"/>
  <c r="I43"/>
  <c r="H43"/>
  <c r="G43"/>
  <c r="BI42"/>
  <c r="Q42"/>
  <c r="P42"/>
  <c r="O42"/>
  <c r="N42"/>
  <c r="M42"/>
  <c r="L42"/>
  <c r="AE53"/>
  <c r="I42"/>
  <c r="H42"/>
  <c r="G42"/>
  <c r="BI41"/>
  <c r="Q41"/>
  <c r="P41"/>
  <c r="O41"/>
  <c r="N41"/>
  <c r="M41"/>
  <c r="L41"/>
  <c r="AE52"/>
  <c r="I41"/>
  <c r="H41"/>
  <c r="G41"/>
  <c r="BI40"/>
  <c r="Q40"/>
  <c r="P40"/>
  <c r="O40"/>
  <c r="N40"/>
  <c r="M40"/>
  <c r="L40"/>
  <c r="I40"/>
  <c r="H40"/>
  <c r="G40"/>
  <c r="BI39"/>
  <c r="Q39"/>
  <c r="P39"/>
  <c r="O39"/>
  <c r="N39"/>
  <c r="M39"/>
  <c r="L39"/>
  <c r="I39"/>
  <c r="H39"/>
  <c r="G39"/>
  <c r="BI38"/>
  <c r="Q38"/>
  <c r="P38"/>
  <c r="O38"/>
  <c r="N38"/>
  <c r="M38"/>
  <c r="L38"/>
  <c r="I38"/>
  <c r="H38"/>
  <c r="G38"/>
  <c r="BI37"/>
  <c r="Q37"/>
  <c r="P37"/>
  <c r="O37"/>
  <c r="N37"/>
  <c r="M37"/>
  <c r="L37"/>
  <c r="I37"/>
  <c r="H37"/>
  <c r="G37"/>
  <c r="BI36"/>
  <c r="Q36"/>
  <c r="P36"/>
  <c r="O36"/>
  <c r="N36"/>
  <c r="M36"/>
  <c r="L36"/>
  <c r="I36"/>
  <c r="H36"/>
  <c r="G36"/>
  <c r="BI35"/>
  <c r="Q35"/>
  <c r="P35"/>
  <c r="O35"/>
  <c r="N35"/>
  <c r="M35"/>
  <c r="L35"/>
  <c r="AE46"/>
  <c r="I35"/>
  <c r="H35"/>
  <c r="G35"/>
  <c r="BI34"/>
  <c r="Q34"/>
  <c r="P34"/>
  <c r="O34"/>
  <c r="N34"/>
  <c r="M34"/>
  <c r="L34"/>
  <c r="I34"/>
  <c r="H34"/>
  <c r="G34"/>
  <c r="BI33"/>
  <c r="Q33"/>
  <c r="P33"/>
  <c r="O33"/>
  <c r="N33"/>
  <c r="M33"/>
  <c r="L33"/>
  <c r="AE44"/>
  <c r="I33"/>
  <c r="H33"/>
  <c r="G33"/>
  <c r="BI32"/>
  <c r="Q32"/>
  <c r="P32"/>
  <c r="O32"/>
  <c r="N32"/>
  <c r="M32"/>
  <c r="L32"/>
  <c r="I32"/>
  <c r="H32"/>
  <c r="G32"/>
  <c r="BI31"/>
  <c r="Q31"/>
  <c r="P31"/>
  <c r="O31"/>
  <c r="N31"/>
  <c r="M31"/>
  <c r="L31"/>
  <c r="I31"/>
  <c r="H31"/>
  <c r="G31"/>
  <c r="BI30"/>
  <c r="Q30"/>
  <c r="P30"/>
  <c r="O30"/>
  <c r="N30"/>
  <c r="M30"/>
  <c r="L30"/>
  <c r="I30"/>
  <c r="H30"/>
  <c r="G30"/>
  <c r="BI29"/>
  <c r="Q29"/>
  <c r="P29"/>
  <c r="O29"/>
  <c r="N29"/>
  <c r="M29"/>
  <c r="L29"/>
  <c r="I29"/>
  <c r="H29"/>
  <c r="G29"/>
  <c r="BI28"/>
  <c r="Q28"/>
  <c r="P28"/>
  <c r="O28"/>
  <c r="N28"/>
  <c r="M28"/>
  <c r="L28"/>
  <c r="AE39"/>
  <c r="I28"/>
  <c r="H28"/>
  <c r="G28"/>
  <c r="BI27"/>
  <c r="Q27"/>
  <c r="P27"/>
  <c r="O27"/>
  <c r="N27"/>
  <c r="M27"/>
  <c r="L27"/>
  <c r="I27"/>
  <c r="H27"/>
  <c r="G27"/>
  <c r="BI26"/>
  <c r="Q26"/>
  <c r="P26"/>
  <c r="O26"/>
  <c r="N26"/>
  <c r="M26"/>
  <c r="L26"/>
  <c r="I26"/>
  <c r="H26"/>
  <c r="G26"/>
  <c r="BI25"/>
  <c r="Q25"/>
  <c r="P25"/>
  <c r="O25"/>
  <c r="N25"/>
  <c r="M25"/>
  <c r="L25"/>
  <c r="AE36"/>
  <c r="I25"/>
  <c r="H25"/>
  <c r="G25"/>
  <c r="BI24"/>
  <c r="Q24"/>
  <c r="P24"/>
  <c r="O24"/>
  <c r="N24"/>
  <c r="M24"/>
  <c r="L24"/>
  <c r="I24"/>
  <c r="H24"/>
  <c r="G24"/>
  <c r="BI23"/>
  <c r="Q23"/>
  <c r="P23"/>
  <c r="O23"/>
  <c r="N23"/>
  <c r="M23"/>
  <c r="L23"/>
  <c r="I23"/>
  <c r="H23"/>
  <c r="G23"/>
  <c r="BI22"/>
  <c r="Q22"/>
  <c r="P22"/>
  <c r="O22"/>
  <c r="N22"/>
  <c r="M22"/>
  <c r="L22"/>
  <c r="AE33"/>
  <c r="I22"/>
  <c r="H22"/>
  <c r="G22"/>
  <c r="BI21"/>
  <c r="Q21"/>
  <c r="P21"/>
  <c r="O21"/>
  <c r="N21"/>
  <c r="M21"/>
  <c r="L21"/>
  <c r="I21"/>
  <c r="H21"/>
  <c r="G21"/>
  <c r="BI20"/>
  <c r="Q20"/>
  <c r="P20"/>
  <c r="O20"/>
  <c r="N20"/>
  <c r="M20"/>
  <c r="L20"/>
  <c r="I20"/>
  <c r="H20"/>
  <c r="G20"/>
  <c r="BI19"/>
  <c r="Q19"/>
  <c r="P19"/>
  <c r="O19"/>
  <c r="N19"/>
  <c r="M19"/>
  <c r="L19"/>
  <c r="I19"/>
  <c r="H19"/>
  <c r="G19"/>
  <c r="BI18"/>
  <c r="Q18"/>
  <c r="P18"/>
  <c r="O18"/>
  <c r="N18"/>
  <c r="M18"/>
  <c r="L18"/>
  <c r="I18"/>
  <c r="H18"/>
  <c r="G18"/>
  <c r="E19" l="1"/>
  <c r="E26"/>
  <c r="D39"/>
  <c r="W39" s="1"/>
  <c r="E48"/>
  <c r="E78"/>
  <c r="Z78" s="1"/>
  <c r="D104"/>
  <c r="W104" s="1"/>
  <c r="E32"/>
  <c r="E18"/>
  <c r="E27"/>
  <c r="E34"/>
  <c r="E36"/>
  <c r="Z36" s="1"/>
  <c r="BX34"/>
  <c r="BX35"/>
  <c r="BX36"/>
  <c r="BX40"/>
  <c r="BX41"/>
  <c r="BX43"/>
  <c r="BX47"/>
  <c r="BX44"/>
  <c r="BX48"/>
  <c r="BX49"/>
  <c r="BX29"/>
  <c r="BX30"/>
  <c r="BX31"/>
  <c r="BX32"/>
  <c r="BX37"/>
  <c r="BX38"/>
  <c r="BX39"/>
  <c r="BX45"/>
  <c r="BX46"/>
  <c r="BX50"/>
  <c r="BS29"/>
  <c r="BS34"/>
  <c r="BS35"/>
  <c r="BS36"/>
  <c r="BS40"/>
  <c r="BS41"/>
  <c r="BS42"/>
  <c r="BS43"/>
  <c r="BS44"/>
  <c r="BS47"/>
  <c r="BS48"/>
  <c r="BS49"/>
  <c r="BX33"/>
  <c r="BS30"/>
  <c r="BS31"/>
  <c r="BS32"/>
  <c r="BS33"/>
  <c r="BS37"/>
  <c r="BS38"/>
  <c r="BS39"/>
  <c r="D31"/>
  <c r="W31" s="1"/>
  <c r="BX42"/>
  <c r="BS45"/>
  <c r="BS46"/>
  <c r="BS50"/>
  <c r="C105"/>
  <c r="T105" s="1"/>
  <c r="AJ31"/>
  <c r="AY31" s="1"/>
  <c r="BD35"/>
  <c r="C33"/>
  <c r="T33" s="1"/>
  <c r="BD44"/>
  <c r="AO44"/>
  <c r="C35"/>
  <c r="T35" s="1"/>
  <c r="BD46"/>
  <c r="AO46"/>
  <c r="C37"/>
  <c r="T37" s="1"/>
  <c r="AJ48"/>
  <c r="AY48" s="1"/>
  <c r="C41"/>
  <c r="T41" s="1"/>
  <c r="AZ52"/>
  <c r="BD52"/>
  <c r="AO52"/>
  <c r="AJ54"/>
  <c r="AY54" s="1"/>
  <c r="E51"/>
  <c r="Z51" s="1"/>
  <c r="AZ63"/>
  <c r="BD63"/>
  <c r="AO63"/>
  <c r="AJ64"/>
  <c r="AY64" s="1"/>
  <c r="E53"/>
  <c r="Z53" s="1"/>
  <c r="E58"/>
  <c r="D58" s="1"/>
  <c r="W58" s="1"/>
  <c r="AJ69"/>
  <c r="AY69" s="1"/>
  <c r="AZ70"/>
  <c r="BD70"/>
  <c r="AO70"/>
  <c r="E40"/>
  <c r="AJ43"/>
  <c r="AY43" s="1"/>
  <c r="AJ89"/>
  <c r="AY89" s="1"/>
  <c r="E82"/>
  <c r="Z82" s="1"/>
  <c r="AZ94"/>
  <c r="BD94"/>
  <c r="AJ95"/>
  <c r="AY95" s="1"/>
  <c r="D75"/>
  <c r="W75" s="1"/>
  <c r="E73"/>
  <c r="D73" s="1"/>
  <c r="W73" s="1"/>
  <c r="H620"/>
  <c r="M620"/>
  <c r="B113" i="10" s="1"/>
  <c r="O620" i="1"/>
  <c r="M113" i="10" s="1"/>
  <c r="Q620" i="1"/>
  <c r="AJ87"/>
  <c r="AY87" s="1"/>
  <c r="E102"/>
  <c r="D102" s="1"/>
  <c r="W102" s="1"/>
  <c r="D106"/>
  <c r="W106" s="1"/>
  <c r="C108"/>
  <c r="T108" s="1"/>
  <c r="BD121"/>
  <c r="M623"/>
  <c r="M671" s="1"/>
  <c r="C78"/>
  <c r="T78" s="1"/>
  <c r="D86"/>
  <c r="W86" s="1"/>
  <c r="H621"/>
  <c r="H713" s="1"/>
  <c r="M621"/>
  <c r="O621"/>
  <c r="O668" s="1"/>
  <c r="Q621"/>
  <c r="AJ99"/>
  <c r="C90"/>
  <c r="T90" s="1"/>
  <c r="BD101"/>
  <c r="AO101"/>
  <c r="AJ102"/>
  <c r="AY102" s="1"/>
  <c r="E93"/>
  <c r="D93" s="1"/>
  <c r="W93" s="1"/>
  <c r="D97"/>
  <c r="W97" s="1"/>
  <c r="I622"/>
  <c r="BD113"/>
  <c r="AO113"/>
  <c r="BD117"/>
  <c r="AO117"/>
  <c r="E108"/>
  <c r="Z108" s="1"/>
  <c r="N623"/>
  <c r="P623"/>
  <c r="AJ73"/>
  <c r="AY73" s="1"/>
  <c r="E44"/>
  <c r="D44" s="1"/>
  <c r="W44" s="1"/>
  <c r="AJ56"/>
  <c r="AY56" s="1"/>
  <c r="BD57"/>
  <c r="AO57"/>
  <c r="AJ61"/>
  <c r="AY61" s="1"/>
  <c r="E54"/>
  <c r="AJ66"/>
  <c r="AY66" s="1"/>
  <c r="E63"/>
  <c r="D63" s="1"/>
  <c r="W63" s="1"/>
  <c r="BD75"/>
  <c r="AO75"/>
  <c r="AJ78"/>
  <c r="AY78" s="1"/>
  <c r="C69"/>
  <c r="T69" s="1"/>
  <c r="AZ80"/>
  <c r="BD80"/>
  <c r="AO80"/>
  <c r="AJ81"/>
  <c r="AY81" s="1"/>
  <c r="AJ83"/>
  <c r="AY83" s="1"/>
  <c r="D79"/>
  <c r="W79" s="1"/>
  <c r="BD91"/>
  <c r="AO91"/>
  <c r="AJ92"/>
  <c r="AY92" s="1"/>
  <c r="D108"/>
  <c r="W108" s="1"/>
  <c r="BD119"/>
  <c r="AO119"/>
  <c r="AO121"/>
  <c r="E91"/>
  <c r="D91" s="1"/>
  <c r="W91" s="1"/>
  <c r="AZ104"/>
  <c r="BD104"/>
  <c r="AJ105"/>
  <c r="AY105" s="1"/>
  <c r="D18"/>
  <c r="W18" s="1"/>
  <c r="E28"/>
  <c r="D28" s="1"/>
  <c r="W28" s="1"/>
  <c r="AJ45"/>
  <c r="AY45" s="1"/>
  <c r="AJ47"/>
  <c r="AY47" s="1"/>
  <c r="AJ51"/>
  <c r="AY51" s="1"/>
  <c r="BD53"/>
  <c r="AO53"/>
  <c r="AZ55"/>
  <c r="BD55"/>
  <c r="AO55"/>
  <c r="D48"/>
  <c r="W48" s="1"/>
  <c r="AJ60"/>
  <c r="AY60" s="1"/>
  <c r="H618"/>
  <c r="X60" i="10" s="1"/>
  <c r="M618" i="1"/>
  <c r="O618"/>
  <c r="Q618"/>
  <c r="D54"/>
  <c r="W54" s="1"/>
  <c r="BD65"/>
  <c r="AO65"/>
  <c r="C56"/>
  <c r="T56" s="1"/>
  <c r="AZ67"/>
  <c r="BD67"/>
  <c r="AO67"/>
  <c r="AJ68"/>
  <c r="D59"/>
  <c r="W59" s="1"/>
  <c r="AZ71"/>
  <c r="BD71"/>
  <c r="AO71"/>
  <c r="D61"/>
  <c r="W61" s="1"/>
  <c r="H619"/>
  <c r="M619"/>
  <c r="B112" i="10" s="1"/>
  <c r="O619" i="1"/>
  <c r="M112" i="10" s="1"/>
  <c r="Q619" i="1"/>
  <c r="BD76"/>
  <c r="AO76"/>
  <c r="AJ79"/>
  <c r="AY79" s="1"/>
  <c r="E71"/>
  <c r="Z71" s="1"/>
  <c r="AJ82"/>
  <c r="AY82" s="1"/>
  <c r="AZ84"/>
  <c r="BD84"/>
  <c r="AO84"/>
  <c r="AJ85"/>
  <c r="AY85" s="1"/>
  <c r="E77"/>
  <c r="Z77" s="1"/>
  <c r="AJ88"/>
  <c r="AY88" s="1"/>
  <c r="BD90"/>
  <c r="AO90"/>
  <c r="D82"/>
  <c r="W82" s="1"/>
  <c r="BD93"/>
  <c r="AO93"/>
  <c r="E85"/>
  <c r="D85" s="1"/>
  <c r="W85" s="1"/>
  <c r="AJ96"/>
  <c r="AY96" s="1"/>
  <c r="BD97"/>
  <c r="AO97"/>
  <c r="AJ100"/>
  <c r="AY100" s="1"/>
  <c r="AJ103"/>
  <c r="AY103" s="1"/>
  <c r="C95"/>
  <c r="T95" s="1"/>
  <c r="BD106"/>
  <c r="AO106"/>
  <c r="AJ107"/>
  <c r="E111"/>
  <c r="Z111" s="1"/>
  <c r="C18"/>
  <c r="T18" s="1"/>
  <c r="E23"/>
  <c r="C24"/>
  <c r="T24" s="1"/>
  <c r="C30"/>
  <c r="T30" s="1"/>
  <c r="C36"/>
  <c r="T36" s="1"/>
  <c r="E55"/>
  <c r="Z55" s="1"/>
  <c r="E67"/>
  <c r="Z67" s="1"/>
  <c r="AU85"/>
  <c r="C77"/>
  <c r="T77" s="1"/>
  <c r="C80"/>
  <c r="T80" s="1"/>
  <c r="C85"/>
  <c r="T85" s="1"/>
  <c r="C94"/>
  <c r="T94" s="1"/>
  <c r="AU116"/>
  <c r="E25"/>
  <c r="E31"/>
  <c r="Z31" s="1"/>
  <c r="E57"/>
  <c r="Z57" s="1"/>
  <c r="AO104"/>
  <c r="E94"/>
  <c r="Z94" s="1"/>
  <c r="BD108"/>
  <c r="AO108"/>
  <c r="E98"/>
  <c r="D98" s="1"/>
  <c r="W98" s="1"/>
  <c r="AJ109"/>
  <c r="BD111"/>
  <c r="AO111"/>
  <c r="E101"/>
  <c r="D101" s="1"/>
  <c r="W101" s="1"/>
  <c r="AJ112"/>
  <c r="AJ115"/>
  <c r="AJ116"/>
  <c r="BD118"/>
  <c r="AO118"/>
  <c r="BD120"/>
  <c r="AO120"/>
  <c r="H623"/>
  <c r="H671" s="1"/>
  <c r="E20"/>
  <c r="E21"/>
  <c r="C22"/>
  <c r="T22" s="1"/>
  <c r="C26"/>
  <c r="T26" s="1"/>
  <c r="C27"/>
  <c r="T27" s="1"/>
  <c r="E38"/>
  <c r="D38" s="1"/>
  <c r="W38" s="1"/>
  <c r="E43"/>
  <c r="Z43" s="1"/>
  <c r="C58"/>
  <c r="T58" s="1"/>
  <c r="E68"/>
  <c r="Z68" s="1"/>
  <c r="C72"/>
  <c r="T72" s="1"/>
  <c r="C81"/>
  <c r="T81" s="1"/>
  <c r="C84"/>
  <c r="T84" s="1"/>
  <c r="C89"/>
  <c r="T89" s="1"/>
  <c r="C99"/>
  <c r="T99" s="1"/>
  <c r="C100"/>
  <c r="T100" s="1"/>
  <c r="AU114"/>
  <c r="C107"/>
  <c r="T107" s="1"/>
  <c r="C109"/>
  <c r="T109" s="1"/>
  <c r="C46"/>
  <c r="T46" s="1"/>
  <c r="E47"/>
  <c r="Z47" s="1"/>
  <c r="AJ77"/>
  <c r="C71"/>
  <c r="T71" s="1"/>
  <c r="AO94"/>
  <c r="E89"/>
  <c r="Z89" s="1"/>
  <c r="AZ29"/>
  <c r="BD29"/>
  <c r="AO29"/>
  <c r="AJ29"/>
  <c r="D20"/>
  <c r="W20" s="1"/>
  <c r="AJ32"/>
  <c r="AO33"/>
  <c r="AJ34"/>
  <c r="AY34" s="1"/>
  <c r="AZ36"/>
  <c r="AO36"/>
  <c r="AJ36"/>
  <c r="AZ39"/>
  <c r="BD39"/>
  <c r="AO39"/>
  <c r="AJ39"/>
  <c r="D32"/>
  <c r="W32" s="1"/>
  <c r="D34"/>
  <c r="W34" s="1"/>
  <c r="D36"/>
  <c r="W36" s="1"/>
  <c r="AU48"/>
  <c r="AJ49"/>
  <c r="AY49" s="1"/>
  <c r="D40"/>
  <c r="W40" s="1"/>
  <c r="D47"/>
  <c r="W47" s="1"/>
  <c r="BD58"/>
  <c r="AO58"/>
  <c r="AJ59"/>
  <c r="AY59" s="1"/>
  <c r="D49"/>
  <c r="W49" s="1"/>
  <c r="BD60"/>
  <c r="AO60"/>
  <c r="BD61"/>
  <c r="AO61"/>
  <c r="AJ63"/>
  <c r="AY63" s="1"/>
  <c r="D53"/>
  <c r="W53" s="1"/>
  <c r="BD64"/>
  <c r="AO64"/>
  <c r="AJ67"/>
  <c r="AY67" s="1"/>
  <c r="AZ68"/>
  <c r="BD68"/>
  <c r="AO68"/>
  <c r="BD69"/>
  <c r="AO69"/>
  <c r="AJ70"/>
  <c r="AY70" s="1"/>
  <c r="AJ71"/>
  <c r="AY71" s="1"/>
  <c r="BD72"/>
  <c r="AO72"/>
  <c r="BD73"/>
  <c r="AO73"/>
  <c r="E64"/>
  <c r="Z64" s="1"/>
  <c r="AJ75"/>
  <c r="AY75" s="1"/>
  <c r="E65"/>
  <c r="D65" s="1"/>
  <c r="W65" s="1"/>
  <c r="AJ76"/>
  <c r="AY76" s="1"/>
  <c r="D66"/>
  <c r="W66" s="1"/>
  <c r="AZ77"/>
  <c r="BD77"/>
  <c r="AO77"/>
  <c r="BD78"/>
  <c r="AO78"/>
  <c r="BD79"/>
  <c r="AO79"/>
  <c r="AJ80"/>
  <c r="AY80" s="1"/>
  <c r="D70"/>
  <c r="W70" s="1"/>
  <c r="AZ81"/>
  <c r="BD81"/>
  <c r="AO81"/>
  <c r="D71"/>
  <c r="W71" s="1"/>
  <c r="BD82"/>
  <c r="AO82"/>
  <c r="AZ83"/>
  <c r="BD83"/>
  <c r="AO83"/>
  <c r="AJ84"/>
  <c r="AY84" s="1"/>
  <c r="E74"/>
  <c r="D74" s="1"/>
  <c r="W74" s="1"/>
  <c r="BD85"/>
  <c r="AO85"/>
  <c r="D76"/>
  <c r="W76" s="1"/>
  <c r="BD87"/>
  <c r="AO87"/>
  <c r="BD88"/>
  <c r="AO88"/>
  <c r="AJ90"/>
  <c r="AY90" s="1"/>
  <c r="E80"/>
  <c r="Z80" s="1"/>
  <c r="AJ91"/>
  <c r="AY91" s="1"/>
  <c r="BD92"/>
  <c r="AO92"/>
  <c r="AJ93"/>
  <c r="AY93" s="1"/>
  <c r="E83"/>
  <c r="Z83" s="1"/>
  <c r="AJ94"/>
  <c r="AY94" s="1"/>
  <c r="BD95"/>
  <c r="AO95"/>
  <c r="BD96"/>
  <c r="AO96"/>
  <c r="D87"/>
  <c r="W87" s="1"/>
  <c r="D88"/>
  <c r="W88" s="1"/>
  <c r="AZ99"/>
  <c r="BD99"/>
  <c r="AO99"/>
  <c r="BD100"/>
  <c r="AO100"/>
  <c r="E90"/>
  <c r="Z90" s="1"/>
  <c r="AJ101"/>
  <c r="AY101" s="1"/>
  <c r="BD102"/>
  <c r="AO102"/>
  <c r="BD103"/>
  <c r="AO103"/>
  <c r="AJ104"/>
  <c r="AY104" s="1"/>
  <c r="D94"/>
  <c r="W94" s="1"/>
  <c r="BD105"/>
  <c r="AO105"/>
  <c r="E95"/>
  <c r="Z95" s="1"/>
  <c r="AJ106"/>
  <c r="AY106" s="1"/>
  <c r="D96"/>
  <c r="W96" s="1"/>
  <c r="AZ107"/>
  <c r="BD107"/>
  <c r="AO107"/>
  <c r="AJ108"/>
  <c r="AY108" s="1"/>
  <c r="AZ109"/>
  <c r="BD109"/>
  <c r="AO109"/>
  <c r="L622"/>
  <c r="N622"/>
  <c r="P622"/>
  <c r="AJ111"/>
  <c r="AY111" s="1"/>
  <c r="BD112"/>
  <c r="AO112"/>
  <c r="AU113"/>
  <c r="AJ113"/>
  <c r="E103"/>
  <c r="D103" s="1"/>
  <c r="W103" s="1"/>
  <c r="BD114"/>
  <c r="AO114"/>
  <c r="AU115"/>
  <c r="E105"/>
  <c r="Z105" s="1"/>
  <c r="D105"/>
  <c r="W105" s="1"/>
  <c r="BD116"/>
  <c r="AO116"/>
  <c r="AJ118"/>
  <c r="AJ119"/>
  <c r="AJ120"/>
  <c r="E110"/>
  <c r="AJ121"/>
  <c r="G623"/>
  <c r="G716" s="1"/>
  <c r="E112"/>
  <c r="Z112" s="1"/>
  <c r="D112"/>
  <c r="W112" s="1"/>
  <c r="BD33"/>
  <c r="AU38"/>
  <c r="AU29"/>
  <c r="AZ30"/>
  <c r="AE41"/>
  <c r="AT41" s="1"/>
  <c r="BD41"/>
  <c r="AO41"/>
  <c r="AZ31"/>
  <c r="AU32"/>
  <c r="AZ33"/>
  <c r="AU34"/>
  <c r="AU36"/>
  <c r="AU37"/>
  <c r="AU40"/>
  <c r="AZ41"/>
  <c r="AZ42"/>
  <c r="AU43"/>
  <c r="AZ44"/>
  <c r="AU45"/>
  <c r="AZ46"/>
  <c r="AZ47"/>
  <c r="AZ49"/>
  <c r="AZ51"/>
  <c r="AZ53"/>
  <c r="AZ54"/>
  <c r="AU55"/>
  <c r="AZ57"/>
  <c r="AZ59"/>
  <c r="AU60"/>
  <c r="AZ61"/>
  <c r="AU62"/>
  <c r="AU64"/>
  <c r="AZ66"/>
  <c r="AU68"/>
  <c r="AZ69"/>
  <c r="AU70"/>
  <c r="AU71"/>
  <c r="AZ72"/>
  <c r="AU73"/>
  <c r="AZ74"/>
  <c r="AU75"/>
  <c r="AZ76"/>
  <c r="AU77"/>
  <c r="AU78"/>
  <c r="AZ79"/>
  <c r="AU80"/>
  <c r="AZ82"/>
  <c r="AU83"/>
  <c r="AZ86"/>
  <c r="AU87"/>
  <c r="AZ88"/>
  <c r="AU89"/>
  <c r="AU90"/>
  <c r="AZ91"/>
  <c r="AU92"/>
  <c r="AZ93"/>
  <c r="AU94"/>
  <c r="AU95"/>
  <c r="AZ96"/>
  <c r="AU97"/>
  <c r="AZ98"/>
  <c r="AU100"/>
  <c r="AZ101"/>
  <c r="AU102"/>
  <c r="AZ103"/>
  <c r="AU104"/>
  <c r="AU105"/>
  <c r="AZ106"/>
  <c r="AZ108"/>
  <c r="AU110"/>
  <c r="AU111"/>
  <c r="D19"/>
  <c r="W19" s="1"/>
  <c r="AE30"/>
  <c r="AT30" s="1"/>
  <c r="BD30"/>
  <c r="AO30"/>
  <c r="AE31"/>
  <c r="AT31" s="1"/>
  <c r="AO31"/>
  <c r="BD32"/>
  <c r="E22"/>
  <c r="D22" s="1"/>
  <c r="W22" s="1"/>
  <c r="AJ33"/>
  <c r="AY33" s="1"/>
  <c r="C23"/>
  <c r="T23" s="1"/>
  <c r="AE34"/>
  <c r="BD34"/>
  <c r="AO34"/>
  <c r="E24"/>
  <c r="AJ35"/>
  <c r="C25"/>
  <c r="T25" s="1"/>
  <c r="D26"/>
  <c r="W26" s="1"/>
  <c r="AE37"/>
  <c r="AT37" s="1"/>
  <c r="AO37"/>
  <c r="H616"/>
  <c r="K616"/>
  <c r="M616"/>
  <c r="B109" i="10" s="1"/>
  <c r="O616" i="1"/>
  <c r="Q616"/>
  <c r="D29"/>
  <c r="W29" s="1"/>
  <c r="AE40"/>
  <c r="BD40"/>
  <c r="AO40"/>
  <c r="AU41"/>
  <c r="AJ41"/>
  <c r="AY41" s="1"/>
  <c r="AU30"/>
  <c r="C31"/>
  <c r="T31" s="1"/>
  <c r="AJ42"/>
  <c r="AY42" s="1"/>
  <c r="AU31"/>
  <c r="AE43"/>
  <c r="AT43" s="1"/>
  <c r="BD43"/>
  <c r="AO43"/>
  <c r="E33"/>
  <c r="Z33" s="1"/>
  <c r="AJ44"/>
  <c r="AY44" s="1"/>
  <c r="AU33"/>
  <c r="AE45"/>
  <c r="AT45" s="1"/>
  <c r="BD45"/>
  <c r="AO45"/>
  <c r="AZ34"/>
  <c r="E35"/>
  <c r="AJ46"/>
  <c r="AY46" s="1"/>
  <c r="AU35"/>
  <c r="AE47"/>
  <c r="AT47" s="1"/>
  <c r="BD47"/>
  <c r="AO47"/>
  <c r="E37"/>
  <c r="Z37" s="1"/>
  <c r="D37"/>
  <c r="W37" s="1"/>
  <c r="AE48"/>
  <c r="BD48"/>
  <c r="AO48"/>
  <c r="AZ37"/>
  <c r="AE49"/>
  <c r="BD49"/>
  <c r="AO49"/>
  <c r="AZ38"/>
  <c r="G617"/>
  <c r="I617"/>
  <c r="L617"/>
  <c r="N617"/>
  <c r="X110" i="10" s="1"/>
  <c r="P617" i="1"/>
  <c r="AU39"/>
  <c r="C40"/>
  <c r="T40" s="1"/>
  <c r="AE51"/>
  <c r="AT51" s="1"/>
  <c r="BD51"/>
  <c r="AO51"/>
  <c r="AZ40"/>
  <c r="E41"/>
  <c r="AJ52"/>
  <c r="AY52" s="1"/>
  <c r="E42"/>
  <c r="D42" s="1"/>
  <c r="W42" s="1"/>
  <c r="AJ53"/>
  <c r="AY53" s="1"/>
  <c r="AU42"/>
  <c r="C43"/>
  <c r="T43" s="1"/>
  <c r="AE54"/>
  <c r="BD54"/>
  <c r="AO54"/>
  <c r="AZ43"/>
  <c r="AJ55"/>
  <c r="AY55" s="1"/>
  <c r="AU44"/>
  <c r="D45"/>
  <c r="W45" s="1"/>
  <c r="AZ56"/>
  <c r="AE56"/>
  <c r="AT56" s="1"/>
  <c r="BD56"/>
  <c r="AO56"/>
  <c r="AZ45"/>
  <c r="E46"/>
  <c r="D46" s="1"/>
  <c r="W46" s="1"/>
  <c r="AJ57"/>
  <c r="AY57" s="1"/>
  <c r="AU46"/>
  <c r="C47"/>
  <c r="T47" s="1"/>
  <c r="AU58"/>
  <c r="AJ58"/>
  <c r="AY58" s="1"/>
  <c r="AU47"/>
  <c r="AE59"/>
  <c r="AT59" s="1"/>
  <c r="BD59"/>
  <c r="AO59"/>
  <c r="AZ48"/>
  <c r="E50"/>
  <c r="D50" s="1"/>
  <c r="W50" s="1"/>
  <c r="AU50"/>
  <c r="C51"/>
  <c r="T51" s="1"/>
  <c r="AU51"/>
  <c r="E52"/>
  <c r="D52" s="1"/>
  <c r="W52" s="1"/>
  <c r="AU52"/>
  <c r="C53"/>
  <c r="T53" s="1"/>
  <c r="AU53"/>
  <c r="C54"/>
  <c r="T54" s="1"/>
  <c r="AU65"/>
  <c r="AJ65"/>
  <c r="AY65" s="1"/>
  <c r="AU54"/>
  <c r="C55"/>
  <c r="T55" s="1"/>
  <c r="AE66"/>
  <c r="AT66" s="1"/>
  <c r="BD66"/>
  <c r="AO66"/>
  <c r="E56"/>
  <c r="Z56" s="1"/>
  <c r="AU56"/>
  <c r="C57"/>
  <c r="T57" s="1"/>
  <c r="AU57"/>
  <c r="AZ58"/>
  <c r="AU59"/>
  <c r="D60"/>
  <c r="W60" s="1"/>
  <c r="AZ60"/>
  <c r="C61"/>
  <c r="T61" s="1"/>
  <c r="E61"/>
  <c r="Z61" s="1"/>
  <c r="AJ72"/>
  <c r="AY72" s="1"/>
  <c r="D62"/>
  <c r="W62" s="1"/>
  <c r="AZ62"/>
  <c r="AU63"/>
  <c r="C64"/>
  <c r="T64" s="1"/>
  <c r="AZ64"/>
  <c r="AZ65"/>
  <c r="AU66"/>
  <c r="D67"/>
  <c r="W67" s="1"/>
  <c r="AU67"/>
  <c r="C68"/>
  <c r="T68" s="1"/>
  <c r="AU69"/>
  <c r="AU72"/>
  <c r="AZ73"/>
  <c r="AU74"/>
  <c r="AZ75"/>
  <c r="AU76"/>
  <c r="D77"/>
  <c r="W77" s="1"/>
  <c r="AZ89"/>
  <c r="AE89"/>
  <c r="AT89" s="1"/>
  <c r="BD89"/>
  <c r="AO89"/>
  <c r="AZ78"/>
  <c r="AU79"/>
  <c r="D80"/>
  <c r="W80" s="1"/>
  <c r="E81"/>
  <c r="D81" s="1"/>
  <c r="W81" s="1"/>
  <c r="AU81"/>
  <c r="C82"/>
  <c r="T82" s="1"/>
  <c r="AU82"/>
  <c r="C83"/>
  <c r="T83" s="1"/>
  <c r="E84"/>
  <c r="Z84" s="1"/>
  <c r="AU84"/>
  <c r="AZ85"/>
  <c r="C86"/>
  <c r="T86" s="1"/>
  <c r="E86"/>
  <c r="AJ97"/>
  <c r="AY97" s="1"/>
  <c r="AZ87"/>
  <c r="AU88"/>
  <c r="D89"/>
  <c r="W89" s="1"/>
  <c r="D90"/>
  <c r="W90" s="1"/>
  <c r="AZ90"/>
  <c r="AU91"/>
  <c r="D92"/>
  <c r="W92" s="1"/>
  <c r="AZ92"/>
  <c r="AU93"/>
  <c r="D95"/>
  <c r="W95" s="1"/>
  <c r="AZ95"/>
  <c r="AU96"/>
  <c r="AZ97"/>
  <c r="AU98"/>
  <c r="AU99"/>
  <c r="AZ100"/>
  <c r="AU101"/>
  <c r="AZ102"/>
  <c r="AU103"/>
  <c r="AZ105"/>
  <c r="AU106"/>
  <c r="AU107"/>
  <c r="AU108"/>
  <c r="AU109"/>
  <c r="C110"/>
  <c r="T110" s="1"/>
  <c r="AT36"/>
  <c r="AT39"/>
  <c r="AT69"/>
  <c r="AT71"/>
  <c r="AT73"/>
  <c r="AT75"/>
  <c r="AT76"/>
  <c r="AT79"/>
  <c r="AT81"/>
  <c r="AT84"/>
  <c r="AT88"/>
  <c r="AT91"/>
  <c r="AT94"/>
  <c r="AT96"/>
  <c r="AT100"/>
  <c r="AT101"/>
  <c r="AT103"/>
  <c r="AT105"/>
  <c r="AT106"/>
  <c r="AT108"/>
  <c r="AT46"/>
  <c r="AT58"/>
  <c r="AT53"/>
  <c r="AT65"/>
  <c r="AT57"/>
  <c r="AT85"/>
  <c r="AT82"/>
  <c r="AT33"/>
  <c r="AT44"/>
  <c r="AT52"/>
  <c r="AT55"/>
  <c r="AT60"/>
  <c r="AT63"/>
  <c r="AT64"/>
  <c r="AT67"/>
  <c r="AT68"/>
  <c r="AT70"/>
  <c r="AT72"/>
  <c r="AT77"/>
  <c r="AT78"/>
  <c r="AT80"/>
  <c r="AT83"/>
  <c r="AT87"/>
  <c r="AT90"/>
  <c r="AT92"/>
  <c r="AT93"/>
  <c r="AT95"/>
  <c r="AT97"/>
  <c r="AT99"/>
  <c r="AT102"/>
  <c r="AT104"/>
  <c r="AT107"/>
  <c r="AT109"/>
  <c r="E75"/>
  <c r="Z75" s="1"/>
  <c r="G620"/>
  <c r="C620" s="1"/>
  <c r="E87"/>
  <c r="Z87" s="1"/>
  <c r="G621"/>
  <c r="T621" s="1"/>
  <c r="E106"/>
  <c r="Z106" s="1"/>
  <c r="AU117"/>
  <c r="Z118"/>
  <c r="Z120"/>
  <c r="Z121"/>
  <c r="I623"/>
  <c r="L623"/>
  <c r="AJ122"/>
  <c r="AE29"/>
  <c r="C19"/>
  <c r="T19" s="1"/>
  <c r="C20"/>
  <c r="T20" s="1"/>
  <c r="D21"/>
  <c r="W21" s="1"/>
  <c r="D23"/>
  <c r="W23" s="1"/>
  <c r="D24"/>
  <c r="W24" s="1"/>
  <c r="D25"/>
  <c r="W25" s="1"/>
  <c r="D27"/>
  <c r="W27" s="1"/>
  <c r="G616"/>
  <c r="I616"/>
  <c r="L616"/>
  <c r="N616"/>
  <c r="P616"/>
  <c r="C28"/>
  <c r="T28" s="1"/>
  <c r="C29"/>
  <c r="T29" s="1"/>
  <c r="E29"/>
  <c r="E30"/>
  <c r="D30" s="1"/>
  <c r="W30" s="1"/>
  <c r="AJ30"/>
  <c r="AY30" s="1"/>
  <c r="C32"/>
  <c r="T32" s="1"/>
  <c r="D33"/>
  <c r="W33" s="1"/>
  <c r="C34"/>
  <c r="T34" s="1"/>
  <c r="D35"/>
  <c r="W35" s="1"/>
  <c r="BD36"/>
  <c r="AJ37"/>
  <c r="AY37" s="1"/>
  <c r="C38"/>
  <c r="T38" s="1"/>
  <c r="C39"/>
  <c r="T39" s="1"/>
  <c r="E39"/>
  <c r="Z39" s="1"/>
  <c r="H617"/>
  <c r="K617"/>
  <c r="K665" s="1"/>
  <c r="M617"/>
  <c r="O617"/>
  <c r="Q617"/>
  <c r="AJ40"/>
  <c r="AY40" s="1"/>
  <c r="D41"/>
  <c r="W41" s="1"/>
  <c r="C42"/>
  <c r="T42" s="1"/>
  <c r="AE42"/>
  <c r="AO42"/>
  <c r="BD42"/>
  <c r="D43"/>
  <c r="W43" s="1"/>
  <c r="C44"/>
  <c r="T44" s="1"/>
  <c r="C45"/>
  <c r="T45" s="1"/>
  <c r="E45"/>
  <c r="Z45" s="1"/>
  <c r="C48"/>
  <c r="T48" s="1"/>
  <c r="C49"/>
  <c r="T49" s="1"/>
  <c r="E49"/>
  <c r="Z49" s="1"/>
  <c r="C50"/>
  <c r="T50" s="1"/>
  <c r="BD50"/>
  <c r="D51"/>
  <c r="W51" s="1"/>
  <c r="G618"/>
  <c r="X8" i="10" s="1"/>
  <c r="I618" i="1"/>
  <c r="L618"/>
  <c r="N618"/>
  <c r="P618"/>
  <c r="C52"/>
  <c r="T52" s="1"/>
  <c r="D55"/>
  <c r="W55" s="1"/>
  <c r="D56"/>
  <c r="W56" s="1"/>
  <c r="D57"/>
  <c r="W57" s="1"/>
  <c r="C59"/>
  <c r="T59" s="1"/>
  <c r="E59"/>
  <c r="Z59" s="1"/>
  <c r="C60"/>
  <c r="T60" s="1"/>
  <c r="E60"/>
  <c r="Z60" s="1"/>
  <c r="C62"/>
  <c r="T62" s="1"/>
  <c r="E62"/>
  <c r="AE62"/>
  <c r="AJ62"/>
  <c r="AY62" s="1"/>
  <c r="AO62"/>
  <c r="C63"/>
  <c r="T63" s="1"/>
  <c r="G619"/>
  <c r="C619" s="1"/>
  <c r="I619"/>
  <c r="L619"/>
  <c r="N619"/>
  <c r="P619"/>
  <c r="D64"/>
  <c r="W64" s="1"/>
  <c r="C65"/>
  <c r="T65" s="1"/>
  <c r="C66"/>
  <c r="T66" s="1"/>
  <c r="E66"/>
  <c r="Z66" s="1"/>
  <c r="C67"/>
  <c r="T67" s="1"/>
  <c r="D68"/>
  <c r="W68" s="1"/>
  <c r="E69"/>
  <c r="D69" s="1"/>
  <c r="W69" s="1"/>
  <c r="C70"/>
  <c r="T70" s="1"/>
  <c r="E70"/>
  <c r="Z70" s="1"/>
  <c r="E72"/>
  <c r="D72" s="1"/>
  <c r="W72" s="1"/>
  <c r="C73"/>
  <c r="T73" s="1"/>
  <c r="C74"/>
  <c r="T74" s="1"/>
  <c r="AE74"/>
  <c r="AJ74"/>
  <c r="AY74" s="1"/>
  <c r="AO74"/>
  <c r="C75"/>
  <c r="T75" s="1"/>
  <c r="I620"/>
  <c r="L620"/>
  <c r="N620"/>
  <c r="P620"/>
  <c r="C76"/>
  <c r="T76" s="1"/>
  <c r="E76"/>
  <c r="Z76" s="1"/>
  <c r="D78"/>
  <c r="W78" s="1"/>
  <c r="C79"/>
  <c r="T79" s="1"/>
  <c r="E79"/>
  <c r="Z79" s="1"/>
  <c r="D83"/>
  <c r="W83" s="1"/>
  <c r="D84"/>
  <c r="W84" s="1"/>
  <c r="C87"/>
  <c r="T87" s="1"/>
  <c r="I621"/>
  <c r="L621"/>
  <c r="N621"/>
  <c r="P621"/>
  <c r="C88"/>
  <c r="T88" s="1"/>
  <c r="E88"/>
  <c r="Z88" s="1"/>
  <c r="C91"/>
  <c r="T91" s="1"/>
  <c r="C92"/>
  <c r="T92" s="1"/>
  <c r="E92"/>
  <c r="Z92" s="1"/>
  <c r="C93"/>
  <c r="T93" s="1"/>
  <c r="C96"/>
  <c r="T96" s="1"/>
  <c r="E96"/>
  <c r="Z96" s="1"/>
  <c r="C97"/>
  <c r="T97" s="1"/>
  <c r="E97"/>
  <c r="Z97" s="1"/>
  <c r="C98"/>
  <c r="T98" s="1"/>
  <c r="AE98"/>
  <c r="AJ98"/>
  <c r="AY98" s="1"/>
  <c r="AO98"/>
  <c r="H622"/>
  <c r="K622"/>
  <c r="M622"/>
  <c r="O622"/>
  <c r="Q622"/>
  <c r="E100"/>
  <c r="D100" s="1"/>
  <c r="W100" s="1"/>
  <c r="C101"/>
  <c r="T101" s="1"/>
  <c r="C102"/>
  <c r="T102" s="1"/>
  <c r="C103"/>
  <c r="T103" s="1"/>
  <c r="AJ114"/>
  <c r="C104"/>
  <c r="T104" s="1"/>
  <c r="E104"/>
  <c r="Z104" s="1"/>
  <c r="BD115"/>
  <c r="AO115"/>
  <c r="C106"/>
  <c r="T106" s="1"/>
  <c r="AJ117"/>
  <c r="AU119"/>
  <c r="D110"/>
  <c r="W110" s="1"/>
  <c r="BD110"/>
  <c r="D111"/>
  <c r="W111" s="1"/>
  <c r="W60" i="10"/>
  <c r="K667" i="1"/>
  <c r="K668"/>
  <c r="E99"/>
  <c r="D99" s="1"/>
  <c r="W99" s="1"/>
  <c r="G622"/>
  <c r="Z113"/>
  <c r="Z114"/>
  <c r="Z117"/>
  <c r="E107"/>
  <c r="D107" s="1"/>
  <c r="W107" s="1"/>
  <c r="AU118"/>
  <c r="Z119"/>
  <c r="E109"/>
  <c r="D109" s="1"/>
  <c r="W109" s="1"/>
  <c r="AU120"/>
  <c r="O623"/>
  <c r="BD122"/>
  <c r="Q623"/>
  <c r="AO122"/>
  <c r="Z123"/>
  <c r="AT123"/>
  <c r="C21"/>
  <c r="T21" s="1"/>
  <c r="BD31"/>
  <c r="AE32"/>
  <c r="AO32"/>
  <c r="AZ32"/>
  <c r="AE35"/>
  <c r="AO35"/>
  <c r="AZ35"/>
  <c r="BD37"/>
  <c r="AE38"/>
  <c r="AJ38"/>
  <c r="AY38" s="1"/>
  <c r="AO38"/>
  <c r="BD38"/>
  <c r="AU49"/>
  <c r="AE50"/>
  <c r="AJ50"/>
  <c r="AO50"/>
  <c r="AZ50"/>
  <c r="AU61"/>
  <c r="AT61" s="1"/>
  <c r="BD62"/>
  <c r="BD74"/>
  <c r="AE86"/>
  <c r="AJ86"/>
  <c r="AY86" s="1"/>
  <c r="AO86"/>
  <c r="AU86"/>
  <c r="BD86"/>
  <c r="BD98"/>
  <c r="AE110"/>
  <c r="AJ110"/>
  <c r="AO110"/>
  <c r="AZ110"/>
  <c r="AU112"/>
  <c r="BI17"/>
  <c r="Q17"/>
  <c r="AO28" s="1"/>
  <c r="P17"/>
  <c r="O17"/>
  <c r="BD28" s="1"/>
  <c r="N17"/>
  <c r="M17"/>
  <c r="L17"/>
  <c r="AJ28" s="1"/>
  <c r="AE28"/>
  <c r="I17"/>
  <c r="H17"/>
  <c r="G17"/>
  <c r="BI16"/>
  <c r="Q16"/>
  <c r="P16"/>
  <c r="O16"/>
  <c r="N16"/>
  <c r="M16"/>
  <c r="L16"/>
  <c r="I16"/>
  <c r="H16"/>
  <c r="G16"/>
  <c r="BI15"/>
  <c r="Q15"/>
  <c r="P15"/>
  <c r="O15"/>
  <c r="N15"/>
  <c r="M15"/>
  <c r="L15"/>
  <c r="I15"/>
  <c r="H15"/>
  <c r="G15"/>
  <c r="BI14"/>
  <c r="Q14"/>
  <c r="P14"/>
  <c r="O14"/>
  <c r="N14"/>
  <c r="M14"/>
  <c r="L14"/>
  <c r="I14"/>
  <c r="H14"/>
  <c r="G14"/>
  <c r="Q13"/>
  <c r="P13"/>
  <c r="O13"/>
  <c r="N13"/>
  <c r="M13"/>
  <c r="L13"/>
  <c r="I13"/>
  <c r="H13"/>
  <c r="G13"/>
  <c r="Q12"/>
  <c r="P12"/>
  <c r="O12"/>
  <c r="N12"/>
  <c r="M12"/>
  <c r="L12"/>
  <c r="I12"/>
  <c r="H12"/>
  <c r="G12"/>
  <c r="Q11"/>
  <c r="P11"/>
  <c r="O11"/>
  <c r="N11"/>
  <c r="M11"/>
  <c r="L11"/>
  <c r="I11"/>
  <c r="H11"/>
  <c r="G11"/>
  <c r="Q10"/>
  <c r="P10"/>
  <c r="O10"/>
  <c r="N10"/>
  <c r="M10"/>
  <c r="L10"/>
  <c r="AE21"/>
  <c r="I10"/>
  <c r="H10"/>
  <c r="G10"/>
  <c r="Q9"/>
  <c r="P9"/>
  <c r="O9"/>
  <c r="N9"/>
  <c r="M9"/>
  <c r="L9"/>
  <c r="I9"/>
  <c r="H9"/>
  <c r="G9"/>
  <c r="Q8"/>
  <c r="P8"/>
  <c r="O8"/>
  <c r="N8"/>
  <c r="M8"/>
  <c r="L8"/>
  <c r="I8"/>
  <c r="H8"/>
  <c r="G8"/>
  <c r="Q7"/>
  <c r="P7"/>
  <c r="O7"/>
  <c r="N7"/>
  <c r="M7"/>
  <c r="L7"/>
  <c r="I7"/>
  <c r="H7"/>
  <c r="G7"/>
  <c r="Q6"/>
  <c r="P6"/>
  <c r="O6"/>
  <c r="N6"/>
  <c r="M6"/>
  <c r="L6"/>
  <c r="AE17"/>
  <c r="I6"/>
  <c r="H6"/>
  <c r="G6"/>
  <c r="Q5"/>
  <c r="P5"/>
  <c r="O5"/>
  <c r="N5"/>
  <c r="M5"/>
  <c r="L5"/>
  <c r="I5"/>
  <c r="H5"/>
  <c r="G5"/>
  <c r="Q4"/>
  <c r="P4"/>
  <c r="O4"/>
  <c r="N4"/>
  <c r="M4"/>
  <c r="L4"/>
  <c r="AE15"/>
  <c r="I4"/>
  <c r="H4"/>
  <c r="G4"/>
  <c r="P3"/>
  <c r="O3"/>
  <c r="N3"/>
  <c r="M3"/>
  <c r="I3"/>
  <c r="H3"/>
  <c r="G3"/>
  <c r="AY77" l="1"/>
  <c r="Z48"/>
  <c r="E621"/>
  <c r="AY32"/>
  <c r="Z34"/>
  <c r="BX25"/>
  <c r="AY110"/>
  <c r="AY50"/>
  <c r="BX26"/>
  <c r="M670"/>
  <c r="H668"/>
  <c r="Z86"/>
  <c r="H711"/>
  <c r="Z38"/>
  <c r="H716"/>
  <c r="Z63"/>
  <c r="P665"/>
  <c r="Q666"/>
  <c r="T620"/>
  <c r="T668" s="1"/>
  <c r="P669"/>
  <c r="Q665"/>
  <c r="W617"/>
  <c r="G671"/>
  <c r="Z102"/>
  <c r="Z93"/>
  <c r="BX14"/>
  <c r="BX17"/>
  <c r="BX18"/>
  <c r="BX20"/>
  <c r="BX23"/>
  <c r="BS21"/>
  <c r="BS14"/>
  <c r="BS17"/>
  <c r="BS18"/>
  <c r="BS20"/>
  <c r="BS23"/>
  <c r="D13"/>
  <c r="W13" s="1"/>
  <c r="BX24"/>
  <c r="BS25"/>
  <c r="BS26"/>
  <c r="BS27"/>
  <c r="BS28"/>
  <c r="BX15"/>
  <c r="BX16"/>
  <c r="BX19"/>
  <c r="BX21"/>
  <c r="BX22"/>
  <c r="BS15"/>
  <c r="BS16"/>
  <c r="BS19"/>
  <c r="BS22"/>
  <c r="BS24"/>
  <c r="AZ27"/>
  <c r="BX27"/>
  <c r="AZ28"/>
  <c r="BX28"/>
  <c r="N670"/>
  <c r="C621"/>
  <c r="C668" s="1"/>
  <c r="H710"/>
  <c r="N664"/>
  <c r="Z40"/>
  <c r="P670"/>
  <c r="P667"/>
  <c r="Z81"/>
  <c r="L669"/>
  <c r="M666"/>
  <c r="P712"/>
  <c r="G709"/>
  <c r="N669"/>
  <c r="X115" i="10"/>
  <c r="X116"/>
  <c r="AC117" s="1"/>
  <c r="P664" i="1"/>
  <c r="T619"/>
  <c r="T618"/>
  <c r="W622"/>
  <c r="Z619"/>
  <c r="M164" i="10" s="1"/>
  <c r="Z42" i="1"/>
  <c r="O665"/>
  <c r="Z616"/>
  <c r="M161" i="10" s="1"/>
  <c r="Z44" i="1"/>
  <c r="Z54"/>
  <c r="AY99"/>
  <c r="H712"/>
  <c r="Z618"/>
  <c r="M163" i="10" s="1"/>
  <c r="P710" i="1"/>
  <c r="P713"/>
  <c r="Q667"/>
  <c r="I669"/>
  <c r="Z621"/>
  <c r="M166" i="10" s="1"/>
  <c r="AT49" i="1"/>
  <c r="Q668"/>
  <c r="E620"/>
  <c r="H667"/>
  <c r="O666"/>
  <c r="E618"/>
  <c r="I709"/>
  <c r="P708"/>
  <c r="M664"/>
  <c r="D617"/>
  <c r="L664"/>
  <c r="K664" s="1"/>
  <c r="X6" i="10"/>
  <c r="AT40" i="1"/>
  <c r="Z52"/>
  <c r="Z101"/>
  <c r="T616"/>
  <c r="Z65"/>
  <c r="D622"/>
  <c r="AY68"/>
  <c r="M668"/>
  <c r="M665"/>
  <c r="Z620"/>
  <c r="M165" i="10" s="1"/>
  <c r="O667" i="1"/>
  <c r="P711"/>
  <c r="G113" i="10"/>
  <c r="H665" i="1"/>
  <c r="X59" i="10"/>
  <c r="W59" s="1"/>
  <c r="G664" i="1"/>
  <c r="N671"/>
  <c r="AT34"/>
  <c r="Z103"/>
  <c r="Z91"/>
  <c r="Z73"/>
  <c r="AY109"/>
  <c r="AY107"/>
  <c r="Z58"/>
  <c r="H670"/>
  <c r="H715"/>
  <c r="G715"/>
  <c r="C618"/>
  <c r="C711" s="1"/>
  <c r="E6"/>
  <c r="D6" s="1"/>
  <c r="W6" s="1"/>
  <c r="BD15"/>
  <c r="AO15"/>
  <c r="AJ16"/>
  <c r="AY16" s="1"/>
  <c r="BD17"/>
  <c r="AO17"/>
  <c r="C8"/>
  <c r="T8" s="1"/>
  <c r="AZ19"/>
  <c r="AJ25"/>
  <c r="Z85"/>
  <c r="C3"/>
  <c r="T3" s="1"/>
  <c r="E9"/>
  <c r="C5"/>
  <c r="T5" s="1"/>
  <c r="AU22"/>
  <c r="D10"/>
  <c r="W10" s="1"/>
  <c r="C15"/>
  <c r="T15" s="1"/>
  <c r="AY39"/>
  <c r="AU23"/>
  <c r="AU27"/>
  <c r="AU28"/>
  <c r="AU18"/>
  <c r="AJ20"/>
  <c r="AZ21"/>
  <c r="BD21"/>
  <c r="AO21"/>
  <c r="C12"/>
  <c r="T12" s="1"/>
  <c r="AU25"/>
  <c r="M615"/>
  <c r="M663" s="1"/>
  <c r="AJ27"/>
  <c r="AY27" s="1"/>
  <c r="C17"/>
  <c r="T17" s="1"/>
  <c r="R113" i="10"/>
  <c r="AY36" i="1"/>
  <c r="AY29"/>
  <c r="I664"/>
  <c r="C616"/>
  <c r="M5" i="10" s="1"/>
  <c r="Z46" i="1"/>
  <c r="C4"/>
  <c r="T4" s="1"/>
  <c r="AZ15"/>
  <c r="AU16"/>
  <c r="AU17"/>
  <c r="H614"/>
  <c r="K614"/>
  <c r="M614"/>
  <c r="B107" i="10" s="1"/>
  <c r="O614" i="1"/>
  <c r="M107" i="10" s="1"/>
  <c r="Q614" i="1"/>
  <c r="E4"/>
  <c r="Z4" s="1"/>
  <c r="AJ15"/>
  <c r="AY15" s="1"/>
  <c r="AZ16"/>
  <c r="AE16"/>
  <c r="AT16" s="1"/>
  <c r="BD16"/>
  <c r="AO16"/>
  <c r="AJ17"/>
  <c r="AY17" s="1"/>
  <c r="E7"/>
  <c r="D7" s="1"/>
  <c r="W7" s="1"/>
  <c r="AZ18"/>
  <c r="AE18"/>
  <c r="AT18" s="1"/>
  <c r="BD18"/>
  <c r="AO18"/>
  <c r="E8"/>
  <c r="Z8" s="1"/>
  <c r="AJ19"/>
  <c r="AY19" s="1"/>
  <c r="C9"/>
  <c r="T9" s="1"/>
  <c r="E11"/>
  <c r="D11" s="1"/>
  <c r="W11" s="1"/>
  <c r="AZ22"/>
  <c r="AE22"/>
  <c r="AT22" s="1"/>
  <c r="BD22"/>
  <c r="AO22"/>
  <c r="E12"/>
  <c r="AZ23"/>
  <c r="AE23"/>
  <c r="AT23" s="1"/>
  <c r="BD23"/>
  <c r="AO23"/>
  <c r="AU24"/>
  <c r="AJ24"/>
  <c r="C14"/>
  <c r="T14" s="1"/>
  <c r="AZ25"/>
  <c r="AU15"/>
  <c r="D16"/>
  <c r="W16" s="1"/>
  <c r="E17"/>
  <c r="Z17" s="1"/>
  <c r="AY28"/>
  <c r="AZ17"/>
  <c r="AY35"/>
  <c r="G669"/>
  <c r="P668"/>
  <c r="N667"/>
  <c r="M667" s="1"/>
  <c r="P666"/>
  <c r="N665"/>
  <c r="AT54"/>
  <c r="AT48"/>
  <c r="Z41"/>
  <c r="AU14"/>
  <c r="AT15"/>
  <c r="AT17"/>
  <c r="Z21"/>
  <c r="AT21"/>
  <c r="Z22"/>
  <c r="Z23"/>
  <c r="E3"/>
  <c r="D3" s="1"/>
  <c r="W3" s="1"/>
  <c r="G614"/>
  <c r="E15"/>
  <c r="D15" s="1"/>
  <c r="W15" s="1"/>
  <c r="G615"/>
  <c r="X5" i="10" s="1"/>
  <c r="L615" i="1"/>
  <c r="L663" s="1"/>
  <c r="AJ26"/>
  <c r="Z110"/>
  <c r="AT110"/>
  <c r="Z35"/>
  <c r="AT35"/>
  <c r="Z623"/>
  <c r="M168" i="10" s="1"/>
  <c r="E623" i="1"/>
  <c r="Q671"/>
  <c r="P671" s="1"/>
  <c r="M116" i="10"/>
  <c r="P715" i="1"/>
  <c r="O670"/>
  <c r="O671"/>
  <c r="W115" i="10"/>
  <c r="Q669" i="1"/>
  <c r="Z622"/>
  <c r="M167" i="10" s="1"/>
  <c r="E622" i="1"/>
  <c r="B115" i="10"/>
  <c r="M669" i="1"/>
  <c r="H714"/>
  <c r="G714" s="1"/>
  <c r="H669"/>
  <c r="X114" i="10"/>
  <c r="W114" s="1"/>
  <c r="N668" i="1"/>
  <c r="I713"/>
  <c r="I668"/>
  <c r="I712"/>
  <c r="I667"/>
  <c r="Z74"/>
  <c r="AT74"/>
  <c r="X112" i="10"/>
  <c r="N666" i="1"/>
  <c r="I711"/>
  <c r="I666"/>
  <c r="H666" s="1"/>
  <c r="L665"/>
  <c r="W618"/>
  <c r="D618"/>
  <c r="X7" i="10"/>
  <c r="G710" i="1"/>
  <c r="G665"/>
  <c r="Q664"/>
  <c r="Z617"/>
  <c r="M162" i="10" s="1"/>
  <c r="E617" i="1"/>
  <c r="X58" i="10"/>
  <c r="W58" s="1"/>
  <c r="H709" i="1"/>
  <c r="H664"/>
  <c r="Z29"/>
  <c r="AT29"/>
  <c r="W116" i="10"/>
  <c r="L670" i="1"/>
  <c r="W623"/>
  <c r="D623"/>
  <c r="L671"/>
  <c r="I670"/>
  <c r="I715"/>
  <c r="I716"/>
  <c r="I671"/>
  <c r="G713"/>
  <c r="G668"/>
  <c r="G712"/>
  <c r="G667"/>
  <c r="E5"/>
  <c r="AJ14"/>
  <c r="I614"/>
  <c r="L614"/>
  <c r="N614"/>
  <c r="X107" i="10" s="1"/>
  <c r="P614" i="1"/>
  <c r="D4"/>
  <c r="W4" s="1"/>
  <c r="D5"/>
  <c r="W5" s="1"/>
  <c r="C6"/>
  <c r="T6" s="1"/>
  <c r="C7"/>
  <c r="T7" s="1"/>
  <c r="AJ18"/>
  <c r="AY18" s="1"/>
  <c r="D8"/>
  <c r="W8" s="1"/>
  <c r="AE19"/>
  <c r="BD19"/>
  <c r="AO19"/>
  <c r="D9"/>
  <c r="W9" s="1"/>
  <c r="AZ20"/>
  <c r="AE20"/>
  <c r="BD20"/>
  <c r="AO20"/>
  <c r="C10"/>
  <c r="T10" s="1"/>
  <c r="E10"/>
  <c r="AJ21"/>
  <c r="AY21" s="1"/>
  <c r="C11"/>
  <c r="T11" s="1"/>
  <c r="AJ22"/>
  <c r="AY22" s="1"/>
  <c r="D12"/>
  <c r="W12" s="1"/>
  <c r="AJ23"/>
  <c r="AY23" s="1"/>
  <c r="C13"/>
  <c r="T13" s="1"/>
  <c r="E13"/>
  <c r="Z13" s="1"/>
  <c r="AZ24"/>
  <c r="AE24"/>
  <c r="BD24"/>
  <c r="AO24"/>
  <c r="E14"/>
  <c r="D14" s="1"/>
  <c r="W14" s="1"/>
  <c r="AE25"/>
  <c r="BD25"/>
  <c r="AO25"/>
  <c r="BD14"/>
  <c r="I615"/>
  <c r="N615"/>
  <c r="N663" s="1"/>
  <c r="P615"/>
  <c r="C16"/>
  <c r="T16" s="1"/>
  <c r="E16"/>
  <c r="Z16" s="1"/>
  <c r="AE27"/>
  <c r="BD27"/>
  <c r="AO27"/>
  <c r="D17"/>
  <c r="W17" s="1"/>
  <c r="AT86"/>
  <c r="E616"/>
  <c r="AU21"/>
  <c r="AU19"/>
  <c r="Z109"/>
  <c r="Z107"/>
  <c r="Z99"/>
  <c r="Z72"/>
  <c r="Z30"/>
  <c r="Z100"/>
  <c r="Z69"/>
  <c r="Z18"/>
  <c r="H615"/>
  <c r="AZ26"/>
  <c r="K615"/>
  <c r="AE26"/>
  <c r="O615"/>
  <c r="BD26"/>
  <c r="Q615"/>
  <c r="AO26"/>
  <c r="Z28"/>
  <c r="AT28"/>
  <c r="Z50"/>
  <c r="AT50"/>
  <c r="Z32"/>
  <c r="AT32"/>
  <c r="Z122"/>
  <c r="M9" i="10"/>
  <c r="C712" i="1"/>
  <c r="C667"/>
  <c r="M8" i="10"/>
  <c r="W110"/>
  <c r="Z115" i="1"/>
  <c r="M115" i="10"/>
  <c r="P714" i="1"/>
  <c r="I714" s="1"/>
  <c r="O669"/>
  <c r="K669"/>
  <c r="T622"/>
  <c r="T669" s="1"/>
  <c r="C622"/>
  <c r="Z98"/>
  <c r="AT98"/>
  <c r="L668"/>
  <c r="D621"/>
  <c r="W621"/>
  <c r="L667"/>
  <c r="W620"/>
  <c r="D620"/>
  <c r="L666"/>
  <c r="K666" s="1"/>
  <c r="W619"/>
  <c r="D619"/>
  <c r="E619"/>
  <c r="G711"/>
  <c r="G666"/>
  <c r="Z62"/>
  <c r="AT62"/>
  <c r="I710"/>
  <c r="I665"/>
  <c r="M110" i="10"/>
  <c r="O664" i="1"/>
  <c r="P709"/>
  <c r="T617"/>
  <c r="C617"/>
  <c r="W616"/>
  <c r="D616"/>
  <c r="AE14"/>
  <c r="AO14"/>
  <c r="AZ14"/>
  <c r="G670"/>
  <c r="AT38"/>
  <c r="AU26"/>
  <c r="AU20"/>
  <c r="AT42"/>
  <c r="X2"/>
  <c r="X613" s="1"/>
  <c r="W2"/>
  <c r="W613" s="1"/>
  <c r="E713" l="1"/>
  <c r="D669"/>
  <c r="T664"/>
  <c r="M10" i="10"/>
  <c r="E667" i="1"/>
  <c r="C713"/>
  <c r="AY20"/>
  <c r="E668"/>
  <c r="C666"/>
  <c r="W665"/>
  <c r="T667"/>
  <c r="D664"/>
  <c r="C710"/>
  <c r="M7" i="10"/>
  <c r="AY24" i="1"/>
  <c r="T666"/>
  <c r="Z11"/>
  <c r="Z3"/>
  <c r="AA2"/>
  <c r="AC116" i="10"/>
  <c r="W669" i="1"/>
  <c r="Z6"/>
  <c r="AY14"/>
  <c r="G708"/>
  <c r="Z614"/>
  <c r="M159" i="10" s="1"/>
  <c r="M662" i="1"/>
  <c r="Z7"/>
  <c r="W666"/>
  <c r="AY26"/>
  <c r="Z9"/>
  <c r="E614"/>
  <c r="P706"/>
  <c r="Z12"/>
  <c r="C614"/>
  <c r="AY25"/>
  <c r="Z2"/>
  <c r="Z5"/>
  <c r="P662"/>
  <c r="M6" i="10"/>
  <c r="C664" i="1"/>
  <c r="C709"/>
  <c r="D711"/>
  <c r="D666"/>
  <c r="Z615"/>
  <c r="M160" i="10" s="1"/>
  <c r="E615" i="1"/>
  <c r="E663" s="1"/>
  <c r="Q663"/>
  <c r="P663" s="1"/>
  <c r="M108" i="10"/>
  <c r="P707" i="1"/>
  <c r="O662"/>
  <c r="O663"/>
  <c r="T615"/>
  <c r="C615"/>
  <c r="K663"/>
  <c r="X56" i="10"/>
  <c r="H707" i="1"/>
  <c r="H662"/>
  <c r="H663"/>
  <c r="G663" s="1"/>
  <c r="X57" i="10"/>
  <c r="W57" s="1"/>
  <c r="Z27" i="1"/>
  <c r="AT27"/>
  <c r="I707"/>
  <c r="I662"/>
  <c r="Z24"/>
  <c r="AT24"/>
  <c r="Z20"/>
  <c r="AT20"/>
  <c r="Z19"/>
  <c r="AT19"/>
  <c r="W614"/>
  <c r="D614"/>
  <c r="W670"/>
  <c r="W671"/>
  <c r="E714"/>
  <c r="E669"/>
  <c r="L662"/>
  <c r="K662" s="1"/>
  <c r="W615"/>
  <c r="D615"/>
  <c r="D663" s="1"/>
  <c r="W667"/>
  <c r="W668"/>
  <c r="C665"/>
  <c r="W664" s="1"/>
  <c r="T665"/>
  <c r="Z10"/>
  <c r="I708"/>
  <c r="H708" s="1"/>
  <c r="E664"/>
  <c r="E710"/>
  <c r="AC115" i="10"/>
  <c r="T614" i="1"/>
  <c r="M3" i="10" s="1"/>
  <c r="Z15" i="1"/>
  <c r="Z14"/>
  <c r="AT14"/>
  <c r="E666"/>
  <c r="E711"/>
  <c r="D712"/>
  <c r="D667"/>
  <c r="D713"/>
  <c r="D668"/>
  <c r="M11" i="10"/>
  <c r="C714" i="1"/>
  <c r="C669"/>
  <c r="Z26"/>
  <c r="AT26"/>
  <c r="X108" i="10"/>
  <c r="N662" i="1"/>
  <c r="Z25"/>
  <c r="AT25"/>
  <c r="D715"/>
  <c r="D670"/>
  <c r="D671"/>
  <c r="D710"/>
  <c r="D665"/>
  <c r="W112" i="10"/>
  <c r="E715" i="1"/>
  <c r="E670"/>
  <c r="E671"/>
  <c r="E716"/>
  <c r="D716" s="1"/>
  <c r="X4" i="10"/>
  <c r="G707" i="1"/>
  <c r="G662"/>
  <c r="E712"/>
  <c r="E709"/>
  <c r="I663"/>
  <c r="D709"/>
  <c r="E665"/>
  <c r="D714"/>
  <c r="R116" i="10"/>
  <c r="E708" i="1" l="1"/>
  <c r="D708"/>
  <c r="AA613"/>
  <c r="AH2"/>
  <c r="AM2" s="1"/>
  <c r="AR2" s="1"/>
  <c r="AW2" s="1"/>
  <c r="BB2" s="1"/>
  <c r="BG2" s="1"/>
  <c r="BL2" s="1"/>
  <c r="BQ2" s="1"/>
  <c r="CA2" s="1"/>
  <c r="Z613"/>
  <c r="AG2"/>
  <c r="AL2" s="1"/>
  <c r="AQ2" s="1"/>
  <c r="AV2" s="1"/>
  <c r="BA2" s="1"/>
  <c r="BF2" s="1"/>
  <c r="BK2" s="1"/>
  <c r="BP2" s="1"/>
  <c r="BZ2" s="1"/>
  <c r="W662"/>
  <c r="AC108" i="10"/>
  <c r="D707" i="1"/>
  <c r="D662"/>
  <c r="T662"/>
  <c r="Q662" s="1"/>
  <c r="T663"/>
  <c r="E707"/>
  <c r="E662"/>
  <c r="M4" i="10"/>
  <c r="L4" s="1"/>
  <c r="C707" i="1"/>
  <c r="C662"/>
  <c r="C663"/>
  <c r="C708"/>
  <c r="W663"/>
  <c r="X113" i="10"/>
  <c r="AC114" s="1"/>
  <c r="W113"/>
  <c r="X111"/>
  <c r="AC112" s="1"/>
  <c r="W111"/>
  <c r="M114"/>
  <c r="R114" s="1"/>
  <c r="AY231" i="1"/>
  <c r="N278"/>
  <c r="N280"/>
  <c r="N281"/>
  <c r="N282"/>
  <c r="N286"/>
  <c r="N287"/>
  <c r="N288"/>
  <c r="N294"/>
  <c r="N296"/>
  <c r="N297"/>
  <c r="N298"/>
  <c r="N300"/>
  <c r="N302"/>
  <c r="N305"/>
  <c r="N306"/>
  <c r="N307"/>
  <c r="N308"/>
  <c r="N309"/>
  <c r="N310"/>
  <c r="N311"/>
  <c r="N313"/>
  <c r="N314"/>
  <c r="N317"/>
  <c r="N318"/>
  <c r="N320"/>
  <c r="N321"/>
  <c r="N322"/>
  <c r="N323"/>
  <c r="N326"/>
  <c r="N330"/>
  <c r="N329"/>
  <c r="N334"/>
  <c r="N338"/>
  <c r="N337"/>
  <c r="AH339" i="3"/>
  <c r="BK341" i="1" s="1"/>
  <c r="N340"/>
  <c r="N341"/>
  <c r="N347"/>
  <c r="N348"/>
  <c r="N352"/>
  <c r="N358"/>
  <c r="N359"/>
  <c r="AH351" i="3"/>
  <c r="BK361" i="1" s="1"/>
  <c r="N353"/>
  <c r="N354"/>
  <c r="N355"/>
  <c r="N356"/>
  <c r="N360"/>
  <c r="N361"/>
  <c r="N362"/>
  <c r="N364"/>
  <c r="N368"/>
  <c r="N366"/>
  <c r="N371"/>
  <c r="N372"/>
  <c r="N370"/>
  <c r="N373"/>
  <c r="N377"/>
  <c r="N378"/>
  <c r="N379"/>
  <c r="N380"/>
  <c r="N381"/>
  <c r="N384"/>
  <c r="N385"/>
  <c r="N390"/>
  <c r="N388"/>
  <c r="N395"/>
  <c r="N396"/>
  <c r="N391"/>
  <c r="N392"/>
  <c r="N397"/>
  <c r="N404"/>
  <c r="N402"/>
  <c r="N405"/>
  <c r="N407"/>
  <c r="N408"/>
  <c r="N409"/>
  <c r="N412"/>
  <c r="N415"/>
  <c r="N419"/>
  <c r="N420"/>
  <c r="I649"/>
  <c r="I650"/>
  <c r="N433"/>
  <c r="N649" s="1"/>
  <c r="I651"/>
  <c r="I652"/>
  <c r="I653"/>
  <c r="AH476" i="3"/>
  <c r="AH477"/>
  <c r="AH483"/>
  <c r="AH486"/>
  <c r="AH484"/>
  <c r="AH485"/>
  <c r="AH487"/>
  <c r="AH490"/>
  <c r="AH491"/>
  <c r="AH492"/>
  <c r="N492" i="1" s="1"/>
  <c r="AH493" i="3"/>
  <c r="AH494"/>
  <c r="I638" i="1"/>
  <c r="I637"/>
  <c r="I635"/>
  <c r="P681"/>
  <c r="P680"/>
  <c r="I639"/>
  <c r="I640"/>
  <c r="I641"/>
  <c r="I643"/>
  <c r="I645"/>
  <c r="I648"/>
  <c r="I644"/>
  <c r="I646"/>
  <c r="I647"/>
  <c r="I642"/>
  <c r="H693"/>
  <c r="G693"/>
  <c r="BK302"/>
  <c r="BK303"/>
  <c r="BK305"/>
  <c r="BK306"/>
  <c r="BK307"/>
  <c r="BK308"/>
  <c r="BK304"/>
  <c r="BK309"/>
  <c r="BK313"/>
  <c r="BK310"/>
  <c r="BK311"/>
  <c r="BK312"/>
  <c r="AH632" i="3"/>
  <c r="AH684" s="1"/>
  <c r="BK314" i="1"/>
  <c r="BK315"/>
  <c r="BK316"/>
  <c r="BK317"/>
  <c r="BK319"/>
  <c r="BK318"/>
  <c r="BK320"/>
  <c r="BK321"/>
  <c r="BK323"/>
  <c r="BK324"/>
  <c r="BK322"/>
  <c r="BK325"/>
  <c r="AH633" i="3"/>
  <c r="BK328" i="1"/>
  <c r="BK333"/>
  <c r="BK330"/>
  <c r="AC692" i="3"/>
  <c r="AC694"/>
  <c r="AC680"/>
  <c r="AC681"/>
  <c r="AC684"/>
  <c r="J685"/>
  <c r="AC685"/>
  <c r="AC686"/>
  <c r="AC687"/>
  <c r="AC688"/>
  <c r="AC689"/>
  <c r="AC690"/>
  <c r="AH695"/>
  <c r="J687"/>
  <c r="AC691"/>
  <c r="AC693"/>
  <c r="AC695"/>
  <c r="AH696"/>
  <c r="AH698"/>
  <c r="J647"/>
  <c r="J699" s="1"/>
  <c r="AC699"/>
  <c r="AC696"/>
  <c r="AC697"/>
  <c r="Z697"/>
  <c r="Y697"/>
  <c r="M697"/>
  <c r="AH697"/>
  <c r="AC698"/>
  <c r="L27" i="10"/>
  <c r="A76"/>
  <c r="A77" s="1"/>
  <c r="A78" s="1"/>
  <c r="A79" s="1"/>
  <c r="B108"/>
  <c r="G109" s="1"/>
  <c r="X109"/>
  <c r="AC110" s="1"/>
  <c r="W109"/>
  <c r="B111"/>
  <c r="G112" s="1"/>
  <c r="B110"/>
  <c r="G110" s="1"/>
  <c r="M111"/>
  <c r="R112" s="1"/>
  <c r="M109"/>
  <c r="R110" s="1"/>
  <c r="A110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B114"/>
  <c r="G115" s="1"/>
  <c r="B116"/>
  <c r="G117" s="1"/>
  <c r="M117"/>
  <c r="R118" s="1"/>
  <c r="B119"/>
  <c r="G120" s="1"/>
  <c r="AC118"/>
  <c r="B122"/>
  <c r="B121"/>
  <c r="G121" s="1"/>
  <c r="B123"/>
  <c r="G124" s="1"/>
  <c r="AC122"/>
  <c r="M123"/>
  <c r="R123" s="1"/>
  <c r="M124"/>
  <c r="R125" s="1"/>
  <c r="W129"/>
  <c r="W130"/>
  <c r="A231"/>
  <c r="A257"/>
  <c r="A258" s="1"/>
  <c r="A259" s="1"/>
  <c r="BK348" i="1" l="1"/>
  <c r="BK357"/>
  <c r="BK354"/>
  <c r="I698"/>
  <c r="AH504" i="3"/>
  <c r="M504" i="31" s="1"/>
  <c r="M492"/>
  <c r="N485" i="1"/>
  <c r="M485" i="31"/>
  <c r="N477" i="1"/>
  <c r="M477" i="31"/>
  <c r="N494" i="1"/>
  <c r="M494" i="31"/>
  <c r="N491" i="1"/>
  <c r="M491" i="31"/>
  <c r="N484" i="1"/>
  <c r="M484" i="31"/>
  <c r="N476" i="1"/>
  <c r="N653" s="1"/>
  <c r="BK481" i="31"/>
  <c r="BK477"/>
  <c r="BK480"/>
  <c r="BK476"/>
  <c r="BK479"/>
  <c r="BK482"/>
  <c r="BK478"/>
  <c r="N493" i="1"/>
  <c r="M493" i="31"/>
  <c r="N487" i="1"/>
  <c r="M487" i="31"/>
  <c r="N483" i="1"/>
  <c r="M483" i="31"/>
  <c r="N490" i="1"/>
  <c r="M490" i="31"/>
  <c r="N486" i="1"/>
  <c r="M486" i="31"/>
  <c r="N351" i="1"/>
  <c r="N643" s="1"/>
  <c r="N735" s="1"/>
  <c r="BK362" i="31"/>
  <c r="BK361"/>
  <c r="BK360"/>
  <c r="BK359"/>
  <c r="BK358"/>
  <c r="BK357"/>
  <c r="BK356"/>
  <c r="BK355"/>
  <c r="BK354"/>
  <c r="BK353"/>
  <c r="BK352"/>
  <c r="BK351"/>
  <c r="N339" i="1"/>
  <c r="N642" s="1"/>
  <c r="N734" s="1"/>
  <c r="BK350" i="31"/>
  <c r="BK349"/>
  <c r="BK348"/>
  <c r="BK347"/>
  <c r="BK346"/>
  <c r="BK344"/>
  <c r="BK345"/>
  <c r="BK343"/>
  <c r="BK342"/>
  <c r="BK341"/>
  <c r="BK339"/>
  <c r="BK340"/>
  <c r="I738" i="1"/>
  <c r="BK350"/>
  <c r="BK345"/>
  <c r="I699"/>
  <c r="K634" i="3"/>
  <c r="L79" i="10"/>
  <c r="W27"/>
  <c r="W79" s="1"/>
  <c r="L56"/>
  <c r="W4"/>
  <c r="W56" s="1"/>
  <c r="AH497" i="3"/>
  <c r="I736" i="1"/>
  <c r="I700"/>
  <c r="I701"/>
  <c r="N697"/>
  <c r="I697"/>
  <c r="I696"/>
  <c r="K650" i="3"/>
  <c r="BK476" i="1"/>
  <c r="AY241"/>
  <c r="AY233"/>
  <c r="AH637" i="3"/>
  <c r="AH690" s="1"/>
  <c r="BK359" i="1"/>
  <c r="BK352"/>
  <c r="BK351"/>
  <c r="AY237"/>
  <c r="H633"/>
  <c r="D633" s="1"/>
  <c r="D680" s="1"/>
  <c r="AY239"/>
  <c r="AY235"/>
  <c r="D231"/>
  <c r="W231" s="1"/>
  <c r="K642" i="3"/>
  <c r="K657"/>
  <c r="K647"/>
  <c r="K638"/>
  <c r="K637"/>
  <c r="K635"/>
  <c r="K632"/>
  <c r="BK362" i="1"/>
  <c r="BK360"/>
  <c r="BK358"/>
  <c r="BK355"/>
  <c r="BK356"/>
  <c r="BK353"/>
  <c r="AH647" i="3"/>
  <c r="AH699" s="1"/>
  <c r="G633" i="1"/>
  <c r="G680" s="1"/>
  <c r="AC113" i="10"/>
  <c r="Q633" i="1"/>
  <c r="AY242"/>
  <c r="AY240"/>
  <c r="AY238"/>
  <c r="AY236"/>
  <c r="AY234"/>
  <c r="AY232"/>
  <c r="K653" i="3"/>
  <c r="K648"/>
  <c r="K644"/>
  <c r="K640"/>
  <c r="BK479" i="1"/>
  <c r="AH685" i="3"/>
  <c r="I687" i="1"/>
  <c r="I693"/>
  <c r="K655" i="3"/>
  <c r="K651"/>
  <c r="K649"/>
  <c r="K646"/>
  <c r="K645"/>
  <c r="K643"/>
  <c r="K641"/>
  <c r="K639"/>
  <c r="K636"/>
  <c r="K633"/>
  <c r="K631"/>
  <c r="BK481" i="1"/>
  <c r="BK477"/>
  <c r="AH635" i="3"/>
  <c r="BK346" i="1"/>
  <c r="BK342"/>
  <c r="BK339"/>
  <c r="AH634" i="3"/>
  <c r="AH686" s="1"/>
  <c r="BK336" i="1"/>
  <c r="BK331"/>
  <c r="BK326"/>
  <c r="I694"/>
  <c r="N646"/>
  <c r="N738" s="1"/>
  <c r="N644"/>
  <c r="N736" s="1"/>
  <c r="AH636" i="3"/>
  <c r="BK482" i="1"/>
  <c r="BK480"/>
  <c r="BK478"/>
  <c r="BK349"/>
  <c r="BK347"/>
  <c r="BK344"/>
  <c r="BK343"/>
  <c r="BK338"/>
  <c r="BK340"/>
  <c r="BK335"/>
  <c r="BK337"/>
  <c r="BK334"/>
  <c r="BK332"/>
  <c r="BK329"/>
  <c r="BK327"/>
  <c r="AH506" i="3"/>
  <c r="M506" i="31" s="1"/>
  <c r="K656" i="3"/>
  <c r="K654"/>
  <c r="K652"/>
  <c r="AH516"/>
  <c r="M516" i="31" s="1"/>
  <c r="AH505" i="3"/>
  <c r="M505" i="31" s="1"/>
  <c r="AH503" i="3"/>
  <c r="M503" i="31" s="1"/>
  <c r="AH502" i="3"/>
  <c r="M502" i="31" s="1"/>
  <c r="AH499" i="3"/>
  <c r="M499" i="31" s="1"/>
  <c r="AH498" i="3"/>
  <c r="M498" i="31" s="1"/>
  <c r="AH496" i="3"/>
  <c r="M496" i="31" s="1"/>
  <c r="AH495" i="3"/>
  <c r="M495" i="31" s="1"/>
  <c r="AH489" i="3"/>
  <c r="M489" i="31" s="1"/>
  <c r="AH488" i="3"/>
  <c r="M488" i="31" s="1"/>
  <c r="N638" i="1"/>
  <c r="N730" s="1"/>
  <c r="N641"/>
  <c r="N733" s="1"/>
  <c r="N645"/>
  <c r="N737" s="1"/>
  <c r="I695"/>
  <c r="I732"/>
  <c r="J700" i="3"/>
  <c r="I731" i="1"/>
  <c r="I686"/>
  <c r="I692"/>
  <c r="I690"/>
  <c r="I685"/>
  <c r="G116" i="10"/>
  <c r="I733" i="1"/>
  <c r="I734"/>
  <c r="I730"/>
  <c r="G122" i="10"/>
  <c r="AC109"/>
  <c r="I739" i="1"/>
  <c r="I735"/>
  <c r="I740"/>
  <c r="I737"/>
  <c r="I688"/>
  <c r="I691"/>
  <c r="I689"/>
  <c r="R115" i="10"/>
  <c r="R124"/>
  <c r="R117"/>
  <c r="E231" i="1"/>
  <c r="Z231" s="1"/>
  <c r="G123" i="10"/>
  <c r="G114"/>
  <c r="R109"/>
  <c r="G111"/>
  <c r="N648" i="1"/>
  <c r="N640"/>
  <c r="N732" s="1"/>
  <c r="N637"/>
  <c r="N729" s="1"/>
  <c r="AC111" i="10"/>
  <c r="N647" i="1"/>
  <c r="N739" s="1"/>
  <c r="N639"/>
  <c r="N731" s="1"/>
  <c r="G119" i="10"/>
  <c r="R111"/>
  <c r="G108"/>
  <c r="Q680" i="1" l="1"/>
  <c r="N696"/>
  <c r="N740"/>
  <c r="N504"/>
  <c r="N700"/>
  <c r="M339" i="31"/>
  <c r="N642"/>
  <c r="M351"/>
  <c r="N643"/>
  <c r="M476"/>
  <c r="N655"/>
  <c r="N654"/>
  <c r="N653"/>
  <c r="N700" s="1"/>
  <c r="N497" i="1"/>
  <c r="M497" i="31"/>
  <c r="N690" i="1"/>
  <c r="AH509" i="3"/>
  <c r="K706"/>
  <c r="K703"/>
  <c r="D725" i="1"/>
  <c r="H726"/>
  <c r="H681"/>
  <c r="K686" i="3"/>
  <c r="K689"/>
  <c r="K687"/>
  <c r="K694"/>
  <c r="L160" i="10"/>
  <c r="L108"/>
  <c r="W108" s="1"/>
  <c r="R108" s="1"/>
  <c r="L183"/>
  <c r="L131"/>
  <c r="W131" s="1"/>
  <c r="K702" i="3"/>
  <c r="K697"/>
  <c r="K692"/>
  <c r="W633" i="1"/>
  <c r="W680" s="1"/>
  <c r="H680"/>
  <c r="H725"/>
  <c r="K695" i="3"/>
  <c r="K699"/>
  <c r="G725" i="1"/>
  <c r="G726"/>
  <c r="K690" i="3"/>
  <c r="K685"/>
  <c r="K684"/>
  <c r="G681" i="1"/>
  <c r="K701" i="3"/>
  <c r="K700"/>
  <c r="K688"/>
  <c r="K705"/>
  <c r="K708"/>
  <c r="K693"/>
  <c r="K691"/>
  <c r="K696"/>
  <c r="N692" i="1"/>
  <c r="K698" i="3"/>
  <c r="K704"/>
  <c r="AH688"/>
  <c r="AH687"/>
  <c r="N691" i="1"/>
  <c r="N506"/>
  <c r="AH518" i="3"/>
  <c r="M518" i="31" s="1"/>
  <c r="Z131" i="10"/>
  <c r="AB131" s="1"/>
  <c r="AH689" i="3"/>
  <c r="K707"/>
  <c r="K709"/>
  <c r="N488" i="1"/>
  <c r="AH500" i="3"/>
  <c r="M500" i="31" s="1"/>
  <c r="AH648" i="3"/>
  <c r="N495" i="1"/>
  <c r="AH507" i="3"/>
  <c r="M507" i="31" s="1"/>
  <c r="N498" i="1"/>
  <c r="AH510" i="3"/>
  <c r="M510" i="31" s="1"/>
  <c r="N502" i="1"/>
  <c r="AH514" i="3"/>
  <c r="M514" i="31" s="1"/>
  <c r="N505" i="1"/>
  <c r="AH517" i="3"/>
  <c r="M517" i="31" s="1"/>
  <c r="N489" i="1"/>
  <c r="AH501" i="3"/>
  <c r="M501" i="31" s="1"/>
  <c r="N496" i="1"/>
  <c r="AH508" i="3"/>
  <c r="M508" i="31" s="1"/>
  <c r="N499" i="1"/>
  <c r="AH511" i="3"/>
  <c r="M511" i="31" s="1"/>
  <c r="N503" i="1"/>
  <c r="AH515" i="3"/>
  <c r="M515" i="31" s="1"/>
  <c r="N516" i="1"/>
  <c r="AH528" i="3"/>
  <c r="M528" i="31" s="1"/>
  <c r="N693" i="1"/>
  <c r="N689"/>
  <c r="L629" i="3"/>
  <c r="N686" i="1"/>
  <c r="N695"/>
  <c r="N694"/>
  <c r="N685"/>
  <c r="Z130" i="10"/>
  <c r="N688" i="1"/>
  <c r="N687"/>
  <c r="N654" l="1"/>
  <c r="N701" s="1"/>
  <c r="M642" i="31"/>
  <c r="M689" s="1"/>
  <c r="M643"/>
  <c r="M691" s="1"/>
  <c r="N702"/>
  <c r="N701"/>
  <c r="AH521" i="3"/>
  <c r="M521" i="31" s="1"/>
  <c r="M509"/>
  <c r="N689"/>
  <c r="N734"/>
  <c r="N690"/>
  <c r="N735"/>
  <c r="N691"/>
  <c r="M655"/>
  <c r="M654"/>
  <c r="M653"/>
  <c r="M700" s="1"/>
  <c r="N509" i="1"/>
  <c r="N518"/>
  <c r="AH530" i="3"/>
  <c r="M530" i="31" s="1"/>
  <c r="N507" i="1"/>
  <c r="AH519" i="3"/>
  <c r="M519" i="31" s="1"/>
  <c r="N528" i="1"/>
  <c r="AH540" i="3"/>
  <c r="M540" i="31" s="1"/>
  <c r="N515" i="1"/>
  <c r="AH527" i="3"/>
  <c r="M527" i="31" s="1"/>
  <c r="AH523" i="3"/>
  <c r="M523" i="31" s="1"/>
  <c r="N511" i="1"/>
  <c r="N508"/>
  <c r="AH520" i="3"/>
  <c r="M520" i="31" s="1"/>
  <c r="N501" i="1"/>
  <c r="AH513" i="3"/>
  <c r="M513" i="31" s="1"/>
  <c r="AH529" i="3"/>
  <c r="M529" i="31" s="1"/>
  <c r="N517" i="1"/>
  <c r="N514"/>
  <c r="AH526" i="3"/>
  <c r="M526" i="31" s="1"/>
  <c r="N510" i="1"/>
  <c r="AH522" i="3"/>
  <c r="M522" i="31" s="1"/>
  <c r="N500" i="1"/>
  <c r="N655" s="1"/>
  <c r="N702" s="1"/>
  <c r="AH512" i="3"/>
  <c r="AH649"/>
  <c r="AB130" i="10"/>
  <c r="AC131"/>
  <c r="P734" i="31" l="1"/>
  <c r="M690"/>
  <c r="P735"/>
  <c r="AH533" i="3"/>
  <c r="M533" i="31" s="1"/>
  <c r="N521" i="1"/>
  <c r="M702" i="31"/>
  <c r="AH650" i="3"/>
  <c r="M512" i="31"/>
  <c r="M701"/>
  <c r="AH542" i="3"/>
  <c r="M542" i="31" s="1"/>
  <c r="N530" i="1"/>
  <c r="N522"/>
  <c r="AH534" i="3"/>
  <c r="M534" i="31" s="1"/>
  <c r="N520" i="1"/>
  <c r="AH532" i="3"/>
  <c r="M532" i="31" s="1"/>
  <c r="AH535" i="3"/>
  <c r="M535" i="31" s="1"/>
  <c r="N523" i="1"/>
  <c r="N527"/>
  <c r="AH539" i="3"/>
  <c r="M539" i="31" s="1"/>
  <c r="AH552" i="3"/>
  <c r="M552" i="31" s="1"/>
  <c r="N540" i="1"/>
  <c r="N512"/>
  <c r="AH524" i="3"/>
  <c r="M524" i="31" s="1"/>
  <c r="N526" i="1"/>
  <c r="AH538" i="3"/>
  <c r="M538" i="31" s="1"/>
  <c r="AH541" i="3"/>
  <c r="M541" i="31" s="1"/>
  <c r="N529" i="1"/>
  <c r="N513"/>
  <c r="AH525" i="3"/>
  <c r="M525" i="31" s="1"/>
  <c r="N519" i="1"/>
  <c r="AH531" i="3"/>
  <c r="M531" i="31" s="1"/>
  <c r="N533" i="1" l="1"/>
  <c r="AH545" i="3"/>
  <c r="M545" i="31" s="1"/>
  <c r="AH651" i="3"/>
  <c r="N542" i="1"/>
  <c r="AH554" i="3"/>
  <c r="M554" i="31" s="1"/>
  <c r="N525" i="1"/>
  <c r="AH537" i="3"/>
  <c r="M537" i="31" s="1"/>
  <c r="N541" i="1"/>
  <c r="AH553" i="3"/>
  <c r="M553" i="31" s="1"/>
  <c r="N538" i="1"/>
  <c r="AH550" i="3"/>
  <c r="M550" i="31" s="1"/>
  <c r="N539" i="1"/>
  <c r="AH551" i="3"/>
  <c r="M551" i="31" s="1"/>
  <c r="N535" i="1"/>
  <c r="AH547" i="3"/>
  <c r="M547" i="31" s="1"/>
  <c r="AH544" i="3"/>
  <c r="M544" i="31" s="1"/>
  <c r="N532" i="1"/>
  <c r="N531"/>
  <c r="AH543" i="3"/>
  <c r="M543" i="31" s="1"/>
  <c r="N524" i="1"/>
  <c r="AH536" i="3"/>
  <c r="M536" i="31" s="1"/>
  <c r="AH564" i="3"/>
  <c r="M564" i="31" s="1"/>
  <c r="N552" i="1"/>
  <c r="N534"/>
  <c r="AH546" i="3"/>
  <c r="M546" i="31" s="1"/>
  <c r="AH557" i="3" l="1"/>
  <c r="M557" i="31" s="1"/>
  <c r="N545" i="1"/>
  <c r="AH652" i="3"/>
  <c r="N554" i="1"/>
  <c r="AH566" i="3"/>
  <c r="M566" i="31" s="1"/>
  <c r="AH569" i="3"/>
  <c r="M569" i="31" s="1"/>
  <c r="N557" i="1"/>
  <c r="AH563" i="3"/>
  <c r="M563" i="31" s="1"/>
  <c r="N551" i="1"/>
  <c r="N550"/>
  <c r="AH562" i="3"/>
  <c r="M562" i="31" s="1"/>
  <c r="AH549" i="3"/>
  <c r="M549" i="31" s="1"/>
  <c r="N537" i="1"/>
  <c r="N546"/>
  <c r="AH558" i="3"/>
  <c r="M558" i="31" s="1"/>
  <c r="N564" i="1"/>
  <c r="AH576" i="3"/>
  <c r="M576" i="31" s="1"/>
  <c r="AH548" i="3"/>
  <c r="M548" i="31" s="1"/>
  <c r="N536" i="1"/>
  <c r="N543"/>
  <c r="AH555" i="3"/>
  <c r="M555" i="31" s="1"/>
  <c r="N544" i="1"/>
  <c r="AH556" i="3"/>
  <c r="M556" i="31" s="1"/>
  <c r="N547" i="1"/>
  <c r="AH559" i="3"/>
  <c r="M559" i="31" s="1"/>
  <c r="N553" i="1"/>
  <c r="AH565" i="3"/>
  <c r="M565" i="31" s="1"/>
  <c r="AH653" i="3" l="1"/>
  <c r="N566" i="1"/>
  <c r="AH578" i="3"/>
  <c r="M578" i="31" s="1"/>
  <c r="AH581" i="3"/>
  <c r="M581" i="31" s="1"/>
  <c r="N569" i="1"/>
  <c r="N559"/>
  <c r="AH571" i="3"/>
  <c r="M571" i="31" s="1"/>
  <c r="N558" i="1"/>
  <c r="AH570" i="3"/>
  <c r="M570" i="31" s="1"/>
  <c r="AH561" i="3"/>
  <c r="M561" i="31" s="1"/>
  <c r="N549" i="1"/>
  <c r="N562"/>
  <c r="AH574" i="3"/>
  <c r="M574" i="31" s="1"/>
  <c r="AH575" i="3"/>
  <c r="M575" i="31" s="1"/>
  <c r="N563" i="1"/>
  <c r="N565"/>
  <c r="AH577" i="3"/>
  <c r="M577" i="31" s="1"/>
  <c r="N556" i="1"/>
  <c r="AH568" i="3"/>
  <c r="M568" i="31" s="1"/>
  <c r="N555" i="1"/>
  <c r="AH567" i="3"/>
  <c r="M567" i="31" s="1"/>
  <c r="AH560" i="3"/>
  <c r="M560" i="31" s="1"/>
  <c r="N548" i="1"/>
  <c r="N576"/>
  <c r="AH588" i="3"/>
  <c r="M588" i="31" s="1"/>
  <c r="N578" i="1" l="1"/>
  <c r="AH590" i="3"/>
  <c r="M590" i="31" s="1"/>
  <c r="N581" i="1"/>
  <c r="AH593" i="3"/>
  <c r="N588" i="1"/>
  <c r="AH600" i="3"/>
  <c r="M600" i="31" s="1"/>
  <c r="AH572" i="3"/>
  <c r="M572" i="31" s="1"/>
  <c r="N560" i="1"/>
  <c r="N567"/>
  <c r="AH579" i="3"/>
  <c r="M579" i="31" s="1"/>
  <c r="N568" i="1"/>
  <c r="AH580" i="3"/>
  <c r="M580" i="31" s="1"/>
  <c r="N571" i="1"/>
  <c r="AH583" i="3"/>
  <c r="M583" i="31" s="1"/>
  <c r="AH654" i="3"/>
  <c r="N577" i="1"/>
  <c r="AH589" i="3"/>
  <c r="M589" i="31" s="1"/>
  <c r="AH587" i="3"/>
  <c r="M587" i="31" s="1"/>
  <c r="N575" i="1"/>
  <c r="N574"/>
  <c r="AH586" i="3"/>
  <c r="M586" i="31" s="1"/>
  <c r="N561" i="1"/>
  <c r="AH573" i="3"/>
  <c r="M573" i="31" s="1"/>
  <c r="N570" i="1"/>
  <c r="AH582" i="3"/>
  <c r="M582" i="31" s="1"/>
  <c r="N593" i="1" l="1"/>
  <c r="M593" i="31"/>
  <c r="N590" i="1"/>
  <c r="AH602" i="3"/>
  <c r="N573" i="1"/>
  <c r="AH585" i="3"/>
  <c r="M585" i="31" s="1"/>
  <c r="N580" i="1"/>
  <c r="AH592" i="3"/>
  <c r="M592" i="31" s="1"/>
  <c r="AH591" i="3"/>
  <c r="M591" i="31" s="1"/>
  <c r="N579" i="1"/>
  <c r="AH584" i="3"/>
  <c r="M584" i="31" s="1"/>
  <c r="N572" i="1"/>
  <c r="N600"/>
  <c r="AH594" i="3"/>
  <c r="M594" i="31" s="1"/>
  <c r="N582" i="1"/>
  <c r="AH598" i="3"/>
  <c r="M598" i="31" s="1"/>
  <c r="N586" i="1"/>
  <c r="N587"/>
  <c r="AH599" i="3"/>
  <c r="M599" i="31" s="1"/>
  <c r="N589" i="1"/>
  <c r="AH601" i="3"/>
  <c r="M601" i="31" s="1"/>
  <c r="N583" i="1"/>
  <c r="AH595" i="3"/>
  <c r="M595" i="31" s="1"/>
  <c r="AH655" i="3"/>
  <c r="N602" i="1" l="1"/>
  <c r="M602" i="31"/>
  <c r="AH656" i="3"/>
  <c r="N595" i="1"/>
  <c r="N601"/>
  <c r="N594"/>
  <c r="N585"/>
  <c r="AH597" i="3"/>
  <c r="M597" i="31" s="1"/>
  <c r="N599" i="1"/>
  <c r="N598"/>
  <c r="N584"/>
  <c r="AH596" i="3"/>
  <c r="N591" i="1"/>
  <c r="N592"/>
  <c r="AH657" i="3" l="1"/>
  <c r="M596" i="31"/>
  <c r="N596" i="1"/>
  <c r="N597"/>
  <c r="Z215" l="1"/>
  <c r="Z221" l="1"/>
  <c r="Z228"/>
  <c r="Z219"/>
  <c r="E490" l="1"/>
  <c r="E486"/>
  <c r="E493"/>
  <c r="E489"/>
  <c r="E485"/>
  <c r="E494"/>
  <c r="E492"/>
  <c r="E488"/>
  <c r="E484"/>
  <c r="E491"/>
  <c r="E487"/>
  <c r="AT648" i="3"/>
  <c r="AS648"/>
  <c r="E501" i="1" l="1"/>
  <c r="E499"/>
  <c r="E503"/>
  <c r="E496"/>
  <c r="E500"/>
  <c r="E504"/>
  <c r="E497"/>
  <c r="E505"/>
  <c r="E498"/>
  <c r="E502"/>
  <c r="E506"/>
  <c r="AS649" i="3"/>
  <c r="AK649"/>
  <c r="AO649" s="1"/>
  <c r="AK648"/>
  <c r="AO648" s="1"/>
  <c r="AT649"/>
  <c r="E518" i="1" l="1"/>
  <c r="E514"/>
  <c r="E510"/>
  <c r="E515"/>
  <c r="E511"/>
  <c r="E483"/>
  <c r="E507"/>
  <c r="E516"/>
  <c r="E512"/>
  <c r="E517"/>
  <c r="E513"/>
  <c r="E509"/>
  <c r="E495"/>
  <c r="AS650" i="3"/>
  <c r="AT650"/>
  <c r="E523" i="1" l="1"/>
  <c r="E527"/>
  <c r="E522"/>
  <c r="E526"/>
  <c r="E530"/>
  <c r="E521"/>
  <c r="E525"/>
  <c r="E529"/>
  <c r="E524"/>
  <c r="E528"/>
  <c r="E519"/>
  <c r="AT651" i="3"/>
  <c r="AS651"/>
  <c r="AK650"/>
  <c r="AO650" s="1"/>
  <c r="E540" i="1" l="1"/>
  <c r="E536"/>
  <c r="E541"/>
  <c r="E537"/>
  <c r="E533"/>
  <c r="E508"/>
  <c r="E542"/>
  <c r="E538"/>
  <c r="E534"/>
  <c r="E539"/>
  <c r="E535"/>
  <c r="E531"/>
  <c r="AT652" i="3"/>
  <c r="AK651"/>
  <c r="AO651" s="1"/>
  <c r="AS652"/>
  <c r="E547" i="1" l="1"/>
  <c r="E551"/>
  <c r="E546"/>
  <c r="E550"/>
  <c r="E554"/>
  <c r="E545"/>
  <c r="E549"/>
  <c r="E553"/>
  <c r="E548"/>
  <c r="E552"/>
  <c r="E543"/>
  <c r="E520"/>
  <c r="AT653" i="3"/>
  <c r="AK652"/>
  <c r="AO652" s="1"/>
  <c r="AS653"/>
  <c r="E566" i="1" l="1"/>
  <c r="E562"/>
  <c r="E558"/>
  <c r="E563"/>
  <c r="E559"/>
  <c r="E532"/>
  <c r="E564"/>
  <c r="E560"/>
  <c r="E565"/>
  <c r="E561"/>
  <c r="E557"/>
  <c r="E555"/>
  <c r="AT654" i="3"/>
  <c r="AK653"/>
  <c r="AO653" s="1"/>
  <c r="AS654"/>
  <c r="E569" i="1" l="1"/>
  <c r="E573"/>
  <c r="E577"/>
  <c r="E572"/>
  <c r="E576"/>
  <c r="E544"/>
  <c r="E567"/>
  <c r="E571"/>
  <c r="E575"/>
  <c r="E570"/>
  <c r="E574"/>
  <c r="E578"/>
  <c r="AT655" i="3"/>
  <c r="AK654"/>
  <c r="AO654" s="1"/>
  <c r="AS655"/>
  <c r="E590" i="1" l="1"/>
  <c r="E586"/>
  <c r="E584"/>
  <c r="E582"/>
  <c r="E592"/>
  <c r="E601"/>
  <c r="E599"/>
  <c r="E597"/>
  <c r="E595"/>
  <c r="E593"/>
  <c r="E579"/>
  <c r="E588"/>
  <c r="E602"/>
  <c r="E600"/>
  <c r="E598"/>
  <c r="E596"/>
  <c r="E594"/>
  <c r="E589"/>
  <c r="E587"/>
  <c r="E585"/>
  <c r="E583"/>
  <c r="E581"/>
  <c r="E556"/>
  <c r="AT656" i="3"/>
  <c r="AT657"/>
  <c r="AK655"/>
  <c r="AO655" s="1"/>
  <c r="AS656"/>
  <c r="AS657"/>
  <c r="E568" i="1" l="1"/>
  <c r="AK657" i="3"/>
  <c r="AO657" s="1"/>
  <c r="AK656"/>
  <c r="AO656" s="1"/>
  <c r="E250" i="1"/>
  <c r="Z250" s="1"/>
  <c r="E260" l="1"/>
  <c r="Z260" s="1"/>
  <c r="E261"/>
  <c r="Z261" s="1"/>
  <c r="E482"/>
  <c r="E480"/>
  <c r="E478"/>
  <c r="E476"/>
  <c r="E474"/>
  <c r="E472"/>
  <c r="E580"/>
  <c r="E481"/>
  <c r="E479"/>
  <c r="E477"/>
  <c r="E475"/>
  <c r="E473"/>
  <c r="E591"/>
  <c r="E249"/>
  <c r="Z249" s="1"/>
  <c r="K616" i="3"/>
  <c r="AR616"/>
  <c r="K615"/>
  <c r="AR615"/>
  <c r="K614"/>
  <c r="AR614"/>
  <c r="K613"/>
  <c r="AR613"/>
  <c r="K612"/>
  <c r="AR612"/>
  <c r="K611"/>
  <c r="AR611"/>
  <c r="AR610"/>
  <c r="AR609"/>
  <c r="AR608"/>
  <c r="L617"/>
  <c r="AS617"/>
  <c r="L616"/>
  <c r="AS616"/>
  <c r="L615"/>
  <c r="AS615"/>
  <c r="L614"/>
  <c r="AS614"/>
  <c r="L613"/>
  <c r="AS613"/>
  <c r="L612"/>
  <c r="AS612"/>
  <c r="L611"/>
  <c r="AS611"/>
  <c r="AS610"/>
  <c r="AS609"/>
  <c r="AS608"/>
  <c r="AS618"/>
  <c r="AS628"/>
  <c r="AS627"/>
  <c r="AS626"/>
  <c r="AS625"/>
  <c r="AS624"/>
  <c r="AS623"/>
  <c r="AS622"/>
  <c r="AS621"/>
  <c r="AS620"/>
  <c r="AS619"/>
  <c r="AT618"/>
  <c r="M617"/>
  <c r="AT617"/>
  <c r="M616"/>
  <c r="AT616"/>
  <c r="M615"/>
  <c r="AT615"/>
  <c r="M614"/>
  <c r="AT614"/>
  <c r="M613"/>
  <c r="AT613"/>
  <c r="M612"/>
  <c r="AT612"/>
  <c r="M611"/>
  <c r="AT611"/>
  <c r="AT610"/>
  <c r="AT609"/>
  <c r="AT608"/>
  <c r="E361" i="1"/>
  <c r="E359"/>
  <c r="E357"/>
  <c r="E355"/>
  <c r="E353"/>
  <c r="AT637" i="3"/>
  <c r="E349" i="1"/>
  <c r="E347"/>
  <c r="E345"/>
  <c r="E343"/>
  <c r="E341"/>
  <c r="AT636" i="3"/>
  <c r="E337" i="1"/>
  <c r="E335"/>
  <c r="E333"/>
  <c r="E331"/>
  <c r="E329"/>
  <c r="AT635" i="3"/>
  <c r="E325" i="1"/>
  <c r="E323"/>
  <c r="E321"/>
  <c r="E319"/>
  <c r="E317"/>
  <c r="AT634" i="3"/>
  <c r="E313" i="1"/>
  <c r="E311"/>
  <c r="E309"/>
  <c r="E307"/>
  <c r="E305"/>
  <c r="AT633" i="3"/>
  <c r="E301" i="1"/>
  <c r="Z301" s="1"/>
  <c r="E299"/>
  <c r="Z299" s="1"/>
  <c r="E297"/>
  <c r="Z297" s="1"/>
  <c r="E295"/>
  <c r="Z295" s="1"/>
  <c r="E293"/>
  <c r="AT632" i="3"/>
  <c r="E287" i="1"/>
  <c r="Z287" s="1"/>
  <c r="E285"/>
  <c r="Z285" s="1"/>
  <c r="E283"/>
  <c r="Z283" s="1"/>
  <c r="E281"/>
  <c r="Z281" s="1"/>
  <c r="AT631" i="3"/>
  <c r="E277" i="1"/>
  <c r="Z277" s="1"/>
  <c r="E275"/>
  <c r="Z275" s="1"/>
  <c r="AT630" i="3"/>
  <c r="AT629"/>
  <c r="AT628"/>
  <c r="AT627"/>
  <c r="AT626"/>
  <c r="AT625"/>
  <c r="AT624"/>
  <c r="AT623"/>
  <c r="AT622"/>
  <c r="AT621"/>
  <c r="AT620"/>
  <c r="AT619"/>
  <c r="E374" i="1"/>
  <c r="E373"/>
  <c r="E372"/>
  <c r="E371"/>
  <c r="E370"/>
  <c r="E369"/>
  <c r="E368"/>
  <c r="E367"/>
  <c r="E366"/>
  <c r="E365"/>
  <c r="E364"/>
  <c r="AT638" i="3"/>
  <c r="E386" i="1"/>
  <c r="E385"/>
  <c r="E384"/>
  <c r="E383"/>
  <c r="E382"/>
  <c r="E381"/>
  <c r="E380"/>
  <c r="E379"/>
  <c r="E378"/>
  <c r="E377"/>
  <c r="E376"/>
  <c r="AT639" i="3"/>
  <c r="E398" i="1"/>
  <c r="E397"/>
  <c r="E396"/>
  <c r="E395"/>
  <c r="E394"/>
  <c r="E393"/>
  <c r="E392"/>
  <c r="E391"/>
  <c r="E390"/>
  <c r="E389"/>
  <c r="E388"/>
  <c r="AT640" i="3"/>
  <c r="E410" i="1"/>
  <c r="E409"/>
  <c r="E408"/>
  <c r="E407"/>
  <c r="E406"/>
  <c r="E405"/>
  <c r="E404"/>
  <c r="E403"/>
  <c r="E402"/>
  <c r="E401"/>
  <c r="E400"/>
  <c r="AT641" i="3"/>
  <c r="E422" i="1"/>
  <c r="E421"/>
  <c r="E420"/>
  <c r="E419"/>
  <c r="E418"/>
  <c r="E417"/>
  <c r="E416"/>
  <c r="E415"/>
  <c r="E414"/>
  <c r="E413"/>
  <c r="E412"/>
  <c r="AT642" i="3"/>
  <c r="E433" i="1"/>
  <c r="E432"/>
  <c r="E431"/>
  <c r="E430"/>
  <c r="E429"/>
  <c r="E428"/>
  <c r="E427"/>
  <c r="E426"/>
  <c r="E425"/>
  <c r="E424"/>
  <c r="E446"/>
  <c r="E445"/>
  <c r="E444"/>
  <c r="E443"/>
  <c r="E442"/>
  <c r="E441"/>
  <c r="E440"/>
  <c r="E439"/>
  <c r="E438"/>
  <c r="E437"/>
  <c r="E436"/>
  <c r="AT644" i="3"/>
  <c r="E458" i="1"/>
  <c r="E457"/>
  <c r="E456"/>
  <c r="E455"/>
  <c r="E454"/>
  <c r="E453"/>
  <c r="E452"/>
  <c r="E451"/>
  <c r="E450"/>
  <c r="E449"/>
  <c r="E448"/>
  <c r="AT645" i="3"/>
  <c r="E470" i="1"/>
  <c r="E469"/>
  <c r="E468"/>
  <c r="E467"/>
  <c r="E466"/>
  <c r="E465"/>
  <c r="E464"/>
  <c r="E463"/>
  <c r="E462"/>
  <c r="E461"/>
  <c r="E460"/>
  <c r="AT646" i="3"/>
  <c r="AS637"/>
  <c r="AS636"/>
  <c r="AS635"/>
  <c r="AS634"/>
  <c r="AS633"/>
  <c r="AS632"/>
  <c r="AS631"/>
  <c r="AS630"/>
  <c r="AS629"/>
  <c r="AS647"/>
  <c r="AP608"/>
  <c r="AP609"/>
  <c r="AP610"/>
  <c r="I611"/>
  <c r="AP611"/>
  <c r="I612"/>
  <c r="AP612"/>
  <c r="I613"/>
  <c r="AP613"/>
  <c r="I614"/>
  <c r="AP614"/>
  <c r="I615"/>
  <c r="AP615"/>
  <c r="I616"/>
  <c r="AP616"/>
  <c r="AQ608"/>
  <c r="AQ609"/>
  <c r="AQ610"/>
  <c r="J611"/>
  <c r="AQ611"/>
  <c r="J612"/>
  <c r="AQ612"/>
  <c r="J613"/>
  <c r="AQ613"/>
  <c r="J614"/>
  <c r="AQ614"/>
  <c r="J615"/>
  <c r="AQ615"/>
  <c r="J616"/>
  <c r="AQ616"/>
  <c r="E362" i="1"/>
  <c r="E360"/>
  <c r="E358"/>
  <c r="E356"/>
  <c r="E354"/>
  <c r="E352"/>
  <c r="E350"/>
  <c r="E348"/>
  <c r="E346"/>
  <c r="E344"/>
  <c r="E342"/>
  <c r="E340"/>
  <c r="E338"/>
  <c r="E336"/>
  <c r="E334"/>
  <c r="E332"/>
  <c r="E330"/>
  <c r="E328"/>
  <c r="E326"/>
  <c r="E324"/>
  <c r="E322"/>
  <c r="E320"/>
  <c r="E318"/>
  <c r="E316"/>
  <c r="E314"/>
  <c r="E312"/>
  <c r="E310"/>
  <c r="E308"/>
  <c r="E306"/>
  <c r="E304"/>
  <c r="E302"/>
  <c r="Z302" s="1"/>
  <c r="E300"/>
  <c r="Z300" s="1"/>
  <c r="E298"/>
  <c r="Z298" s="1"/>
  <c r="E296"/>
  <c r="Z296" s="1"/>
  <c r="E292"/>
  <c r="Z292" s="1"/>
  <c r="E290"/>
  <c r="Z290" s="1"/>
  <c r="E288"/>
  <c r="Z288" s="1"/>
  <c r="E286"/>
  <c r="Z286" s="1"/>
  <c r="E284"/>
  <c r="Z284" s="1"/>
  <c r="E282"/>
  <c r="Z282" s="1"/>
  <c r="E280"/>
  <c r="Z280" s="1"/>
  <c r="E278"/>
  <c r="Z278" s="1"/>
  <c r="E276"/>
  <c r="Z276" s="1"/>
  <c r="AK628" i="3"/>
  <c r="AT647"/>
  <c r="AS638"/>
  <c r="AS639"/>
  <c r="AS640"/>
  <c r="AS641"/>
  <c r="AS642"/>
  <c r="AS643"/>
  <c r="AS644"/>
  <c r="AS645"/>
  <c r="AS646"/>
  <c r="AK680" l="1"/>
  <c r="AO628"/>
  <c r="AO680" s="1"/>
  <c r="E655" i="1"/>
  <c r="Q702"/>
  <c r="E654"/>
  <c r="K617" i="3"/>
  <c r="AR617"/>
  <c r="AK647"/>
  <c r="AO647" s="1"/>
  <c r="Q634" i="1"/>
  <c r="AU616" i="3"/>
  <c r="AU614"/>
  <c r="AK666"/>
  <c r="AJ666" s="1"/>
  <c r="AU613"/>
  <c r="AK664"/>
  <c r="AJ664" s="1"/>
  <c r="AI664" s="1"/>
  <c r="AU612"/>
  <c r="AU611"/>
  <c r="AU610"/>
  <c r="AU609"/>
  <c r="AK646"/>
  <c r="AO646" s="1"/>
  <c r="AK645"/>
  <c r="AO645" s="1"/>
  <c r="AK644"/>
  <c r="AO644" s="1"/>
  <c r="AK643"/>
  <c r="AO643" s="1"/>
  <c r="AK642"/>
  <c r="AO642" s="1"/>
  <c r="AK641"/>
  <c r="AO641" s="1"/>
  <c r="AK640"/>
  <c r="AO640" s="1"/>
  <c r="AK639"/>
  <c r="AO639" s="1"/>
  <c r="AK638"/>
  <c r="AO638" s="1"/>
  <c r="E251" i="1"/>
  <c r="Z251" s="1"/>
  <c r="E253"/>
  <c r="Z253" s="1"/>
  <c r="AK629" i="3"/>
  <c r="E257" i="1"/>
  <c r="Z257" s="1"/>
  <c r="E259"/>
  <c r="Z259" s="1"/>
  <c r="Z293"/>
  <c r="M618" i="3"/>
  <c r="L619"/>
  <c r="L620"/>
  <c r="L621"/>
  <c r="L622"/>
  <c r="L623"/>
  <c r="L624"/>
  <c r="L625"/>
  <c r="L626"/>
  <c r="L627"/>
  <c r="L628"/>
  <c r="L618"/>
  <c r="AU615"/>
  <c r="AU608"/>
  <c r="AR618"/>
  <c r="E434" i="1"/>
  <c r="E252"/>
  <c r="Z252" s="1"/>
  <c r="E254"/>
  <c r="Z254" s="1"/>
  <c r="E256"/>
  <c r="Z256" s="1"/>
  <c r="E258"/>
  <c r="Z258" s="1"/>
  <c r="M619" i="3"/>
  <c r="M620"/>
  <c r="M621"/>
  <c r="M622"/>
  <c r="M623"/>
  <c r="M624"/>
  <c r="M625"/>
  <c r="M626"/>
  <c r="M627"/>
  <c r="M628"/>
  <c r="AK631"/>
  <c r="AO631" s="1"/>
  <c r="AK632"/>
  <c r="AO632" s="1"/>
  <c r="AK633"/>
  <c r="AO633" s="1"/>
  <c r="AK634"/>
  <c r="AO634" s="1"/>
  <c r="AK635"/>
  <c r="AO635" s="1"/>
  <c r="AK636"/>
  <c r="AO636" s="1"/>
  <c r="AK637"/>
  <c r="AO637" s="1"/>
  <c r="AT643"/>
  <c r="AO688" l="1"/>
  <c r="AO686"/>
  <c r="AO684"/>
  <c r="AO685"/>
  <c r="AO692"/>
  <c r="AO694"/>
  <c r="AO696"/>
  <c r="AO698"/>
  <c r="AO689"/>
  <c r="AO687"/>
  <c r="AO690"/>
  <c r="AO699"/>
  <c r="AO691"/>
  <c r="AO693"/>
  <c r="AO695"/>
  <c r="AO697"/>
  <c r="AK681"/>
  <c r="AO629"/>
  <c r="AO681" s="1"/>
  <c r="E702" i="1"/>
  <c r="AQ435"/>
  <c r="AK689" i="3"/>
  <c r="AK688"/>
  <c r="AK687"/>
  <c r="AK686"/>
  <c r="AK685"/>
  <c r="AK684"/>
  <c r="AQ442" i="1"/>
  <c r="AQ440"/>
  <c r="AQ443"/>
  <c r="AQ438"/>
  <c r="AQ444"/>
  <c r="AQ436"/>
  <c r="AQ445"/>
  <c r="AQ441"/>
  <c r="AQ439"/>
  <c r="AQ437"/>
  <c r="K618" i="3"/>
  <c r="E255" i="1"/>
  <c r="Z255" s="1"/>
  <c r="Q635"/>
  <c r="E471"/>
  <c r="AQ482"/>
  <c r="AQ476"/>
  <c r="AQ473"/>
  <c r="AQ481"/>
  <c r="AQ480"/>
  <c r="AQ479"/>
  <c r="AQ478"/>
  <c r="AQ477"/>
  <c r="AQ475"/>
  <c r="AQ474"/>
  <c r="AQ472"/>
  <c r="AQ471"/>
  <c r="AK690" i="3"/>
  <c r="AK691"/>
  <c r="AK692"/>
  <c r="AK693"/>
  <c r="AK694"/>
  <c r="AK695"/>
  <c r="AK696"/>
  <c r="AK697"/>
  <c r="AK698"/>
  <c r="AP618"/>
  <c r="E351" i="1"/>
  <c r="AQ362"/>
  <c r="Q643"/>
  <c r="AQ360"/>
  <c r="AQ358"/>
  <c r="AQ356"/>
  <c r="AQ354"/>
  <c r="AQ352"/>
  <c r="AQ361"/>
  <c r="AQ359"/>
  <c r="AQ357"/>
  <c r="AQ355"/>
  <c r="AQ353"/>
  <c r="AQ351"/>
  <c r="E339"/>
  <c r="Q642"/>
  <c r="AQ350"/>
  <c r="AQ348"/>
  <c r="AQ346"/>
  <c r="AQ344"/>
  <c r="AQ342"/>
  <c r="AQ340"/>
  <c r="AQ341"/>
  <c r="AQ349"/>
  <c r="AQ347"/>
  <c r="AQ345"/>
  <c r="AQ343"/>
  <c r="AQ339"/>
  <c r="E327"/>
  <c r="Q641"/>
  <c r="AQ338"/>
  <c r="AQ336"/>
  <c r="AQ332"/>
  <c r="AQ330"/>
  <c r="AQ328"/>
  <c r="AQ333"/>
  <c r="AQ334"/>
  <c r="AQ337"/>
  <c r="AQ335"/>
  <c r="AQ331"/>
  <c r="AQ329"/>
  <c r="AQ327"/>
  <c r="E315"/>
  <c r="AQ326"/>
  <c r="Q640"/>
  <c r="AQ324"/>
  <c r="AQ318"/>
  <c r="AQ316"/>
  <c r="AQ317"/>
  <c r="AQ322"/>
  <c r="AQ320"/>
  <c r="AQ325"/>
  <c r="AQ323"/>
  <c r="AQ321"/>
  <c r="AQ319"/>
  <c r="AQ315"/>
  <c r="E303"/>
  <c r="Q639"/>
  <c r="AQ314"/>
  <c r="AQ312"/>
  <c r="AQ310"/>
  <c r="AQ308"/>
  <c r="AQ306"/>
  <c r="AQ311"/>
  <c r="AQ307"/>
  <c r="AQ313"/>
  <c r="AQ309"/>
  <c r="E291"/>
  <c r="Z291" s="1"/>
  <c r="E279"/>
  <c r="Z279" s="1"/>
  <c r="AQ288"/>
  <c r="AQ286"/>
  <c r="AQ287"/>
  <c r="I617" i="3"/>
  <c r="AP617"/>
  <c r="E363" i="1"/>
  <c r="AQ374"/>
  <c r="Q644"/>
  <c r="AQ372"/>
  <c r="AQ370"/>
  <c r="AQ368"/>
  <c r="AQ366"/>
  <c r="AQ367"/>
  <c r="AQ365"/>
  <c r="AQ364"/>
  <c r="AQ373"/>
  <c r="AQ371"/>
  <c r="AQ369"/>
  <c r="AQ363"/>
  <c r="E375"/>
  <c r="Q645"/>
  <c r="AQ386"/>
  <c r="AQ381"/>
  <c r="AQ385"/>
  <c r="AQ384"/>
  <c r="AQ383"/>
  <c r="AQ382"/>
  <c r="AQ380"/>
  <c r="AQ379"/>
  <c r="AQ378"/>
  <c r="AQ377"/>
  <c r="AQ376"/>
  <c r="AQ375"/>
  <c r="E387"/>
  <c r="Q646"/>
  <c r="AQ398"/>
  <c r="AQ396"/>
  <c r="AQ397"/>
  <c r="AQ395"/>
  <c r="AQ394"/>
  <c r="AQ393"/>
  <c r="AQ392"/>
  <c r="AQ391"/>
  <c r="AQ390"/>
  <c r="AQ389"/>
  <c r="AQ388"/>
  <c r="AQ387"/>
  <c r="E399"/>
  <c r="Q647"/>
  <c r="AQ410"/>
  <c r="AQ409"/>
  <c r="AQ408"/>
  <c r="AQ407"/>
  <c r="AQ406"/>
  <c r="AQ405"/>
  <c r="AQ404"/>
  <c r="AQ403"/>
  <c r="AQ402"/>
  <c r="AQ401"/>
  <c r="AQ400"/>
  <c r="AQ399"/>
  <c r="E411"/>
  <c r="AQ422"/>
  <c r="Q648"/>
  <c r="AQ419"/>
  <c r="AQ421"/>
  <c r="AQ420"/>
  <c r="AQ418"/>
  <c r="AQ417"/>
  <c r="AQ416"/>
  <c r="AQ415"/>
  <c r="AQ414"/>
  <c r="AQ413"/>
  <c r="AQ412"/>
  <c r="AQ411"/>
  <c r="E423"/>
  <c r="AQ434"/>
  <c r="Q649"/>
  <c r="AQ426"/>
  <c r="AQ423"/>
  <c r="AQ433"/>
  <c r="AQ432"/>
  <c r="AQ431"/>
  <c r="AQ430"/>
  <c r="AQ429"/>
  <c r="AQ428"/>
  <c r="AQ427"/>
  <c r="AQ425"/>
  <c r="AQ424"/>
  <c r="E435"/>
  <c r="Q650"/>
  <c r="AQ446"/>
  <c r="E447"/>
  <c r="AQ458"/>
  <c r="Q651"/>
  <c r="AQ452"/>
  <c r="AQ457"/>
  <c r="AQ456"/>
  <c r="AQ455"/>
  <c r="AQ454"/>
  <c r="AQ453"/>
  <c r="AQ451"/>
  <c r="AQ450"/>
  <c r="AQ449"/>
  <c r="AQ448"/>
  <c r="AQ447"/>
  <c r="E459"/>
  <c r="Q652"/>
  <c r="AQ470"/>
  <c r="AQ468"/>
  <c r="AQ465"/>
  <c r="AQ459"/>
  <c r="AQ469"/>
  <c r="AQ467"/>
  <c r="AQ466"/>
  <c r="AQ464"/>
  <c r="AQ463"/>
  <c r="AQ462"/>
  <c r="AQ461"/>
  <c r="AQ460"/>
  <c r="Q681"/>
  <c r="AK699" i="3"/>
  <c r="E652" i="1" l="1"/>
  <c r="Q699"/>
  <c r="E651"/>
  <c r="Q698"/>
  <c r="E650"/>
  <c r="Q697"/>
  <c r="E649"/>
  <c r="Q696"/>
  <c r="E653"/>
  <c r="Q700"/>
  <c r="Q701"/>
  <c r="AP619" i="3"/>
  <c r="E648" i="1"/>
  <c r="Z648"/>
  <c r="Q695"/>
  <c r="E644"/>
  <c r="Z644"/>
  <c r="Q691"/>
  <c r="E640"/>
  <c r="Q687"/>
  <c r="Z640"/>
  <c r="Q690"/>
  <c r="E643"/>
  <c r="Z643"/>
  <c r="I618" i="3"/>
  <c r="Z647" i="1"/>
  <c r="E647"/>
  <c r="Q694"/>
  <c r="E646"/>
  <c r="Z646"/>
  <c r="Q693"/>
  <c r="E645"/>
  <c r="Z645"/>
  <c r="Q692"/>
  <c r="E639"/>
  <c r="Z639"/>
  <c r="E641"/>
  <c r="Q688"/>
  <c r="Z641"/>
  <c r="E642"/>
  <c r="Z642"/>
  <c r="Q689"/>
  <c r="Z635"/>
  <c r="O180" i="10" s="1"/>
  <c r="Q682" i="1"/>
  <c r="E635"/>
  <c r="D180" i="10"/>
  <c r="J617" i="3"/>
  <c r="AQ617"/>
  <c r="AQ618"/>
  <c r="E700" i="1" l="1"/>
  <c r="E701"/>
  <c r="E696"/>
  <c r="E697"/>
  <c r="E698"/>
  <c r="E699"/>
  <c r="E736"/>
  <c r="AP620" i="3"/>
  <c r="J618"/>
  <c r="Q180" i="10"/>
  <c r="E688" i="1"/>
  <c r="E733"/>
  <c r="E737"/>
  <c r="E692"/>
  <c r="E691"/>
  <c r="E690"/>
  <c r="E735"/>
  <c r="E687"/>
  <c r="E732"/>
  <c r="E740"/>
  <c r="E695"/>
  <c r="I619" i="3"/>
  <c r="AU618"/>
  <c r="F180" i="10"/>
  <c r="E734" i="1"/>
  <c r="E689"/>
  <c r="E694"/>
  <c r="E738"/>
  <c r="E693"/>
  <c r="AU617" i="3"/>
  <c r="E739" i="1"/>
  <c r="I620" i="3" l="1"/>
  <c r="AP621"/>
  <c r="AR619"/>
  <c r="AQ619"/>
  <c r="AU619" l="1"/>
  <c r="AP622"/>
  <c r="J619"/>
  <c r="K619"/>
  <c r="I621"/>
  <c r="AR621"/>
  <c r="AQ620"/>
  <c r="AR620"/>
  <c r="AP623" l="1"/>
  <c r="K620"/>
  <c r="J620"/>
  <c r="K621"/>
  <c r="I622"/>
  <c r="AU620"/>
  <c r="AQ621"/>
  <c r="AR624" l="1"/>
  <c r="J621"/>
  <c r="I623"/>
  <c r="E675" s="1"/>
  <c r="AP624"/>
  <c r="AU621"/>
  <c r="AQ622"/>
  <c r="AR622"/>
  <c r="K622" l="1"/>
  <c r="J622"/>
  <c r="I624"/>
  <c r="K624"/>
  <c r="AQ623"/>
  <c r="J623"/>
  <c r="AR625"/>
  <c r="AP625"/>
  <c r="AU622"/>
  <c r="AR623"/>
  <c r="AQ624"/>
  <c r="AR626" l="1"/>
  <c r="J624"/>
  <c r="K623"/>
  <c r="I625"/>
  <c r="K625"/>
  <c r="AU623"/>
  <c r="AU624"/>
  <c r="AP627" l="1"/>
  <c r="K626"/>
  <c r="AR627"/>
  <c r="AQ625"/>
  <c r="AQ626"/>
  <c r="AI628" l="1"/>
  <c r="AI680" s="1"/>
  <c r="AU625"/>
  <c r="AP626"/>
  <c r="AR628"/>
  <c r="J626"/>
  <c r="J625"/>
  <c r="K627"/>
  <c r="I627"/>
  <c r="AQ627"/>
  <c r="D261" i="1"/>
  <c r="W261" s="1"/>
  <c r="J627" i="3" l="1"/>
  <c r="K628"/>
  <c r="I626"/>
  <c r="O634" i="1"/>
  <c r="AG628" i="3"/>
  <c r="AG680" s="1"/>
  <c r="AQ629"/>
  <c r="AP629"/>
  <c r="AU626"/>
  <c r="D253" i="1"/>
  <c r="W253" s="1"/>
  <c r="AQ628" i="3"/>
  <c r="AU627"/>
  <c r="AL275" i="1" l="1"/>
  <c r="D260"/>
  <c r="W260" s="1"/>
  <c r="AY251"/>
  <c r="AR629" i="3"/>
  <c r="AR630"/>
  <c r="AG277"/>
  <c r="O277" i="1"/>
  <c r="O276"/>
  <c r="AG276" i="3"/>
  <c r="O275" i="1"/>
  <c r="AG275" i="3"/>
  <c r="O278" i="1"/>
  <c r="AG278" i="3"/>
  <c r="J628"/>
  <c r="D259" i="1"/>
  <c r="W259" s="1"/>
  <c r="D256"/>
  <c r="W256" s="1"/>
  <c r="AP628" i="3"/>
  <c r="AF629"/>
  <c r="AM629" s="1"/>
  <c r="AP630"/>
  <c r="AF628"/>
  <c r="O127" i="10"/>
  <c r="O681" i="1"/>
  <c r="D251"/>
  <c r="W251" s="1"/>
  <c r="M634"/>
  <c r="P726" l="1"/>
  <c r="BG630" i="3"/>
  <c r="BI630"/>
  <c r="AL289" i="31"/>
  <c r="BA289" s="1"/>
  <c r="D278"/>
  <c r="W278" s="1"/>
  <c r="AL276" i="1"/>
  <c r="AL275" i="31"/>
  <c r="BA275" s="1"/>
  <c r="D275"/>
  <c r="W275" s="1"/>
  <c r="AL285"/>
  <c r="BA285" s="1"/>
  <c r="AF680" i="3"/>
  <c r="AM628"/>
  <c r="AM680" s="1"/>
  <c r="AU629"/>
  <c r="AY253" i="1"/>
  <c r="AY254"/>
  <c r="AY257"/>
  <c r="AY252"/>
  <c r="AY255"/>
  <c r="AY256"/>
  <c r="AG629" i="3"/>
  <c r="AG681" s="1"/>
  <c r="O284" i="1"/>
  <c r="AG284" i="3"/>
  <c r="O289" i="1"/>
  <c r="AG289" i="3"/>
  <c r="O281" i="1"/>
  <c r="AG281" i="3"/>
  <c r="AR631"/>
  <c r="O287" i="1"/>
  <c r="AG287" i="3"/>
  <c r="O288" i="1"/>
  <c r="AG288" i="3"/>
  <c r="O280" i="1"/>
  <c r="AG280" i="3"/>
  <c r="O285" i="1"/>
  <c r="AG285" i="3"/>
  <c r="O283" i="1"/>
  <c r="AG283" i="3"/>
  <c r="O282" i="1"/>
  <c r="AG282" i="3"/>
  <c r="O286" i="1"/>
  <c r="AG286" i="3"/>
  <c r="D257" i="1"/>
  <c r="W257" s="1"/>
  <c r="D254"/>
  <c r="W254" s="1"/>
  <c r="D275"/>
  <c r="W275" s="1"/>
  <c r="D278"/>
  <c r="W278" s="1"/>
  <c r="AY259"/>
  <c r="I628" i="3"/>
  <c r="D252" i="1"/>
  <c r="W252" s="1"/>
  <c r="M278"/>
  <c r="M275"/>
  <c r="M276"/>
  <c r="AF681" i="3"/>
  <c r="O290" i="1"/>
  <c r="AG290" i="3"/>
  <c r="AP631"/>
  <c r="D127" i="10"/>
  <c r="M681" i="1"/>
  <c r="Q127" i="10"/>
  <c r="R127"/>
  <c r="L634" i="1"/>
  <c r="D255"/>
  <c r="W255" s="1"/>
  <c r="AU628" i="3"/>
  <c r="BF628"/>
  <c r="AX628" s="1"/>
  <c r="M277" i="1"/>
  <c r="BI631" i="3" l="1"/>
  <c r="AR683"/>
  <c r="BG631"/>
  <c r="AP683"/>
  <c r="AM681"/>
  <c r="AL281" i="1"/>
  <c r="AL278"/>
  <c r="AL280" i="31"/>
  <c r="BA280" s="1"/>
  <c r="AL277" i="1"/>
  <c r="AL286" i="31"/>
  <c r="BA286" s="1"/>
  <c r="AL279"/>
  <c r="BA279" s="1"/>
  <c r="AL282"/>
  <c r="BA282" s="1"/>
  <c r="AL281"/>
  <c r="BA281" s="1"/>
  <c r="AL284"/>
  <c r="BA284" s="1"/>
  <c r="D299" i="1"/>
  <c r="W299" s="1"/>
  <c r="AL288" i="31"/>
  <c r="BA288" s="1"/>
  <c r="D277"/>
  <c r="W277" s="1"/>
  <c r="AL278"/>
  <c r="BA278" s="1"/>
  <c r="AL283"/>
  <c r="BA283" s="1"/>
  <c r="AL287"/>
  <c r="BA287" s="1"/>
  <c r="D276"/>
  <c r="W276" s="1"/>
  <c r="L636"/>
  <c r="AL277"/>
  <c r="BA277" s="1"/>
  <c r="AL276"/>
  <c r="BA276" s="1"/>
  <c r="AL282" i="1"/>
  <c r="AL284"/>
  <c r="AL280"/>
  <c r="AL285"/>
  <c r="AL283"/>
  <c r="AL279"/>
  <c r="BF629" i="3"/>
  <c r="AY262" i="1"/>
  <c r="AY260"/>
  <c r="AY261"/>
  <c r="AY258"/>
  <c r="L635"/>
  <c r="AX680" i="3"/>
  <c r="AX681"/>
  <c r="O297" i="1"/>
  <c r="AG297" i="3"/>
  <c r="O300" i="1"/>
  <c r="AG300" i="3"/>
  <c r="AG299"/>
  <c r="O299" i="1"/>
  <c r="O296"/>
  <c r="AG296" i="3"/>
  <c r="O293" i="1"/>
  <c r="AG293" i="3"/>
  <c r="O301" i="1"/>
  <c r="AG301" i="3"/>
  <c r="D277" i="1"/>
  <c r="W277" s="1"/>
  <c r="F127" i="10"/>
  <c r="G127"/>
  <c r="D290" i="1"/>
  <c r="W290" s="1"/>
  <c r="D285"/>
  <c r="W285" s="1"/>
  <c r="D281"/>
  <c r="W281" s="1"/>
  <c r="D289"/>
  <c r="W289" s="1"/>
  <c r="D280"/>
  <c r="W280" s="1"/>
  <c r="M290"/>
  <c r="M286"/>
  <c r="M282"/>
  <c r="M283"/>
  <c r="M285"/>
  <c r="M280"/>
  <c r="M288"/>
  <c r="M287"/>
  <c r="M281"/>
  <c r="M289"/>
  <c r="M284"/>
  <c r="AQ631" i="3"/>
  <c r="AG292"/>
  <c r="O292" i="1"/>
  <c r="O298"/>
  <c r="AG298" i="3"/>
  <c r="O294" i="1"/>
  <c r="AG294" i="3"/>
  <c r="AG295"/>
  <c r="O295" i="1"/>
  <c r="AR632" i="3"/>
  <c r="O302" i="1"/>
  <c r="AG302" i="3"/>
  <c r="D276" i="1"/>
  <c r="W276" s="1"/>
  <c r="W634"/>
  <c r="W681" s="1"/>
  <c r="D634"/>
  <c r="L681"/>
  <c r="AQ630" i="3"/>
  <c r="AF631"/>
  <c r="AM631" s="1"/>
  <c r="D258" i="1"/>
  <c r="W258" s="1"/>
  <c r="AG279" i="3"/>
  <c r="AG631" s="1"/>
  <c r="AI631"/>
  <c r="O279" i="1"/>
  <c r="M635"/>
  <c r="L682" l="1"/>
  <c r="BH630" i="3"/>
  <c r="BJ630" s="1"/>
  <c r="AU630"/>
  <c r="BI632"/>
  <c r="AR684"/>
  <c r="BH631"/>
  <c r="BJ631" s="1"/>
  <c r="AQ683"/>
  <c r="D314" i="1"/>
  <c r="D296"/>
  <c r="W296" s="1"/>
  <c r="D298"/>
  <c r="W298" s="1"/>
  <c r="D311"/>
  <c r="D300"/>
  <c r="W300" s="1"/>
  <c r="D299" i="31"/>
  <c r="W299" s="1"/>
  <c r="D305" i="1"/>
  <c r="D304"/>
  <c r="D307"/>
  <c r="D313"/>
  <c r="D292" i="31"/>
  <c r="W292" s="1"/>
  <c r="L683"/>
  <c r="W636"/>
  <c r="D636"/>
  <c r="L684"/>
  <c r="AU631" i="3"/>
  <c r="AU683" s="1"/>
  <c r="D635" i="1"/>
  <c r="D682" s="1"/>
  <c r="W635"/>
  <c r="W682" s="1"/>
  <c r="D76" i="10"/>
  <c r="O76" s="1"/>
  <c r="M636" i="1"/>
  <c r="AL286"/>
  <c r="BA286" s="1"/>
  <c r="AG313" i="3"/>
  <c r="O313" i="1"/>
  <c r="AG306" i="3"/>
  <c r="O306" i="1"/>
  <c r="M306" s="1"/>
  <c r="AG311" i="3"/>
  <c r="O311" i="1"/>
  <c r="AG308" i="3"/>
  <c r="O308" i="1"/>
  <c r="O310"/>
  <c r="AG310" i="3"/>
  <c r="O314" i="1"/>
  <c r="AG314" i="3"/>
  <c r="AR633"/>
  <c r="O309" i="1"/>
  <c r="AG309" i="3"/>
  <c r="D128" i="10"/>
  <c r="M682" i="1"/>
  <c r="M279"/>
  <c r="BF290"/>
  <c r="O637"/>
  <c r="BF289"/>
  <c r="BF286"/>
  <c r="BF287"/>
  <c r="BF284"/>
  <c r="BF285"/>
  <c r="BF288"/>
  <c r="D286"/>
  <c r="W286" s="1"/>
  <c r="D284"/>
  <c r="W284" s="1"/>
  <c r="M302"/>
  <c r="M295"/>
  <c r="M292"/>
  <c r="D294"/>
  <c r="W294" s="1"/>
  <c r="M299"/>
  <c r="D297"/>
  <c r="W297" s="1"/>
  <c r="BA285"/>
  <c r="AL287"/>
  <c r="BA287" s="1"/>
  <c r="BF630" i="3"/>
  <c r="BF631" s="1"/>
  <c r="AL288" i="1"/>
  <c r="BA288" s="1"/>
  <c r="O305"/>
  <c r="AG305" i="3"/>
  <c r="O307" i="1"/>
  <c r="AG307" i="3"/>
  <c r="O312" i="1"/>
  <c r="AG312" i="3"/>
  <c r="AG304"/>
  <c r="O304" i="1"/>
  <c r="AP633" i="3"/>
  <c r="D287" i="1"/>
  <c r="W287" s="1"/>
  <c r="D283"/>
  <c r="W283" s="1"/>
  <c r="D282"/>
  <c r="W282" s="1"/>
  <c r="D288"/>
  <c r="W288" s="1"/>
  <c r="D279"/>
  <c r="W279" s="1"/>
  <c r="L637"/>
  <c r="AL290"/>
  <c r="BA290" s="1"/>
  <c r="AL289"/>
  <c r="BA289" s="1"/>
  <c r="D681"/>
  <c r="D726"/>
  <c r="O291"/>
  <c r="AG291" i="3"/>
  <c r="AG632" s="1"/>
  <c r="AG684" s="1"/>
  <c r="AI632"/>
  <c r="AI684" s="1"/>
  <c r="M294" i="1"/>
  <c r="M298"/>
  <c r="M301"/>
  <c r="M293"/>
  <c r="M296"/>
  <c r="D292"/>
  <c r="W292" s="1"/>
  <c r="M300"/>
  <c r="M297"/>
  <c r="D129" i="10" l="1"/>
  <c r="F129" s="1"/>
  <c r="BG633" i="3"/>
  <c r="BI633"/>
  <c r="AR685"/>
  <c r="D320" i="1"/>
  <c r="D295"/>
  <c r="W295" s="1"/>
  <c r="D313" i="31"/>
  <c r="D304"/>
  <c r="D300"/>
  <c r="W300" s="1"/>
  <c r="D319" i="1"/>
  <c r="D301"/>
  <c r="W301" s="1"/>
  <c r="W683" i="31"/>
  <c r="W658"/>
  <c r="W684"/>
  <c r="D314"/>
  <c r="D326" i="1"/>
  <c r="D308"/>
  <c r="D307" i="31"/>
  <c r="D305"/>
  <c r="D297"/>
  <c r="W297" s="1"/>
  <c r="D311"/>
  <c r="D296"/>
  <c r="W296" s="1"/>
  <c r="D294"/>
  <c r="W294" s="1"/>
  <c r="D325" i="1"/>
  <c r="D298" i="31"/>
  <c r="W298" s="1"/>
  <c r="D316" i="1"/>
  <c r="D321"/>
  <c r="D302"/>
  <c r="W302" s="1"/>
  <c r="D310"/>
  <c r="D306"/>
  <c r="D309"/>
  <c r="D683" i="31"/>
  <c r="D728"/>
  <c r="D729"/>
  <c r="D684"/>
  <c r="D727" i="1"/>
  <c r="M683"/>
  <c r="F76" i="10"/>
  <c r="M637" i="1"/>
  <c r="O325"/>
  <c r="AG325" i="3"/>
  <c r="O321" i="1"/>
  <c r="AG321" i="3"/>
  <c r="O326" i="1"/>
  <c r="AG326" i="3"/>
  <c r="O318" i="1"/>
  <c r="AG318" i="3"/>
  <c r="AG319"/>
  <c r="O319" i="1"/>
  <c r="O316"/>
  <c r="AG316" i="3"/>
  <c r="AG324"/>
  <c r="O324" i="1"/>
  <c r="AG323" i="3"/>
  <c r="O323" i="1"/>
  <c r="AG322" i="3"/>
  <c r="O322" i="1"/>
  <c r="M291"/>
  <c r="O638"/>
  <c r="BF302"/>
  <c r="BF301"/>
  <c r="BF297"/>
  <c r="BF294"/>
  <c r="BF296"/>
  <c r="BF291"/>
  <c r="BF299"/>
  <c r="BF298"/>
  <c r="BF292"/>
  <c r="BF300"/>
  <c r="BF295"/>
  <c r="BF293"/>
  <c r="D637"/>
  <c r="W637"/>
  <c r="D78" i="10"/>
  <c r="AP632" i="3"/>
  <c r="M304" i="1"/>
  <c r="M307"/>
  <c r="M305"/>
  <c r="Q76" i="10"/>
  <c r="M309" i="1"/>
  <c r="M314"/>
  <c r="M310"/>
  <c r="M308"/>
  <c r="M311"/>
  <c r="M313"/>
  <c r="AQ632" i="3"/>
  <c r="O317" i="1"/>
  <c r="AG317" i="3"/>
  <c r="M312" i="1"/>
  <c r="AF632" i="3"/>
  <c r="O130" i="10"/>
  <c r="F128"/>
  <c r="G128"/>
  <c r="O303" i="1"/>
  <c r="AG303" i="3"/>
  <c r="AG633" s="1"/>
  <c r="AG685" s="1"/>
  <c r="AI633"/>
  <c r="AI685" s="1"/>
  <c r="AP685" l="1"/>
  <c r="M684" i="1"/>
  <c r="G129" i="10"/>
  <c r="BH632" i="3"/>
  <c r="AQ684"/>
  <c r="BG632"/>
  <c r="AP684"/>
  <c r="D301" i="31"/>
  <c r="W301" s="1"/>
  <c r="D319"/>
  <c r="D295"/>
  <c r="W295" s="1"/>
  <c r="D331" i="1"/>
  <c r="D322"/>
  <c r="AL307" i="31"/>
  <c r="BA307" s="1"/>
  <c r="D309"/>
  <c r="D310"/>
  <c r="D321"/>
  <c r="AL305"/>
  <c r="BA305" s="1"/>
  <c r="D308"/>
  <c r="D326"/>
  <c r="D337" i="1"/>
  <c r="D312"/>
  <c r="D317"/>
  <c r="D293" i="31"/>
  <c r="W293" s="1"/>
  <c r="D320"/>
  <c r="D328" i="1"/>
  <c r="AF684" i="3"/>
  <c r="AM632"/>
  <c r="AM684" s="1"/>
  <c r="D338" i="1"/>
  <c r="D329"/>
  <c r="D318"/>
  <c r="D324"/>
  <c r="D323"/>
  <c r="D306" i="31"/>
  <c r="D302"/>
  <c r="W302" s="1"/>
  <c r="D316"/>
  <c r="D325"/>
  <c r="D291"/>
  <c r="W291" s="1"/>
  <c r="L638"/>
  <c r="AL302"/>
  <c r="BA302" s="1"/>
  <c r="AL301"/>
  <c r="BA301" s="1"/>
  <c r="AL300"/>
  <c r="BA300" s="1"/>
  <c r="AL298"/>
  <c r="BA298" s="1"/>
  <c r="AL296"/>
  <c r="BA296" s="1"/>
  <c r="AL297"/>
  <c r="BA297" s="1"/>
  <c r="AL299"/>
  <c r="BA299" s="1"/>
  <c r="AL295"/>
  <c r="BA295" s="1"/>
  <c r="AL294"/>
  <c r="BA294" s="1"/>
  <c r="AL293"/>
  <c r="BA293" s="1"/>
  <c r="AL292"/>
  <c r="BA292" s="1"/>
  <c r="AL291"/>
  <c r="BA291" s="1"/>
  <c r="P729" i="1"/>
  <c r="D130" i="10"/>
  <c r="G130" s="1"/>
  <c r="M638" i="1"/>
  <c r="BF632" i="3"/>
  <c r="BF633" s="1"/>
  <c r="BF634" s="1"/>
  <c r="AR634"/>
  <c r="AQ633"/>
  <c r="AG334"/>
  <c r="O334" i="1"/>
  <c r="O338"/>
  <c r="AG338" i="3"/>
  <c r="O335" i="1"/>
  <c r="AG335" i="3"/>
  <c r="O337" i="1"/>
  <c r="AG337" i="3"/>
  <c r="AR635"/>
  <c r="AG328"/>
  <c r="O328" i="1"/>
  <c r="O330"/>
  <c r="AG330" i="3"/>
  <c r="M303" i="1"/>
  <c r="BF314"/>
  <c r="O639"/>
  <c r="BF303"/>
  <c r="BF310"/>
  <c r="BF305"/>
  <c r="BF309"/>
  <c r="BF312"/>
  <c r="BF304"/>
  <c r="BF307"/>
  <c r="BF311"/>
  <c r="BF308"/>
  <c r="BF313"/>
  <c r="BF306"/>
  <c r="AL302"/>
  <c r="BA302" s="1"/>
  <c r="D291"/>
  <c r="W291" s="1"/>
  <c r="L638"/>
  <c r="AL301"/>
  <c r="BA301" s="1"/>
  <c r="AL300"/>
  <c r="BA300" s="1"/>
  <c r="AL291"/>
  <c r="BA291" s="1"/>
  <c r="AL292"/>
  <c r="BA292" s="1"/>
  <c r="AL297"/>
  <c r="BA297" s="1"/>
  <c r="AL295"/>
  <c r="BA295" s="1"/>
  <c r="AL298"/>
  <c r="BA298" s="1"/>
  <c r="AL294"/>
  <c r="BA294" s="1"/>
  <c r="AL293"/>
  <c r="BA293" s="1"/>
  <c r="AL299"/>
  <c r="BA299" s="1"/>
  <c r="AL296"/>
  <c r="BA296" s="1"/>
  <c r="AF633" i="3"/>
  <c r="D293" i="1"/>
  <c r="W293" s="1"/>
  <c r="F78" i="10"/>
  <c r="O78"/>
  <c r="O131"/>
  <c r="O685" i="1"/>
  <c r="M322"/>
  <c r="M323"/>
  <c r="M324"/>
  <c r="O320"/>
  <c r="AG320" i="3"/>
  <c r="AF634"/>
  <c r="AM634" s="1"/>
  <c r="M319" i="1"/>
  <c r="O315"/>
  <c r="AI634" i="3"/>
  <c r="AI686" s="1"/>
  <c r="AG315"/>
  <c r="M325" i="1"/>
  <c r="O336"/>
  <c r="AG336" i="3"/>
  <c r="O332" i="1"/>
  <c r="AG332" i="3"/>
  <c r="AG329"/>
  <c r="O329" i="1"/>
  <c r="O331"/>
  <c r="AG331" i="3"/>
  <c r="O333" i="1"/>
  <c r="AG333" i="3"/>
  <c r="AP635"/>
  <c r="Q130" i="10"/>
  <c r="M317" i="1"/>
  <c r="AU632" i="3"/>
  <c r="AU684" s="1"/>
  <c r="M316" i="1"/>
  <c r="M318"/>
  <c r="M326"/>
  <c r="M321"/>
  <c r="AQ634" i="3"/>
  <c r="M685" i="1" l="1"/>
  <c r="BJ632" i="3"/>
  <c r="AL303" i="31"/>
  <c r="BA303" s="1"/>
  <c r="AL308"/>
  <c r="BA308" s="1"/>
  <c r="AL304"/>
  <c r="BA304" s="1"/>
  <c r="AL311"/>
  <c r="BA311" s="1"/>
  <c r="BI634" i="3"/>
  <c r="AR686"/>
  <c r="BH634"/>
  <c r="AQ686"/>
  <c r="BG635"/>
  <c r="BI635"/>
  <c r="AR687"/>
  <c r="BH633"/>
  <c r="BJ633" s="1"/>
  <c r="AQ685"/>
  <c r="AL312" i="31"/>
  <c r="BA312" s="1"/>
  <c r="AL310"/>
  <c r="BA310" s="1"/>
  <c r="D349" i="1"/>
  <c r="D317" i="31"/>
  <c r="AL319"/>
  <c r="BA319" s="1"/>
  <c r="AL320"/>
  <c r="BA320" s="1"/>
  <c r="D322"/>
  <c r="L640"/>
  <c r="D315"/>
  <c r="AL326"/>
  <c r="BA326" s="1"/>
  <c r="AL324"/>
  <c r="BA324" s="1"/>
  <c r="AL325"/>
  <c r="BA325" s="1"/>
  <c r="D318"/>
  <c r="D338"/>
  <c r="D328"/>
  <c r="AL306"/>
  <c r="BA306" s="1"/>
  <c r="AL328"/>
  <c r="BA328" s="1"/>
  <c r="D350" i="1"/>
  <c r="AL317" i="31"/>
  <c r="BA317" s="1"/>
  <c r="D312"/>
  <c r="AL323"/>
  <c r="BA323" s="1"/>
  <c r="AL318"/>
  <c r="BA318" s="1"/>
  <c r="AL322"/>
  <c r="BA322" s="1"/>
  <c r="AL315"/>
  <c r="BA315" s="1"/>
  <c r="L639"/>
  <c r="D303"/>
  <c r="AL314"/>
  <c r="BA314" s="1"/>
  <c r="D331"/>
  <c r="D335" i="1"/>
  <c r="D337" i="31"/>
  <c r="D343" i="1"/>
  <c r="D348"/>
  <c r="D332"/>
  <c r="AF685" i="3"/>
  <c r="AM633"/>
  <c r="AM685" s="1"/>
  <c r="D334" i="1"/>
  <c r="D330"/>
  <c r="AL330" i="31"/>
  <c r="BA330" s="1"/>
  <c r="L685"/>
  <c r="W638"/>
  <c r="W685" s="1"/>
  <c r="D638"/>
  <c r="AL313"/>
  <c r="BA313" s="1"/>
  <c r="D323"/>
  <c r="D324"/>
  <c r="D329"/>
  <c r="AL331"/>
  <c r="BA331" s="1"/>
  <c r="AL309"/>
  <c r="BA309" s="1"/>
  <c r="AL321"/>
  <c r="BA321" s="1"/>
  <c r="AL316"/>
  <c r="BA316" s="1"/>
  <c r="D131" i="10"/>
  <c r="G131" s="1"/>
  <c r="AG634" i="3"/>
  <c r="AG686" s="1"/>
  <c r="F130" i="10"/>
  <c r="P730" i="1"/>
  <c r="AL318"/>
  <c r="BA318" s="1"/>
  <c r="AL304"/>
  <c r="BA304" s="1"/>
  <c r="M639"/>
  <c r="AL316"/>
  <c r="BA316" s="1"/>
  <c r="AL320"/>
  <c r="BA320" s="1"/>
  <c r="AF686" i="3"/>
  <c r="AL319" i="1"/>
  <c r="BA319" s="1"/>
  <c r="AU633" i="3"/>
  <c r="AU685" s="1"/>
  <c r="O345" i="1"/>
  <c r="AG345" i="3"/>
  <c r="O340" i="1"/>
  <c r="AG340" i="3"/>
  <c r="O342" i="1"/>
  <c r="AG342" i="3"/>
  <c r="D340" i="1"/>
  <c r="O349"/>
  <c r="AG349" i="3"/>
  <c r="O343" i="1"/>
  <c r="AG343" i="3"/>
  <c r="AR636"/>
  <c r="AG350"/>
  <c r="O350" i="1"/>
  <c r="O344"/>
  <c r="AG344" i="3"/>
  <c r="M329" i="1"/>
  <c r="D315"/>
  <c r="L640"/>
  <c r="AL326"/>
  <c r="BA326" s="1"/>
  <c r="AL324"/>
  <c r="BA324" s="1"/>
  <c r="AL325"/>
  <c r="BA325" s="1"/>
  <c r="AL321"/>
  <c r="BA321" s="1"/>
  <c r="AL317"/>
  <c r="BA317" s="1"/>
  <c r="AL315"/>
  <c r="BA315" s="1"/>
  <c r="R131" i="10"/>
  <c r="Q131"/>
  <c r="Q78"/>
  <c r="AP634" i="3"/>
  <c r="M328" i="1"/>
  <c r="O327"/>
  <c r="BF331" s="1"/>
  <c r="AG327" i="3"/>
  <c r="AG635" s="1"/>
  <c r="AI635"/>
  <c r="AI687" s="1"/>
  <c r="M334" i="1"/>
  <c r="AL303"/>
  <c r="BA303" s="1"/>
  <c r="AL322"/>
  <c r="BA322" s="1"/>
  <c r="AL323"/>
  <c r="BA323" s="1"/>
  <c r="O341"/>
  <c r="AG341" i="3"/>
  <c r="AG347"/>
  <c r="O347" i="1"/>
  <c r="O346"/>
  <c r="AG346" i="3"/>
  <c r="BF635"/>
  <c r="M333" i="1"/>
  <c r="M331"/>
  <c r="M332"/>
  <c r="M336"/>
  <c r="M315"/>
  <c r="O640"/>
  <c r="BF326"/>
  <c r="BF316"/>
  <c r="BF320"/>
  <c r="BF325"/>
  <c r="BF321"/>
  <c r="BF315"/>
  <c r="BF318"/>
  <c r="BF317"/>
  <c r="BF319"/>
  <c r="BF322"/>
  <c r="BF324"/>
  <c r="BF323"/>
  <c r="M320"/>
  <c r="D303"/>
  <c r="L639"/>
  <c r="AL314"/>
  <c r="BA314" s="1"/>
  <c r="AL305"/>
  <c r="BA305" s="1"/>
  <c r="AL307"/>
  <c r="BA307" s="1"/>
  <c r="AL311"/>
  <c r="BA311" s="1"/>
  <c r="AL309"/>
  <c r="BA309" s="1"/>
  <c r="AL308"/>
  <c r="BA308" s="1"/>
  <c r="AL310"/>
  <c r="BA310" s="1"/>
  <c r="AL313"/>
  <c r="BA313" s="1"/>
  <c r="AL312"/>
  <c r="BA312" s="1"/>
  <c r="AL306"/>
  <c r="BA306" s="1"/>
  <c r="D79" i="10"/>
  <c r="W638" i="1"/>
  <c r="W685" s="1"/>
  <c r="L685"/>
  <c r="D638"/>
  <c r="O686"/>
  <c r="M330"/>
  <c r="M337"/>
  <c r="M335"/>
  <c r="M338"/>
  <c r="AQ635" i="3"/>
  <c r="M686" i="1" l="1"/>
  <c r="AG687" i="3"/>
  <c r="BI636"/>
  <c r="AR688"/>
  <c r="BH635"/>
  <c r="BJ635" s="1"/>
  <c r="AQ687"/>
  <c r="BG634"/>
  <c r="BJ634" s="1"/>
  <c r="AP686"/>
  <c r="AP687"/>
  <c r="AM686"/>
  <c r="F131" i="10"/>
  <c r="AL335" i="1"/>
  <c r="BA335" s="1"/>
  <c r="AL335" i="31"/>
  <c r="BA335" s="1"/>
  <c r="D350"/>
  <c r="W640"/>
  <c r="D640"/>
  <c r="L687"/>
  <c r="D352" i="1"/>
  <c r="D342"/>
  <c r="D344"/>
  <c r="D330" i="31"/>
  <c r="D348"/>
  <c r="D639"/>
  <c r="W639"/>
  <c r="W686" s="1"/>
  <c r="L686"/>
  <c r="AL332"/>
  <c r="BA332" s="1"/>
  <c r="AL327"/>
  <c r="BA327" s="1"/>
  <c r="D357" i="1"/>
  <c r="D345"/>
  <c r="D730" i="31"/>
  <c r="D685"/>
  <c r="D327"/>
  <c r="AL329"/>
  <c r="BA329" s="1"/>
  <c r="D340"/>
  <c r="D349"/>
  <c r="D353" i="1"/>
  <c r="D356"/>
  <c r="D341"/>
  <c r="D334" i="31"/>
  <c r="D332"/>
  <c r="D343"/>
  <c r="D335"/>
  <c r="P731" i="1"/>
  <c r="O358"/>
  <c r="AG358" i="3"/>
  <c r="AG352"/>
  <c r="O352" i="1"/>
  <c r="O357"/>
  <c r="AG357" i="3"/>
  <c r="D685" i="1"/>
  <c r="D730"/>
  <c r="L686"/>
  <c r="W639"/>
  <c r="W686" s="1"/>
  <c r="D639"/>
  <c r="O687"/>
  <c r="M346"/>
  <c r="M341"/>
  <c r="D327"/>
  <c r="AL332"/>
  <c r="BA332" s="1"/>
  <c r="AL330"/>
  <c r="BA330" s="1"/>
  <c r="AL328"/>
  <c r="BA328" s="1"/>
  <c r="AL331"/>
  <c r="BA331" s="1"/>
  <c r="AL327"/>
  <c r="BA327" s="1"/>
  <c r="AL329"/>
  <c r="BA329" s="1"/>
  <c r="AU634" i="3"/>
  <c r="AU686" s="1"/>
  <c r="M350" i="1"/>
  <c r="O339"/>
  <c r="AG339" i="3"/>
  <c r="AI636"/>
  <c r="AI688" s="1"/>
  <c r="O348" i="1"/>
  <c r="AG348" i="3"/>
  <c r="AU635"/>
  <c r="AG359"/>
  <c r="O359" i="1"/>
  <c r="O353"/>
  <c r="AG353" i="3"/>
  <c r="O355" i="1"/>
  <c r="AG355" i="3"/>
  <c r="O360" i="1"/>
  <c r="AG360" i="3"/>
  <c r="O361" i="1"/>
  <c r="AG361" i="3"/>
  <c r="O362" i="1"/>
  <c r="AG362" i="3"/>
  <c r="AR637"/>
  <c r="AG354"/>
  <c r="O354" i="1"/>
  <c r="O79" i="10"/>
  <c r="G79"/>
  <c r="F79"/>
  <c r="M347" i="1"/>
  <c r="M327"/>
  <c r="BF338"/>
  <c r="O641"/>
  <c r="BF336"/>
  <c r="BF328"/>
  <c r="BF327"/>
  <c r="BF329"/>
  <c r="BF337"/>
  <c r="BF332"/>
  <c r="BF333"/>
  <c r="BF334"/>
  <c r="BF335"/>
  <c r="L687"/>
  <c r="D640"/>
  <c r="W640"/>
  <c r="M344"/>
  <c r="M343"/>
  <c r="M349"/>
  <c r="M342"/>
  <c r="M340"/>
  <c r="M345"/>
  <c r="M640"/>
  <c r="AF635" i="3"/>
  <c r="BF330" i="1"/>
  <c r="M687" l="1"/>
  <c r="BI637" i="3"/>
  <c r="AR689"/>
  <c r="AU687"/>
  <c r="D333" i="1"/>
  <c r="AL334"/>
  <c r="BA334" s="1"/>
  <c r="AL333"/>
  <c r="BA333" s="1"/>
  <c r="AL337"/>
  <c r="BA337" s="1"/>
  <c r="AL336" i="31"/>
  <c r="BA336" s="1"/>
  <c r="D371" i="1"/>
  <c r="AL340" i="31"/>
  <c r="BA340" s="1"/>
  <c r="D359" i="1"/>
  <c r="D353" i="31"/>
  <c r="D357"/>
  <c r="D687"/>
  <c r="D732"/>
  <c r="D333"/>
  <c r="AL334"/>
  <c r="BA334" s="1"/>
  <c r="D366" i="1"/>
  <c r="D364"/>
  <c r="D336"/>
  <c r="D346"/>
  <c r="AL338"/>
  <c r="BA338" s="1"/>
  <c r="D354"/>
  <c r="D341" i="31"/>
  <c r="AL338"/>
  <c r="BA338" s="1"/>
  <c r="D344"/>
  <c r="D352"/>
  <c r="W687"/>
  <c r="D369" i="1"/>
  <c r="D373"/>
  <c r="D347"/>
  <c r="AL336"/>
  <c r="BA336" s="1"/>
  <c r="L641"/>
  <c r="D362"/>
  <c r="D361"/>
  <c r="D356" i="31"/>
  <c r="L641"/>
  <c r="D345"/>
  <c r="D686"/>
  <c r="D731"/>
  <c r="AL333"/>
  <c r="BA333" s="1"/>
  <c r="D367" i="1"/>
  <c r="AF687" i="3"/>
  <c r="AM635"/>
  <c r="AM687" s="1"/>
  <c r="D360" i="1"/>
  <c r="D358"/>
  <c r="D355"/>
  <c r="D355" i="31"/>
  <c r="D336"/>
  <c r="AL337"/>
  <c r="BA337" s="1"/>
  <c r="D342"/>
  <c r="M641" i="1"/>
  <c r="W687"/>
  <c r="O369"/>
  <c r="AG369" i="3"/>
  <c r="O373" i="1"/>
  <c r="AG373" i="3"/>
  <c r="AG372"/>
  <c r="O372" i="1"/>
  <c r="AG368" i="3"/>
  <c r="O368" i="1"/>
  <c r="O371"/>
  <c r="AG371" i="3"/>
  <c r="AG374"/>
  <c r="O374" i="1"/>
  <c r="AG367" i="3"/>
  <c r="O367" i="1"/>
  <c r="AG370" i="3"/>
  <c r="O370" i="1"/>
  <c r="AP638" i="3"/>
  <c r="O688" i="1"/>
  <c r="R79" i="10"/>
  <c r="Q79"/>
  <c r="M362" i="1"/>
  <c r="M361"/>
  <c r="M360"/>
  <c r="M355"/>
  <c r="M353"/>
  <c r="M348"/>
  <c r="D686"/>
  <c r="D731"/>
  <c r="M357"/>
  <c r="M358"/>
  <c r="AQ636" i="3"/>
  <c r="AG636"/>
  <c r="AG688" s="1"/>
  <c r="P732" i="1"/>
  <c r="AP637" i="3"/>
  <c r="O364" i="1"/>
  <c r="AG364" i="3"/>
  <c r="O365" i="1"/>
  <c r="AG365" i="3"/>
  <c r="D732" i="1"/>
  <c r="D687"/>
  <c r="AP636" i="3"/>
  <c r="M354" i="1"/>
  <c r="O351"/>
  <c r="AG351" i="3"/>
  <c r="AI637"/>
  <c r="AI689" s="1"/>
  <c r="M359" i="1"/>
  <c r="AF636" i="3"/>
  <c r="O642" i="1"/>
  <c r="M339"/>
  <c r="BF350"/>
  <c r="BF340"/>
  <c r="BF339"/>
  <c r="BF345"/>
  <c r="BF344"/>
  <c r="BF342"/>
  <c r="BF343"/>
  <c r="BF347"/>
  <c r="BF341"/>
  <c r="BF348"/>
  <c r="BF346"/>
  <c r="BF349"/>
  <c r="AQ637" i="3"/>
  <c r="M352" i="1"/>
  <c r="O356"/>
  <c r="AG356" i="3"/>
  <c r="P733" i="1" l="1"/>
  <c r="D641"/>
  <c r="D733" s="1"/>
  <c r="BG636" i="3"/>
  <c r="AP688"/>
  <c r="BG638"/>
  <c r="AP690"/>
  <c r="BH636"/>
  <c r="AQ688"/>
  <c r="BH637"/>
  <c r="AQ689"/>
  <c r="BG637"/>
  <c r="AP689"/>
  <c r="AL344" i="31"/>
  <c r="BA344" s="1"/>
  <c r="AL341"/>
  <c r="BA341" s="1"/>
  <c r="L688" i="1"/>
  <c r="AL339" i="31"/>
  <c r="BA339" s="1"/>
  <c r="AL342"/>
  <c r="BA342" s="1"/>
  <c r="AL343"/>
  <c r="BA343" s="1"/>
  <c r="D346"/>
  <c r="D383" i="1"/>
  <c r="W641"/>
  <c r="W688" s="1"/>
  <c r="D368"/>
  <c r="D360" i="31"/>
  <c r="D367"/>
  <c r="D641"/>
  <c r="W641"/>
  <c r="W688" s="1"/>
  <c r="L688"/>
  <c r="D354"/>
  <c r="D366"/>
  <c r="D359"/>
  <c r="D371"/>
  <c r="D376" i="1"/>
  <c r="D361" i="31"/>
  <c r="D372" i="1"/>
  <c r="D365"/>
  <c r="D362" i="31"/>
  <c r="D347"/>
  <c r="D369"/>
  <c r="AF688" i="3"/>
  <c r="AM636"/>
  <c r="AM688" s="1"/>
  <c r="D373" i="31"/>
  <c r="D379" i="1"/>
  <c r="D370"/>
  <c r="AL347" i="31"/>
  <c r="BA347" s="1"/>
  <c r="D358"/>
  <c r="D364"/>
  <c r="L642"/>
  <c r="D339"/>
  <c r="AL350"/>
  <c r="BA350" s="1"/>
  <c r="AL348"/>
  <c r="BA348" s="1"/>
  <c r="AL349"/>
  <c r="BA349" s="1"/>
  <c r="AL345"/>
  <c r="BA345" s="1"/>
  <c r="AL346"/>
  <c r="BA346" s="1"/>
  <c r="M688" i="1"/>
  <c r="M642"/>
  <c r="AR638" i="3"/>
  <c r="O382" i="1"/>
  <c r="AG382" i="3"/>
  <c r="O386" i="1"/>
  <c r="AG386" i="3"/>
  <c r="AG383"/>
  <c r="O383" i="1"/>
  <c r="O376"/>
  <c r="AG376" i="3"/>
  <c r="AG381"/>
  <c r="O381" i="1"/>
  <c r="D377"/>
  <c r="D386"/>
  <c r="O378"/>
  <c r="AG378" i="3"/>
  <c r="AF637"/>
  <c r="M351" i="1"/>
  <c r="BF362"/>
  <c r="O643"/>
  <c r="O690" s="1"/>
  <c r="BF358"/>
  <c r="BF361"/>
  <c r="BF355"/>
  <c r="BF354"/>
  <c r="BF360"/>
  <c r="BF353"/>
  <c r="BF351"/>
  <c r="BF356"/>
  <c r="M365"/>
  <c r="M364"/>
  <c r="M370"/>
  <c r="M367"/>
  <c r="M374"/>
  <c r="M368"/>
  <c r="M372"/>
  <c r="AG366" i="3"/>
  <c r="O366" i="1"/>
  <c r="AG363" i="3"/>
  <c r="AI638"/>
  <c r="AI690" s="1"/>
  <c r="O363" i="1"/>
  <c r="BF365" s="1"/>
  <c r="BF352"/>
  <c r="BF636" i="3"/>
  <c r="BF637" s="1"/>
  <c r="BF638" s="1"/>
  <c r="O379" i="1"/>
  <c r="AG379" i="3"/>
  <c r="AR639"/>
  <c r="O377" i="1"/>
  <c r="AG377" i="3"/>
  <c r="AG380"/>
  <c r="O380" i="1"/>
  <c r="O384"/>
  <c r="AG384" i="3"/>
  <c r="AG385"/>
  <c r="O385" i="1"/>
  <c r="AP639" i="3"/>
  <c r="M356" i="1"/>
  <c r="O689"/>
  <c r="AL350"/>
  <c r="BA350" s="1"/>
  <c r="D339"/>
  <c r="L642"/>
  <c r="AL349"/>
  <c r="BA349" s="1"/>
  <c r="AL348"/>
  <c r="BA348" s="1"/>
  <c r="AL340"/>
  <c r="BA340" s="1"/>
  <c r="AL345"/>
  <c r="BA345" s="1"/>
  <c r="AL342"/>
  <c r="BA342" s="1"/>
  <c r="AL346"/>
  <c r="BA346" s="1"/>
  <c r="AL343"/>
  <c r="BA343" s="1"/>
  <c r="AL341"/>
  <c r="BA341" s="1"/>
  <c r="AL339"/>
  <c r="BA339" s="1"/>
  <c r="AL347"/>
  <c r="BA347" s="1"/>
  <c r="AL344"/>
  <c r="BA344" s="1"/>
  <c r="AU636" i="3"/>
  <c r="AU688" s="1"/>
  <c r="AU637"/>
  <c r="M371" i="1"/>
  <c r="M373"/>
  <c r="M369"/>
  <c r="AG637" i="3"/>
  <c r="AG689" s="1"/>
  <c r="BF357" i="1"/>
  <c r="BF359"/>
  <c r="AQ638" i="3"/>
  <c r="D688" i="1" l="1"/>
  <c r="AU689" i="3"/>
  <c r="M689" i="1"/>
  <c r="AL369" i="31"/>
  <c r="BA369" s="1"/>
  <c r="BJ637" i="3"/>
  <c r="BJ636"/>
  <c r="BI639"/>
  <c r="AR691"/>
  <c r="BI638"/>
  <c r="AR690"/>
  <c r="BG639"/>
  <c r="AP691"/>
  <c r="BH638"/>
  <c r="AQ690"/>
  <c r="AL364" i="31"/>
  <c r="BA364" s="1"/>
  <c r="AL365"/>
  <c r="BA365" s="1"/>
  <c r="BJ638" i="3"/>
  <c r="AL370" i="31"/>
  <c r="BA370" s="1"/>
  <c r="AL367"/>
  <c r="BA367" s="1"/>
  <c r="AL371"/>
  <c r="BA371" s="1"/>
  <c r="D388" i="1"/>
  <c r="AL374"/>
  <c r="BA374" s="1"/>
  <c r="AL374" i="31"/>
  <c r="BA374" s="1"/>
  <c r="D351"/>
  <c r="L643"/>
  <c r="AL362"/>
  <c r="BA362" s="1"/>
  <c r="AL361"/>
  <c r="BA361" s="1"/>
  <c r="AL360"/>
  <c r="BA360" s="1"/>
  <c r="AL359"/>
  <c r="BA359" s="1"/>
  <c r="AL356"/>
  <c r="BA356" s="1"/>
  <c r="D379"/>
  <c r="D372"/>
  <c r="D376"/>
  <c r="AL354"/>
  <c r="BA354" s="1"/>
  <c r="D394" i="1"/>
  <c r="D396"/>
  <c r="AF689" i="3"/>
  <c r="AM637"/>
  <c r="AM689" s="1"/>
  <c r="D380" i="1"/>
  <c r="D380" i="31"/>
  <c r="L689"/>
  <c r="D642"/>
  <c r="W642"/>
  <c r="W689" s="1"/>
  <c r="AL355"/>
  <c r="BA355" s="1"/>
  <c r="AL353"/>
  <c r="BA353" s="1"/>
  <c r="AL358"/>
  <c r="BA358" s="1"/>
  <c r="D688"/>
  <c r="D733"/>
  <c r="D383"/>
  <c r="AL357"/>
  <c r="BA357" s="1"/>
  <c r="D385" i="1"/>
  <c r="D389"/>
  <c r="D381"/>
  <c r="D370" i="31"/>
  <c r="D377"/>
  <c r="D386"/>
  <c r="AL366"/>
  <c r="BA366" s="1"/>
  <c r="D363"/>
  <c r="AL352"/>
  <c r="BA352" s="1"/>
  <c r="D365"/>
  <c r="AL372"/>
  <c r="BA372" s="1"/>
  <c r="AL363"/>
  <c r="BA363" s="1"/>
  <c r="D368"/>
  <c r="D390" i="1"/>
  <c r="D382"/>
  <c r="AL373" i="31"/>
  <c r="BA373" s="1"/>
  <c r="AL351"/>
  <c r="BA351" s="1"/>
  <c r="AL368"/>
  <c r="BA368" s="1"/>
  <c r="P734" i="1"/>
  <c r="AU638" i="3"/>
  <c r="AU690" s="1"/>
  <c r="BF367" i="1"/>
  <c r="BF366"/>
  <c r="BF363"/>
  <c r="BF364"/>
  <c r="AG638" i="3"/>
  <c r="AG690" s="1"/>
  <c r="AG397"/>
  <c r="O397" i="1"/>
  <c r="AG389" i="3"/>
  <c r="O389" i="1"/>
  <c r="AG392" i="3"/>
  <c r="O392" i="1"/>
  <c r="AG393" i="3"/>
  <c r="O393" i="1"/>
  <c r="D392"/>
  <c r="O398"/>
  <c r="AG398" i="3"/>
  <c r="O391" i="1"/>
  <c r="AG391" i="3"/>
  <c r="M385" i="1"/>
  <c r="M380"/>
  <c r="O375"/>
  <c r="BF377" s="1"/>
  <c r="AG375" i="3"/>
  <c r="AG639" s="1"/>
  <c r="AI639"/>
  <c r="AI691" s="1"/>
  <c r="M366" i="1"/>
  <c r="AL362"/>
  <c r="BA362" s="1"/>
  <c r="D351"/>
  <c r="L643"/>
  <c r="AL361"/>
  <c r="BA361" s="1"/>
  <c r="AL360"/>
  <c r="BA360" s="1"/>
  <c r="AL359"/>
  <c r="BA359" s="1"/>
  <c r="AL352"/>
  <c r="BA352" s="1"/>
  <c r="AL357"/>
  <c r="BA357" s="1"/>
  <c r="AL355"/>
  <c r="BA355" s="1"/>
  <c r="AL351"/>
  <c r="BA351" s="1"/>
  <c r="AL358"/>
  <c r="BA358" s="1"/>
  <c r="AL354"/>
  <c r="BA354" s="1"/>
  <c r="AL356"/>
  <c r="BA356" s="1"/>
  <c r="AL353"/>
  <c r="BA353" s="1"/>
  <c r="M378"/>
  <c r="M376"/>
  <c r="M386"/>
  <c r="M382"/>
  <c r="AF638" i="3"/>
  <c r="M643" i="1"/>
  <c r="AG396" i="3"/>
  <c r="O396" i="1"/>
  <c r="O394"/>
  <c r="AG394" i="3"/>
  <c r="AG390"/>
  <c r="O390" i="1"/>
  <c r="AR640" i="3"/>
  <c r="O388" i="1"/>
  <c r="AG388" i="3"/>
  <c r="O395" i="1"/>
  <c r="AG395" i="3"/>
  <c r="D642" i="1"/>
  <c r="L689"/>
  <c r="W642"/>
  <c r="W689" s="1"/>
  <c r="BF639" i="3"/>
  <c r="M384" i="1"/>
  <c r="M377"/>
  <c r="M379"/>
  <c r="M363"/>
  <c r="O644"/>
  <c r="BF374"/>
  <c r="BF370"/>
  <c r="BF373"/>
  <c r="BF372"/>
  <c r="BF371"/>
  <c r="BF368"/>
  <c r="BF369"/>
  <c r="D363"/>
  <c r="AL368"/>
  <c r="BA368" s="1"/>
  <c r="AL367"/>
  <c r="BA367" s="1"/>
  <c r="AL364"/>
  <c r="BA364" s="1"/>
  <c r="AL363"/>
  <c r="BA363" s="1"/>
  <c r="AL365"/>
  <c r="BA365" s="1"/>
  <c r="AL373"/>
  <c r="BA373" s="1"/>
  <c r="AL371"/>
  <c r="BA371" s="1"/>
  <c r="AL369"/>
  <c r="BA369" s="1"/>
  <c r="AL372"/>
  <c r="BA372" s="1"/>
  <c r="AL366"/>
  <c r="BA366" s="1"/>
  <c r="AL370"/>
  <c r="BA370" s="1"/>
  <c r="M381"/>
  <c r="M383"/>
  <c r="BF376" l="1"/>
  <c r="BI640" i="3"/>
  <c r="AR692"/>
  <c r="D374" i="1"/>
  <c r="AL376" i="31"/>
  <c r="BA376" s="1"/>
  <c r="L644" i="1"/>
  <c r="W644" s="1"/>
  <c r="D394" i="31"/>
  <c r="D374"/>
  <c r="AL375"/>
  <c r="BA375" s="1"/>
  <c r="D384" i="1"/>
  <c r="D395"/>
  <c r="D398"/>
  <c r="D382" i="31"/>
  <c r="AL377"/>
  <c r="BA377" s="1"/>
  <c r="D381"/>
  <c r="D385"/>
  <c r="AF690" i="3"/>
  <c r="AM638"/>
  <c r="AM690" s="1"/>
  <c r="D397" i="1"/>
  <c r="D689" i="31"/>
  <c r="D734"/>
  <c r="D375"/>
  <c r="D396"/>
  <c r="D643"/>
  <c r="W643"/>
  <c r="W690" s="1"/>
  <c r="L690"/>
  <c r="D388"/>
  <c r="D393" i="1"/>
  <c r="D391"/>
  <c r="D390" i="31"/>
  <c r="L644"/>
  <c r="D389"/>
  <c r="D392"/>
  <c r="AG691" i="3"/>
  <c r="M644" i="1"/>
  <c r="P736" s="1"/>
  <c r="BF375"/>
  <c r="O403"/>
  <c r="AG403" i="3"/>
  <c r="O407" i="1"/>
  <c r="AG407" i="3"/>
  <c r="AG400"/>
  <c r="O400" i="1"/>
  <c r="AG410" i="3"/>
  <c r="O410" i="1"/>
  <c r="AR641" i="3"/>
  <c r="D400" i="1"/>
  <c r="O404"/>
  <c r="AG404" i="3"/>
  <c r="D375" i="1"/>
  <c r="AL377"/>
  <c r="BA377" s="1"/>
  <c r="O691"/>
  <c r="D734"/>
  <c r="D689"/>
  <c r="M395"/>
  <c r="M388"/>
  <c r="M394"/>
  <c r="M375"/>
  <c r="O645"/>
  <c r="BF386"/>
  <c r="BF381"/>
  <c r="BF382"/>
  <c r="BF384"/>
  <c r="BF380"/>
  <c r="BF378"/>
  <c r="BF385"/>
  <c r="BF379"/>
  <c r="BF383"/>
  <c r="AQ639" i="3"/>
  <c r="M393" i="1"/>
  <c r="AQ640" i="3"/>
  <c r="M392" i="1"/>
  <c r="M389"/>
  <c r="M397"/>
  <c r="AL376"/>
  <c r="BA376" s="1"/>
  <c r="O405"/>
  <c r="AG405" i="3"/>
  <c r="O402" i="1"/>
  <c r="AG402" i="3"/>
  <c r="O406" i="1"/>
  <c r="AG406" i="3"/>
  <c r="O401" i="1"/>
  <c r="AG401" i="3"/>
  <c r="O408" i="1"/>
  <c r="AG408" i="3"/>
  <c r="O409" i="1"/>
  <c r="AG409" i="3"/>
  <c r="AI640"/>
  <c r="AI692" s="1"/>
  <c r="O387" i="1"/>
  <c r="AG387" i="3"/>
  <c r="AG640" s="1"/>
  <c r="M390" i="1"/>
  <c r="M396"/>
  <c r="P735"/>
  <c r="M690"/>
  <c r="L690"/>
  <c r="W643"/>
  <c r="W690" s="1"/>
  <c r="D643"/>
  <c r="M391"/>
  <c r="M398"/>
  <c r="AL375"/>
  <c r="BA375" s="1"/>
  <c r="D644" l="1"/>
  <c r="D736" s="1"/>
  <c r="BI641" i="3"/>
  <c r="AR693"/>
  <c r="BH640"/>
  <c r="AQ692"/>
  <c r="BH639"/>
  <c r="BJ639" s="1"/>
  <c r="AQ691"/>
  <c r="L691" i="1"/>
  <c r="D416"/>
  <c r="D408"/>
  <c r="D410"/>
  <c r="D413"/>
  <c r="D422"/>
  <c r="D406"/>
  <c r="D400" i="31"/>
  <c r="D735"/>
  <c r="D690"/>
  <c r="D395"/>
  <c r="D402" i="1"/>
  <c r="D409"/>
  <c r="D414"/>
  <c r="D420"/>
  <c r="AL395" i="31"/>
  <c r="BA395" s="1"/>
  <c r="D397"/>
  <c r="D412" i="1"/>
  <c r="D403"/>
  <c r="AL399" i="31"/>
  <c r="BA399" s="1"/>
  <c r="D407" i="1"/>
  <c r="L691" i="31"/>
  <c r="W644"/>
  <c r="W691" s="1"/>
  <c r="D644"/>
  <c r="D391"/>
  <c r="D393"/>
  <c r="D398"/>
  <c r="D384"/>
  <c r="M691" i="1"/>
  <c r="M645"/>
  <c r="M692" s="1"/>
  <c r="O414"/>
  <c r="AG414" i="3"/>
  <c r="O413" i="1"/>
  <c r="AG413" i="3"/>
  <c r="AG417"/>
  <c r="O417" i="1"/>
  <c r="O421"/>
  <c r="AG421" i="3"/>
  <c r="AG420"/>
  <c r="O420" i="1"/>
  <c r="O418"/>
  <c r="AG418" i="3"/>
  <c r="AR642"/>
  <c r="O412" i="1"/>
  <c r="AG412" i="3"/>
  <c r="O419" i="1"/>
  <c r="AG419" i="3"/>
  <c r="O415" i="1"/>
  <c r="AG415" i="3"/>
  <c r="AP642"/>
  <c r="AG692"/>
  <c r="AF640"/>
  <c r="AM640" s="1"/>
  <c r="AU639"/>
  <c r="AU691" s="1"/>
  <c r="O692" i="1"/>
  <c r="W691"/>
  <c r="M404"/>
  <c r="M407"/>
  <c r="M403"/>
  <c r="AP641" i="3"/>
  <c r="O416" i="1"/>
  <c r="AG416" i="3"/>
  <c r="O422" i="1"/>
  <c r="AG422" i="3"/>
  <c r="D735" i="1"/>
  <c r="D690"/>
  <c r="M387"/>
  <c r="BF398"/>
  <c r="O646"/>
  <c r="BF396"/>
  <c r="BF391"/>
  <c r="BF394"/>
  <c r="BF389"/>
  <c r="BF387"/>
  <c r="BF397"/>
  <c r="BF393"/>
  <c r="BF395"/>
  <c r="BF388"/>
  <c r="BF390"/>
  <c r="BF392"/>
  <c r="M409"/>
  <c r="M408"/>
  <c r="M401"/>
  <c r="M406"/>
  <c r="M402"/>
  <c r="M405"/>
  <c r="AF639" i="3"/>
  <c r="AP640"/>
  <c r="AG399"/>
  <c r="AG641" s="1"/>
  <c r="AG693" s="1"/>
  <c r="O399" i="1"/>
  <c r="AI641" i="3"/>
  <c r="AI693" s="1"/>
  <c r="M410" i="1"/>
  <c r="M400"/>
  <c r="D691" l="1"/>
  <c r="BG641" i="3"/>
  <c r="AP693"/>
  <c r="BI642"/>
  <c r="AR694"/>
  <c r="BG640"/>
  <c r="BJ640" s="1"/>
  <c r="AP692"/>
  <c r="BG642"/>
  <c r="AP694"/>
  <c r="AL394" i="31"/>
  <c r="BA394" s="1"/>
  <c r="D430" i="1"/>
  <c r="D420" i="31"/>
  <c r="D409"/>
  <c r="D406"/>
  <c r="D416"/>
  <c r="D432" i="1"/>
  <c r="AF691" i="3"/>
  <c r="AM639"/>
  <c r="AM691" s="1"/>
  <c r="D404" i="1"/>
  <c r="D691" i="31"/>
  <c r="D736"/>
  <c r="D419" i="1"/>
  <c r="D421"/>
  <c r="D407" i="31"/>
  <c r="D413"/>
  <c r="D424" i="1"/>
  <c r="D424" i="31"/>
  <c r="D405" i="1"/>
  <c r="D418"/>
  <c r="D399" i="31"/>
  <c r="AL400"/>
  <c r="BA400" s="1"/>
  <c r="D412"/>
  <c r="AL391"/>
  <c r="BA391" s="1"/>
  <c r="L646"/>
  <c r="AL398"/>
  <c r="BA398" s="1"/>
  <c r="D387"/>
  <c r="AL397"/>
  <c r="BA397" s="1"/>
  <c r="AL396"/>
  <c r="BA396" s="1"/>
  <c r="AL390"/>
  <c r="BA390" s="1"/>
  <c r="D414"/>
  <c r="D402"/>
  <c r="AL392"/>
  <c r="BA392" s="1"/>
  <c r="D422"/>
  <c r="D410"/>
  <c r="D408"/>
  <c r="D403"/>
  <c r="D378"/>
  <c r="AL389"/>
  <c r="BA389" s="1"/>
  <c r="AL387"/>
  <c r="BA387" s="1"/>
  <c r="AL388"/>
  <c r="BA388" s="1"/>
  <c r="AL384"/>
  <c r="BA384" s="1"/>
  <c r="AL380"/>
  <c r="BA380" s="1"/>
  <c r="AL383"/>
  <c r="BA383" s="1"/>
  <c r="AL386"/>
  <c r="BA386" s="1"/>
  <c r="AL381"/>
  <c r="BA381" s="1"/>
  <c r="AL382"/>
  <c r="BA382" s="1"/>
  <c r="AL385"/>
  <c r="BA385" s="1"/>
  <c r="AL379"/>
  <c r="BA379" s="1"/>
  <c r="L645"/>
  <c r="AL378"/>
  <c r="BA378" s="1"/>
  <c r="D425" i="1"/>
  <c r="D415"/>
  <c r="D417"/>
  <c r="AL393" i="31"/>
  <c r="BA393" s="1"/>
  <c r="P737" i="1"/>
  <c r="M646"/>
  <c r="M693" s="1"/>
  <c r="O431"/>
  <c r="AG431" i="3"/>
  <c r="O425" i="1"/>
  <c r="AG425" i="3"/>
  <c r="AR643"/>
  <c r="AG432"/>
  <c r="O432" i="1"/>
  <c r="O433"/>
  <c r="AG433" i="3"/>
  <c r="AG428"/>
  <c r="O428" i="1"/>
  <c r="O426"/>
  <c r="AG426" i="3"/>
  <c r="M399" i="1"/>
  <c r="O647"/>
  <c r="BF410"/>
  <c r="BF406"/>
  <c r="BF399"/>
  <c r="BF405"/>
  <c r="BF403"/>
  <c r="BF404"/>
  <c r="BF400"/>
  <c r="BF408"/>
  <c r="BF401"/>
  <c r="BF407"/>
  <c r="BF402"/>
  <c r="BF409"/>
  <c r="O693"/>
  <c r="M422"/>
  <c r="M416"/>
  <c r="O411"/>
  <c r="AG411" i="3"/>
  <c r="AG642" s="1"/>
  <c r="AG694" s="1"/>
  <c r="AI642"/>
  <c r="AI694" s="1"/>
  <c r="M420" i="1"/>
  <c r="M417"/>
  <c r="AQ642" i="3"/>
  <c r="AF692"/>
  <c r="O434" i="1"/>
  <c r="AG434" i="3"/>
  <c r="O430" i="1"/>
  <c r="AG430" i="3"/>
  <c r="O429" i="1"/>
  <c r="AG429" i="3"/>
  <c r="O427" i="1"/>
  <c r="AG427" i="3"/>
  <c r="O424" i="1"/>
  <c r="AG424" i="3"/>
  <c r="D399" i="1"/>
  <c r="AL399"/>
  <c r="BA399" s="1"/>
  <c r="AL400"/>
  <c r="BA400" s="1"/>
  <c r="AU640" i="3"/>
  <c r="AU692" s="1"/>
  <c r="BF640"/>
  <c r="AL389" i="1"/>
  <c r="BA389" s="1"/>
  <c r="D378"/>
  <c r="AL387"/>
  <c r="BA387" s="1"/>
  <c r="AL388"/>
  <c r="BA388" s="1"/>
  <c r="AL383"/>
  <c r="BA383" s="1"/>
  <c r="AL382"/>
  <c r="BA382" s="1"/>
  <c r="AL378"/>
  <c r="BA378" s="1"/>
  <c r="AL380"/>
  <c r="BA380" s="1"/>
  <c r="L645"/>
  <c r="AL386"/>
  <c r="BA386" s="1"/>
  <c r="AL379"/>
  <c r="BA379" s="1"/>
  <c r="AL384"/>
  <c r="BA384" s="1"/>
  <c r="AL381"/>
  <c r="BA381" s="1"/>
  <c r="AL385"/>
  <c r="BA385" s="1"/>
  <c r="AQ641" i="3"/>
  <c r="AF642"/>
  <c r="AM642" s="1"/>
  <c r="BF641"/>
  <c r="AL398" i="1"/>
  <c r="BA398" s="1"/>
  <c r="L646"/>
  <c r="D387"/>
  <c r="AL397"/>
  <c r="BA397" s="1"/>
  <c r="AL392"/>
  <c r="BA392" s="1"/>
  <c r="AL390"/>
  <c r="BA390" s="1"/>
  <c r="AL396"/>
  <c r="BA396" s="1"/>
  <c r="AL393"/>
  <c r="BA393" s="1"/>
  <c r="AL391"/>
  <c r="BA391" s="1"/>
  <c r="AL395"/>
  <c r="BA395" s="1"/>
  <c r="AL394"/>
  <c r="BA394" s="1"/>
  <c r="M415"/>
  <c r="M419"/>
  <c r="M412"/>
  <c r="M418"/>
  <c r="M421"/>
  <c r="M413"/>
  <c r="M414"/>
  <c r="AL414" i="31" l="1"/>
  <c r="BA414" s="1"/>
  <c r="BI643" i="3"/>
  <c r="AR695"/>
  <c r="BH641"/>
  <c r="BJ641" s="1"/>
  <c r="AQ693"/>
  <c r="BH642"/>
  <c r="BJ642" s="1"/>
  <c r="AQ694"/>
  <c r="AM692"/>
  <c r="AL418" i="31"/>
  <c r="BA418" s="1"/>
  <c r="D444" i="1"/>
  <c r="D434"/>
  <c r="AL421" i="31"/>
  <c r="BA421" s="1"/>
  <c r="D418"/>
  <c r="D419"/>
  <c r="D417"/>
  <c r="D425"/>
  <c r="AL415"/>
  <c r="BA415" s="1"/>
  <c r="D404"/>
  <c r="AL417"/>
  <c r="BA417" s="1"/>
  <c r="D429" i="1"/>
  <c r="D415" i="31"/>
  <c r="AL422"/>
  <c r="BA422" s="1"/>
  <c r="L648"/>
  <c r="D411"/>
  <c r="D430"/>
  <c r="D432"/>
  <c r="D438" i="1"/>
  <c r="D436"/>
  <c r="D440"/>
  <c r="D431"/>
  <c r="D433"/>
  <c r="L692" i="31"/>
  <c r="W645"/>
  <c r="W692" s="1"/>
  <c r="D645"/>
  <c r="AL419"/>
  <c r="BA419" s="1"/>
  <c r="AL413"/>
  <c r="BA413" s="1"/>
  <c r="W646"/>
  <c r="L693"/>
  <c r="D646"/>
  <c r="D405"/>
  <c r="AL416"/>
  <c r="BA416" s="1"/>
  <c r="D421"/>
  <c r="AL420"/>
  <c r="BA420" s="1"/>
  <c r="AU642" i="3"/>
  <c r="BF642"/>
  <c r="AL415" i="1"/>
  <c r="BA415" s="1"/>
  <c r="AL413"/>
  <c r="BA413" s="1"/>
  <c r="P738"/>
  <c r="M647"/>
  <c r="M694" s="1"/>
  <c r="AL416"/>
  <c r="BA416" s="1"/>
  <c r="O440"/>
  <c r="AG440" i="3"/>
  <c r="O443" i="1"/>
  <c r="AG443" i="3"/>
  <c r="O446" i="1"/>
  <c r="AG446" i="3"/>
  <c r="AR644"/>
  <c r="AG441"/>
  <c r="O441" i="1"/>
  <c r="L693"/>
  <c r="W646"/>
  <c r="D646"/>
  <c r="D411"/>
  <c r="L648"/>
  <c r="AL422"/>
  <c r="BA422" s="1"/>
  <c r="AL419"/>
  <c r="BA419" s="1"/>
  <c r="AL420"/>
  <c r="BA420" s="1"/>
  <c r="AL418"/>
  <c r="BA418" s="1"/>
  <c r="AL421"/>
  <c r="BA421" s="1"/>
  <c r="AL417"/>
  <c r="BA417" s="1"/>
  <c r="AF641" i="3"/>
  <c r="W645" i="1"/>
  <c r="W692" s="1"/>
  <c r="D645"/>
  <c r="L692"/>
  <c r="M424"/>
  <c r="M427"/>
  <c r="M429"/>
  <c r="M430"/>
  <c r="M434"/>
  <c r="M426"/>
  <c r="M433"/>
  <c r="M425"/>
  <c r="M431"/>
  <c r="AU641" i="3"/>
  <c r="AU693" s="1"/>
  <c r="AP643"/>
  <c r="AL414" i="1"/>
  <c r="BA414" s="1"/>
  <c r="AG438" i="3"/>
  <c r="O438" i="1"/>
  <c r="O445"/>
  <c r="AG445" i="3"/>
  <c r="O444" i="1"/>
  <c r="AG444" i="3"/>
  <c r="AG436"/>
  <c r="O436" i="1"/>
  <c r="AG439" i="3"/>
  <c r="O439" i="1"/>
  <c r="AG437" i="3"/>
  <c r="O437" i="1"/>
  <c r="O442"/>
  <c r="AG442" i="3"/>
  <c r="AP644"/>
  <c r="M411" i="1"/>
  <c r="O648"/>
  <c r="BF422"/>
  <c r="BF421"/>
  <c r="BF411"/>
  <c r="BF415"/>
  <c r="BF418"/>
  <c r="BF414"/>
  <c r="BF420"/>
  <c r="BF419"/>
  <c r="BF412"/>
  <c r="BF417"/>
  <c r="BF413"/>
  <c r="BF416"/>
  <c r="O694"/>
  <c r="M428"/>
  <c r="M432"/>
  <c r="O423"/>
  <c r="AI643" i="3"/>
  <c r="AI695" s="1"/>
  <c r="AG423"/>
  <c r="AG643" s="1"/>
  <c r="AG695" s="1"/>
  <c r="W693" i="31" l="1"/>
  <c r="BG643" i="3"/>
  <c r="AP695"/>
  <c r="BI644"/>
  <c r="AR696"/>
  <c r="BG644"/>
  <c r="AP696"/>
  <c r="AU694"/>
  <c r="D448" i="1"/>
  <c r="D437"/>
  <c r="D454"/>
  <c r="D427"/>
  <c r="D439"/>
  <c r="D738" i="31"/>
  <c r="D693"/>
  <c r="D433"/>
  <c r="D431"/>
  <c r="D436"/>
  <c r="AL423"/>
  <c r="BA423" s="1"/>
  <c r="D449" i="1"/>
  <c r="D446"/>
  <c r="D445"/>
  <c r="AL424" i="31"/>
  <c r="BA424" s="1"/>
  <c r="D692"/>
  <c r="D737"/>
  <c r="D434"/>
  <c r="D444"/>
  <c r="D441" i="1"/>
  <c r="D443"/>
  <c r="D423" i="31"/>
  <c r="D440"/>
  <c r="D438"/>
  <c r="AL425"/>
  <c r="BA425" s="1"/>
  <c r="D648"/>
  <c r="W648"/>
  <c r="D455" i="1"/>
  <c r="AF693" i="3"/>
  <c r="AM641"/>
  <c r="D428" i="1"/>
  <c r="D429" i="31"/>
  <c r="AL412"/>
  <c r="BA412" s="1"/>
  <c r="D401"/>
  <c r="AL402"/>
  <c r="BA402" s="1"/>
  <c r="AL405"/>
  <c r="BA405" s="1"/>
  <c r="AL411"/>
  <c r="BA411" s="1"/>
  <c r="AL406"/>
  <c r="BA406" s="1"/>
  <c r="AL408"/>
  <c r="BA408" s="1"/>
  <c r="AL409"/>
  <c r="BA409" s="1"/>
  <c r="AL403"/>
  <c r="BA403" s="1"/>
  <c r="L647"/>
  <c r="L695" s="1"/>
  <c r="AL401"/>
  <c r="BA401" s="1"/>
  <c r="AL410"/>
  <c r="BA410" s="1"/>
  <c r="AL404"/>
  <c r="BA404" s="1"/>
  <c r="AL407"/>
  <c r="BA407" s="1"/>
  <c r="P739" i="1"/>
  <c r="M648"/>
  <c r="M695" s="1"/>
  <c r="AF694" i="3"/>
  <c r="AG454"/>
  <c r="O454" i="1"/>
  <c r="AG449" i="3"/>
  <c r="O449" i="1"/>
  <c r="AP645" i="3"/>
  <c r="M423" i="1"/>
  <c r="O649"/>
  <c r="O696" s="1"/>
  <c r="BF434"/>
  <c r="BF431"/>
  <c r="BF428"/>
  <c r="BF426"/>
  <c r="BF430"/>
  <c r="BF423"/>
  <c r="BF432"/>
  <c r="BF424"/>
  <c r="BF425"/>
  <c r="BF433"/>
  <c r="BF427"/>
  <c r="BF429"/>
  <c r="M442"/>
  <c r="M444"/>
  <c r="M445"/>
  <c r="D401"/>
  <c r="AL412"/>
  <c r="BA412" s="1"/>
  <c r="AL411"/>
  <c r="BA411" s="1"/>
  <c r="AL410"/>
  <c r="BA410" s="1"/>
  <c r="AL407"/>
  <c r="BA407" s="1"/>
  <c r="AL403"/>
  <c r="BA403" s="1"/>
  <c r="AL409"/>
  <c r="BA409" s="1"/>
  <c r="AL402"/>
  <c r="BA402" s="1"/>
  <c r="L647"/>
  <c r="L695" s="1"/>
  <c r="AL405"/>
  <c r="BA405" s="1"/>
  <c r="AL408"/>
  <c r="BA408" s="1"/>
  <c r="AL404"/>
  <c r="BA404" s="1"/>
  <c r="AL406"/>
  <c r="BA406" s="1"/>
  <c r="AL401"/>
  <c r="BA401" s="1"/>
  <c r="AQ643" i="3"/>
  <c r="M441" i="1"/>
  <c r="O435"/>
  <c r="AI644" i="3"/>
  <c r="AI696" s="1"/>
  <c r="AG435"/>
  <c r="AG644" s="1"/>
  <c r="AG696" s="1"/>
  <c r="W693" i="1"/>
  <c r="D453"/>
  <c r="AG456" i="3"/>
  <c r="O456" i="1"/>
  <c r="O457"/>
  <c r="AG457" i="3"/>
  <c r="AG452"/>
  <c r="O452" i="1"/>
  <c r="AG450" i="3"/>
  <c r="O450" i="1"/>
  <c r="AG458" i="3"/>
  <c r="O458" i="1"/>
  <c r="O451"/>
  <c r="AG451" i="3"/>
  <c r="O448" i="1"/>
  <c r="AG448" i="3"/>
  <c r="D423" i="1"/>
  <c r="AL425"/>
  <c r="BA425" s="1"/>
  <c r="AL423"/>
  <c r="BA423" s="1"/>
  <c r="AL424"/>
  <c r="BA424" s="1"/>
  <c r="O695"/>
  <c r="M437"/>
  <c r="M439"/>
  <c r="M436"/>
  <c r="M438"/>
  <c r="BF643" i="3"/>
  <c r="BF644" s="1"/>
  <c r="D692" i="1"/>
  <c r="D737"/>
  <c r="D648"/>
  <c r="W648"/>
  <c r="D693"/>
  <c r="D738"/>
  <c r="M446"/>
  <c r="M443"/>
  <c r="M440"/>
  <c r="AQ644" i="3"/>
  <c r="BH644" l="1"/>
  <c r="BJ644" s="1"/>
  <c r="AQ696"/>
  <c r="BH643"/>
  <c r="BJ643" s="1"/>
  <c r="AQ695"/>
  <c r="BG645"/>
  <c r="AP697"/>
  <c r="AM693"/>
  <c r="AM694"/>
  <c r="AL440" i="31"/>
  <c r="BA440" s="1"/>
  <c r="D470" i="1"/>
  <c r="D468"/>
  <c r="D460"/>
  <c r="AL446"/>
  <c r="BA446" s="1"/>
  <c r="L650" i="31"/>
  <c r="D451" i="1"/>
  <c r="D446" i="31"/>
  <c r="D462" i="1"/>
  <c r="D450"/>
  <c r="D458"/>
  <c r="D647" i="31"/>
  <c r="D740" s="1"/>
  <c r="L694"/>
  <c r="W647"/>
  <c r="W694" s="1"/>
  <c r="AL435"/>
  <c r="BA435" s="1"/>
  <c r="D435"/>
  <c r="AL441"/>
  <c r="BA441" s="1"/>
  <c r="D441"/>
  <c r="AL438"/>
  <c r="BA438" s="1"/>
  <c r="D427"/>
  <c r="D437"/>
  <c r="D448"/>
  <c r="D452" i="1"/>
  <c r="D457"/>
  <c r="D445" i="31"/>
  <c r="D449"/>
  <c r="D456" i="1"/>
  <c r="D428" i="31"/>
  <c r="AL439"/>
  <c r="BA439" s="1"/>
  <c r="D455"/>
  <c r="D443"/>
  <c r="D439"/>
  <c r="D454"/>
  <c r="D453"/>
  <c r="AU643" i="3"/>
  <c r="AU695" s="1"/>
  <c r="AL438" i="1"/>
  <c r="BA438" s="1"/>
  <c r="P740"/>
  <c r="M649"/>
  <c r="M696" s="1"/>
  <c r="AR645" i="3"/>
  <c r="O466" i="1"/>
  <c r="AG466" i="3"/>
  <c r="O460" i="1"/>
  <c r="AG460" i="3"/>
  <c r="O463" i="1"/>
  <c r="AG463" i="3"/>
  <c r="O470" i="1"/>
  <c r="AG470" i="3"/>
  <c r="O462" i="1"/>
  <c r="AG462" i="3"/>
  <c r="O464" i="1"/>
  <c r="AG464" i="3"/>
  <c r="AG469"/>
  <c r="O469" i="1"/>
  <c r="O468"/>
  <c r="AG468" i="3"/>
  <c r="M458" i="1"/>
  <c r="M450"/>
  <c r="M452"/>
  <c r="M456"/>
  <c r="M435"/>
  <c r="O650"/>
  <c r="O697" s="1"/>
  <c r="BF446"/>
  <c r="BF439"/>
  <c r="BF435"/>
  <c r="BF438"/>
  <c r="BF440"/>
  <c r="BF441"/>
  <c r="BF445"/>
  <c r="BF437"/>
  <c r="BF444"/>
  <c r="BF436"/>
  <c r="BF442"/>
  <c r="BF443"/>
  <c r="AF643" i="3"/>
  <c r="AF645"/>
  <c r="AM645" s="1"/>
  <c r="M449" i="1"/>
  <c r="M454"/>
  <c r="O453"/>
  <c r="AG453" i="3"/>
  <c r="AG455"/>
  <c r="O455" i="1"/>
  <c r="O447"/>
  <c r="AG447" i="3"/>
  <c r="AI645"/>
  <c r="AI697" s="1"/>
  <c r="AF644"/>
  <c r="AM644" s="1"/>
  <c r="AU644"/>
  <c r="AG461"/>
  <c r="O461" i="1"/>
  <c r="O465"/>
  <c r="AG465" i="3"/>
  <c r="AG467"/>
  <c r="O467" i="1"/>
  <c r="AR646" i="3"/>
  <c r="M448" i="1"/>
  <c r="M451"/>
  <c r="M457"/>
  <c r="D435"/>
  <c r="AL441"/>
  <c r="BA441" s="1"/>
  <c r="AL440"/>
  <c r="BA440" s="1"/>
  <c r="D647"/>
  <c r="W647"/>
  <c r="W694" s="1"/>
  <c r="L694"/>
  <c r="BF645" i="3"/>
  <c r="AL439" i="1"/>
  <c r="BA439" s="1"/>
  <c r="AQ645" i="3"/>
  <c r="AU696" l="1"/>
  <c r="BI646"/>
  <c r="AR698"/>
  <c r="BH645"/>
  <c r="AQ697"/>
  <c r="BI645"/>
  <c r="AR697"/>
  <c r="AL445" i="31"/>
  <c r="BA445" s="1"/>
  <c r="AL446"/>
  <c r="BA446" s="1"/>
  <c r="AL450"/>
  <c r="BA450" s="1"/>
  <c r="AL443"/>
  <c r="BA443" s="1"/>
  <c r="AM697" i="3"/>
  <c r="L650" i="1"/>
  <c r="D650" s="1"/>
  <c r="D442"/>
  <c r="AL445"/>
  <c r="BA445" s="1"/>
  <c r="AL444"/>
  <c r="BA444" s="1"/>
  <c r="AL442"/>
  <c r="BA442" s="1"/>
  <c r="AL448" i="31"/>
  <c r="BA448" s="1"/>
  <c r="W695"/>
  <c r="D477" i="1"/>
  <c r="D477" i="31"/>
  <c r="D452"/>
  <c r="D650"/>
  <c r="D739"/>
  <c r="D694"/>
  <c r="D472" i="1"/>
  <c r="D481"/>
  <c r="D481" i="31"/>
  <c r="AL443" i="1"/>
  <c r="BA443" s="1"/>
  <c r="D466"/>
  <c r="D461"/>
  <c r="AL454" i="31"/>
  <c r="BA454" s="1"/>
  <c r="AL456"/>
  <c r="BA456" s="1"/>
  <c r="D458"/>
  <c r="D462"/>
  <c r="D451"/>
  <c r="D426"/>
  <c r="AL437"/>
  <c r="BA437" s="1"/>
  <c r="AL427"/>
  <c r="BA427" s="1"/>
  <c r="AL436"/>
  <c r="BA436" s="1"/>
  <c r="AL432"/>
  <c r="BA432" s="1"/>
  <c r="AL426"/>
  <c r="BA426" s="1"/>
  <c r="AL433"/>
  <c r="BA433" s="1"/>
  <c r="AL428"/>
  <c r="BA428" s="1"/>
  <c r="AL434"/>
  <c r="BA434" s="1"/>
  <c r="AL429"/>
  <c r="BA429" s="1"/>
  <c r="AL430"/>
  <c r="BA430" s="1"/>
  <c r="L649"/>
  <c r="L697" s="1"/>
  <c r="AL431"/>
  <c r="BA431" s="1"/>
  <c r="D460"/>
  <c r="D470"/>
  <c r="D463" i="1"/>
  <c r="D482"/>
  <c r="D482" i="31"/>
  <c r="D465" i="1"/>
  <c r="D467"/>
  <c r="AL459" i="31"/>
  <c r="BA459" s="1"/>
  <c r="D457"/>
  <c r="AL452"/>
  <c r="BA452" s="1"/>
  <c r="D464" i="1"/>
  <c r="D474"/>
  <c r="D474" i="31"/>
  <c r="D469" i="1"/>
  <c r="AF695" i="3"/>
  <c r="AM643"/>
  <c r="AM695" s="1"/>
  <c r="AL455" i="31"/>
  <c r="BA455" s="1"/>
  <c r="D456"/>
  <c r="D695"/>
  <c r="D450"/>
  <c r="AL457"/>
  <c r="BA457" s="1"/>
  <c r="AL458"/>
  <c r="BA458" s="1"/>
  <c r="D447"/>
  <c r="L651"/>
  <c r="D442"/>
  <c r="AL453"/>
  <c r="BA453" s="1"/>
  <c r="AL444"/>
  <c r="BA444" s="1"/>
  <c r="AL451"/>
  <c r="BA451" s="1"/>
  <c r="AL447"/>
  <c r="BA447" s="1"/>
  <c r="AL449"/>
  <c r="BA449" s="1"/>
  <c r="D468"/>
  <c r="AL442"/>
  <c r="BA442" s="1"/>
  <c r="AL450" i="1"/>
  <c r="BA450" s="1"/>
  <c r="AL453"/>
  <c r="BA453" s="1"/>
  <c r="AF696" i="3"/>
  <c r="W695" i="1"/>
  <c r="M650"/>
  <c r="M697" s="1"/>
  <c r="AL452"/>
  <c r="BA452" s="1"/>
  <c r="AL447"/>
  <c r="BA447" s="1"/>
  <c r="AG645" i="3"/>
  <c r="AG697" s="1"/>
  <c r="AG477"/>
  <c r="O477" i="1"/>
  <c r="M477" s="1"/>
  <c r="O479"/>
  <c r="M479" s="1"/>
  <c r="AG479" i="3"/>
  <c r="O480" i="1"/>
  <c r="M480" s="1"/>
  <c r="AG480" i="3"/>
  <c r="O481" i="1"/>
  <c r="M481" s="1"/>
  <c r="AG481" i="3"/>
  <c r="O476" i="1"/>
  <c r="M476" s="1"/>
  <c r="AG476" i="3"/>
  <c r="O474" i="1"/>
  <c r="M474" s="1"/>
  <c r="AG474" i="3"/>
  <c r="O482" i="1"/>
  <c r="M482" s="1"/>
  <c r="AG482" i="3"/>
  <c r="AG475"/>
  <c r="O475" i="1"/>
  <c r="M475" s="1"/>
  <c r="AG472" i="3"/>
  <c r="O472" i="1"/>
  <c r="O478"/>
  <c r="M478" s="1"/>
  <c r="AG478" i="3"/>
  <c r="AG473"/>
  <c r="O473" i="1"/>
  <c r="D694"/>
  <c r="D739"/>
  <c r="M465"/>
  <c r="M447"/>
  <c r="O651"/>
  <c r="O698" s="1"/>
  <c r="BF458"/>
  <c r="BF452"/>
  <c r="BF448"/>
  <c r="BF450"/>
  <c r="BF447"/>
  <c r="BF449"/>
  <c r="BF457"/>
  <c r="BF451"/>
  <c r="BF453"/>
  <c r="BF455"/>
  <c r="BF456"/>
  <c r="BF454"/>
  <c r="M453"/>
  <c r="L651"/>
  <c r="D447"/>
  <c r="AL458"/>
  <c r="BA458" s="1"/>
  <c r="AL455"/>
  <c r="BA455" s="1"/>
  <c r="AL448"/>
  <c r="BA448" s="1"/>
  <c r="AL456"/>
  <c r="BA456" s="1"/>
  <c r="AL454"/>
  <c r="BA454" s="1"/>
  <c r="AL457"/>
  <c r="BA457" s="1"/>
  <c r="M469"/>
  <c r="AF646" i="3"/>
  <c r="AU645"/>
  <c r="AU697" s="1"/>
  <c r="D740" i="1"/>
  <c r="AL449"/>
  <c r="BA449" s="1"/>
  <c r="AL451"/>
  <c r="BA451" s="1"/>
  <c r="AR647" i="3"/>
  <c r="AG459"/>
  <c r="AG646" s="1"/>
  <c r="O459" i="1"/>
  <c r="BF461" s="1"/>
  <c r="AI646" i="3"/>
  <c r="AI698" s="1"/>
  <c r="M467" i="1"/>
  <c r="M461"/>
  <c r="M455"/>
  <c r="D426"/>
  <c r="AL437"/>
  <c r="BA437" s="1"/>
  <c r="AL436"/>
  <c r="BA436" s="1"/>
  <c r="AL435"/>
  <c r="BA435" s="1"/>
  <c r="AL434"/>
  <c r="BA434" s="1"/>
  <c r="AL433"/>
  <c r="BA433" s="1"/>
  <c r="AL429"/>
  <c r="BA429" s="1"/>
  <c r="AL430"/>
  <c r="BA430" s="1"/>
  <c r="L649"/>
  <c r="AL427"/>
  <c r="BA427" s="1"/>
  <c r="AL431"/>
  <c r="BA431" s="1"/>
  <c r="AL432"/>
  <c r="BA432" s="1"/>
  <c r="AL426"/>
  <c r="BA426" s="1"/>
  <c r="AL428"/>
  <c r="BA428" s="1"/>
  <c r="M468"/>
  <c r="M464"/>
  <c r="M462"/>
  <c r="M470"/>
  <c r="M463"/>
  <c r="M460"/>
  <c r="M466"/>
  <c r="D695"/>
  <c r="AF697" i="3"/>
  <c r="AQ646"/>
  <c r="BJ645" l="1"/>
  <c r="BI647"/>
  <c r="AR699"/>
  <c r="BH646"/>
  <c r="AQ698"/>
  <c r="AM696"/>
  <c r="AL461" i="31"/>
  <c r="BA461" s="1"/>
  <c r="AL467"/>
  <c r="BA467" s="1"/>
  <c r="AL469"/>
  <c r="BA469" s="1"/>
  <c r="AL468"/>
  <c r="BA468" s="1"/>
  <c r="D475" i="1"/>
  <c r="D475" i="31"/>
  <c r="L698"/>
  <c r="D651"/>
  <c r="D698" s="1"/>
  <c r="D466"/>
  <c r="D484" i="1"/>
  <c r="D484" i="31"/>
  <c r="D476" i="1"/>
  <c r="D476" i="31"/>
  <c r="D473" i="1"/>
  <c r="D479"/>
  <c r="D479" i="31"/>
  <c r="D469"/>
  <c r="D464"/>
  <c r="D467"/>
  <c r="D472"/>
  <c r="D478" i="1"/>
  <c r="D478" i="31"/>
  <c r="AL460"/>
  <c r="BA460" s="1"/>
  <c r="D649"/>
  <c r="D696" s="1"/>
  <c r="L696"/>
  <c r="AL462"/>
  <c r="BA462" s="1"/>
  <c r="D461"/>
  <c r="AF698" i="3"/>
  <c r="AM646"/>
  <c r="AM698" s="1"/>
  <c r="D483" i="31"/>
  <c r="D480" i="1"/>
  <c r="D480" i="31"/>
  <c r="L652"/>
  <c r="D459"/>
  <c r="AL470"/>
  <c r="BA470" s="1"/>
  <c r="AL466"/>
  <c r="BA466" s="1"/>
  <c r="AL465"/>
  <c r="BA465" s="1"/>
  <c r="D465"/>
  <c r="D463"/>
  <c r="AL463"/>
  <c r="BA463" s="1"/>
  <c r="AL464"/>
  <c r="BA464" s="1"/>
  <c r="AG698" i="3"/>
  <c r="D649" i="1"/>
  <c r="D696" s="1"/>
  <c r="L696"/>
  <c r="D651"/>
  <c r="D698" s="1"/>
  <c r="L698"/>
  <c r="M473"/>
  <c r="M472"/>
  <c r="L697"/>
  <c r="BF465"/>
  <c r="BF460"/>
  <c r="O489"/>
  <c r="M489" s="1"/>
  <c r="AG489" i="3"/>
  <c r="AG485"/>
  <c r="O485" i="1"/>
  <c r="M485" s="1"/>
  <c r="AG490" i="3"/>
  <c r="O490" i="1"/>
  <c r="M490" s="1"/>
  <c r="O484"/>
  <c r="M484" s="1"/>
  <c r="AG484" i="3"/>
  <c r="AG494"/>
  <c r="O494" i="1"/>
  <c r="M494" s="1"/>
  <c r="AG486" i="3"/>
  <c r="O486" i="1"/>
  <c r="M486" s="1"/>
  <c r="O488"/>
  <c r="M488" s="1"/>
  <c r="AG488" i="3"/>
  <c r="O492" i="1"/>
  <c r="M492" s="1"/>
  <c r="AG492" i="3"/>
  <c r="O491" i="1"/>
  <c r="M491" s="1"/>
  <c r="AG491" i="3"/>
  <c r="AI647"/>
  <c r="AI699" s="1"/>
  <c r="AG471"/>
  <c r="AG647" s="1"/>
  <c r="AG699" s="1"/>
  <c r="O471" i="1"/>
  <c r="O653" s="1"/>
  <c r="D459"/>
  <c r="AL470"/>
  <c r="BA470" s="1"/>
  <c r="L652"/>
  <c r="AL464"/>
  <c r="BA464" s="1"/>
  <c r="AL465"/>
  <c r="BA465" s="1"/>
  <c r="AL466"/>
  <c r="BA466" s="1"/>
  <c r="AL461"/>
  <c r="BA461" s="1"/>
  <c r="AL468"/>
  <c r="BA468" s="1"/>
  <c r="AL467"/>
  <c r="BA467" s="1"/>
  <c r="AL462"/>
  <c r="BA462" s="1"/>
  <c r="AL459"/>
  <c r="BA459" s="1"/>
  <c r="AL460"/>
  <c r="BA460" s="1"/>
  <c r="AL463"/>
  <c r="BA463" s="1"/>
  <c r="AL469"/>
  <c r="BA469" s="1"/>
  <c r="BF466"/>
  <c r="M651"/>
  <c r="M698" s="1"/>
  <c r="AR648" i="3"/>
  <c r="BI648" s="1"/>
  <c r="AQ647"/>
  <c r="AG487"/>
  <c r="O487" i="1"/>
  <c r="M487" s="1"/>
  <c r="AG493" i="3"/>
  <c r="O493" i="1"/>
  <c r="M493" s="1"/>
  <c r="O501"/>
  <c r="M501" s="1"/>
  <c r="AG501" i="3"/>
  <c r="M459" i="1"/>
  <c r="BF470"/>
  <c r="O652"/>
  <c r="O699" s="1"/>
  <c r="BF469"/>
  <c r="BF467"/>
  <c r="BF459"/>
  <c r="BF462"/>
  <c r="BF468"/>
  <c r="AP646" i="3"/>
  <c r="AG483"/>
  <c r="O483" i="1"/>
  <c r="AI648" i="3"/>
  <c r="AF647"/>
  <c r="AP647"/>
  <c r="BF463" i="1"/>
  <c r="BF464"/>
  <c r="M483" l="1"/>
  <c r="O654"/>
  <c r="BG647" i="3"/>
  <c r="AP699"/>
  <c r="BH647"/>
  <c r="AQ699"/>
  <c r="BG646"/>
  <c r="BJ646" s="1"/>
  <c r="AP698"/>
  <c r="AL480" i="31"/>
  <c r="BA480" s="1"/>
  <c r="D654" i="1"/>
  <c r="AL474" i="31"/>
  <c r="BA474" s="1"/>
  <c r="L654"/>
  <c r="D654" s="1"/>
  <c r="D490" i="1"/>
  <c r="D490" i="31"/>
  <c r="D495"/>
  <c r="D697"/>
  <c r="AL478"/>
  <c r="BA478" s="1"/>
  <c r="D496" i="1"/>
  <c r="D496" i="31"/>
  <c r="D492"/>
  <c r="D491" i="1"/>
  <c r="D491" i="31"/>
  <c r="AL476"/>
  <c r="BA476" s="1"/>
  <c r="D494" i="1"/>
  <c r="D494" i="31"/>
  <c r="D489" i="1"/>
  <c r="D489" i="31"/>
  <c r="L699"/>
  <c r="D652"/>
  <c r="D699" s="1"/>
  <c r="D473"/>
  <c r="L655"/>
  <c r="D506" i="1"/>
  <c r="D506" i="31"/>
  <c r="AF699" i="3"/>
  <c r="AM647"/>
  <c r="AM699" s="1"/>
  <c r="D485" i="1"/>
  <c r="D485" i="31"/>
  <c r="D471"/>
  <c r="AL482"/>
  <c r="BA482" s="1"/>
  <c r="L653"/>
  <c r="AL481"/>
  <c r="BA481" s="1"/>
  <c r="AL473"/>
  <c r="BA473" s="1"/>
  <c r="AL471"/>
  <c r="BA471" s="1"/>
  <c r="AL479"/>
  <c r="BA479" s="1"/>
  <c r="AL472"/>
  <c r="BA472" s="1"/>
  <c r="AL475"/>
  <c r="BA475" s="1"/>
  <c r="AL477"/>
  <c r="BA477" s="1"/>
  <c r="D697" i="1"/>
  <c r="D652"/>
  <c r="D699" s="1"/>
  <c r="L699"/>
  <c r="D483"/>
  <c r="M652"/>
  <c r="M699" s="1"/>
  <c r="AG648" i="3"/>
  <c r="AG504"/>
  <c r="O504" i="1"/>
  <c r="AU647" i="3"/>
  <c r="D471" i="1"/>
  <c r="AL482"/>
  <c r="BA482" s="1"/>
  <c r="AL481"/>
  <c r="BA481" s="1"/>
  <c r="AL473"/>
  <c r="BA473" s="1"/>
  <c r="AL478"/>
  <c r="BA478" s="1"/>
  <c r="AL477"/>
  <c r="BA477" s="1"/>
  <c r="AL472"/>
  <c r="BA472" s="1"/>
  <c r="AL471"/>
  <c r="BA471" s="1"/>
  <c r="AL476"/>
  <c r="BA476" s="1"/>
  <c r="AL480"/>
  <c r="BA480" s="1"/>
  <c r="AL474"/>
  <c r="BA474" s="1"/>
  <c r="AL475"/>
  <c r="BA475" s="1"/>
  <c r="AL479"/>
  <c r="BA479" s="1"/>
  <c r="AU646" i="3"/>
  <c r="AU698" s="1"/>
  <c r="BF646"/>
  <c r="BF647" s="1"/>
  <c r="D492" i="1"/>
  <c r="M471"/>
  <c r="O700"/>
  <c r="BF482"/>
  <c r="BF479"/>
  <c r="BF475"/>
  <c r="BF473"/>
  <c r="BF481"/>
  <c r="BF471"/>
  <c r="BF477"/>
  <c r="BF476"/>
  <c r="BF480"/>
  <c r="BF478"/>
  <c r="BF472"/>
  <c r="BF474"/>
  <c r="AP648" i="3"/>
  <c r="BG648" s="1"/>
  <c r="AQ648"/>
  <c r="BH648" s="1"/>
  <c r="O503" i="1"/>
  <c r="AG503" i="3"/>
  <c r="O500" i="1"/>
  <c r="M500" s="1"/>
  <c r="AG500" i="3"/>
  <c r="O498" i="1"/>
  <c r="M498" s="1"/>
  <c r="AG498" i="3"/>
  <c r="AG506"/>
  <c r="O506" i="1"/>
  <c r="O496"/>
  <c r="M496" s="1"/>
  <c r="AG496" i="3"/>
  <c r="AG502"/>
  <c r="O502" i="1"/>
  <c r="O497"/>
  <c r="M497" s="1"/>
  <c r="AG497" i="3"/>
  <c r="O505" i="1"/>
  <c r="AG505" i="3"/>
  <c r="O499" i="1"/>
  <c r="M499" s="1"/>
  <c r="AG499" i="3"/>
  <c r="O513" i="1"/>
  <c r="AG513" i="3"/>
  <c r="AR649"/>
  <c r="BI649" s="1"/>
  <c r="M654" i="1" l="1"/>
  <c r="M653"/>
  <c r="M700" s="1"/>
  <c r="BJ647" i="3"/>
  <c r="AU699"/>
  <c r="D499" i="31"/>
  <c r="L700"/>
  <c r="D653"/>
  <c r="D700" s="1"/>
  <c r="D493"/>
  <c r="D503"/>
  <c r="L702"/>
  <c r="D655"/>
  <c r="D702" s="1"/>
  <c r="D507"/>
  <c r="D486"/>
  <c r="D502"/>
  <c r="D508"/>
  <c r="D488" i="1"/>
  <c r="D488" i="31"/>
  <c r="D487"/>
  <c r="D504" i="1"/>
  <c r="D504" i="31"/>
  <c r="L701"/>
  <c r="D653" i="1"/>
  <c r="D700" s="1"/>
  <c r="L700"/>
  <c r="D655"/>
  <c r="D702" s="1"/>
  <c r="L702"/>
  <c r="O701"/>
  <c r="L701"/>
  <c r="D508"/>
  <c r="D495"/>
  <c r="M513"/>
  <c r="M505"/>
  <c r="M503"/>
  <c r="M504"/>
  <c r="M502"/>
  <c r="M506"/>
  <c r="O525"/>
  <c r="AG525" i="3"/>
  <c r="O511" i="1"/>
  <c r="AG511" i="3"/>
  <c r="O517" i="1"/>
  <c r="AG517" i="3"/>
  <c r="AG509"/>
  <c r="O509" i="1"/>
  <c r="O514"/>
  <c r="AG514" i="3"/>
  <c r="O508" i="1"/>
  <c r="AG508" i="3"/>
  <c r="AG518"/>
  <c r="O518" i="1"/>
  <c r="O510"/>
  <c r="AG510" i="3"/>
  <c r="O512" i="1"/>
  <c r="AG512" i="3"/>
  <c r="O516" i="1"/>
  <c r="AG516" i="3"/>
  <c r="O515" i="1"/>
  <c r="AG515" i="3"/>
  <c r="AR650"/>
  <c r="BI650" s="1"/>
  <c r="O495" i="1"/>
  <c r="AI649" i="3"/>
  <c r="AG495"/>
  <c r="AG649" s="1"/>
  <c r="AU648"/>
  <c r="BF648"/>
  <c r="D487" i="1"/>
  <c r="D493"/>
  <c r="AF648" i="3"/>
  <c r="AM648" s="1"/>
  <c r="O507" i="1"/>
  <c r="AI650" i="3"/>
  <c r="AG507"/>
  <c r="D499" i="1"/>
  <c r="D503"/>
  <c r="D502"/>
  <c r="AP649" i="3"/>
  <c r="BG649" s="1"/>
  <c r="O519" i="1"/>
  <c r="AG519" i="3"/>
  <c r="M495" i="1" l="1"/>
  <c r="O655"/>
  <c r="O702" s="1"/>
  <c r="D520"/>
  <c r="D520" i="31"/>
  <c r="D512" i="1"/>
  <c r="D512" i="31"/>
  <c r="D530" i="1"/>
  <c r="D530" i="31"/>
  <c r="D498" i="1"/>
  <c r="D498" i="31"/>
  <c r="D509" i="1"/>
  <c r="D509" i="31"/>
  <c r="D501" i="1"/>
  <c r="D501" i="31"/>
  <c r="D505" i="1"/>
  <c r="D505" i="31"/>
  <c r="D514" i="1"/>
  <c r="D514" i="31"/>
  <c r="D500"/>
  <c r="D510" i="1"/>
  <c r="D510" i="31"/>
  <c r="D519"/>
  <c r="D701"/>
  <c r="D701" i="1"/>
  <c r="M701"/>
  <c r="D507"/>
  <c r="M519"/>
  <c r="M507"/>
  <c r="M518"/>
  <c r="M509"/>
  <c r="M515"/>
  <c r="M516"/>
  <c r="M512"/>
  <c r="M510"/>
  <c r="M508"/>
  <c r="M514"/>
  <c r="M517"/>
  <c r="M511"/>
  <c r="M525"/>
  <c r="AG650" i="3"/>
  <c r="BF649"/>
  <c r="O527" i="1"/>
  <c r="AG527" i="3"/>
  <c r="O528" i="1"/>
  <c r="AG528" i="3"/>
  <c r="O524" i="1"/>
  <c r="AG524" i="3"/>
  <c r="O522" i="1"/>
  <c r="AG522" i="3"/>
  <c r="AG530"/>
  <c r="O530" i="1"/>
  <c r="M530" s="1"/>
  <c r="AR651" i="3"/>
  <c r="BI651" s="1"/>
  <c r="O526" i="1"/>
  <c r="AG526" i="3"/>
  <c r="AG521"/>
  <c r="O521" i="1"/>
  <c r="O529"/>
  <c r="M529" s="1"/>
  <c r="AG529" i="3"/>
  <c r="O523" i="1"/>
  <c r="AG523" i="3"/>
  <c r="O537" i="1"/>
  <c r="M537" s="1"/>
  <c r="AG537" i="3"/>
  <c r="D486" i="1"/>
  <c r="AQ649" i="3"/>
  <c r="BH649" s="1"/>
  <c r="D500" i="1"/>
  <c r="AP650" i="3"/>
  <c r="BG650" s="1"/>
  <c r="O531" i="1"/>
  <c r="M531" s="1"/>
  <c r="AG531" i="3"/>
  <c r="AQ650"/>
  <c r="BH650" s="1"/>
  <c r="M655" i="1" l="1"/>
  <c r="M702" s="1"/>
  <c r="D513"/>
  <c r="D513" i="31"/>
  <c r="D521"/>
  <c r="D497"/>
  <c r="D515" i="1"/>
  <c r="D515" i="31"/>
  <c r="D511"/>
  <c r="D526" i="1"/>
  <c r="D526" i="31"/>
  <c r="D522" i="1"/>
  <c r="D522" i="31"/>
  <c r="D527" i="1"/>
  <c r="D527" i="31"/>
  <c r="D516" i="1"/>
  <c r="D516" i="31"/>
  <c r="D528" i="1"/>
  <c r="D528" i="31"/>
  <c r="D531"/>
  <c r="D532" i="1"/>
  <c r="D532" i="31"/>
  <c r="D529" i="1"/>
  <c r="D529" i="31"/>
  <c r="D541" i="1"/>
  <c r="D541" i="31"/>
  <c r="D518" i="1"/>
  <c r="D518" i="31"/>
  <c r="D517" i="1"/>
  <c r="D517" i="31"/>
  <c r="D523" i="1"/>
  <c r="D523" i="31"/>
  <c r="D524" i="1"/>
  <c r="D524" i="31"/>
  <c r="D519" i="1"/>
  <c r="M521"/>
  <c r="M523"/>
  <c r="M526"/>
  <c r="M522"/>
  <c r="M524"/>
  <c r="M528"/>
  <c r="M527"/>
  <c r="O549"/>
  <c r="M549" s="1"/>
  <c r="AG549" i="3"/>
  <c r="O535" i="1"/>
  <c r="M535" s="1"/>
  <c r="AG535" i="3"/>
  <c r="O541" i="1"/>
  <c r="M541" s="1"/>
  <c r="AG541" i="3"/>
  <c r="AG533"/>
  <c r="O533" i="1"/>
  <c r="M533" s="1"/>
  <c r="O538"/>
  <c r="M538" s="1"/>
  <c r="AG538" i="3"/>
  <c r="AR652"/>
  <c r="BI652" s="1"/>
  <c r="O542" i="1"/>
  <c r="M542" s="1"/>
  <c r="AG542" i="3"/>
  <c r="O534" i="1"/>
  <c r="M534" s="1"/>
  <c r="AG534" i="3"/>
  <c r="O536" i="1"/>
  <c r="M536" s="1"/>
  <c r="AG536" i="3"/>
  <c r="O540" i="1"/>
  <c r="M540" s="1"/>
  <c r="AG540" i="3"/>
  <c r="O539" i="1"/>
  <c r="M539" s="1"/>
  <c r="AG539" i="3"/>
  <c r="AU650"/>
  <c r="BF650"/>
  <c r="AF649"/>
  <c r="AM649" s="1"/>
  <c r="O520" i="1"/>
  <c r="AG520" i="3"/>
  <c r="AG651" s="1"/>
  <c r="AI651"/>
  <c r="AF650"/>
  <c r="AM650" s="1"/>
  <c r="AU649"/>
  <c r="D511" i="1"/>
  <c r="D521"/>
  <c r="AP651" i="3"/>
  <c r="BG651" s="1"/>
  <c r="O543" i="1"/>
  <c r="M543" s="1"/>
  <c r="AG543" i="3"/>
  <c r="D548" i="1" l="1"/>
  <c r="D548" i="31"/>
  <c r="D539" i="1"/>
  <c r="D539" i="31"/>
  <c r="D534" i="1"/>
  <c r="D534" i="31"/>
  <c r="D552" i="1"/>
  <c r="D552" i="31"/>
  <c r="D525" i="1"/>
  <c r="D525" i="31"/>
  <c r="D535" i="1"/>
  <c r="D535" i="31"/>
  <c r="D543"/>
  <c r="D554" i="1"/>
  <c r="D554" i="31"/>
  <c r="D551" i="1"/>
  <c r="D551" i="31"/>
  <c r="D540" i="1"/>
  <c r="D540" i="31"/>
  <c r="D546" i="1"/>
  <c r="D546" i="31"/>
  <c r="D544" i="1"/>
  <c r="D544" i="31"/>
  <c r="D538"/>
  <c r="D542" i="1"/>
  <c r="D542" i="31"/>
  <c r="D531" i="1"/>
  <c r="M520"/>
  <c r="O550"/>
  <c r="M550" s="1"/>
  <c r="AG550" i="3"/>
  <c r="D497" i="1"/>
  <c r="O532"/>
  <c r="M532" s="1"/>
  <c r="AG532" i="3"/>
  <c r="AG652" s="1"/>
  <c r="AI652"/>
  <c r="AF651"/>
  <c r="AM651" s="1"/>
  <c r="AG554"/>
  <c r="O554" i="1"/>
  <c r="M554" s="1"/>
  <c r="AG545" i="3"/>
  <c r="O545" i="1"/>
  <c r="M545" s="1"/>
  <c r="O553"/>
  <c r="M553" s="1"/>
  <c r="AG553" i="3"/>
  <c r="O547" i="1"/>
  <c r="M547" s="1"/>
  <c r="AG547" i="3"/>
  <c r="O561" i="1"/>
  <c r="M561" s="1"/>
  <c r="AG561" i="3"/>
  <c r="BF651"/>
  <c r="D538" i="1"/>
  <c r="O555"/>
  <c r="M555" s="1"/>
  <c r="AG555" i="3"/>
  <c r="AP652"/>
  <c r="BG652" s="1"/>
  <c r="AQ651"/>
  <c r="BH651" s="1"/>
  <c r="D556" i="1" l="1"/>
  <c r="D556" i="31"/>
  <c r="D555"/>
  <c r="D547" i="1"/>
  <c r="D547" i="31"/>
  <c r="D550"/>
  <c r="D536" i="1"/>
  <c r="D536" i="31"/>
  <c r="D553" i="1"/>
  <c r="D553" i="31"/>
  <c r="D545" i="1"/>
  <c r="D545" i="31"/>
  <c r="D537" i="1"/>
  <c r="D537" i="31"/>
  <c r="D543" i="1"/>
  <c r="AU651" i="3"/>
  <c r="O573" i="1"/>
  <c r="M573" s="1"/>
  <c r="AG573" i="3"/>
  <c r="O559" i="1"/>
  <c r="M559" s="1"/>
  <c r="AG559" i="3"/>
  <c r="O565" i="1"/>
  <c r="M565" s="1"/>
  <c r="AG565" i="3"/>
  <c r="O557" i="1"/>
  <c r="M557" s="1"/>
  <c r="AG557" i="3"/>
  <c r="O562" i="1"/>
  <c r="M562" s="1"/>
  <c r="AG562" i="3"/>
  <c r="AR654"/>
  <c r="BI654" s="1"/>
  <c r="AG566"/>
  <c r="O566" i="1"/>
  <c r="M566" s="1"/>
  <c r="O558"/>
  <c r="M558" s="1"/>
  <c r="AG558" i="3"/>
  <c r="O560" i="1"/>
  <c r="M560" s="1"/>
  <c r="AG560" i="3"/>
  <c r="O564" i="1"/>
  <c r="M564" s="1"/>
  <c r="AG564" i="3"/>
  <c r="O563" i="1"/>
  <c r="M563" s="1"/>
  <c r="AG563" i="3"/>
  <c r="BF652"/>
  <c r="O551" i="1"/>
  <c r="M551" s="1"/>
  <c r="AG551" i="3"/>
  <c r="O567" i="1"/>
  <c r="M567" s="1"/>
  <c r="AG567" i="3"/>
  <c r="AR653"/>
  <c r="BI653" s="1"/>
  <c r="O544" i="1"/>
  <c r="M544" s="1"/>
  <c r="AG544" i="3"/>
  <c r="AI653"/>
  <c r="AQ652"/>
  <c r="BH652" s="1"/>
  <c r="AP653"/>
  <c r="BG653" s="1"/>
  <c r="D550" i="1"/>
  <c r="O546"/>
  <c r="M546" s="1"/>
  <c r="AG546" i="3"/>
  <c r="O548" i="1"/>
  <c r="M548" s="1"/>
  <c r="AG548" i="3"/>
  <c r="O552" i="1"/>
  <c r="M552" s="1"/>
  <c r="AG552" i="3"/>
  <c r="D565" i="31" l="1"/>
  <c r="D558"/>
  <c r="D564" i="1"/>
  <c r="D564" i="31"/>
  <c r="D567"/>
  <c r="D533"/>
  <c r="D560"/>
  <c r="D562" i="1"/>
  <c r="D562" i="31"/>
  <c r="D568"/>
  <c r="D557"/>
  <c r="D549"/>
  <c r="D559" i="1"/>
  <c r="D559" i="31"/>
  <c r="D566" i="1"/>
  <c r="D566" i="31"/>
  <c r="D563" i="1"/>
  <c r="D563" i="31"/>
  <c r="D555" i="1"/>
  <c r="D568"/>
  <c r="O575"/>
  <c r="M575" s="1"/>
  <c r="AG575" i="3"/>
  <c r="O576" i="1"/>
  <c r="M576" s="1"/>
  <c r="AG576" i="3"/>
  <c r="O572" i="1"/>
  <c r="M572" s="1"/>
  <c r="AG572" i="3"/>
  <c r="O570" i="1"/>
  <c r="M570" s="1"/>
  <c r="AG570" i="3"/>
  <c r="O578" i="1"/>
  <c r="M578" s="1"/>
  <c r="AG578" i="3"/>
  <c r="AR655"/>
  <c r="BI655" s="1"/>
  <c r="O574" i="1"/>
  <c r="M574" s="1"/>
  <c r="AG574" i="3"/>
  <c r="O569" i="1"/>
  <c r="M569" s="1"/>
  <c r="AG569" i="3"/>
  <c r="O577" i="1"/>
  <c r="M577" s="1"/>
  <c r="AG577" i="3"/>
  <c r="O571" i="1"/>
  <c r="M571" s="1"/>
  <c r="AG571" i="3"/>
  <c r="O585" i="1"/>
  <c r="M585" s="1"/>
  <c r="AG585" i="3"/>
  <c r="BF653"/>
  <c r="AF652"/>
  <c r="AM652" s="1"/>
  <c r="O556" i="1"/>
  <c r="M556" s="1"/>
  <c r="AG556" i="3"/>
  <c r="AG654" s="1"/>
  <c r="AI654"/>
  <c r="AG653"/>
  <c r="AU652"/>
  <c r="O597" i="1"/>
  <c r="M597" s="1"/>
  <c r="AG597" i="3"/>
  <c r="D549" i="1"/>
  <c r="D557"/>
  <c r="D558"/>
  <c r="D560"/>
  <c r="AP654" i="3"/>
  <c r="BG654" s="1"/>
  <c r="O579" i="1"/>
  <c r="M579" s="1"/>
  <c r="AG579" i="3"/>
  <c r="D565" i="1"/>
  <c r="AQ653" i="3"/>
  <c r="BH653" s="1"/>
  <c r="AF653"/>
  <c r="AM653" s="1"/>
  <c r="D592" i="1" l="1"/>
  <c r="D592" i="31"/>
  <c r="D594" i="1"/>
  <c r="D594" i="31"/>
  <c r="D571" i="1"/>
  <c r="D571" i="31"/>
  <c r="D595"/>
  <c r="D598" i="1"/>
  <c r="D598" i="31"/>
  <c r="D575"/>
  <c r="D580"/>
  <c r="D600" i="1"/>
  <c r="D600" i="31"/>
  <c r="D574" i="1"/>
  <c r="D574" i="31"/>
  <c r="D576" i="1"/>
  <c r="D576" i="31"/>
  <c r="D596" i="1"/>
  <c r="D596" i="31"/>
  <c r="D599"/>
  <c r="D579"/>
  <c r="D595" i="1"/>
  <c r="D580"/>
  <c r="D599"/>
  <c r="D567"/>
  <c r="O583"/>
  <c r="M583" s="1"/>
  <c r="AG583" i="3"/>
  <c r="O589" i="1"/>
  <c r="M589" s="1"/>
  <c r="AG589" i="3"/>
  <c r="O581" i="1"/>
  <c r="M581" s="1"/>
  <c r="AG581" i="3"/>
  <c r="O586" i="1"/>
  <c r="M586" s="1"/>
  <c r="AG586" i="3"/>
  <c r="AR656"/>
  <c r="BI656" s="1"/>
  <c r="AG590"/>
  <c r="O590" i="1"/>
  <c r="M590" s="1"/>
  <c r="O582"/>
  <c r="M582" s="1"/>
  <c r="AG582" i="3"/>
  <c r="O584" i="1"/>
  <c r="M584" s="1"/>
  <c r="AG584" i="3"/>
  <c r="O588" i="1"/>
  <c r="M588" s="1"/>
  <c r="AG588" i="3"/>
  <c r="O587" i="1"/>
  <c r="M587" s="1"/>
  <c r="AG587" i="3"/>
  <c r="AR657"/>
  <c r="BI657" s="1"/>
  <c r="BF654"/>
  <c r="AQ654"/>
  <c r="BH654" s="1"/>
  <c r="AP655"/>
  <c r="BG655" s="1"/>
  <c r="D575" i="1"/>
  <c r="D533"/>
  <c r="O568"/>
  <c r="M568" s="1"/>
  <c r="AG568" i="3"/>
  <c r="AG655" s="1"/>
  <c r="AI655"/>
  <c r="AU653"/>
  <c r="O595" i="1"/>
  <c r="M595" s="1"/>
  <c r="AG595" i="3"/>
  <c r="O601" i="1"/>
  <c r="M601" s="1"/>
  <c r="AG601" i="3"/>
  <c r="O593" i="1"/>
  <c r="M593" s="1"/>
  <c r="AG593" i="3"/>
  <c r="O598" i="1"/>
  <c r="M598" s="1"/>
  <c r="AG598" i="3"/>
  <c r="O592" i="1"/>
  <c r="M592" s="1"/>
  <c r="AG592" i="3"/>
  <c r="AG602"/>
  <c r="O602" i="1"/>
  <c r="M602" s="1"/>
  <c r="O594"/>
  <c r="M594" s="1"/>
  <c r="AG594" i="3"/>
  <c r="O596" i="1"/>
  <c r="M596" s="1"/>
  <c r="AG596" i="3"/>
  <c r="O600" i="1"/>
  <c r="M600" s="1"/>
  <c r="AG600" i="3"/>
  <c r="O599" i="1"/>
  <c r="M599" s="1"/>
  <c r="AG599" i="3"/>
  <c r="D587" i="31" l="1"/>
  <c r="D578" i="1"/>
  <c r="D578" i="31"/>
  <c r="D572" i="1"/>
  <c r="D572" i="31"/>
  <c r="D582" i="1"/>
  <c r="D582" i="31"/>
  <c r="D583" i="1"/>
  <c r="D583" i="31"/>
  <c r="D570" i="1"/>
  <c r="D570" i="31"/>
  <c r="D581" i="1"/>
  <c r="D581" i="31"/>
  <c r="D588" i="1"/>
  <c r="D588" i="31"/>
  <c r="D590" i="1"/>
  <c r="D590" i="31"/>
  <c r="D561"/>
  <c r="D573" i="1"/>
  <c r="D573" i="31"/>
  <c r="D597" i="1"/>
  <c r="D597" i="31"/>
  <c r="D586"/>
  <c r="D577" i="1"/>
  <c r="D577" i="31"/>
  <c r="D601" i="1"/>
  <c r="D601" i="31"/>
  <c r="D579" i="1"/>
  <c r="D586"/>
  <c r="BF655" i="3"/>
  <c r="AF654"/>
  <c r="AM654" s="1"/>
  <c r="O580" i="1"/>
  <c r="M580" s="1"/>
  <c r="AG580" i="3"/>
  <c r="AG656" s="1"/>
  <c r="AI656"/>
  <c r="AU654"/>
  <c r="D587" i="1"/>
  <c r="AP656" i="3"/>
  <c r="BG656" s="1"/>
  <c r="AQ655"/>
  <c r="BH655" s="1"/>
  <c r="O591" i="1"/>
  <c r="M591" s="1"/>
  <c r="AI657" i="3"/>
  <c r="AG591"/>
  <c r="AG657" s="1"/>
  <c r="AQ656"/>
  <c r="BH656" s="1"/>
  <c r="D584" i="31" l="1"/>
  <c r="D589" i="1"/>
  <c r="D589" i="31"/>
  <c r="D585" i="1"/>
  <c r="D585" i="31"/>
  <c r="D569"/>
  <c r="AU656" i="3"/>
  <c r="BF656"/>
  <c r="AF655"/>
  <c r="AM655" s="1"/>
  <c r="AF656"/>
  <c r="AM656" s="1"/>
  <c r="D561" i="1"/>
  <c r="AU655" i="3"/>
  <c r="AQ657"/>
  <c r="BH657" s="1"/>
  <c r="D591" i="31" l="1"/>
  <c r="D593"/>
  <c r="D602" i="1"/>
  <c r="D602" i="31"/>
  <c r="D593" i="1"/>
  <c r="AP657" i="3"/>
  <c r="BG657" s="1"/>
  <c r="AF657"/>
  <c r="AM657" s="1"/>
  <c r="D569" i="1"/>
  <c r="D584"/>
  <c r="D591" l="1"/>
  <c r="AU657" i="3"/>
  <c r="BF657"/>
  <c r="X254" l="1"/>
  <c r="X253"/>
  <c r="X252"/>
  <c r="X251" l="1"/>
  <c r="W628"/>
  <c r="X628" l="1"/>
  <c r="X680" s="1"/>
  <c r="W680" s="1"/>
  <c r="AD628" l="1"/>
  <c r="AD680" l="1"/>
  <c r="AL278" l="1"/>
  <c r="AL277"/>
  <c r="AL275"/>
  <c r="AL276"/>
  <c r="W631" l="1"/>
  <c r="AL290"/>
  <c r="AL289"/>
  <c r="AL281"/>
  <c r="AL288"/>
  <c r="AL287"/>
  <c r="AL284"/>
  <c r="AL283"/>
  <c r="AL285"/>
  <c r="AL286"/>
  <c r="AL282"/>
  <c r="AL280"/>
  <c r="AL298" l="1"/>
  <c r="AL300"/>
  <c r="AL302"/>
  <c r="AL297"/>
  <c r="AL301"/>
  <c r="AL294"/>
  <c r="AL296"/>
  <c r="AL293"/>
  <c r="X631"/>
  <c r="AL306" l="1"/>
  <c r="AL312"/>
  <c r="AL307"/>
  <c r="AL304"/>
  <c r="AL311"/>
  <c r="AL309"/>
  <c r="AL305"/>
  <c r="AL279"/>
  <c r="AE631"/>
  <c r="AL292"/>
  <c r="AL299"/>
  <c r="W632"/>
  <c r="W633"/>
  <c r="AL313"/>
  <c r="AL310"/>
  <c r="AL308"/>
  <c r="AL314"/>
  <c r="AL295"/>
  <c r="X632"/>
  <c r="X684" s="1"/>
  <c r="W684" l="1"/>
  <c r="AL318"/>
  <c r="AL322"/>
  <c r="W634"/>
  <c r="AL323"/>
  <c r="AL320"/>
  <c r="AL325"/>
  <c r="AL326"/>
  <c r="AL291"/>
  <c r="AE632"/>
  <c r="X633"/>
  <c r="X685" s="1"/>
  <c r="W685" s="1"/>
  <c r="M685" s="1"/>
  <c r="AL319"/>
  <c r="AL317"/>
  <c r="AL316"/>
  <c r="AL324"/>
  <c r="AL321"/>
  <c r="AE684" l="1"/>
  <c r="AL336"/>
  <c r="AL338"/>
  <c r="AL337"/>
  <c r="AL330"/>
  <c r="AL333"/>
  <c r="AL329"/>
  <c r="AL328"/>
  <c r="W635"/>
  <c r="AL332"/>
  <c r="AE633"/>
  <c r="AL303"/>
  <c r="AL331"/>
  <c r="AL334"/>
  <c r="AL335"/>
  <c r="X634"/>
  <c r="X686" s="1"/>
  <c r="W686" s="1"/>
  <c r="AE685" l="1"/>
  <c r="AL346"/>
  <c r="AL345"/>
  <c r="AL348"/>
  <c r="AL350"/>
  <c r="AL342"/>
  <c r="AL343"/>
  <c r="AL341"/>
  <c r="AL347"/>
  <c r="AL349"/>
  <c r="AL344"/>
  <c r="AL340"/>
  <c r="AL315"/>
  <c r="AE634"/>
  <c r="X635"/>
  <c r="X687" s="1"/>
  <c r="W687" s="1"/>
  <c r="W636"/>
  <c r="AE686" l="1"/>
  <c r="AL369"/>
  <c r="AL371"/>
  <c r="AL367"/>
  <c r="AL366"/>
  <c r="AL374"/>
  <c r="AL368"/>
  <c r="AL365"/>
  <c r="AL370"/>
  <c r="AL372"/>
  <c r="AL364"/>
  <c r="AL359"/>
  <c r="AL373"/>
  <c r="W638"/>
  <c r="AL327"/>
  <c r="AE635"/>
  <c r="X636"/>
  <c r="X688" s="1"/>
  <c r="W688" s="1"/>
  <c r="AE687" l="1"/>
  <c r="AL358"/>
  <c r="AL361"/>
  <c r="AL376"/>
  <c r="AL383"/>
  <c r="AL381"/>
  <c r="AL353"/>
  <c r="AL357"/>
  <c r="AL352"/>
  <c r="AL380"/>
  <c r="AL355"/>
  <c r="AL356"/>
  <c r="AL382"/>
  <c r="AL362"/>
  <c r="AL360"/>
  <c r="AL354"/>
  <c r="AL339"/>
  <c r="AE636"/>
  <c r="W637"/>
  <c r="X638"/>
  <c r="AE688" l="1"/>
  <c r="AL396"/>
  <c r="AL398"/>
  <c r="AL397"/>
  <c r="AL394"/>
  <c r="AL389"/>
  <c r="AL377"/>
  <c r="AL385"/>
  <c r="AL393"/>
  <c r="AL390"/>
  <c r="AL395"/>
  <c r="AL392"/>
  <c r="AL386"/>
  <c r="AL384"/>
  <c r="AL391"/>
  <c r="AL378"/>
  <c r="AL379"/>
  <c r="W640"/>
  <c r="X637"/>
  <c r="X689" s="1"/>
  <c r="W689" s="1"/>
  <c r="X639"/>
  <c r="X691" s="1"/>
  <c r="AL388"/>
  <c r="AL363"/>
  <c r="AE638"/>
  <c r="W639"/>
  <c r="AL409" l="1"/>
  <c r="AL407"/>
  <c r="AL408"/>
  <c r="AL410"/>
  <c r="AL403"/>
  <c r="AL402"/>
  <c r="AL401"/>
  <c r="AL404"/>
  <c r="AL405"/>
  <c r="AL400"/>
  <c r="AL406"/>
  <c r="X690"/>
  <c r="W690" s="1"/>
  <c r="M690" s="1"/>
  <c r="X640"/>
  <c r="X692" s="1"/>
  <c r="W692" s="1"/>
  <c r="W691"/>
  <c r="M691" s="1"/>
  <c r="W641"/>
  <c r="AL375"/>
  <c r="AE639"/>
  <c r="AE637"/>
  <c r="AL351"/>
  <c r="AE689" l="1"/>
  <c r="AE691"/>
  <c r="AL413"/>
  <c r="AL412"/>
  <c r="AL420"/>
  <c r="AL421"/>
  <c r="AL418"/>
  <c r="AL419"/>
  <c r="AL417"/>
  <c r="AL422"/>
  <c r="AL416"/>
  <c r="AL414"/>
  <c r="AL415"/>
  <c r="AE690"/>
  <c r="W642"/>
  <c r="X641"/>
  <c r="X693" s="1"/>
  <c r="W693" s="1"/>
  <c r="AL387"/>
  <c r="AE640"/>
  <c r="AE692" l="1"/>
  <c r="AL427"/>
  <c r="AL433"/>
  <c r="AL430"/>
  <c r="AL426"/>
  <c r="AL432"/>
  <c r="AL424"/>
  <c r="AL429"/>
  <c r="AL428"/>
  <c r="AL434"/>
  <c r="AL425"/>
  <c r="AL431"/>
  <c r="W643"/>
  <c r="AL399"/>
  <c r="AE641"/>
  <c r="X642"/>
  <c r="X694" s="1"/>
  <c r="W694" s="1"/>
  <c r="AE693" l="1"/>
  <c r="AL445"/>
  <c r="AL436"/>
  <c r="AL446"/>
  <c r="AL443"/>
  <c r="AL440"/>
  <c r="AL437"/>
  <c r="AL442"/>
  <c r="AL439"/>
  <c r="AL438"/>
  <c r="AL444"/>
  <c r="AL441"/>
  <c r="W644"/>
  <c r="X643"/>
  <c r="X695" s="1"/>
  <c r="W695" s="1"/>
  <c r="M695" s="1"/>
  <c r="AE642"/>
  <c r="AL411"/>
  <c r="AE694" l="1"/>
  <c r="AL452"/>
  <c r="AL453"/>
  <c r="AL451"/>
  <c r="AL455"/>
  <c r="AL448"/>
  <c r="AL456"/>
  <c r="AL457"/>
  <c r="AL449"/>
  <c r="AL458"/>
  <c r="AL454"/>
  <c r="AL450"/>
  <c r="AL423"/>
  <c r="AE643"/>
  <c r="W645"/>
  <c r="W697" s="1"/>
  <c r="X644"/>
  <c r="X696" s="1"/>
  <c r="W696" s="1"/>
  <c r="AE695" l="1"/>
  <c r="AL461"/>
  <c r="AL466"/>
  <c r="AL462"/>
  <c r="AL470"/>
  <c r="AL463"/>
  <c r="AL469"/>
  <c r="AL468"/>
  <c r="AL465"/>
  <c r="AL467"/>
  <c r="AL464"/>
  <c r="AL460"/>
  <c r="AE644"/>
  <c r="AL435"/>
  <c r="W646"/>
  <c r="X645"/>
  <c r="X697" s="1"/>
  <c r="AE696" l="1"/>
  <c r="AL474"/>
  <c r="AL481"/>
  <c r="AL479"/>
  <c r="AL478"/>
  <c r="AL475"/>
  <c r="AL472"/>
  <c r="AL477"/>
  <c r="AL476"/>
  <c r="AL480"/>
  <c r="AL482"/>
  <c r="AL473"/>
  <c r="AE645"/>
  <c r="AL447"/>
  <c r="X646"/>
  <c r="X698" s="1"/>
  <c r="W698" s="1"/>
  <c r="M698" s="1"/>
  <c r="W647"/>
  <c r="AE697" l="1"/>
  <c r="AL459"/>
  <c r="AE646"/>
  <c r="X647"/>
  <c r="X699" s="1"/>
  <c r="W699" s="1"/>
  <c r="AE698" l="1"/>
  <c r="AL487"/>
  <c r="AL491"/>
  <c r="AL492"/>
  <c r="AL493"/>
  <c r="AL488"/>
  <c r="AL486"/>
  <c r="AL489"/>
  <c r="AL485"/>
  <c r="AL494"/>
  <c r="AL490"/>
  <c r="AL484"/>
  <c r="W648"/>
  <c r="AL471"/>
  <c r="AE647"/>
  <c r="AE699" l="1"/>
  <c r="AL499"/>
  <c r="AL506"/>
  <c r="AL498"/>
  <c r="AL503"/>
  <c r="AL504"/>
  <c r="AL505"/>
  <c r="AL497"/>
  <c r="AL501"/>
  <c r="AL502"/>
  <c r="AL500"/>
  <c r="AL496"/>
  <c r="X648"/>
  <c r="W649"/>
  <c r="AL517" l="1"/>
  <c r="AL513"/>
  <c r="AL509"/>
  <c r="AL511"/>
  <c r="AL515"/>
  <c r="AL510"/>
  <c r="AL512"/>
  <c r="AL508"/>
  <c r="AL514"/>
  <c r="AL516"/>
  <c r="AL518"/>
  <c r="X649"/>
  <c r="AL483"/>
  <c r="AE648"/>
  <c r="W650"/>
  <c r="AL527" l="1"/>
  <c r="AL528"/>
  <c r="AL523"/>
  <c r="AL521"/>
  <c r="AL525"/>
  <c r="AL526"/>
  <c r="AL520"/>
  <c r="AL530"/>
  <c r="AL522"/>
  <c r="AL529"/>
  <c r="AL524"/>
  <c r="X650"/>
  <c r="AL495"/>
  <c r="AE649"/>
  <c r="W651"/>
  <c r="AL534" l="1"/>
  <c r="AL536"/>
  <c r="AL533"/>
  <c r="AL541"/>
  <c r="AL542"/>
  <c r="AL532"/>
  <c r="AL535"/>
  <c r="AL537"/>
  <c r="AL540"/>
  <c r="AL539"/>
  <c r="AL538"/>
  <c r="X651"/>
  <c r="W652"/>
  <c r="AL507"/>
  <c r="AE650"/>
  <c r="AL545" l="1"/>
  <c r="AL547"/>
  <c r="AL550"/>
  <c r="AL553"/>
  <c r="AL552"/>
  <c r="AL551"/>
  <c r="AL548"/>
  <c r="AL549"/>
  <c r="AL546"/>
  <c r="AL544"/>
  <c r="AL554"/>
  <c r="X652"/>
  <c r="W653"/>
  <c r="AE651"/>
  <c r="AL519"/>
  <c r="AL566" l="1"/>
  <c r="AL560"/>
  <c r="AL561"/>
  <c r="AL562"/>
  <c r="AL563"/>
  <c r="AL564"/>
  <c r="AL557"/>
  <c r="AL558"/>
  <c r="AL556"/>
  <c r="AL565"/>
  <c r="AL559"/>
  <c r="X653"/>
  <c r="AL531"/>
  <c r="AE652"/>
  <c r="W654"/>
  <c r="AL574" l="1"/>
  <c r="AL571"/>
  <c r="AL570"/>
  <c r="AL568"/>
  <c r="AL576"/>
  <c r="AL575"/>
  <c r="AL572"/>
  <c r="AL573"/>
  <c r="AL578"/>
  <c r="AL577"/>
  <c r="AL569"/>
  <c r="X654"/>
  <c r="W655"/>
  <c r="AE653"/>
  <c r="AL543"/>
  <c r="AL590" l="1"/>
  <c r="AL583"/>
  <c r="AL589"/>
  <c r="AL580"/>
  <c r="AL587"/>
  <c r="AL586"/>
  <c r="AL585"/>
  <c r="AL588"/>
  <c r="AL581"/>
  <c r="AL584"/>
  <c r="AL582"/>
  <c r="X655"/>
  <c r="AL555"/>
  <c r="AE654"/>
  <c r="W656"/>
  <c r="AL598" l="1"/>
  <c r="AL599"/>
  <c r="AL600"/>
  <c r="AL597"/>
  <c r="AL593"/>
  <c r="AL602"/>
  <c r="AL596"/>
  <c r="AL601"/>
  <c r="AL594"/>
  <c r="AL595"/>
  <c r="X656"/>
  <c r="AL592"/>
  <c r="W657"/>
  <c r="AL567"/>
  <c r="AE655"/>
  <c r="X657" l="1"/>
  <c r="AL579"/>
  <c r="AE656"/>
  <c r="AL591" l="1"/>
  <c r="AE657"/>
  <c r="AJ629" l="1"/>
  <c r="AN629" s="1"/>
  <c r="AN681" s="1"/>
  <c r="P635" i="1"/>
  <c r="AX259" i="3"/>
  <c r="P682" i="1" l="1"/>
  <c r="AY266" i="3"/>
  <c r="AY263"/>
  <c r="AY264"/>
  <c r="AY265"/>
  <c r="AY262"/>
  <c r="AY260"/>
  <c r="AY261"/>
  <c r="BA259"/>
  <c r="AJ681"/>
  <c r="AY259"/>
  <c r="AZ116" i="1" l="1"/>
  <c r="AY116" s="1"/>
  <c r="AZ114"/>
  <c r="AY114" s="1"/>
  <c r="AZ112"/>
  <c r="AY112" s="1"/>
  <c r="AZ115"/>
  <c r="AY115" s="1"/>
  <c r="AZ113"/>
  <c r="AY113" s="1"/>
  <c r="AZ111"/>
  <c r="AZ120" l="1"/>
  <c r="AY120" s="1"/>
  <c r="AZ119"/>
  <c r="AY119" s="1"/>
  <c r="AZ122"/>
  <c r="AY122" s="1"/>
  <c r="AZ118"/>
  <c r="AY118" s="1"/>
  <c r="AZ121"/>
  <c r="AY121" s="1"/>
  <c r="AU121" s="1"/>
  <c r="AZ117"/>
  <c r="AY117" s="1"/>
  <c r="AU122" l="1"/>
  <c r="X262" i="3" l="1"/>
  <c r="X261" l="1"/>
  <c r="X260" l="1"/>
  <c r="X259" l="1"/>
  <c r="X258" l="1"/>
  <c r="X257" l="1"/>
  <c r="X256" l="1"/>
  <c r="X255" l="1"/>
  <c r="W629"/>
  <c r="X629" l="1"/>
  <c r="X681" s="1"/>
  <c r="W681" s="1"/>
  <c r="Z211" i="1" l="1"/>
  <c r="Z214"/>
  <c r="Z212" l="1"/>
  <c r="Z213"/>
  <c r="Z217"/>
  <c r="Z218"/>
  <c r="AT215"/>
  <c r="Z216"/>
  <c r="AK677" i="3" l="1"/>
  <c r="AZ126" i="1" l="1"/>
  <c r="AY126" s="1"/>
  <c r="AZ128"/>
  <c r="AZ127"/>
  <c r="AY127" s="1"/>
  <c r="AZ124"/>
  <c r="AY124" s="1"/>
  <c r="AZ123"/>
  <c r="AY123" s="1"/>
  <c r="AZ125"/>
  <c r="AY125" s="1"/>
  <c r="AZ140" l="1"/>
  <c r="AZ138"/>
  <c r="AZ137"/>
  <c r="AZ139"/>
  <c r="AZ135"/>
  <c r="AZ132"/>
  <c r="AY132" s="1"/>
  <c r="AZ130"/>
  <c r="AZ129"/>
  <c r="AY129" s="1"/>
  <c r="AZ136"/>
  <c r="AY136" s="1"/>
  <c r="AZ131"/>
  <c r="AY131" s="1"/>
  <c r="AZ134"/>
  <c r="AY134" s="1"/>
  <c r="AZ133"/>
  <c r="AY133" s="1"/>
  <c r="AZ152" l="1"/>
  <c r="AZ151"/>
  <c r="AY151" s="1"/>
  <c r="AZ150"/>
  <c r="AY150" s="1"/>
  <c r="AZ149"/>
  <c r="AY149" s="1"/>
  <c r="AZ146"/>
  <c r="AY146" s="1"/>
  <c r="AZ142"/>
  <c r="AY142" s="1"/>
  <c r="AZ143"/>
  <c r="AY143" s="1"/>
  <c r="AZ148"/>
  <c r="AY148" s="1"/>
  <c r="AZ145"/>
  <c r="AY145" s="1"/>
  <c r="AZ144"/>
  <c r="AY144" s="1"/>
  <c r="AZ141"/>
  <c r="AY141" s="1"/>
  <c r="AZ147"/>
  <c r="AY147" s="1"/>
  <c r="AZ164" l="1"/>
  <c r="AY164" s="1"/>
  <c r="AZ161"/>
  <c r="AZ163"/>
  <c r="AZ162"/>
  <c r="AY162" s="1"/>
  <c r="AZ160"/>
  <c r="AZ158"/>
  <c r="AZ157"/>
  <c r="AZ156"/>
  <c r="AY156" s="1"/>
  <c r="AZ159"/>
  <c r="AY159" s="1"/>
  <c r="AZ155"/>
  <c r="AZ154"/>
  <c r="AZ153"/>
  <c r="AZ176" l="1"/>
  <c r="AY176" s="1"/>
  <c r="AZ174"/>
  <c r="AZ173"/>
  <c r="AZ175"/>
  <c r="AY175" s="1"/>
  <c r="AZ172"/>
  <c r="AY172" s="1"/>
  <c r="AZ169"/>
  <c r="AZ166"/>
  <c r="AY166" s="1"/>
  <c r="AZ168"/>
  <c r="AZ171"/>
  <c r="AY171" s="1"/>
  <c r="AZ170"/>
  <c r="AZ167"/>
  <c r="AZ165"/>
  <c r="AY165" s="1"/>
  <c r="AZ188" l="1"/>
  <c r="AZ185"/>
  <c r="AZ187"/>
  <c r="AZ186"/>
  <c r="AZ180"/>
  <c r="AZ181"/>
  <c r="AY181" s="1"/>
  <c r="AZ179"/>
  <c r="AY179" s="1"/>
  <c r="AZ183"/>
  <c r="AZ182"/>
  <c r="AZ177"/>
  <c r="AY177" s="1"/>
  <c r="AZ178"/>
  <c r="AY178" s="1"/>
  <c r="AZ184"/>
  <c r="AZ200" l="1"/>
  <c r="AZ197"/>
  <c r="AZ198"/>
  <c r="AZ199"/>
  <c r="AZ196"/>
  <c r="AZ194"/>
  <c r="AZ191"/>
  <c r="AZ192"/>
  <c r="AZ195"/>
  <c r="AZ193"/>
  <c r="AZ190"/>
  <c r="AZ189"/>
  <c r="AZ212" l="1"/>
  <c r="AY212" s="1"/>
  <c r="AZ209"/>
  <c r="AZ211"/>
  <c r="AY211" s="1"/>
  <c r="AZ203"/>
  <c r="AZ210"/>
  <c r="AY210" s="1"/>
  <c r="AZ201"/>
  <c r="AZ205"/>
  <c r="AZ208"/>
  <c r="AZ206"/>
  <c r="AZ204"/>
  <c r="AZ202"/>
  <c r="AZ207"/>
  <c r="AZ224" l="1"/>
  <c r="AZ222"/>
  <c r="AY222" s="1"/>
  <c r="AZ223"/>
  <c r="AZ221"/>
  <c r="AY221" s="1"/>
  <c r="AZ217"/>
  <c r="AY217" s="1"/>
  <c r="AZ214"/>
  <c r="AY214" s="1"/>
  <c r="AZ215"/>
  <c r="AY215" s="1"/>
  <c r="AZ220"/>
  <c r="AY220" s="1"/>
  <c r="AZ218"/>
  <c r="AZ213"/>
  <c r="AY213" s="1"/>
  <c r="AZ216"/>
  <c r="AY216" s="1"/>
  <c r="AZ219"/>
  <c r="AY219" s="1"/>
  <c r="AZ229" l="1"/>
  <c r="AY229" s="1"/>
  <c r="AZ225"/>
  <c r="AY225" s="1"/>
  <c r="AZ227"/>
  <c r="AZ230"/>
  <c r="AY230" s="1"/>
  <c r="AZ228"/>
  <c r="AZ226"/>
  <c r="AY226" s="1"/>
  <c r="Z226" l="1"/>
  <c r="Z220"/>
  <c r="Z225"/>
  <c r="Z229"/>
  <c r="Z222"/>
  <c r="Z223"/>
  <c r="AT228"/>
  <c r="AT219"/>
  <c r="Z224"/>
  <c r="AT221"/>
  <c r="Z227"/>
  <c r="AK678" i="3" l="1"/>
  <c r="AZ242" i="1" l="1"/>
  <c r="AZ239"/>
  <c r="AZ238"/>
  <c r="AZ240"/>
  <c r="AZ237"/>
  <c r="AZ241"/>
  <c r="AZ233"/>
  <c r="AZ234"/>
  <c r="AZ231"/>
  <c r="AZ232"/>
  <c r="AZ236"/>
  <c r="AZ235"/>
  <c r="AZ254" l="1"/>
  <c r="AZ252"/>
  <c r="AZ253"/>
  <c r="AZ244"/>
  <c r="AY244" s="1"/>
  <c r="AZ246"/>
  <c r="AY246" s="1"/>
  <c r="AZ251"/>
  <c r="AZ243"/>
  <c r="AY243" s="1"/>
  <c r="AZ245"/>
  <c r="AY245" s="1"/>
  <c r="AZ250"/>
  <c r="AZ249"/>
  <c r="AZ248"/>
  <c r="AZ247"/>
  <c r="E242" l="1"/>
  <c r="Z242" s="1"/>
  <c r="E241" l="1"/>
  <c r="Z241" s="1"/>
  <c r="E239" l="1"/>
  <c r="Z239" s="1"/>
  <c r="E240"/>
  <c r="Z240" s="1"/>
  <c r="E238" l="1"/>
  <c r="Z238" s="1"/>
  <c r="E236" l="1"/>
  <c r="Z236" s="1"/>
  <c r="E237"/>
  <c r="Z237" s="1"/>
  <c r="E235" l="1"/>
  <c r="Z235" s="1"/>
  <c r="E234" l="1"/>
  <c r="Z234" s="1"/>
  <c r="AK679" i="3" l="1"/>
  <c r="E233" i="1"/>
  <c r="Z233" s="1"/>
  <c r="AT242"/>
  <c r="AT241"/>
  <c r="AT240"/>
  <c r="AT238"/>
  <c r="AT239"/>
  <c r="AT237"/>
  <c r="AT235"/>
  <c r="AT232"/>
  <c r="AT233"/>
  <c r="AT234"/>
  <c r="AT236"/>
  <c r="AT231"/>
  <c r="I633"/>
  <c r="E232"/>
  <c r="Z232" s="1"/>
  <c r="E633" l="1"/>
  <c r="I680"/>
  <c r="I725"/>
  <c r="Z633"/>
  <c r="M178" i="10" s="1"/>
  <c r="E680" i="1" l="1"/>
  <c r="E725"/>
  <c r="AD629" i="3" l="1"/>
  <c r="AD681" l="1"/>
  <c r="E289" i="1" l="1"/>
  <c r="Z289" s="1"/>
  <c r="AQ291"/>
  <c r="AQ290"/>
  <c r="Q637"/>
  <c r="AQ292"/>
  <c r="AQ289"/>
  <c r="AQ293"/>
  <c r="Z637" l="1"/>
  <c r="O182" i="10" s="1"/>
  <c r="D182"/>
  <c r="E637" i="1"/>
  <c r="Q182" i="10" l="1"/>
  <c r="F182"/>
  <c r="E246" i="1" l="1"/>
  <c r="Z246" s="1"/>
  <c r="E245" l="1"/>
  <c r="Z245" s="1"/>
  <c r="E244" l="1"/>
  <c r="Z244" s="1"/>
  <c r="AT254" l="1"/>
  <c r="AT253"/>
  <c r="AT252"/>
  <c r="AT250"/>
  <c r="AT251"/>
  <c r="AT249"/>
  <c r="AT248"/>
  <c r="AT247"/>
  <c r="AT246"/>
  <c r="AT245"/>
  <c r="AT244"/>
  <c r="AQ305"/>
  <c r="AQ301"/>
  <c r="AQ303"/>
  <c r="E294"/>
  <c r="Z294" s="1"/>
  <c r="AQ302"/>
  <c r="Q638"/>
  <c r="AQ304"/>
  <c r="AQ295"/>
  <c r="AQ299"/>
  <c r="AQ296"/>
  <c r="AQ294"/>
  <c r="AQ297"/>
  <c r="AQ298"/>
  <c r="AQ300"/>
  <c r="Q686" l="1"/>
  <c r="Z638"/>
  <c r="O183" i="10" s="1"/>
  <c r="D183"/>
  <c r="Q685" i="1"/>
  <c r="E638"/>
  <c r="E243"/>
  <c r="Z243" s="1"/>
  <c r="I634"/>
  <c r="Z634" l="1"/>
  <c r="O179" i="10" s="1"/>
  <c r="I727" i="1"/>
  <c r="I726"/>
  <c r="I681"/>
  <c r="I682"/>
  <c r="E634"/>
  <c r="E731"/>
  <c r="E685"/>
  <c r="E686"/>
  <c r="E730"/>
  <c r="G183" i="10"/>
  <c r="F183"/>
  <c r="R183"/>
  <c r="Q183"/>
  <c r="E727" i="1" l="1"/>
  <c r="E682"/>
  <c r="E726"/>
  <c r="E681"/>
  <c r="R180" i="10"/>
  <c r="Q179"/>
  <c r="AZ261" i="1" l="1"/>
  <c r="AZ262"/>
  <c r="AZ260"/>
  <c r="AZ258"/>
  <c r="AZ256"/>
  <c r="AZ257"/>
  <c r="AZ259"/>
  <c r="AZ255"/>
  <c r="AT262" l="1"/>
  <c r="AT261"/>
  <c r="AT260"/>
  <c r="AT259"/>
  <c r="AT258"/>
  <c r="AT257"/>
  <c r="AT256"/>
  <c r="AT255"/>
  <c r="D228" i="10" l="1"/>
  <c r="F228" l="1"/>
  <c r="W273" i="3" l="1"/>
  <c r="W272" l="1"/>
  <c r="AD272"/>
  <c r="Y112" i="1" l="1"/>
  <c r="Y113"/>
  <c r="Y114"/>
  <c r="Y115"/>
  <c r="Y116"/>
  <c r="Y117"/>
  <c r="Y118"/>
  <c r="Y119"/>
  <c r="Y120"/>
  <c r="Y121"/>
  <c r="Y122"/>
  <c r="Y111"/>
  <c r="C64" i="10" l="1"/>
  <c r="G64" s="1"/>
  <c r="C168"/>
  <c r="G168" s="1"/>
  <c r="C178"/>
  <c r="C177"/>
  <c r="C176"/>
  <c r="C175"/>
  <c r="C174"/>
  <c r="C173"/>
  <c r="C172"/>
  <c r="C171"/>
  <c r="C170"/>
  <c r="C169"/>
  <c r="C74"/>
  <c r="C73"/>
  <c r="C72"/>
  <c r="C71"/>
  <c r="C70"/>
  <c r="C69"/>
  <c r="C68"/>
  <c r="C67"/>
  <c r="C66"/>
  <c r="C65"/>
  <c r="G169" l="1"/>
  <c r="G65"/>
  <c r="G66"/>
  <c r="G68"/>
  <c r="G70"/>
  <c r="G72"/>
  <c r="G178"/>
  <c r="G67"/>
  <c r="G69"/>
  <c r="G71"/>
  <c r="G73"/>
  <c r="G170"/>
  <c r="G171"/>
  <c r="G172"/>
  <c r="G173"/>
  <c r="G174"/>
  <c r="G175"/>
  <c r="G176"/>
  <c r="G177"/>
  <c r="G74"/>
  <c r="N64" l="1"/>
  <c r="R64" s="1"/>
  <c r="V623" i="1"/>
  <c r="V670" s="1"/>
  <c r="N168" i="10" l="1"/>
  <c r="R168" s="1"/>
  <c r="Y623" i="1"/>
  <c r="AD271" i="3" l="1"/>
  <c r="W271"/>
  <c r="AD270" l="1"/>
  <c r="W270"/>
  <c r="AD269" l="1"/>
  <c r="W269"/>
  <c r="AD268" l="1"/>
  <c r="W268"/>
  <c r="AD267" l="1"/>
  <c r="W267" l="1"/>
  <c r="W630" l="1"/>
  <c r="Y273" l="1"/>
  <c r="AC273"/>
  <c r="Z273"/>
  <c r="Z270" l="1"/>
  <c r="Z267"/>
  <c r="Z269"/>
  <c r="Z271"/>
  <c r="AB267"/>
  <c r="AB269"/>
  <c r="AB271"/>
  <c r="AN271" s="1"/>
  <c r="AC268"/>
  <c r="AC270"/>
  <c r="Y272"/>
  <c r="X272" s="1"/>
  <c r="AC272"/>
  <c r="X273"/>
  <c r="Z268"/>
  <c r="AB268"/>
  <c r="AB270"/>
  <c r="AC267"/>
  <c r="AC269"/>
  <c r="AC271"/>
  <c r="Z272"/>
  <c r="AB272"/>
  <c r="BZ284" i="1"/>
  <c r="BZ282"/>
  <c r="BZ281"/>
  <c r="H636"/>
  <c r="BZ275"/>
  <c r="BZ278"/>
  <c r="BZ276"/>
  <c r="BA284"/>
  <c r="BZ283"/>
  <c r="BZ279"/>
  <c r="BZ280"/>
  <c r="BZ277"/>
  <c r="BA283"/>
  <c r="BA281"/>
  <c r="BA282"/>
  <c r="BA280"/>
  <c r="BA279"/>
  <c r="BA277"/>
  <c r="BA275"/>
  <c r="BA278"/>
  <c r="BA276"/>
  <c r="I636"/>
  <c r="N272" i="31" l="1"/>
  <c r="O272" s="1"/>
  <c r="N272" i="1"/>
  <c r="AN272" i="3"/>
  <c r="AN267"/>
  <c r="AN270"/>
  <c r="AN268"/>
  <c r="AN269"/>
  <c r="AB630"/>
  <c r="BK283" i="31"/>
  <c r="AW271" i="3"/>
  <c r="AW269"/>
  <c r="AW272"/>
  <c r="AW267"/>
  <c r="AW268"/>
  <c r="AW270"/>
  <c r="Y271"/>
  <c r="X271" s="1"/>
  <c r="H684" i="1"/>
  <c r="H729"/>
  <c r="H683"/>
  <c r="H728"/>
  <c r="AX271" i="3"/>
  <c r="AX267"/>
  <c r="BU284" i="1"/>
  <c r="G636"/>
  <c r="BU283"/>
  <c r="BU281"/>
  <c r="BU279"/>
  <c r="BU276"/>
  <c r="BU275"/>
  <c r="BU278"/>
  <c r="BU282"/>
  <c r="BU280"/>
  <c r="BU277"/>
  <c r="M630" i="3"/>
  <c r="AX268"/>
  <c r="AF630"/>
  <c r="AC630"/>
  <c r="AG630"/>
  <c r="Z630"/>
  <c r="I684" i="1"/>
  <c r="I729"/>
  <c r="I683"/>
  <c r="I728"/>
  <c r="AX272" i="3"/>
  <c r="AX269"/>
  <c r="AK630"/>
  <c r="AX270"/>
  <c r="J630"/>
  <c r="O272" i="1"/>
  <c r="BK283"/>
  <c r="AO630" i="3" l="1"/>
  <c r="AO682" s="1"/>
  <c r="AB682"/>
  <c r="AB683"/>
  <c r="AM630"/>
  <c r="AY274"/>
  <c r="P636" i="31"/>
  <c r="BF283" i="1"/>
  <c r="BF283" i="31"/>
  <c r="AY273" i="3"/>
  <c r="J683"/>
  <c r="BA270"/>
  <c r="AK683"/>
  <c r="AK682"/>
  <c r="BA272"/>
  <c r="AG683"/>
  <c r="AG682"/>
  <c r="BA268"/>
  <c r="G684" i="1"/>
  <c r="G728"/>
  <c r="G729"/>
  <c r="G683"/>
  <c r="BA271" i="3"/>
  <c r="BA269"/>
  <c r="Z683"/>
  <c r="Z682"/>
  <c r="AC683"/>
  <c r="AC682"/>
  <c r="AF683"/>
  <c r="AF682"/>
  <c r="M683"/>
  <c r="BA267"/>
  <c r="AY272"/>
  <c r="AY271"/>
  <c r="AY268"/>
  <c r="AY269"/>
  <c r="AY270"/>
  <c r="AY267"/>
  <c r="N271" i="31" l="1"/>
  <c r="O271" s="1"/>
  <c r="N271" i="1"/>
  <c r="AO683" i="3"/>
  <c r="AM682"/>
  <c r="AM683"/>
  <c r="BK282" i="31"/>
  <c r="P683"/>
  <c r="P684"/>
  <c r="O271" i="1"/>
  <c r="BK282"/>
  <c r="BF282" l="1"/>
  <c r="BF282" i="31"/>
  <c r="Y270" i="3"/>
  <c r="X270" s="1"/>
  <c r="N270" i="31" l="1"/>
  <c r="O270" s="1"/>
  <c r="N270" i="1"/>
  <c r="BK281" i="31"/>
  <c r="O270" i="1"/>
  <c r="BK281"/>
  <c r="BF281" l="1"/>
  <c r="BF281" i="31"/>
  <c r="Y269" i="3" l="1"/>
  <c r="X269" s="1"/>
  <c r="Y268" l="1"/>
  <c r="X268" s="1"/>
  <c r="N268" i="31" l="1"/>
  <c r="O268" s="1"/>
  <c r="N268" i="1"/>
  <c r="O268"/>
  <c r="Y267" i="3" l="1"/>
  <c r="N267" i="31" l="1"/>
  <c r="O267" s="1"/>
  <c r="N267" i="1"/>
  <c r="BI268" i="31"/>
  <c r="BI267"/>
  <c r="Y630" i="3"/>
  <c r="X267"/>
  <c r="I630"/>
  <c r="O267" i="1"/>
  <c r="BI268"/>
  <c r="BI267"/>
  <c r="X630" i="3" l="1"/>
  <c r="I683"/>
  <c r="Y683"/>
  <c r="Y682"/>
  <c r="O266" i="1"/>
  <c r="BD268" i="31" l="1"/>
  <c r="BD267"/>
  <c r="O635"/>
  <c r="BD266"/>
  <c r="X682" i="3"/>
  <c r="W682" s="1"/>
  <c r="X683"/>
  <c r="W683" s="1"/>
  <c r="K629"/>
  <c r="AI629"/>
  <c r="AI681" s="1"/>
  <c r="O682" i="31" l="1"/>
  <c r="P727"/>
  <c r="BD267" i="1"/>
  <c r="BD266"/>
  <c r="BD268"/>
  <c r="O635"/>
  <c r="O682" l="1"/>
  <c r="P727"/>
  <c r="O128" i="10"/>
  <c r="R128" l="1"/>
  <c r="Q128"/>
  <c r="N269" i="31" l="1"/>
  <c r="O269" s="1"/>
  <c r="N269" i="1"/>
  <c r="N636" s="1"/>
  <c r="BK280" i="31"/>
  <c r="BK279"/>
  <c r="BK278"/>
  <c r="BK275"/>
  <c r="BI272"/>
  <c r="BI273"/>
  <c r="BK277"/>
  <c r="BI270"/>
  <c r="BK276"/>
  <c r="BI274"/>
  <c r="BI271"/>
  <c r="BI269"/>
  <c r="BI273" i="1"/>
  <c r="BI274"/>
  <c r="O269"/>
  <c r="BK280"/>
  <c r="BK279"/>
  <c r="BK277"/>
  <c r="BK276"/>
  <c r="BI271"/>
  <c r="BK275"/>
  <c r="BI272"/>
  <c r="BI270"/>
  <c r="BI269"/>
  <c r="AH630" i="3"/>
  <c r="BK278" i="1"/>
  <c r="N636" i="31" l="1"/>
  <c r="N728" s="1"/>
  <c r="N728" i="1"/>
  <c r="BF280" i="31"/>
  <c r="BF279"/>
  <c r="O636"/>
  <c r="BF278"/>
  <c r="BF277"/>
  <c r="BD273"/>
  <c r="BD274"/>
  <c r="BD269"/>
  <c r="BF275"/>
  <c r="BD271"/>
  <c r="BF276"/>
  <c r="BD270"/>
  <c r="BD272"/>
  <c r="K630" i="3"/>
  <c r="AH682"/>
  <c r="AH683"/>
  <c r="AX630"/>
  <c r="N683" i="1"/>
  <c r="N684"/>
  <c r="Z129" i="10"/>
  <c r="BD274" i="1"/>
  <c r="AI630" i="3"/>
  <c r="N683" i="31" l="1"/>
  <c r="N684"/>
  <c r="O684"/>
  <c r="P728"/>
  <c r="O683"/>
  <c r="BD273" i="1"/>
  <c r="BD272"/>
  <c r="BD269"/>
  <c r="BD271"/>
  <c r="BD270"/>
  <c r="BF280"/>
  <c r="BF279"/>
  <c r="O636"/>
  <c r="BF278"/>
  <c r="BF276"/>
  <c r="BF275"/>
  <c r="BF277"/>
  <c r="AB129" i="10"/>
  <c r="AC130"/>
  <c r="AC129"/>
  <c r="AI683" i="3"/>
  <c r="AI682"/>
  <c r="AX683"/>
  <c r="AW630"/>
  <c r="AX682"/>
  <c r="K683"/>
  <c r="O129" i="10" l="1"/>
  <c r="O683" i="1"/>
  <c r="P728"/>
  <c r="O684"/>
  <c r="R130" i="10" l="1"/>
  <c r="Q129"/>
  <c r="R129"/>
  <c r="AZ275" i="3" l="1"/>
  <c r="AZ276" l="1"/>
  <c r="AZ277"/>
  <c r="AZ278" l="1"/>
  <c r="AZ279"/>
  <c r="AJ630" l="1"/>
  <c r="L630"/>
  <c r="AN630" l="1"/>
  <c r="AN682" s="1"/>
  <c r="AJ682"/>
  <c r="AZ281"/>
  <c r="AZ280"/>
  <c r="P636" i="1"/>
  <c r="P683" l="1"/>
  <c r="AZ282" i="3" l="1"/>
  <c r="AZ283" l="1"/>
  <c r="AZ284" l="1"/>
  <c r="AZ285" l="1"/>
  <c r="AZ286" l="1"/>
  <c r="AZ287" l="1"/>
  <c r="AZ288" l="1"/>
  <c r="AZ289" l="1"/>
  <c r="AZ290" l="1"/>
  <c r="AJ631" l="1"/>
  <c r="AZ291"/>
  <c r="L631"/>
  <c r="L683" s="1"/>
  <c r="AN631" l="1"/>
  <c r="AN683" s="1"/>
  <c r="P637" i="1"/>
  <c r="P684" s="1"/>
  <c r="AZ292" i="3"/>
  <c r="AJ683"/>
  <c r="AZ293" l="1"/>
  <c r="AZ295" l="1"/>
  <c r="AZ294"/>
  <c r="AZ296" l="1"/>
  <c r="AZ297" l="1"/>
  <c r="AZ298" l="1"/>
  <c r="AZ299" l="1"/>
  <c r="AZ300" l="1"/>
  <c r="AZ301" l="1"/>
  <c r="AZ302" l="1"/>
  <c r="L632" l="1"/>
  <c r="L684" s="1"/>
  <c r="AZ303"/>
  <c r="AJ632"/>
  <c r="AN632" l="1"/>
  <c r="AN684" s="1"/>
  <c r="AJ684"/>
  <c r="AZ304"/>
  <c r="P638" i="1"/>
  <c r="P685" s="1"/>
  <c r="AZ305" i="3" l="1"/>
  <c r="AZ306" l="1"/>
  <c r="AZ307" l="1"/>
  <c r="AZ308" l="1"/>
  <c r="AZ309" l="1"/>
  <c r="AZ310" l="1"/>
  <c r="AZ311" l="1"/>
  <c r="AZ312" l="1"/>
  <c r="AZ313" l="1"/>
  <c r="AJ633" l="1"/>
  <c r="L633"/>
  <c r="L685" s="1"/>
  <c r="AN633" l="1"/>
  <c r="AN685" s="1"/>
  <c r="AJ685"/>
  <c r="P639" i="1"/>
  <c r="P686" s="1"/>
  <c r="L634" i="3" l="1"/>
  <c r="L686" s="1"/>
  <c r="AJ634"/>
  <c r="AN634" l="1"/>
  <c r="AN686" s="1"/>
  <c r="AJ686"/>
  <c r="P640" i="1"/>
  <c r="P687" s="1"/>
  <c r="L635" i="3" l="1"/>
  <c r="L687" s="1"/>
  <c r="AJ635"/>
  <c r="AN635" l="1"/>
  <c r="AN687" s="1"/>
  <c r="AJ687"/>
  <c r="P641" i="1"/>
  <c r="P688" s="1"/>
  <c r="AJ636" i="3" l="1"/>
  <c r="L636"/>
  <c r="L688" s="1"/>
  <c r="AN636" l="1"/>
  <c r="AN688" s="1"/>
  <c r="P642" i="1"/>
  <c r="P689" s="1"/>
  <c r="AJ688" i="3"/>
  <c r="L637" l="1"/>
  <c r="L689" s="1"/>
  <c r="AJ637"/>
  <c r="AN637" l="1"/>
  <c r="AN689" s="1"/>
  <c r="P643" i="1"/>
  <c r="P690" s="1"/>
  <c r="AJ689" i="3"/>
  <c r="L638" l="1"/>
  <c r="L690" s="1"/>
  <c r="AJ638" l="1"/>
  <c r="AN638" l="1"/>
  <c r="AN690" s="1"/>
  <c r="P644" i="1"/>
  <c r="P691" s="1"/>
  <c r="AJ690" i="3"/>
  <c r="L639" l="1"/>
  <c r="L691" s="1"/>
  <c r="AJ639" l="1"/>
  <c r="AN639" l="1"/>
  <c r="AN691" s="1"/>
  <c r="AJ691"/>
  <c r="P645" i="1"/>
  <c r="P692" s="1"/>
  <c r="L640" i="3" l="1"/>
  <c r="L692" s="1"/>
  <c r="AJ640" l="1"/>
  <c r="AN640" l="1"/>
  <c r="AN692" s="1"/>
  <c r="P646" i="1"/>
  <c r="P693" s="1"/>
  <c r="AJ692" i="3"/>
  <c r="L641" l="1"/>
  <c r="L693" s="1"/>
  <c r="AJ641" l="1"/>
  <c r="AN641" l="1"/>
  <c r="AN693" s="1"/>
  <c r="P647" i="1"/>
  <c r="P694" s="1"/>
  <c r="AJ693" i="3"/>
  <c r="L642" l="1"/>
  <c r="L694" s="1"/>
  <c r="AJ642" l="1"/>
  <c r="AN642" l="1"/>
  <c r="AN694" s="1"/>
  <c r="P648" i="1"/>
  <c r="P695" s="1"/>
  <c r="AJ694" i="3"/>
  <c r="L643" l="1"/>
  <c r="L695" s="1"/>
  <c r="AJ643" l="1"/>
  <c r="AN643" l="1"/>
  <c r="AN695" s="1"/>
  <c r="AJ695"/>
  <c r="P649" i="1"/>
  <c r="P696" s="1"/>
  <c r="L644" i="3" l="1"/>
  <c r="L696" s="1"/>
  <c r="AJ644" l="1"/>
  <c r="AN644" l="1"/>
  <c r="AN696" s="1"/>
  <c r="P650" i="1"/>
  <c r="P697" s="1"/>
  <c r="AJ696" i="3"/>
  <c r="L645" l="1"/>
  <c r="L697" s="1"/>
  <c r="AJ645" l="1"/>
  <c r="AN645" l="1"/>
  <c r="AN697" s="1"/>
  <c r="AJ697"/>
  <c r="P651" i="1"/>
  <c r="P698" s="1"/>
  <c r="L646" i="3" l="1"/>
  <c r="L698" s="1"/>
  <c r="AJ646" l="1"/>
  <c r="AN646" l="1"/>
  <c r="AN698" s="1"/>
  <c r="AJ698"/>
  <c r="P652" i="1"/>
  <c r="P699" s="1"/>
  <c r="L647" i="3" l="1"/>
  <c r="L699" s="1"/>
  <c r="AJ647" l="1"/>
  <c r="AN647" l="1"/>
  <c r="AN699" s="1"/>
  <c r="AJ699"/>
  <c r="P700" i="1"/>
  <c r="P701" l="1"/>
  <c r="P702" l="1"/>
  <c r="L648" i="3" l="1"/>
  <c r="L700" s="1"/>
  <c r="AJ648" l="1"/>
  <c r="AN648" l="1"/>
  <c r="L649" l="1"/>
  <c r="L701" s="1"/>
  <c r="AJ649" l="1"/>
  <c r="AN649" l="1"/>
  <c r="L650" l="1"/>
  <c r="L702" s="1"/>
  <c r="AJ650" l="1"/>
  <c r="AN650" l="1"/>
  <c r="L651" l="1"/>
  <c r="L703" s="1"/>
  <c r="AJ651" l="1"/>
  <c r="AN651" l="1"/>
  <c r="L652" l="1"/>
  <c r="L704" s="1"/>
  <c r="AJ652" l="1"/>
  <c r="AN652" l="1"/>
  <c r="L653" l="1"/>
  <c r="L705" s="1"/>
  <c r="AJ653" l="1"/>
  <c r="AN653" l="1"/>
  <c r="L654" l="1"/>
  <c r="L706" s="1"/>
  <c r="AJ654" l="1"/>
  <c r="AN654" l="1"/>
  <c r="L655" l="1"/>
  <c r="L707" s="1"/>
  <c r="AJ655" l="1"/>
  <c r="AN655" l="1"/>
  <c r="L656" l="1"/>
  <c r="L708" s="1"/>
  <c r="AJ656" l="1"/>
  <c r="AN656" l="1"/>
  <c r="L657" l="1"/>
  <c r="L709" s="1"/>
  <c r="AJ657" l="1"/>
  <c r="AN657" l="1"/>
  <c r="Z116" i="1" l="1"/>
  <c r="E274" l="1"/>
  <c r="Z274" s="1"/>
  <c r="D274" l="1"/>
  <c r="W274" s="1"/>
  <c r="E273" l="1"/>
  <c r="Z273" s="1"/>
  <c r="D273" l="1"/>
  <c r="W273" s="1"/>
  <c r="E271"/>
  <c r="Z271" s="1"/>
  <c r="E269"/>
  <c r="Z269" s="1"/>
  <c r="E268"/>
  <c r="Z268" s="1"/>
  <c r="E272"/>
  <c r="Z272" s="1"/>
  <c r="E270"/>
  <c r="Z270" s="1"/>
  <c r="D272" l="1"/>
  <c r="W272" s="1"/>
  <c r="D268"/>
  <c r="W268" s="1"/>
  <c r="E267"/>
  <c r="Z267" s="1"/>
  <c r="Q636"/>
  <c r="D267"/>
  <c r="W267" s="1"/>
  <c r="L636"/>
  <c r="D269"/>
  <c r="W269" s="1"/>
  <c r="D270"/>
  <c r="W270" s="1"/>
  <c r="D271"/>
  <c r="W271" s="1"/>
  <c r="AP274" i="31" l="1"/>
  <c r="BT274" s="1"/>
  <c r="AP274" i="1"/>
  <c r="AK270" i="31"/>
  <c r="AZ270" s="1"/>
  <c r="AZ270" i="1"/>
  <c r="AK269" i="31"/>
  <c r="AZ269" s="1"/>
  <c r="AZ269" i="1"/>
  <c r="AP269" i="31"/>
  <c r="BT269" s="1"/>
  <c r="AP269" i="1"/>
  <c r="AK274" i="31"/>
  <c r="AZ274" s="1"/>
  <c r="AZ274" i="1"/>
  <c r="D77" i="10"/>
  <c r="L684" i="1"/>
  <c r="D636"/>
  <c r="L683"/>
  <c r="W636"/>
  <c r="AK271" i="31"/>
  <c r="AZ271" s="1"/>
  <c r="AZ271" i="1"/>
  <c r="AP268" i="31"/>
  <c r="BT268" s="1"/>
  <c r="AP268" i="1"/>
  <c r="AK268" i="31"/>
  <c r="AZ268" s="1"/>
  <c r="AZ268" i="1"/>
  <c r="AK267" i="31"/>
  <c r="AZ267" s="1"/>
  <c r="AZ267" i="1"/>
  <c r="AP271" i="31"/>
  <c r="BT271" s="1"/>
  <c r="AP271" i="1"/>
  <c r="AP267" i="31"/>
  <c r="BT267" s="1"/>
  <c r="AP267" i="1"/>
  <c r="Q683"/>
  <c r="D181" i="10"/>
  <c r="E636" i="1"/>
  <c r="Q684"/>
  <c r="Z636"/>
  <c r="AP272" i="31"/>
  <c r="BT272" s="1"/>
  <c r="AP272" i="1"/>
  <c r="AK272" i="31"/>
  <c r="AZ272" s="1"/>
  <c r="AZ272" i="1"/>
  <c r="AP273" i="31"/>
  <c r="BT273" s="1"/>
  <c r="AP273" i="1"/>
  <c r="AK273" i="31"/>
  <c r="AZ273" s="1"/>
  <c r="AZ273" i="1"/>
  <c r="AP270" i="31"/>
  <c r="BT270" s="1"/>
  <c r="AP270" i="1"/>
  <c r="O181" i="10" l="1"/>
  <c r="W684" i="1"/>
  <c r="W683"/>
  <c r="G78" i="10"/>
  <c r="F77"/>
  <c r="O77"/>
  <c r="G77"/>
  <c r="E684" i="1"/>
  <c r="E728"/>
  <c r="E683"/>
  <c r="E729"/>
  <c r="G181" i="10"/>
  <c r="F181"/>
  <c r="G182"/>
  <c r="D728" i="1"/>
  <c r="D683"/>
  <c r="D729"/>
  <c r="D684"/>
  <c r="R181" i="10" l="1"/>
  <c r="R182"/>
  <c r="Q181"/>
  <c r="Q77"/>
  <c r="R77"/>
  <c r="R78"/>
  <c r="V274" i="31" l="1"/>
  <c r="V274" i="1"/>
  <c r="Y274" i="31"/>
  <c r="Y274" i="1"/>
  <c r="S110" i="31" l="1"/>
  <c r="S110" i="1"/>
  <c r="S106" i="31"/>
  <c r="S106" i="1"/>
  <c r="S102" i="31"/>
  <c r="S102" i="1"/>
  <c r="S98" i="31"/>
  <c r="S98" i="1"/>
  <c r="S94" i="31"/>
  <c r="S94" i="1"/>
  <c r="S90" i="31"/>
  <c r="S90" i="1"/>
  <c r="S86" i="31"/>
  <c r="S86" i="1"/>
  <c r="S82" i="31"/>
  <c r="S82" i="1"/>
  <c r="S78" i="31"/>
  <c r="S78" i="1"/>
  <c r="S74" i="31"/>
  <c r="S74" i="1"/>
  <c r="S70" i="31"/>
  <c r="S70" i="1"/>
  <c r="S66" i="31"/>
  <c r="S66" i="1"/>
  <c r="S62" i="31"/>
  <c r="S62" i="1"/>
  <c r="S58" i="31"/>
  <c r="S58" i="1"/>
  <c r="S54" i="31"/>
  <c r="S54" i="1"/>
  <c r="V52" i="31"/>
  <c r="V52" i="1"/>
  <c r="V56" i="31"/>
  <c r="V56" i="1"/>
  <c r="V60" i="31"/>
  <c r="V60" i="1"/>
  <c r="V64" i="31"/>
  <c r="V64" i="1"/>
  <c r="V68" i="31"/>
  <c r="V68" i="1"/>
  <c r="V72" i="31"/>
  <c r="V72" i="1"/>
  <c r="V76" i="31"/>
  <c r="V76" i="1"/>
  <c r="V80" i="31"/>
  <c r="V80" i="1"/>
  <c r="V84" i="31"/>
  <c r="V84" i="1"/>
  <c r="V88" i="31"/>
  <c r="V88" i="1"/>
  <c r="V92" i="31"/>
  <c r="V92" i="1"/>
  <c r="V96" i="31"/>
  <c r="V96" i="1"/>
  <c r="V100" i="31"/>
  <c r="V100" i="1"/>
  <c r="V104" i="31"/>
  <c r="V104" i="1"/>
  <c r="V108" i="31"/>
  <c r="V108" i="1"/>
  <c r="V112" i="31"/>
  <c r="V112" i="1"/>
  <c r="V116" i="31"/>
  <c r="V116" i="1"/>
  <c r="V120" i="31"/>
  <c r="V120" i="1"/>
  <c r="V124" i="31"/>
  <c r="V124" i="1"/>
  <c r="V128" i="31"/>
  <c r="V128" i="1"/>
  <c r="V132" i="31"/>
  <c r="V132" i="1"/>
  <c r="V136" i="31"/>
  <c r="V136" i="1"/>
  <c r="V140" i="31"/>
  <c r="V140" i="1"/>
  <c r="V144" i="31"/>
  <c r="V144" i="1"/>
  <c r="V148" i="31"/>
  <c r="V148" i="1"/>
  <c r="V152" i="31"/>
  <c r="V152" i="1"/>
  <c r="V156" i="31"/>
  <c r="V156" i="1"/>
  <c r="V160" i="31"/>
  <c r="V160" i="1"/>
  <c r="V164" i="31"/>
  <c r="V164" i="1"/>
  <c r="V168" i="31"/>
  <c r="V168" i="1"/>
  <c r="V172" i="31"/>
  <c r="V172" i="1"/>
  <c r="V176" i="31"/>
  <c r="V176" i="1"/>
  <c r="V180" i="31"/>
  <c r="V180" i="1"/>
  <c r="V184" i="31"/>
  <c r="V184" i="1"/>
  <c r="V188" i="31"/>
  <c r="V188" i="1"/>
  <c r="V192" i="31"/>
  <c r="V192" i="1"/>
  <c r="V196" i="31"/>
  <c r="V196" i="1"/>
  <c r="V200" i="31"/>
  <c r="V200" i="1"/>
  <c r="V204" i="31"/>
  <c r="V204" i="1"/>
  <c r="V208" i="31"/>
  <c r="V208" i="1"/>
  <c r="V212" i="31"/>
  <c r="V212" i="1"/>
  <c r="V216" i="31"/>
  <c r="V216" i="1"/>
  <c r="V220" i="31"/>
  <c r="V220" i="1"/>
  <c r="V224" i="31"/>
  <c r="V224" i="1"/>
  <c r="V228" i="31"/>
  <c r="V228" i="1"/>
  <c r="V232" i="31"/>
  <c r="V232" i="1"/>
  <c r="V236" i="31"/>
  <c r="V236" i="1"/>
  <c r="V240" i="31"/>
  <c r="V240" i="1"/>
  <c r="V244" i="31"/>
  <c r="V244" i="1"/>
  <c r="V248" i="31"/>
  <c r="V248" i="1"/>
  <c r="V252" i="31"/>
  <c r="V252" i="1"/>
  <c r="S109" i="31"/>
  <c r="S109" i="1"/>
  <c r="S105" i="31"/>
  <c r="S105" i="1"/>
  <c r="S101" i="31"/>
  <c r="S101" i="1"/>
  <c r="S97" i="31"/>
  <c r="S97" i="1"/>
  <c r="S93" i="31"/>
  <c r="S93" i="1"/>
  <c r="S89" i="31"/>
  <c r="S89" i="1"/>
  <c r="S85" i="31"/>
  <c r="S85" i="1"/>
  <c r="S81" i="31"/>
  <c r="S81" i="1"/>
  <c r="S77" i="31"/>
  <c r="S77" i="1"/>
  <c r="S73" i="31"/>
  <c r="S73" i="1"/>
  <c r="S69" i="31"/>
  <c r="S69" i="1"/>
  <c r="S65" i="31"/>
  <c r="S65" i="1"/>
  <c r="S61" i="31"/>
  <c r="S61" i="1"/>
  <c r="S57" i="31"/>
  <c r="S57" i="1"/>
  <c r="S53" i="31"/>
  <c r="S53" i="1"/>
  <c r="V53" i="31"/>
  <c r="V53" i="1"/>
  <c r="V57" i="31"/>
  <c r="V57" i="1"/>
  <c r="V61" i="31"/>
  <c r="V61" i="1"/>
  <c r="V65" i="31"/>
  <c r="V65" i="1"/>
  <c r="V69" i="31"/>
  <c r="V69" i="1"/>
  <c r="V73" i="31"/>
  <c r="V73" i="1"/>
  <c r="V77" i="31"/>
  <c r="V77" i="1"/>
  <c r="V81" i="31"/>
  <c r="V81" i="1"/>
  <c r="V85" i="31"/>
  <c r="V85" i="1"/>
  <c r="V89" i="31"/>
  <c r="V89" i="1"/>
  <c r="V93" i="31"/>
  <c r="V93" i="1"/>
  <c r="V97" i="31"/>
  <c r="V97" i="1"/>
  <c r="V101" i="31"/>
  <c r="V101" i="1"/>
  <c r="V105" i="31"/>
  <c r="V105" i="1"/>
  <c r="V109" i="31"/>
  <c r="V109" i="1"/>
  <c r="V113" i="31"/>
  <c r="V113" i="1"/>
  <c r="V117" i="31"/>
  <c r="V117" i="1"/>
  <c r="V121" i="31"/>
  <c r="V121" i="1"/>
  <c r="V125" i="31"/>
  <c r="V125" i="1"/>
  <c r="V129" i="31"/>
  <c r="V129" i="1"/>
  <c r="V133" i="31"/>
  <c r="V133" i="1"/>
  <c r="V137" i="31"/>
  <c r="V137" i="1"/>
  <c r="V141" i="31"/>
  <c r="V141" i="1"/>
  <c r="V145" i="31"/>
  <c r="V145" i="1"/>
  <c r="V149" i="31"/>
  <c r="V149" i="1"/>
  <c r="V153" i="31"/>
  <c r="V153" i="1"/>
  <c r="V157" i="31"/>
  <c r="V157" i="1"/>
  <c r="V161" i="31"/>
  <c r="V161" i="1"/>
  <c r="V165" i="31"/>
  <c r="V165" i="1"/>
  <c r="V169" i="31"/>
  <c r="V169" i="1"/>
  <c r="V173" i="31"/>
  <c r="V173" i="1"/>
  <c r="V177" i="31"/>
  <c r="V177" i="1"/>
  <c r="V181" i="31"/>
  <c r="V181" i="1"/>
  <c r="V185" i="31"/>
  <c r="V185" i="1"/>
  <c r="V189" i="31"/>
  <c r="V189" i="1"/>
  <c r="V193" i="31"/>
  <c r="V193" i="1"/>
  <c r="V197" i="31"/>
  <c r="V197" i="1"/>
  <c r="V201" i="31"/>
  <c r="V201" i="1"/>
  <c r="V205" i="31"/>
  <c r="V205" i="1"/>
  <c r="V209" i="31"/>
  <c r="V209" i="1"/>
  <c r="V213" i="31"/>
  <c r="V213" i="1"/>
  <c r="V217" i="31"/>
  <c r="V217" i="1"/>
  <c r="V221" i="31"/>
  <c r="V221" i="1"/>
  <c r="V225" i="31"/>
  <c r="V225" i="1"/>
  <c r="V229" i="31"/>
  <c r="V229" i="1"/>
  <c r="V233" i="31"/>
  <c r="V233" i="1"/>
  <c r="V237" i="31"/>
  <c r="V237" i="1"/>
  <c r="V241" i="31"/>
  <c r="V241" i="1"/>
  <c r="V245" i="31"/>
  <c r="V245" i="1"/>
  <c r="V249" i="31"/>
  <c r="V249" i="1"/>
  <c r="V253" i="31"/>
  <c r="V253" i="1"/>
  <c r="S108" i="31"/>
  <c r="S108" i="1"/>
  <c r="S104" i="31"/>
  <c r="S104" i="1"/>
  <c r="S100" i="31"/>
  <c r="S100" i="1"/>
  <c r="S96" i="31"/>
  <c r="S96" i="1"/>
  <c r="S92" i="31"/>
  <c r="S92" i="1"/>
  <c r="S88" i="31"/>
  <c r="S88" i="1"/>
  <c r="S84" i="31"/>
  <c r="S84" i="1"/>
  <c r="S80" i="31"/>
  <c r="S80" i="1"/>
  <c r="S76" i="31"/>
  <c r="S76" i="1"/>
  <c r="S72" i="31"/>
  <c r="S72" i="1"/>
  <c r="S68" i="31"/>
  <c r="S68" i="1"/>
  <c r="S64" i="31"/>
  <c r="S64" i="1"/>
  <c r="S60" i="31"/>
  <c r="S60" i="1"/>
  <c r="S56" i="31"/>
  <c r="S56" i="1"/>
  <c r="S52" i="31"/>
  <c r="S52" i="1"/>
  <c r="V54" i="31"/>
  <c r="V54" i="1"/>
  <c r="V58" i="31"/>
  <c r="V58" i="1"/>
  <c r="V62" i="31"/>
  <c r="V62" i="1"/>
  <c r="V66" i="31"/>
  <c r="V66" i="1"/>
  <c r="V70" i="31"/>
  <c r="V70" i="1"/>
  <c r="V74" i="31"/>
  <c r="V74" i="1"/>
  <c r="V78" i="31"/>
  <c r="V78" i="1"/>
  <c r="V82" i="31"/>
  <c r="V82" i="1"/>
  <c r="V86" i="31"/>
  <c r="V86" i="1"/>
  <c r="V90" i="31"/>
  <c r="V90" i="1"/>
  <c r="V94" i="31"/>
  <c r="V94" i="1"/>
  <c r="V98" i="31"/>
  <c r="V98" i="1"/>
  <c r="V102" i="31"/>
  <c r="V102" i="1"/>
  <c r="V106" i="31"/>
  <c r="V106" i="1"/>
  <c r="V110" i="31"/>
  <c r="V110" i="1"/>
  <c r="V114" i="31"/>
  <c r="V114" i="1"/>
  <c r="V118" i="31"/>
  <c r="V118" i="1"/>
  <c r="V122" i="31"/>
  <c r="V122" i="1"/>
  <c r="V126" i="31"/>
  <c r="V126" i="1"/>
  <c r="V130" i="31"/>
  <c r="V130" i="1"/>
  <c r="V134" i="31"/>
  <c r="V134" i="1"/>
  <c r="V138" i="31"/>
  <c r="V138" i="1"/>
  <c r="V142" i="31"/>
  <c r="V142" i="1"/>
  <c r="V146" i="31"/>
  <c r="V146" i="1"/>
  <c r="V150" i="31"/>
  <c r="V150" i="1"/>
  <c r="V154" i="31"/>
  <c r="V154" i="1"/>
  <c r="V158" i="31"/>
  <c r="V158" i="1"/>
  <c r="V162" i="31"/>
  <c r="V162" i="1"/>
  <c r="V166" i="31"/>
  <c r="V166" i="1"/>
  <c r="V170" i="31"/>
  <c r="V170" i="1"/>
  <c r="V174" i="31"/>
  <c r="V174" i="1"/>
  <c r="V178" i="31"/>
  <c r="V178" i="1"/>
  <c r="V182" i="31"/>
  <c r="V182" i="1"/>
  <c r="V186" i="31"/>
  <c r="V186" i="1"/>
  <c r="V190" i="31"/>
  <c r="V190" i="1"/>
  <c r="V194" i="31"/>
  <c r="V194" i="1"/>
  <c r="V198" i="31"/>
  <c r="V198" i="1"/>
  <c r="V202" i="31"/>
  <c r="V202" i="1"/>
  <c r="V206" i="31"/>
  <c r="V206" i="1"/>
  <c r="V210" i="31"/>
  <c r="V210" i="1"/>
  <c r="V214" i="31"/>
  <c r="V214" i="1"/>
  <c r="V218" i="31"/>
  <c r="V218" i="1"/>
  <c r="V222" i="31"/>
  <c r="V222" i="1"/>
  <c r="V226" i="31"/>
  <c r="V226" i="1"/>
  <c r="V230" i="31"/>
  <c r="V230" i="1"/>
  <c r="V234" i="31"/>
  <c r="V234" i="1"/>
  <c r="V238" i="31"/>
  <c r="V238" i="1"/>
  <c r="V242" i="31"/>
  <c r="V242" i="1"/>
  <c r="V246" i="31"/>
  <c r="V246" i="1"/>
  <c r="V250" i="31"/>
  <c r="V250" i="1"/>
  <c r="V254" i="31"/>
  <c r="V254" i="1"/>
  <c r="S51" i="31"/>
  <c r="S51" i="1"/>
  <c r="S107" i="31"/>
  <c r="S107" i="1"/>
  <c r="S103" i="31"/>
  <c r="S103" i="1"/>
  <c r="S99" i="31"/>
  <c r="S99" i="1"/>
  <c r="S95" i="31"/>
  <c r="S95" i="1"/>
  <c r="S91" i="31"/>
  <c r="S91" i="1"/>
  <c r="S87" i="31"/>
  <c r="S87" i="1"/>
  <c r="S83" i="31"/>
  <c r="S83" i="1"/>
  <c r="S79" i="31"/>
  <c r="S79" i="1"/>
  <c r="S75" i="31"/>
  <c r="S75" i="1"/>
  <c r="S71" i="31"/>
  <c r="S71" i="1"/>
  <c r="S67" i="31"/>
  <c r="S67" i="1"/>
  <c r="S63" i="31"/>
  <c r="S63" i="1"/>
  <c r="S59" i="31"/>
  <c r="S59" i="1"/>
  <c r="S55" i="31"/>
  <c r="S55" i="1"/>
  <c r="V51" i="31"/>
  <c r="V51" i="1"/>
  <c r="V55" i="31"/>
  <c r="V55" i="1"/>
  <c r="V59" i="31"/>
  <c r="V59" i="1"/>
  <c r="V63" i="31"/>
  <c r="V63" i="1"/>
  <c r="V67" i="31"/>
  <c r="V67" i="1"/>
  <c r="V71" i="31"/>
  <c r="V71" i="1"/>
  <c r="V75" i="31"/>
  <c r="V75" i="1"/>
  <c r="V79" i="31"/>
  <c r="V79" i="1"/>
  <c r="V83" i="31"/>
  <c r="V83" i="1"/>
  <c r="V87" i="31"/>
  <c r="V87" i="1"/>
  <c r="V91" i="31"/>
  <c r="V91" i="1"/>
  <c r="V95" i="31"/>
  <c r="V95" i="1"/>
  <c r="V99" i="31"/>
  <c r="V99" i="1"/>
  <c r="V103" i="31"/>
  <c r="V103" i="1"/>
  <c r="V107" i="31"/>
  <c r="V107" i="1"/>
  <c r="V111" i="31"/>
  <c r="V111" i="1"/>
  <c r="V115" i="31"/>
  <c r="V115" i="1"/>
  <c r="V119" i="31"/>
  <c r="V119" i="1"/>
  <c r="V123" i="31"/>
  <c r="V123" i="1"/>
  <c r="V127" i="31"/>
  <c r="V127" i="1"/>
  <c r="V131" i="31"/>
  <c r="V131" i="1"/>
  <c r="V135" i="31"/>
  <c r="V135" i="1"/>
  <c r="V139" i="31"/>
  <c r="V139" i="1"/>
  <c r="V143" i="31"/>
  <c r="V143" i="1"/>
  <c r="V147" i="31"/>
  <c r="V147" i="1"/>
  <c r="V151" i="31"/>
  <c r="V151" i="1"/>
  <c r="V155" i="31"/>
  <c r="V155" i="1"/>
  <c r="V159" i="31"/>
  <c r="V159" i="1"/>
  <c r="V163" i="31"/>
  <c r="V163" i="1"/>
  <c r="V167" i="31"/>
  <c r="V167" i="1"/>
  <c r="V171" i="31"/>
  <c r="V171" i="1"/>
  <c r="V175" i="31"/>
  <c r="V175" i="1"/>
  <c r="V179" i="31"/>
  <c r="V179" i="1"/>
  <c r="V183" i="31"/>
  <c r="V183" i="1"/>
  <c r="V187" i="31"/>
  <c r="V187" i="1"/>
  <c r="V191" i="31"/>
  <c r="V191" i="1"/>
  <c r="V195" i="31"/>
  <c r="V195" i="1"/>
  <c r="V199" i="31"/>
  <c r="V199" i="1"/>
  <c r="V203" i="31"/>
  <c r="V203" i="1"/>
  <c r="V207" i="31"/>
  <c r="V207" i="1"/>
  <c r="V211" i="31"/>
  <c r="V211" i="1"/>
  <c r="V215" i="31"/>
  <c r="V215" i="1"/>
  <c r="V219" i="31"/>
  <c r="V219" i="1"/>
  <c r="V223" i="31"/>
  <c r="V223" i="1"/>
  <c r="V227" i="31"/>
  <c r="V227" i="1"/>
  <c r="V231" i="31"/>
  <c r="V231" i="1"/>
  <c r="V235" i="31"/>
  <c r="V235" i="1"/>
  <c r="V239" i="31"/>
  <c r="V239" i="1"/>
  <c r="V243" i="31"/>
  <c r="V243" i="1"/>
  <c r="V247" i="31"/>
  <c r="V247" i="1"/>
  <c r="V251" i="31"/>
  <c r="V251" i="1"/>
  <c r="Y253" i="31" l="1"/>
  <c r="Y253" i="1"/>
  <c r="Y254" i="31"/>
  <c r="Y254" i="1"/>
  <c r="Y252" i="31" l="1"/>
  <c r="Y252" i="1"/>
  <c r="Y251" i="31" l="1"/>
  <c r="Y251" i="1"/>
  <c r="Y250" i="31" l="1"/>
  <c r="Y250" i="1"/>
  <c r="Y249" i="31" l="1"/>
  <c r="Y249" i="1"/>
  <c r="Y248" i="31"/>
  <c r="Y248" i="1"/>
  <c r="Y247" i="31" l="1"/>
  <c r="Y247" i="1"/>
  <c r="Y246" i="31" l="1"/>
  <c r="Y246" i="1"/>
  <c r="Y245" i="31" l="1"/>
  <c r="Y245" i="1"/>
  <c r="Y241" i="31" l="1"/>
  <c r="Y241" i="1"/>
  <c r="Y242" i="31"/>
  <c r="Y242" i="1"/>
  <c r="Y124" i="31" l="1"/>
  <c r="Y124" i="1"/>
  <c r="Y126" i="31"/>
  <c r="Y126" i="1"/>
  <c r="Y128" i="31"/>
  <c r="Y128" i="1"/>
  <c r="Y130" i="31"/>
  <c r="Y130" i="1"/>
  <c r="Y132" i="31"/>
  <c r="Y132" i="1"/>
  <c r="Y134" i="31"/>
  <c r="Y134" i="1"/>
  <c r="Y136" i="31"/>
  <c r="Y136" i="1"/>
  <c r="Y138" i="31"/>
  <c r="Y138" i="1"/>
  <c r="Y140" i="31"/>
  <c r="Y140" i="1"/>
  <c r="Y142" i="31"/>
  <c r="Y142" i="1"/>
  <c r="Y144" i="31"/>
  <c r="Y144" i="1"/>
  <c r="Y146" i="31"/>
  <c r="Y146" i="1"/>
  <c r="Y148" i="31"/>
  <c r="Y148" i="1"/>
  <c r="Y150" i="31"/>
  <c r="Y150" i="1"/>
  <c r="Y152" i="31"/>
  <c r="Y152" i="1"/>
  <c r="Y154" i="31"/>
  <c r="Y154" i="1"/>
  <c r="Y156" i="31"/>
  <c r="Y156" i="1"/>
  <c r="Y158" i="31"/>
  <c r="Y158" i="1"/>
  <c r="Y160" i="31"/>
  <c r="Y160" i="1"/>
  <c r="Y162" i="31"/>
  <c r="Y162" i="1"/>
  <c r="Y164" i="31"/>
  <c r="Y164" i="1"/>
  <c r="Y166" i="31"/>
  <c r="Y166" i="1"/>
  <c r="Y168" i="31"/>
  <c r="Y168" i="1"/>
  <c r="Y170" i="31"/>
  <c r="Y170" i="1"/>
  <c r="Y172" i="31"/>
  <c r="Y172" i="1"/>
  <c r="Y174" i="31"/>
  <c r="Y174" i="1"/>
  <c r="Y176" i="31"/>
  <c r="Y176" i="1"/>
  <c r="Y178" i="31"/>
  <c r="Y178" i="1"/>
  <c r="Y180" i="31"/>
  <c r="Y180" i="1"/>
  <c r="Y182" i="31"/>
  <c r="Y182" i="1"/>
  <c r="Y184" i="31"/>
  <c r="Y184" i="1"/>
  <c r="Y186" i="31"/>
  <c r="Y186" i="1"/>
  <c r="Y188" i="31"/>
  <c r="Y188" i="1"/>
  <c r="Y190" i="31"/>
  <c r="Y190" i="1"/>
  <c r="Y192" i="31"/>
  <c r="Y192" i="1"/>
  <c r="Y194" i="31"/>
  <c r="Y194" i="1"/>
  <c r="Y196" i="31"/>
  <c r="Y196" i="1"/>
  <c r="Y198" i="31"/>
  <c r="Y198" i="1"/>
  <c r="Y200" i="31"/>
  <c r="Y200" i="1"/>
  <c r="Y202" i="31"/>
  <c r="Y202" i="1"/>
  <c r="Y204" i="31"/>
  <c r="Y204" i="1"/>
  <c r="Y206" i="31"/>
  <c r="Y206" i="1"/>
  <c r="Y208" i="31"/>
  <c r="Y208" i="1"/>
  <c r="Y210" i="31"/>
  <c r="Y210" i="1"/>
  <c r="Y212" i="31"/>
  <c r="Y212" i="1"/>
  <c r="Y214" i="31"/>
  <c r="Y214" i="1"/>
  <c r="Y216" i="31"/>
  <c r="Y216" i="1"/>
  <c r="Y218" i="31"/>
  <c r="Y218" i="1"/>
  <c r="Y220" i="31"/>
  <c r="Y220" i="1"/>
  <c r="Y222" i="31"/>
  <c r="Y222" i="1"/>
  <c r="Y224" i="31"/>
  <c r="Y224" i="1"/>
  <c r="Y226" i="31"/>
  <c r="Y226" i="1"/>
  <c r="Y228" i="31"/>
  <c r="Y228" i="1"/>
  <c r="Y230" i="31"/>
  <c r="Y230" i="1"/>
  <c r="Y123" i="31"/>
  <c r="Y123" i="1"/>
  <c r="Y125" i="31"/>
  <c r="Y125" i="1"/>
  <c r="Y127" i="31"/>
  <c r="Y127" i="1"/>
  <c r="Y129" i="31"/>
  <c r="Y129" i="1"/>
  <c r="Y131" i="31"/>
  <c r="Y131" i="1"/>
  <c r="Y133" i="31"/>
  <c r="Y133" i="1"/>
  <c r="Y135" i="31"/>
  <c r="Y135" i="1"/>
  <c r="Y137" i="31"/>
  <c r="Y137" i="1"/>
  <c r="Y139" i="31"/>
  <c r="Y139" i="1"/>
  <c r="Y141" i="31"/>
  <c r="Y141" i="1"/>
  <c r="Y143" i="31"/>
  <c r="Y143" i="1"/>
  <c r="Y145" i="31"/>
  <c r="Y145" i="1"/>
  <c r="Y147" i="31"/>
  <c r="Y147" i="1"/>
  <c r="Y149" i="31"/>
  <c r="Y149" i="1"/>
  <c r="Y151" i="31"/>
  <c r="Y151" i="1"/>
  <c r="Y153" i="31"/>
  <c r="Y153" i="1"/>
  <c r="Y155" i="31"/>
  <c r="Y155" i="1"/>
  <c r="Y157" i="31"/>
  <c r="Y157" i="1"/>
  <c r="Y159" i="31"/>
  <c r="Y159" i="1"/>
  <c r="Y161" i="31"/>
  <c r="Y161" i="1"/>
  <c r="Y163" i="31"/>
  <c r="Y163" i="1"/>
  <c r="Y165" i="31"/>
  <c r="Y165" i="1"/>
  <c r="Y167" i="31"/>
  <c r="Y167" i="1"/>
  <c r="Y169" i="31"/>
  <c r="Y169" i="1"/>
  <c r="Y171" i="31"/>
  <c r="Y171" i="1"/>
  <c r="Y173" i="31"/>
  <c r="Y173" i="1"/>
  <c r="Y175" i="31"/>
  <c r="Y175" i="1"/>
  <c r="Y177" i="31"/>
  <c r="Y177" i="1"/>
  <c r="Y179" i="31"/>
  <c r="Y179" i="1"/>
  <c r="Y181" i="31"/>
  <c r="Y181" i="1"/>
  <c r="Y183" i="31"/>
  <c r="Y183" i="1"/>
  <c r="Y185" i="31"/>
  <c r="Y185" i="1"/>
  <c r="Y187" i="31"/>
  <c r="Y187" i="1"/>
  <c r="Y189" i="31"/>
  <c r="Y189" i="1"/>
  <c r="Y191" i="31"/>
  <c r="Y191" i="1"/>
  <c r="Y193" i="31"/>
  <c r="Y193" i="1"/>
  <c r="Y195" i="31"/>
  <c r="Y195" i="1"/>
  <c r="Y197" i="31"/>
  <c r="Y197" i="1"/>
  <c r="Y199" i="31"/>
  <c r="Y199" i="1"/>
  <c r="Y201" i="31"/>
  <c r="Y201" i="1"/>
  <c r="Y203" i="31"/>
  <c r="Y203" i="1"/>
  <c r="Y205" i="31"/>
  <c r="Y205" i="1"/>
  <c r="Y207" i="31"/>
  <c r="Y207" i="1"/>
  <c r="Y209" i="31"/>
  <c r="Y209" i="1"/>
  <c r="Y211" i="31"/>
  <c r="Y211" i="1"/>
  <c r="Y213" i="31"/>
  <c r="Y213" i="1"/>
  <c r="Y215" i="31"/>
  <c r="Y215" i="1"/>
  <c r="Y217" i="31"/>
  <c r="Y217" i="1"/>
  <c r="Y219" i="31"/>
  <c r="Y219" i="1"/>
  <c r="Y221" i="31"/>
  <c r="Y221" i="1"/>
  <c r="Y223" i="31"/>
  <c r="Y223" i="1"/>
  <c r="Y225" i="31"/>
  <c r="Y225" i="1"/>
  <c r="Y227" i="31"/>
  <c r="Y227" i="1"/>
  <c r="Y229" i="31"/>
  <c r="Y229" i="1"/>
  <c r="B177" i="10" l="1"/>
  <c r="B73"/>
  <c r="B21"/>
  <c r="M73" l="1"/>
  <c r="B225" l="1"/>
  <c r="B20" l="1"/>
  <c r="B19"/>
  <c r="B18"/>
  <c r="B17"/>
  <c r="B16"/>
  <c r="B15"/>
  <c r="B14"/>
  <c r="B13"/>
  <c r="B72" l="1"/>
  <c r="B71"/>
  <c r="B70"/>
  <c r="B69"/>
  <c r="B68"/>
  <c r="B67"/>
  <c r="B66"/>
  <c r="B65"/>
  <c r="M69" l="1"/>
  <c r="M68"/>
  <c r="M70"/>
  <c r="M71"/>
  <c r="M66"/>
  <c r="M72"/>
  <c r="M65"/>
  <c r="M67"/>
  <c r="B176" l="1"/>
  <c r="B175"/>
  <c r="B174"/>
  <c r="B173"/>
  <c r="B172"/>
  <c r="B171"/>
  <c r="B170"/>
  <c r="B169"/>
  <c r="BN14" i="31" l="1"/>
  <c r="BN14" i="1"/>
  <c r="BN16" i="31"/>
  <c r="BN16" i="1"/>
  <c r="BN18" i="31"/>
  <c r="BN18" i="1"/>
  <c r="BN20" i="31"/>
  <c r="BN20" i="1"/>
  <c r="BN22" i="31"/>
  <c r="BN22" i="1"/>
  <c r="BN24" i="31"/>
  <c r="BN24" i="1"/>
  <c r="BN26" i="31"/>
  <c r="BN26" i="1"/>
  <c r="BN28" i="31"/>
  <c r="BN28" i="1"/>
  <c r="BN30" i="31"/>
  <c r="BN30" i="1"/>
  <c r="BN32" i="31"/>
  <c r="BN32" i="1"/>
  <c r="BN34" i="31"/>
  <c r="BN34" i="1"/>
  <c r="BN36" i="31"/>
  <c r="BN36" i="1"/>
  <c r="BN38" i="31"/>
  <c r="BN38" i="1"/>
  <c r="BN40" i="31"/>
  <c r="BN40" i="1"/>
  <c r="BN42" i="31"/>
  <c r="BN42" i="1"/>
  <c r="BN44" i="31"/>
  <c r="BN44" i="1"/>
  <c r="BN46" i="31"/>
  <c r="BN46" i="1"/>
  <c r="BN48" i="31"/>
  <c r="BN48" i="1"/>
  <c r="BN50" i="31"/>
  <c r="BN50" i="1"/>
  <c r="BN52" i="31"/>
  <c r="BN52" i="1"/>
  <c r="BN54" i="31"/>
  <c r="BN54" i="1"/>
  <c r="BN56" i="31"/>
  <c r="BN56" i="1"/>
  <c r="BN58" i="31"/>
  <c r="BN58" i="1"/>
  <c r="BN60" i="31"/>
  <c r="BN60" i="1"/>
  <c r="BN62" i="31"/>
  <c r="BN62" i="1"/>
  <c r="BN64" i="31"/>
  <c r="BN64" i="1"/>
  <c r="BN66" i="31"/>
  <c r="BN66" i="1"/>
  <c r="BN68" i="31"/>
  <c r="BN68" i="1"/>
  <c r="BN70" i="31"/>
  <c r="BN70" i="1"/>
  <c r="BN72" i="31"/>
  <c r="BN72" i="1"/>
  <c r="BN74" i="31"/>
  <c r="BN74" i="1"/>
  <c r="BN76" i="31"/>
  <c r="BN76" i="1"/>
  <c r="BN78" i="31"/>
  <c r="BN78" i="1"/>
  <c r="BN80" i="31"/>
  <c r="BN80" i="1"/>
  <c r="BN82" i="31"/>
  <c r="BN82" i="1"/>
  <c r="BN84" i="31"/>
  <c r="BN84" i="1"/>
  <c r="BN86" i="31"/>
  <c r="BN86" i="1"/>
  <c r="BN88" i="31"/>
  <c r="BN88" i="1"/>
  <c r="BN90" i="31"/>
  <c r="BN90" i="1"/>
  <c r="BN92" i="31"/>
  <c r="BN92" i="1"/>
  <c r="BN94" i="31"/>
  <c r="BN94" i="1"/>
  <c r="BN96" i="31"/>
  <c r="BN96" i="1"/>
  <c r="BN98" i="31"/>
  <c r="BN98" i="1"/>
  <c r="BN100" i="31"/>
  <c r="BN100" i="1"/>
  <c r="BN102" i="31"/>
  <c r="BN102" i="1"/>
  <c r="BN104" i="31"/>
  <c r="BN104" i="1"/>
  <c r="BN106" i="31"/>
  <c r="BN106" i="1"/>
  <c r="BN108" i="31"/>
  <c r="BN108" i="1"/>
  <c r="BN110" i="31"/>
  <c r="BN110" i="1"/>
  <c r="BN112" i="31"/>
  <c r="BN112" i="1"/>
  <c r="BN114" i="31"/>
  <c r="BN114" i="1"/>
  <c r="BN116" i="31"/>
  <c r="BN116" i="1"/>
  <c r="BN118" i="31"/>
  <c r="BN118" i="1"/>
  <c r="BN120" i="31"/>
  <c r="BN120" i="1"/>
  <c r="BN122" i="31"/>
  <c r="BN122" i="1"/>
  <c r="BN15" i="31"/>
  <c r="BN15" i="1"/>
  <c r="BN17" i="31"/>
  <c r="BN17" i="1"/>
  <c r="BN19" i="31"/>
  <c r="BN19" i="1"/>
  <c r="BN21" i="31"/>
  <c r="BN21" i="1"/>
  <c r="BN23" i="31"/>
  <c r="BN23" i="1"/>
  <c r="BN25" i="31"/>
  <c r="BN25" i="1"/>
  <c r="BN27" i="31"/>
  <c r="BN27" i="1"/>
  <c r="BN29" i="31"/>
  <c r="BN29" i="1"/>
  <c r="BN31" i="31"/>
  <c r="BN31" i="1"/>
  <c r="BN33" i="31"/>
  <c r="BN33" i="1"/>
  <c r="BN35" i="31"/>
  <c r="BN35" i="1"/>
  <c r="BN37" i="31"/>
  <c r="BN37" i="1"/>
  <c r="BN39" i="31"/>
  <c r="BN39" i="1"/>
  <c r="BN41" i="31"/>
  <c r="BN41" i="1"/>
  <c r="BN43" i="31"/>
  <c r="BN43" i="1"/>
  <c r="BN45" i="31"/>
  <c r="BN45" i="1"/>
  <c r="BN47" i="31"/>
  <c r="BN47" i="1"/>
  <c r="BN49" i="31"/>
  <c r="BN49" i="1"/>
  <c r="BN51" i="31"/>
  <c r="BN51" i="1"/>
  <c r="BN53" i="31"/>
  <c r="BN53" i="1"/>
  <c r="BN55" i="31"/>
  <c r="BN55" i="1"/>
  <c r="BN57" i="31"/>
  <c r="BN57" i="1"/>
  <c r="BN59" i="31"/>
  <c r="BN59" i="1"/>
  <c r="BN61" i="31"/>
  <c r="BN61" i="1"/>
  <c r="BN63" i="31"/>
  <c r="BN63" i="1"/>
  <c r="BN65" i="31"/>
  <c r="BN65" i="1"/>
  <c r="BN67" i="31"/>
  <c r="BN67" i="1"/>
  <c r="BN69" i="31"/>
  <c r="BN69" i="1"/>
  <c r="BN71" i="31"/>
  <c r="BN71" i="1"/>
  <c r="BN73" i="31"/>
  <c r="BN73" i="1"/>
  <c r="BN75" i="31"/>
  <c r="BN75" i="1"/>
  <c r="BN77" i="31"/>
  <c r="BN77" i="1"/>
  <c r="BN79" i="31"/>
  <c r="BN79" i="1"/>
  <c r="BN81" i="31"/>
  <c r="BN81" i="1"/>
  <c r="BN83" i="31"/>
  <c r="BN83" i="1"/>
  <c r="BN85" i="31"/>
  <c r="BN85" i="1"/>
  <c r="BN87" i="31"/>
  <c r="BN87" i="1"/>
  <c r="BN89" i="31"/>
  <c r="BN89" i="1"/>
  <c r="BN91" i="31"/>
  <c r="BN91" i="1"/>
  <c r="BN93" i="31"/>
  <c r="BN93" i="1"/>
  <c r="BN95" i="31"/>
  <c r="BN95" i="1"/>
  <c r="BN97" i="31"/>
  <c r="BN97" i="1"/>
  <c r="BN99" i="31"/>
  <c r="BN99" i="1"/>
  <c r="BN101" i="31"/>
  <c r="BN101" i="1"/>
  <c r="BN103" i="31"/>
  <c r="BN103" i="1"/>
  <c r="BN105" i="31"/>
  <c r="BN105" i="1"/>
  <c r="BN107" i="31"/>
  <c r="BN107" i="1"/>
  <c r="BN109" i="31"/>
  <c r="BN109" i="1"/>
  <c r="BN111" i="31"/>
  <c r="BN111" i="1"/>
  <c r="BN113" i="31"/>
  <c r="BN113" i="1"/>
  <c r="BN115" i="31"/>
  <c r="BN115" i="1"/>
  <c r="BN117" i="31"/>
  <c r="BN117" i="1"/>
  <c r="BN119" i="31"/>
  <c r="BN119" i="1"/>
  <c r="BN121" i="31"/>
  <c r="BN121" i="1"/>
  <c r="B223" i="10"/>
  <c r="B224"/>
  <c r="B222"/>
  <c r="B221"/>
  <c r="B220"/>
  <c r="B219" l="1"/>
  <c r="B218"/>
  <c r="B217"/>
  <c r="B216"/>
  <c r="B215" l="1"/>
  <c r="B214"/>
  <c r="B213"/>
  <c r="B212"/>
  <c r="B211"/>
  <c r="B210"/>
  <c r="B209"/>
  <c r="B208"/>
  <c r="B207"/>
  <c r="AQ285" i="31" l="1"/>
  <c r="BU285" s="1"/>
  <c r="AQ285" i="1"/>
  <c r="BO17" i="31" l="1"/>
  <c r="BO17" i="1"/>
  <c r="BO16" i="31"/>
  <c r="BO16" i="1"/>
  <c r="BO15" i="31"/>
  <c r="BO15" i="1"/>
  <c r="BO14" i="31"/>
  <c r="BO14" i="1"/>
  <c r="C207" i="10"/>
  <c r="BO29" i="31" l="1"/>
  <c r="BO29" i="1"/>
  <c r="BO28"/>
  <c r="BO28" i="31"/>
  <c r="BO27" i="1"/>
  <c r="BO22"/>
  <c r="BO25"/>
  <c r="BO21"/>
  <c r="BO22" i="31"/>
  <c r="BO21"/>
  <c r="BO26"/>
  <c r="BO23" i="1"/>
  <c r="BO23" i="31"/>
  <c r="BO20"/>
  <c r="BO27"/>
  <c r="BO26" i="1"/>
  <c r="BO24" i="31"/>
  <c r="BO25"/>
  <c r="BO20" i="1"/>
  <c r="BO24"/>
  <c r="BO19"/>
  <c r="BO19" i="31"/>
  <c r="BO18" i="1"/>
  <c r="BO31" i="31"/>
  <c r="BO18"/>
  <c r="C208" i="10"/>
  <c r="G208" s="1"/>
  <c r="BO41" i="1" l="1"/>
  <c r="BO41" i="31"/>
  <c r="BO40"/>
  <c r="BO40" i="1"/>
  <c r="BO39" i="31"/>
  <c r="BO36"/>
  <c r="BO34"/>
  <c r="BO33"/>
  <c r="BO37"/>
  <c r="BO39" i="1"/>
  <c r="BO34"/>
  <c r="BO35"/>
  <c r="BO33"/>
  <c r="BO38" i="31"/>
  <c r="BO38" i="1"/>
  <c r="BO36"/>
  <c r="BO35" i="31"/>
  <c r="BO32" i="1"/>
  <c r="BO37"/>
  <c r="BO32" i="31"/>
  <c r="BO30"/>
  <c r="BO30" i="1"/>
  <c r="BO31"/>
  <c r="BO42" i="31"/>
  <c r="C209" i="10"/>
  <c r="G209" s="1"/>
  <c r="BO43" i="31" l="1"/>
  <c r="BO43" i="1"/>
  <c r="BO54"/>
  <c r="BO53" i="31"/>
  <c r="BO53" i="1"/>
  <c r="BO52"/>
  <c r="BO52" i="31"/>
  <c r="BO45"/>
  <c r="BO50"/>
  <c r="BO47"/>
  <c r="BO48" i="1"/>
  <c r="BO47"/>
  <c r="BO45"/>
  <c r="BO50"/>
  <c r="BO48" i="31"/>
  <c r="BO46" i="1"/>
  <c r="BO49"/>
  <c r="BO44" i="31"/>
  <c r="BO51" i="1"/>
  <c r="BO46" i="31"/>
  <c r="BO49"/>
  <c r="BO44" i="1"/>
  <c r="BO51" i="31"/>
  <c r="BO42" i="1"/>
  <c r="BO55"/>
  <c r="C210" i="10"/>
  <c r="G210" s="1"/>
  <c r="BO55" i="31" l="1"/>
  <c r="BO65" i="1"/>
  <c r="BO65" i="31"/>
  <c r="BO64" i="1"/>
  <c r="BO64" i="31"/>
  <c r="BO56"/>
  <c r="BO63" i="1"/>
  <c r="BO59"/>
  <c r="BO60" i="31"/>
  <c r="BO57"/>
  <c r="BO58"/>
  <c r="BO56" i="1"/>
  <c r="BO62" i="31"/>
  <c r="BO60" i="1"/>
  <c r="BO58"/>
  <c r="BO61" i="31"/>
  <c r="BO57" i="1"/>
  <c r="BO63" i="31"/>
  <c r="BO61" i="1"/>
  <c r="BO59" i="31"/>
  <c r="BO62" i="1"/>
  <c r="BO54" i="31"/>
  <c r="C211" i="10"/>
  <c r="G211" s="1"/>
  <c r="BO66" i="31"/>
  <c r="BO66" i="1" l="1"/>
  <c r="BO77" i="31"/>
  <c r="BO77" i="1"/>
  <c r="BO76" i="31"/>
  <c r="BO76" i="1"/>
  <c r="BO75" i="31"/>
  <c r="BO72"/>
  <c r="BO72" i="1"/>
  <c r="BO69" i="31"/>
  <c r="BO74" i="1"/>
  <c r="BO70" i="31"/>
  <c r="BO75" i="1"/>
  <c r="BO70"/>
  <c r="BO73" i="31"/>
  <c r="BO68"/>
  <c r="BO71"/>
  <c r="BO69" i="1"/>
  <c r="BO74" i="31"/>
  <c r="BO73" i="1"/>
  <c r="BO71"/>
  <c r="BO68"/>
  <c r="BO67" i="31"/>
  <c r="BO67" i="1"/>
  <c r="C212" i="10"/>
  <c r="G212" s="1"/>
  <c r="V624" i="31" l="1"/>
  <c r="V671" s="1"/>
  <c r="V624" i="1"/>
  <c r="V671" s="1"/>
  <c r="N65" i="10"/>
  <c r="R65" s="1"/>
  <c r="BO89" i="1"/>
  <c r="BO89" i="31"/>
  <c r="BO88" i="1"/>
  <c r="BO88" i="31"/>
  <c r="BO86" i="1"/>
  <c r="BO85"/>
  <c r="BO84" i="31"/>
  <c r="BO81"/>
  <c r="BO87" i="1"/>
  <c r="BO83" i="31"/>
  <c r="BO86"/>
  <c r="BO85"/>
  <c r="BO82" i="1"/>
  <c r="BO80" i="31"/>
  <c r="BO84" i="1"/>
  <c r="BO87" i="31"/>
  <c r="BO82"/>
  <c r="BO83" i="1"/>
  <c r="BO80"/>
  <c r="BO81"/>
  <c r="BO78" i="31"/>
  <c r="BO78" i="1"/>
  <c r="BO79"/>
  <c r="BO79" i="31"/>
  <c r="C213" i="10"/>
  <c r="G213" s="1"/>
  <c r="BO101" i="1" l="1"/>
  <c r="BO101" i="31"/>
  <c r="BO100" i="1"/>
  <c r="BO100" i="31"/>
  <c r="BO99"/>
  <c r="BO96" i="1"/>
  <c r="BO97" i="31"/>
  <c r="BO92" i="1"/>
  <c r="BO97"/>
  <c r="BO98"/>
  <c r="BO94" i="31"/>
  <c r="BO95"/>
  <c r="BO93"/>
  <c r="BO99" i="1"/>
  <c r="BO94"/>
  <c r="BO95"/>
  <c r="BO92" i="31"/>
  <c r="BO98"/>
  <c r="BO96"/>
  <c r="BO93" i="1"/>
  <c r="BO90"/>
  <c r="BO91"/>
  <c r="BO91" i="31"/>
  <c r="BO90"/>
  <c r="BO103"/>
  <c r="C214" i="10"/>
  <c r="G214" s="1"/>
  <c r="BO102" i="31" l="1"/>
  <c r="BO103" i="1"/>
  <c r="Y624"/>
  <c r="N169" i="10"/>
  <c r="R169" s="1"/>
  <c r="Y624" i="31"/>
  <c r="V626" i="1"/>
  <c r="V626" i="31"/>
  <c r="N67" i="10"/>
  <c r="BO113" i="31"/>
  <c r="BO113" i="1"/>
  <c r="BO112"/>
  <c r="BO112" i="31"/>
  <c r="BO105" i="1"/>
  <c r="BO110"/>
  <c r="BO107"/>
  <c r="BO107" i="31"/>
  <c r="BO105"/>
  <c r="BO110"/>
  <c r="BO108" i="1"/>
  <c r="BO106" i="31"/>
  <c r="BO104" i="1"/>
  <c r="BO111" i="31"/>
  <c r="BO108"/>
  <c r="BO106" i="1"/>
  <c r="BO104" i="31"/>
  <c r="BO111" i="1"/>
  <c r="BO109" i="31"/>
  <c r="BO109" i="1"/>
  <c r="V625"/>
  <c r="V625" i="31"/>
  <c r="N66" i="10"/>
  <c r="R66" s="1"/>
  <c r="BO102" i="1"/>
  <c r="C215" i="10"/>
  <c r="G215" s="1"/>
  <c r="BO114" i="31"/>
  <c r="R67" i="10" l="1"/>
  <c r="BO114" i="1"/>
  <c r="V627"/>
  <c r="V674" s="1"/>
  <c r="V627" i="31"/>
  <c r="V674" s="1"/>
  <c r="N68" i="10"/>
  <c r="R68" s="1"/>
  <c r="V673" i="31"/>
  <c r="BO120" i="1"/>
  <c r="BO119"/>
  <c r="BO117" i="31"/>
  <c r="BO122"/>
  <c r="BO121"/>
  <c r="BO121" i="1"/>
  <c r="BO116" i="31"/>
  <c r="BO122" i="1"/>
  <c r="BO118"/>
  <c r="BO119" i="31"/>
  <c r="BO116" i="1"/>
  <c r="BO118" i="31"/>
  <c r="BO120"/>
  <c r="BO117" i="1"/>
  <c r="V672" i="31"/>
  <c r="V657"/>
  <c r="V673" i="1"/>
  <c r="BO115"/>
  <c r="N170" i="10"/>
  <c r="R170" s="1"/>
  <c r="Y625" i="31"/>
  <c r="Y657" s="1"/>
  <c r="Y625" i="1"/>
  <c r="V672"/>
  <c r="BO115" i="31"/>
  <c r="V628" l="1"/>
  <c r="V675" s="1"/>
  <c r="V628" i="1"/>
  <c r="V675" s="1"/>
  <c r="N69" i="10"/>
  <c r="R69" s="1"/>
  <c r="V629" i="1" l="1"/>
  <c r="N70" i="10"/>
  <c r="R70" s="1"/>
  <c r="V629" i="31"/>
  <c r="Y627" i="1"/>
  <c r="Y627" i="31"/>
  <c r="N172" i="10"/>
  <c r="Y626" i="31"/>
  <c r="N171" i="10"/>
  <c r="R171" s="1"/>
  <c r="Y626" i="1"/>
  <c r="R172" i="10" l="1"/>
  <c r="V630" i="1"/>
  <c r="N71" i="10"/>
  <c r="R71" s="1"/>
  <c r="V630" i="31"/>
  <c r="Y628"/>
  <c r="N173" i="10"/>
  <c r="R173" s="1"/>
  <c r="Y628" i="1"/>
  <c r="Y629" i="31" l="1"/>
  <c r="N174" i="10"/>
  <c r="R174" s="1"/>
  <c r="Y629" i="1"/>
  <c r="N72" i="10"/>
  <c r="R72" s="1"/>
  <c r="V631" i="1"/>
  <c r="V631" i="31"/>
  <c r="V632" l="1"/>
  <c r="N73" i="10"/>
  <c r="R73" s="1"/>
  <c r="V632" i="1"/>
  <c r="N175" i="10"/>
  <c r="R175" s="1"/>
  <c r="Y630" i="1"/>
  <c r="Y630" i="31"/>
  <c r="Y631" l="1"/>
  <c r="N176" i="10"/>
  <c r="R176" s="1"/>
  <c r="Y631" i="1"/>
  <c r="Y632" i="31" l="1"/>
  <c r="N177" i="10"/>
  <c r="R177" s="1"/>
  <c r="Y632" i="1"/>
  <c r="BD274" i="3" l="1"/>
  <c r="Y237" i="31" l="1"/>
  <c r="Y237" i="1"/>
  <c r="Y235" i="31"/>
  <c r="Y235" i="1"/>
  <c r="Y240" i="31"/>
  <c r="Y240" i="1"/>
  <c r="Y232" i="31"/>
  <c r="Y232" i="1"/>
  <c r="Y233" i="31"/>
  <c r="Y233" i="1"/>
  <c r="Y238" i="31"/>
  <c r="Y238" i="1"/>
  <c r="Y239" i="31"/>
  <c r="Y239" i="1"/>
  <c r="Y231" i="31"/>
  <c r="Y231" i="1"/>
  <c r="Y236" i="31"/>
  <c r="Y236" i="1"/>
  <c r="Y234" i="31"/>
  <c r="Y234" i="1"/>
  <c r="B74" i="10"/>
  <c r="B178"/>
  <c r="M74" l="1"/>
  <c r="V633" i="31" l="1"/>
  <c r="N74" i="10"/>
  <c r="R74" s="1"/>
  <c r="V633" i="1"/>
  <c r="Y633" i="31" l="1"/>
  <c r="N178" i="10"/>
  <c r="Y633" i="1"/>
  <c r="R178" i="10" l="1"/>
  <c r="R179"/>
  <c r="B22" l="1"/>
  <c r="B254" l="1"/>
  <c r="B226"/>
  <c r="Y244" i="31" l="1"/>
  <c r="Y244" i="1"/>
  <c r="D75" i="10"/>
  <c r="G76" l="1"/>
  <c r="F75"/>
  <c r="O75"/>
  <c r="G75"/>
  <c r="Y243" i="31"/>
  <c r="Y243" i="1"/>
  <c r="Q75" i="10" l="1"/>
  <c r="R76"/>
  <c r="R75"/>
  <c r="D179"/>
  <c r="G180" l="1"/>
  <c r="F179"/>
  <c r="G179"/>
  <c r="V634" i="31"/>
  <c r="V634" i="1"/>
  <c r="Y634" i="31" l="1"/>
  <c r="Y634" i="1"/>
  <c r="BD242" i="3" l="1"/>
  <c r="BD241" l="1"/>
  <c r="BD240" l="1"/>
  <c r="BD239"/>
  <c r="BD238" l="1"/>
  <c r="BD237" l="1"/>
  <c r="BD236"/>
  <c r="BD235" l="1"/>
  <c r="BD234" l="1"/>
  <c r="BD232" l="1"/>
  <c r="BD233" l="1"/>
  <c r="BD231" l="1"/>
  <c r="BD254" l="1"/>
  <c r="BD253" l="1"/>
  <c r="BD252" l="1"/>
  <c r="BD250" l="1"/>
  <c r="BD251"/>
  <c r="BD248" l="1"/>
  <c r="BD249"/>
  <c r="BD247" l="1"/>
  <c r="BD246" l="1"/>
  <c r="BD245" l="1"/>
  <c r="BD244" l="1"/>
  <c r="BD243" l="1"/>
  <c r="BE254" l="1"/>
  <c r="BE253"/>
  <c r="BE252"/>
  <c r="BE250"/>
  <c r="BE251"/>
  <c r="BE249"/>
  <c r="BE248"/>
  <c r="BE247"/>
  <c r="Y266" i="31" l="1"/>
  <c r="Y266" i="1"/>
  <c r="V266" i="30" l="1"/>
  <c r="V266" i="3"/>
  <c r="V278" s="1"/>
  <c r="V290" l="1"/>
  <c r="AD278"/>
  <c r="V254" i="30"/>
  <c r="AD266"/>
  <c r="V278"/>
  <c r="BD266" i="3"/>
  <c r="AM266" i="30" l="1"/>
  <c r="K266" i="31"/>
  <c r="U266" i="30"/>
  <c r="V242"/>
  <c r="AD254"/>
  <c r="Y265" i="1"/>
  <c r="Y265" i="31"/>
  <c r="K278" i="1"/>
  <c r="BD278" i="3"/>
  <c r="AM278"/>
  <c r="U278"/>
  <c r="V290" i="30"/>
  <c r="AD278"/>
  <c r="AD290" i="3"/>
  <c r="V302"/>
  <c r="AD302" l="1"/>
  <c r="V314"/>
  <c r="C278" i="1"/>
  <c r="T278" s="1"/>
  <c r="J278"/>
  <c r="V230" i="30"/>
  <c r="AD242"/>
  <c r="BD290" i="3"/>
  <c r="AM290"/>
  <c r="U290"/>
  <c r="K290" i="1"/>
  <c r="AM278" i="30"/>
  <c r="K278" i="31"/>
  <c r="U278" i="30"/>
  <c r="J266" i="31"/>
  <c r="C266"/>
  <c r="T266" s="1"/>
  <c r="AD290" i="30"/>
  <c r="V302"/>
  <c r="K254" i="31"/>
  <c r="U254" i="30"/>
  <c r="AM254"/>
  <c r="BD265" i="3"/>
  <c r="V265" i="30" l="1"/>
  <c r="V265" i="3"/>
  <c r="V277" s="1"/>
  <c r="V314" i="30"/>
  <c r="AD302"/>
  <c r="K290" i="31"/>
  <c r="U290" i="30"/>
  <c r="AM290"/>
  <c r="C278" i="31"/>
  <c r="T278" s="1"/>
  <c r="J278"/>
  <c r="U242" i="30"/>
  <c r="K242" i="31"/>
  <c r="AM242" i="30"/>
  <c r="J254" i="31"/>
  <c r="C254"/>
  <c r="T254" s="1"/>
  <c r="AD230" i="30"/>
  <c r="V218"/>
  <c r="AD314" i="3"/>
  <c r="V326"/>
  <c r="C290" i="1"/>
  <c r="T290" s="1"/>
  <c r="J290"/>
  <c r="BD302" i="3"/>
  <c r="U302"/>
  <c r="K302" i="1"/>
  <c r="AM302" i="3"/>
  <c r="J302" i="1" l="1"/>
  <c r="C302"/>
  <c r="T302" s="1"/>
  <c r="V206" i="30"/>
  <c r="AD218"/>
  <c r="K302" i="31"/>
  <c r="U302" i="30"/>
  <c r="AM302"/>
  <c r="Y264" i="31"/>
  <c r="Y264" i="1"/>
  <c r="K230" i="31"/>
  <c r="AM230" i="30"/>
  <c r="U230"/>
  <c r="C290" i="31"/>
  <c r="T290" s="1"/>
  <c r="J290"/>
  <c r="V326" i="30"/>
  <c r="AD314"/>
  <c r="AD326" i="3"/>
  <c r="V338"/>
  <c r="C242" i="31"/>
  <c r="T242" s="1"/>
  <c r="J242"/>
  <c r="AD277" i="3"/>
  <c r="V289"/>
  <c r="AM314"/>
  <c r="U314"/>
  <c r="K314" i="1"/>
  <c r="V277" i="30"/>
  <c r="AD265"/>
  <c r="V253"/>
  <c r="AD277" l="1"/>
  <c r="V289"/>
  <c r="AD289" i="3"/>
  <c r="V301"/>
  <c r="AD338"/>
  <c r="V350"/>
  <c r="K314" i="31"/>
  <c r="U314" i="30"/>
  <c r="AM314"/>
  <c r="C230" i="31"/>
  <c r="T230" s="1"/>
  <c r="J230"/>
  <c r="C314" i="1"/>
  <c r="T314" s="1"/>
  <c r="J314"/>
  <c r="U277" i="3"/>
  <c r="K277" i="1"/>
  <c r="AM277" i="3"/>
  <c r="BD277"/>
  <c r="U326"/>
  <c r="K326" i="1"/>
  <c r="AM326" i="3"/>
  <c r="AD326" i="30"/>
  <c r="V338"/>
  <c r="J302" i="31"/>
  <c r="C302"/>
  <c r="T302" s="1"/>
  <c r="AD253" i="30"/>
  <c r="V241"/>
  <c r="U218"/>
  <c r="AM218"/>
  <c r="K218" i="31"/>
  <c r="AM265" i="30"/>
  <c r="K265" i="31"/>
  <c r="U265" i="30"/>
  <c r="V194"/>
  <c r="AD206"/>
  <c r="Y257" i="31" l="1"/>
  <c r="Y257" i="1"/>
  <c r="Y256" i="31"/>
  <c r="Y256" i="1"/>
  <c r="Y255" i="31"/>
  <c r="Y255" i="1"/>
  <c r="Y263" i="31"/>
  <c r="Y263" i="1"/>
  <c r="Y262" i="31"/>
  <c r="Y262" i="1"/>
  <c r="V182" i="30"/>
  <c r="AD194"/>
  <c r="V229"/>
  <c r="AD241"/>
  <c r="C326" i="1"/>
  <c r="J326"/>
  <c r="J277"/>
  <c r="C277"/>
  <c r="T277" s="1"/>
  <c r="AD301" i="3"/>
  <c r="V313"/>
  <c r="C218" i="31"/>
  <c r="T218" s="1"/>
  <c r="J218"/>
  <c r="K253"/>
  <c r="U253" i="30"/>
  <c r="AM253"/>
  <c r="V350"/>
  <c r="AD338"/>
  <c r="J314" i="31"/>
  <c r="C314"/>
  <c r="T314" s="1"/>
  <c r="U289" i="3"/>
  <c r="K289" i="1"/>
  <c r="AM289" i="3"/>
  <c r="BD289"/>
  <c r="Y261" i="1"/>
  <c r="Y261" i="31"/>
  <c r="Y260"/>
  <c r="Y260" i="1"/>
  <c r="Y259"/>
  <c r="Y259" i="31"/>
  <c r="Y258"/>
  <c r="Y258" i="1"/>
  <c r="AM326" i="30"/>
  <c r="K326" i="31"/>
  <c r="U326" i="30"/>
  <c r="V362" i="3"/>
  <c r="AD350"/>
  <c r="V301" i="30"/>
  <c r="AD289"/>
  <c r="K206" i="31"/>
  <c r="C206" s="1"/>
  <c r="T206" s="1"/>
  <c r="AM206" i="30"/>
  <c r="U206"/>
  <c r="C265" i="31"/>
  <c r="T265" s="1"/>
  <c r="J265"/>
  <c r="U338" i="3"/>
  <c r="K338" i="1"/>
  <c r="K277" i="31"/>
  <c r="U277" i="30"/>
  <c r="AM277"/>
  <c r="C338" i="1" l="1"/>
  <c r="J338"/>
  <c r="U289" i="30"/>
  <c r="AM289"/>
  <c r="K289" i="31"/>
  <c r="K194"/>
  <c r="C194" s="1"/>
  <c r="T194" s="1"/>
  <c r="U194" i="30"/>
  <c r="AM194"/>
  <c r="V313"/>
  <c r="AD301"/>
  <c r="J326" i="31"/>
  <c r="C326"/>
  <c r="C289" i="1"/>
  <c r="T289" s="1"/>
  <c r="J289"/>
  <c r="V325" i="3"/>
  <c r="AD313"/>
  <c r="AD182" i="30"/>
  <c r="V170"/>
  <c r="AD170" s="1"/>
  <c r="U350" i="3"/>
  <c r="K350" i="1"/>
  <c r="AM338" i="30"/>
  <c r="K338" i="31"/>
  <c r="U338" i="30"/>
  <c r="C253" i="31"/>
  <c r="T253" s="1"/>
  <c r="J253"/>
  <c r="AM301" i="3"/>
  <c r="BD301"/>
  <c r="U301"/>
  <c r="K301" i="1"/>
  <c r="K241" i="31"/>
  <c r="U241" i="30"/>
  <c r="AM241"/>
  <c r="J277" i="31"/>
  <c r="C277"/>
  <c r="T277" s="1"/>
  <c r="AD362" i="3"/>
  <c r="V374"/>
  <c r="AD350" i="30"/>
  <c r="V362"/>
  <c r="V217"/>
  <c r="AD229"/>
  <c r="AM229" l="1"/>
  <c r="K229" i="31"/>
  <c r="U229" i="30"/>
  <c r="U350"/>
  <c r="AM350"/>
  <c r="K350" i="31"/>
  <c r="U313" i="3"/>
  <c r="K313" i="1"/>
  <c r="AM313" i="3"/>
  <c r="V205" i="30"/>
  <c r="AD217"/>
  <c r="J241" i="31"/>
  <c r="C241"/>
  <c r="T241" s="1"/>
  <c r="J338"/>
  <c r="C338"/>
  <c r="AM170" i="30"/>
  <c r="U170"/>
  <c r="K170" i="31"/>
  <c r="C170" s="1"/>
  <c r="T170" s="1"/>
  <c r="AD325" i="3"/>
  <c r="V337"/>
  <c r="K301" i="31"/>
  <c r="U301" i="30"/>
  <c r="AM301"/>
  <c r="AD374" i="3"/>
  <c r="V386"/>
  <c r="C301" i="1"/>
  <c r="T301" s="1"/>
  <c r="J301"/>
  <c r="K182" i="31"/>
  <c r="C182" s="1"/>
  <c r="T182" s="1"/>
  <c r="U182" i="30"/>
  <c r="AM182"/>
  <c r="AD313"/>
  <c r="V325"/>
  <c r="J289" i="31"/>
  <c r="C289"/>
  <c r="T289" s="1"/>
  <c r="AD362" i="30"/>
  <c r="V374"/>
  <c r="U362" i="3"/>
  <c r="K362" i="1"/>
  <c r="C350"/>
  <c r="J350"/>
  <c r="AM362" i="30" l="1"/>
  <c r="K362" i="31"/>
  <c r="U362" i="30"/>
  <c r="V337"/>
  <c r="AD325"/>
  <c r="AD386" i="3"/>
  <c r="V398"/>
  <c r="J301" i="31"/>
  <c r="C301"/>
  <c r="T301" s="1"/>
  <c r="AD205" i="30"/>
  <c r="V193"/>
  <c r="C313" i="1"/>
  <c r="T313" s="1"/>
  <c r="J313"/>
  <c r="J362"/>
  <c r="C362"/>
  <c r="AM313" i="30"/>
  <c r="K313" i="31"/>
  <c r="U313" i="30"/>
  <c r="K374" i="1"/>
  <c r="U374" i="3"/>
  <c r="AD337"/>
  <c r="V349"/>
  <c r="U325"/>
  <c r="K325" i="1"/>
  <c r="AM325" i="3"/>
  <c r="C350" i="31"/>
  <c r="J350"/>
  <c r="C229"/>
  <c r="T229" s="1"/>
  <c r="J229"/>
  <c r="AD374" i="30"/>
  <c r="V386"/>
  <c r="AM217"/>
  <c r="U217"/>
  <c r="K217" i="31"/>
  <c r="AM374" i="30" l="1"/>
  <c r="K374" i="31"/>
  <c r="U374" i="30"/>
  <c r="C325" i="1"/>
  <c r="J325"/>
  <c r="AM205" i="30"/>
  <c r="K205" i="31"/>
  <c r="C205" s="1"/>
  <c r="T205" s="1"/>
  <c r="U205" i="30"/>
  <c r="AD337"/>
  <c r="V349"/>
  <c r="C217" i="31"/>
  <c r="T217" s="1"/>
  <c r="J217"/>
  <c r="J374" i="1"/>
  <c r="C374"/>
  <c r="AD398" i="3"/>
  <c r="V410"/>
  <c r="AD349"/>
  <c r="V361"/>
  <c r="K386" i="1"/>
  <c r="U386" i="3"/>
  <c r="J362" i="31"/>
  <c r="C362"/>
  <c r="AD386" i="30"/>
  <c r="V398"/>
  <c r="U337" i="3"/>
  <c r="K337" i="1"/>
  <c r="J313" i="31"/>
  <c r="C313"/>
  <c r="T313" s="1"/>
  <c r="V181" i="30"/>
  <c r="AD193"/>
  <c r="K325" i="31"/>
  <c r="U325" i="30"/>
  <c r="AM325"/>
  <c r="C386" i="1" l="1"/>
  <c r="J386"/>
  <c r="U398" i="3"/>
  <c r="K398" i="1"/>
  <c r="V361" i="30"/>
  <c r="AD349"/>
  <c r="V169"/>
  <c r="AD169" s="1"/>
  <c r="AD181"/>
  <c r="AM386"/>
  <c r="K386" i="31"/>
  <c r="U386" i="30"/>
  <c r="C337" i="1"/>
  <c r="J337"/>
  <c r="V373" i="3"/>
  <c r="AD361"/>
  <c r="U337" i="30"/>
  <c r="AM337"/>
  <c r="K337" i="31"/>
  <c r="C325"/>
  <c r="J325"/>
  <c r="U349" i="3"/>
  <c r="K349" i="1"/>
  <c r="C374" i="31"/>
  <c r="J374"/>
  <c r="K193"/>
  <c r="C193" s="1"/>
  <c r="T193" s="1"/>
  <c r="U193" i="30"/>
  <c r="AM193"/>
  <c r="V410"/>
  <c r="AD398"/>
  <c r="AD410" i="3"/>
  <c r="V422"/>
  <c r="AD410" i="30" l="1"/>
  <c r="V422"/>
  <c r="AD422" i="3"/>
  <c r="V434"/>
  <c r="V373" i="30"/>
  <c r="AD361"/>
  <c r="U410" i="3"/>
  <c r="K410" i="1"/>
  <c r="C349"/>
  <c r="J349"/>
  <c r="U361" i="3"/>
  <c r="K361" i="1"/>
  <c r="U181" i="30"/>
  <c r="K181" i="31"/>
  <c r="C181" s="1"/>
  <c r="T181" s="1"/>
  <c r="AM181" i="30"/>
  <c r="K398" i="31"/>
  <c r="U398" i="30"/>
  <c r="AM398"/>
  <c r="C337" i="31"/>
  <c r="J337"/>
  <c r="AD373" i="3"/>
  <c r="V385"/>
  <c r="AM169" i="30"/>
  <c r="U169"/>
  <c r="K169" i="31"/>
  <c r="C169" s="1"/>
  <c r="T169" s="1"/>
  <c r="C398" i="1"/>
  <c r="J398"/>
  <c r="C386" i="31"/>
  <c r="J386"/>
  <c r="AM349" i="30"/>
  <c r="K349" i="31"/>
  <c r="U349" i="30"/>
  <c r="U373" i="3" l="1"/>
  <c r="K373" i="1"/>
  <c r="AD434" i="3"/>
  <c r="V446"/>
  <c r="C398" i="31"/>
  <c r="J398"/>
  <c r="AM361" i="30"/>
  <c r="K361" i="31"/>
  <c r="U361" i="30"/>
  <c r="U422" i="3"/>
  <c r="K422" i="1"/>
  <c r="AD385" i="3"/>
  <c r="V397"/>
  <c r="C361" i="1"/>
  <c r="J361"/>
  <c r="V385" i="30"/>
  <c r="AD373"/>
  <c r="AD422"/>
  <c r="V434"/>
  <c r="J349" i="31"/>
  <c r="C349"/>
  <c r="C410" i="1"/>
  <c r="J410"/>
  <c r="K410" i="31"/>
  <c r="U410" i="30"/>
  <c r="AM410"/>
  <c r="AD385" l="1"/>
  <c r="V397"/>
  <c r="U385" i="3"/>
  <c r="K385" i="1"/>
  <c r="AD446" i="3"/>
  <c r="V458"/>
  <c r="C410" i="31"/>
  <c r="J410"/>
  <c r="V446" i="30"/>
  <c r="AD434"/>
  <c r="J361" i="31"/>
  <c r="C361"/>
  <c r="K434" i="1"/>
  <c r="U434" i="3"/>
  <c r="AM422" i="30"/>
  <c r="K422" i="31"/>
  <c r="U422" i="30"/>
  <c r="C422" i="1"/>
  <c r="J422"/>
  <c r="C373"/>
  <c r="J373"/>
  <c r="K373" i="31"/>
  <c r="U373" i="30"/>
  <c r="AM373"/>
  <c r="AD397" i="3"/>
  <c r="V409"/>
  <c r="U397" l="1"/>
  <c r="K397" i="1"/>
  <c r="AD446" i="30"/>
  <c r="V458"/>
  <c r="V470" i="3"/>
  <c r="AD458"/>
  <c r="V409" i="30"/>
  <c r="AD397"/>
  <c r="C434" i="1"/>
  <c r="J434"/>
  <c r="U446" i="3"/>
  <c r="K446" i="1"/>
  <c r="AM385" i="30"/>
  <c r="K385" i="31"/>
  <c r="U385" i="30"/>
  <c r="J373" i="31"/>
  <c r="C373"/>
  <c r="C422"/>
  <c r="J422"/>
  <c r="C385" i="1"/>
  <c r="J385"/>
  <c r="AD409" i="3"/>
  <c r="V421"/>
  <c r="U434" i="30"/>
  <c r="AM434"/>
  <c r="K434" i="31"/>
  <c r="U409" i="3" l="1"/>
  <c r="K409" i="1"/>
  <c r="V421" i="30"/>
  <c r="AD409"/>
  <c r="K446" i="31"/>
  <c r="U446" i="30"/>
  <c r="AM446"/>
  <c r="C446" i="1"/>
  <c r="J446"/>
  <c r="U458" i="3"/>
  <c r="K458" i="1"/>
  <c r="AD470" i="3"/>
  <c r="V482"/>
  <c r="C397" i="1"/>
  <c r="J397"/>
  <c r="J434" i="31"/>
  <c r="C434"/>
  <c r="AD421" i="3"/>
  <c r="V433"/>
  <c r="C385" i="31"/>
  <c r="J385"/>
  <c r="AM397" i="30"/>
  <c r="K397" i="31"/>
  <c r="U397" i="30"/>
  <c r="AD458"/>
  <c r="V470"/>
  <c r="AM458" l="1"/>
  <c r="K458" i="31"/>
  <c r="U458" i="30"/>
  <c r="U421" i="3"/>
  <c r="K421" i="1"/>
  <c r="U470" i="3"/>
  <c r="K470" i="1"/>
  <c r="U409" i="30"/>
  <c r="AM409"/>
  <c r="K409" i="31"/>
  <c r="V433" i="30"/>
  <c r="AD421"/>
  <c r="V264"/>
  <c r="V264" i="3"/>
  <c r="V276" s="1"/>
  <c r="J397" i="31"/>
  <c r="C397"/>
  <c r="C458" i="1"/>
  <c r="J458"/>
  <c r="C409"/>
  <c r="J409"/>
  <c r="V482" i="30"/>
  <c r="AD470"/>
  <c r="AD433" i="3"/>
  <c r="V445"/>
  <c r="AD482"/>
  <c r="V494"/>
  <c r="C446" i="31"/>
  <c r="J446"/>
  <c r="AD494" i="3" l="1"/>
  <c r="V506"/>
  <c r="U433"/>
  <c r="K433" i="1"/>
  <c r="AD433" i="30"/>
  <c r="V445"/>
  <c r="K482" i="1"/>
  <c r="U482" i="3"/>
  <c r="AM470" i="30"/>
  <c r="K470" i="31"/>
  <c r="U470" i="30"/>
  <c r="AD276" i="3"/>
  <c r="V288"/>
  <c r="C470" i="1"/>
  <c r="J470"/>
  <c r="AD482" i="30"/>
  <c r="V494"/>
  <c r="V252"/>
  <c r="V276"/>
  <c r="AD264"/>
  <c r="C409" i="31"/>
  <c r="J409"/>
  <c r="C458"/>
  <c r="J458"/>
  <c r="AD445" i="3"/>
  <c r="V457"/>
  <c r="AM421" i="30"/>
  <c r="K421" i="31"/>
  <c r="U421" i="30"/>
  <c r="J421" i="1"/>
  <c r="C421"/>
  <c r="BD264" i="3"/>
  <c r="V257" i="30" l="1"/>
  <c r="V257" i="3"/>
  <c r="V269" s="1"/>
  <c r="V281" s="1"/>
  <c r="V256"/>
  <c r="V268" s="1"/>
  <c r="V280" s="1"/>
  <c r="V256" i="30"/>
  <c r="U445" i="3"/>
  <c r="K445" i="1"/>
  <c r="AD276" i="30"/>
  <c r="V288"/>
  <c r="AD288" i="3"/>
  <c r="V300"/>
  <c r="U433" i="30"/>
  <c r="AM433"/>
  <c r="K433" i="31"/>
  <c r="J433" i="1"/>
  <c r="C433"/>
  <c r="V259" i="3"/>
  <c r="V271" s="1"/>
  <c r="V283" s="1"/>
  <c r="V259" i="30"/>
  <c r="V258"/>
  <c r="V258" i="3"/>
  <c r="V270" s="1"/>
  <c r="V282" s="1"/>
  <c r="C421" i="31"/>
  <c r="J421"/>
  <c r="AD252" i="30"/>
  <c r="V240"/>
  <c r="AM276" i="3"/>
  <c r="K276" i="1"/>
  <c r="U276" i="3"/>
  <c r="BD276"/>
  <c r="V261" i="30"/>
  <c r="V261" i="3"/>
  <c r="V273" s="1"/>
  <c r="V285" s="1"/>
  <c r="V260"/>
  <c r="V272" s="1"/>
  <c r="V284" s="1"/>
  <c r="V260" i="30"/>
  <c r="AD494"/>
  <c r="V506"/>
  <c r="C482" i="1"/>
  <c r="J482"/>
  <c r="AD506" i="3"/>
  <c r="V518"/>
  <c r="V255"/>
  <c r="V267" s="1"/>
  <c r="V279" s="1"/>
  <c r="V255" i="30"/>
  <c r="V263"/>
  <c r="V263" i="3"/>
  <c r="V275" s="1"/>
  <c r="AD457"/>
  <c r="V469"/>
  <c r="U264" i="30"/>
  <c r="AM264"/>
  <c r="K264" i="31"/>
  <c r="AM482" i="30"/>
  <c r="K482" i="31"/>
  <c r="U482" i="30"/>
  <c r="J470" i="31"/>
  <c r="C470"/>
  <c r="V457" i="30"/>
  <c r="AD445"/>
  <c r="U494" i="3"/>
  <c r="K494" i="1"/>
  <c r="BD262" i="3"/>
  <c r="BD263"/>
  <c r="BD258"/>
  <c r="AM445" i="30" l="1"/>
  <c r="K445" i="31"/>
  <c r="U445" i="30"/>
  <c r="C264" i="31"/>
  <c r="T264" s="1"/>
  <c r="J264"/>
  <c r="U457" i="3"/>
  <c r="K457" i="1"/>
  <c r="V267" i="30"/>
  <c r="V243"/>
  <c r="AD255"/>
  <c r="K494" i="31"/>
  <c r="U494" i="30"/>
  <c r="AM494"/>
  <c r="V249"/>
  <c r="V273"/>
  <c r="AD261"/>
  <c r="V270"/>
  <c r="V246"/>
  <c r="AD258"/>
  <c r="AM276"/>
  <c r="K276" i="31"/>
  <c r="U276" i="30"/>
  <c r="AD256"/>
  <c r="V244"/>
  <c r="V268"/>
  <c r="V469"/>
  <c r="AD457"/>
  <c r="AD279" i="3"/>
  <c r="V291"/>
  <c r="AD260" i="30"/>
  <c r="V248"/>
  <c r="V272"/>
  <c r="V228"/>
  <c r="AD240"/>
  <c r="V271"/>
  <c r="V247"/>
  <c r="AD259"/>
  <c r="AD300" i="3"/>
  <c r="V312"/>
  <c r="C445" i="1"/>
  <c r="J445"/>
  <c r="AD280" i="3"/>
  <c r="V292"/>
  <c r="V262" i="30"/>
  <c r="V262" i="3"/>
  <c r="V274" s="1"/>
  <c r="V286" s="1"/>
  <c r="J494" i="1"/>
  <c r="C494"/>
  <c r="J482" i="31"/>
  <c r="C482"/>
  <c r="AD275" i="3"/>
  <c r="V287"/>
  <c r="AD518"/>
  <c r="V530"/>
  <c r="V296"/>
  <c r="AD284"/>
  <c r="U252" i="30"/>
  <c r="AM252"/>
  <c r="K252" i="31"/>
  <c r="AD283" i="3"/>
  <c r="V295"/>
  <c r="J433" i="31"/>
  <c r="C433"/>
  <c r="K288" i="1"/>
  <c r="BD288" i="3"/>
  <c r="AM288"/>
  <c r="U288"/>
  <c r="AD281"/>
  <c r="V293"/>
  <c r="AD469"/>
  <c r="V481"/>
  <c r="V275" i="30"/>
  <c r="V251"/>
  <c r="AD263"/>
  <c r="K506" i="1"/>
  <c r="U506" i="3"/>
  <c r="AD506" i="30"/>
  <c r="V518"/>
  <c r="V297" i="3"/>
  <c r="AD285"/>
  <c r="C276" i="1"/>
  <c r="T276" s="1"/>
  <c r="J276"/>
  <c r="AD282" i="3"/>
  <c r="V294"/>
  <c r="AD288" i="30"/>
  <c r="V300"/>
  <c r="V269"/>
  <c r="AD257"/>
  <c r="V245"/>
  <c r="BD261" i="3"/>
  <c r="BD256"/>
  <c r="BD260"/>
  <c r="BD259"/>
  <c r="BD257"/>
  <c r="BD255"/>
  <c r="AM257" i="30" l="1"/>
  <c r="U257"/>
  <c r="K257" i="31"/>
  <c r="V306" i="3"/>
  <c r="AD294"/>
  <c r="AM506" i="30"/>
  <c r="K506" i="31"/>
  <c r="U506" i="30"/>
  <c r="AD251"/>
  <c r="V239"/>
  <c r="C252" i="31"/>
  <c r="T252" s="1"/>
  <c r="J252"/>
  <c r="AD296" i="3"/>
  <c r="V308"/>
  <c r="K275" i="1"/>
  <c r="BD275" i="3"/>
  <c r="AM275"/>
  <c r="U275"/>
  <c r="AD630"/>
  <c r="AD292"/>
  <c r="V304"/>
  <c r="V235" i="30"/>
  <c r="AD247"/>
  <c r="V216"/>
  <c r="AD228"/>
  <c r="K260" i="31"/>
  <c r="AM260" i="30"/>
  <c r="U260"/>
  <c r="V481"/>
  <c r="AD469"/>
  <c r="K256" i="31"/>
  <c r="AM256" i="30"/>
  <c r="U256"/>
  <c r="AM258"/>
  <c r="K258" i="31"/>
  <c r="U258" i="30"/>
  <c r="AD273"/>
  <c r="V285"/>
  <c r="J494" i="31"/>
  <c r="C494"/>
  <c r="C457" i="1"/>
  <c r="J457"/>
  <c r="BE266" i="3"/>
  <c r="BE265"/>
  <c r="BE264"/>
  <c r="BE263"/>
  <c r="BE262"/>
  <c r="BE259"/>
  <c r="BE260"/>
  <c r="BE258"/>
  <c r="BE257"/>
  <c r="BE256"/>
  <c r="BE255"/>
  <c r="BE261"/>
  <c r="V281" i="30"/>
  <c r="AD269"/>
  <c r="U282" i="3"/>
  <c r="K282" i="1"/>
  <c r="BD282" i="3"/>
  <c r="AM282"/>
  <c r="AM285"/>
  <c r="BD285"/>
  <c r="U285"/>
  <c r="K285" i="1"/>
  <c r="V287" i="30"/>
  <c r="AD275"/>
  <c r="AD293" i="3"/>
  <c r="V305"/>
  <c r="V542"/>
  <c r="AD530"/>
  <c r="AD286"/>
  <c r="V298"/>
  <c r="K280" i="1"/>
  <c r="AM280" i="3"/>
  <c r="BD280"/>
  <c r="U280"/>
  <c r="AD312"/>
  <c r="V324"/>
  <c r="V283" i="30"/>
  <c r="AD271"/>
  <c r="AD291" i="3"/>
  <c r="V303"/>
  <c r="AD246" i="30"/>
  <c r="V234"/>
  <c r="AD249"/>
  <c r="V237"/>
  <c r="U255"/>
  <c r="K255" i="31"/>
  <c r="AM255" i="30"/>
  <c r="V312"/>
  <c r="AD300"/>
  <c r="V309" i="3"/>
  <c r="AD297"/>
  <c r="C506" i="1"/>
  <c r="J506"/>
  <c r="AD481" i="3"/>
  <c r="V493"/>
  <c r="U281"/>
  <c r="K281" i="1"/>
  <c r="BD281" i="3"/>
  <c r="AM281"/>
  <c r="C288" i="1"/>
  <c r="T288" s="1"/>
  <c r="J288"/>
  <c r="AD295" i="3"/>
  <c r="V307"/>
  <c r="U518"/>
  <c r="K518" i="1"/>
  <c r="V274" i="30"/>
  <c r="AD262"/>
  <c r="V250"/>
  <c r="U300" i="3"/>
  <c r="K300" i="1"/>
  <c r="AM300" i="3"/>
  <c r="BD300"/>
  <c r="AD272" i="30"/>
  <c r="V284"/>
  <c r="K279" i="1"/>
  <c r="AM279" i="3"/>
  <c r="BD279"/>
  <c r="U279"/>
  <c r="AD268" i="30"/>
  <c r="V280"/>
  <c r="J276" i="31"/>
  <c r="C276"/>
  <c r="T276" s="1"/>
  <c r="AD270" i="30"/>
  <c r="V282"/>
  <c r="V231"/>
  <c r="AD243"/>
  <c r="J445" i="31"/>
  <c r="C445"/>
  <c r="AD245" i="30"/>
  <c r="V233"/>
  <c r="K288" i="31"/>
  <c r="U288" i="30"/>
  <c r="AM288"/>
  <c r="AD518"/>
  <c r="V530"/>
  <c r="K263" i="31"/>
  <c r="U263" i="30"/>
  <c r="AM263"/>
  <c r="K469" i="1"/>
  <c r="U469" i="3"/>
  <c r="U283"/>
  <c r="K283" i="1"/>
  <c r="AM283" i="3"/>
  <c r="BD283"/>
  <c r="BD284"/>
  <c r="AM284"/>
  <c r="U284"/>
  <c r="K284" i="1"/>
  <c r="V299" i="3"/>
  <c r="AD287"/>
  <c r="K259" i="31"/>
  <c r="U259" i="30"/>
  <c r="AM259"/>
  <c r="U240"/>
  <c r="K240" i="31"/>
  <c r="AM240" i="30"/>
  <c r="AD248"/>
  <c r="V236"/>
  <c r="K457" i="31"/>
  <c r="U457" i="30"/>
  <c r="AM457"/>
  <c r="V232"/>
  <c r="AD244"/>
  <c r="AM261"/>
  <c r="K261" i="31"/>
  <c r="U261" i="30"/>
  <c r="AD267"/>
  <c r="V279"/>
  <c r="AD279" l="1"/>
  <c r="V291"/>
  <c r="V311" i="3"/>
  <c r="AD299"/>
  <c r="AM245" i="30"/>
  <c r="K245" i="31"/>
  <c r="U245" i="30"/>
  <c r="V294"/>
  <c r="AD282"/>
  <c r="AD284"/>
  <c r="V296"/>
  <c r="J300" i="1"/>
  <c r="C300"/>
  <c r="T300" s="1"/>
  <c r="V286" i="30"/>
  <c r="AD274"/>
  <c r="AD630" s="1"/>
  <c r="K295" i="1"/>
  <c r="AM295" i="3"/>
  <c r="BD295"/>
  <c r="U295"/>
  <c r="V505"/>
  <c r="AD493"/>
  <c r="AM297"/>
  <c r="BD297"/>
  <c r="U297"/>
  <c r="K297" i="1"/>
  <c r="AD237" i="30"/>
  <c r="V225"/>
  <c r="V295"/>
  <c r="AD283"/>
  <c r="U286" i="3"/>
  <c r="K286" i="1"/>
  <c r="BD286" i="3"/>
  <c r="AM286"/>
  <c r="V299" i="30"/>
  <c r="AD287"/>
  <c r="J258" i="31"/>
  <c r="C258"/>
  <c r="T258" s="1"/>
  <c r="C256"/>
  <c r="T256" s="1"/>
  <c r="J256"/>
  <c r="K247"/>
  <c r="U247" i="30"/>
  <c r="AM247"/>
  <c r="AD682" i="3"/>
  <c r="C275" i="1"/>
  <c r="T275" s="1"/>
  <c r="J275"/>
  <c r="C506" i="31"/>
  <c r="J506"/>
  <c r="C257"/>
  <c r="T257" s="1"/>
  <c r="J257"/>
  <c r="K267"/>
  <c r="AM267" i="30"/>
  <c r="U267"/>
  <c r="AM244"/>
  <c r="K244" i="31"/>
  <c r="U244" i="30"/>
  <c r="C457" i="31"/>
  <c r="J457"/>
  <c r="J240"/>
  <c r="C240"/>
  <c r="T240" s="1"/>
  <c r="C259"/>
  <c r="T259" s="1"/>
  <c r="J259"/>
  <c r="C284" i="1"/>
  <c r="T284" s="1"/>
  <c r="J284"/>
  <c r="C263" i="31"/>
  <c r="T263" s="1"/>
  <c r="J263"/>
  <c r="K270"/>
  <c r="U270" i="30"/>
  <c r="AM270"/>
  <c r="V292"/>
  <c r="AD280"/>
  <c r="U272"/>
  <c r="AM272"/>
  <c r="K272" i="31"/>
  <c r="J518" i="1"/>
  <c r="C518"/>
  <c r="U481" i="3"/>
  <c r="K481" i="1"/>
  <c r="V321" i="3"/>
  <c r="AD309"/>
  <c r="AM249" i="30"/>
  <c r="K249" i="31"/>
  <c r="U249" i="30"/>
  <c r="AD303" i="3"/>
  <c r="V315"/>
  <c r="AD324"/>
  <c r="V336"/>
  <c r="U530"/>
  <c r="K530" i="1"/>
  <c r="AD305" i="3"/>
  <c r="V317"/>
  <c r="C285" i="1"/>
  <c r="T285" s="1"/>
  <c r="J285"/>
  <c r="K269" i="31"/>
  <c r="U269" i="30"/>
  <c r="AM269"/>
  <c r="V297"/>
  <c r="AD285"/>
  <c r="AM469"/>
  <c r="K469" i="31"/>
  <c r="U469" i="30"/>
  <c r="J260" i="31"/>
  <c r="C260"/>
  <c r="T260" s="1"/>
  <c r="V223" i="30"/>
  <c r="AD235"/>
  <c r="AD308" i="3"/>
  <c r="V320"/>
  <c r="V227" i="30"/>
  <c r="AD239"/>
  <c r="V220"/>
  <c r="AD232"/>
  <c r="U232" s="1"/>
  <c r="AD236"/>
  <c r="V224"/>
  <c r="C469" i="1"/>
  <c r="J469"/>
  <c r="V542" i="30"/>
  <c r="AD530"/>
  <c r="J288" i="31"/>
  <c r="C288"/>
  <c r="T288" s="1"/>
  <c r="AM243" i="30"/>
  <c r="K243" i="31"/>
  <c r="U243" i="30"/>
  <c r="U268"/>
  <c r="AM268"/>
  <c r="K268" i="31"/>
  <c r="V238" i="30"/>
  <c r="AD250"/>
  <c r="C281" i="1"/>
  <c r="T281" s="1"/>
  <c r="J281"/>
  <c r="U300" i="30"/>
  <c r="AM300"/>
  <c r="K300" i="31"/>
  <c r="C255"/>
  <c r="T255" s="1"/>
  <c r="J255"/>
  <c r="AD234" i="30"/>
  <c r="V222"/>
  <c r="K291" i="1"/>
  <c r="BD291" i="3"/>
  <c r="AM291"/>
  <c r="U291"/>
  <c r="AM312"/>
  <c r="U312"/>
  <c r="K312" i="1"/>
  <c r="C280"/>
  <c r="T280" s="1"/>
  <c r="J280"/>
  <c r="AD542" i="3"/>
  <c r="V554"/>
  <c r="BD293"/>
  <c r="AM293"/>
  <c r="U293"/>
  <c r="K293" i="1"/>
  <c r="AD281" i="30"/>
  <c r="V293"/>
  <c r="K273" i="31"/>
  <c r="U273" i="30"/>
  <c r="AM273"/>
  <c r="V493"/>
  <c r="AD481"/>
  <c r="U228"/>
  <c r="AM228"/>
  <c r="K228" i="31"/>
  <c r="AD304" i="3"/>
  <c r="V316"/>
  <c r="K296" i="1"/>
  <c r="AM296" i="3"/>
  <c r="BD296"/>
  <c r="U296"/>
  <c r="U251" i="30"/>
  <c r="K251" i="31"/>
  <c r="AM251" i="30"/>
  <c r="BD294" i="3"/>
  <c r="AM294"/>
  <c r="U294"/>
  <c r="K294" i="1"/>
  <c r="J261" i="31"/>
  <c r="C261"/>
  <c r="T261" s="1"/>
  <c r="AM248" i="30"/>
  <c r="K248" i="31"/>
  <c r="U248" i="30"/>
  <c r="U287" i="3"/>
  <c r="AM287"/>
  <c r="BD287"/>
  <c r="K287" i="1"/>
  <c r="J283"/>
  <c r="C283"/>
  <c r="T283" s="1"/>
  <c r="AM518" i="30"/>
  <c r="K518" i="31"/>
  <c r="U518" i="30"/>
  <c r="V221"/>
  <c r="AD233"/>
  <c r="V219"/>
  <c r="AD231"/>
  <c r="AD631" i="3"/>
  <c r="J279" i="1"/>
  <c r="C279"/>
  <c r="T279" s="1"/>
  <c r="AD629" i="30"/>
  <c r="K262" i="31"/>
  <c r="AM262" i="30"/>
  <c r="U262"/>
  <c r="U629" s="1"/>
  <c r="V319" i="3"/>
  <c r="AD307"/>
  <c r="V324" i="30"/>
  <c r="AD312"/>
  <c r="K246" i="31"/>
  <c r="U246" i="30"/>
  <c r="AM246"/>
  <c r="U271"/>
  <c r="AM271"/>
  <c r="K271" i="31"/>
  <c r="AD298" i="3"/>
  <c r="V310"/>
  <c r="AM275" i="30"/>
  <c r="K275" i="31"/>
  <c r="U275" i="30"/>
  <c r="C282" i="1"/>
  <c r="T282" s="1"/>
  <c r="J282"/>
  <c r="V204" i="30"/>
  <c r="AD216"/>
  <c r="U292" i="3"/>
  <c r="K292" i="1"/>
  <c r="AM292" i="3"/>
  <c r="BD292"/>
  <c r="BE285"/>
  <c r="V318"/>
  <c r="AD306"/>
  <c r="AG288" i="1" l="1"/>
  <c r="AV288" s="1"/>
  <c r="AG290"/>
  <c r="AV290" s="1"/>
  <c r="AG286"/>
  <c r="AV286" s="1"/>
  <c r="AG294"/>
  <c r="AV294" s="1"/>
  <c r="AG289"/>
  <c r="AV289" s="1"/>
  <c r="BE290" i="3"/>
  <c r="K637" i="1"/>
  <c r="T637" s="1"/>
  <c r="AG287"/>
  <c r="AV287" s="1"/>
  <c r="AM216" i="30"/>
  <c r="U216"/>
  <c r="K216" i="31"/>
  <c r="C246"/>
  <c r="T246" s="1"/>
  <c r="J246"/>
  <c r="K307" i="1"/>
  <c r="AM307" i="3"/>
  <c r="U307"/>
  <c r="C262" i="31"/>
  <c r="T262" s="1"/>
  <c r="J262"/>
  <c r="J635" s="1"/>
  <c r="AM233" i="30"/>
  <c r="K233" i="31"/>
  <c r="U233" i="30"/>
  <c r="J287" i="1"/>
  <c r="C287"/>
  <c r="T287" s="1"/>
  <c r="AD316" i="3"/>
  <c r="V328"/>
  <c r="BE293"/>
  <c r="C291" i="1"/>
  <c r="T291" s="1"/>
  <c r="J291"/>
  <c r="AM530" i="30"/>
  <c r="K530" i="31"/>
  <c r="U530" i="30"/>
  <c r="AD220"/>
  <c r="V208"/>
  <c r="U308" i="3"/>
  <c r="K308" i="1"/>
  <c r="AM308" i="3"/>
  <c r="K285" i="31"/>
  <c r="U285" i="30"/>
  <c r="AM285"/>
  <c r="U303" i="3"/>
  <c r="AM303"/>
  <c r="BD303"/>
  <c r="K303" i="1"/>
  <c r="U309" i="3"/>
  <c r="K309" i="1"/>
  <c r="AM309" i="3"/>
  <c r="BE292"/>
  <c r="C247" i="31"/>
  <c r="T247" s="1"/>
  <c r="J247"/>
  <c r="BE286" i="3"/>
  <c r="BE297"/>
  <c r="AM283" i="30"/>
  <c r="K283" i="31"/>
  <c r="U283" i="30"/>
  <c r="C297" i="1"/>
  <c r="T297" s="1"/>
  <c r="J297"/>
  <c r="K493"/>
  <c r="U493" i="3"/>
  <c r="AM284" i="30"/>
  <c r="K284" i="31"/>
  <c r="U284" i="30"/>
  <c r="K299" i="1"/>
  <c r="BD299" i="3"/>
  <c r="AM299"/>
  <c r="U299"/>
  <c r="U306"/>
  <c r="K306" i="1"/>
  <c r="AM306" i="3"/>
  <c r="V192" i="30"/>
  <c r="AD204"/>
  <c r="BE296" i="3"/>
  <c r="V322"/>
  <c r="AD310"/>
  <c r="V331"/>
  <c r="AD319"/>
  <c r="AL629" i="30"/>
  <c r="AD683" i="3"/>
  <c r="U631"/>
  <c r="AL631"/>
  <c r="V209" i="30"/>
  <c r="AD221"/>
  <c r="BE288" i="3"/>
  <c r="C248" i="31"/>
  <c r="T248" s="1"/>
  <c r="J248"/>
  <c r="C294" i="1"/>
  <c r="T294" s="1"/>
  <c r="J294"/>
  <c r="AM304" i="3"/>
  <c r="BD304"/>
  <c r="U304"/>
  <c r="K304" i="1"/>
  <c r="K481" i="31"/>
  <c r="U481" i="30"/>
  <c r="AM481"/>
  <c r="C273" i="31"/>
  <c r="T273" s="1"/>
  <c r="J273"/>
  <c r="C293" i="1"/>
  <c r="T293" s="1"/>
  <c r="J293"/>
  <c r="AD554" i="3"/>
  <c r="V566"/>
  <c r="V210" i="30"/>
  <c r="AD222"/>
  <c r="K635" i="31"/>
  <c r="AG292" i="1"/>
  <c r="AV292" s="1"/>
  <c r="AD628" i="30"/>
  <c r="AL628" s="1"/>
  <c r="K250" i="31"/>
  <c r="AM250" i="30"/>
  <c r="U250"/>
  <c r="U628" s="1"/>
  <c r="U681" s="1"/>
  <c r="AD542"/>
  <c r="V554"/>
  <c r="V212"/>
  <c r="AD224"/>
  <c r="K239" i="31"/>
  <c r="AM239" i="30"/>
  <c r="U239"/>
  <c r="U235"/>
  <c r="K235" i="31"/>
  <c r="AM235" i="30"/>
  <c r="AD297"/>
  <c r="V309"/>
  <c r="C269" i="31"/>
  <c r="T269" s="1"/>
  <c r="J269"/>
  <c r="AD317" i="3"/>
  <c r="V329"/>
  <c r="AD336"/>
  <c r="V348"/>
  <c r="AD321"/>
  <c r="V333"/>
  <c r="K280" i="31"/>
  <c r="U280" i="30"/>
  <c r="AM280"/>
  <c r="J270" i="31"/>
  <c r="C270"/>
  <c r="T270" s="1"/>
  <c r="BE294" i="3"/>
  <c r="C244" i="31"/>
  <c r="T244" s="1"/>
  <c r="J244"/>
  <c r="C267"/>
  <c r="T267" s="1"/>
  <c r="J267"/>
  <c r="K287"/>
  <c r="U287" i="30"/>
  <c r="AM287"/>
  <c r="C286" i="1"/>
  <c r="T286" s="1"/>
  <c r="AG297"/>
  <c r="AV297" s="1"/>
  <c r="J286"/>
  <c r="AD295" i="30"/>
  <c r="V307"/>
  <c r="AD505" i="3"/>
  <c r="V517"/>
  <c r="C295" i="1"/>
  <c r="T295" s="1"/>
  <c r="J295"/>
  <c r="C245" i="31"/>
  <c r="T245" s="1"/>
  <c r="J245"/>
  <c r="AD311" i="3"/>
  <c r="V323"/>
  <c r="AD318"/>
  <c r="V330"/>
  <c r="C292" i="1"/>
  <c r="T292" s="1"/>
  <c r="J292"/>
  <c r="AG293"/>
  <c r="AV293" s="1"/>
  <c r="AD632" i="3"/>
  <c r="BD298"/>
  <c r="AM298"/>
  <c r="U298"/>
  <c r="K298" i="1"/>
  <c r="K312" i="31"/>
  <c r="U312" i="30"/>
  <c r="AM312"/>
  <c r="U231"/>
  <c r="AM231"/>
  <c r="K231" i="31"/>
  <c r="C251"/>
  <c r="T251" s="1"/>
  <c r="J251"/>
  <c r="C228"/>
  <c r="T228" s="1"/>
  <c r="J228"/>
  <c r="AD493" i="30"/>
  <c r="V505"/>
  <c r="V305"/>
  <c r="AD293"/>
  <c r="K542" i="1"/>
  <c r="U542" i="3"/>
  <c r="C312" i="1"/>
  <c r="T312" s="1"/>
  <c r="J312"/>
  <c r="K234" i="31"/>
  <c r="U234" i="30"/>
  <c r="AM234"/>
  <c r="J300" i="31"/>
  <c r="C300"/>
  <c r="T300" s="1"/>
  <c r="V226" i="30"/>
  <c r="AD238"/>
  <c r="AM236"/>
  <c r="K236" i="31"/>
  <c r="U236" i="30"/>
  <c r="V215"/>
  <c r="AD227"/>
  <c r="V211"/>
  <c r="AD223"/>
  <c r="J469" i="31"/>
  <c r="C469"/>
  <c r="AG296" i="1"/>
  <c r="AV296" s="1"/>
  <c r="U305" i="3"/>
  <c r="K305" i="1"/>
  <c r="AM305" i="3"/>
  <c r="U324"/>
  <c r="K324" i="1"/>
  <c r="AM324" i="3"/>
  <c r="C249" i="31"/>
  <c r="T249" s="1"/>
  <c r="J249"/>
  <c r="C481" i="1"/>
  <c r="J481"/>
  <c r="BE287" i="3"/>
  <c r="AD292" i="30"/>
  <c r="V304"/>
  <c r="AG295" i="1"/>
  <c r="AV295" s="1"/>
  <c r="AE682" i="30"/>
  <c r="AL630"/>
  <c r="V311"/>
  <c r="AD299"/>
  <c r="AD225"/>
  <c r="V213"/>
  <c r="AM274"/>
  <c r="K274" i="31"/>
  <c r="U274" i="30"/>
  <c r="U630" s="1"/>
  <c r="U682" s="1"/>
  <c r="U282"/>
  <c r="AM282"/>
  <c r="K282" i="31"/>
  <c r="V303" i="30"/>
  <c r="AD291"/>
  <c r="J275" i="31"/>
  <c r="C275"/>
  <c r="T275" s="1"/>
  <c r="C271"/>
  <c r="T271" s="1"/>
  <c r="J271"/>
  <c r="AD324" i="30"/>
  <c r="V336"/>
  <c r="V207"/>
  <c r="AD219"/>
  <c r="J518" i="31"/>
  <c r="C518"/>
  <c r="J296" i="1"/>
  <c r="C296"/>
  <c r="T296" s="1"/>
  <c r="AM281" i="30"/>
  <c r="K281" i="31"/>
  <c r="U281" i="30"/>
  <c r="AG291" i="1"/>
  <c r="AV291" s="1"/>
  <c r="J268" i="31"/>
  <c r="C268"/>
  <c r="T268" s="1"/>
  <c r="C243"/>
  <c r="T243" s="1"/>
  <c r="J243"/>
  <c r="AM232" i="30"/>
  <c r="K232" i="31"/>
  <c r="AD320" i="3"/>
  <c r="V332"/>
  <c r="C530" i="1"/>
  <c r="J530"/>
  <c r="AD315" i="3"/>
  <c r="V327"/>
  <c r="C272" i="31"/>
  <c r="T272" s="1"/>
  <c r="J272"/>
  <c r="BE289" i="3"/>
  <c r="BE291"/>
  <c r="K237" i="31"/>
  <c r="AM237" i="30"/>
  <c r="U237"/>
  <c r="AD286"/>
  <c r="V298"/>
  <c r="AD296"/>
  <c r="V308"/>
  <c r="V306"/>
  <c r="AD294"/>
  <c r="BE295" i="3"/>
  <c r="U279" i="30"/>
  <c r="AM279"/>
  <c r="K279" i="31"/>
  <c r="AL682" i="30" l="1"/>
  <c r="BP292" i="1"/>
  <c r="AD631" i="30"/>
  <c r="AL631" s="1"/>
  <c r="AL683" s="1"/>
  <c r="BP294" i="1"/>
  <c r="BE301" i="3"/>
  <c r="BE303"/>
  <c r="C637" i="1"/>
  <c r="BP293"/>
  <c r="BP295"/>
  <c r="BP296"/>
  <c r="AG301"/>
  <c r="AV301" s="1"/>
  <c r="AG307"/>
  <c r="AV307" s="1"/>
  <c r="BE302" i="3"/>
  <c r="D26" i="10"/>
  <c r="F26" s="1"/>
  <c r="BE299" i="3"/>
  <c r="BE300"/>
  <c r="J279" i="31"/>
  <c r="C279"/>
  <c r="T279" s="1"/>
  <c r="V310" i="30"/>
  <c r="AD298"/>
  <c r="AD306"/>
  <c r="V318"/>
  <c r="AM286"/>
  <c r="K286" i="31"/>
  <c r="U286" i="30"/>
  <c r="U631" s="1"/>
  <c r="U683" s="1"/>
  <c r="AD207"/>
  <c r="V195"/>
  <c r="C274" i="31"/>
  <c r="T274" s="1"/>
  <c r="J274"/>
  <c r="AM299" i="30"/>
  <c r="K299" i="31"/>
  <c r="U299" i="30"/>
  <c r="AD211"/>
  <c r="V199"/>
  <c r="C236" i="31"/>
  <c r="T236" s="1"/>
  <c r="J236"/>
  <c r="U293" i="30"/>
  <c r="AM293"/>
  <c r="K293" i="31"/>
  <c r="C231"/>
  <c r="T231" s="1"/>
  <c r="J231"/>
  <c r="AG303" i="1"/>
  <c r="AV303" s="1"/>
  <c r="K318"/>
  <c r="AM318" i="3"/>
  <c r="U318"/>
  <c r="AD517"/>
  <c r="V529"/>
  <c r="BP286" i="1"/>
  <c r="BP297"/>
  <c r="C280" i="31"/>
  <c r="T280" s="1"/>
  <c r="J280"/>
  <c r="U336" i="3"/>
  <c r="K336" i="1"/>
  <c r="C235" i="31"/>
  <c r="T235" s="1"/>
  <c r="J235"/>
  <c r="C239"/>
  <c r="T239" s="1"/>
  <c r="J239"/>
  <c r="AM542" i="30"/>
  <c r="K542" i="31"/>
  <c r="U542" i="30"/>
  <c r="AL681"/>
  <c r="V198"/>
  <c r="AD210"/>
  <c r="BE298" i="3"/>
  <c r="AE681" i="30"/>
  <c r="K310" i="1"/>
  <c r="AM310" i="3"/>
  <c r="U310"/>
  <c r="V180" i="30"/>
  <c r="AD192"/>
  <c r="C493" i="1"/>
  <c r="J493"/>
  <c r="C303"/>
  <c r="T303" s="1"/>
  <c r="J303"/>
  <c r="C308"/>
  <c r="T308" s="1"/>
  <c r="J308"/>
  <c r="AG300"/>
  <c r="AV300" s="1"/>
  <c r="J637"/>
  <c r="C216" i="31"/>
  <c r="T216" s="1"/>
  <c r="J216"/>
  <c r="AD308" i="30"/>
  <c r="V320"/>
  <c r="AD327" i="3"/>
  <c r="V339"/>
  <c r="C232" i="31"/>
  <c r="T232" s="1"/>
  <c r="J232"/>
  <c r="AD336" i="30"/>
  <c r="V348"/>
  <c r="K291" i="31"/>
  <c r="U291" i="30"/>
  <c r="AM291"/>
  <c r="AD632"/>
  <c r="AD311"/>
  <c r="V323"/>
  <c r="C305" i="1"/>
  <c r="T305" s="1"/>
  <c r="J305"/>
  <c r="K227" i="31"/>
  <c r="AM227" i="30"/>
  <c r="U227"/>
  <c r="AD305"/>
  <c r="V317"/>
  <c r="J312" i="31"/>
  <c r="C312"/>
  <c r="T312" s="1"/>
  <c r="AD323" i="3"/>
  <c r="V335"/>
  <c r="AG306" i="1"/>
  <c r="AV306" s="1"/>
  <c r="U505" i="3"/>
  <c r="K505" i="1"/>
  <c r="J287" i="31"/>
  <c r="C287"/>
  <c r="T287" s="1"/>
  <c r="AD333" i="3"/>
  <c r="V345"/>
  <c r="AD329"/>
  <c r="V341"/>
  <c r="AD309" i="30"/>
  <c r="V321"/>
  <c r="K224" i="31"/>
  <c r="U224" i="30"/>
  <c r="AM224"/>
  <c r="V578" i="3"/>
  <c r="AD566"/>
  <c r="V334"/>
  <c r="AD322"/>
  <c r="C284" i="31"/>
  <c r="T284" s="1"/>
  <c r="J284"/>
  <c r="AG308" i="1"/>
  <c r="AV308" s="1"/>
  <c r="C283" i="31"/>
  <c r="T283" s="1"/>
  <c r="J283"/>
  <c r="C309" i="1"/>
  <c r="T309" s="1"/>
  <c r="J309"/>
  <c r="C530" i="31"/>
  <c r="J530"/>
  <c r="AD328" i="3"/>
  <c r="V340"/>
  <c r="BP287" i="1"/>
  <c r="BP288"/>
  <c r="J307"/>
  <c r="C307"/>
  <c r="T307" s="1"/>
  <c r="AE683" i="30"/>
  <c r="U296"/>
  <c r="AM296"/>
  <c r="K296" i="31"/>
  <c r="K315" i="1"/>
  <c r="AM315" i="3"/>
  <c r="U315"/>
  <c r="AD332"/>
  <c r="V344"/>
  <c r="AM324" i="30"/>
  <c r="K324" i="31"/>
  <c r="U324" i="30"/>
  <c r="AD303"/>
  <c r="V315"/>
  <c r="V201"/>
  <c r="AD213"/>
  <c r="V316"/>
  <c r="AD304"/>
  <c r="C324" i="1"/>
  <c r="J324"/>
  <c r="V203" i="30"/>
  <c r="AD215"/>
  <c r="AD627"/>
  <c r="U238"/>
  <c r="U627" s="1"/>
  <c r="U680" s="1"/>
  <c r="AM238"/>
  <c r="K238" i="31"/>
  <c r="C234"/>
  <c r="T234" s="1"/>
  <c r="J234"/>
  <c r="AD505" i="30"/>
  <c r="V517"/>
  <c r="C298" i="1"/>
  <c r="T298" s="1"/>
  <c r="AG309"/>
  <c r="AV309" s="1"/>
  <c r="J298"/>
  <c r="U632" i="3"/>
  <c r="AD684"/>
  <c r="AL632"/>
  <c r="AL684" s="1"/>
  <c r="K311" i="1"/>
  <c r="U311" i="3"/>
  <c r="AM311"/>
  <c r="AD307" i="30"/>
  <c r="V319"/>
  <c r="AM321" i="3"/>
  <c r="U321"/>
  <c r="K321" i="1"/>
  <c r="U317" i="3"/>
  <c r="K317" i="1"/>
  <c r="AM317" i="3"/>
  <c r="K297" i="31"/>
  <c r="U297" i="30"/>
  <c r="AM297"/>
  <c r="AD212"/>
  <c r="V200"/>
  <c r="C635" i="31"/>
  <c r="T635"/>
  <c r="K554" i="1"/>
  <c r="U554" i="3"/>
  <c r="J481" i="31"/>
  <c r="C481"/>
  <c r="U221" i="30"/>
  <c r="AM221"/>
  <c r="K221" i="31"/>
  <c r="U319" i="3"/>
  <c r="K319" i="1"/>
  <c r="AM319" i="3"/>
  <c r="C306" i="1"/>
  <c r="T306" s="1"/>
  <c r="J306"/>
  <c r="J285" i="31"/>
  <c r="C285"/>
  <c r="T285" s="1"/>
  <c r="V196" i="30"/>
  <c r="AD208"/>
  <c r="AG302" i="1"/>
  <c r="AV302" s="1"/>
  <c r="BP291"/>
  <c r="U316" i="3"/>
  <c r="K316" i="1"/>
  <c r="AM316" i="3"/>
  <c r="BP289" i="1"/>
  <c r="U294" i="30"/>
  <c r="AM294"/>
  <c r="K294" i="31"/>
  <c r="C237"/>
  <c r="T237" s="1"/>
  <c r="J237"/>
  <c r="U320" i="3"/>
  <c r="K320" i="1"/>
  <c r="AM320" i="3"/>
  <c r="J281" i="31"/>
  <c r="C281"/>
  <c r="T281" s="1"/>
  <c r="U219" i="30"/>
  <c r="AM219"/>
  <c r="K219" i="31"/>
  <c r="C282"/>
  <c r="T282" s="1"/>
  <c r="J282"/>
  <c r="AM225" i="30"/>
  <c r="K225" i="31"/>
  <c r="U225" i="30"/>
  <c r="AM292"/>
  <c r="K292" i="31"/>
  <c r="U292" i="30"/>
  <c r="K223" i="31"/>
  <c r="AM223" i="30"/>
  <c r="U223"/>
  <c r="V214"/>
  <c r="AD226"/>
  <c r="AD626" s="1"/>
  <c r="C542" i="1"/>
  <c r="J542"/>
  <c r="K493" i="31"/>
  <c r="U493" i="30"/>
  <c r="AM493"/>
  <c r="AD330" i="3"/>
  <c r="V342"/>
  <c r="K295" i="31"/>
  <c r="U295" i="30"/>
  <c r="AM295"/>
  <c r="K636" i="31"/>
  <c r="AD348" i="3"/>
  <c r="V360"/>
  <c r="V566" i="30"/>
  <c r="AD554"/>
  <c r="K634" i="31"/>
  <c r="C250"/>
  <c r="T250" s="1"/>
  <c r="J250"/>
  <c r="J634" s="1"/>
  <c r="J682" s="1"/>
  <c r="U222" i="30"/>
  <c r="AM222"/>
  <c r="K222" i="31"/>
  <c r="AG304" i="1"/>
  <c r="AV304" s="1"/>
  <c r="C304"/>
  <c r="T304" s="1"/>
  <c r="J304"/>
  <c r="AG305"/>
  <c r="AV305" s="1"/>
  <c r="V197" i="30"/>
  <c r="AD209"/>
  <c r="V343" i="3"/>
  <c r="AD331"/>
  <c r="U204" i="30"/>
  <c r="AM204"/>
  <c r="K204" i="31"/>
  <c r="C204" s="1"/>
  <c r="T204" s="1"/>
  <c r="C299" i="1"/>
  <c r="T299" s="1"/>
  <c r="J299"/>
  <c r="AD633" i="3"/>
  <c r="K220" i="31"/>
  <c r="U220" i="30"/>
  <c r="AM220"/>
  <c r="AG299" i="1"/>
  <c r="AV299" s="1"/>
  <c r="K638"/>
  <c r="BE304" i="3"/>
  <c r="AG298" i="1"/>
  <c r="AV298" s="1"/>
  <c r="C233" i="31"/>
  <c r="T233" s="1"/>
  <c r="J233"/>
  <c r="BP290" i="1"/>
  <c r="D230" i="10" s="1"/>
  <c r="I26" l="1"/>
  <c r="AG288" i="31"/>
  <c r="AV288" s="1"/>
  <c r="O26" i="10"/>
  <c r="Q26" s="1"/>
  <c r="D258"/>
  <c r="F258" s="1"/>
  <c r="G258" s="1"/>
  <c r="AD634" i="3"/>
  <c r="AD686" s="1"/>
  <c r="AG315" i="1"/>
  <c r="AV315" s="1"/>
  <c r="AG313"/>
  <c r="AV313" s="1"/>
  <c r="AG317"/>
  <c r="AV317" s="1"/>
  <c r="BP300"/>
  <c r="K639"/>
  <c r="T639" s="1"/>
  <c r="BP308"/>
  <c r="AG286" i="31"/>
  <c r="AV286" s="1"/>
  <c r="AL626" i="30"/>
  <c r="AD685" i="3"/>
  <c r="U633"/>
  <c r="AL633"/>
  <c r="AL685" s="1"/>
  <c r="C222" i="31"/>
  <c r="T222" s="1"/>
  <c r="J222"/>
  <c r="AD360" i="3"/>
  <c r="V372"/>
  <c r="J292" i="31"/>
  <c r="C292"/>
  <c r="T292" s="1"/>
  <c r="AD196" i="30"/>
  <c r="V184"/>
  <c r="C221" i="31"/>
  <c r="T221" s="1"/>
  <c r="J221"/>
  <c r="C317" i="1"/>
  <c r="J317"/>
  <c r="K304" i="31"/>
  <c r="U304" i="30"/>
  <c r="AM304"/>
  <c r="V327"/>
  <c r="AD315"/>
  <c r="AG318" i="1"/>
  <c r="AV318" s="1"/>
  <c r="BP298"/>
  <c r="U322" i="3"/>
  <c r="K322" i="1"/>
  <c r="AM322" i="3"/>
  <c r="K566" i="1"/>
  <c r="U566" i="3"/>
  <c r="C224" i="31"/>
  <c r="T224" s="1"/>
  <c r="J224"/>
  <c r="K329" i="1"/>
  <c r="AM329" i="3"/>
  <c r="U329"/>
  <c r="AM305" i="30"/>
  <c r="K305" i="31"/>
  <c r="U305" i="30"/>
  <c r="AG316" i="1"/>
  <c r="AV316" s="1"/>
  <c r="U311" i="30"/>
  <c r="AM311"/>
  <c r="K311" i="31"/>
  <c r="C291"/>
  <c r="T291" s="1"/>
  <c r="J291"/>
  <c r="AD320" i="30"/>
  <c r="V332"/>
  <c r="BP302" i="1"/>
  <c r="D231" i="10" s="1"/>
  <c r="V168" i="30"/>
  <c r="AD168" s="1"/>
  <c r="AD180"/>
  <c r="BP304" i="1"/>
  <c r="C336"/>
  <c r="J336"/>
  <c r="U517" i="3"/>
  <c r="K517" i="1"/>
  <c r="J299" i="31"/>
  <c r="C299"/>
  <c r="T299" s="1"/>
  <c r="V183" i="30"/>
  <c r="AD195"/>
  <c r="V322"/>
  <c r="AD310"/>
  <c r="U209"/>
  <c r="AM209"/>
  <c r="K209" i="31"/>
  <c r="C634"/>
  <c r="C727" s="1"/>
  <c r="T634"/>
  <c r="T682" s="1"/>
  <c r="U348" i="3"/>
  <c r="K348" i="1"/>
  <c r="C295" i="31"/>
  <c r="T295" s="1"/>
  <c r="J295"/>
  <c r="AG293"/>
  <c r="AV293" s="1"/>
  <c r="BP307" i="1"/>
  <c r="AG296" i="31"/>
  <c r="AV296" s="1"/>
  <c r="C319" i="1"/>
  <c r="J319"/>
  <c r="V331" i="30"/>
  <c r="AD319"/>
  <c r="AE680"/>
  <c r="AL627"/>
  <c r="AE679"/>
  <c r="AD316"/>
  <c r="V328"/>
  <c r="K303" i="31"/>
  <c r="U303" i="30"/>
  <c r="AM303"/>
  <c r="V356" i="3"/>
  <c r="AD344"/>
  <c r="AG294" i="31"/>
  <c r="AV294" s="1"/>
  <c r="AG295"/>
  <c r="AV295" s="1"/>
  <c r="AD334" i="3"/>
  <c r="V346"/>
  <c r="AD578"/>
  <c r="V590"/>
  <c r="AD321" i="30"/>
  <c r="V333"/>
  <c r="AD345" i="3"/>
  <c r="V357"/>
  <c r="V347"/>
  <c r="AD335"/>
  <c r="AE684" i="30"/>
  <c r="AL632"/>
  <c r="AL684" s="1"/>
  <c r="AM308"/>
  <c r="K308" i="31"/>
  <c r="U308" i="30"/>
  <c r="BP299" i="1"/>
  <c r="J638"/>
  <c r="J685" s="1"/>
  <c r="AG314"/>
  <c r="AV314" s="1"/>
  <c r="AM210" i="30"/>
  <c r="K210" i="31"/>
  <c r="U210" i="30"/>
  <c r="V187"/>
  <c r="AD199"/>
  <c r="AM207"/>
  <c r="K207" i="31"/>
  <c r="U207" i="30"/>
  <c r="V330"/>
  <c r="AD318"/>
  <c r="AG287" i="31"/>
  <c r="AV287" s="1"/>
  <c r="K637"/>
  <c r="F230" i="10"/>
  <c r="U331" i="3"/>
  <c r="K331" i="1"/>
  <c r="AM331" i="3"/>
  <c r="AD197" i="30"/>
  <c r="V185"/>
  <c r="AM554"/>
  <c r="K554" i="31"/>
  <c r="U554" i="30"/>
  <c r="K683" i="31"/>
  <c r="T636"/>
  <c r="C636"/>
  <c r="AD342" i="3"/>
  <c r="V354"/>
  <c r="J493" i="31"/>
  <c r="C493"/>
  <c r="K226"/>
  <c r="U226" i="30"/>
  <c r="U626" s="1"/>
  <c r="U679" s="1"/>
  <c r="AM226"/>
  <c r="C223" i="31"/>
  <c r="T223" s="1"/>
  <c r="J223"/>
  <c r="C219"/>
  <c r="T219" s="1"/>
  <c r="J219"/>
  <c r="J320" i="1"/>
  <c r="C320"/>
  <c r="J294" i="31"/>
  <c r="C294"/>
  <c r="T294" s="1"/>
  <c r="C554" i="1"/>
  <c r="J554"/>
  <c r="V188" i="30"/>
  <c r="AD200"/>
  <c r="C297" i="31"/>
  <c r="T297" s="1"/>
  <c r="J297"/>
  <c r="C321" i="1"/>
  <c r="J321"/>
  <c r="AM307" i="30"/>
  <c r="K307" i="31"/>
  <c r="U307" i="30"/>
  <c r="C311" i="1"/>
  <c r="T311" s="1"/>
  <c r="J311"/>
  <c r="V529" i="30"/>
  <c r="AD517"/>
  <c r="K633" i="31"/>
  <c r="C238"/>
  <c r="T238" s="1"/>
  <c r="J238"/>
  <c r="K215"/>
  <c r="U215" i="30"/>
  <c r="AM215"/>
  <c r="K213" i="31"/>
  <c r="U213" i="30"/>
  <c r="AM213"/>
  <c r="U332" i="3"/>
  <c r="K332" i="1"/>
  <c r="AM332" i="3"/>
  <c r="C315" i="1"/>
  <c r="T315" s="1"/>
  <c r="J315"/>
  <c r="AD340" i="3"/>
  <c r="V352"/>
  <c r="AG320" i="1"/>
  <c r="AV320" s="1"/>
  <c r="K309" i="31"/>
  <c r="U309" i="30"/>
  <c r="AM309"/>
  <c r="AM333" i="3"/>
  <c r="K333" i="1"/>
  <c r="U333" i="3"/>
  <c r="C505" i="1"/>
  <c r="J505"/>
  <c r="AM323" i="3"/>
  <c r="U323"/>
  <c r="K323" i="1"/>
  <c r="V360" i="30"/>
  <c r="AD348"/>
  <c r="AD339" i="3"/>
  <c r="V351"/>
  <c r="AG311" i="1"/>
  <c r="AV311" s="1"/>
  <c r="AD198" i="30"/>
  <c r="V186"/>
  <c r="J542" i="31"/>
  <c r="C542"/>
  <c r="AG291"/>
  <c r="AV291" s="1"/>
  <c r="K211"/>
  <c r="U211" i="30"/>
  <c r="AM211"/>
  <c r="J636" i="31"/>
  <c r="J683" s="1"/>
  <c r="BP285"/>
  <c r="AM306" i="30"/>
  <c r="K306" i="31"/>
  <c r="U306" i="30"/>
  <c r="C638" i="1"/>
  <c r="T638"/>
  <c r="T685" s="1"/>
  <c r="K685"/>
  <c r="D27" i="10"/>
  <c r="C220" i="31"/>
  <c r="T220" s="1"/>
  <c r="J220"/>
  <c r="AD343" i="3"/>
  <c r="V355"/>
  <c r="AD566" i="30"/>
  <c r="V578"/>
  <c r="U330" i="3"/>
  <c r="K330" i="1"/>
  <c r="AM330" i="3"/>
  <c r="AD214" i="30"/>
  <c r="V202"/>
  <c r="J225" i="31"/>
  <c r="C225"/>
  <c r="T225" s="1"/>
  <c r="AG292"/>
  <c r="AV292" s="1"/>
  <c r="J316" i="1"/>
  <c r="C316"/>
  <c r="AM208" i="30"/>
  <c r="K208" i="31"/>
  <c r="U208" i="30"/>
  <c r="K682" i="31"/>
  <c r="K212"/>
  <c r="AM212" i="30"/>
  <c r="U212"/>
  <c r="BP306" i="1"/>
  <c r="BP309"/>
  <c r="U505" i="30"/>
  <c r="AM505"/>
  <c r="K505" i="31"/>
  <c r="V191" i="30"/>
  <c r="AD203"/>
  <c r="V189"/>
  <c r="AD201"/>
  <c r="C324" i="31"/>
  <c r="J324"/>
  <c r="J296"/>
  <c r="C296"/>
  <c r="T296" s="1"/>
  <c r="AM328" i="3"/>
  <c r="U328"/>
  <c r="K328" i="1"/>
  <c r="AD341" i="3"/>
  <c r="V353"/>
  <c r="BP303" i="1"/>
  <c r="AD317" i="30"/>
  <c r="V329"/>
  <c r="J227" i="31"/>
  <c r="C227"/>
  <c r="T227" s="1"/>
  <c r="AD323" i="30"/>
  <c r="V335"/>
  <c r="U336"/>
  <c r="AM336"/>
  <c r="K336" i="31"/>
  <c r="U327" i="3"/>
  <c r="K327" i="1"/>
  <c r="AM327" i="3"/>
  <c r="BP301" i="1"/>
  <c r="AG319"/>
  <c r="AV319" s="1"/>
  <c r="AG312"/>
  <c r="AV312" s="1"/>
  <c r="K192" i="31"/>
  <c r="C192" s="1"/>
  <c r="T192" s="1"/>
  <c r="U192" i="30"/>
  <c r="AM192"/>
  <c r="AG310" i="1"/>
  <c r="AV310" s="1"/>
  <c r="AG321"/>
  <c r="AV321" s="1"/>
  <c r="J310"/>
  <c r="C310"/>
  <c r="T310" s="1"/>
  <c r="BP305"/>
  <c r="AD529" i="3"/>
  <c r="V541"/>
  <c r="C318" i="1"/>
  <c r="J318"/>
  <c r="C293" i="31"/>
  <c r="T293" s="1"/>
  <c r="J293"/>
  <c r="AG297"/>
  <c r="AV297" s="1"/>
  <c r="J286"/>
  <c r="C286"/>
  <c r="T286" s="1"/>
  <c r="U298" i="30"/>
  <c r="U632" s="1"/>
  <c r="U684" s="1"/>
  <c r="AM298"/>
  <c r="K298" i="31"/>
  <c r="AG289"/>
  <c r="AV289" s="1"/>
  <c r="AG290"/>
  <c r="AV290" s="1"/>
  <c r="C682" l="1"/>
  <c r="J258" i="10"/>
  <c r="AG322" i="1"/>
  <c r="AV322" s="1"/>
  <c r="BP313"/>
  <c r="U634" i="3"/>
  <c r="AL634"/>
  <c r="AL686" s="1"/>
  <c r="AG329" i="1"/>
  <c r="AV329" s="1"/>
  <c r="C639"/>
  <c r="C731" s="1"/>
  <c r="K686"/>
  <c r="AG325"/>
  <c r="AV325" s="1"/>
  <c r="AD635" i="3"/>
  <c r="AL635" s="1"/>
  <c r="AG300" i="31"/>
  <c r="AV300" s="1"/>
  <c r="J298"/>
  <c r="BP301" s="1"/>
  <c r="C298"/>
  <c r="T298" s="1"/>
  <c r="AG309"/>
  <c r="AV309" s="1"/>
  <c r="BP288"/>
  <c r="BP297"/>
  <c r="V553" i="3"/>
  <c r="AD541"/>
  <c r="K529" i="1"/>
  <c r="U529" i="3"/>
  <c r="BP312" i="1"/>
  <c r="BP321"/>
  <c r="BP314"/>
  <c r="V347" i="30"/>
  <c r="AD335"/>
  <c r="AD329"/>
  <c r="V341"/>
  <c r="AD353" i="3"/>
  <c r="V365"/>
  <c r="K201" i="31"/>
  <c r="C201" s="1"/>
  <c r="T201" s="1"/>
  <c r="U201" i="30"/>
  <c r="AM201"/>
  <c r="C505" i="31"/>
  <c r="J505"/>
  <c r="J330" i="1"/>
  <c r="C330"/>
  <c r="AD355" i="3"/>
  <c r="V367"/>
  <c r="D259" i="10"/>
  <c r="I27"/>
  <c r="G27"/>
  <c r="O27"/>
  <c r="F27"/>
  <c r="BP287" i="31"/>
  <c r="U198" i="30"/>
  <c r="AM198"/>
  <c r="K198" i="31"/>
  <c r="C198" s="1"/>
  <c r="T198" s="1"/>
  <c r="K348"/>
  <c r="U348" i="30"/>
  <c r="AM348"/>
  <c r="AG323" i="1"/>
  <c r="AV323" s="1"/>
  <c r="V541" i="30"/>
  <c r="AD529"/>
  <c r="T658" i="31"/>
  <c r="T683"/>
  <c r="J331" i="1"/>
  <c r="C331"/>
  <c r="K684" i="31"/>
  <c r="T637"/>
  <c r="T684" s="1"/>
  <c r="C637"/>
  <c r="K199"/>
  <c r="C199" s="1"/>
  <c r="T199" s="1"/>
  <c r="AM199" i="30"/>
  <c r="U199"/>
  <c r="K321" i="31"/>
  <c r="U321" i="30"/>
  <c r="AM321"/>
  <c r="AM334" i="3"/>
  <c r="U334"/>
  <c r="K334" i="1"/>
  <c r="AD356" i="3"/>
  <c r="V368"/>
  <c r="V340" i="30"/>
  <c r="AD328"/>
  <c r="C348" i="1"/>
  <c r="J348"/>
  <c r="BP315"/>
  <c r="BP310"/>
  <c r="AD183" i="30"/>
  <c r="V171"/>
  <c r="C517" i="1"/>
  <c r="J517"/>
  <c r="BP319"/>
  <c r="AG299" i="31"/>
  <c r="AV299" s="1"/>
  <c r="BP293"/>
  <c r="V172" i="30"/>
  <c r="AD184"/>
  <c r="T686" i="1"/>
  <c r="BP291" i="31"/>
  <c r="J639" i="1"/>
  <c r="J686" s="1"/>
  <c r="AD687" i="3"/>
  <c r="J336" i="31"/>
  <c r="C336"/>
  <c r="AM323" i="30"/>
  <c r="K323" i="31"/>
  <c r="U323" i="30"/>
  <c r="AM317"/>
  <c r="K317" i="31"/>
  <c r="U317" i="30"/>
  <c r="U341" i="3"/>
  <c r="K341" i="1"/>
  <c r="V177" i="30"/>
  <c r="AD189"/>
  <c r="C208" i="31"/>
  <c r="T208" s="1"/>
  <c r="J208"/>
  <c r="AD202" i="30"/>
  <c r="V190"/>
  <c r="U343" i="3"/>
  <c r="K343" i="1"/>
  <c r="BP289" i="31"/>
  <c r="J306"/>
  <c r="C306"/>
  <c r="T306" s="1"/>
  <c r="AD360" i="30"/>
  <c r="V372"/>
  <c r="J333" i="1"/>
  <c r="C333"/>
  <c r="J309" i="31"/>
  <c r="C309"/>
  <c r="T309" s="1"/>
  <c r="AD352" i="3"/>
  <c r="V364"/>
  <c r="AG324" i="1"/>
  <c r="AV324" s="1"/>
  <c r="J307" i="31"/>
  <c r="C307"/>
  <c r="T307" s="1"/>
  <c r="AM200" i="30"/>
  <c r="K200" i="31"/>
  <c r="C200" s="1"/>
  <c r="T200" s="1"/>
  <c r="U200" i="30"/>
  <c r="BP317" i="1"/>
  <c r="AG331"/>
  <c r="AV331" s="1"/>
  <c r="AD354" i="3"/>
  <c r="V366"/>
  <c r="V173" i="30"/>
  <c r="AD185"/>
  <c r="C207" i="31"/>
  <c r="T207" s="1"/>
  <c r="J207"/>
  <c r="AD187" i="30"/>
  <c r="V175"/>
  <c r="C308" i="31"/>
  <c r="T308" s="1"/>
  <c r="J308"/>
  <c r="BP316" i="1"/>
  <c r="AD357" i="3"/>
  <c r="V369"/>
  <c r="AD590"/>
  <c r="V602"/>
  <c r="AD602" s="1"/>
  <c r="AM316" i="30"/>
  <c r="K316" i="31"/>
  <c r="U316" i="30"/>
  <c r="AM319"/>
  <c r="K319" i="31"/>
  <c r="U319" i="30"/>
  <c r="AG306" i="31"/>
  <c r="AV306" s="1"/>
  <c r="J209"/>
  <c r="C209"/>
  <c r="T209" s="1"/>
  <c r="AD633" i="30"/>
  <c r="K310" i="31"/>
  <c r="U310" i="30"/>
  <c r="U633" s="1"/>
  <c r="U685" s="1"/>
  <c r="AM310"/>
  <c r="G231" i="10"/>
  <c r="F231"/>
  <c r="AG301" i="31"/>
  <c r="AV301" s="1"/>
  <c r="AG326" i="1"/>
  <c r="AV326" s="1"/>
  <c r="J322"/>
  <c r="BP322" s="1"/>
  <c r="C322"/>
  <c r="AG333"/>
  <c r="AV333" s="1"/>
  <c r="AM315" i="30"/>
  <c r="K315" i="31"/>
  <c r="U315" i="30"/>
  <c r="C304" i="31"/>
  <c r="T304" s="1"/>
  <c r="J304"/>
  <c r="AM196" i="30"/>
  <c r="K196" i="31"/>
  <c r="C196" s="1"/>
  <c r="T196" s="1"/>
  <c r="U196" i="30"/>
  <c r="C686" i="1"/>
  <c r="AG304" i="31"/>
  <c r="AV304" s="1"/>
  <c r="BP311" i="1"/>
  <c r="BP320"/>
  <c r="AG307" i="31"/>
  <c r="AV307" s="1"/>
  <c r="U203" i="30"/>
  <c r="AM203"/>
  <c r="K203" i="31"/>
  <c r="C203" s="1"/>
  <c r="T203" s="1"/>
  <c r="U214" i="30"/>
  <c r="U625" s="1"/>
  <c r="U678" s="1"/>
  <c r="AM214"/>
  <c r="K214" i="31"/>
  <c r="AD578" i="30"/>
  <c r="V590"/>
  <c r="BP290" i="31"/>
  <c r="AD351" i="3"/>
  <c r="V363"/>
  <c r="BP295" i="31"/>
  <c r="K340" i="1"/>
  <c r="U340" i="3"/>
  <c r="K681" i="31"/>
  <c r="T633"/>
  <c r="C633"/>
  <c r="C681" s="1"/>
  <c r="AG308"/>
  <c r="AV308" s="1"/>
  <c r="AD188" i="30"/>
  <c r="V176"/>
  <c r="AG305" i="31"/>
  <c r="AV305" s="1"/>
  <c r="K632"/>
  <c r="K680" s="1"/>
  <c r="C226"/>
  <c r="T226" s="1"/>
  <c r="J226"/>
  <c r="K342" i="1"/>
  <c r="U342" i="3"/>
  <c r="K197" i="31"/>
  <c r="C197" s="1"/>
  <c r="T197" s="1"/>
  <c r="AM197" i="30"/>
  <c r="U197"/>
  <c r="K318" i="31"/>
  <c r="U318" i="30"/>
  <c r="AM318"/>
  <c r="AD625"/>
  <c r="AM335" i="3"/>
  <c r="U335"/>
  <c r="K335" i="1"/>
  <c r="U345" i="3"/>
  <c r="K345" i="1"/>
  <c r="K578"/>
  <c r="U578" i="3"/>
  <c r="V343" i="30"/>
  <c r="AD331"/>
  <c r="AD322"/>
  <c r="V334"/>
  <c r="U180"/>
  <c r="K180" i="31"/>
  <c r="C180" s="1"/>
  <c r="T180" s="1"/>
  <c r="AM180" i="30"/>
  <c r="AD332"/>
  <c r="V344"/>
  <c r="AG302" i="31"/>
  <c r="AV302" s="1"/>
  <c r="C311"/>
  <c r="T311" s="1"/>
  <c r="J311"/>
  <c r="AD327" i="30"/>
  <c r="V339"/>
  <c r="AG328" i="1"/>
  <c r="AV328" s="1"/>
  <c r="BP292" i="31"/>
  <c r="AD372" i="3"/>
  <c r="V384"/>
  <c r="BP286" i="31"/>
  <c r="J327" i="1"/>
  <c r="C327"/>
  <c r="AG298" i="31"/>
  <c r="AV298" s="1"/>
  <c r="C328" i="1"/>
  <c r="J328"/>
  <c r="AD191" i="30"/>
  <c r="V179"/>
  <c r="J212" i="31"/>
  <c r="C212"/>
  <c r="T212" s="1"/>
  <c r="BP296"/>
  <c r="AG327" i="1"/>
  <c r="AV327" s="1"/>
  <c r="U566" i="30"/>
  <c r="AM566"/>
  <c r="K566" i="31"/>
  <c r="C685" i="1"/>
  <c r="C730"/>
  <c r="J637" i="31"/>
  <c r="J684" s="1"/>
  <c r="C211"/>
  <c r="T211" s="1"/>
  <c r="J211"/>
  <c r="V174" i="30"/>
  <c r="AD186"/>
  <c r="U339" i="3"/>
  <c r="K339" i="1"/>
  <c r="C323"/>
  <c r="J323"/>
  <c r="BP294" i="31"/>
  <c r="BP318" i="1"/>
  <c r="K640"/>
  <c r="C332"/>
  <c r="J332"/>
  <c r="C213" i="31"/>
  <c r="T213" s="1"/>
  <c r="J213"/>
  <c r="C215"/>
  <c r="T215" s="1"/>
  <c r="J215"/>
  <c r="U517" i="30"/>
  <c r="AM517"/>
  <c r="K517" i="31"/>
  <c r="AG332" i="1"/>
  <c r="AV332" s="1"/>
  <c r="C728" i="31"/>
  <c r="C683"/>
  <c r="C554"/>
  <c r="J554"/>
  <c r="AD330" i="30"/>
  <c r="V342"/>
  <c r="J210" i="31"/>
  <c r="C210"/>
  <c r="T210" s="1"/>
  <c r="AD347" i="3"/>
  <c r="V359"/>
  <c r="V345" i="30"/>
  <c r="AD333"/>
  <c r="AD346" i="3"/>
  <c r="V358"/>
  <c r="U344"/>
  <c r="K344" i="1"/>
  <c r="J303" i="31"/>
  <c r="C303"/>
  <c r="T303" s="1"/>
  <c r="AL679" i="30"/>
  <c r="AL680"/>
  <c r="AG330" i="1"/>
  <c r="AV330" s="1"/>
  <c r="AM195" i="30"/>
  <c r="U195"/>
  <c r="K195" i="31"/>
  <c r="K168"/>
  <c r="C168" s="1"/>
  <c r="T168" s="1"/>
  <c r="AM168" i="30"/>
  <c r="U168"/>
  <c r="U320"/>
  <c r="AM320"/>
  <c r="K320" i="31"/>
  <c r="K638"/>
  <c r="J305"/>
  <c r="C305"/>
  <c r="T305" s="1"/>
  <c r="C329" i="1"/>
  <c r="J329"/>
  <c r="C566"/>
  <c r="J566"/>
  <c r="AG303" i="31"/>
  <c r="AV303" s="1"/>
  <c r="U360" i="3"/>
  <c r="K360" i="1"/>
  <c r="BP302" i="31" l="1"/>
  <c r="AG310"/>
  <c r="AV310" s="1"/>
  <c r="AG316"/>
  <c r="AV316" s="1"/>
  <c r="C726"/>
  <c r="AL687" i="3"/>
  <c r="BP300" i="31"/>
  <c r="U635" i="3"/>
  <c r="AG337" i="1"/>
  <c r="AV337" s="1"/>
  <c r="BP328"/>
  <c r="AG313" i="31"/>
  <c r="AV313" s="1"/>
  <c r="AG334" i="1"/>
  <c r="AV334" s="1"/>
  <c r="AG311" i="31"/>
  <c r="AV311" s="1"/>
  <c r="AG343" i="1"/>
  <c r="AV343" s="1"/>
  <c r="AG344"/>
  <c r="AV344" s="1"/>
  <c r="AG340"/>
  <c r="AV340" s="1"/>
  <c r="K639" i="31"/>
  <c r="K686" s="1"/>
  <c r="AG339" i="1"/>
  <c r="AV339" s="1"/>
  <c r="K641"/>
  <c r="T641" s="1"/>
  <c r="BP299" i="31"/>
  <c r="J638"/>
  <c r="J685" s="1"/>
  <c r="AG338" i="1"/>
  <c r="AV338" s="1"/>
  <c r="AG335"/>
  <c r="AV335" s="1"/>
  <c r="AG312" i="31"/>
  <c r="AV312" s="1"/>
  <c r="BP308"/>
  <c r="AG336" i="1"/>
  <c r="AV336" s="1"/>
  <c r="AG315" i="31"/>
  <c r="AV315" s="1"/>
  <c r="V357" i="30"/>
  <c r="AD345"/>
  <c r="T640" i="1"/>
  <c r="T687" s="1"/>
  <c r="K687"/>
  <c r="C640"/>
  <c r="J566" i="31"/>
  <c r="C566"/>
  <c r="K191"/>
  <c r="C191" s="1"/>
  <c r="T191" s="1"/>
  <c r="U191" i="30"/>
  <c r="AM191"/>
  <c r="AM332"/>
  <c r="K332" i="31"/>
  <c r="U332" i="30"/>
  <c r="V346"/>
  <c r="AD334"/>
  <c r="AD635" s="1"/>
  <c r="V355"/>
  <c r="AD343"/>
  <c r="AL625"/>
  <c r="AL678" s="1"/>
  <c r="AE678"/>
  <c r="J342" i="1"/>
  <c r="C342"/>
  <c r="AD363" i="3"/>
  <c r="V375"/>
  <c r="U578" i="30"/>
  <c r="AM578"/>
  <c r="K578" i="31"/>
  <c r="C315"/>
  <c r="T315" s="1"/>
  <c r="J315"/>
  <c r="BP333" i="1"/>
  <c r="AE685" i="30"/>
  <c r="AL633"/>
  <c r="AL685" s="1"/>
  <c r="C316" i="31"/>
  <c r="J316"/>
  <c r="AD369" i="3"/>
  <c r="V381"/>
  <c r="V378"/>
  <c r="AD366"/>
  <c r="K352" i="1"/>
  <c r="U352" i="3"/>
  <c r="U360" i="30"/>
  <c r="AM360"/>
  <c r="K360" i="31"/>
  <c r="AD624" i="30"/>
  <c r="AM202"/>
  <c r="K202" i="31"/>
  <c r="C202" s="1"/>
  <c r="T202" s="1"/>
  <c r="U202" i="30"/>
  <c r="U624" s="1"/>
  <c r="U677" s="1"/>
  <c r="K189" i="31"/>
  <c r="C189" s="1"/>
  <c r="T189" s="1"/>
  <c r="U189" i="30"/>
  <c r="AM189"/>
  <c r="J323" i="31"/>
  <c r="C323"/>
  <c r="BP330" i="1"/>
  <c r="U356" i="3"/>
  <c r="K356" i="1"/>
  <c r="AM529" i="30"/>
  <c r="K529" i="31"/>
  <c r="U529" i="30"/>
  <c r="BP325" i="1"/>
  <c r="R27" i="10"/>
  <c r="Q27"/>
  <c r="AD367" i="3"/>
  <c r="V379"/>
  <c r="U353"/>
  <c r="K353" i="1"/>
  <c r="AD347" i="30"/>
  <c r="V359"/>
  <c r="BP309" i="31"/>
  <c r="J360" i="1"/>
  <c r="C360"/>
  <c r="K685" i="31"/>
  <c r="T638"/>
  <c r="T685" s="1"/>
  <c r="C638"/>
  <c r="C195"/>
  <c r="T195" s="1"/>
  <c r="AD358" i="3"/>
  <c r="V370"/>
  <c r="V371"/>
  <c r="AD359"/>
  <c r="AD342" i="30"/>
  <c r="V354"/>
  <c r="K186" i="31"/>
  <c r="C186" s="1"/>
  <c r="T186" s="1"/>
  <c r="AM186" i="30"/>
  <c r="U186"/>
  <c r="K322" i="31"/>
  <c r="U322" i="30"/>
  <c r="U634" s="1"/>
  <c r="U686" s="1"/>
  <c r="AM322"/>
  <c r="C335" i="1"/>
  <c r="J335"/>
  <c r="AD176" i="30"/>
  <c r="V164"/>
  <c r="AD164" s="1"/>
  <c r="U351" i="3"/>
  <c r="K351" i="1"/>
  <c r="K631" i="31"/>
  <c r="K679" s="1"/>
  <c r="C214"/>
  <c r="T214" s="1"/>
  <c r="J214"/>
  <c r="C319"/>
  <c r="J319"/>
  <c r="U357" i="3"/>
  <c r="K357" i="1"/>
  <c r="K354"/>
  <c r="U354" i="3"/>
  <c r="AG320" i="31"/>
  <c r="AV320" s="1"/>
  <c r="AG317"/>
  <c r="AV317" s="1"/>
  <c r="C343" i="1"/>
  <c r="J343"/>
  <c r="BP327"/>
  <c r="V165" i="30"/>
  <c r="AD165" s="1"/>
  <c r="AD177"/>
  <c r="C317" i="31"/>
  <c r="J317"/>
  <c r="K184"/>
  <c r="C184" s="1"/>
  <c r="T184" s="1"/>
  <c r="U184" i="30"/>
  <c r="AM184"/>
  <c r="AD171"/>
  <c r="V159"/>
  <c r="AD159" s="1"/>
  <c r="K328" i="31"/>
  <c r="U328" i="30"/>
  <c r="AM328"/>
  <c r="C334" i="1"/>
  <c r="AG345"/>
  <c r="AV345" s="1"/>
  <c r="J334"/>
  <c r="AG342"/>
  <c r="AV342" s="1"/>
  <c r="AD541" i="30"/>
  <c r="V553"/>
  <c r="J640" i="1"/>
  <c r="J687" s="1"/>
  <c r="U355" i="3"/>
  <c r="K355" i="1"/>
  <c r="AD341" i="30"/>
  <c r="V353"/>
  <c r="J529" i="1"/>
  <c r="C529"/>
  <c r="C320" i="31"/>
  <c r="J320"/>
  <c r="K346" i="1"/>
  <c r="U346" i="3"/>
  <c r="U347"/>
  <c r="K347" i="1"/>
  <c r="AM330" i="30"/>
  <c r="K330" i="31"/>
  <c r="U330" i="30"/>
  <c r="C517" i="31"/>
  <c r="J517"/>
  <c r="AD636" i="3"/>
  <c r="V162" i="30"/>
  <c r="AD162" s="1"/>
  <c r="AD174"/>
  <c r="AD384" i="3"/>
  <c r="V396"/>
  <c r="AD339" i="30"/>
  <c r="V351"/>
  <c r="BP306" i="31"/>
  <c r="C578" i="1"/>
  <c r="J578"/>
  <c r="AM188" i="30"/>
  <c r="U188"/>
  <c r="K188" i="31"/>
  <c r="C188" s="1"/>
  <c r="T188" s="1"/>
  <c r="C340" i="1"/>
  <c r="J340"/>
  <c r="AD634" i="30"/>
  <c r="K602" i="1"/>
  <c r="U602" i="3"/>
  <c r="AD175" i="30"/>
  <c r="V163"/>
  <c r="AD163" s="1"/>
  <c r="K185" i="31"/>
  <c r="C185" s="1"/>
  <c r="T185" s="1"/>
  <c r="AM185" i="30"/>
  <c r="U185"/>
  <c r="C341" i="1"/>
  <c r="J341"/>
  <c r="V160" i="30"/>
  <c r="AD160" s="1"/>
  <c r="AD172"/>
  <c r="U183"/>
  <c r="AM183"/>
  <c r="K183" i="31"/>
  <c r="V352" i="30"/>
  <c r="AD340"/>
  <c r="J321" i="31"/>
  <c r="C321"/>
  <c r="C729"/>
  <c r="C684"/>
  <c r="BP305"/>
  <c r="BP323" i="1"/>
  <c r="BP326"/>
  <c r="C348" i="31"/>
  <c r="J348"/>
  <c r="AG341" i="1"/>
  <c r="AV341" s="1"/>
  <c r="BP307" i="31"/>
  <c r="AM329" i="30"/>
  <c r="K329" i="31"/>
  <c r="U329" i="30"/>
  <c r="U541" i="3"/>
  <c r="K541" i="1"/>
  <c r="C344"/>
  <c r="J344"/>
  <c r="AM333" i="30"/>
  <c r="K333" i="31"/>
  <c r="U333" i="30"/>
  <c r="BP331" i="1"/>
  <c r="J339"/>
  <c r="C339"/>
  <c r="AD179" i="30"/>
  <c r="V167"/>
  <c r="AD167" s="1"/>
  <c r="K372" i="1"/>
  <c r="U372" i="3"/>
  <c r="AM327" i="30"/>
  <c r="K327" i="31"/>
  <c r="U327" i="30"/>
  <c r="V356"/>
  <c r="AD344"/>
  <c r="AM331"/>
  <c r="K331" i="31"/>
  <c r="U331" i="30"/>
  <c r="C345" i="1"/>
  <c r="J345"/>
  <c r="C318" i="31"/>
  <c r="J318"/>
  <c r="T632"/>
  <c r="T680" s="1"/>
  <c r="C632"/>
  <c r="T681"/>
  <c r="V602" i="30"/>
  <c r="AD602" s="1"/>
  <c r="AD590"/>
  <c r="BP304" i="31"/>
  <c r="BP303"/>
  <c r="AG314"/>
  <c r="AV314" s="1"/>
  <c r="J310"/>
  <c r="C310"/>
  <c r="T310" s="1"/>
  <c r="AG321"/>
  <c r="AV321" s="1"/>
  <c r="U590" i="3"/>
  <c r="K590" i="1"/>
  <c r="AG319" i="31"/>
  <c r="AV319" s="1"/>
  <c r="AM187" i="30"/>
  <c r="K187" i="31"/>
  <c r="C187" s="1"/>
  <c r="T187" s="1"/>
  <c r="U187" i="30"/>
  <c r="V161"/>
  <c r="AD161" s="1"/>
  <c r="AD173"/>
  <c r="AG318" i="31"/>
  <c r="AV318" s="1"/>
  <c r="AD364" i="3"/>
  <c r="V376"/>
  <c r="V384" i="30"/>
  <c r="AD372"/>
  <c r="V178"/>
  <c r="AD190"/>
  <c r="BP329" i="1"/>
  <c r="V380" i="3"/>
  <c r="AD368"/>
  <c r="BP332" i="1"/>
  <c r="BP324"/>
  <c r="J259" i="10"/>
  <c r="F259"/>
  <c r="G259" s="1"/>
  <c r="AD365" i="3"/>
  <c r="V377"/>
  <c r="AM335" i="30"/>
  <c r="K335" i="31"/>
  <c r="U335" i="30"/>
  <c r="AD553" i="3"/>
  <c r="V565"/>
  <c r="BP298" i="31"/>
  <c r="BP337" i="1" l="1"/>
  <c r="AG325" i="31"/>
  <c r="AV325" s="1"/>
  <c r="BP342" i="1"/>
  <c r="K688"/>
  <c r="AD637" i="3"/>
  <c r="AD689" s="1"/>
  <c r="C641" i="1"/>
  <c r="C688" s="1"/>
  <c r="C639" i="31"/>
  <c r="C686" s="1"/>
  <c r="AG347" i="1"/>
  <c r="AV347" s="1"/>
  <c r="T639" i="31"/>
  <c r="T686" s="1"/>
  <c r="AG350" i="1"/>
  <c r="AV350" s="1"/>
  <c r="AG355"/>
  <c r="AV355" s="1"/>
  <c r="BP336"/>
  <c r="BP338"/>
  <c r="AG348"/>
  <c r="AV348" s="1"/>
  <c r="AG352"/>
  <c r="AV352" s="1"/>
  <c r="BP335"/>
  <c r="AG349"/>
  <c r="AV349" s="1"/>
  <c r="BP344"/>
  <c r="AG351"/>
  <c r="AV351" s="1"/>
  <c r="K642"/>
  <c r="K689" s="1"/>
  <c r="T688"/>
  <c r="BP317" i="31"/>
  <c r="AG329"/>
  <c r="AV329" s="1"/>
  <c r="AG356" i="1"/>
  <c r="AV356" s="1"/>
  <c r="BP320" i="31"/>
  <c r="BP316"/>
  <c r="AG332"/>
  <c r="AV332" s="1"/>
  <c r="K630"/>
  <c r="K678" s="1"/>
  <c r="K368" i="1"/>
  <c r="U368" i="3"/>
  <c r="AD623" i="30"/>
  <c r="AE676" s="1"/>
  <c r="U190"/>
  <c r="U623" s="1"/>
  <c r="U676" s="1"/>
  <c r="K190" i="31"/>
  <c r="C190" s="1"/>
  <c r="T190" s="1"/>
  <c r="AM190" i="30"/>
  <c r="AD384"/>
  <c r="V396"/>
  <c r="AM602"/>
  <c r="K602" i="31"/>
  <c r="U602" i="30"/>
  <c r="C680" i="31"/>
  <c r="AD356" i="30"/>
  <c r="V368"/>
  <c r="K179" i="31"/>
  <c r="C179" s="1"/>
  <c r="T179" s="1"/>
  <c r="U179" i="30"/>
  <c r="AM179"/>
  <c r="C183" i="31"/>
  <c r="T183" s="1"/>
  <c r="AM160" i="30"/>
  <c r="U160"/>
  <c r="K160" i="31"/>
  <c r="C160" s="1"/>
  <c r="T160" s="1"/>
  <c r="K163"/>
  <c r="C163" s="1"/>
  <c r="T163" s="1"/>
  <c r="AM163" i="30"/>
  <c r="U163"/>
  <c r="AE686"/>
  <c r="AL634"/>
  <c r="AL686" s="1"/>
  <c r="C725" i="31"/>
  <c r="K339"/>
  <c r="U339" i="30"/>
  <c r="AM339"/>
  <c r="AM174"/>
  <c r="K174" i="31"/>
  <c r="C174" s="1"/>
  <c r="T174" s="1"/>
  <c r="U174" i="30"/>
  <c r="AG357" i="1"/>
  <c r="AV357" s="1"/>
  <c r="J346"/>
  <c r="BP346" s="1"/>
  <c r="C346"/>
  <c r="J639" i="31"/>
  <c r="J686" s="1"/>
  <c r="AD353" i="30"/>
  <c r="V365"/>
  <c r="BP334" i="1"/>
  <c r="BP345"/>
  <c r="J354"/>
  <c r="C354"/>
  <c r="C631" i="31"/>
  <c r="T631"/>
  <c r="U164" i="30"/>
  <c r="K164" i="31"/>
  <c r="C164" s="1"/>
  <c r="T164" s="1"/>
  <c r="AM164" i="30"/>
  <c r="AM342"/>
  <c r="K342" i="31"/>
  <c r="U342" i="30"/>
  <c r="U358" i="3"/>
  <c r="K358" i="1"/>
  <c r="C353"/>
  <c r="J353"/>
  <c r="U367" i="3"/>
  <c r="K367" i="1"/>
  <c r="AL624" i="30"/>
  <c r="AL677" s="1"/>
  <c r="BP319" i="31"/>
  <c r="AG323"/>
  <c r="AV323" s="1"/>
  <c r="K640"/>
  <c r="J578"/>
  <c r="C578"/>
  <c r="U363" i="3"/>
  <c r="K363" i="1"/>
  <c r="V367" i="30"/>
  <c r="AD355"/>
  <c r="J332" i="31"/>
  <c r="C332"/>
  <c r="K553" i="1"/>
  <c r="U553" i="3"/>
  <c r="AD377"/>
  <c r="V389"/>
  <c r="AD380"/>
  <c r="V392"/>
  <c r="V166" i="30"/>
  <c r="AD166" s="1"/>
  <c r="AD178"/>
  <c r="K173" i="31"/>
  <c r="C173" s="1"/>
  <c r="T173" s="1"/>
  <c r="AM173" i="30"/>
  <c r="U173"/>
  <c r="C331" i="31"/>
  <c r="J331"/>
  <c r="AE687" i="30"/>
  <c r="AL635"/>
  <c r="K340" i="31"/>
  <c r="U340" i="30"/>
  <c r="AM340"/>
  <c r="U175"/>
  <c r="AM175"/>
  <c r="K175" i="31"/>
  <c r="C175" s="1"/>
  <c r="T175" s="1"/>
  <c r="V408" i="3"/>
  <c r="AD396"/>
  <c r="K162" i="31"/>
  <c r="C162" s="1"/>
  <c r="T162" s="1"/>
  <c r="AM162" i="30"/>
  <c r="U162"/>
  <c r="C347" i="1"/>
  <c r="J347"/>
  <c r="BP311" i="31"/>
  <c r="BP314"/>
  <c r="AM341" i="30"/>
  <c r="K341" i="31"/>
  <c r="U341" i="30"/>
  <c r="V565"/>
  <c r="AD553"/>
  <c r="J328" i="31"/>
  <c r="C328"/>
  <c r="AG354" i="1"/>
  <c r="AV354" s="1"/>
  <c r="C357"/>
  <c r="J357"/>
  <c r="K176" i="31"/>
  <c r="C176" s="1"/>
  <c r="T176" s="1"/>
  <c r="U176" i="30"/>
  <c r="AM176"/>
  <c r="U359" i="3"/>
  <c r="K359" i="1"/>
  <c r="J529" i="31"/>
  <c r="C529"/>
  <c r="C360"/>
  <c r="J360"/>
  <c r="C352" i="1"/>
  <c r="J352"/>
  <c r="AD381" i="3"/>
  <c r="V393"/>
  <c r="AG324" i="31"/>
  <c r="AV324" s="1"/>
  <c r="AG353" i="1"/>
  <c r="AV353" s="1"/>
  <c r="AE677" i="30"/>
  <c r="U334"/>
  <c r="U635" s="1"/>
  <c r="U687" s="1"/>
  <c r="AM334"/>
  <c r="K334" i="31"/>
  <c r="K345"/>
  <c r="U345" i="30"/>
  <c r="AM345"/>
  <c r="V577" i="3"/>
  <c r="AD565"/>
  <c r="U365"/>
  <c r="K365" i="1"/>
  <c r="V388" i="3"/>
  <c r="AD376"/>
  <c r="U161" i="30"/>
  <c r="K161" i="31"/>
  <c r="C161" s="1"/>
  <c r="T161" s="1"/>
  <c r="AM161" i="30"/>
  <c r="C372" i="1"/>
  <c r="J372"/>
  <c r="J333" i="31"/>
  <c r="C333"/>
  <c r="C329"/>
  <c r="J329"/>
  <c r="AD352" i="30"/>
  <c r="V364"/>
  <c r="U384" i="3"/>
  <c r="K384" i="1"/>
  <c r="AL636" i="3"/>
  <c r="AL688" s="1"/>
  <c r="U636"/>
  <c r="AD688"/>
  <c r="BP312" i="31"/>
  <c r="J355" i="1"/>
  <c r="C355"/>
  <c r="K541" i="31"/>
  <c r="U541" i="30"/>
  <c r="AM541"/>
  <c r="K159" i="31"/>
  <c r="AM159" i="30"/>
  <c r="U159"/>
  <c r="AD621"/>
  <c r="U177"/>
  <c r="AM177"/>
  <c r="K177" i="31"/>
  <c r="C177" s="1"/>
  <c r="T177" s="1"/>
  <c r="BP318"/>
  <c r="C351" i="1"/>
  <c r="J351"/>
  <c r="AG346"/>
  <c r="AV346" s="1"/>
  <c r="AD371" i="3"/>
  <c r="V383"/>
  <c r="AD359" i="30"/>
  <c r="V371"/>
  <c r="BP341" i="1"/>
  <c r="U366" i="3"/>
  <c r="K366" i="1"/>
  <c r="K369"/>
  <c r="U369" i="3"/>
  <c r="AD346" i="30"/>
  <c r="V358"/>
  <c r="C687" i="1"/>
  <c r="C732"/>
  <c r="AD357" i="30"/>
  <c r="V369"/>
  <c r="J335" i="31"/>
  <c r="C335"/>
  <c r="U372" i="30"/>
  <c r="AM372"/>
  <c r="K372" i="31"/>
  <c r="U364" i="3"/>
  <c r="K364" i="1"/>
  <c r="C590"/>
  <c r="J590"/>
  <c r="BP310" i="31"/>
  <c r="BP321"/>
  <c r="AM590" i="30"/>
  <c r="K590" i="31"/>
  <c r="U590" i="30"/>
  <c r="K344" i="31"/>
  <c r="U344" i="30"/>
  <c r="AM344"/>
  <c r="AG327" i="31"/>
  <c r="AV327" s="1"/>
  <c r="C327"/>
  <c r="J327"/>
  <c r="K167"/>
  <c r="C167" s="1"/>
  <c r="T167" s="1"/>
  <c r="AM167" i="30"/>
  <c r="U167"/>
  <c r="J541" i="1"/>
  <c r="C541"/>
  <c r="K172" i="31"/>
  <c r="C172" s="1"/>
  <c r="T172" s="1"/>
  <c r="U172" i="30"/>
  <c r="AM172"/>
  <c r="C602" i="1"/>
  <c r="J602"/>
  <c r="AD351" i="30"/>
  <c r="V363"/>
  <c r="BP339" i="1"/>
  <c r="BP343"/>
  <c r="C330" i="31"/>
  <c r="J330"/>
  <c r="BP313"/>
  <c r="AG331"/>
  <c r="AV331" s="1"/>
  <c r="K171"/>
  <c r="U171" i="30"/>
  <c r="AM171"/>
  <c r="AG328" i="31"/>
  <c r="AV328" s="1"/>
  <c r="U165" i="30"/>
  <c r="K165" i="31"/>
  <c r="C165" s="1"/>
  <c r="T165" s="1"/>
  <c r="AM165" i="30"/>
  <c r="AG330" i="31"/>
  <c r="AV330" s="1"/>
  <c r="J641" i="1"/>
  <c r="J688" s="1"/>
  <c r="AG322" i="31"/>
  <c r="AV322" s="1"/>
  <c r="J322"/>
  <c r="BP324" s="1"/>
  <c r="C322"/>
  <c r="AG333"/>
  <c r="AV333" s="1"/>
  <c r="V366" i="30"/>
  <c r="AD354"/>
  <c r="AD370" i="3"/>
  <c r="AD638" s="1"/>
  <c r="V382"/>
  <c r="C685" i="31"/>
  <c r="C730"/>
  <c r="K347"/>
  <c r="U347" i="30"/>
  <c r="AM347"/>
  <c r="V391" i="3"/>
  <c r="AD379"/>
  <c r="C356" i="1"/>
  <c r="J356"/>
  <c r="AD378" i="3"/>
  <c r="V390"/>
  <c r="AG326" i="31"/>
  <c r="AV326" s="1"/>
  <c r="BP315"/>
  <c r="AD375" i="3"/>
  <c r="V387"/>
  <c r="AM343" i="30"/>
  <c r="K343" i="31"/>
  <c r="U343" i="30"/>
  <c r="BP340" i="1"/>
  <c r="AL637" i="3" l="1"/>
  <c r="C642" i="1"/>
  <c r="C734" s="1"/>
  <c r="T642"/>
  <c r="T689" s="1"/>
  <c r="U637" i="3"/>
  <c r="C731" i="31"/>
  <c r="AG338"/>
  <c r="AV338" s="1"/>
  <c r="C630"/>
  <c r="C723" s="1"/>
  <c r="C733" i="1"/>
  <c r="BP350"/>
  <c r="AG335" i="31"/>
  <c r="AV335" s="1"/>
  <c r="AG337"/>
  <c r="AV337" s="1"/>
  <c r="AG334"/>
  <c r="AV334" s="1"/>
  <c r="K641"/>
  <c r="T641" s="1"/>
  <c r="AG361" i="1"/>
  <c r="AV361" s="1"/>
  <c r="J642"/>
  <c r="J689" s="1"/>
  <c r="BP347"/>
  <c r="AL687" i="30"/>
  <c r="AG360" i="1"/>
  <c r="AV360" s="1"/>
  <c r="BP327" i="31"/>
  <c r="AG363" i="1"/>
  <c r="AV363" s="1"/>
  <c r="K629" i="31"/>
  <c r="C629" s="1"/>
  <c r="BP348" i="1"/>
  <c r="AG367"/>
  <c r="AV367" s="1"/>
  <c r="AG362"/>
  <c r="AV362" s="1"/>
  <c r="AG358"/>
  <c r="AV358" s="1"/>
  <c r="BP349"/>
  <c r="AG359"/>
  <c r="AV359" s="1"/>
  <c r="K643"/>
  <c r="T643" s="1"/>
  <c r="AG340" i="31"/>
  <c r="AV340" s="1"/>
  <c r="BP353" i="1"/>
  <c r="AG341" i="31"/>
  <c r="AV341" s="1"/>
  <c r="AG339"/>
  <c r="AV339" s="1"/>
  <c r="T630"/>
  <c r="T678" s="1"/>
  <c r="AG364" i="1"/>
  <c r="AV364" s="1"/>
  <c r="BP355"/>
  <c r="AD690" i="3"/>
  <c r="AL638"/>
  <c r="AL690" s="1"/>
  <c r="U638"/>
  <c r="K378" i="1"/>
  <c r="U378" i="3"/>
  <c r="AD382"/>
  <c r="V394"/>
  <c r="C344" i="31"/>
  <c r="J344"/>
  <c r="U346" i="30"/>
  <c r="U636" s="1"/>
  <c r="U688" s="1"/>
  <c r="AM346"/>
  <c r="K346" i="31"/>
  <c r="V395" i="3"/>
  <c r="AD383"/>
  <c r="BP351" i="1"/>
  <c r="BP323" i="31"/>
  <c r="BP326"/>
  <c r="AL689" i="3"/>
  <c r="AG368" i="1"/>
  <c r="AV368" s="1"/>
  <c r="V577" i="30"/>
  <c r="AD565"/>
  <c r="U396" i="3"/>
  <c r="K396" i="1"/>
  <c r="U380" i="3"/>
  <c r="K380" i="1"/>
  <c r="J553"/>
  <c r="C553"/>
  <c r="T679" i="31"/>
  <c r="AD396" i="30"/>
  <c r="V408"/>
  <c r="U379" i="3"/>
  <c r="K379" i="1"/>
  <c r="C347" i="31"/>
  <c r="J347"/>
  <c r="K370" i="1"/>
  <c r="U370" i="3"/>
  <c r="C171" i="31"/>
  <c r="T171" s="1"/>
  <c r="AD363" i="30"/>
  <c r="V375"/>
  <c r="BP329" i="31"/>
  <c r="C364" i="1"/>
  <c r="J364"/>
  <c r="V381" i="30"/>
  <c r="AD369"/>
  <c r="K371" i="1"/>
  <c r="U371" i="3"/>
  <c r="J541" i="31"/>
  <c r="C541"/>
  <c r="BP352" i="1"/>
  <c r="BP356"/>
  <c r="K376"/>
  <c r="U376" i="3"/>
  <c r="U565"/>
  <c r="K565" i="1"/>
  <c r="AD408" i="3"/>
  <c r="V420"/>
  <c r="AD622" i="30"/>
  <c r="AL622" s="1"/>
  <c r="AM178"/>
  <c r="U178"/>
  <c r="U622" s="1"/>
  <c r="U675" s="1"/>
  <c r="K178" i="31"/>
  <c r="C178" s="1"/>
  <c r="T178" s="1"/>
  <c r="AD389" i="3"/>
  <c r="V401"/>
  <c r="C363" i="1"/>
  <c r="J363"/>
  <c r="K687" i="31"/>
  <c r="C640"/>
  <c r="T640"/>
  <c r="T687" s="1"/>
  <c r="C679"/>
  <c r="AD365" i="30"/>
  <c r="V377"/>
  <c r="C689" i="1"/>
  <c r="AD368" i="30"/>
  <c r="V380"/>
  <c r="U384"/>
  <c r="AM384"/>
  <c r="K384" i="31"/>
  <c r="AL623" i="30"/>
  <c r="AL676" s="1"/>
  <c r="AD387" i="3"/>
  <c r="V399"/>
  <c r="AD391"/>
  <c r="V403"/>
  <c r="U354" i="30"/>
  <c r="AM354"/>
  <c r="K354" i="31"/>
  <c r="BP322"/>
  <c r="BP333"/>
  <c r="K351"/>
  <c r="U351" i="30"/>
  <c r="AM351"/>
  <c r="U357"/>
  <c r="AM357"/>
  <c r="K357" i="31"/>
  <c r="C369" i="1"/>
  <c r="J369"/>
  <c r="V383" i="30"/>
  <c r="AD371"/>
  <c r="C159" i="31"/>
  <c r="T159" s="1"/>
  <c r="AG366" i="1"/>
  <c r="AV366" s="1"/>
  <c r="J384"/>
  <c r="C384"/>
  <c r="AD364" i="30"/>
  <c r="V376"/>
  <c r="AD388" i="3"/>
  <c r="V400"/>
  <c r="AD577"/>
  <c r="V589"/>
  <c r="C345" i="31"/>
  <c r="J345"/>
  <c r="BP325"/>
  <c r="AD393" i="3"/>
  <c r="V405"/>
  <c r="C341" i="31"/>
  <c r="J341"/>
  <c r="K166"/>
  <c r="C166" s="1"/>
  <c r="T166" s="1"/>
  <c r="AM166" i="30"/>
  <c r="U166"/>
  <c r="K377" i="1"/>
  <c r="U377" i="3"/>
  <c r="U355" i="30"/>
  <c r="AM355"/>
  <c r="K355" i="31"/>
  <c r="C367" i="1"/>
  <c r="J367"/>
  <c r="J342" i="31"/>
  <c r="C342"/>
  <c r="BP330"/>
  <c r="BP328"/>
  <c r="AM353" i="30"/>
  <c r="K353" i="31"/>
  <c r="U353" i="30"/>
  <c r="BP357" i="1"/>
  <c r="C339" i="31"/>
  <c r="J339"/>
  <c r="BP332"/>
  <c r="K356"/>
  <c r="U356" i="30"/>
  <c r="AM356"/>
  <c r="J602" i="31"/>
  <c r="C602"/>
  <c r="J343"/>
  <c r="C343"/>
  <c r="U375" i="3"/>
  <c r="K375" i="1"/>
  <c r="AD390" i="3"/>
  <c r="V402"/>
  <c r="V378" i="30"/>
  <c r="AD366"/>
  <c r="J590" i="31"/>
  <c r="C590"/>
  <c r="C372"/>
  <c r="J372"/>
  <c r="V370" i="30"/>
  <c r="AD358"/>
  <c r="C366" i="1"/>
  <c r="J366"/>
  <c r="U359" i="30"/>
  <c r="AM359"/>
  <c r="K359" i="31"/>
  <c r="BP354" i="1"/>
  <c r="AM352" i="30"/>
  <c r="K352" i="31"/>
  <c r="U352" i="30"/>
  <c r="AG344" i="31"/>
  <c r="AV344" s="1"/>
  <c r="C365" i="1"/>
  <c r="J365"/>
  <c r="AG336" i="31"/>
  <c r="AV336" s="1"/>
  <c r="J334"/>
  <c r="C334"/>
  <c r="AG345"/>
  <c r="AV345" s="1"/>
  <c r="J640"/>
  <c r="J687" s="1"/>
  <c r="U381" i="3"/>
  <c r="K381" i="1"/>
  <c r="J359"/>
  <c r="C359"/>
  <c r="AM553" i="30"/>
  <c r="K553" i="31"/>
  <c r="U553" i="30"/>
  <c r="C340" i="31"/>
  <c r="J340"/>
  <c r="AG342"/>
  <c r="AV342" s="1"/>
  <c r="V404" i="3"/>
  <c r="AD392"/>
  <c r="AG343" i="31"/>
  <c r="AV343" s="1"/>
  <c r="AD367" i="30"/>
  <c r="V379"/>
  <c r="C358" i="1"/>
  <c r="AG369"/>
  <c r="AV369" s="1"/>
  <c r="J358"/>
  <c r="AG365"/>
  <c r="AV365" s="1"/>
  <c r="BP331" i="31"/>
  <c r="AD636" i="30"/>
  <c r="C724" i="31"/>
  <c r="C368" i="1"/>
  <c r="J368"/>
  <c r="T690" l="1"/>
  <c r="AE675" i="30"/>
  <c r="C678" i="31"/>
  <c r="C722"/>
  <c r="K690" i="1"/>
  <c r="C641" i="31"/>
  <c r="C733" s="1"/>
  <c r="AG350"/>
  <c r="AV350" s="1"/>
  <c r="K688"/>
  <c r="AG349"/>
  <c r="AV349" s="1"/>
  <c r="T629"/>
  <c r="T677" s="1"/>
  <c r="K677"/>
  <c r="C677"/>
  <c r="K644" i="1"/>
  <c r="C644" s="1"/>
  <c r="C643"/>
  <c r="C735" s="1"/>
  <c r="K642" i="31"/>
  <c r="C642" s="1"/>
  <c r="AG347"/>
  <c r="AV347" s="1"/>
  <c r="AG376" i="1"/>
  <c r="AV376" s="1"/>
  <c r="J643"/>
  <c r="J690" s="1"/>
  <c r="AD639" i="3"/>
  <c r="AL639" s="1"/>
  <c r="AL691" s="1"/>
  <c r="AG348" i="31"/>
  <c r="AV348" s="1"/>
  <c r="AG373" i="1"/>
  <c r="AV373" s="1"/>
  <c r="AG374"/>
  <c r="AV374" s="1"/>
  <c r="AG370"/>
  <c r="AV370" s="1"/>
  <c r="AG377"/>
  <c r="AV377" s="1"/>
  <c r="AG371"/>
  <c r="AV371" s="1"/>
  <c r="AG379"/>
  <c r="AV379" s="1"/>
  <c r="K392"/>
  <c r="U392" i="3"/>
  <c r="BP336" i="31"/>
  <c r="BP345"/>
  <c r="J352"/>
  <c r="C352"/>
  <c r="AD637" i="30"/>
  <c r="K358" i="31"/>
  <c r="U358" i="30"/>
  <c r="U637" s="1"/>
  <c r="U689" s="1"/>
  <c r="AM358"/>
  <c r="BP337" i="31"/>
  <c r="V390" i="30"/>
  <c r="AD378"/>
  <c r="AD589" i="3"/>
  <c r="V601"/>
  <c r="AD601" s="1"/>
  <c r="AD376" i="30"/>
  <c r="V388"/>
  <c r="AM371"/>
  <c r="K371" i="31"/>
  <c r="U371" i="30"/>
  <c r="K387" i="1"/>
  <c r="U387" i="3"/>
  <c r="K365" i="31"/>
  <c r="U365" i="30"/>
  <c r="AM365"/>
  <c r="AD401" i="3"/>
  <c r="V413"/>
  <c r="BP368" i="1"/>
  <c r="C565"/>
  <c r="J565"/>
  <c r="AM369" i="30"/>
  <c r="K369" i="31"/>
  <c r="U369" i="30"/>
  <c r="T688" i="31"/>
  <c r="K628"/>
  <c r="AM565" i="30"/>
  <c r="K565" i="31"/>
  <c r="U565" i="30"/>
  <c r="BP366" i="1"/>
  <c r="BP362"/>
  <c r="AG351" i="31"/>
  <c r="AV351" s="1"/>
  <c r="C346"/>
  <c r="AG357"/>
  <c r="AV357" s="1"/>
  <c r="J346"/>
  <c r="BP347" s="1"/>
  <c r="AG355"/>
  <c r="AV355" s="1"/>
  <c r="K382" i="1"/>
  <c r="U382" i="3"/>
  <c r="V391" i="30"/>
  <c r="AD379"/>
  <c r="AD404" i="3"/>
  <c r="V416"/>
  <c r="V382" i="30"/>
  <c r="AD370"/>
  <c r="BP338" i="31"/>
  <c r="BP367" i="1"/>
  <c r="C375"/>
  <c r="J375"/>
  <c r="C353" i="31"/>
  <c r="J353"/>
  <c r="AG353"/>
  <c r="AV353" s="1"/>
  <c r="BP339"/>
  <c r="AG356"/>
  <c r="AV356" s="1"/>
  <c r="U577" i="3"/>
  <c r="K577" i="1"/>
  <c r="K364" i="31"/>
  <c r="U364" i="30"/>
  <c r="AM364"/>
  <c r="V395"/>
  <c r="AD383"/>
  <c r="C357" i="31"/>
  <c r="J357"/>
  <c r="AD403" i="3"/>
  <c r="V415"/>
  <c r="BP365" i="1"/>
  <c r="BP364"/>
  <c r="K389"/>
  <c r="U389" i="3"/>
  <c r="AL675" i="30"/>
  <c r="BP344" i="31"/>
  <c r="V393" i="30"/>
  <c r="AD381"/>
  <c r="AD375"/>
  <c r="V387"/>
  <c r="AD408"/>
  <c r="V420"/>
  <c r="BP342" i="31"/>
  <c r="V589" i="30"/>
  <c r="AD577"/>
  <c r="BP359" i="1"/>
  <c r="BP358"/>
  <c r="BP369"/>
  <c r="K367" i="31"/>
  <c r="U367" i="30"/>
  <c r="AM367"/>
  <c r="J553" i="31"/>
  <c r="C553"/>
  <c r="C359"/>
  <c r="J359"/>
  <c r="J641"/>
  <c r="J688" s="1"/>
  <c r="AD402" i="3"/>
  <c r="V414"/>
  <c r="C356" i="31"/>
  <c r="J356"/>
  <c r="C355"/>
  <c r="J355"/>
  <c r="AG378" i="1"/>
  <c r="AV378" s="1"/>
  <c r="C377"/>
  <c r="J377"/>
  <c r="AG352" i="31"/>
  <c r="AV352" s="1"/>
  <c r="AD405" i="3"/>
  <c r="V417"/>
  <c r="V412"/>
  <c r="AD400"/>
  <c r="AG380" i="1"/>
  <c r="AV380" s="1"/>
  <c r="J354" i="31"/>
  <c r="C354"/>
  <c r="U391" i="3"/>
  <c r="K391" i="1"/>
  <c r="AD380" i="30"/>
  <c r="V392"/>
  <c r="AD420" i="3"/>
  <c r="V432"/>
  <c r="BP340" i="31"/>
  <c r="AG375" i="1"/>
  <c r="AV375" s="1"/>
  <c r="AD638" i="30"/>
  <c r="K363" i="31"/>
  <c r="U363" i="30"/>
  <c r="AM363"/>
  <c r="AM396"/>
  <c r="K396" i="31"/>
  <c r="U396" i="30"/>
  <c r="C396" i="1"/>
  <c r="J396"/>
  <c r="BP360"/>
  <c r="U383" i="3"/>
  <c r="K383" i="1"/>
  <c r="J378"/>
  <c r="C378"/>
  <c r="AL636" i="30"/>
  <c r="AL688" s="1"/>
  <c r="AE688"/>
  <c r="J381" i="1"/>
  <c r="C381"/>
  <c r="BP335" i="31"/>
  <c r="AM366" i="30"/>
  <c r="K366" i="31"/>
  <c r="U366" i="30"/>
  <c r="U390" i="3"/>
  <c r="K390" i="1"/>
  <c r="AG354" i="31"/>
  <c r="AV354" s="1"/>
  <c r="U393" i="3"/>
  <c r="K393" i="1"/>
  <c r="K388"/>
  <c r="U388" i="3"/>
  <c r="J351" i="31"/>
  <c r="C351"/>
  <c r="V411" i="3"/>
  <c r="AD399"/>
  <c r="C384" i="31"/>
  <c r="J384"/>
  <c r="AM368" i="30"/>
  <c r="K368" i="31"/>
  <c r="U368" i="30"/>
  <c r="V389"/>
  <c r="AD377"/>
  <c r="C732" i="31"/>
  <c r="C687"/>
  <c r="BP343"/>
  <c r="U408" i="3"/>
  <c r="K408" i="1"/>
  <c r="BP363"/>
  <c r="C376"/>
  <c r="J376"/>
  <c r="C371"/>
  <c r="J371"/>
  <c r="BP341" i="31"/>
  <c r="AG372" i="1"/>
  <c r="AV372" s="1"/>
  <c r="C370"/>
  <c r="AG381"/>
  <c r="AV381" s="1"/>
  <c r="J370"/>
  <c r="J379"/>
  <c r="C379"/>
  <c r="C380"/>
  <c r="J380"/>
  <c r="BP361"/>
  <c r="AD395" i="3"/>
  <c r="V407"/>
  <c r="AD394"/>
  <c r="V406"/>
  <c r="AG346" i="31"/>
  <c r="AV346" s="1"/>
  <c r="BP334"/>
  <c r="C690" i="1" l="1"/>
  <c r="T644"/>
  <c r="T691" s="1"/>
  <c r="AG359" i="31"/>
  <c r="AV359" s="1"/>
  <c r="K691" i="1"/>
  <c r="C688" i="31"/>
  <c r="BP349"/>
  <c r="K643"/>
  <c r="K690" s="1"/>
  <c r="AG362"/>
  <c r="AV362" s="1"/>
  <c r="BP350"/>
  <c r="J642"/>
  <c r="J689" s="1"/>
  <c r="BP346"/>
  <c r="K689"/>
  <c r="AD691" i="3"/>
  <c r="T642" i="31"/>
  <c r="T689" s="1"/>
  <c r="U639" i="3"/>
  <c r="BP354" i="31"/>
  <c r="AG382" i="1"/>
  <c r="AV382" s="1"/>
  <c r="AG360" i="31"/>
  <c r="AV360" s="1"/>
  <c r="AG361"/>
  <c r="AV361" s="1"/>
  <c r="AG386" i="1"/>
  <c r="AV386" s="1"/>
  <c r="BP375"/>
  <c r="AG391"/>
  <c r="AV391" s="1"/>
  <c r="BP374"/>
  <c r="AG387"/>
  <c r="AV387" s="1"/>
  <c r="AG390"/>
  <c r="AV390" s="1"/>
  <c r="BP371"/>
  <c r="C627" i="31"/>
  <c r="T627"/>
  <c r="T674" s="1"/>
  <c r="C390" i="1"/>
  <c r="J390"/>
  <c r="U420" i="3"/>
  <c r="K420" i="1"/>
  <c r="AD417" i="3"/>
  <c r="V429"/>
  <c r="BP377" i="1"/>
  <c r="BP370"/>
  <c r="BP355" i="31"/>
  <c r="AM408" i="30"/>
  <c r="K408" i="31"/>
  <c r="U408" i="30"/>
  <c r="V405"/>
  <c r="AD393"/>
  <c r="C389" i="1"/>
  <c r="J389"/>
  <c r="U403" i="3"/>
  <c r="K403" i="1"/>
  <c r="AM383" i="30"/>
  <c r="K383" i="31"/>
  <c r="U383" i="30"/>
  <c r="J364" i="31"/>
  <c r="C364"/>
  <c r="AG385" i="1"/>
  <c r="AV385" s="1"/>
  <c r="AD382" i="30"/>
  <c r="V394"/>
  <c r="AD391"/>
  <c r="V403"/>
  <c r="BP348" i="31"/>
  <c r="BP357"/>
  <c r="J369"/>
  <c r="C369"/>
  <c r="C387" i="1"/>
  <c r="J387"/>
  <c r="K589"/>
  <c r="U589" i="3"/>
  <c r="AM378" i="30"/>
  <c r="K378" i="31"/>
  <c r="U378" i="30"/>
  <c r="U394" i="3"/>
  <c r="K394" i="1"/>
  <c r="BP381"/>
  <c r="C736"/>
  <c r="C691"/>
  <c r="C368" i="31"/>
  <c r="J368"/>
  <c r="BP352"/>
  <c r="BP376" i="1"/>
  <c r="J396" i="31"/>
  <c r="C396"/>
  <c r="J363"/>
  <c r="C363"/>
  <c r="V404" i="30"/>
  <c r="AD392"/>
  <c r="AG365" i="31"/>
  <c r="AV365" s="1"/>
  <c r="U400" i="3"/>
  <c r="K400" i="1"/>
  <c r="U405" i="3"/>
  <c r="K405" i="1"/>
  <c r="AD414" i="3"/>
  <c r="V426"/>
  <c r="J367" i="31"/>
  <c r="C367"/>
  <c r="V399" i="30"/>
  <c r="AD387"/>
  <c r="BP372" i="1"/>
  <c r="AG368" i="31"/>
  <c r="AV368" s="1"/>
  <c r="AD395" i="30"/>
  <c r="V407"/>
  <c r="C577" i="1"/>
  <c r="J577"/>
  <c r="AD416" i="3"/>
  <c r="V428"/>
  <c r="C628" i="31"/>
  <c r="K675"/>
  <c r="T628"/>
  <c r="K676"/>
  <c r="AD413" i="3"/>
  <c r="V425"/>
  <c r="C365" i="31"/>
  <c r="J365"/>
  <c r="V400" i="30"/>
  <c r="AD388"/>
  <c r="BP378" i="1"/>
  <c r="V402" i="30"/>
  <c r="AD390"/>
  <c r="AG369" i="31"/>
  <c r="AV369" s="1"/>
  <c r="C358"/>
  <c r="J358"/>
  <c r="BP362" s="1"/>
  <c r="C392" i="1"/>
  <c r="J392"/>
  <c r="V419" i="3"/>
  <c r="AD407"/>
  <c r="J408" i="1"/>
  <c r="C408"/>
  <c r="U377" i="30"/>
  <c r="AM377"/>
  <c r="K377" i="31"/>
  <c r="K399" i="1"/>
  <c r="U399" i="3"/>
  <c r="BP351" i="31"/>
  <c r="J388" i="1"/>
  <c r="C388"/>
  <c r="BP353" i="31"/>
  <c r="AG392" i="1"/>
  <c r="AV392" s="1"/>
  <c r="J383"/>
  <c r="C383"/>
  <c r="AE690" i="30"/>
  <c r="AL638"/>
  <c r="K380" i="31"/>
  <c r="U380" i="30"/>
  <c r="AM380"/>
  <c r="V424" i="3"/>
  <c r="AD412"/>
  <c r="AG367" i="31"/>
  <c r="AV367" s="1"/>
  <c r="K402" i="1"/>
  <c r="U402" i="3"/>
  <c r="AM577" i="30"/>
  <c r="K577" i="31"/>
  <c r="U577" i="30"/>
  <c r="AM375"/>
  <c r="K375" i="31"/>
  <c r="U375" i="30"/>
  <c r="AD639"/>
  <c r="BP373" i="1"/>
  <c r="AG364" i="31"/>
  <c r="AV364" s="1"/>
  <c r="AG383" i="1"/>
  <c r="AV383" s="1"/>
  <c r="K645"/>
  <c r="U404" i="3"/>
  <c r="K404" i="1"/>
  <c r="C382"/>
  <c r="AG393"/>
  <c r="AV393" s="1"/>
  <c r="J382"/>
  <c r="BP382" s="1"/>
  <c r="K401"/>
  <c r="U401" i="3"/>
  <c r="AD640"/>
  <c r="C371" i="31"/>
  <c r="J371"/>
  <c r="U376" i="30"/>
  <c r="AM376"/>
  <c r="K376" i="31"/>
  <c r="AE689" i="30"/>
  <c r="AL637"/>
  <c r="AL689" s="1"/>
  <c r="BP379" i="1"/>
  <c r="AD406" i="3"/>
  <c r="V418"/>
  <c r="U395"/>
  <c r="K395" i="1"/>
  <c r="AD389" i="30"/>
  <c r="V401"/>
  <c r="AD411" i="3"/>
  <c r="V423"/>
  <c r="BP380" i="1"/>
  <c r="J393"/>
  <c r="C393"/>
  <c r="C366" i="31"/>
  <c r="J366"/>
  <c r="AG389" i="1"/>
  <c r="AV389" s="1"/>
  <c r="AD432" i="3"/>
  <c r="V444"/>
  <c r="J391" i="1"/>
  <c r="C391"/>
  <c r="BP356" i="31"/>
  <c r="AG388" i="1"/>
  <c r="AV388" s="1"/>
  <c r="AG366" i="31"/>
  <c r="AV366" s="1"/>
  <c r="V601" i="30"/>
  <c r="AD601" s="1"/>
  <c r="AD589"/>
  <c r="AD420"/>
  <c r="V432"/>
  <c r="K381" i="31"/>
  <c r="U381" i="30"/>
  <c r="AM381"/>
  <c r="J644" i="1"/>
  <c r="J691" s="1"/>
  <c r="AD415" i="3"/>
  <c r="V427"/>
  <c r="AG384" i="1"/>
  <c r="AV384" s="1"/>
  <c r="K370" i="31"/>
  <c r="U370" i="30"/>
  <c r="U638" s="1"/>
  <c r="U690" s="1"/>
  <c r="AM370"/>
  <c r="K379" i="31"/>
  <c r="U379" i="30"/>
  <c r="AM379"/>
  <c r="J565" i="31"/>
  <c r="C565"/>
  <c r="K601" i="1"/>
  <c r="U601" i="3"/>
  <c r="C734" i="31"/>
  <c r="C689"/>
  <c r="AG363"/>
  <c r="AV363" s="1"/>
  <c r="AG358"/>
  <c r="AV358" s="1"/>
  <c r="C643" l="1"/>
  <c r="C690" s="1"/>
  <c r="T643"/>
  <c r="T690" s="1"/>
  <c r="AG374"/>
  <c r="AV374" s="1"/>
  <c r="BP386" i="1"/>
  <c r="BP360" i="31"/>
  <c r="BP361"/>
  <c r="AD641" i="3"/>
  <c r="AD693" s="1"/>
  <c r="AG394" i="1"/>
  <c r="AV394" s="1"/>
  <c r="J643" i="31"/>
  <c r="J690" s="1"/>
  <c r="BP365"/>
  <c r="BP364"/>
  <c r="BP367"/>
  <c r="BP359"/>
  <c r="BP383" i="1"/>
  <c r="BP363" i="31"/>
  <c r="AG399" i="1"/>
  <c r="AV399" s="1"/>
  <c r="BP391"/>
  <c r="AG404"/>
  <c r="AV404" s="1"/>
  <c r="J645"/>
  <c r="J692" s="1"/>
  <c r="BP384"/>
  <c r="BP387"/>
  <c r="BP385"/>
  <c r="AG402"/>
  <c r="AV402" s="1"/>
  <c r="AG395"/>
  <c r="AV395" s="1"/>
  <c r="AD432" i="30"/>
  <c r="V444"/>
  <c r="AD444" i="3"/>
  <c r="V456"/>
  <c r="U389" i="30"/>
  <c r="AM389"/>
  <c r="K389" i="31"/>
  <c r="AD418" i="3"/>
  <c r="V430"/>
  <c r="U640"/>
  <c r="AD692"/>
  <c r="AL640"/>
  <c r="AL692" s="1"/>
  <c r="T645" i="1"/>
  <c r="T692" s="1"/>
  <c r="K692"/>
  <c r="C645"/>
  <c r="V436" i="3"/>
  <c r="AD424"/>
  <c r="AL690" i="30"/>
  <c r="AD428" i="3"/>
  <c r="V440"/>
  <c r="AD407" i="30"/>
  <c r="V419"/>
  <c r="AM387"/>
  <c r="K387" i="31"/>
  <c r="U387" i="30"/>
  <c r="C405" i="1"/>
  <c r="J405"/>
  <c r="AG372" i="31"/>
  <c r="AV372" s="1"/>
  <c r="BP389" i="1"/>
  <c r="C589"/>
  <c r="J589"/>
  <c r="AG398"/>
  <c r="AV398" s="1"/>
  <c r="V415" i="30"/>
  <c r="AD403"/>
  <c r="J403" i="1"/>
  <c r="C403"/>
  <c r="AM393" i="30"/>
  <c r="K393" i="31"/>
  <c r="U393" i="30"/>
  <c r="BP366" i="31"/>
  <c r="C420" i="1"/>
  <c r="J420"/>
  <c r="U420" i="30"/>
  <c r="AM420"/>
  <c r="K420" i="31"/>
  <c r="U432" i="3"/>
  <c r="K432" i="1"/>
  <c r="AD423" i="3"/>
  <c r="V435"/>
  <c r="U406"/>
  <c r="K406" i="1"/>
  <c r="AE691" i="30"/>
  <c r="AL639"/>
  <c r="AL691" s="1"/>
  <c r="C402" i="1"/>
  <c r="J402"/>
  <c r="U407" i="3"/>
  <c r="K407" i="1"/>
  <c r="AM388" i="30"/>
  <c r="K388" i="31"/>
  <c r="U388" i="30"/>
  <c r="T675" i="31"/>
  <c r="T676"/>
  <c r="U416" i="3"/>
  <c r="K416" i="1"/>
  <c r="AM395" i="30"/>
  <c r="K395" i="31"/>
  <c r="U395" i="30"/>
  <c r="AD399"/>
  <c r="V411"/>
  <c r="AG370" i="31"/>
  <c r="AV370" s="1"/>
  <c r="AM392" i="30"/>
  <c r="K392" i="31"/>
  <c r="U392" i="30"/>
  <c r="BP390" i="1"/>
  <c r="C378" i="31"/>
  <c r="J378"/>
  <c r="U391" i="30"/>
  <c r="AM391"/>
  <c r="K391" i="31"/>
  <c r="V417" i="30"/>
  <c r="AD405"/>
  <c r="BP388" i="1"/>
  <c r="J601"/>
  <c r="C601"/>
  <c r="AG373" i="31"/>
  <c r="AV373" s="1"/>
  <c r="C370"/>
  <c r="J370"/>
  <c r="BP374" s="1"/>
  <c r="AG381"/>
  <c r="AV381" s="1"/>
  <c r="AD427" i="3"/>
  <c r="V439"/>
  <c r="U589" i="30"/>
  <c r="AM589"/>
  <c r="K589" i="31"/>
  <c r="K411" i="1"/>
  <c r="U411" i="3"/>
  <c r="K646" i="1"/>
  <c r="C395"/>
  <c r="J395"/>
  <c r="C376" i="31"/>
  <c r="J376"/>
  <c r="J401" i="1"/>
  <c r="C401"/>
  <c r="J404"/>
  <c r="C404"/>
  <c r="C577" i="31"/>
  <c r="J577"/>
  <c r="C399" i="1"/>
  <c r="J399"/>
  <c r="V431" i="3"/>
  <c r="AD419"/>
  <c r="K390" i="31"/>
  <c r="U390" i="30"/>
  <c r="AM390"/>
  <c r="AD400"/>
  <c r="V412"/>
  <c r="AD425" i="3"/>
  <c r="V437"/>
  <c r="AG378" i="31"/>
  <c r="AV378" s="1"/>
  <c r="AD426" i="3"/>
  <c r="V438"/>
  <c r="AG400" i="1"/>
  <c r="AV400" s="1"/>
  <c r="J400"/>
  <c r="C400"/>
  <c r="V416" i="30"/>
  <c r="AD404"/>
  <c r="K644" i="31"/>
  <c r="J394" i="1"/>
  <c r="C394"/>
  <c r="AG405"/>
  <c r="AV405" s="1"/>
  <c r="AG396"/>
  <c r="AV396" s="1"/>
  <c r="V406" i="30"/>
  <c r="AD394"/>
  <c r="AG375" i="31"/>
  <c r="AV375" s="1"/>
  <c r="C383"/>
  <c r="J383"/>
  <c r="AD429" i="3"/>
  <c r="V441"/>
  <c r="BP392" i="1"/>
  <c r="C379" i="31"/>
  <c r="J379"/>
  <c r="K415" i="1"/>
  <c r="U415" i="3"/>
  <c r="C381" i="31"/>
  <c r="J381"/>
  <c r="K601"/>
  <c r="U601" i="30"/>
  <c r="AM601"/>
  <c r="AG377" i="31"/>
  <c r="AV377" s="1"/>
  <c r="V413" i="30"/>
  <c r="AD401"/>
  <c r="BP393" i="1"/>
  <c r="BP368" i="31"/>
  <c r="C375"/>
  <c r="J375"/>
  <c r="U412" i="3"/>
  <c r="K412" i="1"/>
  <c r="J380" i="31"/>
  <c r="C380"/>
  <c r="C377"/>
  <c r="J377"/>
  <c r="AG403" i="1"/>
  <c r="AV403" s="1"/>
  <c r="BP358" i="31"/>
  <c r="BP369"/>
  <c r="V414" i="30"/>
  <c r="AD402"/>
  <c r="AG376" i="31"/>
  <c r="AV376" s="1"/>
  <c r="U413" i="3"/>
  <c r="K413" i="1"/>
  <c r="C675" i="31"/>
  <c r="C720"/>
  <c r="C676"/>
  <c r="C721"/>
  <c r="U414" i="3"/>
  <c r="K414" i="1"/>
  <c r="AG371" i="31"/>
  <c r="AV371" s="1"/>
  <c r="AG379"/>
  <c r="AV379" s="1"/>
  <c r="AG397" i="1"/>
  <c r="AV397" s="1"/>
  <c r="AG380" i="31"/>
  <c r="AV380" s="1"/>
  <c r="AM382" i="30"/>
  <c r="K382" i="31"/>
  <c r="U382" i="30"/>
  <c r="U639" s="1"/>
  <c r="U691" s="1"/>
  <c r="C408" i="31"/>
  <c r="J408"/>
  <c r="K417" i="1"/>
  <c r="U417" i="3"/>
  <c r="AG401" i="1"/>
  <c r="AV401" s="1"/>
  <c r="C719" i="31"/>
  <c r="C735" l="1"/>
  <c r="AL641" i="3"/>
  <c r="AL693" s="1"/>
  <c r="U641"/>
  <c r="AG410" i="1"/>
  <c r="AV410" s="1"/>
  <c r="BP400"/>
  <c r="BP402"/>
  <c r="AG407"/>
  <c r="AV407" s="1"/>
  <c r="AG412"/>
  <c r="AV412" s="1"/>
  <c r="AG408"/>
  <c r="AV408" s="1"/>
  <c r="K647"/>
  <c r="K694" s="1"/>
  <c r="AG406"/>
  <c r="AV406" s="1"/>
  <c r="AG411"/>
  <c r="AV411" s="1"/>
  <c r="BP404"/>
  <c r="AG413"/>
  <c r="AV413" s="1"/>
  <c r="AG416"/>
  <c r="AV416" s="1"/>
  <c r="AG385" i="31"/>
  <c r="AV385" s="1"/>
  <c r="J382"/>
  <c r="BP384" s="1"/>
  <c r="C382"/>
  <c r="AG393"/>
  <c r="AV393" s="1"/>
  <c r="AM402" i="30"/>
  <c r="K402" i="31"/>
  <c r="U402" i="30"/>
  <c r="AG391" i="31"/>
  <c r="AV391" s="1"/>
  <c r="AG386"/>
  <c r="AV386" s="1"/>
  <c r="K429" i="1"/>
  <c r="U429" i="3"/>
  <c r="C644" i="31"/>
  <c r="T644"/>
  <c r="T691" s="1"/>
  <c r="K691"/>
  <c r="U426" i="3"/>
  <c r="K426" i="1"/>
  <c r="V424" i="30"/>
  <c r="AD412"/>
  <c r="C390" i="31"/>
  <c r="J390"/>
  <c r="T646" i="1"/>
  <c r="T693" s="1"/>
  <c r="C646"/>
  <c r="K693"/>
  <c r="C589" i="31"/>
  <c r="J589"/>
  <c r="U427" i="3"/>
  <c r="K427" i="1"/>
  <c r="BP396"/>
  <c r="AG389" i="31"/>
  <c r="AV389" s="1"/>
  <c r="AD411" i="30"/>
  <c r="V423"/>
  <c r="C407" i="1"/>
  <c r="J407"/>
  <c r="BP401"/>
  <c r="AG414"/>
  <c r="AV414" s="1"/>
  <c r="K403" i="31"/>
  <c r="U403" i="30"/>
  <c r="AM403"/>
  <c r="BP372" i="31"/>
  <c r="BP378"/>
  <c r="V431" i="30"/>
  <c r="AD419"/>
  <c r="BP376" i="31"/>
  <c r="AD456" i="3"/>
  <c r="V468"/>
  <c r="AG382" i="31"/>
  <c r="AV382" s="1"/>
  <c r="J413" i="1"/>
  <c r="C413"/>
  <c r="AD414" i="30"/>
  <c r="V426"/>
  <c r="AG388" i="31"/>
  <c r="AV388" s="1"/>
  <c r="AG383"/>
  <c r="AV383" s="1"/>
  <c r="AM401" i="30"/>
  <c r="K401" i="31"/>
  <c r="U401" i="30"/>
  <c r="C601" i="31"/>
  <c r="J601"/>
  <c r="AM404" i="30"/>
  <c r="K404" i="31"/>
  <c r="U404" i="30"/>
  <c r="AM400"/>
  <c r="K400" i="31"/>
  <c r="U400" i="30"/>
  <c r="U419" i="3"/>
  <c r="K419" i="1"/>
  <c r="AD642" i="3"/>
  <c r="AM405" i="30"/>
  <c r="K405" i="31"/>
  <c r="U405" i="30"/>
  <c r="BP397" i="1"/>
  <c r="J392" i="31"/>
  <c r="C392"/>
  <c r="U399" i="30"/>
  <c r="AM399"/>
  <c r="K399" i="31"/>
  <c r="C416" i="1"/>
  <c r="J416"/>
  <c r="AD435" i="3"/>
  <c r="V447"/>
  <c r="C420" i="31"/>
  <c r="J420"/>
  <c r="V427" i="30"/>
  <c r="AD415"/>
  <c r="BP379" i="31"/>
  <c r="BP373"/>
  <c r="AM407" i="30"/>
  <c r="K407" i="31"/>
  <c r="U407" i="30"/>
  <c r="BP403" i="1"/>
  <c r="U424" i="3"/>
  <c r="K424" i="1"/>
  <c r="AD430" i="3"/>
  <c r="V442"/>
  <c r="K444" i="1"/>
  <c r="U444" i="3"/>
  <c r="AG384" i="31"/>
  <c r="AV384" s="1"/>
  <c r="AD413" i="30"/>
  <c r="V425"/>
  <c r="AG392" i="31"/>
  <c r="AV392" s="1"/>
  <c r="C415" i="1"/>
  <c r="J415"/>
  <c r="AD640" i="30"/>
  <c r="U394"/>
  <c r="U640" s="1"/>
  <c r="U692" s="1"/>
  <c r="AM394"/>
  <c r="K394" i="31"/>
  <c r="AD416" i="30"/>
  <c r="V428"/>
  <c r="AD437" i="3"/>
  <c r="V449"/>
  <c r="AD431"/>
  <c r="V443"/>
  <c r="AG387" i="31"/>
  <c r="AV387" s="1"/>
  <c r="V429" i="30"/>
  <c r="AD417"/>
  <c r="BP380" i="31"/>
  <c r="BP398" i="1"/>
  <c r="J388" i="31"/>
  <c r="C388"/>
  <c r="U423" i="3"/>
  <c r="K423" i="1"/>
  <c r="C393" i="31"/>
  <c r="J393"/>
  <c r="C387"/>
  <c r="J387"/>
  <c r="AD440" i="3"/>
  <c r="V452"/>
  <c r="AD436"/>
  <c r="V448"/>
  <c r="U418"/>
  <c r="K418" i="1"/>
  <c r="V456" i="30"/>
  <c r="AD444"/>
  <c r="J417" i="1"/>
  <c r="C417"/>
  <c r="C414"/>
  <c r="J414"/>
  <c r="J412"/>
  <c r="C412"/>
  <c r="K645" i="31"/>
  <c r="AG390"/>
  <c r="AV390" s="1"/>
  <c r="AD441" i="3"/>
  <c r="V453"/>
  <c r="V418" i="30"/>
  <c r="AD406"/>
  <c r="BP394" i="1"/>
  <c r="BP405"/>
  <c r="V450" i="3"/>
  <c r="AD438"/>
  <c r="K425" i="1"/>
  <c r="U425" i="3"/>
  <c r="AG415" i="1"/>
  <c r="AV415" s="1"/>
  <c r="J411"/>
  <c r="C411"/>
  <c r="AD439" i="3"/>
  <c r="V451"/>
  <c r="BP370" i="31"/>
  <c r="BP381"/>
  <c r="C391"/>
  <c r="J391"/>
  <c r="BP395" i="1"/>
  <c r="J646"/>
  <c r="J693" s="1"/>
  <c r="J395" i="31"/>
  <c r="C395"/>
  <c r="AG409" i="1"/>
  <c r="AV409" s="1"/>
  <c r="AG417"/>
  <c r="AV417" s="1"/>
  <c r="J406"/>
  <c r="C406"/>
  <c r="J432"/>
  <c r="C432"/>
  <c r="BP375" i="31"/>
  <c r="BP371"/>
  <c r="J644"/>
  <c r="J691" s="1"/>
  <c r="U428" i="3"/>
  <c r="K428" i="1"/>
  <c r="BP399"/>
  <c r="C692"/>
  <c r="C737"/>
  <c r="J389" i="31"/>
  <c r="C389"/>
  <c r="BP377"/>
  <c r="K432"/>
  <c r="U432" i="30"/>
  <c r="AM432"/>
  <c r="BP387" i="31" l="1"/>
  <c r="BP383"/>
  <c r="AG398"/>
  <c r="AV398" s="1"/>
  <c r="BP385"/>
  <c r="AD643" i="3"/>
  <c r="AL643" s="1"/>
  <c r="AG421" i="1"/>
  <c r="AV421" s="1"/>
  <c r="C647"/>
  <c r="C739" s="1"/>
  <c r="AG397" i="31"/>
  <c r="AV397" s="1"/>
  <c r="K646"/>
  <c r="C646" s="1"/>
  <c r="J645"/>
  <c r="J692" s="1"/>
  <c r="K648" i="1"/>
  <c r="K695" s="1"/>
  <c r="BP382" i="31"/>
  <c r="T647" i="1"/>
  <c r="BP417"/>
  <c r="AG402" i="31"/>
  <c r="AV402" s="1"/>
  <c r="AG420" i="1"/>
  <c r="AV420" s="1"/>
  <c r="AG396" i="31"/>
  <c r="AV396" s="1"/>
  <c r="AG422" i="1"/>
  <c r="AV422" s="1"/>
  <c r="BP388" i="31"/>
  <c r="AG404"/>
  <c r="AV404" s="1"/>
  <c r="T694" i="1"/>
  <c r="AG400" i="31"/>
  <c r="AV400" s="1"/>
  <c r="BP413" i="1"/>
  <c r="AG419"/>
  <c r="AV419" s="1"/>
  <c r="AG395" i="31"/>
  <c r="AV395" s="1"/>
  <c r="J432"/>
  <c r="C432"/>
  <c r="AD451" i="3"/>
  <c r="V463"/>
  <c r="BP409" i="1"/>
  <c r="C425"/>
  <c r="J425"/>
  <c r="V465" i="3"/>
  <c r="AD453"/>
  <c r="T645" i="31"/>
  <c r="T692" s="1"/>
  <c r="C645"/>
  <c r="K692"/>
  <c r="AG429" i="1"/>
  <c r="AV429" s="1"/>
  <c r="J418"/>
  <c r="C418"/>
  <c r="AD452" i="3"/>
  <c r="V464"/>
  <c r="C423" i="1"/>
  <c r="J423"/>
  <c r="BP406"/>
  <c r="V461" i="3"/>
  <c r="AD449"/>
  <c r="AG405" i="31"/>
  <c r="AV405" s="1"/>
  <c r="C394"/>
  <c r="J394"/>
  <c r="BP397" s="1"/>
  <c r="AG394"/>
  <c r="AV394" s="1"/>
  <c r="AG426" i="1"/>
  <c r="AV426" s="1"/>
  <c r="AD425" i="30"/>
  <c r="V437"/>
  <c r="AD442" i="3"/>
  <c r="V454"/>
  <c r="K435" i="1"/>
  <c r="U435" i="3"/>
  <c r="AG399" i="31"/>
  <c r="AV399" s="1"/>
  <c r="C399"/>
  <c r="J399"/>
  <c r="C400"/>
  <c r="J400"/>
  <c r="J404"/>
  <c r="C404"/>
  <c r="K456" i="1"/>
  <c r="U456" i="3"/>
  <c r="C403" i="31"/>
  <c r="J403"/>
  <c r="AG418" i="1"/>
  <c r="AV418" s="1"/>
  <c r="C428"/>
  <c r="J428"/>
  <c r="U439" i="3"/>
  <c r="K439" i="1"/>
  <c r="J647"/>
  <c r="J694" s="1"/>
  <c r="U438" i="3"/>
  <c r="K438" i="1"/>
  <c r="AD641" i="30"/>
  <c r="K406" i="31"/>
  <c r="U406" i="30"/>
  <c r="U641" s="1"/>
  <c r="U693" s="1"/>
  <c r="AM406"/>
  <c r="U441" i="3"/>
  <c r="K441" i="1"/>
  <c r="K440"/>
  <c r="U440" i="3"/>
  <c r="J646" i="31"/>
  <c r="BP416" i="1"/>
  <c r="U437" i="3"/>
  <c r="K437" i="1"/>
  <c r="AM413" i="30"/>
  <c r="K413" i="31"/>
  <c r="U413" i="30"/>
  <c r="U430" i="3"/>
  <c r="K430" i="1"/>
  <c r="AG427"/>
  <c r="AV427" s="1"/>
  <c r="J405" i="31"/>
  <c r="C405"/>
  <c r="BP415" i="1"/>
  <c r="AG423"/>
  <c r="AV423" s="1"/>
  <c r="C419"/>
  <c r="J419"/>
  <c r="J401" i="31"/>
  <c r="C401"/>
  <c r="V438" i="30"/>
  <c r="AD426"/>
  <c r="BP412" i="1"/>
  <c r="K412" i="31"/>
  <c r="U412" i="30"/>
  <c r="AM412"/>
  <c r="J429" i="1"/>
  <c r="C429"/>
  <c r="BP410"/>
  <c r="V462" i="3"/>
  <c r="AD450"/>
  <c r="AD418" i="30"/>
  <c r="V430"/>
  <c r="AG428" i="1"/>
  <c r="AV428" s="1"/>
  <c r="AM444" i="30"/>
  <c r="K444" i="31"/>
  <c r="U444" i="30"/>
  <c r="AD448" i="3"/>
  <c r="V460"/>
  <c r="BP414" i="1"/>
  <c r="AM417" i="30"/>
  <c r="K417" i="31"/>
  <c r="U417" i="30"/>
  <c r="V455" i="3"/>
  <c r="AD443"/>
  <c r="AD428" i="30"/>
  <c r="V440"/>
  <c r="C424" i="1"/>
  <c r="J424"/>
  <c r="J407" i="31"/>
  <c r="C407"/>
  <c r="U415" i="30"/>
  <c r="AM415"/>
  <c r="K415" i="31"/>
  <c r="BP389"/>
  <c r="BP411" i="1"/>
  <c r="AM414" i="30"/>
  <c r="K414" i="31"/>
  <c r="U414" i="30"/>
  <c r="U419"/>
  <c r="AM419"/>
  <c r="K419" i="31"/>
  <c r="AD423" i="30"/>
  <c r="V435"/>
  <c r="C427" i="1"/>
  <c r="J427"/>
  <c r="AG401" i="31"/>
  <c r="AV401" s="1"/>
  <c r="AD424" i="30"/>
  <c r="V436"/>
  <c r="BP390" i="31"/>
  <c r="C402"/>
  <c r="J402"/>
  <c r="BP386"/>
  <c r="BP393"/>
  <c r="BP408" i="1"/>
  <c r="BP392" i="31"/>
  <c r="AG425" i="1"/>
  <c r="AV425" s="1"/>
  <c r="V468" i="30"/>
  <c r="AD456"/>
  <c r="K436" i="1"/>
  <c r="U436" i="3"/>
  <c r="V441" i="30"/>
  <c r="AD429"/>
  <c r="K431" i="1"/>
  <c r="U431" i="3"/>
  <c r="K416" i="31"/>
  <c r="U416" i="30"/>
  <c r="AM416"/>
  <c r="AL640"/>
  <c r="AL692" s="1"/>
  <c r="AE692"/>
  <c r="BP391" i="31"/>
  <c r="J444" i="1"/>
  <c r="C444"/>
  <c r="AD427" i="30"/>
  <c r="V439"/>
  <c r="AD447" i="3"/>
  <c r="V459"/>
  <c r="AG403" i="31"/>
  <c r="AV403" s="1"/>
  <c r="U642" i="3"/>
  <c r="AL642"/>
  <c r="AL694" s="1"/>
  <c r="AD694"/>
  <c r="AG424" i="1"/>
  <c r="AV424" s="1"/>
  <c r="AD468" i="3"/>
  <c r="V480"/>
  <c r="V443" i="30"/>
  <c r="AD431"/>
  <c r="BP407" i="1"/>
  <c r="K411" i="31"/>
  <c r="U411" i="30"/>
  <c r="AM411"/>
  <c r="C693" i="1"/>
  <c r="C738"/>
  <c r="C426"/>
  <c r="J426"/>
  <c r="C691" i="31"/>
  <c r="C736"/>
  <c r="T648" i="1" l="1"/>
  <c r="C694"/>
  <c r="AD695" i="3"/>
  <c r="U643"/>
  <c r="T695" i="1"/>
  <c r="T646" i="31"/>
  <c r="T693" s="1"/>
  <c r="K693"/>
  <c r="BP394"/>
  <c r="BP395"/>
  <c r="BP423" i="1"/>
  <c r="BP398" i="31"/>
  <c r="AD644" i="3"/>
  <c r="AL644" s="1"/>
  <c r="AL696" s="1"/>
  <c r="C648" i="1"/>
  <c r="C695" s="1"/>
  <c r="BP424"/>
  <c r="J693" i="31"/>
  <c r="BP400"/>
  <c r="AG440" i="1"/>
  <c r="AV440" s="1"/>
  <c r="AG434"/>
  <c r="AV434" s="1"/>
  <c r="BP399" i="31"/>
  <c r="BP401"/>
  <c r="BP426" i="1"/>
  <c r="BP421"/>
  <c r="AG437"/>
  <c r="AV437" s="1"/>
  <c r="U468" i="3"/>
  <c r="K468" i="1"/>
  <c r="AD459" i="3"/>
  <c r="V471"/>
  <c r="J416" i="31"/>
  <c r="C416"/>
  <c r="V453" i="30"/>
  <c r="AD441"/>
  <c r="V480"/>
  <c r="AD468"/>
  <c r="AM424"/>
  <c r="K424" i="31"/>
  <c r="U424" i="30"/>
  <c r="BP427" i="1"/>
  <c r="AD455" i="3"/>
  <c r="V467"/>
  <c r="C444" i="31"/>
  <c r="J444"/>
  <c r="AD430" i="30"/>
  <c r="V442"/>
  <c r="C413" i="31"/>
  <c r="J413"/>
  <c r="J441" i="1"/>
  <c r="C441"/>
  <c r="AG414" i="31"/>
  <c r="AV414" s="1"/>
  <c r="AG417"/>
  <c r="AV417" s="1"/>
  <c r="C406"/>
  <c r="J406"/>
  <c r="BP410" s="1"/>
  <c r="AG406"/>
  <c r="AV406" s="1"/>
  <c r="K647"/>
  <c r="AD454" i="3"/>
  <c r="AD645" s="1"/>
  <c r="V466"/>
  <c r="AG431" i="1"/>
  <c r="AV431" s="1"/>
  <c r="K452"/>
  <c r="U452" i="3"/>
  <c r="BP428" i="1"/>
  <c r="BP420"/>
  <c r="V475" i="3"/>
  <c r="AD463"/>
  <c r="U447"/>
  <c r="K447" i="1"/>
  <c r="V447" i="30"/>
  <c r="AD435"/>
  <c r="J415" i="31"/>
  <c r="C415"/>
  <c r="V452" i="30"/>
  <c r="AD440"/>
  <c r="AD460" i="3"/>
  <c r="V472"/>
  <c r="AD642" i="30"/>
  <c r="AM418"/>
  <c r="K418" i="31"/>
  <c r="U418" i="30"/>
  <c r="U642" s="1"/>
  <c r="U694" s="1"/>
  <c r="AM426"/>
  <c r="K426" i="31"/>
  <c r="U426" i="30"/>
  <c r="C430" i="1"/>
  <c r="AG441"/>
  <c r="AV441" s="1"/>
  <c r="J430"/>
  <c r="BP430" s="1"/>
  <c r="AE693" i="30"/>
  <c r="AL641"/>
  <c r="AL693" s="1"/>
  <c r="C439" i="1"/>
  <c r="J439"/>
  <c r="AG407" i="31"/>
  <c r="AV407" s="1"/>
  <c r="AG410"/>
  <c r="AV410" s="1"/>
  <c r="U442" i="3"/>
  <c r="K442" i="1"/>
  <c r="U449" i="3"/>
  <c r="K449" i="1"/>
  <c r="AG432"/>
  <c r="AV432" s="1"/>
  <c r="BP425"/>
  <c r="K453"/>
  <c r="U453" i="3"/>
  <c r="U451"/>
  <c r="K451" i="1"/>
  <c r="U431" i="30"/>
  <c r="AM431"/>
  <c r="K431" i="31"/>
  <c r="AD443" i="30"/>
  <c r="V455"/>
  <c r="V451"/>
  <c r="AD439"/>
  <c r="C431" i="1"/>
  <c r="J431"/>
  <c r="C436"/>
  <c r="J436"/>
  <c r="AG438"/>
  <c r="AV438" s="1"/>
  <c r="K423" i="31"/>
  <c r="U423" i="30"/>
  <c r="AM423"/>
  <c r="AG435" i="1"/>
  <c r="AV435" s="1"/>
  <c r="AM428" i="30"/>
  <c r="K428" i="31"/>
  <c r="U428" i="30"/>
  <c r="C417" i="31"/>
  <c r="J417"/>
  <c r="K448" i="1"/>
  <c r="U448" i="3"/>
  <c r="U450"/>
  <c r="K450" i="1"/>
  <c r="J412" i="31"/>
  <c r="C412"/>
  <c r="AD438" i="30"/>
  <c r="V450"/>
  <c r="AG430" i="1"/>
  <c r="AV430" s="1"/>
  <c r="BP403" i="31"/>
  <c r="C438" i="1"/>
  <c r="J438"/>
  <c r="C456"/>
  <c r="J456"/>
  <c r="AG411" i="31"/>
  <c r="AV411" s="1"/>
  <c r="AG408"/>
  <c r="AV408" s="1"/>
  <c r="AD437" i="30"/>
  <c r="V449"/>
  <c r="BP396" i="31"/>
  <c r="BP405"/>
  <c r="V473" i="3"/>
  <c r="AD461"/>
  <c r="AG433" i="1"/>
  <c r="AV433" s="1"/>
  <c r="C738" i="31"/>
  <c r="C693"/>
  <c r="BP418" i="1"/>
  <c r="BP429"/>
  <c r="AD465" i="3"/>
  <c r="V477"/>
  <c r="BP422" i="1"/>
  <c r="BP402" i="31"/>
  <c r="J411"/>
  <c r="C411"/>
  <c r="V492" i="3"/>
  <c r="AD480"/>
  <c r="AM427" i="30"/>
  <c r="K427" i="31"/>
  <c r="U427" i="30"/>
  <c r="U429"/>
  <c r="AM429"/>
  <c r="K429" i="31"/>
  <c r="AL695" i="3"/>
  <c r="U456" i="30"/>
  <c r="AM456"/>
  <c r="K456" i="31"/>
  <c r="AG413"/>
  <c r="AV413" s="1"/>
  <c r="AD436" i="30"/>
  <c r="V448"/>
  <c r="J419" i="31"/>
  <c r="C419"/>
  <c r="J414"/>
  <c r="C414"/>
  <c r="U443" i="3"/>
  <c r="K443" i="1"/>
  <c r="AD462" i="3"/>
  <c r="V474"/>
  <c r="AG412" i="31"/>
  <c r="AV412" s="1"/>
  <c r="AG416"/>
  <c r="AV416" s="1"/>
  <c r="C437" i="1"/>
  <c r="J437"/>
  <c r="C440"/>
  <c r="J440"/>
  <c r="AG439"/>
  <c r="AV439" s="1"/>
  <c r="AG415" i="31"/>
  <c r="AV415" s="1"/>
  <c r="AG409"/>
  <c r="AV409" s="1"/>
  <c r="C435" i="1"/>
  <c r="J435"/>
  <c r="AM425" i="30"/>
  <c r="K425" i="31"/>
  <c r="U425" i="30"/>
  <c r="K649" i="1"/>
  <c r="BP404" i="31"/>
  <c r="AD464" i="3"/>
  <c r="V476"/>
  <c r="C737" i="31"/>
  <c r="C692"/>
  <c r="AG436" i="1"/>
  <c r="AV436" s="1"/>
  <c r="BP419"/>
  <c r="J648"/>
  <c r="J695" s="1"/>
  <c r="AD696" i="3" l="1"/>
  <c r="AG419" i="31"/>
  <c r="AV419" s="1"/>
  <c r="U644" i="3"/>
  <c r="C740" i="1"/>
  <c r="AG423" i="31"/>
  <c r="AV423" s="1"/>
  <c r="AG422"/>
  <c r="AV422" s="1"/>
  <c r="BP411"/>
  <c r="BP407"/>
  <c r="AG421"/>
  <c r="AV421" s="1"/>
  <c r="BP409"/>
  <c r="BP408"/>
  <c r="BP406"/>
  <c r="K648"/>
  <c r="T648" s="1"/>
  <c r="J647"/>
  <c r="J694" s="1"/>
  <c r="AD643" i="30"/>
  <c r="AE695" s="1"/>
  <c r="AG420" i="31"/>
  <c r="AV420" s="1"/>
  <c r="AG442" i="1"/>
  <c r="AV442" s="1"/>
  <c r="AG445"/>
  <c r="AV445" s="1"/>
  <c r="AG447"/>
  <c r="AV447" s="1"/>
  <c r="BP434"/>
  <c r="K650"/>
  <c r="C650" s="1"/>
  <c r="AG443"/>
  <c r="AV443" s="1"/>
  <c r="AG446"/>
  <c r="AV446" s="1"/>
  <c r="AG444"/>
  <c r="AV444" s="1"/>
  <c r="AG451"/>
  <c r="AV451" s="1"/>
  <c r="BP440"/>
  <c r="AG425" i="31"/>
  <c r="AV425" s="1"/>
  <c r="AG427"/>
  <c r="AV427" s="1"/>
  <c r="AG428"/>
  <c r="AV428" s="1"/>
  <c r="AG450" i="1"/>
  <c r="AV450" s="1"/>
  <c r="BP437"/>
  <c r="BP413" i="31"/>
  <c r="K462" i="1"/>
  <c r="U462" i="3"/>
  <c r="AM436" i="30"/>
  <c r="K436" i="31"/>
  <c r="U436" i="30"/>
  <c r="K480" i="1"/>
  <c r="U480" i="3"/>
  <c r="BP414" i="31"/>
  <c r="K465" i="1"/>
  <c r="U465" i="3"/>
  <c r="AM438" i="30"/>
  <c r="K438" i="31"/>
  <c r="U438" i="30"/>
  <c r="C450" i="1"/>
  <c r="J450"/>
  <c r="C428" i="31"/>
  <c r="J428"/>
  <c r="AD451" i="30"/>
  <c r="V463"/>
  <c r="BP432" i="1"/>
  <c r="BP416" i="31"/>
  <c r="AE694" i="30"/>
  <c r="AL642"/>
  <c r="AL694" s="1"/>
  <c r="V464"/>
  <c r="AD452"/>
  <c r="C447" i="1"/>
  <c r="J447"/>
  <c r="J452"/>
  <c r="C452"/>
  <c r="K694" i="31"/>
  <c r="T647"/>
  <c r="T694" s="1"/>
  <c r="C647"/>
  <c r="V465" i="30"/>
  <c r="AD453"/>
  <c r="AD471" i="3"/>
  <c r="V483"/>
  <c r="K696" i="1"/>
  <c r="C649"/>
  <c r="C696" s="1"/>
  <c r="C443"/>
  <c r="J443"/>
  <c r="V504" i="3"/>
  <c r="AD492"/>
  <c r="C423" i="31"/>
  <c r="J423"/>
  <c r="V467" i="30"/>
  <c r="AD455"/>
  <c r="C453" i="1"/>
  <c r="J453"/>
  <c r="BP433"/>
  <c r="J449"/>
  <c r="C449"/>
  <c r="BP441"/>
  <c r="BP412" i="31"/>
  <c r="AD472" i="3"/>
  <c r="V484"/>
  <c r="U435" i="30"/>
  <c r="AM435"/>
  <c r="K435" i="31"/>
  <c r="BP436" i="1"/>
  <c r="BP439"/>
  <c r="AD442" i="30"/>
  <c r="V454"/>
  <c r="AM468"/>
  <c r="K468" i="31"/>
  <c r="U468" i="30"/>
  <c r="U459" i="3"/>
  <c r="K459" i="1"/>
  <c r="BP438"/>
  <c r="J456" i="31"/>
  <c r="C456"/>
  <c r="J429"/>
  <c r="C429"/>
  <c r="C427"/>
  <c r="J427"/>
  <c r="U461" i="3"/>
  <c r="K461" i="1"/>
  <c r="V461" i="30"/>
  <c r="AD449"/>
  <c r="AG449" i="1"/>
  <c r="AV449" s="1"/>
  <c r="AM443" i="30"/>
  <c r="K443" i="31"/>
  <c r="U443" i="30"/>
  <c r="C451" i="1"/>
  <c r="J451"/>
  <c r="J649"/>
  <c r="J696" s="1"/>
  <c r="AG418" i="31"/>
  <c r="AV418" s="1"/>
  <c r="AG429"/>
  <c r="AV429" s="1"/>
  <c r="J418"/>
  <c r="BP419" s="1"/>
  <c r="C418"/>
  <c r="U460" i="3"/>
  <c r="K460" i="1"/>
  <c r="AG426" i="31"/>
  <c r="AV426" s="1"/>
  <c r="AD447" i="30"/>
  <c r="V459"/>
  <c r="U463" i="3"/>
  <c r="K463" i="1"/>
  <c r="AD466" i="3"/>
  <c r="V478"/>
  <c r="AG424" i="31"/>
  <c r="AV424" s="1"/>
  <c r="K430"/>
  <c r="U430" i="30"/>
  <c r="U643" s="1"/>
  <c r="U695" s="1"/>
  <c r="AM430"/>
  <c r="V479" i="3"/>
  <c r="AD467"/>
  <c r="J424" i="31"/>
  <c r="C424"/>
  <c r="V492" i="30"/>
  <c r="AD480"/>
  <c r="C468" i="1"/>
  <c r="J468"/>
  <c r="V488" i="3"/>
  <c r="AD476"/>
  <c r="K464" i="1"/>
  <c r="U464" i="3"/>
  <c r="C425" i="31"/>
  <c r="J425"/>
  <c r="AD474" i="3"/>
  <c r="V486"/>
  <c r="BP435" i="1"/>
  <c r="AD448" i="30"/>
  <c r="V460"/>
  <c r="AD477" i="3"/>
  <c r="V489"/>
  <c r="AD473"/>
  <c r="V485"/>
  <c r="AM437" i="30"/>
  <c r="K437" i="31"/>
  <c r="U437" i="30"/>
  <c r="V462"/>
  <c r="AD450"/>
  <c r="C448" i="1"/>
  <c r="J448"/>
  <c r="U439" i="30"/>
  <c r="AM439"/>
  <c r="K439" i="31"/>
  <c r="J431"/>
  <c r="C431"/>
  <c r="BP431" i="1"/>
  <c r="AG448"/>
  <c r="AV448" s="1"/>
  <c r="AG453"/>
  <c r="AV453" s="1"/>
  <c r="J442"/>
  <c r="C442"/>
  <c r="BP415" i="31"/>
  <c r="J426"/>
  <c r="C426"/>
  <c r="AM440" i="30"/>
  <c r="K440" i="31"/>
  <c r="U440" i="30"/>
  <c r="AD697" i="3"/>
  <c r="AL645"/>
  <c r="AL697" s="1"/>
  <c r="U645"/>
  <c r="AD475"/>
  <c r="V487"/>
  <c r="K454" i="1"/>
  <c r="U454" i="3"/>
  <c r="BP417" i="31"/>
  <c r="AG452" i="1"/>
  <c r="AV452" s="1"/>
  <c r="K455"/>
  <c r="U455" i="3"/>
  <c r="AM441" i="30"/>
  <c r="K441" i="31"/>
  <c r="U441" i="30"/>
  <c r="AL643" l="1"/>
  <c r="AL695" s="1"/>
  <c r="K695" i="31"/>
  <c r="AG433"/>
  <c r="AV433" s="1"/>
  <c r="C648"/>
  <c r="C740" s="1"/>
  <c r="BP446" i="1"/>
  <c r="T695" i="31"/>
  <c r="K697" i="1"/>
  <c r="BP427" i="31"/>
  <c r="BP424"/>
  <c r="AG437"/>
  <c r="AV437" s="1"/>
  <c r="BP423"/>
  <c r="AG430"/>
  <c r="AV430" s="1"/>
  <c r="AG436"/>
  <c r="AV436" s="1"/>
  <c r="AG461" i="1"/>
  <c r="AV461" s="1"/>
  <c r="AG435" i="31"/>
  <c r="AV435" s="1"/>
  <c r="AD487" i="3"/>
  <c r="V499"/>
  <c r="J439" i="31"/>
  <c r="C439"/>
  <c r="V474" i="30"/>
  <c r="AD462"/>
  <c r="U477" i="3"/>
  <c r="K477" i="1"/>
  <c r="C464"/>
  <c r="J464"/>
  <c r="AD479" i="3"/>
  <c r="V491"/>
  <c r="C460" i="1"/>
  <c r="J460"/>
  <c r="U449" i="30"/>
  <c r="AM449"/>
  <c r="K449" i="31"/>
  <c r="AD454" i="30"/>
  <c r="AD645" s="1"/>
  <c r="V466"/>
  <c r="BP418" i="31"/>
  <c r="AG431"/>
  <c r="AV431" s="1"/>
  <c r="K649"/>
  <c r="K492" i="1"/>
  <c r="U492" i="3"/>
  <c r="BP444" i="1"/>
  <c r="V477" i="30"/>
  <c r="AD465"/>
  <c r="AG463" i="1"/>
  <c r="AV463" s="1"/>
  <c r="AG456"/>
  <c r="AV456" s="1"/>
  <c r="AD464" i="30"/>
  <c r="V476"/>
  <c r="J648" i="31"/>
  <c r="J695" s="1"/>
  <c r="C480" i="1"/>
  <c r="J480"/>
  <c r="K475"/>
  <c r="U475" i="3"/>
  <c r="BP442" i="1"/>
  <c r="BP453"/>
  <c r="BP449"/>
  <c r="AD485" i="3"/>
  <c r="V497"/>
  <c r="V472" i="30"/>
  <c r="AD460"/>
  <c r="AD486" i="3"/>
  <c r="V498"/>
  <c r="U476"/>
  <c r="K476" i="1"/>
  <c r="AD478" i="3"/>
  <c r="V490"/>
  <c r="AD459" i="30"/>
  <c r="V471"/>
  <c r="AD461"/>
  <c r="V473"/>
  <c r="BP425" i="31"/>
  <c r="J650" i="1"/>
  <c r="J697" s="1"/>
  <c r="AD644" i="30"/>
  <c r="AM442"/>
  <c r="K442" i="31"/>
  <c r="U442" i="30"/>
  <c r="U644" s="1"/>
  <c r="U696" s="1"/>
  <c r="C435" i="31"/>
  <c r="J435"/>
  <c r="AD484" i="3"/>
  <c r="V496"/>
  <c r="BP450" i="1"/>
  <c r="K455" i="31"/>
  <c r="U455" i="30"/>
  <c r="AM455"/>
  <c r="AG432" i="31"/>
  <c r="AV432" s="1"/>
  <c r="AD504" i="3"/>
  <c r="V516"/>
  <c r="AD483"/>
  <c r="V495"/>
  <c r="C739" i="31"/>
  <c r="C694"/>
  <c r="AG457" i="1"/>
  <c r="AV457" s="1"/>
  <c r="V475" i="30"/>
  <c r="AD463"/>
  <c r="J465" i="1"/>
  <c r="C465"/>
  <c r="BP422" i="31"/>
  <c r="J462" i="1"/>
  <c r="C462"/>
  <c r="J455"/>
  <c r="C455"/>
  <c r="C440" i="31"/>
  <c r="J440"/>
  <c r="K473" i="1"/>
  <c r="U473" i="3"/>
  <c r="AM448" i="30"/>
  <c r="K448" i="31"/>
  <c r="U448" i="30"/>
  <c r="K474" i="1"/>
  <c r="U474" i="3"/>
  <c r="AD488"/>
  <c r="V500"/>
  <c r="AM480" i="30"/>
  <c r="K480" i="31"/>
  <c r="U480" i="30"/>
  <c r="U466" i="3"/>
  <c r="K466" i="1"/>
  <c r="AM447" i="30"/>
  <c r="K447" i="31"/>
  <c r="U447" i="30"/>
  <c r="J461" i="1"/>
  <c r="C461"/>
  <c r="AG440" i="31"/>
  <c r="AV440" s="1"/>
  <c r="BP443" i="1"/>
  <c r="AD646" i="3"/>
  <c r="C468" i="31"/>
  <c r="J468"/>
  <c r="BP452" i="1"/>
  <c r="U472" i="3"/>
  <c r="K472" i="1"/>
  <c r="AG460"/>
  <c r="AV460" s="1"/>
  <c r="AG464"/>
  <c r="AV464" s="1"/>
  <c r="AD467" i="30"/>
  <c r="V479"/>
  <c r="BP451" i="1"/>
  <c r="K471"/>
  <c r="U471" i="3"/>
  <c r="K651" i="1"/>
  <c r="BP426" i="31"/>
  <c r="AM451" i="30"/>
  <c r="K451" i="31"/>
  <c r="U451" i="30"/>
  <c r="J438" i="31"/>
  <c r="C438"/>
  <c r="J436"/>
  <c r="C436"/>
  <c r="C441"/>
  <c r="J441"/>
  <c r="C454" i="1"/>
  <c r="AG465"/>
  <c r="AV465" s="1"/>
  <c r="J454"/>
  <c r="AG459"/>
  <c r="AV459" s="1"/>
  <c r="K450" i="31"/>
  <c r="U450" i="30"/>
  <c r="AM450"/>
  <c r="C437" i="31"/>
  <c r="J437"/>
  <c r="AD489" i="3"/>
  <c r="V501"/>
  <c r="BP448" i="1"/>
  <c r="AD492" i="30"/>
  <c r="V504"/>
  <c r="K467" i="1"/>
  <c r="U467" i="3"/>
  <c r="C430" i="31"/>
  <c r="J430"/>
  <c r="BP434" s="1"/>
  <c r="AG441"/>
  <c r="AV441" s="1"/>
  <c r="C463" i="1"/>
  <c r="J463"/>
  <c r="BP421" i="31"/>
  <c r="BP429"/>
  <c r="AG462" i="1"/>
  <c r="AV462" s="1"/>
  <c r="J443" i="31"/>
  <c r="C443"/>
  <c r="AG438"/>
  <c r="AV438" s="1"/>
  <c r="BP445" i="1"/>
  <c r="J459"/>
  <c r="C459"/>
  <c r="BP447"/>
  <c r="AG434" i="31"/>
  <c r="AV434" s="1"/>
  <c r="BP428"/>
  <c r="AG454" i="1"/>
  <c r="AV454" s="1"/>
  <c r="AM453" i="30"/>
  <c r="K453" i="31"/>
  <c r="U453" i="30"/>
  <c r="AG455" i="1"/>
  <c r="AV455" s="1"/>
  <c r="AG458"/>
  <c r="AV458" s="1"/>
  <c r="AM452" i="30"/>
  <c r="K452" i="31"/>
  <c r="U452" i="30"/>
  <c r="AG439" i="31"/>
  <c r="AV439" s="1"/>
  <c r="BP420"/>
  <c r="C697" i="1"/>
  <c r="AG446" i="31" l="1"/>
  <c r="AV446" s="1"/>
  <c r="C695"/>
  <c r="AG449"/>
  <c r="AV449" s="1"/>
  <c r="AG444"/>
  <c r="AV444" s="1"/>
  <c r="AD647" i="3"/>
  <c r="AL647" s="1"/>
  <c r="K652" i="1"/>
  <c r="C652" s="1"/>
  <c r="AG468"/>
  <c r="AV468" s="1"/>
  <c r="AG447" i="31"/>
  <c r="AV447" s="1"/>
  <c r="AG443"/>
  <c r="AV443" s="1"/>
  <c r="AG445"/>
  <c r="AV445" s="1"/>
  <c r="K650"/>
  <c r="K697" s="1"/>
  <c r="BP462" i="1"/>
  <c r="AG469"/>
  <c r="AV469" s="1"/>
  <c r="BP461"/>
  <c r="BP464"/>
  <c r="AG448" i="31"/>
  <c r="AV448" s="1"/>
  <c r="AG452"/>
  <c r="AV452" s="1"/>
  <c r="AG475" i="1"/>
  <c r="AV475" s="1"/>
  <c r="AG467"/>
  <c r="AV467" s="1"/>
  <c r="AG470"/>
  <c r="AV470" s="1"/>
  <c r="C467"/>
  <c r="J467"/>
  <c r="AD501" i="3"/>
  <c r="V513"/>
  <c r="BP430" i="31"/>
  <c r="K488" i="1"/>
  <c r="U488" i="3"/>
  <c r="J448" i="31"/>
  <c r="C448"/>
  <c r="BP437"/>
  <c r="U463" i="30"/>
  <c r="AM463"/>
  <c r="K463" i="31"/>
  <c r="K504" i="1"/>
  <c r="U504" i="3"/>
  <c r="C455" i="31"/>
  <c r="J455"/>
  <c r="AG451"/>
  <c r="AV451" s="1"/>
  <c r="AG453"/>
  <c r="AV453" s="1"/>
  <c r="C442"/>
  <c r="J442"/>
  <c r="BP446" s="1"/>
  <c r="AM459" i="30"/>
  <c r="K459" i="31"/>
  <c r="U459" i="30"/>
  <c r="AM460"/>
  <c r="K460" i="31"/>
  <c r="U460" i="30"/>
  <c r="BP455" i="1"/>
  <c r="BP454"/>
  <c r="C649" i="31"/>
  <c r="C696" s="1"/>
  <c r="K696"/>
  <c r="AD466" i="30"/>
  <c r="V478"/>
  <c r="C452" i="31"/>
  <c r="J452"/>
  <c r="AG474" i="1"/>
  <c r="AV474" s="1"/>
  <c r="BP433" i="31"/>
  <c r="BP441"/>
  <c r="AD504" i="30"/>
  <c r="V516"/>
  <c r="U489" i="3"/>
  <c r="K489" i="1"/>
  <c r="AD479" i="30"/>
  <c r="V491"/>
  <c r="C472" i="1"/>
  <c r="J472"/>
  <c r="AL645" i="30"/>
  <c r="AE697"/>
  <c r="AG466" i="1"/>
  <c r="AV466" s="1"/>
  <c r="C466"/>
  <c r="AG477"/>
  <c r="AV477" s="1"/>
  <c r="J466"/>
  <c r="J480" i="31"/>
  <c r="C480"/>
  <c r="AG473" i="1"/>
  <c r="AV473" s="1"/>
  <c r="AG476"/>
  <c r="AV476" s="1"/>
  <c r="V487" i="30"/>
  <c r="AD475"/>
  <c r="AD495" i="3"/>
  <c r="V507"/>
  <c r="BP431" i="31"/>
  <c r="V485" i="30"/>
  <c r="AD473"/>
  <c r="V502" i="3"/>
  <c r="AD490"/>
  <c r="BP436" i="31"/>
  <c r="V484" i="30"/>
  <c r="AD472"/>
  <c r="AG442" i="31"/>
  <c r="AV442" s="1"/>
  <c r="C475" i="1"/>
  <c r="J475"/>
  <c r="BP439" i="31"/>
  <c r="BP456" i="1"/>
  <c r="AM454" i="30"/>
  <c r="K454" i="31"/>
  <c r="U454" i="30"/>
  <c r="U645" s="1"/>
  <c r="U697" s="1"/>
  <c r="AD491" i="3"/>
  <c r="V503"/>
  <c r="K462" i="31"/>
  <c r="U462" i="30"/>
  <c r="AM462"/>
  <c r="J453" i="31"/>
  <c r="C453"/>
  <c r="AM492" i="30"/>
  <c r="K492" i="31"/>
  <c r="U492" i="30"/>
  <c r="J651" i="1"/>
  <c r="J698" s="1"/>
  <c r="BP465"/>
  <c r="C651"/>
  <c r="C698" s="1"/>
  <c r="K698"/>
  <c r="C471"/>
  <c r="J471"/>
  <c r="AM467" i="30"/>
  <c r="K467" i="31"/>
  <c r="U467" i="30"/>
  <c r="AG472" i="1"/>
  <c r="AV472" s="1"/>
  <c r="C474"/>
  <c r="J474"/>
  <c r="U483" i="3"/>
  <c r="K483" i="1"/>
  <c r="BP432" i="31"/>
  <c r="AD496" i="3"/>
  <c r="V508"/>
  <c r="AL644" i="30"/>
  <c r="AL696" s="1"/>
  <c r="AE696"/>
  <c r="AM461"/>
  <c r="K461" i="31"/>
  <c r="U461" i="30"/>
  <c r="K478" i="1"/>
  <c r="U478" i="3"/>
  <c r="V510"/>
  <c r="AD498"/>
  <c r="AD497"/>
  <c r="V509"/>
  <c r="V488" i="30"/>
  <c r="AD476"/>
  <c r="BP457" i="1"/>
  <c r="AM465" i="30"/>
  <c r="K465" i="31"/>
  <c r="U465" i="30"/>
  <c r="BP460" i="1"/>
  <c r="BP440" i="31"/>
  <c r="J449"/>
  <c r="C449"/>
  <c r="AG471" i="1"/>
  <c r="AV471" s="1"/>
  <c r="U479" i="3"/>
  <c r="K479" i="1"/>
  <c r="AD474" i="30"/>
  <c r="V486"/>
  <c r="AD499" i="3"/>
  <c r="V511"/>
  <c r="BP459" i="1"/>
  <c r="C450" i="31"/>
  <c r="J450"/>
  <c r="C451"/>
  <c r="J451"/>
  <c r="BP463" i="1"/>
  <c r="AL646" i="3"/>
  <c r="AL698" s="1"/>
  <c r="U646"/>
  <c r="AD698"/>
  <c r="C447" i="31"/>
  <c r="J447"/>
  <c r="K651"/>
  <c r="BP435"/>
  <c r="V512" i="3"/>
  <c r="AD500"/>
  <c r="C473" i="1"/>
  <c r="J473"/>
  <c r="AD516" i="3"/>
  <c r="V528"/>
  <c r="J649" i="31"/>
  <c r="J696" s="1"/>
  <c r="K484" i="1"/>
  <c r="U484" i="3"/>
  <c r="AD471" i="30"/>
  <c r="V483"/>
  <c r="C476" i="1"/>
  <c r="J476"/>
  <c r="K486"/>
  <c r="U486" i="3"/>
  <c r="U485"/>
  <c r="K485" i="1"/>
  <c r="AM464" i="30"/>
  <c r="K464" i="31"/>
  <c r="U464" i="30"/>
  <c r="BP458" i="1"/>
  <c r="AD477" i="30"/>
  <c r="V489"/>
  <c r="J492" i="1"/>
  <c r="C492"/>
  <c r="BP438" i="31"/>
  <c r="C477" i="1"/>
  <c r="J477"/>
  <c r="AG450" i="31"/>
  <c r="AV450" s="1"/>
  <c r="K487" i="1"/>
  <c r="U487" i="3"/>
  <c r="C650" i="31" l="1"/>
  <c r="C697" s="1"/>
  <c r="K699" i="1"/>
  <c r="K653"/>
  <c r="AG454" i="31"/>
  <c r="AV454" s="1"/>
  <c r="U647" i="3"/>
  <c r="AD699"/>
  <c r="BP443" i="31"/>
  <c r="BP444"/>
  <c r="BP445"/>
  <c r="AG462"/>
  <c r="AV462" s="1"/>
  <c r="BP471" i="1"/>
  <c r="AG455" i="31"/>
  <c r="AV455" s="1"/>
  <c r="BP451"/>
  <c r="BP469" i="1"/>
  <c r="AG456" i="31"/>
  <c r="AV456" s="1"/>
  <c r="BP470" i="1"/>
  <c r="AG458" i="31"/>
  <c r="AV458" s="1"/>
  <c r="BP468" i="1"/>
  <c r="AG460" i="31"/>
  <c r="AV460" s="1"/>
  <c r="BP474" i="1"/>
  <c r="J652"/>
  <c r="J699" s="1"/>
  <c r="AG461" i="31"/>
  <c r="AV461" s="1"/>
  <c r="V540" i="3"/>
  <c r="AD528"/>
  <c r="V524"/>
  <c r="AD512"/>
  <c r="AM474" i="30"/>
  <c r="K474" i="31"/>
  <c r="U474" i="30"/>
  <c r="U497" i="3"/>
  <c r="K497" i="1"/>
  <c r="C478"/>
  <c r="J478"/>
  <c r="BP478" s="1"/>
  <c r="C462" i="31"/>
  <c r="J462"/>
  <c r="AG457"/>
  <c r="AV457" s="1"/>
  <c r="J454"/>
  <c r="BP454" s="1"/>
  <c r="AG465"/>
  <c r="AV465" s="1"/>
  <c r="C454"/>
  <c r="V496" i="30"/>
  <c r="AD484"/>
  <c r="AM473"/>
  <c r="K473" i="31"/>
  <c r="U473" i="30"/>
  <c r="U495" i="3"/>
  <c r="K495" i="1"/>
  <c r="BP466"/>
  <c r="BP477"/>
  <c r="BP475"/>
  <c r="BP449" i="31"/>
  <c r="AM504" i="30"/>
  <c r="K504" i="31"/>
  <c r="U504" i="30"/>
  <c r="AD478"/>
  <c r="V490"/>
  <c r="AD513" i="3"/>
  <c r="V525"/>
  <c r="C487" i="1"/>
  <c r="J487"/>
  <c r="V501" i="30"/>
  <c r="AD489"/>
  <c r="J464" i="31"/>
  <c r="C464"/>
  <c r="V495" i="30"/>
  <c r="AD483"/>
  <c r="K516" i="1"/>
  <c r="U516" i="3"/>
  <c r="K698" i="31"/>
  <c r="C651"/>
  <c r="C698" s="1"/>
  <c r="V523" i="3"/>
  <c r="AD511"/>
  <c r="C479" i="1"/>
  <c r="J479"/>
  <c r="U476" i="30"/>
  <c r="AM476"/>
  <c r="K476" i="31"/>
  <c r="U498" i="3"/>
  <c r="K498" i="1"/>
  <c r="C483"/>
  <c r="J483"/>
  <c r="AG479"/>
  <c r="AV479" s="1"/>
  <c r="AG482"/>
  <c r="AV482" s="1"/>
  <c r="BP450" i="31"/>
  <c r="V515" i="3"/>
  <c r="AD503"/>
  <c r="V497" i="30"/>
  <c r="AD485"/>
  <c r="K475" i="31"/>
  <c r="U475" i="30"/>
  <c r="AM475"/>
  <c r="AL697"/>
  <c r="C489" i="1"/>
  <c r="J489"/>
  <c r="AG463" i="31"/>
  <c r="AV463" s="1"/>
  <c r="AM466" i="30"/>
  <c r="K466" i="31"/>
  <c r="U466" i="30"/>
  <c r="U646" s="1"/>
  <c r="U698" s="1"/>
  <c r="AD646"/>
  <c r="J650" i="31"/>
  <c r="J697" s="1"/>
  <c r="BP453"/>
  <c r="C504" i="1"/>
  <c r="J504"/>
  <c r="K501"/>
  <c r="U501" i="3"/>
  <c r="U477" i="30"/>
  <c r="AM477"/>
  <c r="K477" i="31"/>
  <c r="C486" i="1"/>
  <c r="J486"/>
  <c r="AM471" i="30"/>
  <c r="K471" i="31"/>
  <c r="U471" i="30"/>
  <c r="C484" i="1"/>
  <c r="J484"/>
  <c r="BP476"/>
  <c r="BP448" i="31"/>
  <c r="K499" i="1"/>
  <c r="U499" i="3"/>
  <c r="J465" i="31"/>
  <c r="C465"/>
  <c r="V500" i="30"/>
  <c r="AD488"/>
  <c r="AD510" i="3"/>
  <c r="V522"/>
  <c r="C461" i="31"/>
  <c r="J461"/>
  <c r="V520" i="3"/>
  <c r="AD508"/>
  <c r="AG480" i="1"/>
  <c r="AV480" s="1"/>
  <c r="BP447" i="31"/>
  <c r="AG464"/>
  <c r="AV464" s="1"/>
  <c r="U491" i="3"/>
  <c r="K491" i="1"/>
  <c r="AD648" i="3"/>
  <c r="U490"/>
  <c r="K490" i="1"/>
  <c r="V499" i="30"/>
  <c r="AD487"/>
  <c r="V503"/>
  <c r="AD491"/>
  <c r="J463" i="31"/>
  <c r="C463"/>
  <c r="AG459"/>
  <c r="AV459" s="1"/>
  <c r="J488" i="1"/>
  <c r="C488"/>
  <c r="AG478"/>
  <c r="AV478" s="1"/>
  <c r="C699"/>
  <c r="C485"/>
  <c r="J485"/>
  <c r="BP473"/>
  <c r="K500"/>
  <c r="U500" i="3"/>
  <c r="V498" i="30"/>
  <c r="AD486"/>
  <c r="AD509" i="3"/>
  <c r="V521"/>
  <c r="U496"/>
  <c r="K496" i="1"/>
  <c r="C467" i="31"/>
  <c r="J467"/>
  <c r="AG481" i="1"/>
  <c r="AV481" s="1"/>
  <c r="BP452" i="31"/>
  <c r="J492"/>
  <c r="C492"/>
  <c r="K472"/>
  <c r="U472" i="30"/>
  <c r="AM472"/>
  <c r="AD502" i="3"/>
  <c r="V514"/>
  <c r="AD507"/>
  <c r="V519"/>
  <c r="AM479" i="30"/>
  <c r="K479" i="31"/>
  <c r="U479" i="30"/>
  <c r="AD516"/>
  <c r="V528"/>
  <c r="J460" i="31"/>
  <c r="C460"/>
  <c r="C459"/>
  <c r="J459"/>
  <c r="BP472" i="1"/>
  <c r="AL699" i="3"/>
  <c r="BP467" i="1"/>
  <c r="BP442" i="31"/>
  <c r="K654" i="1" l="1"/>
  <c r="K701" s="1"/>
  <c r="AG467" i="31"/>
  <c r="AV467" s="1"/>
  <c r="AG470"/>
  <c r="AV470" s="1"/>
  <c r="AG468"/>
  <c r="AV468" s="1"/>
  <c r="BP481" i="1"/>
  <c r="BP457" i="31"/>
  <c r="J653" i="1"/>
  <c r="J700" s="1"/>
  <c r="BP479"/>
  <c r="BP482"/>
  <c r="BP458" i="31"/>
  <c r="BP480" i="1"/>
  <c r="AG469" i="31"/>
  <c r="AV469" s="1"/>
  <c r="AG471"/>
  <c r="AV471" s="1"/>
  <c r="J651"/>
  <c r="J698" s="1"/>
  <c r="BP461"/>
  <c r="BP460"/>
  <c r="BP456"/>
  <c r="AM516" i="30"/>
  <c r="K516" i="31"/>
  <c r="U516" i="30"/>
  <c r="U502" i="3"/>
  <c r="K502" i="1"/>
  <c r="V510" i="30"/>
  <c r="AD498"/>
  <c r="AM491"/>
  <c r="K491" i="31"/>
  <c r="U491" i="30"/>
  <c r="C490" i="1"/>
  <c r="J490"/>
  <c r="AM488" i="30"/>
  <c r="K488" i="31"/>
  <c r="U488" i="30"/>
  <c r="K652" i="31"/>
  <c r="J466"/>
  <c r="J652" s="1"/>
  <c r="C466"/>
  <c r="AG477"/>
  <c r="AV477" s="1"/>
  <c r="C475"/>
  <c r="J475"/>
  <c r="AD515" i="3"/>
  <c r="V527"/>
  <c r="C476" i="31"/>
  <c r="J476"/>
  <c r="C516" i="1"/>
  <c r="J516"/>
  <c r="BP459" i="31"/>
  <c r="AD649" i="3"/>
  <c r="C473" i="31"/>
  <c r="J473"/>
  <c r="AG473"/>
  <c r="AV473" s="1"/>
  <c r="K700" i="1"/>
  <c r="C653"/>
  <c r="C700" s="1"/>
  <c r="V552" i="3"/>
  <c r="AD540"/>
  <c r="AD519"/>
  <c r="V531"/>
  <c r="AD521"/>
  <c r="V533"/>
  <c r="V515" i="30"/>
  <c r="AD503"/>
  <c r="U508" i="3"/>
  <c r="K508" i="1"/>
  <c r="V512" i="30"/>
  <c r="AD500"/>
  <c r="C471" i="31"/>
  <c r="J471"/>
  <c r="J477"/>
  <c r="C477"/>
  <c r="C501" i="1"/>
  <c r="J501"/>
  <c r="U485" i="30"/>
  <c r="AM485"/>
  <c r="K485" i="31"/>
  <c r="K511" i="1"/>
  <c r="U511" i="3"/>
  <c r="AM483" i="30"/>
  <c r="K483" i="31"/>
  <c r="U483" i="30"/>
  <c r="V502"/>
  <c r="AD490"/>
  <c r="J504" i="31"/>
  <c r="C504"/>
  <c r="J495" i="1"/>
  <c r="C495"/>
  <c r="U512" i="3"/>
  <c r="K512" i="1"/>
  <c r="AG466" i="31"/>
  <c r="AV466" s="1"/>
  <c r="J479"/>
  <c r="C479"/>
  <c r="U507" i="3"/>
  <c r="K507" i="1"/>
  <c r="U509" i="3"/>
  <c r="K509" i="1"/>
  <c r="C500"/>
  <c r="J500"/>
  <c r="AM487" i="30"/>
  <c r="K487" i="31"/>
  <c r="U487" i="30"/>
  <c r="AL648" i="3"/>
  <c r="U648"/>
  <c r="AD520"/>
  <c r="V532"/>
  <c r="AD522"/>
  <c r="V534"/>
  <c r="AG476" i="31"/>
  <c r="AV476" s="1"/>
  <c r="AL646" i="30"/>
  <c r="AL698" s="1"/>
  <c r="AE698"/>
  <c r="AD497"/>
  <c r="V509"/>
  <c r="C498" i="1"/>
  <c r="J498"/>
  <c r="AD523" i="3"/>
  <c r="V535"/>
  <c r="AD495" i="30"/>
  <c r="V507"/>
  <c r="AM489"/>
  <c r="K489" i="31"/>
  <c r="U489" i="30"/>
  <c r="AD525" i="3"/>
  <c r="V537"/>
  <c r="AD647" i="30"/>
  <c r="AM478"/>
  <c r="K478" i="31"/>
  <c r="U478" i="30"/>
  <c r="U647" s="1"/>
  <c r="U699" s="1"/>
  <c r="U484"/>
  <c r="AM484"/>
  <c r="K484" i="31"/>
  <c r="BP455"/>
  <c r="BP465"/>
  <c r="C474"/>
  <c r="J474"/>
  <c r="AD524" i="3"/>
  <c r="V536"/>
  <c r="V540" i="30"/>
  <c r="AD528"/>
  <c r="V526" i="3"/>
  <c r="AD514"/>
  <c r="J472" i="31"/>
  <c r="C472"/>
  <c r="C496" i="1"/>
  <c r="J496"/>
  <c r="K486" i="31"/>
  <c r="U486" i="30"/>
  <c r="AM486"/>
  <c r="AG474" i="31"/>
  <c r="AV474" s="1"/>
  <c r="BP463"/>
  <c r="V511" i="30"/>
  <c r="AD499"/>
  <c r="C491" i="1"/>
  <c r="J491"/>
  <c r="AG472" i="31"/>
  <c r="AV472" s="1"/>
  <c r="K510" i="1"/>
  <c r="U510" i="3"/>
  <c r="C499" i="1"/>
  <c r="J499"/>
  <c r="U503" i="3"/>
  <c r="K503" i="1"/>
  <c r="BP462" i="31"/>
  <c r="AG475"/>
  <c r="AV475" s="1"/>
  <c r="V513" i="30"/>
  <c r="AD501"/>
  <c r="U513" i="3"/>
  <c r="K513" i="1"/>
  <c r="AD496" i="30"/>
  <c r="V508"/>
  <c r="BP464" i="31"/>
  <c r="C497" i="1"/>
  <c r="J497"/>
  <c r="K528"/>
  <c r="U528" i="3"/>
  <c r="C654" i="1" l="1"/>
  <c r="J654"/>
  <c r="J701" s="1"/>
  <c r="K655"/>
  <c r="BP471" i="31"/>
  <c r="BP470"/>
  <c r="K654"/>
  <c r="C654" s="1"/>
  <c r="BP468"/>
  <c r="J699"/>
  <c r="BP467"/>
  <c r="BP466"/>
  <c r="C528" i="1"/>
  <c r="J528"/>
  <c r="V520" i="30"/>
  <c r="AD508"/>
  <c r="U501"/>
  <c r="AM501"/>
  <c r="K501" i="31"/>
  <c r="C503" i="1"/>
  <c r="J503"/>
  <c r="V552" i="30"/>
  <c r="AD540"/>
  <c r="C484" i="31"/>
  <c r="J484"/>
  <c r="K653"/>
  <c r="J478"/>
  <c r="BP482" s="1"/>
  <c r="C478"/>
  <c r="K525" i="1"/>
  <c r="U525" i="3"/>
  <c r="V519" i="30"/>
  <c r="AD507"/>
  <c r="K522" i="1"/>
  <c r="U522" i="3"/>
  <c r="J512" i="1"/>
  <c r="C512"/>
  <c r="AD502" i="30"/>
  <c r="V514"/>
  <c r="AG481" i="31"/>
  <c r="AV481" s="1"/>
  <c r="AM500" i="30"/>
  <c r="K500" i="31"/>
  <c r="U500" i="30"/>
  <c r="AM503"/>
  <c r="K503" i="31"/>
  <c r="U503" i="30"/>
  <c r="K521" i="1"/>
  <c r="U521" i="3"/>
  <c r="K540" i="1"/>
  <c r="U540" i="3"/>
  <c r="AL649"/>
  <c r="U649"/>
  <c r="U515"/>
  <c r="K515" i="1"/>
  <c r="C516" i="31"/>
  <c r="J516"/>
  <c r="U496" i="30"/>
  <c r="AM496"/>
  <c r="K496" i="31"/>
  <c r="V525" i="30"/>
  <c r="AD513"/>
  <c r="J510" i="1"/>
  <c r="C510"/>
  <c r="AM499" i="30"/>
  <c r="K499" i="31"/>
  <c r="U499" i="30"/>
  <c r="K514" i="1"/>
  <c r="U514" i="3"/>
  <c r="AM495" i="30"/>
  <c r="K495" i="31"/>
  <c r="U495" i="30"/>
  <c r="AD532" i="3"/>
  <c r="V544"/>
  <c r="AD650"/>
  <c r="BP475" i="31"/>
  <c r="AD512" i="30"/>
  <c r="V524"/>
  <c r="V527"/>
  <c r="AD515"/>
  <c r="AD552" i="3"/>
  <c r="V564"/>
  <c r="K655" i="31"/>
  <c r="BP469"/>
  <c r="BP477"/>
  <c r="J488"/>
  <c r="C488"/>
  <c r="K498"/>
  <c r="U498" i="30"/>
  <c r="AM498"/>
  <c r="J513" i="1"/>
  <c r="C513"/>
  <c r="AD511" i="30"/>
  <c r="V523"/>
  <c r="AD526" i="3"/>
  <c r="V538"/>
  <c r="V548"/>
  <c r="AD536"/>
  <c r="AE699" i="30"/>
  <c r="AL647"/>
  <c r="AL699" s="1"/>
  <c r="J489" i="31"/>
  <c r="C489"/>
  <c r="AD535" i="3"/>
  <c r="V547"/>
  <c r="V521" i="30"/>
  <c r="AD509"/>
  <c r="U520" i="3"/>
  <c r="K520" i="1"/>
  <c r="C487" i="31"/>
  <c r="J487"/>
  <c r="J507" i="1"/>
  <c r="C507"/>
  <c r="BP473" i="31"/>
  <c r="C511" i="1"/>
  <c r="J511"/>
  <c r="AG479" i="31"/>
  <c r="AV479" s="1"/>
  <c r="AG482"/>
  <c r="AV482" s="1"/>
  <c r="C508" i="1"/>
  <c r="J508"/>
  <c r="BP474" i="31"/>
  <c r="AD531" i="3"/>
  <c r="V543"/>
  <c r="C652" i="31"/>
  <c r="C699" s="1"/>
  <c r="K699"/>
  <c r="AD510" i="30"/>
  <c r="V522"/>
  <c r="C701" i="1"/>
  <c r="J486" i="31"/>
  <c r="C486"/>
  <c r="AM528" i="30"/>
  <c r="K528" i="31"/>
  <c r="U528" i="30"/>
  <c r="U524" i="3"/>
  <c r="K524" i="1"/>
  <c r="AD537" i="3"/>
  <c r="V549"/>
  <c r="U523"/>
  <c r="K523" i="1"/>
  <c r="U497" i="30"/>
  <c r="AM497"/>
  <c r="K497" i="31"/>
  <c r="V546" i="3"/>
  <c r="AD534"/>
  <c r="J509" i="1"/>
  <c r="C509"/>
  <c r="AD648" i="30"/>
  <c r="AM490"/>
  <c r="K490" i="31"/>
  <c r="U490" i="30"/>
  <c r="U648" s="1"/>
  <c r="U700" s="1"/>
  <c r="C483" i="31"/>
  <c r="J483"/>
  <c r="C485"/>
  <c r="J485"/>
  <c r="AG480"/>
  <c r="AV480" s="1"/>
  <c r="AD533" i="3"/>
  <c r="V545"/>
  <c r="K519" i="1"/>
  <c r="U519" i="3"/>
  <c r="AD527"/>
  <c r="V539"/>
  <c r="BP476" i="31"/>
  <c r="BP472"/>
  <c r="C491"/>
  <c r="J491"/>
  <c r="J502" i="1"/>
  <c r="C502"/>
  <c r="AG478" i="31"/>
  <c r="AV478" s="1"/>
  <c r="J655" i="1" l="1"/>
  <c r="J702" s="1"/>
  <c r="C655"/>
  <c r="C702" s="1"/>
  <c r="K702"/>
  <c r="AD651" i="3"/>
  <c r="AL651" s="1"/>
  <c r="AD649" i="30"/>
  <c r="K701" i="31"/>
  <c r="BP480"/>
  <c r="J655"/>
  <c r="BP479"/>
  <c r="BP481"/>
  <c r="BP478"/>
  <c r="J653"/>
  <c r="J700" s="1"/>
  <c r="U533" i="3"/>
  <c r="K533" i="1"/>
  <c r="AE700" i="30"/>
  <c r="AL648"/>
  <c r="AL700" s="1"/>
  <c r="AD546" i="3"/>
  <c r="V558"/>
  <c r="C523" i="1"/>
  <c r="J523"/>
  <c r="J524"/>
  <c r="C524"/>
  <c r="V533" i="30"/>
  <c r="AD521"/>
  <c r="AD548" i="3"/>
  <c r="V560"/>
  <c r="C655" i="31"/>
  <c r="C702" s="1"/>
  <c r="K702"/>
  <c r="AM515" i="30"/>
  <c r="K515" i="31"/>
  <c r="U515" i="30"/>
  <c r="AE701"/>
  <c r="AL649"/>
  <c r="AD525"/>
  <c r="V537"/>
  <c r="V531"/>
  <c r="AD519"/>
  <c r="AM540"/>
  <c r="K540" i="31"/>
  <c r="U540" i="30"/>
  <c r="AM508"/>
  <c r="K508" i="31"/>
  <c r="U508" i="30"/>
  <c r="V551" i="3"/>
  <c r="AD539"/>
  <c r="C519" i="1"/>
  <c r="J519"/>
  <c r="C497" i="31"/>
  <c r="J497"/>
  <c r="V534" i="30"/>
  <c r="AD522"/>
  <c r="C520" i="1"/>
  <c r="J520"/>
  <c r="V559" i="3"/>
  <c r="AD547"/>
  <c r="AD538"/>
  <c r="V550"/>
  <c r="V535" i="30"/>
  <c r="AD523"/>
  <c r="AD564" i="3"/>
  <c r="V576"/>
  <c r="V539" i="30"/>
  <c r="AD527"/>
  <c r="AL650" i="3"/>
  <c r="U650"/>
  <c r="J514" i="1"/>
  <c r="C514"/>
  <c r="C496" i="31"/>
  <c r="J496"/>
  <c r="C521" i="1"/>
  <c r="J521"/>
  <c r="V526" i="30"/>
  <c r="AD514"/>
  <c r="K700" i="31"/>
  <c r="C653"/>
  <c r="C700" s="1"/>
  <c r="V564" i="30"/>
  <c r="AD552"/>
  <c r="J501" i="31"/>
  <c r="C501"/>
  <c r="V532" i="30"/>
  <c r="AD520"/>
  <c r="U527" i="3"/>
  <c r="K527" i="1"/>
  <c r="AD545" i="3"/>
  <c r="V557"/>
  <c r="C490" i="31"/>
  <c r="J490"/>
  <c r="AD549" i="3"/>
  <c r="V561"/>
  <c r="K510" i="31"/>
  <c r="U510" i="30"/>
  <c r="AM510"/>
  <c r="V555" i="3"/>
  <c r="AD543"/>
  <c r="U535"/>
  <c r="K535" i="1"/>
  <c r="U526" i="3"/>
  <c r="K526" i="1"/>
  <c r="AM511" i="30"/>
  <c r="K511" i="31"/>
  <c r="U511" i="30"/>
  <c r="K552" i="1"/>
  <c r="U552" i="3"/>
  <c r="AD524" i="30"/>
  <c r="V536"/>
  <c r="AD544" i="3"/>
  <c r="V556"/>
  <c r="J495" i="31"/>
  <c r="C495"/>
  <c r="C515" i="1"/>
  <c r="J515"/>
  <c r="J500" i="31"/>
  <c r="C500"/>
  <c r="AM502" i="30"/>
  <c r="K502" i="31"/>
  <c r="U502" i="30"/>
  <c r="U649" s="1"/>
  <c r="U701" s="1"/>
  <c r="C522" i="1"/>
  <c r="J522"/>
  <c r="J525"/>
  <c r="C525"/>
  <c r="J654" i="31"/>
  <c r="K534" i="1"/>
  <c r="U534" i="3"/>
  <c r="K537" i="1"/>
  <c r="U537" i="3"/>
  <c r="C528" i="31"/>
  <c r="J528"/>
  <c r="K531" i="1"/>
  <c r="U531" i="3"/>
  <c r="K509" i="31"/>
  <c r="U509" i="30"/>
  <c r="AM509"/>
  <c r="U536" i="3"/>
  <c r="K536" i="1"/>
  <c r="J498" i="31"/>
  <c r="C498"/>
  <c r="AM512" i="30"/>
  <c r="K512" i="31"/>
  <c r="U512" i="30"/>
  <c r="U532" i="3"/>
  <c r="K532" i="1"/>
  <c r="C499" i="31"/>
  <c r="J499"/>
  <c r="AM513" i="30"/>
  <c r="K513" i="31"/>
  <c r="U513" i="30"/>
  <c r="J540" i="1"/>
  <c r="C540"/>
  <c r="C503" i="31"/>
  <c r="J503"/>
  <c r="AM507" i="30"/>
  <c r="K507" i="31"/>
  <c r="U507" i="30"/>
  <c r="U651" i="3" l="1"/>
  <c r="AD652"/>
  <c r="AL652" s="1"/>
  <c r="J701" i="31"/>
  <c r="C701"/>
  <c r="AL701" i="30"/>
  <c r="C502" i="31"/>
  <c r="J502"/>
  <c r="AD556" i="3"/>
  <c r="V568"/>
  <c r="C527" i="1"/>
  <c r="J527"/>
  <c r="K527" i="31"/>
  <c r="U527" i="30"/>
  <c r="AM527"/>
  <c r="AM523"/>
  <c r="K523" i="31"/>
  <c r="U523" i="30"/>
  <c r="U547" i="3"/>
  <c r="K547" i="1"/>
  <c r="U522" i="30"/>
  <c r="AM522"/>
  <c r="K522" i="31"/>
  <c r="J540"/>
  <c r="C540"/>
  <c r="V549" i="30"/>
  <c r="AD537"/>
  <c r="AD533"/>
  <c r="V545"/>
  <c r="J512" i="31"/>
  <c r="C512"/>
  <c r="C531" i="1"/>
  <c r="J531"/>
  <c r="J537"/>
  <c r="C537"/>
  <c r="K544"/>
  <c r="U544" i="3"/>
  <c r="C552" i="1"/>
  <c r="J552"/>
  <c r="C526"/>
  <c r="J526"/>
  <c r="U543" i="3"/>
  <c r="K543" i="1"/>
  <c r="C510" i="31"/>
  <c r="J510"/>
  <c r="V551" i="30"/>
  <c r="AD539"/>
  <c r="V547"/>
  <c r="AD535"/>
  <c r="AD559" i="3"/>
  <c r="V571"/>
  <c r="V546" i="30"/>
  <c r="AD534"/>
  <c r="C508" i="31"/>
  <c r="J508"/>
  <c r="U525" i="30"/>
  <c r="AM525"/>
  <c r="K525" i="31"/>
  <c r="J515"/>
  <c r="C515"/>
  <c r="V572" i="3"/>
  <c r="AD560"/>
  <c r="V570"/>
  <c r="AD558"/>
  <c r="J533" i="1"/>
  <c r="C533"/>
  <c r="J513" i="31"/>
  <c r="C513"/>
  <c r="C532" i="1"/>
  <c r="J532"/>
  <c r="J536"/>
  <c r="C536"/>
  <c r="J509" i="31"/>
  <c r="C509"/>
  <c r="AD536" i="30"/>
  <c r="V548"/>
  <c r="AD555" i="3"/>
  <c r="V567"/>
  <c r="V573"/>
  <c r="AD561"/>
  <c r="AD557"/>
  <c r="V569"/>
  <c r="AM520" i="30"/>
  <c r="K520" i="31"/>
  <c r="U520" i="30"/>
  <c r="AM552"/>
  <c r="K552" i="31"/>
  <c r="U552" i="30"/>
  <c r="AD650"/>
  <c r="K514" i="31"/>
  <c r="U514" i="30"/>
  <c r="U650" s="1"/>
  <c r="U702" s="1"/>
  <c r="AM514"/>
  <c r="AD576" i="3"/>
  <c r="V588"/>
  <c r="V562"/>
  <c r="AD550"/>
  <c r="U539"/>
  <c r="K539" i="1"/>
  <c r="U519" i="30"/>
  <c r="AM519"/>
  <c r="K519" i="31"/>
  <c r="U548" i="3"/>
  <c r="K548" i="1"/>
  <c r="K546"/>
  <c r="U546" i="3"/>
  <c r="C507" i="31"/>
  <c r="J507"/>
  <c r="J534" i="1"/>
  <c r="C534"/>
  <c r="U524" i="30"/>
  <c r="AM524"/>
  <c r="K524" i="31"/>
  <c r="J511"/>
  <c r="C511"/>
  <c r="C535" i="1"/>
  <c r="J535"/>
  <c r="U549" i="3"/>
  <c r="K549" i="1"/>
  <c r="K545"/>
  <c r="U545" i="3"/>
  <c r="AD532" i="30"/>
  <c r="V544"/>
  <c r="V576"/>
  <c r="AD564"/>
  <c r="V538"/>
  <c r="AD526"/>
  <c r="K564" i="1"/>
  <c r="U564" i="3"/>
  <c r="K538" i="1"/>
  <c r="U538" i="3"/>
  <c r="V563"/>
  <c r="AD551"/>
  <c r="AD531" i="30"/>
  <c r="V543"/>
  <c r="K521" i="31"/>
  <c r="U521" i="30"/>
  <c r="AM521"/>
  <c r="J702" i="31"/>
  <c r="U652" i="3" l="1"/>
  <c r="AD543" i="30"/>
  <c r="V555"/>
  <c r="AM526"/>
  <c r="K526" i="31"/>
  <c r="U526" i="30"/>
  <c r="U651" s="1"/>
  <c r="U703" s="1"/>
  <c r="V556"/>
  <c r="AD544"/>
  <c r="C549" i="1"/>
  <c r="J549"/>
  <c r="J546"/>
  <c r="C546"/>
  <c r="AD651" i="30"/>
  <c r="U576" i="3"/>
  <c r="K576" i="1"/>
  <c r="AE702" i="30"/>
  <c r="AL650"/>
  <c r="AL702" s="1"/>
  <c r="K557" i="1"/>
  <c r="U557" i="3"/>
  <c r="U555"/>
  <c r="K555" i="1"/>
  <c r="AD572" i="3"/>
  <c r="V584"/>
  <c r="AM534" i="30"/>
  <c r="K534" i="31"/>
  <c r="U534" i="30"/>
  <c r="K535" i="31"/>
  <c r="U535" i="30"/>
  <c r="AM535"/>
  <c r="V561"/>
  <c r="AD549"/>
  <c r="AD568" i="3"/>
  <c r="V580"/>
  <c r="AM531" i="30"/>
  <c r="K531" i="31"/>
  <c r="U531" i="30"/>
  <c r="C538" i="1"/>
  <c r="J538"/>
  <c r="AD538" i="30"/>
  <c r="V550"/>
  <c r="AM532"/>
  <c r="K532" i="31"/>
  <c r="U532" i="30"/>
  <c r="C548" i="1"/>
  <c r="J548"/>
  <c r="U550" i="3"/>
  <c r="K550" i="1"/>
  <c r="C520" i="31"/>
  <c r="J520"/>
  <c r="K561" i="1"/>
  <c r="U561" i="3"/>
  <c r="V560" i="30"/>
  <c r="AD548"/>
  <c r="U558" i="3"/>
  <c r="K558" i="1"/>
  <c r="V558" i="30"/>
  <c r="AD546"/>
  <c r="AD547"/>
  <c r="V559"/>
  <c r="AD545"/>
  <c r="V557"/>
  <c r="J523" i="31"/>
  <c r="C523"/>
  <c r="J527"/>
  <c r="C527"/>
  <c r="K556" i="1"/>
  <c r="U556" i="3"/>
  <c r="K551" i="1"/>
  <c r="U551" i="3"/>
  <c r="AM564" i="30"/>
  <c r="K564" i="31"/>
  <c r="U564" i="30"/>
  <c r="J524" i="31"/>
  <c r="C524"/>
  <c r="AD562" i="3"/>
  <c r="V574"/>
  <c r="C552" i="31"/>
  <c r="J552"/>
  <c r="AD573" i="3"/>
  <c r="V585"/>
  <c r="U536" i="30"/>
  <c r="AM536"/>
  <c r="K536" i="31"/>
  <c r="V582" i="3"/>
  <c r="AD570"/>
  <c r="AD571"/>
  <c r="V583"/>
  <c r="AM539" i="30"/>
  <c r="K539" i="31"/>
  <c r="U539" i="30"/>
  <c r="AD653" i="3"/>
  <c r="C544" i="1"/>
  <c r="J544"/>
  <c r="K533" i="31"/>
  <c r="U533" i="30"/>
  <c r="AM533"/>
  <c r="J547" i="1"/>
  <c r="C547"/>
  <c r="C521" i="31"/>
  <c r="J521"/>
  <c r="AD563" i="3"/>
  <c r="V575"/>
  <c r="C564" i="1"/>
  <c r="J564"/>
  <c r="AD576" i="30"/>
  <c r="V588"/>
  <c r="C545" i="1"/>
  <c r="J545"/>
  <c r="C519" i="31"/>
  <c r="J519"/>
  <c r="C539" i="1"/>
  <c r="J539"/>
  <c r="AD588" i="3"/>
  <c r="V600"/>
  <c r="AD600" s="1"/>
  <c r="C514" i="31"/>
  <c r="J514"/>
  <c r="V581" i="3"/>
  <c r="AD569"/>
  <c r="AD567"/>
  <c r="V579"/>
  <c r="U560"/>
  <c r="K560" i="1"/>
  <c r="C525" i="31"/>
  <c r="J525"/>
  <c r="U559" i="3"/>
  <c r="K559" i="1"/>
  <c r="V563" i="30"/>
  <c r="AD551"/>
  <c r="C543" i="1"/>
  <c r="J543"/>
  <c r="AM537" i="30"/>
  <c r="K537" i="31"/>
  <c r="U537" i="30"/>
  <c r="C522" i="31"/>
  <c r="J522"/>
  <c r="V575" i="30" l="1"/>
  <c r="AD563"/>
  <c r="C537" i="31"/>
  <c r="J537"/>
  <c r="U551" i="30"/>
  <c r="AM551"/>
  <c r="K551" i="31"/>
  <c r="V591" i="3"/>
  <c r="AD591" s="1"/>
  <c r="AD579"/>
  <c r="AD582"/>
  <c r="V594"/>
  <c r="AD594" s="1"/>
  <c r="AD585"/>
  <c r="V597"/>
  <c r="AD597" s="1"/>
  <c r="V586"/>
  <c r="AD574"/>
  <c r="C551" i="1"/>
  <c r="J551"/>
  <c r="AM545" i="30"/>
  <c r="K545" i="31"/>
  <c r="U545" i="30"/>
  <c r="V570"/>
  <c r="AD558"/>
  <c r="V572"/>
  <c r="AD560"/>
  <c r="AD550"/>
  <c r="V562"/>
  <c r="K568" i="1"/>
  <c r="U568" i="3"/>
  <c r="C555" i="1"/>
  <c r="J555"/>
  <c r="AE703" i="30"/>
  <c r="AL651"/>
  <c r="AL703" s="1"/>
  <c r="J526" i="31"/>
  <c r="C526"/>
  <c r="U567" i="3"/>
  <c r="K567" i="1"/>
  <c r="AL653" i="3"/>
  <c r="U653"/>
  <c r="AD583"/>
  <c r="V595"/>
  <c r="AD595" s="1"/>
  <c r="J536" i="31"/>
  <c r="C536"/>
  <c r="U573" i="3"/>
  <c r="K573" i="1"/>
  <c r="K562"/>
  <c r="U562" i="3"/>
  <c r="J564" i="31"/>
  <c r="C564"/>
  <c r="AD559" i="30"/>
  <c r="V571"/>
  <c r="C558" i="1"/>
  <c r="J558"/>
  <c r="C550"/>
  <c r="J550"/>
  <c r="AD652" i="30"/>
  <c r="U538"/>
  <c r="U652" s="1"/>
  <c r="U704" s="1"/>
  <c r="AM538"/>
  <c r="K538" i="31"/>
  <c r="C531"/>
  <c r="J531"/>
  <c r="U549" i="30"/>
  <c r="AM549"/>
  <c r="K549" i="31"/>
  <c r="C535"/>
  <c r="J535"/>
  <c r="AD584" i="3"/>
  <c r="V596"/>
  <c r="AD596" s="1"/>
  <c r="AM544" i="30"/>
  <c r="K544" i="31"/>
  <c r="U544" i="30"/>
  <c r="C559" i="1"/>
  <c r="J559"/>
  <c r="C560"/>
  <c r="J560"/>
  <c r="K569"/>
  <c r="U569" i="3"/>
  <c r="K600" i="1"/>
  <c r="U600" i="3"/>
  <c r="V600" i="30"/>
  <c r="AD600" s="1"/>
  <c r="AD588"/>
  <c r="AD575" i="3"/>
  <c r="V587"/>
  <c r="C533" i="31"/>
  <c r="J533"/>
  <c r="U571" i="3"/>
  <c r="K571" i="1"/>
  <c r="C556"/>
  <c r="J556"/>
  <c r="K547" i="31"/>
  <c r="U547" i="30"/>
  <c r="AM547"/>
  <c r="J561" i="1"/>
  <c r="C561"/>
  <c r="J532" i="31"/>
  <c r="C532"/>
  <c r="V573" i="30"/>
  <c r="AD561"/>
  <c r="K572" i="1"/>
  <c r="U572" i="3"/>
  <c r="C576" i="1"/>
  <c r="J576"/>
  <c r="V568" i="30"/>
  <c r="AD556"/>
  <c r="V567"/>
  <c r="AD555"/>
  <c r="AD581" i="3"/>
  <c r="V593"/>
  <c r="AD593" s="1"/>
  <c r="U588"/>
  <c r="K588" i="1"/>
  <c r="AM576" i="30"/>
  <c r="K576" i="31"/>
  <c r="U576" i="30"/>
  <c r="U563" i="3"/>
  <c r="K563" i="1"/>
  <c r="C539" i="31"/>
  <c r="J539"/>
  <c r="K570" i="1"/>
  <c r="U570" i="3"/>
  <c r="AD557" i="30"/>
  <c r="V569"/>
  <c r="AM546"/>
  <c r="K546" i="31"/>
  <c r="U546" i="30"/>
  <c r="AM548"/>
  <c r="K548" i="31"/>
  <c r="U548" i="30"/>
  <c r="AD580" i="3"/>
  <c r="V592"/>
  <c r="AD592" s="1"/>
  <c r="C534" i="31"/>
  <c r="J534"/>
  <c r="AD654" i="3"/>
  <c r="J557" i="1"/>
  <c r="C557"/>
  <c r="AM543" i="30"/>
  <c r="K543" i="31"/>
  <c r="U543" i="30"/>
  <c r="AD653"/>
  <c r="K580" i="1" l="1"/>
  <c r="U580" i="3"/>
  <c r="U557" i="30"/>
  <c r="K557" i="31"/>
  <c r="AM557" i="30"/>
  <c r="C576" i="31"/>
  <c r="J576"/>
  <c r="K593" i="1"/>
  <c r="U593" i="3"/>
  <c r="U556" i="30"/>
  <c r="K556" i="31"/>
  <c r="AM556" i="30"/>
  <c r="K600" i="31"/>
  <c r="U600" i="30"/>
  <c r="AM600"/>
  <c r="C569" i="1"/>
  <c r="J569"/>
  <c r="U596" i="3"/>
  <c r="K596" i="1"/>
  <c r="C549" i="31"/>
  <c r="J549"/>
  <c r="AE704" i="30"/>
  <c r="AL652"/>
  <c r="AL704" s="1"/>
  <c r="U583" i="3"/>
  <c r="K583" i="1"/>
  <c r="C567"/>
  <c r="J567"/>
  <c r="K560" i="31"/>
  <c r="AM560" i="30"/>
  <c r="U560"/>
  <c r="U585" i="3"/>
  <c r="K585" i="1"/>
  <c r="K591"/>
  <c r="U591" i="3"/>
  <c r="U654"/>
  <c r="AL654"/>
  <c r="C546" i="31"/>
  <c r="J546"/>
  <c r="C563" i="1"/>
  <c r="J563"/>
  <c r="U581" i="3"/>
  <c r="K581" i="1"/>
  <c r="V580" i="30"/>
  <c r="AD568"/>
  <c r="C572" i="1"/>
  <c r="J572"/>
  <c r="J571"/>
  <c r="C571"/>
  <c r="AD587" i="3"/>
  <c r="V599"/>
  <c r="AD599" s="1"/>
  <c r="K584" i="1"/>
  <c r="U584" i="3"/>
  <c r="C538" i="31"/>
  <c r="J538"/>
  <c r="V583" i="30"/>
  <c r="AD571"/>
  <c r="C568" i="1"/>
  <c r="J568"/>
  <c r="AD572" i="30"/>
  <c r="V584"/>
  <c r="C545" i="31"/>
  <c r="J545"/>
  <c r="K574" i="1"/>
  <c r="U574" i="3"/>
  <c r="U594"/>
  <c r="K594" i="1"/>
  <c r="J551" i="31"/>
  <c r="C551"/>
  <c r="C543"/>
  <c r="J543"/>
  <c r="AL653" i="30"/>
  <c r="AL705" s="1"/>
  <c r="AE705"/>
  <c r="C548" i="31"/>
  <c r="J548"/>
  <c r="C570" i="1"/>
  <c r="J570"/>
  <c r="C588"/>
  <c r="J588"/>
  <c r="K555" i="31"/>
  <c r="U555" i="30"/>
  <c r="AM555"/>
  <c r="U561"/>
  <c r="K561" i="31"/>
  <c r="AM561" i="30"/>
  <c r="J547" i="31"/>
  <c r="C547"/>
  <c r="U575" i="3"/>
  <c r="K575" i="1"/>
  <c r="J600"/>
  <c r="C600"/>
  <c r="C544" i="31"/>
  <c r="J544"/>
  <c r="AM559" i="30"/>
  <c r="K559" i="31"/>
  <c r="U559" i="30"/>
  <c r="J562" i="1"/>
  <c r="C562"/>
  <c r="V574" i="30"/>
  <c r="AD562"/>
  <c r="K558" i="31"/>
  <c r="AM558" i="30"/>
  <c r="U558"/>
  <c r="AD586" i="3"/>
  <c r="V598"/>
  <c r="AD598" s="1"/>
  <c r="U582"/>
  <c r="K582" i="1"/>
  <c r="U563" i="30"/>
  <c r="AM563"/>
  <c r="K563" i="31"/>
  <c r="U592" i="3"/>
  <c r="K592" i="1"/>
  <c r="V581" i="30"/>
  <c r="AD569"/>
  <c r="V579"/>
  <c r="AD567"/>
  <c r="V585"/>
  <c r="AD573"/>
  <c r="AM588"/>
  <c r="K588" i="31"/>
  <c r="U588" i="30"/>
  <c r="C573" i="1"/>
  <c r="J573"/>
  <c r="K595"/>
  <c r="U595" i="3"/>
  <c r="AD655"/>
  <c r="AM550" i="30"/>
  <c r="K550" i="31"/>
  <c r="U550" i="30"/>
  <c r="U653" s="1"/>
  <c r="U705" s="1"/>
  <c r="V582"/>
  <c r="AD570"/>
  <c r="K597" i="1"/>
  <c r="U597" i="3"/>
  <c r="K579" i="1"/>
  <c r="U579" i="3"/>
  <c r="V587" i="30"/>
  <c r="AD575"/>
  <c r="AD656" i="3" l="1"/>
  <c r="AD654" i="30"/>
  <c r="AL654" s="1"/>
  <c r="AL706" s="1"/>
  <c r="AD657" i="3"/>
  <c r="AL657" s="1"/>
  <c r="K575" i="31"/>
  <c r="U575" i="30"/>
  <c r="AM575"/>
  <c r="J579" i="1"/>
  <c r="C579"/>
  <c r="V594" i="30"/>
  <c r="AD594" s="1"/>
  <c r="AD582"/>
  <c r="AL655" i="3"/>
  <c r="U655"/>
  <c r="U573" i="30"/>
  <c r="AM573"/>
  <c r="K573" i="31"/>
  <c r="AM569" i="30"/>
  <c r="K569" i="31"/>
  <c r="U569" i="30"/>
  <c r="C582" i="1"/>
  <c r="J582"/>
  <c r="V586" i="30"/>
  <c r="AD574"/>
  <c r="C559" i="31"/>
  <c r="J559"/>
  <c r="J555"/>
  <c r="C555"/>
  <c r="C574" i="1"/>
  <c r="J574"/>
  <c r="AM572" i="30"/>
  <c r="K572" i="31"/>
  <c r="U572" i="30"/>
  <c r="AD583"/>
  <c r="V595"/>
  <c r="AD595" s="1"/>
  <c r="C584" i="1"/>
  <c r="J584"/>
  <c r="V592" i="30"/>
  <c r="AD592" s="1"/>
  <c r="AD580"/>
  <c r="C585" i="1"/>
  <c r="J585"/>
  <c r="C560" i="31"/>
  <c r="J560"/>
  <c r="C593" i="1"/>
  <c r="J593"/>
  <c r="J557" i="31"/>
  <c r="C557"/>
  <c r="AD587" i="30"/>
  <c r="V599"/>
  <c r="AD599" s="1"/>
  <c r="AD585"/>
  <c r="V597"/>
  <c r="AD597" s="1"/>
  <c r="V593"/>
  <c r="AD593" s="1"/>
  <c r="AD581"/>
  <c r="J563" i="31"/>
  <c r="C563"/>
  <c r="C594" i="1"/>
  <c r="J594"/>
  <c r="U599" i="3"/>
  <c r="K599" i="1"/>
  <c r="J581"/>
  <c r="C581"/>
  <c r="J596"/>
  <c r="C596"/>
  <c r="J556" i="31"/>
  <c r="C556"/>
  <c r="AL656" i="3"/>
  <c r="U656"/>
  <c r="J597" i="1"/>
  <c r="C597"/>
  <c r="J550" i="31"/>
  <c r="C550"/>
  <c r="C595" i="1"/>
  <c r="J595"/>
  <c r="C588" i="31"/>
  <c r="J588"/>
  <c r="U567" i="30"/>
  <c r="AM567"/>
  <c r="K567" i="31"/>
  <c r="C592" i="1"/>
  <c r="J592"/>
  <c r="K598"/>
  <c r="U598" i="3"/>
  <c r="C558" i="31"/>
  <c r="J558"/>
  <c r="J575" i="1"/>
  <c r="C575"/>
  <c r="U587" i="3"/>
  <c r="K587" i="1"/>
  <c r="U570" i="30"/>
  <c r="AM570"/>
  <c r="K570" i="31"/>
  <c r="AD579" i="30"/>
  <c r="V591"/>
  <c r="AD591" s="1"/>
  <c r="K586" i="1"/>
  <c r="U586" i="3"/>
  <c r="AM562" i="30"/>
  <c r="K562" i="31"/>
  <c r="U562" i="30"/>
  <c r="U654" s="1"/>
  <c r="U706" s="1"/>
  <c r="C561" i="31"/>
  <c r="J561"/>
  <c r="AD584" i="30"/>
  <c r="V596"/>
  <c r="AD596" s="1"/>
  <c r="K571" i="31"/>
  <c r="U571" i="30"/>
  <c r="AM571"/>
  <c r="AM568"/>
  <c r="K568" i="31"/>
  <c r="U568" i="30"/>
  <c r="C591" i="1"/>
  <c r="J591"/>
  <c r="C583"/>
  <c r="J583"/>
  <c r="C600" i="31"/>
  <c r="J600"/>
  <c r="C580" i="1"/>
  <c r="J580"/>
  <c r="AE706" i="30" l="1"/>
  <c r="U657" i="3"/>
  <c r="AM584" i="30"/>
  <c r="U584"/>
  <c r="K584" i="31"/>
  <c r="J562"/>
  <c r="C562"/>
  <c r="K591"/>
  <c r="AM591" i="30"/>
  <c r="U591"/>
  <c r="C598" i="1"/>
  <c r="J598"/>
  <c r="AM581" i="30"/>
  <c r="K581" i="31"/>
  <c r="U581" i="30"/>
  <c r="K599" i="31"/>
  <c r="AM599" i="30"/>
  <c r="U599"/>
  <c r="J573" i="31"/>
  <c r="C573"/>
  <c r="K579"/>
  <c r="AM579" i="30"/>
  <c r="U579"/>
  <c r="C587" i="1"/>
  <c r="J587"/>
  <c r="K593" i="31"/>
  <c r="U593" i="30"/>
  <c r="AM593"/>
  <c r="U587"/>
  <c r="AM587"/>
  <c r="K587" i="31"/>
  <c r="C572"/>
  <c r="J572"/>
  <c r="AD655" i="30"/>
  <c r="K574" i="31"/>
  <c r="U574" i="30"/>
  <c r="U655" s="1"/>
  <c r="U707" s="1"/>
  <c r="AM574"/>
  <c r="AM582"/>
  <c r="K582" i="31"/>
  <c r="U582" i="30"/>
  <c r="J568" i="31"/>
  <c r="C568"/>
  <c r="C571"/>
  <c r="J571"/>
  <c r="J570"/>
  <c r="C570"/>
  <c r="C599" i="1"/>
  <c r="J599"/>
  <c r="AM597" i="30"/>
  <c r="K597" i="31"/>
  <c r="U597" i="30"/>
  <c r="K580" i="31"/>
  <c r="AM580" i="30"/>
  <c r="U580"/>
  <c r="AM595"/>
  <c r="K595" i="31"/>
  <c r="U595" i="30"/>
  <c r="V598"/>
  <c r="AD598" s="1"/>
  <c r="AD586"/>
  <c r="C569" i="31"/>
  <c r="J569"/>
  <c r="U594" i="30"/>
  <c r="K594" i="31"/>
  <c r="AM594" i="30"/>
  <c r="AM596"/>
  <c r="U596"/>
  <c r="K596" i="31"/>
  <c r="C586" i="1"/>
  <c r="J586"/>
  <c r="C567" i="31"/>
  <c r="J567"/>
  <c r="K585"/>
  <c r="U585" i="30"/>
  <c r="AM585"/>
  <c r="U592"/>
  <c r="AM592"/>
  <c r="K592" i="31"/>
  <c r="U583" i="30"/>
  <c r="AM583"/>
  <c r="K583" i="31"/>
  <c r="J575"/>
  <c r="C575"/>
  <c r="C592" l="1"/>
  <c r="J592"/>
  <c r="C579"/>
  <c r="J579"/>
  <c r="J583"/>
  <c r="C583"/>
  <c r="C595"/>
  <c r="J595"/>
  <c r="J580"/>
  <c r="C580"/>
  <c r="C599"/>
  <c r="J599"/>
  <c r="C584"/>
  <c r="J584"/>
  <c r="J585"/>
  <c r="C585"/>
  <c r="J596"/>
  <c r="C596"/>
  <c r="C594"/>
  <c r="J594"/>
  <c r="AD656" i="30"/>
  <c r="AM586"/>
  <c r="K586" i="31"/>
  <c r="U586" i="30"/>
  <c r="U656" s="1"/>
  <c r="U708" s="1"/>
  <c r="J582" i="31"/>
  <c r="C582"/>
  <c r="C574"/>
  <c r="J574"/>
  <c r="J587"/>
  <c r="C587"/>
  <c r="C591"/>
  <c r="J591"/>
  <c r="AM598" i="30"/>
  <c r="K598" i="31"/>
  <c r="U598" i="30"/>
  <c r="U657" s="1"/>
  <c r="J597" i="31"/>
  <c r="C597"/>
  <c r="AL655" i="30"/>
  <c r="AL707" s="1"/>
  <c r="AE707"/>
  <c r="J593" i="31"/>
  <c r="C593"/>
  <c r="C581"/>
  <c r="J581"/>
  <c r="AD657" i="30"/>
  <c r="U709" l="1"/>
  <c r="AE709"/>
  <c r="AL657"/>
  <c r="J586" i="31"/>
  <c r="C586"/>
  <c r="J598"/>
  <c r="C598"/>
  <c r="AE708" i="30"/>
  <c r="AL656"/>
  <c r="AL708" s="1"/>
  <c r="AL709" l="1"/>
  <c r="V263" i="31" l="1"/>
  <c r="V263" i="1"/>
  <c r="V265" i="31"/>
  <c r="V265" i="1"/>
  <c r="V261" i="31"/>
  <c r="V261" i="1"/>
  <c r="V260" i="31"/>
  <c r="V260" i="1"/>
  <c r="V259" i="31"/>
  <c r="V259" i="1"/>
  <c r="V262"/>
  <c r="V262" i="31"/>
  <c r="V258"/>
  <c r="V258" i="1"/>
  <c r="V255"/>
  <c r="V255" i="31"/>
  <c r="V256"/>
  <c r="V256" i="1"/>
  <c r="V264"/>
  <c r="V264" i="31"/>
  <c r="V257"/>
  <c r="V257" i="1"/>
  <c r="V266" i="31" l="1"/>
  <c r="V266" i="1"/>
  <c r="Y273" i="31" l="1"/>
  <c r="Y273" i="1"/>
  <c r="Y269" i="31" l="1"/>
  <c r="Y269" i="1"/>
  <c r="Y268" i="31"/>
  <c r="Y268" i="1"/>
  <c r="AQ284"/>
  <c r="AQ284" i="31"/>
  <c r="BU284" s="1"/>
  <c r="Y267"/>
  <c r="Y267" i="1"/>
  <c r="Y272" i="31"/>
  <c r="Y272" i="1"/>
  <c r="Y271" i="31"/>
  <c r="Y271" i="1"/>
  <c r="Y270" i="31"/>
  <c r="Y270" i="1"/>
  <c r="AQ281" i="31" l="1"/>
  <c r="BU281" s="1"/>
  <c r="AQ281" i="1"/>
  <c r="AQ282" i="31"/>
  <c r="BU282" s="1"/>
  <c r="AQ282" i="1"/>
  <c r="AQ279" i="31"/>
  <c r="BU279" s="1"/>
  <c r="AQ279" i="1"/>
  <c r="AQ280" i="31"/>
  <c r="BU280" s="1"/>
  <c r="AQ280" i="1"/>
  <c r="AQ283" i="31"/>
  <c r="BU283" s="1"/>
  <c r="AQ283" i="1"/>
  <c r="AQ278" i="31"/>
  <c r="BU278" s="1"/>
  <c r="AQ278" i="1"/>
  <c r="AQ277" i="31"/>
  <c r="BU277" s="1"/>
  <c r="AQ277" i="1"/>
  <c r="AQ276" i="31"/>
  <c r="BU276" s="1"/>
  <c r="AQ276" i="1"/>
  <c r="AQ275"/>
  <c r="AQ275" i="31"/>
  <c r="BU275" s="1"/>
  <c r="BD273" i="3"/>
  <c r="BE284" s="1"/>
  <c r="BD272" l="1"/>
  <c r="BE283" s="1"/>
  <c r="BD271" l="1"/>
  <c r="BE282" s="1"/>
  <c r="BD270" l="1"/>
  <c r="BE281" s="1"/>
  <c r="BD269" l="1"/>
  <c r="BE280" s="1"/>
  <c r="BD268" l="1"/>
  <c r="BE279" s="1"/>
  <c r="BD267" l="1"/>
  <c r="BE278" l="1"/>
  <c r="BE277"/>
  <c r="BE276"/>
  <c r="BE275"/>
  <c r="BE274"/>
  <c r="BE273"/>
  <c r="BE270"/>
  <c r="BE271"/>
  <c r="BE268"/>
  <c r="BE272"/>
  <c r="BE269"/>
  <c r="BE267"/>
  <c r="V273" i="31" l="1"/>
  <c r="V273" i="1"/>
  <c r="V271" i="31" l="1"/>
  <c r="V271" i="1"/>
  <c r="V270" i="31"/>
  <c r="V270" i="1"/>
  <c r="V267" i="31"/>
  <c r="V267" i="1"/>
  <c r="V269" i="31"/>
  <c r="V269" i="1"/>
  <c r="V272" i="31"/>
  <c r="V272" i="1"/>
  <c r="V268" i="31" l="1"/>
  <c r="V268" i="1"/>
  <c r="K274" l="1"/>
  <c r="AE274" i="3"/>
  <c r="S274" i="31" l="1"/>
  <c r="AC274" s="1"/>
  <c r="S274" i="1"/>
  <c r="AC274" s="1"/>
  <c r="AG285" i="31"/>
  <c r="AV285" s="1"/>
  <c r="AG285" i="1"/>
  <c r="AV285" s="1"/>
  <c r="AL274" i="3"/>
  <c r="AM274"/>
  <c r="C274" i="1"/>
  <c r="T274" s="1"/>
  <c r="J274"/>
  <c r="BP285" s="1"/>
  <c r="K121" l="1"/>
  <c r="C121" s="1"/>
  <c r="T121" s="1"/>
  <c r="K115" l="1"/>
  <c r="C115" s="1"/>
  <c r="T115" s="1"/>
  <c r="K120"/>
  <c r="C120" s="1"/>
  <c r="T120" s="1"/>
  <c r="S121" l="1"/>
  <c r="S121" i="31"/>
  <c r="K117" i="1"/>
  <c r="C117" s="1"/>
  <c r="T117" s="1"/>
  <c r="K111"/>
  <c r="AE133" i="3" l="1"/>
  <c r="AM133" s="1"/>
  <c r="K133" i="1"/>
  <c r="C133" s="1"/>
  <c r="T133" s="1"/>
  <c r="S120" i="31"/>
  <c r="S120" i="1"/>
  <c r="AE127" i="3"/>
  <c r="AM127" s="1"/>
  <c r="K127" i="1"/>
  <c r="C127" s="1"/>
  <c r="T127" s="1"/>
  <c r="AE111"/>
  <c r="AT111" s="1"/>
  <c r="C111"/>
  <c r="T111" s="1"/>
  <c r="S115"/>
  <c r="S115" i="31"/>
  <c r="K113" i="1"/>
  <c r="C113" s="1"/>
  <c r="T113" s="1"/>
  <c r="AE145" i="3" l="1"/>
  <c r="K145" i="1"/>
  <c r="C145" s="1"/>
  <c r="T145" s="1"/>
  <c r="S111"/>
  <c r="S111" i="31"/>
  <c r="S127"/>
  <c r="S127" i="1"/>
  <c r="AE129" i="3"/>
  <c r="AM129" s="1"/>
  <c r="K129" i="1"/>
  <c r="C129" s="1"/>
  <c r="T129" s="1"/>
  <c r="S117" i="31"/>
  <c r="S117" i="1"/>
  <c r="AE132" i="3"/>
  <c r="AM132" s="1"/>
  <c r="K132" i="1"/>
  <c r="C132" s="1"/>
  <c r="T132" s="1"/>
  <c r="AE139" i="3"/>
  <c r="K139" i="1"/>
  <c r="C139" s="1"/>
  <c r="T139" s="1"/>
  <c r="S133"/>
  <c r="S133" i="31"/>
  <c r="K119" i="1"/>
  <c r="C119" s="1"/>
  <c r="T119" s="1"/>
  <c r="K122"/>
  <c r="C122" s="1"/>
  <c r="T122" s="1"/>
  <c r="AE123" i="3" l="1"/>
  <c r="K123" i="1"/>
  <c r="AE144" i="3"/>
  <c r="K144" i="1"/>
  <c r="C144" s="1"/>
  <c r="T144" s="1"/>
  <c r="AE151" i="3"/>
  <c r="K151" i="1"/>
  <c r="C151" s="1"/>
  <c r="T151" s="1"/>
  <c r="S132" i="31"/>
  <c r="S132" i="1"/>
  <c r="S129" i="31"/>
  <c r="S129" i="1"/>
  <c r="AE141" i="3"/>
  <c r="K141" i="1"/>
  <c r="C141" s="1"/>
  <c r="T141" s="1"/>
  <c r="S145"/>
  <c r="S145" i="31"/>
  <c r="AE157" i="3"/>
  <c r="K157" i="1"/>
  <c r="C157" s="1"/>
  <c r="T157" s="1"/>
  <c r="S139" i="31"/>
  <c r="S139" i="1"/>
  <c r="S113"/>
  <c r="S113" i="31"/>
  <c r="AM139" i="3"/>
  <c r="AL139"/>
  <c r="AL145"/>
  <c r="AM145"/>
  <c r="K112" i="1"/>
  <c r="AE134" i="3" l="1"/>
  <c r="AM134" s="1"/>
  <c r="K134" i="1"/>
  <c r="C134" s="1"/>
  <c r="T134" s="1"/>
  <c r="S151" i="31"/>
  <c r="S151" i="1"/>
  <c r="S144" i="31"/>
  <c r="S144" i="1"/>
  <c r="AE163" i="3"/>
  <c r="K163" i="1"/>
  <c r="C163" s="1"/>
  <c r="T163" s="1"/>
  <c r="S141" i="31"/>
  <c r="S141" i="1"/>
  <c r="AL157" i="3"/>
  <c r="AM157"/>
  <c r="AM141"/>
  <c r="AL141"/>
  <c r="AM144"/>
  <c r="AL144"/>
  <c r="AE135"/>
  <c r="K135" i="1"/>
  <c r="AE156" i="3"/>
  <c r="K156" i="1"/>
  <c r="C156" s="1"/>
  <c r="T156" s="1"/>
  <c r="AE169" i="3"/>
  <c r="K169" i="1"/>
  <c r="C169" s="1"/>
  <c r="T169" s="1"/>
  <c r="AE175" i="3"/>
  <c r="K175" i="1"/>
  <c r="C175" s="1"/>
  <c r="T175" s="1"/>
  <c r="S119"/>
  <c r="S119" i="31"/>
  <c r="S122"/>
  <c r="S122" i="1"/>
  <c r="C123"/>
  <c r="T123" s="1"/>
  <c r="AE131" i="3"/>
  <c r="AM131" s="1"/>
  <c r="K131" i="1"/>
  <c r="C131" s="1"/>
  <c r="T131" s="1"/>
  <c r="AE153" i="3"/>
  <c r="K153" i="1"/>
  <c r="C153" s="1"/>
  <c r="T153" s="1"/>
  <c r="AE113"/>
  <c r="AT113" s="1"/>
  <c r="C112"/>
  <c r="T112" s="1"/>
  <c r="AE112"/>
  <c r="AT112" s="1"/>
  <c r="AE125" i="3"/>
  <c r="AM125" s="1"/>
  <c r="K125" i="1"/>
  <c r="C125" s="1"/>
  <c r="T125" s="1"/>
  <c r="S157" i="31"/>
  <c r="S157" i="1"/>
  <c r="S123" i="31"/>
  <c r="S123" i="1"/>
  <c r="AL151" i="3"/>
  <c r="AM151"/>
  <c r="AM123"/>
  <c r="K118" i="1"/>
  <c r="C118" s="1"/>
  <c r="T118" s="1"/>
  <c r="AE181" i="3" l="1"/>
  <c r="K181" i="1"/>
  <c r="C181" s="1"/>
  <c r="T181" s="1"/>
  <c r="AE146" i="3"/>
  <c r="K146" i="1"/>
  <c r="C146" s="1"/>
  <c r="T146" s="1"/>
  <c r="S163" i="31"/>
  <c r="S163" i="1"/>
  <c r="S156" i="31"/>
  <c r="S156" i="1"/>
  <c r="S169" i="31"/>
  <c r="S169" i="1"/>
  <c r="S112"/>
  <c r="S112" i="31"/>
  <c r="AE147" i="3"/>
  <c r="K147" i="1"/>
  <c r="C147" s="1"/>
  <c r="T147" s="1"/>
  <c r="AE137" i="3"/>
  <c r="K137" i="1"/>
  <c r="C137" s="1"/>
  <c r="T137" s="1"/>
  <c r="S131"/>
  <c r="S131" i="31"/>
  <c r="S125"/>
  <c r="S125" i="1"/>
  <c r="AM175" i="3"/>
  <c r="AL175"/>
  <c r="AM156"/>
  <c r="AL156"/>
  <c r="AM163"/>
  <c r="AL163"/>
  <c r="AE165"/>
  <c r="K165" i="1"/>
  <c r="C165" s="1"/>
  <c r="T165" s="1"/>
  <c r="S153"/>
  <c r="S153" i="31"/>
  <c r="S175"/>
  <c r="S175" i="1"/>
  <c r="S134"/>
  <c r="S134" i="31"/>
  <c r="C135" i="1"/>
  <c r="T135" s="1"/>
  <c r="AE168" i="3"/>
  <c r="K168" i="1"/>
  <c r="C168" s="1"/>
  <c r="T168" s="1"/>
  <c r="AE124" i="3"/>
  <c r="K124" i="1"/>
  <c r="AE143" i="3"/>
  <c r="K143" i="1"/>
  <c r="C143" s="1"/>
  <c r="T143" s="1"/>
  <c r="S135" i="31"/>
  <c r="S135" i="1"/>
  <c r="AM153" i="3"/>
  <c r="AL153"/>
  <c r="AL169"/>
  <c r="AM169"/>
  <c r="AL135"/>
  <c r="AM135"/>
  <c r="K116" i="1"/>
  <c r="C116" s="1"/>
  <c r="T116" s="1"/>
  <c r="K114"/>
  <c r="AE158" i="3" l="1"/>
  <c r="K158" i="1"/>
  <c r="C158" s="1"/>
  <c r="T158" s="1"/>
  <c r="AE180" i="3"/>
  <c r="K180" i="1"/>
  <c r="C180" s="1"/>
  <c r="T180" s="1"/>
  <c r="AE177" i="3"/>
  <c r="K177" i="1"/>
  <c r="C177" s="1"/>
  <c r="T177" s="1"/>
  <c r="AE155" i="3"/>
  <c r="K155" i="1"/>
  <c r="C155" s="1"/>
  <c r="T155" s="1"/>
  <c r="AE187" i="3"/>
  <c r="K187" i="1"/>
  <c r="C187" s="1"/>
  <c r="T187" s="1"/>
  <c r="S165" i="31"/>
  <c r="S165" i="1"/>
  <c r="S124"/>
  <c r="S124" i="31"/>
  <c r="AE159" i="3"/>
  <c r="K159" i="1"/>
  <c r="C114"/>
  <c r="T114" s="1"/>
  <c r="AE119"/>
  <c r="AT119" s="1"/>
  <c r="AE115"/>
  <c r="AT115" s="1"/>
  <c r="AE117"/>
  <c r="AT117" s="1"/>
  <c r="AE116"/>
  <c r="AT116" s="1"/>
  <c r="AE122"/>
  <c r="AT122" s="1"/>
  <c r="AE121"/>
  <c r="AT121" s="1"/>
  <c r="AE120"/>
  <c r="AT120" s="1"/>
  <c r="K623"/>
  <c r="AE118"/>
  <c r="AT118" s="1"/>
  <c r="AE114"/>
  <c r="AT114" s="1"/>
  <c r="AE149" i="3"/>
  <c r="K149" i="1"/>
  <c r="C149" s="1"/>
  <c r="T149" s="1"/>
  <c r="AE136" i="3"/>
  <c r="K136" i="1"/>
  <c r="S181"/>
  <c r="S181" i="31"/>
  <c r="S168"/>
  <c r="S168" i="1"/>
  <c r="S146"/>
  <c r="S146" i="31"/>
  <c r="AL143" i="3"/>
  <c r="AM143"/>
  <c r="AM168"/>
  <c r="AL168"/>
  <c r="AM137"/>
  <c r="AL137"/>
  <c r="AM146"/>
  <c r="AL146"/>
  <c r="AE130"/>
  <c r="AM130" s="1"/>
  <c r="K130" i="1"/>
  <c r="C130" s="1"/>
  <c r="T130" s="1"/>
  <c r="S118" i="31"/>
  <c r="S118" i="1"/>
  <c r="S143" i="31"/>
  <c r="S143" i="1"/>
  <c r="C124"/>
  <c r="T124" s="1"/>
  <c r="AE193" i="3"/>
  <c r="K193" i="1"/>
  <c r="C193" s="1"/>
  <c r="T193" s="1"/>
  <c r="S147"/>
  <c r="S147" i="31"/>
  <c r="S137"/>
  <c r="S137" i="1"/>
  <c r="AM124" i="3"/>
  <c r="AM165"/>
  <c r="AL165"/>
  <c r="AM147"/>
  <c r="AL147"/>
  <c r="AL181"/>
  <c r="AM181"/>
  <c r="AE128" l="1"/>
  <c r="AM128" s="1"/>
  <c r="K128" i="1"/>
  <c r="C128" s="1"/>
  <c r="T128" s="1"/>
  <c r="AF125" i="31"/>
  <c r="AU125" s="1"/>
  <c r="AF125" i="1"/>
  <c r="AU125" s="1"/>
  <c r="S159" i="31"/>
  <c r="S159" i="1"/>
  <c r="S155" i="31"/>
  <c r="S155" i="1"/>
  <c r="S136"/>
  <c r="S136" i="31"/>
  <c r="AM149" i="3"/>
  <c r="AL149"/>
  <c r="C159" i="1"/>
  <c r="T159" s="1"/>
  <c r="AE148" i="3"/>
  <c r="K148" i="1"/>
  <c r="C148" s="1"/>
  <c r="T148" s="1"/>
  <c r="AE192" i="3"/>
  <c r="K192" i="1"/>
  <c r="C192" s="1"/>
  <c r="T192" s="1"/>
  <c r="AE161" i="3"/>
  <c r="K161" i="1"/>
  <c r="C161" s="1"/>
  <c r="T161" s="1"/>
  <c r="AE199" i="3"/>
  <c r="K199" i="1"/>
  <c r="C199" s="1"/>
  <c r="T199" s="1"/>
  <c r="AF123"/>
  <c r="AU123" s="1"/>
  <c r="AF123" i="31"/>
  <c r="AU123" s="1"/>
  <c r="S114" i="1"/>
  <c r="S114" i="31"/>
  <c r="AL193" i="3"/>
  <c r="AM193"/>
  <c r="C136" i="1"/>
  <c r="T136" s="1"/>
  <c r="AL159" i="3"/>
  <c r="AM159"/>
  <c r="AM155"/>
  <c r="AL155"/>
  <c r="AM180"/>
  <c r="AL180"/>
  <c r="AE171"/>
  <c r="K171" i="1"/>
  <c r="AE170" i="3"/>
  <c r="K170" i="1"/>
  <c r="C170" s="1"/>
  <c r="T170" s="1"/>
  <c r="AE167" i="3"/>
  <c r="K167" i="1"/>
  <c r="C167" s="1"/>
  <c r="T167" s="1"/>
  <c r="S158"/>
  <c r="S158" i="31"/>
  <c r="S177"/>
  <c r="S177" i="1"/>
  <c r="S193"/>
  <c r="S193" i="31"/>
  <c r="S187"/>
  <c r="S187" i="1"/>
  <c r="AM136" i="3"/>
  <c r="AL136"/>
  <c r="AE205"/>
  <c r="K205" i="1"/>
  <c r="C205" s="1"/>
  <c r="T205" s="1"/>
  <c r="AE189" i="3"/>
  <c r="K189" i="1"/>
  <c r="C189" s="1"/>
  <c r="T189" s="1"/>
  <c r="AE142" i="3"/>
  <c r="K142" i="1"/>
  <c r="C142" s="1"/>
  <c r="T142" s="1"/>
  <c r="AF124"/>
  <c r="AU124" s="1"/>
  <c r="AF124" i="31"/>
  <c r="AU124" s="1"/>
  <c r="S149" i="1"/>
  <c r="S149" i="31"/>
  <c r="S180"/>
  <c r="S180" i="1"/>
  <c r="S130"/>
  <c r="S130" i="31"/>
  <c r="S116"/>
  <c r="S116" i="1"/>
  <c r="K670"/>
  <c r="C623"/>
  <c r="T623"/>
  <c r="T670" s="1"/>
  <c r="Q670" s="1"/>
  <c r="AL187" i="3"/>
  <c r="AM187"/>
  <c r="AM177"/>
  <c r="AL177"/>
  <c r="AL158"/>
  <c r="AM158"/>
  <c r="C12" i="10"/>
  <c r="G12" s="1"/>
  <c r="AE183" i="3" l="1"/>
  <c r="K183" i="1"/>
  <c r="AE201" i="3"/>
  <c r="K201" i="1"/>
  <c r="C201" s="1"/>
  <c r="T201" s="1"/>
  <c r="AE179" i="3"/>
  <c r="K179" i="1"/>
  <c r="C179" s="1"/>
  <c r="T179" s="1"/>
  <c r="BO125"/>
  <c r="BO125" i="31"/>
  <c r="S170" i="1"/>
  <c r="S170" i="31"/>
  <c r="S199" i="1"/>
  <c r="S199" i="31"/>
  <c r="AL170" i="3"/>
  <c r="AM170"/>
  <c r="AE126"/>
  <c r="K126" i="1"/>
  <c r="AE160" i="3"/>
  <c r="K160" i="1"/>
  <c r="AE211" i="3"/>
  <c r="K211" i="1"/>
  <c r="BO123" i="31"/>
  <c r="BO123" i="1"/>
  <c r="S189" i="31"/>
  <c r="S189" i="1"/>
  <c r="S142"/>
  <c r="S142" i="31"/>
  <c r="AL142" i="3"/>
  <c r="AM142"/>
  <c r="AM205"/>
  <c r="AL205"/>
  <c r="C171" i="1"/>
  <c r="T171" s="1"/>
  <c r="AM161" i="3"/>
  <c r="AL161"/>
  <c r="AL148"/>
  <c r="AM148"/>
  <c r="AE217"/>
  <c r="K217" i="1"/>
  <c r="AE140" i="3"/>
  <c r="K140" i="1"/>
  <c r="C140" s="1"/>
  <c r="T140" s="1"/>
  <c r="AE182" i="3"/>
  <c r="K182" i="1"/>
  <c r="C182" s="1"/>
  <c r="T182" s="1"/>
  <c r="S161" i="31"/>
  <c r="S161" i="1"/>
  <c r="S167"/>
  <c r="S167" i="31"/>
  <c r="S171" i="1"/>
  <c r="S171" i="31"/>
  <c r="AL167" i="3"/>
  <c r="AM167"/>
  <c r="AL171"/>
  <c r="AM171"/>
  <c r="AE204"/>
  <c r="K204" i="1"/>
  <c r="C204" s="1"/>
  <c r="T204" s="1"/>
  <c r="AE173" i="3"/>
  <c r="K173" i="1"/>
  <c r="C173" s="1"/>
  <c r="T173" s="1"/>
  <c r="AE154" i="3"/>
  <c r="K154" i="1"/>
  <c r="C154" s="1"/>
  <c r="T154" s="1"/>
  <c r="BO124"/>
  <c r="BO124" i="31"/>
  <c r="S205"/>
  <c r="S205" i="1"/>
  <c r="S192" i="31"/>
  <c r="S192" i="1"/>
  <c r="S148" i="31"/>
  <c r="S148" i="1"/>
  <c r="S128"/>
  <c r="S128" i="31"/>
  <c r="C715" i="1"/>
  <c r="C670"/>
  <c r="M12" i="10"/>
  <c r="AM189" i="3"/>
  <c r="AL189"/>
  <c r="AM199"/>
  <c r="AL199"/>
  <c r="AM192"/>
  <c r="AL192"/>
  <c r="C216" i="10"/>
  <c r="G216" s="1"/>
  <c r="C13"/>
  <c r="G13" s="1"/>
  <c r="AE216" i="3" l="1"/>
  <c r="K216" i="1"/>
  <c r="AE152" i="3"/>
  <c r="K152" i="1"/>
  <c r="C152" s="1"/>
  <c r="T152" s="1"/>
  <c r="AF132" i="31"/>
  <c r="AU132" s="1"/>
  <c r="AF132" i="1"/>
  <c r="AU132" s="1"/>
  <c r="AF135"/>
  <c r="AU135" s="1"/>
  <c r="AF135" i="31"/>
  <c r="AU135" s="1"/>
  <c r="AF136" i="1"/>
  <c r="AU136" s="1"/>
  <c r="AF136" i="31"/>
  <c r="AU136" s="1"/>
  <c r="S183"/>
  <c r="S183" i="1"/>
  <c r="S173" i="31"/>
  <c r="S173" i="1"/>
  <c r="S201" i="31"/>
  <c r="S201" i="1"/>
  <c r="AM154" i="3"/>
  <c r="AL154"/>
  <c r="AL204"/>
  <c r="AM204"/>
  <c r="J217" i="1"/>
  <c r="C217"/>
  <c r="T217" s="1"/>
  <c r="AL211" i="3"/>
  <c r="AM211"/>
  <c r="AM126"/>
  <c r="AE618"/>
  <c r="AE194"/>
  <c r="K194" i="1"/>
  <c r="C194" s="1"/>
  <c r="T194" s="1"/>
  <c r="AE138" i="3"/>
  <c r="K138" i="1"/>
  <c r="AE185" i="3"/>
  <c r="K185" i="1"/>
  <c r="C185" s="1"/>
  <c r="T185" s="1"/>
  <c r="AE166" i="3"/>
  <c r="K166" i="1"/>
  <c r="C166" s="1"/>
  <c r="T166" s="1"/>
  <c r="AF130" i="31"/>
  <c r="AU130" s="1"/>
  <c r="AF130" i="1"/>
  <c r="AU130" s="1"/>
  <c r="AF128"/>
  <c r="AU128" s="1"/>
  <c r="AF128" i="31"/>
  <c r="AU128" s="1"/>
  <c r="AF137"/>
  <c r="AU137" s="1"/>
  <c r="AF137" i="1"/>
  <c r="AU137" s="1"/>
  <c r="S217"/>
  <c r="S217" i="31"/>
  <c r="S160"/>
  <c r="S160" i="1"/>
  <c r="S154" i="31"/>
  <c r="S154" i="1"/>
  <c r="AL182" i="3"/>
  <c r="AM182"/>
  <c r="AM217"/>
  <c r="AL217"/>
  <c r="C160" i="1"/>
  <c r="T160" s="1"/>
  <c r="S623" i="31"/>
  <c r="S623" i="1"/>
  <c r="N12" i="10"/>
  <c r="R12" s="1"/>
  <c r="AM201" i="3"/>
  <c r="AL201"/>
  <c r="AE195"/>
  <c r="K195" i="1"/>
  <c r="AE229" i="3"/>
  <c r="K229" i="1"/>
  <c r="AE213" i="3"/>
  <c r="K213" i="1"/>
  <c r="AE191" i="3"/>
  <c r="K191" i="1"/>
  <c r="C191" s="1"/>
  <c r="T191" s="1"/>
  <c r="AF126" i="31"/>
  <c r="AU126" s="1"/>
  <c r="AF126" i="1"/>
  <c r="AU126" s="1"/>
  <c r="AF134" i="31"/>
  <c r="AU134" s="1"/>
  <c r="AF134" i="1"/>
  <c r="AU134" s="1"/>
  <c r="AF131"/>
  <c r="AU131" s="1"/>
  <c r="AF131" i="31"/>
  <c r="AU131" s="1"/>
  <c r="S182"/>
  <c r="S182" i="1"/>
  <c r="S179"/>
  <c r="S179" i="31"/>
  <c r="S211"/>
  <c r="S211" i="1"/>
  <c r="S204" i="31"/>
  <c r="S204" i="1"/>
  <c r="S140" i="31"/>
  <c r="S140" i="1"/>
  <c r="AL173" i="3"/>
  <c r="AM173"/>
  <c r="AL160"/>
  <c r="AM160"/>
  <c r="C183" i="1"/>
  <c r="T183" s="1"/>
  <c r="AE172" i="3"/>
  <c r="K172" i="1"/>
  <c r="AE223" i="3"/>
  <c r="K223" i="1"/>
  <c r="AF127"/>
  <c r="AU127" s="1"/>
  <c r="AF127" i="31"/>
  <c r="AU127" s="1"/>
  <c r="AF133"/>
  <c r="AU133" s="1"/>
  <c r="AF133" i="1"/>
  <c r="AU133" s="1"/>
  <c r="AF129" i="31"/>
  <c r="AU129" s="1"/>
  <c r="AF129" i="1"/>
  <c r="AU129" s="1"/>
  <c r="S126" i="31"/>
  <c r="S126" i="1"/>
  <c r="AL140" i="3"/>
  <c r="AM140"/>
  <c r="J211" i="1"/>
  <c r="C211"/>
  <c r="T211" s="1"/>
  <c r="C126"/>
  <c r="T126" s="1"/>
  <c r="K624"/>
  <c r="AL179" i="3"/>
  <c r="AM179"/>
  <c r="AL183"/>
  <c r="AM183"/>
  <c r="C14" i="10"/>
  <c r="G14" s="1"/>
  <c r="C217"/>
  <c r="G217" s="1"/>
  <c r="AE207" i="3" l="1"/>
  <c r="K207" i="1"/>
  <c r="AE228" i="3"/>
  <c r="K228" i="1"/>
  <c r="AE225" i="3"/>
  <c r="K225" i="1"/>
  <c r="BO126" i="31"/>
  <c r="BO126" i="1"/>
  <c r="BO133" i="31"/>
  <c r="BO133" i="1"/>
  <c r="BO131" i="31"/>
  <c r="BO131" i="1"/>
  <c r="AF139" i="31"/>
  <c r="AU139" s="1"/>
  <c r="AF139" i="1"/>
  <c r="AU139" s="1"/>
  <c r="AF140" i="31"/>
  <c r="AU140" s="1"/>
  <c r="AF140" i="1"/>
  <c r="AU140" s="1"/>
  <c r="AF145" i="31"/>
  <c r="AU145" s="1"/>
  <c r="AF145" i="1"/>
  <c r="AU145" s="1"/>
  <c r="AT145" s="1"/>
  <c r="S191" i="31"/>
  <c r="S191" i="1"/>
  <c r="S229"/>
  <c r="S229" i="31"/>
  <c r="S166"/>
  <c r="S166" i="1"/>
  <c r="C223"/>
  <c r="T223" s="1"/>
  <c r="J223"/>
  <c r="AL191" i="3"/>
  <c r="AM191"/>
  <c r="AM229"/>
  <c r="AL229"/>
  <c r="AE184"/>
  <c r="K184" i="1"/>
  <c r="AE178" i="3"/>
  <c r="K178" i="1"/>
  <c r="C178" s="1"/>
  <c r="T178" s="1"/>
  <c r="BO127"/>
  <c r="BO127" i="31"/>
  <c r="BO134"/>
  <c r="BO134" i="1"/>
  <c r="BO130"/>
  <c r="BO130" i="31"/>
  <c r="AF146" i="1"/>
  <c r="AU146" s="1"/>
  <c r="AF146" i="31"/>
  <c r="AU146" s="1"/>
  <c r="AF142" i="1"/>
  <c r="AU142" s="1"/>
  <c r="AF142" i="31"/>
  <c r="AU142" s="1"/>
  <c r="AF148" i="1"/>
  <c r="AU148" s="1"/>
  <c r="AF148" i="31"/>
  <c r="AU148" s="1"/>
  <c r="S152" i="1"/>
  <c r="S152" i="31"/>
  <c r="S624"/>
  <c r="N13" i="10"/>
  <c r="R13" s="1"/>
  <c r="S624" i="1"/>
  <c r="S194"/>
  <c r="S194" i="31"/>
  <c r="C624" i="1"/>
  <c r="K671"/>
  <c r="T624"/>
  <c r="T671" s="1"/>
  <c r="AM223" i="3"/>
  <c r="AL223"/>
  <c r="J213" i="1"/>
  <c r="C213"/>
  <c r="T213" s="1"/>
  <c r="C195"/>
  <c r="T195" s="1"/>
  <c r="AM185" i="3"/>
  <c r="AL185"/>
  <c r="AM194"/>
  <c r="AL194"/>
  <c r="AM152"/>
  <c r="AL152"/>
  <c r="AE164"/>
  <c r="K164" i="1"/>
  <c r="C164" s="1"/>
  <c r="T164" s="1"/>
  <c r="BO132" i="31"/>
  <c r="BO132" i="1"/>
  <c r="BO135"/>
  <c r="BO135" i="31"/>
  <c r="BO136"/>
  <c r="BO136" i="1"/>
  <c r="AF147"/>
  <c r="AU147" s="1"/>
  <c r="AF147" i="31"/>
  <c r="AU147" s="1"/>
  <c r="AF141" i="1"/>
  <c r="AU141" s="1"/>
  <c r="AF141" i="31"/>
  <c r="AU141" s="1"/>
  <c r="S213" i="1"/>
  <c r="S213" i="31"/>
  <c r="S185"/>
  <c r="S185" i="1"/>
  <c r="S172"/>
  <c r="S172" i="31"/>
  <c r="C172" i="1"/>
  <c r="T172" s="1"/>
  <c r="AM213" i="3"/>
  <c r="AL213"/>
  <c r="AM195"/>
  <c r="AL195"/>
  <c r="C138" i="1"/>
  <c r="T138" s="1"/>
  <c r="K625"/>
  <c r="U618" i="3"/>
  <c r="AE670"/>
  <c r="AL618"/>
  <c r="C216" i="1"/>
  <c r="T216" s="1"/>
  <c r="J216"/>
  <c r="AE197" i="3"/>
  <c r="K197" i="1"/>
  <c r="C197" s="1"/>
  <c r="T197" s="1"/>
  <c r="AE150" i="3"/>
  <c r="K150" i="1"/>
  <c r="AE206" i="3"/>
  <c r="K206" i="1"/>
  <c r="C206" s="1"/>
  <c r="T206" s="1"/>
  <c r="AE203" i="3"/>
  <c r="K203" i="1"/>
  <c r="C203" s="1"/>
  <c r="T203" s="1"/>
  <c r="BO128"/>
  <c r="BO128" i="31"/>
  <c r="BO129"/>
  <c r="BO129" i="1"/>
  <c r="BO137"/>
  <c r="BO137" i="31"/>
  <c r="AF138" i="1"/>
  <c r="AU138" s="1"/>
  <c r="AF138" i="31"/>
  <c r="AU138" s="1"/>
  <c r="AF144" i="1"/>
  <c r="AU144" s="1"/>
  <c r="AF144" i="31"/>
  <c r="AU144" s="1"/>
  <c r="AF143"/>
  <c r="AU143" s="1"/>
  <c r="AF143" i="1"/>
  <c r="AU143" s="1"/>
  <c r="AF149"/>
  <c r="AU149" s="1"/>
  <c r="AF149" i="31"/>
  <c r="AU149" s="1"/>
  <c r="S195" i="1"/>
  <c r="S195" i="31"/>
  <c r="S223"/>
  <c r="S223" i="1"/>
  <c r="S216"/>
  <c r="S216" i="31"/>
  <c r="S138"/>
  <c r="S138" i="1"/>
  <c r="AL172" i="3"/>
  <c r="AM172"/>
  <c r="C229" i="1"/>
  <c r="T229" s="1"/>
  <c r="J229"/>
  <c r="AM166" i="3"/>
  <c r="AL166"/>
  <c r="AL138"/>
  <c r="AM138"/>
  <c r="AE619"/>
  <c r="AE671" s="1"/>
  <c r="AM216"/>
  <c r="AL216"/>
  <c r="C218" i="10"/>
  <c r="G218" s="1"/>
  <c r="AE162" i="3" l="1"/>
  <c r="K162" i="1"/>
  <c r="AE209" i="3"/>
  <c r="K209" i="1"/>
  <c r="AF152" i="31"/>
  <c r="AU152" s="1"/>
  <c r="AF152" i="1"/>
  <c r="AU152" s="1"/>
  <c r="AF154" i="31"/>
  <c r="AU154" s="1"/>
  <c r="AF154" i="1"/>
  <c r="AU154" s="1"/>
  <c r="AF161" i="31"/>
  <c r="AU161" s="1"/>
  <c r="AF161" i="1"/>
  <c r="AU161" s="1"/>
  <c r="BO145" i="31"/>
  <c r="BO145" i="1"/>
  <c r="BO143"/>
  <c r="BO143" i="31"/>
  <c r="BO148"/>
  <c r="BO148" i="1"/>
  <c r="S197"/>
  <c r="S197" i="31"/>
  <c r="S225"/>
  <c r="S225" i="1"/>
  <c r="S184"/>
  <c r="S184" i="31"/>
  <c r="AL203" i="3"/>
  <c r="AM203"/>
  <c r="AL150"/>
  <c r="AM150"/>
  <c r="AE620"/>
  <c r="C184" i="1"/>
  <c r="T184" s="1"/>
  <c r="J228"/>
  <c r="C228"/>
  <c r="T228" s="1"/>
  <c r="AE196" i="3"/>
  <c r="K196" i="1"/>
  <c r="AE218" i="3"/>
  <c r="K218" i="1"/>
  <c r="AF150" i="31"/>
  <c r="AU150" s="1"/>
  <c r="AF150" i="1"/>
  <c r="AU150" s="1"/>
  <c r="AT150" s="1"/>
  <c r="AF158"/>
  <c r="AU158" s="1"/>
  <c r="AF158" i="31"/>
  <c r="AU158" s="1"/>
  <c r="AF153" i="1"/>
  <c r="AU153" s="1"/>
  <c r="AT153" s="1"/>
  <c r="AF153" i="31"/>
  <c r="AU153" s="1"/>
  <c r="BO142" i="1"/>
  <c r="BO142" i="31"/>
  <c r="BO140" i="1"/>
  <c r="BO140" i="31"/>
  <c r="BO149" i="1"/>
  <c r="BO149" i="31"/>
  <c r="S164"/>
  <c r="S164" i="1"/>
  <c r="N14" i="10"/>
  <c r="R14" s="1"/>
  <c r="S625" i="1"/>
  <c r="S625" i="31"/>
  <c r="S657" s="1"/>
  <c r="S178"/>
  <c r="S178" i="1"/>
  <c r="S228"/>
  <c r="S228" i="31"/>
  <c r="C625" i="1"/>
  <c r="K672"/>
  <c r="T625"/>
  <c r="T672" s="1"/>
  <c r="AL184" i="3"/>
  <c r="AM184"/>
  <c r="AL228"/>
  <c r="AM228"/>
  <c r="AE176"/>
  <c r="K176" i="1"/>
  <c r="C176" s="1"/>
  <c r="T176" s="1"/>
  <c r="AE215" i="3"/>
  <c r="K215" i="1"/>
  <c r="AF151" i="31"/>
  <c r="AU151" s="1"/>
  <c r="AF151" i="1"/>
  <c r="AU151" s="1"/>
  <c r="AF159"/>
  <c r="AU159" s="1"/>
  <c r="AF159" i="31"/>
  <c r="AU159" s="1"/>
  <c r="AF156"/>
  <c r="AU156" s="1"/>
  <c r="AF156" i="1"/>
  <c r="AU156" s="1"/>
  <c r="BO138"/>
  <c r="BO138" i="31"/>
  <c r="BO141"/>
  <c r="BO141" i="1"/>
  <c r="BO146" i="31"/>
  <c r="BO146" i="1"/>
  <c r="S207"/>
  <c r="S207" i="31"/>
  <c r="S206"/>
  <c r="S206" i="1"/>
  <c r="AM206" i="3"/>
  <c r="AL206"/>
  <c r="AL197"/>
  <c r="AM197"/>
  <c r="M13" i="10"/>
  <c r="C716" i="1"/>
  <c r="C671"/>
  <c r="J225"/>
  <c r="C225"/>
  <c r="T225" s="1"/>
  <c r="J207"/>
  <c r="C207"/>
  <c r="T207" s="1"/>
  <c r="AE190" i="3"/>
  <c r="K190" i="1"/>
  <c r="C190" s="1"/>
  <c r="T190" s="1"/>
  <c r="AF157" i="31"/>
  <c r="AU157" s="1"/>
  <c r="AF157" i="1"/>
  <c r="AU157" s="1"/>
  <c r="AF155"/>
  <c r="AU155" s="1"/>
  <c r="AF155" i="31"/>
  <c r="AU155" s="1"/>
  <c r="AF160" i="1"/>
  <c r="AU160" s="1"/>
  <c r="AF160" i="31"/>
  <c r="AU160" s="1"/>
  <c r="BO139"/>
  <c r="BO139" i="1"/>
  <c r="BO144" i="31"/>
  <c r="BO144" i="1"/>
  <c r="BO147" i="31"/>
  <c r="BO147" i="1"/>
  <c r="S203"/>
  <c r="S203" i="31"/>
  <c r="S150"/>
  <c r="S150" i="1"/>
  <c r="AL619" i="3"/>
  <c r="U619"/>
  <c r="K626" i="1"/>
  <c r="C150"/>
  <c r="T150" s="1"/>
  <c r="AL164" i="3"/>
  <c r="AM164"/>
  <c r="AM178"/>
  <c r="AL178"/>
  <c r="AL225"/>
  <c r="AM225"/>
  <c r="AM207"/>
  <c r="AL207"/>
  <c r="C15" i="10"/>
  <c r="G15" s="1"/>
  <c r="AE202" i="3" l="1"/>
  <c r="K202" i="1"/>
  <c r="C202" s="1"/>
  <c r="T202" s="1"/>
  <c r="AF164"/>
  <c r="AU164" s="1"/>
  <c r="AF164" i="31"/>
  <c r="AU164" s="1"/>
  <c r="AE208" i="3"/>
  <c r="K208" i="1"/>
  <c r="AE227" i="3"/>
  <c r="K227" i="1"/>
  <c r="AF163" i="31"/>
  <c r="AU163" s="1"/>
  <c r="AF163" i="1"/>
  <c r="AU163" s="1"/>
  <c r="AF166" i="31"/>
  <c r="AU166" s="1"/>
  <c r="AF166" i="1"/>
  <c r="AU166" s="1"/>
  <c r="AF170" i="31"/>
  <c r="AU170" s="1"/>
  <c r="AF170" i="1"/>
  <c r="AU170" s="1"/>
  <c r="BO150" i="31"/>
  <c r="BO150" i="1"/>
  <c r="BO152" i="31"/>
  <c r="BO152" i="1"/>
  <c r="BO153"/>
  <c r="BO153" i="31"/>
  <c r="S162" i="1"/>
  <c r="S162" i="31"/>
  <c r="AL215" i="3"/>
  <c r="AM215"/>
  <c r="AM196"/>
  <c r="AL196"/>
  <c r="C209" i="1"/>
  <c r="T209" s="1"/>
  <c r="J209"/>
  <c r="AE221" i="3"/>
  <c r="K221" i="1"/>
  <c r="AF167"/>
  <c r="AU167" s="1"/>
  <c r="AF167" i="31"/>
  <c r="AU167" s="1"/>
  <c r="AF171"/>
  <c r="AU171" s="1"/>
  <c r="AF171" i="1"/>
  <c r="AU171" s="1"/>
  <c r="AF172" i="31"/>
  <c r="AU172" s="1"/>
  <c r="AF172" i="1"/>
  <c r="AU172" s="1"/>
  <c r="BO155"/>
  <c r="BO155" i="31"/>
  <c r="BO156" i="1"/>
  <c r="BO156" i="31"/>
  <c r="BO160"/>
  <c r="BO160" i="1"/>
  <c r="S215" i="31"/>
  <c r="S215" i="1"/>
  <c r="C218"/>
  <c r="T218" s="1"/>
  <c r="J218"/>
  <c r="U620" i="3"/>
  <c r="AL620"/>
  <c r="AL672" s="1"/>
  <c r="AE672"/>
  <c r="AL209"/>
  <c r="AM209"/>
  <c r="BO159" i="1"/>
  <c r="BO159" i="31"/>
  <c r="BO157"/>
  <c r="BO157" i="1"/>
  <c r="BO161"/>
  <c r="BO161" i="31"/>
  <c r="S218"/>
  <c r="S218" i="1"/>
  <c r="S190" i="31"/>
  <c r="S190" i="1"/>
  <c r="C626"/>
  <c r="T626"/>
  <c r="T673" s="1"/>
  <c r="Q673" s="1"/>
  <c r="K673"/>
  <c r="AL190" i="3"/>
  <c r="AM190"/>
  <c r="AM176"/>
  <c r="AL176"/>
  <c r="C672" i="1"/>
  <c r="M14" i="10"/>
  <c r="C717" i="1"/>
  <c r="AL218" i="3"/>
  <c r="AM218"/>
  <c r="C162" i="1"/>
  <c r="T162" s="1"/>
  <c r="AF169"/>
  <c r="AU169" s="1"/>
  <c r="AF169" i="31"/>
  <c r="AU169" s="1"/>
  <c r="AE174" i="3"/>
  <c r="K174" i="1"/>
  <c r="AE188" i="3"/>
  <c r="K188" i="1"/>
  <c r="C188" s="1"/>
  <c r="T188" s="1"/>
  <c r="AF162" i="31"/>
  <c r="AU162" s="1"/>
  <c r="AF162" i="1"/>
  <c r="AU162" s="1"/>
  <c r="AF165" i="31"/>
  <c r="AU165" s="1"/>
  <c r="AF165" i="1"/>
  <c r="AU165" s="1"/>
  <c r="AF168" i="31"/>
  <c r="AU168" s="1"/>
  <c r="AF168" i="1"/>
  <c r="AU168" s="1"/>
  <c r="AF173" i="31"/>
  <c r="AU173" s="1"/>
  <c r="AF173" i="1"/>
  <c r="AU173" s="1"/>
  <c r="BO151"/>
  <c r="BO151" i="31"/>
  <c r="BO154"/>
  <c r="BO154" i="1"/>
  <c r="BO158"/>
  <c r="BO158" i="31"/>
  <c r="S176"/>
  <c r="S176" i="1"/>
  <c r="S209"/>
  <c r="S209" i="31"/>
  <c r="S196"/>
  <c r="S196" i="1"/>
  <c r="C215"/>
  <c r="T215" s="1"/>
  <c r="J215"/>
  <c r="AL671" i="3"/>
  <c r="C196" i="1"/>
  <c r="T196" s="1"/>
  <c r="AL162" i="3"/>
  <c r="AM162"/>
  <c r="AE621"/>
  <c r="C219" i="10"/>
  <c r="G219" s="1"/>
  <c r="C16"/>
  <c r="G16" s="1"/>
  <c r="AE214" i="3" l="1"/>
  <c r="K214" i="1"/>
  <c r="BO164" i="31"/>
  <c r="BO164" i="1"/>
  <c r="BO169"/>
  <c r="BO169" i="31"/>
  <c r="BO172" i="1"/>
  <c r="BO172" i="31"/>
  <c r="AF174" i="1"/>
  <c r="AU174" s="1"/>
  <c r="AF174" i="31"/>
  <c r="AU174" s="1"/>
  <c r="AF177"/>
  <c r="AU177" s="1"/>
  <c r="AF177" i="1"/>
  <c r="AU177" s="1"/>
  <c r="AF183"/>
  <c r="AU183" s="1"/>
  <c r="AF183" i="31"/>
  <c r="AU183" s="1"/>
  <c r="S221" i="1"/>
  <c r="S221" i="31"/>
  <c r="S208"/>
  <c r="S208" i="1"/>
  <c r="S227" i="31"/>
  <c r="S227" i="1"/>
  <c r="AM174" i="3"/>
  <c r="AL174"/>
  <c r="AE622"/>
  <c r="C673" i="1"/>
  <c r="C718"/>
  <c r="M15" i="10"/>
  <c r="C221" i="1"/>
  <c r="T221" s="1"/>
  <c r="J221"/>
  <c r="J227"/>
  <c r="C227"/>
  <c r="T227" s="1"/>
  <c r="AE230" i="3"/>
  <c r="K230" i="1"/>
  <c r="BO168"/>
  <c r="BO168" i="31"/>
  <c r="BO173" i="1"/>
  <c r="BO173" i="31"/>
  <c r="AF181" i="1"/>
  <c r="AU181" s="1"/>
  <c r="AF181" i="31"/>
  <c r="AU181" s="1"/>
  <c r="AF178" i="1"/>
  <c r="AU178" s="1"/>
  <c r="AF178" i="31"/>
  <c r="AU178" s="1"/>
  <c r="AF184" i="1"/>
  <c r="AU184" s="1"/>
  <c r="AF184" i="31"/>
  <c r="AU184" s="1"/>
  <c r="S202" i="1"/>
  <c r="S202" i="31"/>
  <c r="AL621" i="3"/>
  <c r="AL673" s="1"/>
  <c r="U621"/>
  <c r="AE673"/>
  <c r="AL221"/>
  <c r="AM221"/>
  <c r="AL227"/>
  <c r="AM227"/>
  <c r="AE186"/>
  <c r="K186" i="1"/>
  <c r="BO163"/>
  <c r="BO163" i="31"/>
  <c r="BO171"/>
  <c r="BO171" i="1"/>
  <c r="BO167" i="31"/>
  <c r="BO167" i="1"/>
  <c r="AF176" i="31"/>
  <c r="AU176" s="1"/>
  <c r="AF176" i="1"/>
  <c r="AU176" s="1"/>
  <c r="AF180"/>
  <c r="AU180" s="1"/>
  <c r="AF180" i="31"/>
  <c r="AU180" s="1"/>
  <c r="S174" i="1"/>
  <c r="S174" i="31"/>
  <c r="AM188" i="3"/>
  <c r="AL188"/>
  <c r="C208" i="1"/>
  <c r="T208" s="1"/>
  <c r="J208"/>
  <c r="BO166"/>
  <c r="BO166" i="31"/>
  <c r="AE200" i="3"/>
  <c r="K200" i="1"/>
  <c r="C200" s="1"/>
  <c r="T200" s="1"/>
  <c r="BO162"/>
  <c r="BO162" i="31"/>
  <c r="BO165" i="1"/>
  <c r="BO165" i="31"/>
  <c r="BO170"/>
  <c r="BO170" i="1"/>
  <c r="AF175"/>
  <c r="AU175" s="1"/>
  <c r="AF175" i="31"/>
  <c r="AU175" s="1"/>
  <c r="AF179" i="1"/>
  <c r="AU179" s="1"/>
  <c r="AF179" i="31"/>
  <c r="AU179" s="1"/>
  <c r="AF182" i="1"/>
  <c r="AU182" s="1"/>
  <c r="AF182" i="31"/>
  <c r="AU182" s="1"/>
  <c r="AF185" i="1"/>
  <c r="AU185" s="1"/>
  <c r="AF185" i="31"/>
  <c r="AU185" s="1"/>
  <c r="N15" i="10"/>
  <c r="R15" s="1"/>
  <c r="S626" i="31"/>
  <c r="S626" i="1"/>
  <c r="S188" i="31"/>
  <c r="S188" i="1"/>
  <c r="C174"/>
  <c r="T174" s="1"/>
  <c r="K628"/>
  <c r="C627"/>
  <c r="T627"/>
  <c r="T674" s="1"/>
  <c r="K674"/>
  <c r="AM208" i="3"/>
  <c r="AL208"/>
  <c r="AM202"/>
  <c r="AL202"/>
  <c r="C220" i="10"/>
  <c r="G220" s="1"/>
  <c r="C17"/>
  <c r="G17" s="1"/>
  <c r="AF189" i="31" l="1"/>
  <c r="AU189" s="1"/>
  <c r="AF189" i="1"/>
  <c r="AU189" s="1"/>
  <c r="BO182"/>
  <c r="BO182" i="31"/>
  <c r="AE210" i="3"/>
  <c r="K210" i="1"/>
  <c r="AF187"/>
  <c r="AU187" s="1"/>
  <c r="AF187" i="31"/>
  <c r="AU187" s="1"/>
  <c r="AF194" i="1"/>
  <c r="AU194" s="1"/>
  <c r="AF194" i="31"/>
  <c r="AU194" s="1"/>
  <c r="AF190"/>
  <c r="AU190" s="1"/>
  <c r="AF190" i="1"/>
  <c r="AU190" s="1"/>
  <c r="AF197" i="31"/>
  <c r="AU197" s="1"/>
  <c r="AF197" i="1"/>
  <c r="AU197" s="1"/>
  <c r="BO176" i="31"/>
  <c r="BO176" i="1"/>
  <c r="BO180" i="31"/>
  <c r="BO180" i="1"/>
  <c r="BO184"/>
  <c r="BO184" i="31"/>
  <c r="S200"/>
  <c r="S200" i="1"/>
  <c r="M16" i="10"/>
  <c r="C719" i="1"/>
  <c r="C674"/>
  <c r="AL186" i="3"/>
  <c r="AM186"/>
  <c r="AE623"/>
  <c r="J230" i="1"/>
  <c r="C230"/>
  <c r="T230" s="1"/>
  <c r="AE198" i="3"/>
  <c r="K198" i="1"/>
  <c r="AF195" i="31"/>
  <c r="AU195" s="1"/>
  <c r="AF195" i="1"/>
  <c r="AU195" s="1"/>
  <c r="BO178" i="31"/>
  <c r="BO178" i="1"/>
  <c r="BO179" i="31"/>
  <c r="BO179" i="1"/>
  <c r="BO185" i="31"/>
  <c r="BO185" i="1"/>
  <c r="S230"/>
  <c r="AC230" s="1"/>
  <c r="S230" i="31"/>
  <c r="AC230" s="1"/>
  <c r="T628" i="1"/>
  <c r="T675" s="1"/>
  <c r="Q675" s="1"/>
  <c r="P675" s="1"/>
  <c r="K675"/>
  <c r="C628"/>
  <c r="AL230" i="3"/>
  <c r="AM230"/>
  <c r="AE674"/>
  <c r="U622"/>
  <c r="AL622"/>
  <c r="AL674" s="1"/>
  <c r="AE226"/>
  <c r="K226" i="1"/>
  <c r="AF196"/>
  <c r="AU196" s="1"/>
  <c r="AF196" i="31"/>
  <c r="AU196" s="1"/>
  <c r="BO181"/>
  <c r="BO181" i="1"/>
  <c r="S627" i="31"/>
  <c r="S627" i="1"/>
  <c r="N16" i="10"/>
  <c r="R16" s="1"/>
  <c r="C214" i="1"/>
  <c r="T214" s="1"/>
  <c r="J214"/>
  <c r="AF186" i="31"/>
  <c r="AU186" s="1"/>
  <c r="AF186" i="1"/>
  <c r="AU186" s="1"/>
  <c r="AF192" i="31"/>
  <c r="AU192" s="1"/>
  <c r="AF192" i="1"/>
  <c r="AU192" s="1"/>
  <c r="AF191" i="31"/>
  <c r="AU191" s="1"/>
  <c r="AF191" i="1"/>
  <c r="AU191" s="1"/>
  <c r="BO174" i="31"/>
  <c r="BO174" i="1"/>
  <c r="AE212" i="3"/>
  <c r="K212" i="1"/>
  <c r="AF188"/>
  <c r="AU188" s="1"/>
  <c r="AF188" i="31"/>
  <c r="AU188" s="1"/>
  <c r="AF193" i="1"/>
  <c r="AU193" s="1"/>
  <c r="AF193" i="31"/>
  <c r="AU193" s="1"/>
  <c r="BO175" i="1"/>
  <c r="BO175" i="31"/>
  <c r="BO177" i="1"/>
  <c r="BO177" i="31"/>
  <c r="BO183"/>
  <c r="BO183" i="1"/>
  <c r="S186" i="31"/>
  <c r="S186" i="1"/>
  <c r="S214"/>
  <c r="S214" i="31"/>
  <c r="AL200" i="3"/>
  <c r="AM200"/>
  <c r="C186" i="1"/>
  <c r="T186" s="1"/>
  <c r="K629"/>
  <c r="AM214" i="3"/>
  <c r="AL214"/>
  <c r="C221" i="10"/>
  <c r="G221" s="1"/>
  <c r="C18"/>
  <c r="G18" s="1"/>
  <c r="BO186" i="31" l="1"/>
  <c r="BO186" i="1"/>
  <c r="BO187"/>
  <c r="BO187" i="31"/>
  <c r="BO192"/>
  <c r="BO192" i="1"/>
  <c r="AE224" i="3"/>
  <c r="K224" i="1"/>
  <c r="BO190"/>
  <c r="BO190" i="31"/>
  <c r="BO191" i="1"/>
  <c r="BO191" i="31"/>
  <c r="BO196" i="1"/>
  <c r="BO196" i="31"/>
  <c r="AF204" i="1"/>
  <c r="AU204" s="1"/>
  <c r="AF204" i="31"/>
  <c r="AU204" s="1"/>
  <c r="AF207" i="1"/>
  <c r="AU207" s="1"/>
  <c r="AF207" i="31"/>
  <c r="AU207" s="1"/>
  <c r="AF208" i="1"/>
  <c r="AU208" s="1"/>
  <c r="AF208" i="31"/>
  <c r="AU208" s="1"/>
  <c r="AF213" i="1"/>
  <c r="AU213" s="1"/>
  <c r="AT213" s="1"/>
  <c r="AF213" i="31"/>
  <c r="AU213" s="1"/>
  <c r="AF216" i="1"/>
  <c r="AU216" s="1"/>
  <c r="AT216" s="1"/>
  <c r="AF216" i="31"/>
  <c r="AU216" s="1"/>
  <c r="AF211" i="1"/>
  <c r="AU211" s="1"/>
  <c r="AT211" s="1"/>
  <c r="AF211" i="31"/>
  <c r="AU211" s="1"/>
  <c r="S210" i="1"/>
  <c r="S210" i="31"/>
  <c r="S212"/>
  <c r="S212" i="1"/>
  <c r="S628"/>
  <c r="N17" i="10"/>
  <c r="R17" s="1"/>
  <c r="S628" i="31"/>
  <c r="C226" i="1"/>
  <c r="T226" s="1"/>
  <c r="J226"/>
  <c r="C198"/>
  <c r="T198" s="1"/>
  <c r="K630"/>
  <c r="AL623" i="3"/>
  <c r="AL675" s="1"/>
  <c r="AE675"/>
  <c r="U623"/>
  <c r="BO194" i="31"/>
  <c r="BO194" i="1"/>
  <c r="BO189"/>
  <c r="BO189" i="31"/>
  <c r="BO197" i="1"/>
  <c r="BO197" i="31"/>
  <c r="AF200" i="1"/>
  <c r="AU200" s="1"/>
  <c r="AF200" i="31"/>
  <c r="AU200" s="1"/>
  <c r="AF203"/>
  <c r="AU203" s="1"/>
  <c r="AF203" i="1"/>
  <c r="AU203" s="1"/>
  <c r="AF217"/>
  <c r="AU217" s="1"/>
  <c r="AT217" s="1"/>
  <c r="AF217" i="31"/>
  <c r="AU217" s="1"/>
  <c r="AF212" i="1"/>
  <c r="AU212" s="1"/>
  <c r="AT212" s="1"/>
  <c r="AF212" i="31"/>
  <c r="AU212" s="1"/>
  <c r="C212" i="1"/>
  <c r="T212" s="1"/>
  <c r="J212"/>
  <c r="AM226" i="3"/>
  <c r="AL226"/>
  <c r="AM198"/>
  <c r="AL198"/>
  <c r="AE624"/>
  <c r="BO195" i="1"/>
  <c r="BO195" i="31"/>
  <c r="BO193" i="1"/>
  <c r="BO193" i="31"/>
  <c r="AF198" i="1"/>
  <c r="AU198" s="1"/>
  <c r="AF198" i="31"/>
  <c r="AU198" s="1"/>
  <c r="AF202"/>
  <c r="AU202" s="1"/>
  <c r="AF202" i="1"/>
  <c r="AU202" s="1"/>
  <c r="AF201"/>
  <c r="AU201" s="1"/>
  <c r="AF201" i="31"/>
  <c r="AU201" s="1"/>
  <c r="AF209" i="1"/>
  <c r="AU209" s="1"/>
  <c r="AF209" i="31"/>
  <c r="AU209" s="1"/>
  <c r="AF215" i="1"/>
  <c r="AU215" s="1"/>
  <c r="AF215" i="31"/>
  <c r="AU215" s="1"/>
  <c r="AF214"/>
  <c r="AU214" s="1"/>
  <c r="AF214" i="1"/>
  <c r="AU214" s="1"/>
  <c r="AT214" s="1"/>
  <c r="S198" i="31"/>
  <c r="S198" i="1"/>
  <c r="S226"/>
  <c r="S226" i="31"/>
  <c r="AM212" i="3"/>
  <c r="AL212"/>
  <c r="J210" i="1"/>
  <c r="C210"/>
  <c r="T210" s="1"/>
  <c r="K631"/>
  <c r="AE222" i="3"/>
  <c r="K222" i="1"/>
  <c r="BO188"/>
  <c r="BO188" i="31"/>
  <c r="AF199" i="1"/>
  <c r="AU199" s="1"/>
  <c r="AF199" i="31"/>
  <c r="AU199" s="1"/>
  <c r="AF205"/>
  <c r="AU205" s="1"/>
  <c r="AF205" i="1"/>
  <c r="AU205" s="1"/>
  <c r="AF206"/>
  <c r="AU206" s="1"/>
  <c r="AF206" i="31"/>
  <c r="AU206" s="1"/>
  <c r="AF210"/>
  <c r="AU210" s="1"/>
  <c r="AF210" i="1"/>
  <c r="AU210" s="1"/>
  <c r="AF218"/>
  <c r="AU218" s="1"/>
  <c r="AT218" s="1"/>
  <c r="AF218" i="31"/>
  <c r="AU218" s="1"/>
  <c r="BO211"/>
  <c r="BO211" i="1"/>
  <c r="T629"/>
  <c r="T676" s="1"/>
  <c r="K676"/>
  <c r="C629"/>
  <c r="M17" i="10"/>
  <c r="C720" i="1"/>
  <c r="C675"/>
  <c r="AM210" i="3"/>
  <c r="AL210"/>
  <c r="AE625"/>
  <c r="C222" i="10"/>
  <c r="G222" s="1"/>
  <c r="C19"/>
  <c r="G19" s="1"/>
  <c r="C20"/>
  <c r="G20" s="1"/>
  <c r="BO199" i="31" l="1"/>
  <c r="BO199" i="1"/>
  <c r="BO207" i="31"/>
  <c r="BO207" i="1"/>
  <c r="BO203" i="31"/>
  <c r="BO203" i="1"/>
  <c r="BO215"/>
  <c r="BO215" i="31"/>
  <c r="BO213"/>
  <c r="BO213" i="1"/>
  <c r="C222"/>
  <c r="T222" s="1"/>
  <c r="J222"/>
  <c r="J224"/>
  <c r="C224"/>
  <c r="T224" s="1"/>
  <c r="BO205" i="31"/>
  <c r="BO205" i="1"/>
  <c r="BO202"/>
  <c r="BO202" i="31"/>
  <c r="BO212"/>
  <c r="BO212" i="1"/>
  <c r="BO214" i="31"/>
  <c r="BO214" i="1"/>
  <c r="S629" i="31"/>
  <c r="S629" i="1"/>
  <c r="N18" i="10"/>
  <c r="R18" s="1"/>
  <c r="S224" i="31"/>
  <c r="S224" i="1"/>
  <c r="AL625" i="3"/>
  <c r="U625"/>
  <c r="AE677"/>
  <c r="AM222"/>
  <c r="AL222"/>
  <c r="AL224"/>
  <c r="AM224"/>
  <c r="AE219"/>
  <c r="K219" i="1"/>
  <c r="BO201" i="31"/>
  <c r="BO201" i="1"/>
  <c r="BO204" i="31"/>
  <c r="BO204" i="1"/>
  <c r="BO208" i="31"/>
  <c r="BO208" i="1"/>
  <c r="BO218" i="31"/>
  <c r="BO218" i="1"/>
  <c r="BO216"/>
  <c r="BO216" i="31"/>
  <c r="T631" i="1"/>
  <c r="C631"/>
  <c r="K678"/>
  <c r="BO198"/>
  <c r="BO198" i="31"/>
  <c r="AE220" i="3"/>
  <c r="K220" i="1"/>
  <c r="BO206"/>
  <c r="BO206" i="31"/>
  <c r="BO200"/>
  <c r="BO200" i="1"/>
  <c r="BO209" i="31"/>
  <c r="BO209" i="1"/>
  <c r="BO217" i="31"/>
  <c r="BO217" i="1"/>
  <c r="BO210" i="31"/>
  <c r="BO210" i="1"/>
  <c r="S222" i="31"/>
  <c r="S222" i="1"/>
  <c r="M18" i="10"/>
  <c r="C721" i="1"/>
  <c r="C676"/>
  <c r="AE676" i="3"/>
  <c r="U624"/>
  <c r="AL624"/>
  <c r="AL676" s="1"/>
  <c r="C630" i="1"/>
  <c r="K677"/>
  <c r="T630"/>
  <c r="T677" s="1"/>
  <c r="C224" i="10"/>
  <c r="C223"/>
  <c r="G223" s="1"/>
  <c r="AF221" i="1" l="1"/>
  <c r="AU221" s="1"/>
  <c r="AF221" i="31"/>
  <c r="AU221" s="1"/>
  <c r="AF226"/>
  <c r="AU226" s="1"/>
  <c r="AF226" i="1"/>
  <c r="AU226" s="1"/>
  <c r="AT226" s="1"/>
  <c r="AF230"/>
  <c r="AU230" s="1"/>
  <c r="AT230" s="1"/>
  <c r="AF230" i="31"/>
  <c r="AU230" s="1"/>
  <c r="N19" i="10"/>
  <c r="R19" s="1"/>
  <c r="S630" i="31"/>
  <c r="S630" i="1"/>
  <c r="C722"/>
  <c r="C677"/>
  <c r="M19" i="10"/>
  <c r="AM220" i="3"/>
  <c r="AL220"/>
  <c r="C678" i="1"/>
  <c r="M20" i="10"/>
  <c r="C723" i="1"/>
  <c r="K632"/>
  <c r="J219"/>
  <c r="C219"/>
  <c r="T219" s="1"/>
  <c r="AL677" i="3"/>
  <c r="AF223" i="1"/>
  <c r="AU223" s="1"/>
  <c r="AT223" s="1"/>
  <c r="AF223" i="31"/>
  <c r="AU223" s="1"/>
  <c r="S631"/>
  <c r="N20" i="10"/>
  <c r="S631" i="1"/>
  <c r="G224" i="10"/>
  <c r="T678" i="1"/>
  <c r="AM219" i="3"/>
  <c r="AL219"/>
  <c r="AE626"/>
  <c r="AF220" i="1"/>
  <c r="AU220" s="1"/>
  <c r="AT220" s="1"/>
  <c r="AF220" i="31"/>
  <c r="AU220" s="1"/>
  <c r="AF227" i="1"/>
  <c r="AU227" s="1"/>
  <c r="AT227" s="1"/>
  <c r="AF227" i="31"/>
  <c r="AU227" s="1"/>
  <c r="S220" i="1"/>
  <c r="S220" i="31"/>
  <c r="AF222"/>
  <c r="AU222" s="1"/>
  <c r="AF222" i="1"/>
  <c r="AU222" s="1"/>
  <c r="AT222" s="1"/>
  <c r="AF225" i="31"/>
  <c r="AU225" s="1"/>
  <c r="AF225" i="1"/>
  <c r="AU225" s="1"/>
  <c r="AT225" s="1"/>
  <c r="AF229" i="31"/>
  <c r="AU229" s="1"/>
  <c r="AF229" i="1"/>
  <c r="AU229" s="1"/>
  <c r="AT229" s="1"/>
  <c r="AF219"/>
  <c r="AU219" s="1"/>
  <c r="AF219" i="31"/>
  <c r="AU219" s="1"/>
  <c r="AF224" i="1"/>
  <c r="AU224" s="1"/>
  <c r="AT224" s="1"/>
  <c r="AF224" i="31"/>
  <c r="AU224" s="1"/>
  <c r="AF228" i="1"/>
  <c r="AU228" s="1"/>
  <c r="AF228" i="31"/>
  <c r="AU228" s="1"/>
  <c r="S219"/>
  <c r="S219" i="1"/>
  <c r="J220"/>
  <c r="C220"/>
  <c r="T220" s="1"/>
  <c r="C21" i="10"/>
  <c r="G21" s="1"/>
  <c r="R20" l="1"/>
  <c r="BO223" i="31"/>
  <c r="BO223" i="1"/>
  <c r="BO219" i="31"/>
  <c r="BO219" i="1"/>
  <c r="BO227" i="31"/>
  <c r="BO227" i="1"/>
  <c r="BO220" i="31"/>
  <c r="BO220" i="1"/>
  <c r="BO224" i="31"/>
  <c r="BO224" i="1"/>
  <c r="BO226"/>
  <c r="BO226" i="31"/>
  <c r="AL626" i="3"/>
  <c r="AL678" s="1"/>
  <c r="AE678"/>
  <c r="AD678" s="1"/>
  <c r="U626"/>
  <c r="BO221" i="31"/>
  <c r="BO221" i="1"/>
  <c r="BO225" i="31"/>
  <c r="BO225" i="1"/>
  <c r="BO229"/>
  <c r="BO229" i="31"/>
  <c r="K679" i="1"/>
  <c r="T632"/>
  <c r="T679" s="1"/>
  <c r="C632"/>
  <c r="AE242" i="3"/>
  <c r="K242" i="1"/>
  <c r="BO222" i="31"/>
  <c r="BO222" i="1"/>
  <c r="BO228" i="31"/>
  <c r="BO228" i="1"/>
  <c r="BO230" i="31"/>
  <c r="BO230" i="1"/>
  <c r="C225" i="10"/>
  <c r="G225" s="1"/>
  <c r="AE241" i="3" l="1"/>
  <c r="K241" i="1"/>
  <c r="S242" i="31"/>
  <c r="AC242" s="1"/>
  <c r="S242" i="1"/>
  <c r="AC242" s="1"/>
  <c r="M21" i="10"/>
  <c r="C724" i="1"/>
  <c r="C679"/>
  <c r="S632" i="31"/>
  <c r="N21" i="10"/>
  <c r="R21" s="1"/>
  <c r="S632" i="1"/>
  <c r="J242"/>
  <c r="C242"/>
  <c r="T242" s="1"/>
  <c r="AL242" i="3"/>
  <c r="AM242"/>
  <c r="S241" i="31" l="1"/>
  <c r="AC241" s="1"/>
  <c r="S241" i="1"/>
  <c r="AC241" s="1"/>
  <c r="J241"/>
  <c r="C241"/>
  <c r="T241" s="1"/>
  <c r="AE239" i="3"/>
  <c r="K239" i="1"/>
  <c r="AE240" i="3"/>
  <c r="K240" i="1"/>
  <c r="AL241" i="3"/>
  <c r="AM241"/>
  <c r="C240" i="1" l="1"/>
  <c r="T240" s="1"/>
  <c r="J240"/>
  <c r="AM240" i="3"/>
  <c r="AL240"/>
  <c r="S240" i="1"/>
  <c r="AC240" s="1"/>
  <c r="S240" i="31"/>
  <c r="AC240" s="1"/>
  <c r="C239" i="1"/>
  <c r="T239" s="1"/>
  <c r="J239"/>
  <c r="AE238" i="3"/>
  <c r="K238" i="1"/>
  <c r="S239" i="31"/>
  <c r="AC239" s="1"/>
  <c r="S239" i="1"/>
  <c r="AC239" s="1"/>
  <c r="AM239" i="3"/>
  <c r="AL239"/>
  <c r="AE236" l="1"/>
  <c r="K236" i="1"/>
  <c r="C238"/>
  <c r="T238" s="1"/>
  <c r="J238"/>
  <c r="AE237" i="3"/>
  <c r="K237" i="1"/>
  <c r="S238" i="31"/>
  <c r="AC238" s="1"/>
  <c r="S238" i="1"/>
  <c r="AC238" s="1"/>
  <c r="AL238" i="3"/>
  <c r="AM238"/>
  <c r="AE235" l="1"/>
  <c r="K235" i="1"/>
  <c r="S237" i="31"/>
  <c r="AC237" s="1"/>
  <c r="S237" i="1"/>
  <c r="AC237" s="1"/>
  <c r="S236"/>
  <c r="AC236" s="1"/>
  <c r="S236" i="31"/>
  <c r="AC236" s="1"/>
  <c r="C237" i="1"/>
  <c r="T237" s="1"/>
  <c r="J237"/>
  <c r="J236"/>
  <c r="C236"/>
  <c r="T236" s="1"/>
  <c r="AL237" i="3"/>
  <c r="AM237"/>
  <c r="AM236"/>
  <c r="AL236"/>
  <c r="AE234" l="1"/>
  <c r="K234" i="1"/>
  <c r="J235"/>
  <c r="C235"/>
  <c r="T235" s="1"/>
  <c r="S235"/>
  <c r="AC235" s="1"/>
  <c r="S235" i="31"/>
  <c r="AC235" s="1"/>
  <c r="AM235" i="3"/>
  <c r="AL235"/>
  <c r="AE232" l="1"/>
  <c r="K232" i="1"/>
  <c r="AE233" i="3"/>
  <c r="K233" i="1"/>
  <c r="C234"/>
  <c r="T234" s="1"/>
  <c r="J234"/>
  <c r="S234" i="31"/>
  <c r="AC234" s="1"/>
  <c r="S234" i="1"/>
  <c r="AC234" s="1"/>
  <c r="AM234" i="3"/>
  <c r="AL234"/>
  <c r="S233" i="1" l="1"/>
  <c r="AC233" s="1"/>
  <c r="S233" i="31"/>
  <c r="AC233" s="1"/>
  <c r="J233" i="1"/>
  <c r="C233"/>
  <c r="T233" s="1"/>
  <c r="AL233" i="3"/>
  <c r="AM233"/>
  <c r="C232" i="1"/>
  <c r="T232" s="1"/>
  <c r="J232"/>
  <c r="AE231" i="3"/>
  <c r="K231" i="1"/>
  <c r="S232" i="31"/>
  <c r="AC232" s="1"/>
  <c r="S232" i="1"/>
  <c r="AC232" s="1"/>
  <c r="AM232" i="3"/>
  <c r="AL232"/>
  <c r="AF235" i="1" l="1"/>
  <c r="AU235" s="1"/>
  <c r="AF235" i="31"/>
  <c r="AU235" s="1"/>
  <c r="AF239"/>
  <c r="AU239" s="1"/>
  <c r="AF239" i="1"/>
  <c r="AU239" s="1"/>
  <c r="AF242" i="31"/>
  <c r="AU242" s="1"/>
  <c r="AF242" i="1"/>
  <c r="AU242" s="1"/>
  <c r="AF240" i="31"/>
  <c r="AU240" s="1"/>
  <c r="AF240" i="1"/>
  <c r="AU240" s="1"/>
  <c r="S231"/>
  <c r="AC231" s="1"/>
  <c r="S231" i="31"/>
  <c r="AC231" s="1"/>
  <c r="AF234"/>
  <c r="AU234" s="1"/>
  <c r="AF234" i="1"/>
  <c r="AU234" s="1"/>
  <c r="AF241" i="31"/>
  <c r="AU241" s="1"/>
  <c r="AF241" i="1"/>
  <c r="AU241" s="1"/>
  <c r="C231"/>
  <c r="T231" s="1"/>
  <c r="J231"/>
  <c r="K633"/>
  <c r="AF231" i="31"/>
  <c r="AU231" s="1"/>
  <c r="AF231" i="1"/>
  <c r="AU231" s="1"/>
  <c r="AF233"/>
  <c r="AU233" s="1"/>
  <c r="AF233" i="31"/>
  <c r="AU233" s="1"/>
  <c r="AF236"/>
  <c r="AU236" s="1"/>
  <c r="AF236" i="1"/>
  <c r="AU236" s="1"/>
  <c r="AF232" i="31"/>
  <c r="AU232" s="1"/>
  <c r="AF232" i="1"/>
  <c r="AU232" s="1"/>
  <c r="AF237"/>
  <c r="AU237" s="1"/>
  <c r="AF237" i="31"/>
  <c r="AU237" s="1"/>
  <c r="AF238" i="1"/>
  <c r="AU238" s="1"/>
  <c r="AF238" i="31"/>
  <c r="AU238" s="1"/>
  <c r="AL231" i="3"/>
  <c r="AE627"/>
  <c r="AM231"/>
  <c r="C22" i="10"/>
  <c r="G22" s="1"/>
  <c r="AE254" i="3" l="1"/>
  <c r="K254" i="1"/>
  <c r="BO232" i="31"/>
  <c r="BO232" i="1"/>
  <c r="BO241" i="31"/>
  <c r="BO241" i="1"/>
  <c r="BO242" i="31"/>
  <c r="BO242" i="1"/>
  <c r="U627" i="3"/>
  <c r="AE679"/>
  <c r="AL627"/>
  <c r="AL679" s="1"/>
  <c r="BO231" i="31"/>
  <c r="BO231" i="1"/>
  <c r="BO239"/>
  <c r="BO239" i="31"/>
  <c r="BO240" i="1"/>
  <c r="BO240" i="31"/>
  <c r="BO233"/>
  <c r="BO233" i="1"/>
  <c r="BO234" i="31"/>
  <c r="BO234" i="1"/>
  <c r="BO236"/>
  <c r="BO236" i="31"/>
  <c r="BO235" i="1"/>
  <c r="BO235" i="31"/>
  <c r="BO237"/>
  <c r="BO237" i="1"/>
  <c r="BO238"/>
  <c r="BO238" i="31"/>
  <c r="T633" i="1"/>
  <c r="T680" s="1"/>
  <c r="K680"/>
  <c r="C633"/>
  <c r="C680" l="1"/>
  <c r="M22" i="10"/>
  <c r="C725" i="1"/>
  <c r="AE253" i="3"/>
  <c r="K253" i="1"/>
  <c r="C226" i="10"/>
  <c r="G226" s="1"/>
  <c r="C254"/>
  <c r="S254" i="31"/>
  <c r="AC254" s="1"/>
  <c r="S254" i="1"/>
  <c r="AC254" s="1"/>
  <c r="J254"/>
  <c r="C254"/>
  <c r="T254" s="1"/>
  <c r="S633" i="31"/>
  <c r="S633" i="1"/>
  <c r="N22" i="10"/>
  <c r="R22" s="1"/>
  <c r="AM254" i="3"/>
  <c r="AL254"/>
  <c r="S253" i="31" l="1"/>
  <c r="AC253" s="1"/>
  <c r="S253" i="1"/>
  <c r="AC253" s="1"/>
  <c r="AL253" i="3"/>
  <c r="AM253"/>
  <c r="AE252"/>
  <c r="K252" i="1"/>
  <c r="F254" i="10"/>
  <c r="G254" s="1"/>
  <c r="J254"/>
  <c r="J253" i="1"/>
  <c r="C253"/>
  <c r="T253" s="1"/>
  <c r="S252" i="31" l="1"/>
  <c r="AC252" s="1"/>
  <c r="S252" i="1"/>
  <c r="AC252" s="1"/>
  <c r="AE251" i="3"/>
  <c r="K251" i="1"/>
  <c r="AE250" i="3"/>
  <c r="K250" i="1"/>
  <c r="J252"/>
  <c r="C252"/>
  <c r="T252" s="1"/>
  <c r="AM252" i="3"/>
  <c r="AL252"/>
  <c r="J251" i="1" l="1"/>
  <c r="C251"/>
  <c r="T251" s="1"/>
  <c r="S251"/>
  <c r="AC251" s="1"/>
  <c r="S251" i="31"/>
  <c r="AC251" s="1"/>
  <c r="S250"/>
  <c r="AC250" s="1"/>
  <c r="S250" i="1"/>
  <c r="AC250" s="1"/>
  <c r="AL251" i="3"/>
  <c r="AM251"/>
  <c r="C250" i="1"/>
  <c r="T250" s="1"/>
  <c r="J250"/>
  <c r="AE248" i="3"/>
  <c r="K248" i="1"/>
  <c r="AL250" i="3"/>
  <c r="AM250"/>
  <c r="AE249" l="1"/>
  <c r="K249" i="1"/>
  <c r="J248"/>
  <c r="C248"/>
  <c r="T248" s="1"/>
  <c r="S248" i="31"/>
  <c r="AC248" s="1"/>
  <c r="S248" i="1"/>
  <c r="AC248" s="1"/>
  <c r="AL248" i="3"/>
  <c r="AM248"/>
  <c r="AE247" l="1"/>
  <c r="K247" i="1"/>
  <c r="C249"/>
  <c r="T249" s="1"/>
  <c r="J249"/>
  <c r="S249" i="31"/>
  <c r="AC249" s="1"/>
  <c r="S249" i="1"/>
  <c r="AC249" s="1"/>
  <c r="AL249" i="3"/>
  <c r="AM249"/>
  <c r="AE246" l="1"/>
  <c r="K246" i="1"/>
  <c r="C247"/>
  <c r="T247" s="1"/>
  <c r="J247"/>
  <c r="D23" i="10"/>
  <c r="D227"/>
  <c r="S247" i="1"/>
  <c r="AC247" s="1"/>
  <c r="S247" i="31"/>
  <c r="AC247" s="1"/>
  <c r="AL247" i="3"/>
  <c r="AM247"/>
  <c r="AE245" l="1"/>
  <c r="K245" i="1"/>
  <c r="G227" i="10"/>
  <c r="G228"/>
  <c r="F227"/>
  <c r="J246" i="1"/>
  <c r="C246"/>
  <c r="T246" s="1"/>
  <c r="S246" i="31"/>
  <c r="AC246" s="1"/>
  <c r="S246" i="1"/>
  <c r="AC246" s="1"/>
  <c r="F23" i="10"/>
  <c r="O23"/>
  <c r="G23"/>
  <c r="I23"/>
  <c r="D255"/>
  <c r="AL246" i="3"/>
  <c r="AM246"/>
  <c r="AE244" l="1"/>
  <c r="K244" i="1"/>
  <c r="Q23" i="10"/>
  <c r="R23"/>
  <c r="S245" i="31"/>
  <c r="AC245" s="1"/>
  <c r="S245" i="1"/>
  <c r="AC245" s="1"/>
  <c r="F255" i="10"/>
  <c r="G255" s="1"/>
  <c r="J255"/>
  <c r="C245" i="1"/>
  <c r="T245" s="1"/>
  <c r="J245"/>
  <c r="AL245" i="3"/>
  <c r="AM245"/>
  <c r="AE243" l="1"/>
  <c r="K243" i="1"/>
  <c r="S244" i="31"/>
  <c r="AC244" s="1"/>
  <c r="S244" i="1"/>
  <c r="AC244" s="1"/>
  <c r="J244"/>
  <c r="C244"/>
  <c r="T244" s="1"/>
  <c r="AL244" i="3"/>
  <c r="AM244"/>
  <c r="AF246" i="31" l="1"/>
  <c r="AU246" s="1"/>
  <c r="AF246" i="1"/>
  <c r="AU246" s="1"/>
  <c r="AF250"/>
  <c r="AU250" s="1"/>
  <c r="AF250" i="31"/>
  <c r="AU250" s="1"/>
  <c r="AF244" i="1"/>
  <c r="AU244" s="1"/>
  <c r="AF244" i="31"/>
  <c r="AU244" s="1"/>
  <c r="AF251" i="1"/>
  <c r="AU251" s="1"/>
  <c r="AF251" i="31"/>
  <c r="AU251" s="1"/>
  <c r="AF254"/>
  <c r="AU254" s="1"/>
  <c r="AF254" i="1"/>
  <c r="AU254" s="1"/>
  <c r="AF243"/>
  <c r="AU243" s="1"/>
  <c r="AT243" s="1"/>
  <c r="AF243" i="31"/>
  <c r="AU243" s="1"/>
  <c r="AF252" i="1"/>
  <c r="AU252" s="1"/>
  <c r="AF252" i="31"/>
  <c r="AU252" s="1"/>
  <c r="C243" i="1"/>
  <c r="T243" s="1"/>
  <c r="J243"/>
  <c r="K634"/>
  <c r="AF248"/>
  <c r="AU248" s="1"/>
  <c r="AF248" i="31"/>
  <c r="AU248" s="1"/>
  <c r="AF247"/>
  <c r="AU247" s="1"/>
  <c r="AF247" i="1"/>
  <c r="AU247" s="1"/>
  <c r="AF245"/>
  <c r="AU245" s="1"/>
  <c r="AF245" i="31"/>
  <c r="AU245" s="1"/>
  <c r="AF249" i="1"/>
  <c r="AU249" s="1"/>
  <c r="AF249" i="31"/>
  <c r="AU249" s="1"/>
  <c r="AF253"/>
  <c r="AU253" s="1"/>
  <c r="AF253" i="1"/>
  <c r="AU253" s="1"/>
  <c r="S243"/>
  <c r="AC243" s="1"/>
  <c r="S243" i="31"/>
  <c r="AC243" s="1"/>
  <c r="AE628" i="3"/>
  <c r="AL243"/>
  <c r="AM243"/>
  <c r="BO243" i="1" l="1"/>
  <c r="BO243" i="31"/>
  <c r="BO247" i="1"/>
  <c r="BO247" i="31"/>
  <c r="BO252" i="1"/>
  <c r="BO252" i="31"/>
  <c r="BO245"/>
  <c r="BO245" i="1"/>
  <c r="BO249" i="31"/>
  <c r="BO249" i="1"/>
  <c r="BO253" i="31"/>
  <c r="BO253" i="1"/>
  <c r="AE266" i="3"/>
  <c r="K266" i="1"/>
  <c r="BO246"/>
  <c r="BO246" i="31"/>
  <c r="BO250"/>
  <c r="BO250" i="1"/>
  <c r="BO254"/>
  <c r="BO254" i="31"/>
  <c r="U628" i="3"/>
  <c r="AL628"/>
  <c r="AL680" s="1"/>
  <c r="AE680"/>
  <c r="BO244" i="1"/>
  <c r="BO244" i="31"/>
  <c r="BO248"/>
  <c r="BO248" i="1"/>
  <c r="BO251" i="31"/>
  <c r="BO251" i="1"/>
  <c r="T634"/>
  <c r="T681" s="1"/>
  <c r="K681"/>
  <c r="C634"/>
  <c r="S634" i="31" l="1"/>
  <c r="S634" i="1"/>
  <c r="C726"/>
  <c r="C681"/>
  <c r="AE265" i="3"/>
  <c r="K265" i="1"/>
  <c r="S266"/>
  <c r="AC266" s="1"/>
  <c r="S266" i="31"/>
  <c r="AC266" s="1"/>
  <c r="C266" i="1"/>
  <c r="T266" s="1"/>
  <c r="J266"/>
  <c r="AL266" i="3"/>
  <c r="AM266"/>
  <c r="S265" i="31" l="1"/>
  <c r="AC265" s="1"/>
  <c r="S265" i="1"/>
  <c r="AC265" s="1"/>
  <c r="AE264" i="3"/>
  <c r="K264" i="1"/>
  <c r="C265"/>
  <c r="T265" s="1"/>
  <c r="J265"/>
  <c r="AL265" i="3"/>
  <c r="AM265"/>
  <c r="AE262" l="1"/>
  <c r="K262" i="1"/>
  <c r="AE261" i="3"/>
  <c r="K261" i="1"/>
  <c r="AE263" i="3"/>
  <c r="K263" i="1"/>
  <c r="C264"/>
  <c r="T264" s="1"/>
  <c r="J264"/>
  <c r="AE259" i="3"/>
  <c r="K259" i="1"/>
  <c r="AL264" i="3"/>
  <c r="AM264"/>
  <c r="AE258"/>
  <c r="K258" i="1"/>
  <c r="AE260" i="3"/>
  <c r="K260" i="1"/>
  <c r="AE256" i="3"/>
  <c r="K256" i="1"/>
  <c r="S264"/>
  <c r="AC264" s="1"/>
  <c r="S264" i="31"/>
  <c r="AC264" s="1"/>
  <c r="AE257" i="3" l="1"/>
  <c r="K257" i="1"/>
  <c r="S261" i="31"/>
  <c r="AC261" s="1"/>
  <c r="S261" i="1"/>
  <c r="AC261" s="1"/>
  <c r="C260"/>
  <c r="T260" s="1"/>
  <c r="J260"/>
  <c r="C261"/>
  <c r="T261" s="1"/>
  <c r="J261"/>
  <c r="AE255" i="3"/>
  <c r="K255" i="1"/>
  <c r="S262" i="31"/>
  <c r="AC262" s="1"/>
  <c r="S262" i="1"/>
  <c r="AC262" s="1"/>
  <c r="S256" i="31"/>
  <c r="AC256" s="1"/>
  <c r="S256" i="1"/>
  <c r="AC256" s="1"/>
  <c r="AL260" i="3"/>
  <c r="AM260"/>
  <c r="AM261"/>
  <c r="AL261"/>
  <c r="S259" i="31"/>
  <c r="AC259" s="1"/>
  <c r="S259" i="1"/>
  <c r="AC259" s="1"/>
  <c r="S263" i="31"/>
  <c r="AC263" s="1"/>
  <c r="S263" i="1"/>
  <c r="AC263" s="1"/>
  <c r="S258" i="31"/>
  <c r="AC258" s="1"/>
  <c r="S258" i="1"/>
  <c r="AC258" s="1"/>
  <c r="S260"/>
  <c r="AC260" s="1"/>
  <c r="S260" i="31"/>
  <c r="AC260" s="1"/>
  <c r="J256" i="1"/>
  <c r="C256"/>
  <c r="T256" s="1"/>
  <c r="C258"/>
  <c r="T258" s="1"/>
  <c r="J258"/>
  <c r="C259"/>
  <c r="T259" s="1"/>
  <c r="J259"/>
  <c r="J263"/>
  <c r="C263"/>
  <c r="T263" s="1"/>
  <c r="J262"/>
  <c r="C262"/>
  <c r="T262" s="1"/>
  <c r="AM256" i="3"/>
  <c r="AL256"/>
  <c r="AL258"/>
  <c r="AM258"/>
  <c r="AL259"/>
  <c r="AM259"/>
  <c r="AM263"/>
  <c r="AL263"/>
  <c r="AM262"/>
  <c r="AL262"/>
  <c r="AF256" i="31" l="1"/>
  <c r="AU256" s="1"/>
  <c r="AF256" i="1"/>
  <c r="AU256" s="1"/>
  <c r="AF258"/>
  <c r="AU258" s="1"/>
  <c r="AF258" i="31"/>
  <c r="AU258" s="1"/>
  <c r="AF261" i="1"/>
  <c r="AU261" s="1"/>
  <c r="AF261" i="31"/>
  <c r="AU261" s="1"/>
  <c r="AF255"/>
  <c r="AU255" s="1"/>
  <c r="AF255" i="1"/>
  <c r="AU255" s="1"/>
  <c r="AF260" i="31"/>
  <c r="AU260" s="1"/>
  <c r="AF260" i="1"/>
  <c r="AU260" s="1"/>
  <c r="AF263" i="31"/>
  <c r="AU263" s="1"/>
  <c r="AF263" i="1"/>
  <c r="AU263" s="1"/>
  <c r="C255"/>
  <c r="T255" s="1"/>
  <c r="J255"/>
  <c r="K635"/>
  <c r="C257"/>
  <c r="T257" s="1"/>
  <c r="J257"/>
  <c r="AF259"/>
  <c r="AU259" s="1"/>
  <c r="AF259" i="31"/>
  <c r="AU259" s="1"/>
  <c r="AF265"/>
  <c r="AU265" s="1"/>
  <c r="AF265" i="1"/>
  <c r="AU265" s="1"/>
  <c r="AF257" i="31"/>
  <c r="AU257" s="1"/>
  <c r="AF257" i="1"/>
  <c r="AU257" s="1"/>
  <c r="AF262"/>
  <c r="AU262" s="1"/>
  <c r="AF262" i="31"/>
  <c r="AU262" s="1"/>
  <c r="AF264"/>
  <c r="AU264" s="1"/>
  <c r="AF264" i="1"/>
  <c r="AU264" s="1"/>
  <c r="AF266"/>
  <c r="AU266" s="1"/>
  <c r="AF266" i="31"/>
  <c r="AU266" s="1"/>
  <c r="S257"/>
  <c r="AC257" s="1"/>
  <c r="S257" i="1"/>
  <c r="AC257" s="1"/>
  <c r="S255"/>
  <c r="AC255" s="1"/>
  <c r="S255" i="31"/>
  <c r="AC255" s="1"/>
  <c r="AE629" i="3"/>
  <c r="AM255"/>
  <c r="AL255"/>
  <c r="AL257"/>
  <c r="AM257"/>
  <c r="BO261" i="1" l="1"/>
  <c r="BO261" i="31"/>
  <c r="BO263"/>
  <c r="BO263" i="1"/>
  <c r="BO255" i="31"/>
  <c r="BO255" i="1"/>
  <c r="BO259" i="31"/>
  <c r="BO259" i="1"/>
  <c r="BO256"/>
  <c r="BO256" i="31"/>
  <c r="BO260"/>
  <c r="BO260" i="1"/>
  <c r="BO264"/>
  <c r="BO264" i="31"/>
  <c r="C635" i="1"/>
  <c r="T635"/>
  <c r="T682" s="1"/>
  <c r="K682"/>
  <c r="D24" i="10"/>
  <c r="BO257" i="31"/>
  <c r="BO257" i="1"/>
  <c r="AL629" i="3"/>
  <c r="AL681" s="1"/>
  <c r="U629"/>
  <c r="AE681"/>
  <c r="BO265" i="31"/>
  <c r="BO265" i="1"/>
  <c r="BO258"/>
  <c r="BO258" i="31"/>
  <c r="BO262"/>
  <c r="BO262" i="1"/>
  <c r="BO266" i="31"/>
  <c r="BO266" i="1"/>
  <c r="C727" l="1"/>
  <c r="C682"/>
  <c r="G24" i="10"/>
  <c r="F24"/>
  <c r="O24"/>
  <c r="I24"/>
  <c r="D256"/>
  <c r="J256" l="1"/>
  <c r="F256"/>
  <c r="G256" s="1"/>
  <c r="AE272" i="3"/>
  <c r="K272" i="1"/>
  <c r="AE273" i="3"/>
  <c r="K273" i="1"/>
  <c r="R24" i="10"/>
  <c r="Q24"/>
  <c r="AG284" i="1" l="1"/>
  <c r="AV284" s="1"/>
  <c r="S273"/>
  <c r="AC273" s="1"/>
  <c r="AG284" i="31"/>
  <c r="AV284" s="1"/>
  <c r="S273"/>
  <c r="AC273" s="1"/>
  <c r="J272" i="1"/>
  <c r="C272"/>
  <c r="T272" s="1"/>
  <c r="AM272" i="3"/>
  <c r="AL272"/>
  <c r="C273" i="1"/>
  <c r="T273" s="1"/>
  <c r="J273"/>
  <c r="AE271" i="3"/>
  <c r="K271" i="1"/>
  <c r="AG283" i="31"/>
  <c r="AV283" s="1"/>
  <c r="AG283" i="1"/>
  <c r="AV283" s="1"/>
  <c r="S272"/>
  <c r="AC272" s="1"/>
  <c r="S272" i="31"/>
  <c r="AC272" s="1"/>
  <c r="AL273" i="3"/>
  <c r="AM273"/>
  <c r="S271" i="31" l="1"/>
  <c r="AC271" s="1"/>
  <c r="S271" i="1"/>
  <c r="AC271" s="1"/>
  <c r="AG282" i="31"/>
  <c r="AV282" s="1"/>
  <c r="AG282" i="1"/>
  <c r="AV282" s="1"/>
  <c r="C271"/>
  <c r="T271" s="1"/>
  <c r="J271"/>
  <c r="AL271" i="3"/>
  <c r="AM271"/>
  <c r="AE270"/>
  <c r="K270" i="1"/>
  <c r="AE269" i="3" l="1"/>
  <c r="K269" i="1"/>
  <c r="J270"/>
  <c r="C270"/>
  <c r="T270" s="1"/>
  <c r="AG281"/>
  <c r="AV281" s="1"/>
  <c r="AG281" i="31"/>
  <c r="AV281" s="1"/>
  <c r="S270" i="1"/>
  <c r="AC270" s="1"/>
  <c r="S270" i="31"/>
  <c r="AC270" s="1"/>
  <c r="AL270" i="3"/>
  <c r="AM270"/>
  <c r="J269" i="1" l="1"/>
  <c r="C269"/>
  <c r="T269" s="1"/>
  <c r="AE268" i="3"/>
  <c r="K268" i="1"/>
  <c r="S269"/>
  <c r="AC269" s="1"/>
  <c r="S269" i="31"/>
  <c r="AC269" s="1"/>
  <c r="AG280"/>
  <c r="AV280" s="1"/>
  <c r="AG280" i="1"/>
  <c r="AV280" s="1"/>
  <c r="AM269" i="3"/>
  <c r="AL269"/>
  <c r="AM268" l="1"/>
  <c r="AL268"/>
  <c r="AE267"/>
  <c r="K267" i="1"/>
  <c r="S268" i="31"/>
  <c r="AC268" s="1"/>
  <c r="AG279" i="1"/>
  <c r="AV279" s="1"/>
  <c r="AG279" i="31"/>
  <c r="AV279" s="1"/>
  <c r="S268" i="1"/>
  <c r="AC268" s="1"/>
  <c r="J268"/>
  <c r="C268"/>
  <c r="T268" s="1"/>
  <c r="AF274" i="31" l="1"/>
  <c r="AU274" s="1"/>
  <c r="AF274" i="1"/>
  <c r="AU274" s="1"/>
  <c r="C267"/>
  <c r="T267" s="1"/>
  <c r="J267"/>
  <c r="J636" s="1"/>
  <c r="J684" s="1"/>
  <c r="K636"/>
  <c r="AL267" i="3"/>
  <c r="AE630"/>
  <c r="AM267"/>
  <c r="AF267" i="31"/>
  <c r="AU267" s="1"/>
  <c r="AF267" i="1"/>
  <c r="AU267" s="1"/>
  <c r="AF268" i="31"/>
  <c r="AU268" s="1"/>
  <c r="AF268" i="1"/>
  <c r="AU268" s="1"/>
  <c r="AF270" i="31"/>
  <c r="AU270" s="1"/>
  <c r="AF270" i="1"/>
  <c r="AU270" s="1"/>
  <c r="AF269" i="31"/>
  <c r="AU269" s="1"/>
  <c r="AF269" i="1"/>
  <c r="AU269" s="1"/>
  <c r="AF273" i="31"/>
  <c r="AU273" s="1"/>
  <c r="AF273" i="1"/>
  <c r="AU273" s="1"/>
  <c r="AF272" i="31"/>
  <c r="AU272" s="1"/>
  <c r="AF272" i="1"/>
  <c r="AU272" s="1"/>
  <c r="AF271" i="31"/>
  <c r="AU271" s="1"/>
  <c r="AF271" i="1"/>
  <c r="AU271" s="1"/>
  <c r="S267" i="31"/>
  <c r="AC267" s="1"/>
  <c r="AG278" i="1"/>
  <c r="AV278" s="1"/>
  <c r="AG278" i="31"/>
  <c r="AV278" s="1"/>
  <c r="S267" i="1"/>
  <c r="AC267" s="1"/>
  <c r="AG277"/>
  <c r="AV277" s="1"/>
  <c r="AG277" i="31"/>
  <c r="AV277" s="1"/>
  <c r="AG276" i="1"/>
  <c r="AV276" s="1"/>
  <c r="AG276" i="31"/>
  <c r="AV276" s="1"/>
  <c r="AG275" i="1"/>
  <c r="AV275" s="1"/>
  <c r="AG275" i="31"/>
  <c r="AV275" s="1"/>
  <c r="AE682" i="3" l="1"/>
  <c r="AE683"/>
  <c r="U630"/>
  <c r="AL630"/>
  <c r="K683" i="1"/>
  <c r="T636"/>
  <c r="D25" i="10"/>
  <c r="C636" i="1"/>
  <c r="K684"/>
  <c r="I25" i="10" l="1"/>
  <c r="G25"/>
  <c r="F25"/>
  <c r="D257"/>
  <c r="O25"/>
  <c r="G26"/>
  <c r="AL682" i="3"/>
  <c r="AL683"/>
  <c r="T683" i="1"/>
  <c r="T684"/>
  <c r="C683"/>
  <c r="C728"/>
  <c r="C729"/>
  <c r="C684"/>
  <c r="J257" i="10" l="1"/>
  <c r="F257"/>
  <c r="G257" s="1"/>
  <c r="Q25"/>
  <c r="R25"/>
  <c r="R26"/>
  <c r="BP283" i="31" l="1"/>
  <c r="BP283" i="1"/>
  <c r="BP280" i="31"/>
  <c r="BP280" i="1"/>
  <c r="BP279" i="31"/>
  <c r="BP279" i="1"/>
  <c r="BP281" i="31"/>
  <c r="BP281" i="1"/>
  <c r="BP284" i="31"/>
  <c r="BP284" i="1"/>
  <c r="BP282" i="31"/>
  <c r="BP282" i="1"/>
  <c r="BO273" i="31" l="1"/>
  <c r="BO273" i="1"/>
  <c r="BO272"/>
  <c r="BO272" i="31"/>
  <c r="BP278"/>
  <c r="BP278" i="1"/>
  <c r="D229" i="10" s="1"/>
  <c r="BP277" i="1"/>
  <c r="BP277" i="31"/>
  <c r="BP276"/>
  <c r="BP276" i="1"/>
  <c r="BP275"/>
  <c r="BP275" i="31"/>
  <c r="BO270"/>
  <c r="BO270" i="1"/>
  <c r="BO267" i="31"/>
  <c r="BO267" i="1"/>
  <c r="BO269" i="31"/>
  <c r="BO269" i="1"/>
  <c r="BO268" i="31"/>
  <c r="BO268" i="1"/>
  <c r="BO271" i="31"/>
  <c r="BO271" i="1"/>
  <c r="BO274"/>
  <c r="BO274" i="31"/>
  <c r="G229" i="10" l="1"/>
  <c r="F229"/>
  <c r="G230"/>
</calcChain>
</file>

<file path=xl/comments1.xml><?xml version="1.0" encoding="utf-8"?>
<comments xmlns="http://schemas.openxmlformats.org/spreadsheetml/2006/main">
  <authors>
    <author>ot05219</author>
  </authors>
  <commentList>
    <comment ref="S62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with hurricane impacts added.</t>
        </r>
      </text>
    </comment>
  </commentList>
</comments>
</file>

<file path=xl/comments2.xml><?xml version="1.0" encoding="utf-8"?>
<comments xmlns="http://schemas.openxmlformats.org/spreadsheetml/2006/main">
  <authors>
    <author>ot05219</author>
  </authors>
  <commentList>
    <comment ref="S62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with hurricane impacts added.</t>
        </r>
      </text>
    </comment>
  </commentList>
</comments>
</file>

<file path=xl/comments3.xml><?xml version="1.0" encoding="utf-8"?>
<comments xmlns="http://schemas.openxmlformats.org/spreadsheetml/2006/main">
  <authors>
    <author>ot05219</author>
  </authors>
  <commentList>
    <comment ref="Q26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Buckeye SS gen 5 MW on MWH &amp;  Pilgram's  Pride 7 MW @70% LF 6/14.</t>
        </r>
      </text>
    </comment>
    <comment ref="S26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UCF Self service
5.5MW 100% LF.</t>
        </r>
      </text>
    </comment>
    <comment ref="F62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No Model Used.
Due to projected decline in SHL customers, a stable u/c was the focus of the energy sales projection.</t>
        </r>
      </text>
    </comment>
  </commentList>
</comments>
</file>

<file path=xl/comments4.xml><?xml version="1.0" encoding="utf-8"?>
<comments xmlns="http://schemas.openxmlformats.org/spreadsheetml/2006/main">
  <authors>
    <author>Lynch, Edward V</author>
    <author>ot05219</author>
  </authors>
  <commentList>
    <comment ref="W2" authorId="0">
      <text>
        <r>
          <rPr>
            <b/>
            <sz val="8"/>
            <color indexed="81"/>
            <rFont val="Tahoma"/>
            <family val="2"/>
          </rPr>
          <t>Lynch, Edward V:</t>
        </r>
        <r>
          <rPr>
            <sz val="8"/>
            <color indexed="81"/>
            <rFont val="Tahoma"/>
            <family val="2"/>
          </rPr>
          <t xml:space="preserve">
Seasonal Service Rate Customers &amp; Energy…Part Year Usage.  Modelled separately.</t>
        </r>
      </text>
    </comment>
    <comment ref="Q275" authorId="1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Buckeye SS gen 5 MW on MWH &amp;  Pilgm Pride SS 7 MW @70% LF 6/14.</t>
        </r>
      </text>
    </comment>
    <comment ref="S275" authorId="0">
      <text>
        <r>
          <rPr>
            <b/>
            <sz val="8"/>
            <color indexed="81"/>
            <rFont val="Tahoma"/>
            <family val="2"/>
          </rPr>
          <t>Lynch, Edward V:</t>
        </r>
        <r>
          <rPr>
            <sz val="8"/>
            <color indexed="81"/>
            <rFont val="Tahoma"/>
            <family val="2"/>
          </rPr>
          <t xml:space="preserve">
UCF SS Cogen 5.5mw</t>
        </r>
      </text>
    </comment>
    <comment ref="F625" authorId="1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No Model Used.
Due to projected decline in SHL customers, a stable u/c was the focus of the energy sales projection.</t>
        </r>
      </text>
    </comment>
  </commentList>
</comments>
</file>

<file path=xl/sharedStrings.xml><?xml version="1.0" encoding="utf-8"?>
<sst xmlns="http://schemas.openxmlformats.org/spreadsheetml/2006/main" count="1473" uniqueCount="199">
  <si>
    <t>Year</t>
  </si>
  <si>
    <t>Month</t>
  </si>
  <si>
    <t>Res_kwh/c</t>
  </si>
  <si>
    <t>Com_kwh/c</t>
  </si>
  <si>
    <t>SPA_kwh/c</t>
  </si>
  <si>
    <t>Res_cust</t>
  </si>
  <si>
    <t>Com_cust</t>
  </si>
  <si>
    <t>Res_mwh</t>
  </si>
  <si>
    <t>Com_mwh</t>
  </si>
  <si>
    <t>Ind_mwh</t>
  </si>
  <si>
    <t>Phos_mwh</t>
  </si>
  <si>
    <t>Iwo_mwh</t>
  </si>
  <si>
    <t>SHL_mwh</t>
  </si>
  <si>
    <t>SPA_mwh</t>
  </si>
  <si>
    <t>annual cag</t>
  </si>
  <si>
    <t>Com_pred</t>
  </si>
  <si>
    <t>SHL_pred</t>
  </si>
  <si>
    <t>SPA_pred</t>
  </si>
  <si>
    <t>RES</t>
  </si>
  <si>
    <t>COM</t>
  </si>
  <si>
    <t>IND</t>
  </si>
  <si>
    <t>SHL</t>
  </si>
  <si>
    <t>SPA</t>
  </si>
  <si>
    <t>Iwo_pred</t>
  </si>
  <si>
    <t>NON-DIS.</t>
  </si>
  <si>
    <t>YEAR</t>
  </si>
  <si>
    <t>TOTAL PHOS</t>
  </si>
  <si>
    <t>Hist W.N.</t>
  </si>
  <si>
    <t>SSR Custs</t>
  </si>
  <si>
    <t>Act</t>
  </si>
  <si>
    <t>WN-Act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</si>
  <si>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</si>
  <si>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</si>
  <si>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</si>
  <si>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</si>
  <si>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</si>
  <si>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</si>
  <si>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</si>
  <si>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</si>
  <si>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</si>
  <si>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</si>
  <si>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</si>
  <si>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</si>
  <si>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Sum of Monthlies</t>
  </si>
  <si>
    <t>Growth in Annuals (after trend and adjmts)</t>
  </si>
  <si>
    <t>WN Hist</t>
  </si>
  <si>
    <t>12 month ending residential sales</t>
  </si>
  <si>
    <t>These annuals are "predicted"…not Actuals!</t>
  </si>
  <si>
    <t>Diff from</t>
  </si>
  <si>
    <t>RES MWH</t>
  </si>
  <si>
    <t>RESID UPC</t>
  </si>
  <si>
    <t>COML UPC</t>
  </si>
  <si>
    <t>SPA UPC</t>
  </si>
  <si>
    <t>New/Old</t>
  </si>
  <si>
    <t>Yr/Yr Chg</t>
  </si>
  <si>
    <t>COML MWH</t>
  </si>
  <si>
    <t>IND MWH</t>
  </si>
  <si>
    <t>IND NON PHOSPHATE</t>
  </si>
  <si>
    <t>IND PHOSPHATE</t>
  </si>
  <si>
    <t>SPA MWH</t>
  </si>
  <si>
    <t>Mthy_alloc</t>
  </si>
  <si>
    <t>Needed for Rev-to-Rate Class Split Detail</t>
  </si>
  <si>
    <t>Nonphos/Tind</t>
  </si>
  <si>
    <t>12 month ending Commercial sales</t>
  </si>
  <si>
    <t>12 month ending SPA sales</t>
  </si>
  <si>
    <t>RUPCF</t>
  </si>
  <si>
    <t>Hurr Impacts added!</t>
  </si>
  <si>
    <t>w/Hurr Impacts</t>
  </si>
  <si>
    <t>Incremental Phosph. Rel. to '04</t>
  </si>
  <si>
    <t>RC</t>
  </si>
  <si>
    <t>CC</t>
  </si>
  <si>
    <t>SPAC</t>
  </si>
  <si>
    <t>SSR MWH</t>
  </si>
  <si>
    <t>RnoSSR_mwh</t>
  </si>
  <si>
    <t>RC No SSR</t>
  </si>
  <si>
    <t>Com_mWh</t>
  </si>
  <si>
    <t>RU_pred</t>
  </si>
  <si>
    <t>Total Resid Use/Cust</t>
  </si>
  <si>
    <t>12 month ending RUPC</t>
  </si>
  <si>
    <t>12 month ending CUPC</t>
  </si>
  <si>
    <t>Recorded/Projected Bills Rendered (No EDB correction)</t>
  </si>
  <si>
    <t>12 month ending IND wo Phos</t>
  </si>
  <si>
    <t>12 month ending IND Phos</t>
  </si>
  <si>
    <t>Tot RUPC</t>
  </si>
  <si>
    <t>12 month ending - Retail</t>
  </si>
  <si>
    <t>TOT PHOS</t>
  </si>
  <si>
    <t>EDB ADJ</t>
  </si>
  <si>
    <t>SHLC</t>
  </si>
  <si>
    <t>12 month ending SPAUPC</t>
  </si>
  <si>
    <t>SHLMWh</t>
  </si>
  <si>
    <t>SHL UPC</t>
  </si>
  <si>
    <t>SHL_UPC</t>
  </si>
  <si>
    <t>SHL_Cust</t>
  </si>
  <si>
    <t>Oct'08</t>
  </si>
  <si>
    <t>TOT</t>
  </si>
  <si>
    <t>YoY Chg</t>
  </si>
  <si>
    <t>RUnoSSRupc</t>
  </si>
  <si>
    <t>RETAIL MWH</t>
  </si>
  <si>
    <t>@$30/MWh</t>
  </si>
  <si>
    <t>RESID CUST GROWTH</t>
  </si>
  <si>
    <t>COML CUST GROWTH</t>
  </si>
  <si>
    <t>Rate Case</t>
  </si>
  <si>
    <t>Orig Fcst</t>
  </si>
  <si>
    <t>MAY'09F</t>
  </si>
  <si>
    <t>May'11-May'09</t>
  </si>
  <si>
    <t>Variance</t>
  </si>
  <si>
    <t>Tot Retail</t>
  </si>
  <si>
    <t>30Yr Normal</t>
  </si>
  <si>
    <t>Revised Fcst</t>
  </si>
  <si>
    <t>20Yr Normal</t>
  </si>
  <si>
    <t>Jan11F</t>
  </si>
  <si>
    <t>SHL12</t>
  </si>
  <si>
    <t>WNRUPC</t>
  </si>
  <si>
    <t>12ME</t>
  </si>
  <si>
    <t>RUPCno Adj</t>
  </si>
  <si>
    <t>Case DSM</t>
  </si>
  <si>
    <t>SPAMWH</t>
  </si>
  <si>
    <t>Cummulative Change from Base Year</t>
  </si>
  <si>
    <t>RUPC</t>
  </si>
  <si>
    <t>ADJUSTMENTS</t>
  </si>
  <si>
    <t>YR</t>
  </si>
  <si>
    <t>SEP'11</t>
  </si>
  <si>
    <t>Buckeye Corp</t>
  </si>
  <si>
    <t>UCF</t>
  </si>
  <si>
    <t>SHL-upc</t>
  </si>
  <si>
    <t>12 month ending residential custs</t>
  </si>
  <si>
    <t>12 month ending Commercial Custs</t>
  </si>
  <si>
    <t>RCust</t>
  </si>
  <si>
    <t>CCust</t>
  </si>
  <si>
    <t>GovCust</t>
  </si>
  <si>
    <t>Res_UPC</t>
  </si>
  <si>
    <t>Com_UPC</t>
  </si>
  <si>
    <t>Gov_UPC</t>
  </si>
  <si>
    <t>Hist W.N./EBD</t>
  </si>
  <si>
    <t>Act-EDB</t>
  </si>
  <si>
    <t>EDB</t>
  </si>
  <si>
    <t>7/16/13</t>
  </si>
  <si>
    <t>COBWn2013.xlsx</t>
  </si>
  <si>
    <t>OPA_cust</t>
  </si>
  <si>
    <t>OPA_mwh</t>
  </si>
  <si>
    <t>EV-Res</t>
  </si>
  <si>
    <t>MWH</t>
  </si>
  <si>
    <t>EV-Com</t>
  </si>
  <si>
    <t>PV-Res</t>
  </si>
  <si>
    <t>PV-Com</t>
  </si>
  <si>
    <t>Base</t>
  </si>
  <si>
    <t>High</t>
  </si>
  <si>
    <t>Low</t>
  </si>
  <si>
    <t>GAIN</t>
  </si>
  <si>
    <t>LOSS</t>
  </si>
  <si>
    <t>II</t>
  </si>
  <si>
    <t>Spring'13</t>
  </si>
  <si>
    <t>Summer'13</t>
  </si>
  <si>
    <t>Incremental DSM Savings from 2012!</t>
  </si>
  <si>
    <t>Net:EV Less PV</t>
  </si>
  <si>
    <t>Forecast Adjustments Applied to Models</t>
  </si>
  <si>
    <t>Wthr &amp; EDB Adjusted</t>
  </si>
  <si>
    <t>EDB&amp;WA</t>
  </si>
  <si>
    <t>RU_WnSIM</t>
  </si>
  <si>
    <t>Com_WnSIM</t>
  </si>
  <si>
    <t>SPAU_WnSIM</t>
  </si>
  <si>
    <t>Iwo_SIM</t>
  </si>
  <si>
    <t>SHL_SIM</t>
  </si>
  <si>
    <t>CUPC</t>
  </si>
  <si>
    <t>CUPCF</t>
  </si>
  <si>
    <t>IND_cust</t>
  </si>
  <si>
    <t>PAC</t>
  </si>
  <si>
    <t>PAUPC</t>
  </si>
  <si>
    <t>Wn&amp;EDB</t>
  </si>
  <si>
    <t>Retl MWH</t>
  </si>
  <si>
    <t>RETAIL MWh</t>
  </si>
  <si>
    <t>SPA_UPC</t>
  </si>
  <si>
    <t>CUML</t>
  </si>
  <si>
    <t>Retail MWH</t>
  </si>
  <si>
    <t>WnEDB &amp; w/EV&amp;PV</t>
  </si>
  <si>
    <t>PAMWH</t>
  </si>
  <si>
    <t>WN.B.Sim</t>
  </si>
  <si>
    <t>Pred</t>
  </si>
  <si>
    <t>wn w/EV&amp;PV(B)</t>
  </si>
  <si>
    <t>Simulated</t>
  </si>
  <si>
    <t>Incremental Phosph. Rel. to '12</t>
  </si>
  <si>
    <t>Apply to Final FUPCnoSSR</t>
  </si>
  <si>
    <t>Fall'13</t>
  </si>
  <si>
    <t>Wn &amp; EDB Adj</t>
  </si>
  <si>
    <t>(Uses BM-to-CM Total Degree Days Ratio)</t>
  </si>
  <si>
    <t>TDD</t>
  </si>
  <si>
    <t>Model Adjustments - Billing-to-Calendar Adjustments - ended up not using.</t>
  </si>
  <si>
    <t>Billed Actual &amp; Projected MWh - Hist is W-Adj &amp; EDB ADJ</t>
  </si>
  <si>
    <t>Adjustmts to Model Results for recent trends/Info</t>
  </si>
  <si>
    <t>Forecast after Adjmts Applied to Models Results</t>
  </si>
  <si>
    <r>
      <t>MetrixND Model "PREDICTED" Results (</t>
    </r>
    <r>
      <rPr>
        <b/>
        <sz val="9"/>
        <color rgb="FFFF0000"/>
        <rFont val="Arial"/>
        <family val="2"/>
      </rPr>
      <t>Billed Mo</t>
    </r>
    <r>
      <rPr>
        <b/>
        <sz val="9"/>
        <color indexed="12"/>
        <rFont val="Arial"/>
        <family val="2"/>
      </rPr>
      <t>)</t>
    </r>
  </si>
  <si>
    <r>
      <t>MetrixND Model "SIMULATED" Results (</t>
    </r>
    <r>
      <rPr>
        <b/>
        <sz val="9"/>
        <color rgb="FFFF0000"/>
        <rFont val="Arial"/>
        <family val="2"/>
      </rPr>
      <t>Cal Mo</t>
    </r>
    <r>
      <rPr>
        <b/>
        <sz val="9"/>
        <color indexed="12"/>
        <rFont val="Arial"/>
        <family val="2"/>
      </rPr>
      <t>)</t>
    </r>
  </si>
  <si>
    <r>
      <t xml:space="preserve">W-ADJ Calendar Month &amp; </t>
    </r>
    <r>
      <rPr>
        <b/>
        <sz val="9"/>
        <color rgb="FFFF0000"/>
        <rFont val="Arial"/>
        <family val="2"/>
      </rPr>
      <t xml:space="preserve">SIMULATED </t>
    </r>
    <r>
      <rPr>
        <b/>
        <sz val="9"/>
        <rFont val="Arial"/>
        <family val="2"/>
      </rPr>
      <t xml:space="preserve">MWh - </t>
    </r>
    <r>
      <rPr>
        <b/>
        <sz val="9"/>
        <color rgb="FFFF0000"/>
        <rFont val="Arial"/>
        <family val="2"/>
      </rPr>
      <t>Accounts for Incremental EV &amp; PV</t>
    </r>
  </si>
  <si>
    <t>&lt;---New Mosaic mine starts to kick in!</t>
  </si>
  <si>
    <t>TRes_cust</t>
  </si>
  <si>
    <t>SSR-KPC/</t>
  </si>
  <si>
    <t>non-ssr KPC</t>
  </si>
  <si>
    <t>10Yr Avg.</t>
  </si>
  <si>
    <t>RETAIL</t>
  </si>
</sst>
</file>

<file path=xl/styles.xml><?xml version="1.0" encoding="utf-8"?>
<styleSheet xmlns="http://schemas.openxmlformats.org/spreadsheetml/2006/main">
  <numFmts count="9">
    <numFmt numFmtId="8" formatCode="&quot;$&quot;#,##0.00_);[Red]\(&quot;$&quot;#,##0.00\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%"/>
    <numFmt numFmtId="167" formatCode="0.0000000"/>
    <numFmt numFmtId="168" formatCode="0.0000"/>
    <numFmt numFmtId="169" formatCode="_(* #,##0.0000_);_(* \(#,##0.0000\);_(* &quot;-&quot;??_);_(@_)"/>
    <numFmt numFmtId="170" formatCode="#,##0.00000"/>
  </numFmts>
  <fonts count="35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12"/>
      <name val="Arial"/>
      <family val="2"/>
    </font>
    <font>
      <b/>
      <u/>
      <sz val="8"/>
      <name val="Arial"/>
      <family val="2"/>
    </font>
    <font>
      <b/>
      <u/>
      <sz val="9"/>
      <color indexed="12"/>
      <name val="Arial"/>
      <family val="2"/>
    </font>
    <font>
      <b/>
      <u/>
      <sz val="9"/>
      <name val="Arial"/>
      <family val="2"/>
    </font>
    <font>
      <sz val="9"/>
      <color indexed="12"/>
      <name val="Arial"/>
      <family val="2"/>
    </font>
    <font>
      <sz val="8"/>
      <name val="Arial"/>
      <family val="2"/>
    </font>
    <font>
      <u/>
      <sz val="8"/>
      <name val="Arial"/>
      <family val="2"/>
    </font>
    <font>
      <b/>
      <sz val="8"/>
      <name val="Arial"/>
      <family val="2"/>
    </font>
    <font>
      <sz val="9"/>
      <color indexed="10"/>
      <name val="Arial"/>
      <family val="2"/>
    </font>
    <font>
      <sz val="9"/>
      <color indexed="16"/>
      <name val="Arial"/>
      <family val="2"/>
    </font>
    <font>
      <sz val="9"/>
      <color indexed="14"/>
      <name val="Arial"/>
      <family val="2"/>
    </font>
    <font>
      <u val="singleAccounting"/>
      <sz val="9"/>
      <name val="Arial"/>
      <family val="2"/>
    </font>
    <font>
      <sz val="9"/>
      <color indexed="53"/>
      <name val="Arial"/>
      <family val="2"/>
    </font>
    <font>
      <sz val="9"/>
      <color indexed="60"/>
      <name val="Arial"/>
      <family val="2"/>
    </font>
    <font>
      <sz val="9"/>
      <color indexed="12"/>
      <name val="Helv"/>
    </font>
    <font>
      <u/>
      <sz val="9"/>
      <name val="Arial"/>
      <family val="2"/>
    </font>
    <font>
      <b/>
      <sz val="8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8"/>
      <color indexed="12"/>
      <name val="Arial"/>
      <family val="2"/>
    </font>
    <font>
      <u/>
      <sz val="8"/>
      <color indexed="14"/>
      <name val="Arial"/>
      <family val="2"/>
    </font>
    <font>
      <sz val="9"/>
      <color indexed="52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9"/>
      <color indexed="10"/>
      <name val="Arial"/>
      <family val="2"/>
    </font>
    <font>
      <sz val="9"/>
      <color rgb="FFFF0000"/>
      <name val="Arial"/>
      <family val="2"/>
    </font>
    <font>
      <b/>
      <sz val="8"/>
      <color rgb="FFFF0000"/>
      <name val="Arial"/>
      <family val="2"/>
    </font>
    <font>
      <u/>
      <sz val="10"/>
      <color rgb="FFFF0000"/>
      <name val="Arial"/>
      <family val="2"/>
    </font>
    <font>
      <b/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2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quotePrefix="1" applyFont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8" fillId="0" borderId="0" xfId="0" quotePrefix="1" applyFont="1" applyAlignment="1">
      <alignment horizontal="right" vertical="center"/>
    </xf>
    <xf numFmtId="0" fontId="3" fillId="0" borderId="0" xfId="0" quotePrefix="1" applyFont="1" applyAlignment="1">
      <alignment horizontal="left"/>
    </xf>
    <xf numFmtId="165" fontId="9" fillId="0" borderId="0" xfId="1" applyNumberFormat="1" applyFont="1"/>
    <xf numFmtId="0" fontId="8" fillId="2" borderId="0" xfId="0" applyFont="1" applyFill="1" applyBorder="1" applyAlignment="1">
      <alignment horizontal="right" vertical="center"/>
    </xf>
    <xf numFmtId="0" fontId="4" fillId="0" borderId="0" xfId="0" quotePrefix="1" applyFont="1" applyAlignment="1">
      <alignment horizontal="right"/>
    </xf>
    <xf numFmtId="0" fontId="4" fillId="0" borderId="0" xfId="0" applyFont="1" applyAlignment="1">
      <alignment horizontal="right"/>
    </xf>
    <xf numFmtId="0" fontId="3" fillId="0" borderId="1" xfId="0" applyFont="1" applyBorder="1"/>
    <xf numFmtId="0" fontId="4" fillId="0" borderId="1" xfId="0" quotePrefix="1" applyFont="1" applyBorder="1" applyAlignment="1">
      <alignment horizontal="right"/>
    </xf>
    <xf numFmtId="165" fontId="9" fillId="0" borderId="1" xfId="1" applyNumberFormat="1" applyFont="1" applyBorder="1"/>
    <xf numFmtId="165" fontId="3" fillId="0" borderId="0" xfId="1" applyNumberFormat="1" applyFont="1"/>
    <xf numFmtId="3" fontId="3" fillId="0" borderId="0" xfId="0" applyNumberFormat="1" applyFont="1"/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4" fontId="3" fillId="0" borderId="0" xfId="1" applyNumberFormat="1" applyFont="1"/>
    <xf numFmtId="165" fontId="13" fillId="0" borderId="0" xfId="1" applyNumberFormat="1" applyFont="1"/>
    <xf numFmtId="165" fontId="14" fillId="0" borderId="0" xfId="1" applyNumberFormat="1" applyFont="1"/>
    <xf numFmtId="0" fontId="6" fillId="0" borderId="0" xfId="0" quotePrefix="1" applyFont="1" applyAlignment="1">
      <alignment horizontal="center"/>
    </xf>
    <xf numFmtId="3" fontId="3" fillId="0" borderId="1" xfId="0" applyNumberFormat="1" applyFont="1" applyBorder="1"/>
    <xf numFmtId="10" fontId="3" fillId="0" borderId="0" xfId="2" applyNumberFormat="1" applyFont="1"/>
    <xf numFmtId="10" fontId="3" fillId="0" borderId="1" xfId="2" applyNumberFormat="1" applyFont="1" applyBorder="1"/>
    <xf numFmtId="165" fontId="3" fillId="0" borderId="0" xfId="0" applyNumberFormat="1" applyFont="1"/>
    <xf numFmtId="165" fontId="15" fillId="0" borderId="0" xfId="0" applyNumberFormat="1" applyFont="1"/>
    <xf numFmtId="3" fontId="15" fillId="0" borderId="0" xfId="0" applyNumberFormat="1" applyFont="1"/>
    <xf numFmtId="3" fontId="9" fillId="0" borderId="0" xfId="0" applyNumberFormat="1" applyFont="1"/>
    <xf numFmtId="3" fontId="9" fillId="0" borderId="1" xfId="0" applyNumberFormat="1" applyFont="1" applyBorder="1"/>
    <xf numFmtId="3" fontId="9" fillId="0" borderId="0" xfId="1" applyNumberFormat="1" applyFont="1"/>
    <xf numFmtId="3" fontId="17" fillId="0" borderId="0" xfId="0" applyNumberFormat="1" applyFont="1"/>
    <xf numFmtId="0" fontId="8" fillId="0" borderId="0" xfId="0" quotePrefix="1" applyFont="1" applyAlignment="1">
      <alignment horizontal="center"/>
    </xf>
    <xf numFmtId="0" fontId="8" fillId="0" borderId="0" xfId="0" applyFont="1" applyAlignment="1">
      <alignment horizontal="right"/>
    </xf>
    <xf numFmtId="167" fontId="10" fillId="0" borderId="0" xfId="0" applyNumberFormat="1" applyFont="1"/>
    <xf numFmtId="3" fontId="18" fillId="0" borderId="0" xfId="0" applyNumberFormat="1" applyFont="1"/>
    <xf numFmtId="3" fontId="10" fillId="0" borderId="0" xfId="0" applyNumberFormat="1" applyFont="1"/>
    <xf numFmtId="0" fontId="12" fillId="0" borderId="1" xfId="0" applyFont="1" applyBorder="1"/>
    <xf numFmtId="165" fontId="9" fillId="0" borderId="0" xfId="0" applyNumberFormat="1" applyFont="1"/>
    <xf numFmtId="0" fontId="12" fillId="0" borderId="0" xfId="0" quotePrefix="1" applyFont="1" applyAlignment="1">
      <alignment horizontal="center"/>
    </xf>
    <xf numFmtId="165" fontId="17" fillId="0" borderId="0" xfId="1" applyNumberFormat="1" applyFont="1"/>
    <xf numFmtId="0" fontId="3" fillId="0" borderId="0" xfId="0" applyFont="1" applyBorder="1" applyAlignment="1">
      <alignment horizontal="center" vertical="center"/>
    </xf>
    <xf numFmtId="3" fontId="3" fillId="0" borderId="0" xfId="0" applyNumberFormat="1" applyFont="1" applyBorder="1"/>
    <xf numFmtId="0" fontId="3" fillId="0" borderId="0" xfId="0" applyFont="1" applyBorder="1"/>
    <xf numFmtId="10" fontId="3" fillId="0" borderId="0" xfId="2" applyNumberFormat="1" applyFont="1" applyBorder="1"/>
    <xf numFmtId="0" fontId="3" fillId="0" borderId="2" xfId="0" applyFont="1" applyBorder="1" applyAlignment="1">
      <alignment horizontal="center" vertical="center"/>
    </xf>
    <xf numFmtId="10" fontId="3" fillId="0" borderId="2" xfId="2" applyNumberFormat="1" applyFont="1" applyBorder="1"/>
    <xf numFmtId="0" fontId="3" fillId="0" borderId="2" xfId="0" applyFont="1" applyBorder="1"/>
    <xf numFmtId="0" fontId="13" fillId="0" borderId="0" xfId="0" applyFont="1" applyAlignment="1">
      <alignment horizontal="center" vertical="center"/>
    </xf>
    <xf numFmtId="3" fontId="9" fillId="0" borderId="0" xfId="0" applyNumberFormat="1" applyFont="1" applyBorder="1"/>
    <xf numFmtId="37" fontId="19" fillId="0" borderId="0" xfId="0" applyNumberFormat="1" applyFont="1" applyProtection="1">
      <protection locked="0"/>
    </xf>
    <xf numFmtId="0" fontId="3" fillId="0" borderId="3" xfId="0" quotePrefix="1" applyFont="1" applyBorder="1" applyAlignment="1">
      <alignment horizontal="center" vertical="center"/>
    </xf>
    <xf numFmtId="10" fontId="9" fillId="0" borderId="0" xfId="2" applyNumberFormat="1" applyFont="1"/>
    <xf numFmtId="0" fontId="4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167" fontId="10" fillId="0" borderId="0" xfId="0" applyNumberFormat="1" applyFont="1" applyBorder="1"/>
    <xf numFmtId="0" fontId="3" fillId="0" borderId="0" xfId="0" applyFont="1" applyAlignment="1">
      <alignment horizontal="center"/>
    </xf>
    <xf numFmtId="165" fontId="3" fillId="0" borderId="0" xfId="0" applyNumberFormat="1" applyFont="1" applyBorder="1"/>
    <xf numFmtId="165" fontId="16" fillId="0" borderId="0" xfId="0" applyNumberFormat="1" applyFont="1" applyBorder="1"/>
    <xf numFmtId="165" fontId="13" fillId="0" borderId="0" xfId="1" applyNumberFormat="1" applyFont="1" applyBorder="1"/>
    <xf numFmtId="0" fontId="3" fillId="0" borderId="0" xfId="0" quotePrefix="1" applyFont="1" applyBorder="1" applyAlignment="1">
      <alignment horizontal="right" vertical="center"/>
    </xf>
    <xf numFmtId="0" fontId="25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quotePrefix="1" applyFont="1" applyAlignment="1">
      <alignment horizontal="left" vertical="center"/>
    </xf>
    <xf numFmtId="3" fontId="3" fillId="0" borderId="3" xfId="0" applyNumberFormat="1" applyFont="1" applyBorder="1"/>
    <xf numFmtId="3" fontId="3" fillId="0" borderId="2" xfId="0" applyNumberFormat="1" applyFont="1" applyBorder="1"/>
    <xf numFmtId="0" fontId="3" fillId="0" borderId="0" xfId="0" quotePrefix="1" applyFont="1" applyBorder="1" applyAlignment="1">
      <alignment horizontal="left"/>
    </xf>
    <xf numFmtId="165" fontId="3" fillId="0" borderId="0" xfId="1" applyNumberFormat="1" applyFont="1" applyBorder="1"/>
    <xf numFmtId="0" fontId="3" fillId="0" borderId="0" xfId="0" applyFont="1" applyBorder="1" applyAlignment="1">
      <alignment horizontal="center"/>
    </xf>
    <xf numFmtId="0" fontId="3" fillId="0" borderId="3" xfId="0" quotePrefix="1" applyFont="1" applyBorder="1" applyAlignment="1">
      <alignment horizontal="left"/>
    </xf>
    <xf numFmtId="0" fontId="8" fillId="0" borderId="0" xfId="0" applyFont="1" applyFill="1" applyBorder="1" applyAlignment="1">
      <alignment horizontal="center" vertical="center"/>
    </xf>
    <xf numFmtId="165" fontId="14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Border="1" applyAlignment="1">
      <alignment horizontal="center"/>
    </xf>
    <xf numFmtId="165" fontId="14" fillId="0" borderId="0" xfId="1" applyNumberFormat="1" applyFont="1" applyBorder="1"/>
    <xf numFmtId="166" fontId="0" fillId="0" borderId="0" xfId="2" applyNumberFormat="1" applyFont="1"/>
    <xf numFmtId="165" fontId="26" fillId="0" borderId="0" xfId="1" applyNumberFormat="1" applyFont="1"/>
    <xf numFmtId="0" fontId="9" fillId="0" borderId="0" xfId="0" applyFont="1"/>
    <xf numFmtId="10" fontId="9" fillId="0" borderId="2" xfId="2" applyNumberFormat="1" applyFont="1" applyBorder="1"/>
    <xf numFmtId="0" fontId="27" fillId="0" borderId="0" xfId="0" applyFont="1" applyAlignment="1">
      <alignment horizontal="center"/>
    </xf>
    <xf numFmtId="10" fontId="9" fillId="0" borderId="0" xfId="2" applyNumberFormat="1" applyFont="1" applyBorder="1"/>
    <xf numFmtId="0" fontId="28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8" fillId="0" borderId="0" xfId="0" applyFont="1" applyFill="1" applyBorder="1" applyAlignment="1">
      <alignment horizontal="left" vertical="center"/>
    </xf>
    <xf numFmtId="166" fontId="0" fillId="0" borderId="0" xfId="2" applyNumberFormat="1" applyFont="1" applyAlignment="1">
      <alignment horizontal="center"/>
    </xf>
    <xf numFmtId="0" fontId="27" fillId="0" borderId="0" xfId="0" applyFont="1"/>
    <xf numFmtId="10" fontId="0" fillId="0" borderId="0" xfId="2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165" fontId="10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9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28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3" xfId="0" applyFont="1" applyBorder="1" applyAlignment="1">
      <alignment horizontal="right"/>
    </xf>
    <xf numFmtId="165" fontId="0" fillId="0" borderId="0" xfId="1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0" fontId="0" fillId="0" borderId="0" xfId="2" quotePrefix="1" applyNumberFormat="1" applyFont="1" applyBorder="1" applyAlignment="1">
      <alignment horizontal="center"/>
    </xf>
    <xf numFmtId="0" fontId="6" fillId="0" borderId="0" xfId="0" quotePrefix="1" applyFont="1" applyAlignment="1">
      <alignment horizontal="left"/>
    </xf>
    <xf numFmtId="0" fontId="4" fillId="0" borderId="0" xfId="0" applyFont="1"/>
    <xf numFmtId="0" fontId="3" fillId="0" borderId="4" xfId="0" applyFont="1" applyBorder="1"/>
    <xf numFmtId="0" fontId="27" fillId="0" borderId="0" xfId="0" quotePrefix="1" applyFont="1" applyAlignment="1">
      <alignment horizontal="center"/>
    </xf>
    <xf numFmtId="166" fontId="0" fillId="0" borderId="0" xfId="2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165" fontId="14" fillId="0" borderId="0" xfId="1" applyNumberFormat="1" applyFont="1" applyBorder="1" applyAlignment="1">
      <alignment horizontal="center"/>
    </xf>
    <xf numFmtId="165" fontId="3" fillId="0" borderId="2" xfId="1" applyNumberFormat="1" applyFont="1" applyBorder="1"/>
    <xf numFmtId="165" fontId="9" fillId="0" borderId="0" xfId="1" applyNumberFormat="1" applyFont="1" applyBorder="1"/>
    <xf numFmtId="3" fontId="3" fillId="0" borderId="0" xfId="0" applyNumberFormat="1" applyFont="1" applyAlignment="1">
      <alignment horizontal="center" vertical="center"/>
    </xf>
    <xf numFmtId="3" fontId="13" fillId="0" borderId="0" xfId="0" applyNumberFormat="1" applyFont="1"/>
    <xf numFmtId="165" fontId="29" fillId="0" borderId="0" xfId="1" applyNumberFormat="1" applyFont="1" applyAlignment="1">
      <alignment horizontal="center"/>
    </xf>
    <xf numFmtId="165" fontId="29" fillId="0" borderId="0" xfId="1" applyNumberFormat="1" applyFont="1" applyBorder="1" applyAlignment="1">
      <alignment horizontal="center"/>
    </xf>
    <xf numFmtId="3" fontId="3" fillId="0" borderId="8" xfId="0" applyNumberFormat="1" applyFont="1" applyBorder="1"/>
    <xf numFmtId="3" fontId="10" fillId="0" borderId="3" xfId="0" applyNumberFormat="1" applyFont="1" applyBorder="1"/>
    <xf numFmtId="0" fontId="29" fillId="0" borderId="0" xfId="0" applyFont="1" applyAlignment="1">
      <alignment horizontal="left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/>
    <xf numFmtId="1" fontId="14" fillId="0" borderId="0" xfId="1" applyNumberFormat="1" applyFont="1" applyAlignment="1">
      <alignment horizontal="right"/>
    </xf>
    <xf numFmtId="0" fontId="30" fillId="3" borderId="0" xfId="0" quotePrefix="1" applyFont="1" applyFill="1" applyAlignment="1">
      <alignment horizontal="left" vertical="center"/>
    </xf>
    <xf numFmtId="0" fontId="3" fillId="0" borderId="0" xfId="0" quotePrefix="1" applyFont="1" applyAlignment="1">
      <alignment horizontal="center"/>
    </xf>
    <xf numFmtId="3" fontId="10" fillId="0" borderId="0" xfId="0" applyNumberFormat="1" applyFont="1" applyBorder="1"/>
    <xf numFmtId="3" fontId="10" fillId="0" borderId="4" xfId="0" applyNumberFormat="1" applyFont="1" applyBorder="1"/>
    <xf numFmtId="0" fontId="4" fillId="4" borderId="0" xfId="0" quotePrefix="1" applyFont="1" applyFill="1" applyAlignment="1">
      <alignment horizontal="right"/>
    </xf>
    <xf numFmtId="168" fontId="3" fillId="0" borderId="0" xfId="0" applyNumberFormat="1" applyFont="1" applyFill="1"/>
    <xf numFmtId="164" fontId="4" fillId="0" borderId="0" xfId="1" quotePrefix="1" applyNumberFormat="1" applyFont="1" applyAlignment="1">
      <alignment horizontal="center"/>
    </xf>
    <xf numFmtId="165" fontId="26" fillId="0" borderId="0" xfId="1" applyNumberFormat="1" applyFont="1" applyBorder="1"/>
    <xf numFmtId="0" fontId="3" fillId="0" borderId="0" xfId="0" quotePrefix="1" applyFont="1" applyFill="1" applyAlignment="1">
      <alignment horizontal="left"/>
    </xf>
    <xf numFmtId="0" fontId="3" fillId="0" borderId="0" xfId="0" applyFont="1" applyFill="1"/>
    <xf numFmtId="3" fontId="9" fillId="0" borderId="0" xfId="1" applyNumberFormat="1" applyFont="1" applyFill="1"/>
    <xf numFmtId="3" fontId="29" fillId="0" borderId="0" xfId="0" applyNumberFormat="1" applyFont="1" applyAlignment="1">
      <alignment horizontal="center"/>
    </xf>
    <xf numFmtId="0" fontId="24" fillId="0" borderId="2" xfId="0" applyFont="1" applyBorder="1" applyAlignment="1">
      <alignment horizontal="center" vertical="center"/>
    </xf>
    <xf numFmtId="0" fontId="30" fillId="0" borderId="0" xfId="0" applyFont="1" applyFill="1" applyAlignment="1">
      <alignment horizontal="left" vertical="center"/>
    </xf>
    <xf numFmtId="165" fontId="14" fillId="0" borderId="0" xfId="1" applyNumberFormat="1" applyFont="1" applyFill="1" applyBorder="1"/>
    <xf numFmtId="3" fontId="3" fillId="0" borderId="0" xfId="0" applyNumberFormat="1" applyFont="1" applyFill="1"/>
    <xf numFmtId="1" fontId="3" fillId="0" borderId="0" xfId="0" applyNumberFormat="1" applyFont="1"/>
    <xf numFmtId="165" fontId="13" fillId="0" borderId="0" xfId="0" applyNumberFormat="1" applyFont="1" applyFill="1"/>
    <xf numFmtId="1" fontId="14" fillId="0" borderId="0" xfId="1" applyNumberFormat="1" applyFont="1" applyAlignment="1">
      <alignment horizontal="center"/>
    </xf>
    <xf numFmtId="165" fontId="3" fillId="0" borderId="1" xfId="1" applyNumberFormat="1" applyFont="1" applyBorder="1"/>
    <xf numFmtId="0" fontId="3" fillId="0" borderId="0" xfId="0" quotePrefix="1" applyFont="1" applyAlignment="1"/>
    <xf numFmtId="0" fontId="3" fillId="0" borderId="0" xfId="0" applyFont="1" applyAlignment="1"/>
    <xf numFmtId="0" fontId="3" fillId="0" borderId="0" xfId="0" applyFont="1" applyFill="1" applyAlignment="1">
      <alignment horizontal="center" vertical="center"/>
    </xf>
    <xf numFmtId="37" fontId="3" fillId="0" borderId="0" xfId="0" applyNumberFormat="1" applyFont="1"/>
    <xf numFmtId="165" fontId="31" fillId="0" borderId="0" xfId="1" applyNumberFormat="1" applyFont="1"/>
    <xf numFmtId="0" fontId="13" fillId="0" borderId="0" xfId="0" quotePrefix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64" fontId="3" fillId="0" borderId="0" xfId="1" applyNumberFormat="1" applyFont="1" applyBorder="1"/>
    <xf numFmtId="3" fontId="31" fillId="0" borderId="0" xfId="0" applyNumberFormat="1" applyFont="1" applyBorder="1"/>
    <xf numFmtId="164" fontId="3" fillId="0" borderId="2" xfId="1" applyNumberFormat="1" applyFont="1" applyBorder="1"/>
    <xf numFmtId="10" fontId="4" fillId="0" borderId="0" xfId="2" applyNumberFormat="1" applyFont="1" applyBorder="1"/>
    <xf numFmtId="10" fontId="4" fillId="0" borderId="0" xfId="2" applyNumberFormat="1" applyFont="1"/>
    <xf numFmtId="0" fontId="4" fillId="0" borderId="0" xfId="0" quotePrefix="1" applyFont="1" applyAlignment="1">
      <alignment horizontal="center"/>
    </xf>
    <xf numFmtId="168" fontId="3" fillId="5" borderId="0" xfId="0" applyNumberFormat="1" applyFont="1" applyFill="1"/>
    <xf numFmtId="168" fontId="3" fillId="0" borderId="0" xfId="0" quotePrefix="1" applyNumberFormat="1" applyFont="1" applyFill="1" applyAlignment="1">
      <alignment horizontal="center"/>
    </xf>
    <xf numFmtId="1" fontId="31" fillId="0" borderId="0" xfId="0" applyNumberFormat="1" applyFont="1"/>
    <xf numFmtId="169" fontId="14" fillId="0" borderId="0" xfId="1" applyNumberFormat="1" applyFont="1"/>
    <xf numFmtId="167" fontId="11" fillId="0" borderId="0" xfId="0" applyNumberFormat="1" applyFont="1" applyBorder="1"/>
    <xf numFmtId="10" fontId="4" fillId="0" borderId="2" xfId="2" applyNumberFormat="1" applyFont="1" applyBorder="1"/>
    <xf numFmtId="0" fontId="3" fillId="0" borderId="0" xfId="0" quotePrefix="1" applyFont="1" applyAlignment="1">
      <alignment horizontal="center"/>
    </xf>
    <xf numFmtId="167" fontId="3" fillId="0" borderId="0" xfId="0" applyNumberFormat="1" applyFont="1" applyBorder="1"/>
    <xf numFmtId="3" fontId="31" fillId="0" borderId="0" xfId="0" applyNumberFormat="1" applyFont="1"/>
    <xf numFmtId="165" fontId="31" fillId="0" borderId="0" xfId="0" applyNumberFormat="1" applyFont="1"/>
    <xf numFmtId="0" fontId="3" fillId="0" borderId="0" xfId="0" applyFont="1" applyAlignment="1">
      <alignment horizontal="center"/>
    </xf>
    <xf numFmtId="0" fontId="27" fillId="6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0" fillId="5" borderId="0" xfId="1" applyNumberFormat="1" applyFont="1" applyFill="1" applyAlignment="1">
      <alignment horizontal="center"/>
    </xf>
    <xf numFmtId="165" fontId="0" fillId="0" borderId="0" xfId="0" applyNumberFormat="1"/>
    <xf numFmtId="0" fontId="27" fillId="0" borderId="12" xfId="0" quotePrefix="1" applyFont="1" applyBorder="1" applyAlignment="1">
      <alignment horizontal="right"/>
    </xf>
    <xf numFmtId="165" fontId="0" fillId="0" borderId="13" xfId="1" applyNumberFormat="1" applyFont="1" applyBorder="1" applyAlignment="1">
      <alignment horizontal="center"/>
    </xf>
    <xf numFmtId="165" fontId="0" fillId="0" borderId="14" xfId="1" applyNumberFormat="1" applyFont="1" applyBorder="1" applyAlignment="1">
      <alignment horizontal="center"/>
    </xf>
    <xf numFmtId="8" fontId="27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6" borderId="0" xfId="0" quotePrefix="1" applyFont="1" applyFill="1" applyAlignment="1">
      <alignment horizontal="center"/>
    </xf>
    <xf numFmtId="0" fontId="28" fillId="0" borderId="0" xfId="0" quotePrefix="1" applyFont="1" applyAlignment="1">
      <alignment horizontal="center"/>
    </xf>
    <xf numFmtId="0" fontId="2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70" fontId="3" fillId="0" borderId="0" xfId="0" applyNumberFormat="1" applyFont="1"/>
    <xf numFmtId="0" fontId="3" fillId="0" borderId="0" xfId="0" quotePrefix="1" applyFont="1" applyAlignment="1">
      <alignment horizontal="center"/>
    </xf>
    <xf numFmtId="3" fontId="0" fillId="0" borderId="0" xfId="0" applyNumberFormat="1"/>
    <xf numFmtId="0" fontId="4" fillId="5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9" fillId="6" borderId="0" xfId="0" applyNumberFormat="1" applyFont="1" applyFill="1"/>
    <xf numFmtId="0" fontId="21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NumberFormat="1" applyFont="1" applyAlignment="1">
      <alignment horizontal="center"/>
    </xf>
    <xf numFmtId="0" fontId="4" fillId="5" borderId="0" xfId="0" quotePrefix="1" applyFont="1" applyFill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32" fillId="0" borderId="0" xfId="0" quotePrefix="1" applyFont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2" xfId="0" applyNumberFormat="1" applyFont="1" applyBorder="1" applyAlignment="1">
      <alignment horizontal="center"/>
    </xf>
    <xf numFmtId="3" fontId="3" fillId="6" borderId="0" xfId="0" applyNumberFormat="1" applyFont="1" applyFill="1"/>
    <xf numFmtId="0" fontId="3" fillId="0" borderId="0" xfId="0" applyFont="1" applyAlignment="1">
      <alignment horizontal="center"/>
    </xf>
    <xf numFmtId="0" fontId="33" fillId="0" borderId="0" xfId="0" quotePrefix="1" applyFont="1" applyAlignment="1">
      <alignment horizontal="center"/>
    </xf>
    <xf numFmtId="166" fontId="3" fillId="0" borderId="0" xfId="2" quotePrefix="1" applyNumberFormat="1" applyFont="1" applyAlignment="1">
      <alignment horizontal="center"/>
    </xf>
    <xf numFmtId="0" fontId="3" fillId="0" borderId="0" xfId="0" quotePrefix="1" applyFont="1" applyAlignment="1">
      <alignment horizontal="center"/>
    </xf>
    <xf numFmtId="3" fontId="3" fillId="5" borderId="0" xfId="0" applyNumberFormat="1" applyFont="1" applyFill="1"/>
    <xf numFmtId="3" fontId="3" fillId="5" borderId="0" xfId="1" applyNumberFormat="1" applyFont="1" applyFill="1"/>
    <xf numFmtId="0" fontId="3" fillId="0" borderId="0" xfId="0" quotePrefix="1" applyFont="1" applyAlignment="1">
      <alignment horizontal="center"/>
    </xf>
    <xf numFmtId="0" fontId="4" fillId="5" borderId="0" xfId="0" quotePrefix="1" applyFont="1" applyFill="1" applyAlignment="1">
      <alignment horizontal="right"/>
    </xf>
    <xf numFmtId="0" fontId="4" fillId="5" borderId="15" xfId="0" applyFont="1" applyFill="1" applyBorder="1" applyAlignment="1">
      <alignment horizontal="center"/>
    </xf>
    <xf numFmtId="0" fontId="4" fillId="6" borderId="0" xfId="0" quotePrefix="1" applyFont="1" applyFill="1" applyAlignment="1">
      <alignment horizontal="right"/>
    </xf>
    <xf numFmtId="0" fontId="4" fillId="6" borderId="15" xfId="0" applyFont="1" applyFill="1" applyBorder="1" applyAlignment="1">
      <alignment horizontal="center"/>
    </xf>
    <xf numFmtId="0" fontId="4" fillId="6" borderId="0" xfId="0" applyFont="1" applyFill="1" applyAlignment="1">
      <alignment horizontal="center"/>
    </xf>
    <xf numFmtId="0" fontId="3" fillId="5" borderId="0" xfId="0" applyFont="1" applyFill="1"/>
    <xf numFmtId="0" fontId="3" fillId="6" borderId="0" xfId="0" applyFont="1" applyFill="1"/>
    <xf numFmtId="0" fontId="3" fillId="5" borderId="0" xfId="0" applyFont="1" applyFill="1" applyBorder="1"/>
    <xf numFmtId="0" fontId="3" fillId="6" borderId="0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3" fontId="3" fillId="5" borderId="0" xfId="0" applyNumberFormat="1" applyFont="1" applyFill="1" applyAlignment="1"/>
    <xf numFmtId="3" fontId="3" fillId="0" borderId="0" xfId="1" applyNumberFormat="1" applyFont="1"/>
    <xf numFmtId="0" fontId="4" fillId="0" borderId="1" xfId="0" quotePrefix="1" applyFont="1" applyBorder="1" applyAlignment="1">
      <alignment horizontal="center"/>
    </xf>
    <xf numFmtId="165" fontId="3" fillId="0" borderId="8" xfId="1" applyNumberFormat="1" applyFont="1" applyBorder="1"/>
    <xf numFmtId="169" fontId="13" fillId="0" borderId="0" xfId="1" applyNumberFormat="1" applyFont="1"/>
    <xf numFmtId="165" fontId="31" fillId="0" borderId="1" xfId="1" applyNumberFormat="1" applyFont="1" applyBorder="1"/>
    <xf numFmtId="0" fontId="0" fillId="0" borderId="0" xfId="0" applyBorder="1"/>
    <xf numFmtId="0" fontId="0" fillId="0" borderId="2" xfId="0" applyBorder="1"/>
    <xf numFmtId="10" fontId="4" fillId="0" borderId="1" xfId="2" applyNumberFormat="1" applyFont="1" applyBorder="1"/>
    <xf numFmtId="1" fontId="31" fillId="0" borderId="2" xfId="0" applyNumberFormat="1" applyFont="1" applyBorder="1"/>
    <xf numFmtId="0" fontId="3" fillId="0" borderId="0" xfId="0" quotePrefix="1" applyFont="1" applyAlignment="1">
      <alignment horizontal="center"/>
    </xf>
    <xf numFmtId="4" fontId="3" fillId="0" borderId="0" xfId="0" applyNumberFormat="1" applyFont="1"/>
    <xf numFmtId="4" fontId="3" fillId="0" borderId="0" xfId="0" quotePrefix="1" applyNumberFormat="1" applyFont="1" applyBorder="1" applyAlignment="1">
      <alignment horizontal="left"/>
    </xf>
    <xf numFmtId="10" fontId="3" fillId="0" borderId="8" xfId="2" applyNumberFormat="1" applyFont="1" applyBorder="1"/>
    <xf numFmtId="0" fontId="24" fillId="0" borderId="0" xfId="0" applyFont="1" applyBorder="1" applyAlignment="1">
      <alignment horizontal="center" vertical="center"/>
    </xf>
    <xf numFmtId="0" fontId="30" fillId="0" borderId="0" xfId="0" quotePrefix="1" applyFont="1" applyFill="1" applyAlignment="1">
      <alignment horizontal="left" vertical="center"/>
    </xf>
    <xf numFmtId="0" fontId="4" fillId="0" borderId="0" xfId="0" quotePrefix="1" applyFont="1" applyFill="1" applyAlignment="1">
      <alignment horizontal="center"/>
    </xf>
    <xf numFmtId="0" fontId="12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" fontId="3" fillId="0" borderId="3" xfId="0" applyNumberFormat="1" applyFont="1" applyBorder="1"/>
    <xf numFmtId="1" fontId="31" fillId="0" borderId="3" xfId="0" applyNumberFormat="1" applyFont="1" applyBorder="1"/>
    <xf numFmtId="1" fontId="3" fillId="0" borderId="0" xfId="1" applyNumberFormat="1" applyFont="1" applyBorder="1"/>
    <xf numFmtId="1" fontId="3" fillId="0" borderId="2" xfId="1" applyNumberFormat="1" applyFont="1" applyBorder="1"/>
    <xf numFmtId="3" fontId="3" fillId="0" borderId="4" xfId="0" applyNumberFormat="1" applyFont="1" applyBorder="1"/>
    <xf numFmtId="3" fontId="9" fillId="0" borderId="3" xfId="0" applyNumberFormat="1" applyFont="1" applyBorder="1"/>
    <xf numFmtId="10" fontId="3" fillId="0" borderId="3" xfId="2" applyNumberFormat="1" applyFont="1" applyBorder="1"/>
    <xf numFmtId="10" fontId="3" fillId="0" borderId="4" xfId="2" applyNumberFormat="1" applyFont="1" applyBorder="1"/>
    <xf numFmtId="1" fontId="31" fillId="0" borderId="4" xfId="0" applyNumberFormat="1" applyFont="1" applyBorder="1"/>
    <xf numFmtId="0" fontId="3" fillId="0" borderId="2" xfId="0" quotePrefix="1" applyFont="1" applyBorder="1" applyAlignment="1">
      <alignment horizontal="right" vertical="center"/>
    </xf>
    <xf numFmtId="165" fontId="3" fillId="0" borderId="3" xfId="1" applyNumberFormat="1" applyFont="1" applyBorder="1"/>
    <xf numFmtId="0" fontId="4" fillId="0" borderId="3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/>
    </xf>
    <xf numFmtId="9" fontId="3" fillId="0" borderId="0" xfId="2" quotePrefix="1" applyFont="1" applyAlignment="1">
      <alignment horizontal="left"/>
    </xf>
    <xf numFmtId="1" fontId="31" fillId="0" borderId="0" xfId="1" applyNumberFormat="1" applyFont="1" applyAlignment="1">
      <alignment horizontal="center"/>
    </xf>
    <xf numFmtId="10" fontId="31" fillId="0" borderId="0" xfId="2" applyNumberFormat="1" applyFont="1"/>
    <xf numFmtId="0" fontId="31" fillId="0" borderId="0" xfId="0" applyFont="1"/>
    <xf numFmtId="10" fontId="31" fillId="0" borderId="2" xfId="2" applyNumberFormat="1" applyFont="1" applyBorder="1"/>
    <xf numFmtId="0" fontId="31" fillId="0" borderId="2" xfId="0" applyFont="1" applyBorder="1"/>
    <xf numFmtId="10" fontId="31" fillId="0" borderId="0" xfId="2" applyNumberFormat="1" applyFont="1" applyBorder="1"/>
    <xf numFmtId="0" fontId="31" fillId="0" borderId="0" xfId="0" applyFont="1" applyBorder="1"/>
    <xf numFmtId="3" fontId="9" fillId="0" borderId="0" xfId="0" applyNumberFormat="1" applyFont="1" applyFill="1"/>
    <xf numFmtId="165" fontId="3" fillId="0" borderId="0" xfId="1" applyNumberFormat="1" applyFont="1" applyAlignment="1">
      <alignment horizontal="center"/>
    </xf>
    <xf numFmtId="0" fontId="12" fillId="0" borderId="0" xfId="0" applyFont="1" applyBorder="1"/>
    <xf numFmtId="0" fontId="3" fillId="0" borderId="0" xfId="0" applyFont="1" applyBorder="1" applyAlignment="1">
      <alignment horizontal="right"/>
    </xf>
    <xf numFmtId="10" fontId="3" fillId="0" borderId="16" xfId="2" applyNumberFormat="1" applyFont="1" applyBorder="1"/>
    <xf numFmtId="0" fontId="3" fillId="0" borderId="0" xfId="0" applyFont="1" applyAlignment="1">
      <alignment horizontal="center"/>
    </xf>
    <xf numFmtId="165" fontId="9" fillId="5" borderId="0" xfId="1" applyNumberFormat="1" applyFont="1" applyFill="1"/>
    <xf numFmtId="0" fontId="3" fillId="0" borderId="0" xfId="0" applyFont="1" applyAlignment="1">
      <alignment horizontal="center"/>
    </xf>
    <xf numFmtId="165" fontId="13" fillId="0" borderId="0" xfId="1" quotePrefix="1" applyNumberFormat="1" applyFont="1" applyAlignment="1">
      <alignment horizontal="right"/>
    </xf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3" fontId="31" fillId="0" borderId="0" xfId="1" applyNumberFormat="1" applyFont="1"/>
    <xf numFmtId="3" fontId="31" fillId="0" borderId="2" xfId="0" applyNumberFormat="1" applyFont="1" applyBorder="1"/>
    <xf numFmtId="0" fontId="3" fillId="0" borderId="0" xfId="0" applyFont="1" applyAlignment="1">
      <alignment horizontal="center"/>
    </xf>
    <xf numFmtId="3" fontId="31" fillId="0" borderId="0" xfId="0" applyNumberFormat="1" applyFont="1" applyFill="1"/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5" borderId="17" xfId="0" quotePrefix="1" applyFont="1" applyFill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3" fillId="6" borderId="0" xfId="0" quotePrefix="1" applyFont="1" applyFill="1" applyBorder="1" applyAlignment="1">
      <alignment horizontal="center"/>
    </xf>
    <xf numFmtId="0" fontId="4" fillId="5" borderId="16" xfId="0" quotePrefix="1" applyFont="1" applyFill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6" borderId="12" xfId="0" quotePrefix="1" applyFont="1" applyFill="1" applyBorder="1" applyAlignment="1">
      <alignment horizontal="right"/>
    </xf>
    <xf numFmtId="0" fontId="4" fillId="6" borderId="13" xfId="0" applyFont="1" applyFill="1" applyBorder="1" applyAlignment="1">
      <alignment horizontal="right"/>
    </xf>
    <xf numFmtId="0" fontId="3" fillId="0" borderId="13" xfId="0" applyFont="1" applyBorder="1"/>
    <xf numFmtId="3" fontId="9" fillId="0" borderId="13" xfId="0" applyNumberFormat="1" applyFont="1" applyBorder="1"/>
    <xf numFmtId="3" fontId="9" fillId="0" borderId="14" xfId="0" applyNumberFormat="1" applyFont="1" applyBorder="1"/>
    <xf numFmtId="0" fontId="4" fillId="5" borderId="6" xfId="0" applyFont="1" applyFill="1" applyBorder="1" applyAlignment="1">
      <alignment horizontal="center"/>
    </xf>
    <xf numFmtId="0" fontId="4" fillId="0" borderId="13" xfId="0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1" fontId="14" fillId="0" borderId="0" xfId="1" quotePrefix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quotePrefix="1" applyFont="1" applyFill="1" applyAlignment="1">
      <alignment horizontal="right"/>
    </xf>
    <xf numFmtId="0" fontId="20" fillId="5" borderId="0" xfId="0" applyFont="1" applyFill="1" applyAlignment="1">
      <alignment horizontal="center"/>
    </xf>
    <xf numFmtId="169" fontId="3" fillId="0" borderId="0" xfId="0" applyNumberFormat="1" applyFont="1"/>
    <xf numFmtId="0" fontId="12" fillId="0" borderId="0" xfId="0" quotePrefix="1" applyFont="1" applyAlignment="1">
      <alignment horizontal="right"/>
    </xf>
    <xf numFmtId="0" fontId="31" fillId="0" borderId="0" xfId="0" quotePrefix="1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5" fontId="4" fillId="0" borderId="0" xfId="1" applyNumberFormat="1" applyFont="1"/>
    <xf numFmtId="3" fontId="3" fillId="5" borderId="0" xfId="0" applyNumberFormat="1" applyFont="1" applyFill="1" applyAlignment="1">
      <alignment horizontal="center"/>
    </xf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4" fillId="5" borderId="5" xfId="0" quotePrefix="1" applyFont="1" applyFill="1" applyBorder="1" applyAlignment="1">
      <alignment horizontal="center"/>
    </xf>
    <xf numFmtId="0" fontId="4" fillId="5" borderId="7" xfId="0" quotePrefix="1" applyFont="1" applyFill="1" applyBorder="1" applyAlignment="1">
      <alignment horizontal="center"/>
    </xf>
    <xf numFmtId="0" fontId="3" fillId="5" borderId="0" xfId="0" quotePrefix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quotePrefix="1" applyFont="1" applyAlignment="1">
      <alignment horizontal="center"/>
    </xf>
    <xf numFmtId="0" fontId="4" fillId="0" borderId="0" xfId="0" applyFont="1" applyAlignment="1">
      <alignment horizontal="center"/>
    </xf>
    <xf numFmtId="0" fontId="4" fillId="3" borderId="5" xfId="0" quotePrefix="1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5" fillId="3" borderId="5" xfId="0" quotePrefix="1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3" fillId="3" borderId="9" xfId="0" quotePrefix="1" applyFont="1" applyFill="1" applyBorder="1" applyAlignment="1">
      <alignment horizontal="center"/>
    </xf>
    <xf numFmtId="0" fontId="3" fillId="3" borderId="10" xfId="0" quotePrefix="1" applyFont="1" applyFill="1" applyBorder="1" applyAlignment="1">
      <alignment horizontal="center"/>
    </xf>
    <xf numFmtId="0" fontId="3" fillId="3" borderId="11" xfId="0" quotePrefix="1" applyFont="1" applyFill="1" applyBorder="1" applyAlignment="1">
      <alignment horizontal="center"/>
    </xf>
    <xf numFmtId="0" fontId="12" fillId="5" borderId="5" xfId="0" quotePrefix="1" applyFont="1" applyFill="1" applyBorder="1" applyAlignment="1">
      <alignment horizontal="center"/>
    </xf>
    <xf numFmtId="0" fontId="12" fillId="5" borderId="6" xfId="0" quotePrefix="1" applyFont="1" applyFill="1" applyBorder="1" applyAlignment="1">
      <alignment horizontal="center"/>
    </xf>
    <xf numFmtId="0" fontId="12" fillId="5" borderId="7" xfId="0" quotePrefix="1" applyFont="1" applyFill="1" applyBorder="1" applyAlignment="1">
      <alignment horizontal="center"/>
    </xf>
    <xf numFmtId="0" fontId="4" fillId="3" borderId="9" xfId="0" quotePrefix="1" applyFont="1" applyFill="1" applyBorder="1" applyAlignment="1">
      <alignment horizontal="center"/>
    </xf>
    <xf numFmtId="0" fontId="4" fillId="3" borderId="10" xfId="0" quotePrefix="1" applyFont="1" applyFill="1" applyBorder="1" applyAlignment="1">
      <alignment horizontal="center"/>
    </xf>
    <xf numFmtId="0" fontId="4" fillId="3" borderId="11" xfId="0" quotePrefix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worksheet" Target="worksheets/sheet2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3" Type="http://schemas.openxmlformats.org/officeDocument/2006/relationships/chartsheet" Target="chartsheets/sheet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chartsheet" Target="chartsheets/sheet7.xml"/><Relationship Id="rId12" Type="http://schemas.openxmlformats.org/officeDocument/2006/relationships/worksheet" Target="worksheets/sheet1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customXml" Target="../customXml/item1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5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2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calcChain" Target="calcChain.xml"/><Relationship Id="rId5" Type="http://schemas.openxmlformats.org/officeDocument/2006/relationships/chartsheet" Target="chartsheets/sheet5.xml"/><Relationship Id="rId15" Type="http://schemas.openxmlformats.org/officeDocument/2006/relationships/worksheet" Target="worksheets/sheet4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10" Type="http://schemas.openxmlformats.org/officeDocument/2006/relationships/chartsheet" Target="chart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sharedStrings" Target="sharedStrings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worksheet" Target="worksheets/sheet3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styles" Target="styles.xml"/><Relationship Id="rId48" Type="http://schemas.openxmlformats.org/officeDocument/2006/relationships/customXml" Target="../customXml/item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RETAIL MWH SALES
12 Month Rolling</a:t>
            </a:r>
          </a:p>
        </c:rich>
      </c:tx>
      <c:layout>
        <c:manualLayout>
          <c:xMode val="edge"/>
          <c:yMode val="edge"/>
          <c:x val="0.37624861265261578"/>
          <c:y val="1.96399345335515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543840177580466"/>
          <c:y val="0.10310965630114566"/>
          <c:w val="0.84461709211989511"/>
          <c:h val="0.80250954719039824"/>
        </c:manualLayout>
      </c:layout>
      <c:lineChart>
        <c:grouping val="standard"/>
        <c:ser>
          <c:idx val="0"/>
          <c:order val="0"/>
          <c:tx>
            <c:strRef>
              <c:f>TOTAL_PEF_B!$AE$2</c:f>
              <c:strCache>
                <c:ptCount val="1"/>
                <c:pt idx="0">
                  <c:v>Act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TOTAL_PEF_B!$A$75:$A$363</c:f>
              <c:numCache>
                <c:formatCode>General</c:formatCode>
                <c:ptCount val="289"/>
                <c:pt idx="0">
                  <c:v>1997</c:v>
                </c:pt>
                <c:pt idx="1">
                  <c:v>1997</c:v>
                </c:pt>
                <c:pt idx="2">
                  <c:v>1997</c:v>
                </c:pt>
                <c:pt idx="3">
                  <c:v>1997</c:v>
                </c:pt>
                <c:pt idx="4">
                  <c:v>1997</c:v>
                </c:pt>
                <c:pt idx="5">
                  <c:v>1997</c:v>
                </c:pt>
                <c:pt idx="6">
                  <c:v>1997</c:v>
                </c:pt>
                <c:pt idx="7">
                  <c:v>1997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1998</c:v>
                </c:pt>
                <c:pt idx="17">
                  <c:v>1998</c:v>
                </c:pt>
                <c:pt idx="18">
                  <c:v>1998</c:v>
                </c:pt>
                <c:pt idx="19">
                  <c:v>1998</c:v>
                </c:pt>
                <c:pt idx="20">
                  <c:v>1998</c:v>
                </c:pt>
                <c:pt idx="21">
                  <c:v>1998</c:v>
                </c:pt>
                <c:pt idx="22">
                  <c:v>1998</c:v>
                </c:pt>
                <c:pt idx="23">
                  <c:v>1998</c:v>
                </c:pt>
                <c:pt idx="24">
                  <c:v>1999</c:v>
                </c:pt>
                <c:pt idx="25">
                  <c:v>1999</c:v>
                </c:pt>
                <c:pt idx="26">
                  <c:v>1999</c:v>
                </c:pt>
                <c:pt idx="27">
                  <c:v>1999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1999</c:v>
                </c:pt>
                <c:pt idx="32">
                  <c:v>1999</c:v>
                </c:pt>
                <c:pt idx="33">
                  <c:v>1999</c:v>
                </c:pt>
                <c:pt idx="34">
                  <c:v>1999</c:v>
                </c:pt>
                <c:pt idx="35">
                  <c:v>1999</c:v>
                </c:pt>
                <c:pt idx="36">
                  <c:v>2000</c:v>
                </c:pt>
                <c:pt idx="37">
                  <c:v>2000</c:v>
                </c:pt>
                <c:pt idx="38">
                  <c:v>2000</c:v>
                </c:pt>
                <c:pt idx="39">
                  <c:v>2000</c:v>
                </c:pt>
                <c:pt idx="40">
                  <c:v>2000</c:v>
                </c:pt>
                <c:pt idx="41">
                  <c:v>2000</c:v>
                </c:pt>
                <c:pt idx="42">
                  <c:v>2000</c:v>
                </c:pt>
                <c:pt idx="43">
                  <c:v>2000</c:v>
                </c:pt>
                <c:pt idx="44">
                  <c:v>2000</c:v>
                </c:pt>
                <c:pt idx="45">
                  <c:v>2000</c:v>
                </c:pt>
                <c:pt idx="46">
                  <c:v>2000</c:v>
                </c:pt>
                <c:pt idx="47">
                  <c:v>2000</c:v>
                </c:pt>
                <c:pt idx="48">
                  <c:v>2001</c:v>
                </c:pt>
                <c:pt idx="49">
                  <c:v>2001</c:v>
                </c:pt>
                <c:pt idx="50">
                  <c:v>2001</c:v>
                </c:pt>
                <c:pt idx="51">
                  <c:v>2001</c:v>
                </c:pt>
                <c:pt idx="52">
                  <c:v>2001</c:v>
                </c:pt>
                <c:pt idx="53">
                  <c:v>2001</c:v>
                </c:pt>
                <c:pt idx="54">
                  <c:v>2001</c:v>
                </c:pt>
                <c:pt idx="55">
                  <c:v>2001</c:v>
                </c:pt>
                <c:pt idx="56">
                  <c:v>2001</c:v>
                </c:pt>
                <c:pt idx="57">
                  <c:v>2001</c:v>
                </c:pt>
                <c:pt idx="58">
                  <c:v>2001</c:v>
                </c:pt>
                <c:pt idx="59">
                  <c:v>2001</c:v>
                </c:pt>
                <c:pt idx="60">
                  <c:v>2002</c:v>
                </c:pt>
                <c:pt idx="61">
                  <c:v>2002</c:v>
                </c:pt>
                <c:pt idx="62">
                  <c:v>2002</c:v>
                </c:pt>
                <c:pt idx="63">
                  <c:v>2002</c:v>
                </c:pt>
                <c:pt idx="64">
                  <c:v>2002</c:v>
                </c:pt>
                <c:pt idx="65">
                  <c:v>2002</c:v>
                </c:pt>
                <c:pt idx="66">
                  <c:v>2002</c:v>
                </c:pt>
                <c:pt idx="67">
                  <c:v>2002</c:v>
                </c:pt>
                <c:pt idx="68">
                  <c:v>2002</c:v>
                </c:pt>
                <c:pt idx="69">
                  <c:v>2002</c:v>
                </c:pt>
                <c:pt idx="70">
                  <c:v>2002</c:v>
                </c:pt>
                <c:pt idx="71">
                  <c:v>2002</c:v>
                </c:pt>
                <c:pt idx="72">
                  <c:v>2003</c:v>
                </c:pt>
                <c:pt idx="73">
                  <c:v>2003</c:v>
                </c:pt>
                <c:pt idx="74">
                  <c:v>2003</c:v>
                </c:pt>
                <c:pt idx="75">
                  <c:v>2003</c:v>
                </c:pt>
                <c:pt idx="76">
                  <c:v>2003</c:v>
                </c:pt>
                <c:pt idx="77">
                  <c:v>2003</c:v>
                </c:pt>
                <c:pt idx="78">
                  <c:v>2003</c:v>
                </c:pt>
                <c:pt idx="79">
                  <c:v>2003</c:v>
                </c:pt>
                <c:pt idx="80">
                  <c:v>2003</c:v>
                </c:pt>
                <c:pt idx="81">
                  <c:v>2003</c:v>
                </c:pt>
                <c:pt idx="82">
                  <c:v>2003</c:v>
                </c:pt>
                <c:pt idx="83">
                  <c:v>2003</c:v>
                </c:pt>
                <c:pt idx="84">
                  <c:v>2004</c:v>
                </c:pt>
                <c:pt idx="85">
                  <c:v>2004</c:v>
                </c:pt>
                <c:pt idx="86">
                  <c:v>2004</c:v>
                </c:pt>
                <c:pt idx="87">
                  <c:v>2004</c:v>
                </c:pt>
                <c:pt idx="88">
                  <c:v>2004</c:v>
                </c:pt>
                <c:pt idx="89">
                  <c:v>2004</c:v>
                </c:pt>
                <c:pt idx="90">
                  <c:v>2004</c:v>
                </c:pt>
                <c:pt idx="91">
                  <c:v>2004</c:v>
                </c:pt>
                <c:pt idx="92">
                  <c:v>2004</c:v>
                </c:pt>
                <c:pt idx="93">
                  <c:v>2004</c:v>
                </c:pt>
                <c:pt idx="94">
                  <c:v>2004</c:v>
                </c:pt>
                <c:pt idx="95">
                  <c:v>2004</c:v>
                </c:pt>
                <c:pt idx="96">
                  <c:v>2005</c:v>
                </c:pt>
                <c:pt idx="97">
                  <c:v>2005</c:v>
                </c:pt>
                <c:pt idx="98">
                  <c:v>2005</c:v>
                </c:pt>
                <c:pt idx="99">
                  <c:v>2005</c:v>
                </c:pt>
                <c:pt idx="100">
                  <c:v>2005</c:v>
                </c:pt>
                <c:pt idx="101">
                  <c:v>2005</c:v>
                </c:pt>
                <c:pt idx="102">
                  <c:v>2005</c:v>
                </c:pt>
                <c:pt idx="103">
                  <c:v>2005</c:v>
                </c:pt>
                <c:pt idx="104">
                  <c:v>2005</c:v>
                </c:pt>
                <c:pt idx="105">
                  <c:v>2005</c:v>
                </c:pt>
                <c:pt idx="106">
                  <c:v>2005</c:v>
                </c:pt>
                <c:pt idx="107">
                  <c:v>2005</c:v>
                </c:pt>
                <c:pt idx="108">
                  <c:v>2006</c:v>
                </c:pt>
                <c:pt idx="109">
                  <c:v>2006</c:v>
                </c:pt>
                <c:pt idx="110">
                  <c:v>2006</c:v>
                </c:pt>
                <c:pt idx="111">
                  <c:v>2006</c:v>
                </c:pt>
                <c:pt idx="112">
                  <c:v>2006</c:v>
                </c:pt>
                <c:pt idx="113">
                  <c:v>2006</c:v>
                </c:pt>
                <c:pt idx="114">
                  <c:v>2006</c:v>
                </c:pt>
                <c:pt idx="115">
                  <c:v>2006</c:v>
                </c:pt>
                <c:pt idx="116">
                  <c:v>2006</c:v>
                </c:pt>
                <c:pt idx="117">
                  <c:v>2006</c:v>
                </c:pt>
                <c:pt idx="118">
                  <c:v>2006</c:v>
                </c:pt>
                <c:pt idx="119">
                  <c:v>2006</c:v>
                </c:pt>
                <c:pt idx="120">
                  <c:v>2007</c:v>
                </c:pt>
                <c:pt idx="121">
                  <c:v>2007</c:v>
                </c:pt>
                <c:pt idx="122">
                  <c:v>2007</c:v>
                </c:pt>
                <c:pt idx="123">
                  <c:v>2007</c:v>
                </c:pt>
                <c:pt idx="124">
                  <c:v>2007</c:v>
                </c:pt>
                <c:pt idx="125">
                  <c:v>2007</c:v>
                </c:pt>
                <c:pt idx="126">
                  <c:v>2007</c:v>
                </c:pt>
                <c:pt idx="127">
                  <c:v>2007</c:v>
                </c:pt>
                <c:pt idx="128">
                  <c:v>2007</c:v>
                </c:pt>
                <c:pt idx="129">
                  <c:v>2007</c:v>
                </c:pt>
                <c:pt idx="130">
                  <c:v>2007</c:v>
                </c:pt>
                <c:pt idx="131">
                  <c:v>2007</c:v>
                </c:pt>
                <c:pt idx="132">
                  <c:v>2008</c:v>
                </c:pt>
                <c:pt idx="133">
                  <c:v>2008</c:v>
                </c:pt>
                <c:pt idx="134">
                  <c:v>2008</c:v>
                </c:pt>
                <c:pt idx="135">
                  <c:v>2008</c:v>
                </c:pt>
                <c:pt idx="136">
                  <c:v>2008</c:v>
                </c:pt>
                <c:pt idx="137">
                  <c:v>2008</c:v>
                </c:pt>
                <c:pt idx="138">
                  <c:v>2008</c:v>
                </c:pt>
                <c:pt idx="139">
                  <c:v>2008</c:v>
                </c:pt>
                <c:pt idx="140">
                  <c:v>2008</c:v>
                </c:pt>
                <c:pt idx="141">
                  <c:v>2008</c:v>
                </c:pt>
                <c:pt idx="142">
                  <c:v>2008</c:v>
                </c:pt>
                <c:pt idx="143">
                  <c:v>2008</c:v>
                </c:pt>
                <c:pt idx="144">
                  <c:v>2009</c:v>
                </c:pt>
                <c:pt idx="145">
                  <c:v>2009</c:v>
                </c:pt>
                <c:pt idx="146">
                  <c:v>2009</c:v>
                </c:pt>
                <c:pt idx="147">
                  <c:v>2009</c:v>
                </c:pt>
                <c:pt idx="148">
                  <c:v>2009</c:v>
                </c:pt>
                <c:pt idx="149">
                  <c:v>2009</c:v>
                </c:pt>
                <c:pt idx="150">
                  <c:v>2009</c:v>
                </c:pt>
                <c:pt idx="151">
                  <c:v>2009</c:v>
                </c:pt>
                <c:pt idx="152">
                  <c:v>2009</c:v>
                </c:pt>
                <c:pt idx="153">
                  <c:v>2009</c:v>
                </c:pt>
                <c:pt idx="154">
                  <c:v>2009</c:v>
                </c:pt>
                <c:pt idx="155">
                  <c:v>2009</c:v>
                </c:pt>
                <c:pt idx="156">
                  <c:v>2010</c:v>
                </c:pt>
                <c:pt idx="157">
                  <c:v>2010</c:v>
                </c:pt>
                <c:pt idx="158">
                  <c:v>2010</c:v>
                </c:pt>
                <c:pt idx="159">
                  <c:v>2010</c:v>
                </c:pt>
                <c:pt idx="160">
                  <c:v>2010</c:v>
                </c:pt>
                <c:pt idx="161">
                  <c:v>2010</c:v>
                </c:pt>
                <c:pt idx="162">
                  <c:v>2010</c:v>
                </c:pt>
                <c:pt idx="163">
                  <c:v>2010</c:v>
                </c:pt>
                <c:pt idx="164">
                  <c:v>2010</c:v>
                </c:pt>
                <c:pt idx="165">
                  <c:v>2010</c:v>
                </c:pt>
                <c:pt idx="166">
                  <c:v>2010</c:v>
                </c:pt>
                <c:pt idx="167">
                  <c:v>2010</c:v>
                </c:pt>
                <c:pt idx="168">
                  <c:v>2011</c:v>
                </c:pt>
                <c:pt idx="169">
                  <c:v>2011</c:v>
                </c:pt>
                <c:pt idx="170">
                  <c:v>2011</c:v>
                </c:pt>
                <c:pt idx="171">
                  <c:v>2011</c:v>
                </c:pt>
                <c:pt idx="172">
                  <c:v>2011</c:v>
                </c:pt>
                <c:pt idx="173">
                  <c:v>2011</c:v>
                </c:pt>
                <c:pt idx="174">
                  <c:v>2011</c:v>
                </c:pt>
                <c:pt idx="175">
                  <c:v>2011</c:v>
                </c:pt>
                <c:pt idx="176">
                  <c:v>2011</c:v>
                </c:pt>
                <c:pt idx="177">
                  <c:v>2011</c:v>
                </c:pt>
                <c:pt idx="178">
                  <c:v>2011</c:v>
                </c:pt>
                <c:pt idx="179">
                  <c:v>2011</c:v>
                </c:pt>
                <c:pt idx="180">
                  <c:v>2012</c:v>
                </c:pt>
                <c:pt idx="181">
                  <c:v>2012</c:v>
                </c:pt>
                <c:pt idx="182">
                  <c:v>2012</c:v>
                </c:pt>
                <c:pt idx="183">
                  <c:v>2012</c:v>
                </c:pt>
                <c:pt idx="184">
                  <c:v>2012</c:v>
                </c:pt>
                <c:pt idx="185">
                  <c:v>2012</c:v>
                </c:pt>
                <c:pt idx="186">
                  <c:v>2012</c:v>
                </c:pt>
                <c:pt idx="187">
                  <c:v>2012</c:v>
                </c:pt>
                <c:pt idx="188">
                  <c:v>2012</c:v>
                </c:pt>
                <c:pt idx="189">
                  <c:v>2012</c:v>
                </c:pt>
                <c:pt idx="190">
                  <c:v>2012</c:v>
                </c:pt>
                <c:pt idx="191">
                  <c:v>2012</c:v>
                </c:pt>
                <c:pt idx="192">
                  <c:v>2013</c:v>
                </c:pt>
                <c:pt idx="193">
                  <c:v>2013</c:v>
                </c:pt>
                <c:pt idx="194">
                  <c:v>2013</c:v>
                </c:pt>
                <c:pt idx="195">
                  <c:v>2013</c:v>
                </c:pt>
                <c:pt idx="196">
                  <c:v>2013</c:v>
                </c:pt>
                <c:pt idx="197">
                  <c:v>2013</c:v>
                </c:pt>
                <c:pt idx="198">
                  <c:v>2013</c:v>
                </c:pt>
                <c:pt idx="199">
                  <c:v>2013</c:v>
                </c:pt>
                <c:pt idx="200">
                  <c:v>2013</c:v>
                </c:pt>
                <c:pt idx="201">
                  <c:v>2013</c:v>
                </c:pt>
                <c:pt idx="202">
                  <c:v>2013</c:v>
                </c:pt>
                <c:pt idx="203">
                  <c:v>2013</c:v>
                </c:pt>
                <c:pt idx="204">
                  <c:v>2014</c:v>
                </c:pt>
                <c:pt idx="205">
                  <c:v>2014</c:v>
                </c:pt>
                <c:pt idx="206">
                  <c:v>2014</c:v>
                </c:pt>
                <c:pt idx="207">
                  <c:v>2014</c:v>
                </c:pt>
                <c:pt idx="208">
                  <c:v>2014</c:v>
                </c:pt>
                <c:pt idx="209">
                  <c:v>2014</c:v>
                </c:pt>
                <c:pt idx="210">
                  <c:v>2014</c:v>
                </c:pt>
                <c:pt idx="211">
                  <c:v>2014</c:v>
                </c:pt>
                <c:pt idx="212">
                  <c:v>2014</c:v>
                </c:pt>
                <c:pt idx="213">
                  <c:v>2014</c:v>
                </c:pt>
                <c:pt idx="214">
                  <c:v>2014</c:v>
                </c:pt>
                <c:pt idx="215">
                  <c:v>2014</c:v>
                </c:pt>
                <c:pt idx="216">
                  <c:v>2015</c:v>
                </c:pt>
                <c:pt idx="217">
                  <c:v>2015</c:v>
                </c:pt>
                <c:pt idx="218">
                  <c:v>2015</c:v>
                </c:pt>
                <c:pt idx="219">
                  <c:v>2015</c:v>
                </c:pt>
                <c:pt idx="220">
                  <c:v>2015</c:v>
                </c:pt>
                <c:pt idx="221">
                  <c:v>2015</c:v>
                </c:pt>
                <c:pt idx="222">
                  <c:v>2015</c:v>
                </c:pt>
                <c:pt idx="223">
                  <c:v>2015</c:v>
                </c:pt>
                <c:pt idx="224">
                  <c:v>2015</c:v>
                </c:pt>
                <c:pt idx="225">
                  <c:v>2015</c:v>
                </c:pt>
                <c:pt idx="226">
                  <c:v>2015</c:v>
                </c:pt>
                <c:pt idx="227">
                  <c:v>2015</c:v>
                </c:pt>
                <c:pt idx="228">
                  <c:v>2016</c:v>
                </c:pt>
                <c:pt idx="229">
                  <c:v>2016</c:v>
                </c:pt>
                <c:pt idx="230">
                  <c:v>2016</c:v>
                </c:pt>
                <c:pt idx="231">
                  <c:v>2016</c:v>
                </c:pt>
                <c:pt idx="232">
                  <c:v>2016</c:v>
                </c:pt>
                <c:pt idx="233">
                  <c:v>2016</c:v>
                </c:pt>
                <c:pt idx="234">
                  <c:v>2016</c:v>
                </c:pt>
                <c:pt idx="235">
                  <c:v>2016</c:v>
                </c:pt>
                <c:pt idx="236">
                  <c:v>2016</c:v>
                </c:pt>
                <c:pt idx="237">
                  <c:v>2016</c:v>
                </c:pt>
                <c:pt idx="238">
                  <c:v>2016</c:v>
                </c:pt>
                <c:pt idx="239">
                  <c:v>2016</c:v>
                </c:pt>
                <c:pt idx="240">
                  <c:v>2017</c:v>
                </c:pt>
                <c:pt idx="241">
                  <c:v>2017</c:v>
                </c:pt>
                <c:pt idx="242">
                  <c:v>2017</c:v>
                </c:pt>
                <c:pt idx="243">
                  <c:v>2017</c:v>
                </c:pt>
                <c:pt idx="244">
                  <c:v>2017</c:v>
                </c:pt>
                <c:pt idx="245">
                  <c:v>2017</c:v>
                </c:pt>
                <c:pt idx="246">
                  <c:v>2017</c:v>
                </c:pt>
                <c:pt idx="247">
                  <c:v>2017</c:v>
                </c:pt>
                <c:pt idx="248">
                  <c:v>2017</c:v>
                </c:pt>
                <c:pt idx="249">
                  <c:v>2017</c:v>
                </c:pt>
                <c:pt idx="250">
                  <c:v>2017</c:v>
                </c:pt>
                <c:pt idx="251">
                  <c:v>2017</c:v>
                </c:pt>
                <c:pt idx="252">
                  <c:v>2018</c:v>
                </c:pt>
                <c:pt idx="253">
                  <c:v>2018</c:v>
                </c:pt>
                <c:pt idx="254">
                  <c:v>2018</c:v>
                </c:pt>
                <c:pt idx="255">
                  <c:v>2018</c:v>
                </c:pt>
                <c:pt idx="256">
                  <c:v>2018</c:v>
                </c:pt>
                <c:pt idx="257">
                  <c:v>2018</c:v>
                </c:pt>
                <c:pt idx="258">
                  <c:v>2018</c:v>
                </c:pt>
                <c:pt idx="259">
                  <c:v>2018</c:v>
                </c:pt>
                <c:pt idx="260">
                  <c:v>2018</c:v>
                </c:pt>
                <c:pt idx="261">
                  <c:v>2018</c:v>
                </c:pt>
                <c:pt idx="262">
                  <c:v>2018</c:v>
                </c:pt>
                <c:pt idx="263">
                  <c:v>2018</c:v>
                </c:pt>
                <c:pt idx="264">
                  <c:v>2019</c:v>
                </c:pt>
                <c:pt idx="265">
                  <c:v>2019</c:v>
                </c:pt>
                <c:pt idx="266">
                  <c:v>2019</c:v>
                </c:pt>
                <c:pt idx="267">
                  <c:v>2019</c:v>
                </c:pt>
                <c:pt idx="268">
                  <c:v>2019</c:v>
                </c:pt>
                <c:pt idx="269">
                  <c:v>2019</c:v>
                </c:pt>
                <c:pt idx="270">
                  <c:v>2019</c:v>
                </c:pt>
                <c:pt idx="271">
                  <c:v>2019</c:v>
                </c:pt>
                <c:pt idx="272">
                  <c:v>2019</c:v>
                </c:pt>
                <c:pt idx="273">
                  <c:v>2019</c:v>
                </c:pt>
                <c:pt idx="274">
                  <c:v>2019</c:v>
                </c:pt>
                <c:pt idx="275">
                  <c:v>2019</c:v>
                </c:pt>
                <c:pt idx="276">
                  <c:v>2020</c:v>
                </c:pt>
                <c:pt idx="277">
                  <c:v>2020</c:v>
                </c:pt>
                <c:pt idx="278">
                  <c:v>2020</c:v>
                </c:pt>
                <c:pt idx="279">
                  <c:v>2020</c:v>
                </c:pt>
                <c:pt idx="280">
                  <c:v>2020</c:v>
                </c:pt>
                <c:pt idx="281">
                  <c:v>2020</c:v>
                </c:pt>
                <c:pt idx="282">
                  <c:v>2020</c:v>
                </c:pt>
                <c:pt idx="283">
                  <c:v>2020</c:v>
                </c:pt>
                <c:pt idx="284">
                  <c:v>2020</c:v>
                </c:pt>
                <c:pt idx="285">
                  <c:v>2020</c:v>
                </c:pt>
                <c:pt idx="286">
                  <c:v>2020</c:v>
                </c:pt>
                <c:pt idx="287">
                  <c:v>2020</c:v>
                </c:pt>
                <c:pt idx="288">
                  <c:v>2021</c:v>
                </c:pt>
              </c:numCache>
            </c:numRef>
          </c:cat>
          <c:val>
            <c:numRef>
              <c:f>TOTAL_PEF_B!$BN$75:$BN$363</c:f>
              <c:numCache>
                <c:formatCode>_(* #,##0_);_(* \(#,##0\);_(* "-"??_);_(@_)</c:formatCode>
                <c:ptCount val="289"/>
                <c:pt idx="0">
                  <c:v>30701735</c:v>
                </c:pt>
                <c:pt idx="1">
                  <c:v>30480412</c:v>
                </c:pt>
                <c:pt idx="2">
                  <c:v>30352743</c:v>
                </c:pt>
                <c:pt idx="3">
                  <c:v>30398602</c:v>
                </c:pt>
                <c:pt idx="4">
                  <c:v>30385771</c:v>
                </c:pt>
                <c:pt idx="5">
                  <c:v>30214920</c:v>
                </c:pt>
                <c:pt idx="6">
                  <c:v>30420572</c:v>
                </c:pt>
                <c:pt idx="7">
                  <c:v>30313674</c:v>
                </c:pt>
                <c:pt idx="8">
                  <c:v>30419568</c:v>
                </c:pt>
                <c:pt idx="9">
                  <c:v>30796544</c:v>
                </c:pt>
                <c:pt idx="10">
                  <c:v>30792142</c:v>
                </c:pt>
                <c:pt idx="11">
                  <c:v>30850267</c:v>
                </c:pt>
                <c:pt idx="12">
                  <c:v>30927144</c:v>
                </c:pt>
                <c:pt idx="13">
                  <c:v>30987101</c:v>
                </c:pt>
                <c:pt idx="14">
                  <c:v>31091768</c:v>
                </c:pt>
                <c:pt idx="15">
                  <c:v>31254092</c:v>
                </c:pt>
                <c:pt idx="16">
                  <c:v>31461460</c:v>
                </c:pt>
                <c:pt idx="17">
                  <c:v>31900742</c:v>
                </c:pt>
                <c:pt idx="18">
                  <c:v>32195037</c:v>
                </c:pt>
                <c:pt idx="19">
                  <c:v>32587919</c:v>
                </c:pt>
                <c:pt idx="20">
                  <c:v>32712315</c:v>
                </c:pt>
                <c:pt idx="21">
                  <c:v>32883857</c:v>
                </c:pt>
                <c:pt idx="22">
                  <c:v>33099131</c:v>
                </c:pt>
                <c:pt idx="23">
                  <c:v>33386610</c:v>
                </c:pt>
                <c:pt idx="24">
                  <c:v>33477994</c:v>
                </c:pt>
                <c:pt idx="25">
                  <c:v>33439240</c:v>
                </c:pt>
                <c:pt idx="26">
                  <c:v>33471526</c:v>
                </c:pt>
                <c:pt idx="27">
                  <c:v>33532532</c:v>
                </c:pt>
                <c:pt idx="28">
                  <c:v>33680987</c:v>
                </c:pt>
                <c:pt idx="29">
                  <c:v>33413179</c:v>
                </c:pt>
                <c:pt idx="30">
                  <c:v>33261167</c:v>
                </c:pt>
                <c:pt idx="31">
                  <c:v>33444479</c:v>
                </c:pt>
                <c:pt idx="32">
                  <c:v>33683362</c:v>
                </c:pt>
                <c:pt idx="33">
                  <c:v>33565610</c:v>
                </c:pt>
                <c:pt idx="34">
                  <c:v>33558633</c:v>
                </c:pt>
                <c:pt idx="35">
                  <c:v>33441030</c:v>
                </c:pt>
                <c:pt idx="36">
                  <c:v>33265978</c:v>
                </c:pt>
                <c:pt idx="37">
                  <c:v>33845101</c:v>
                </c:pt>
                <c:pt idx="38">
                  <c:v>33907899</c:v>
                </c:pt>
                <c:pt idx="39">
                  <c:v>33963500</c:v>
                </c:pt>
                <c:pt idx="40">
                  <c:v>34007099</c:v>
                </c:pt>
                <c:pt idx="41">
                  <c:v>34477117</c:v>
                </c:pt>
                <c:pt idx="42">
                  <c:v>34820715</c:v>
                </c:pt>
                <c:pt idx="43">
                  <c:v>34569965</c:v>
                </c:pt>
                <c:pt idx="44">
                  <c:v>34720796</c:v>
                </c:pt>
                <c:pt idx="45">
                  <c:v>34725651</c:v>
                </c:pt>
                <c:pt idx="46">
                  <c:v>34688703</c:v>
                </c:pt>
                <c:pt idx="47">
                  <c:v>34831966</c:v>
                </c:pt>
                <c:pt idx="48" formatCode="#,##0">
                  <c:v>35733249</c:v>
                </c:pt>
                <c:pt idx="49" formatCode="#,##0">
                  <c:v>35611063</c:v>
                </c:pt>
                <c:pt idx="50" formatCode="#,##0">
                  <c:v>35670127</c:v>
                </c:pt>
                <c:pt idx="51" formatCode="#,##0">
                  <c:v>35689704</c:v>
                </c:pt>
                <c:pt idx="52" formatCode="#,##0">
                  <c:v>35626337</c:v>
                </c:pt>
                <c:pt idx="53" formatCode="#,##0">
                  <c:v>35500192</c:v>
                </c:pt>
                <c:pt idx="54" formatCode="#,##0">
                  <c:v>35308617</c:v>
                </c:pt>
                <c:pt idx="55" formatCode="#,##0">
                  <c:v>35269608</c:v>
                </c:pt>
                <c:pt idx="56" formatCode="#,##0">
                  <c:v>35282437</c:v>
                </c:pt>
                <c:pt idx="57" formatCode="#,##0">
                  <c:v>35125050</c:v>
                </c:pt>
                <c:pt idx="58" formatCode="#,##0">
                  <c:v>35259429</c:v>
                </c:pt>
                <c:pt idx="59" formatCode="#,##0">
                  <c:v>35226783</c:v>
                </c:pt>
                <c:pt idx="60" formatCode="#,##0">
                  <c:v>34859902</c:v>
                </c:pt>
                <c:pt idx="61" formatCode="#,##0">
                  <c:v>34687875</c:v>
                </c:pt>
                <c:pt idx="62" formatCode="#,##0">
                  <c:v>34747751</c:v>
                </c:pt>
                <c:pt idx="63" formatCode="#,##0">
                  <c:v>34946973</c:v>
                </c:pt>
                <c:pt idx="64" formatCode="#,##0">
                  <c:v>35511583</c:v>
                </c:pt>
                <c:pt idx="65" formatCode="#,##0">
                  <c:v>35505170</c:v>
                </c:pt>
                <c:pt idx="66" formatCode="#,##0">
                  <c:v>35509129</c:v>
                </c:pt>
                <c:pt idx="67" formatCode="#,##0">
                  <c:v>35662352</c:v>
                </c:pt>
                <c:pt idx="68" formatCode="#,##0">
                  <c:v>35621677</c:v>
                </c:pt>
                <c:pt idx="69" formatCode="#,##0">
                  <c:v>36162077</c:v>
                </c:pt>
                <c:pt idx="70" formatCode="#,##0">
                  <c:v>36572822</c:v>
                </c:pt>
                <c:pt idx="71" formatCode="#,##0">
                  <c:v>36817108</c:v>
                </c:pt>
                <c:pt idx="72" formatCode="#,##0">
                  <c:v>36994625</c:v>
                </c:pt>
                <c:pt idx="73" formatCode="#,##0">
                  <c:v>37438704</c:v>
                </c:pt>
                <c:pt idx="74" formatCode="#,##0">
                  <c:v>37468455</c:v>
                </c:pt>
                <c:pt idx="75" formatCode="#,##0">
                  <c:v>37449551</c:v>
                </c:pt>
                <c:pt idx="76" formatCode="#,##0">
                  <c:v>37358243</c:v>
                </c:pt>
                <c:pt idx="77" formatCode="#,##0">
                  <c:v>37681712</c:v>
                </c:pt>
                <c:pt idx="78" formatCode="#,##0">
                  <c:v>37939139</c:v>
                </c:pt>
                <c:pt idx="79" formatCode="#,##0">
                  <c:v>38021550</c:v>
                </c:pt>
                <c:pt idx="80" formatCode="#,##0">
                  <c:v>38211568</c:v>
                </c:pt>
                <c:pt idx="81" formatCode="#,##0">
                  <c:v>38063620</c:v>
                </c:pt>
                <c:pt idx="82" formatCode="#,##0">
                  <c:v>37992549</c:v>
                </c:pt>
                <c:pt idx="83" formatCode="#,##0">
                  <c:v>38012566</c:v>
                </c:pt>
                <c:pt idx="84" formatCode="#,##0">
                  <c:v>37918572</c:v>
                </c:pt>
                <c:pt idx="85" formatCode="#,##0">
                  <c:v>37743213</c:v>
                </c:pt>
                <c:pt idx="86" formatCode="#,##0">
                  <c:v>37833231</c:v>
                </c:pt>
                <c:pt idx="87" formatCode="#,##0">
                  <c:v>37768025</c:v>
                </c:pt>
                <c:pt idx="88" formatCode="#,##0">
                  <c:v>37583969</c:v>
                </c:pt>
                <c:pt idx="89" formatCode="#,##0">
                  <c:v>37648324</c:v>
                </c:pt>
                <c:pt idx="90" formatCode="#,##0">
                  <c:v>37924823</c:v>
                </c:pt>
                <c:pt idx="91" formatCode="#,##0">
                  <c:v>38113993</c:v>
                </c:pt>
                <c:pt idx="92" formatCode="#,##0">
                  <c:v>37963554</c:v>
                </c:pt>
                <c:pt idx="93" formatCode="#,##0">
                  <c:v>38102379</c:v>
                </c:pt>
                <c:pt idx="94" formatCode="#,##0">
                  <c:v>38135387</c:v>
                </c:pt>
                <c:pt idx="95" formatCode="#,##0">
                  <c:v>38154545</c:v>
                </c:pt>
                <c:pt idx="96" formatCode="#,##0">
                  <c:v>38207196</c:v>
                </c:pt>
                <c:pt idx="97" formatCode="#,##0">
                  <c:v>38266345</c:v>
                </c:pt>
                <c:pt idx="98" formatCode="#,##0">
                  <c:v>38299147</c:v>
                </c:pt>
                <c:pt idx="99" formatCode="#,##0">
                  <c:v>38463848</c:v>
                </c:pt>
                <c:pt idx="100" formatCode="#,##0">
                  <c:v>38312845</c:v>
                </c:pt>
                <c:pt idx="101" formatCode="#,##0">
                  <c:v>38146235</c:v>
                </c:pt>
                <c:pt idx="102" formatCode="#,##0">
                  <c:v>38115816</c:v>
                </c:pt>
                <c:pt idx="103" formatCode="#,##0">
                  <c:v>38425955</c:v>
                </c:pt>
                <c:pt idx="104" formatCode="#,##0">
                  <c:v>38942753</c:v>
                </c:pt>
                <c:pt idx="105" formatCode="#,##0">
                  <c:v>39135270</c:v>
                </c:pt>
                <c:pt idx="106" formatCode="#,##0">
                  <c:v>39148183</c:v>
                </c:pt>
                <c:pt idx="107" formatCode="#,##0">
                  <c:v>39105706</c:v>
                </c:pt>
                <c:pt idx="108" formatCode="#,##0">
                  <c:v>39085290</c:v>
                </c:pt>
                <c:pt idx="109" formatCode="#,##0">
                  <c:v>39057432</c:v>
                </c:pt>
                <c:pt idx="110" formatCode="#,##0">
                  <c:v>39082660</c:v>
                </c:pt>
                <c:pt idx="111" formatCode="#,##0">
                  <c:v>39062428</c:v>
                </c:pt>
                <c:pt idx="112" formatCode="#,##0">
                  <c:v>39492124</c:v>
                </c:pt>
                <c:pt idx="113" formatCode="#,##0">
                  <c:v>39574711</c:v>
                </c:pt>
                <c:pt idx="114" formatCode="#,##0">
                  <c:v>39558911</c:v>
                </c:pt>
                <c:pt idx="115" formatCode="#,##0">
                  <c:v>39588258</c:v>
                </c:pt>
                <c:pt idx="116" formatCode="#,##0">
                  <c:v>39415025</c:v>
                </c:pt>
                <c:pt idx="117" formatCode="#,##0">
                  <c:v>39340633</c:v>
                </c:pt>
                <c:pt idx="118" formatCode="#,##0">
                  <c:v>39333113</c:v>
                </c:pt>
                <c:pt idx="119" formatCode="#,##0">
                  <c:v>39352913</c:v>
                </c:pt>
                <c:pt idx="120" formatCode="#,##0">
                  <c:v>39133147</c:v>
                </c:pt>
                <c:pt idx="121" formatCode="#,##0">
                  <c:v>39164564</c:v>
                </c:pt>
                <c:pt idx="122" formatCode="#,##0">
                  <c:v>39260107</c:v>
                </c:pt>
                <c:pt idx="123" formatCode="#,##0">
                  <c:v>39262835</c:v>
                </c:pt>
                <c:pt idx="124" formatCode="#,##0">
                  <c:v>39061707</c:v>
                </c:pt>
                <c:pt idx="125" formatCode="#,##0">
                  <c:v>38823306</c:v>
                </c:pt>
                <c:pt idx="126" formatCode="#,##0">
                  <c:v>38884133</c:v>
                </c:pt>
                <c:pt idx="127" formatCode="#,##0">
                  <c:v>38898617</c:v>
                </c:pt>
                <c:pt idx="128" formatCode="#,##0">
                  <c:v>39048874</c:v>
                </c:pt>
                <c:pt idx="129" formatCode="#,##0">
                  <c:v>39210829</c:v>
                </c:pt>
                <c:pt idx="130" formatCode="#,##0">
                  <c:v>39357333</c:v>
                </c:pt>
                <c:pt idx="131" formatCode="#,##0">
                  <c:v>39302626</c:v>
                </c:pt>
                <c:pt idx="132" formatCode="#,##0">
                  <c:v>39410042</c:v>
                </c:pt>
                <c:pt idx="133" formatCode="#,##0">
                  <c:v>39293751</c:v>
                </c:pt>
                <c:pt idx="134" formatCode="#,##0">
                  <c:v>39208593</c:v>
                </c:pt>
                <c:pt idx="135" formatCode="#,##0">
                  <c:v>39226597</c:v>
                </c:pt>
                <c:pt idx="136" formatCode="#,##0">
                  <c:v>39212205</c:v>
                </c:pt>
                <c:pt idx="137" formatCode="#,##0">
                  <c:v>39565892</c:v>
                </c:pt>
                <c:pt idx="138" formatCode="#,##0">
                  <c:v>39351147</c:v>
                </c:pt>
                <c:pt idx="139" formatCode="#,##0">
                  <c:v>39081615</c:v>
                </c:pt>
                <c:pt idx="140" formatCode="#,##0">
                  <c:v>39012713</c:v>
                </c:pt>
                <c:pt idx="141" formatCode="#,##0">
                  <c:v>38773653</c:v>
                </c:pt>
                <c:pt idx="142" formatCode="#,##0">
                  <c:v>38522552</c:v>
                </c:pt>
                <c:pt idx="143" formatCode="#,##0">
                  <c:v>38563556</c:v>
                </c:pt>
                <c:pt idx="144" formatCode="#,##0">
                  <c:v>38404019</c:v>
                </c:pt>
                <c:pt idx="145" formatCode="#,##0">
                  <c:v>38600963</c:v>
                </c:pt>
                <c:pt idx="146" formatCode="#,##0">
                  <c:v>38542562</c:v>
                </c:pt>
                <c:pt idx="147" formatCode="#,##0">
                  <c:v>38389770</c:v>
                </c:pt>
                <c:pt idx="148" formatCode="#,##0">
                  <c:v>38376616</c:v>
                </c:pt>
                <c:pt idx="149" formatCode="#,##0">
                  <c:v>38083807</c:v>
                </c:pt>
                <c:pt idx="150" formatCode="#,##0">
                  <c:v>38180293</c:v>
                </c:pt>
                <c:pt idx="151" formatCode="#,##0">
                  <c:v>38063150</c:v>
                </c:pt>
                <c:pt idx="152" formatCode="#,##0">
                  <c:v>37760750</c:v>
                </c:pt>
                <c:pt idx="153" formatCode="#,##0">
                  <c:v>37838725</c:v>
                </c:pt>
                <c:pt idx="154" formatCode="#,##0">
                  <c:v>38010060</c:v>
                </c:pt>
                <c:pt idx="155" formatCode="#,##0">
                  <c:v>37816416</c:v>
                </c:pt>
                <c:pt idx="156" formatCode="#,##0">
                  <c:v>38296487</c:v>
                </c:pt>
                <c:pt idx="157" formatCode="#,##0">
                  <c:v>38364973</c:v>
                </c:pt>
                <c:pt idx="158" formatCode="#,##0">
                  <c:v>38668175</c:v>
                </c:pt>
                <c:pt idx="159" formatCode="#,##0">
                  <c:v>38601080</c:v>
                </c:pt>
                <c:pt idx="160" formatCode="#,##0">
                  <c:v>38582389</c:v>
                </c:pt>
                <c:pt idx="161" formatCode="#,##0">
                  <c:v>38779302</c:v>
                </c:pt>
                <c:pt idx="162" formatCode="#,##0">
                  <c:v>38839216</c:v>
                </c:pt>
                <c:pt idx="163" formatCode="#,##0">
                  <c:v>39080920</c:v>
                </c:pt>
                <c:pt idx="164" formatCode="#,##0">
                  <c:v>39102464</c:v>
                </c:pt>
                <c:pt idx="165" formatCode="#,##0">
                  <c:v>38909783</c:v>
                </c:pt>
                <c:pt idx="166" formatCode="#,##0">
                  <c:v>38666053</c:v>
                </c:pt>
                <c:pt idx="167" formatCode="#,##0">
                  <c:v>38788292</c:v>
                </c:pt>
                <c:pt idx="168" formatCode="#,##0">
                  <c:v>38777475</c:v>
                </c:pt>
                <c:pt idx="169" formatCode="#,##0">
                  <c:v>38560322</c:v>
                </c:pt>
                <c:pt idx="170" formatCode="#,##0">
                  <c:v>38102435</c:v>
                </c:pt>
                <c:pt idx="171" formatCode="#,##0">
                  <c:v>38168483</c:v>
                </c:pt>
                <c:pt idx="172" formatCode="#,##0">
                  <c:v>38408385</c:v>
                </c:pt>
                <c:pt idx="173" formatCode="#,##0">
                  <c:v>38299747</c:v>
                </c:pt>
                <c:pt idx="174" formatCode="#,##0">
                  <c:v>38159952</c:v>
                </c:pt>
                <c:pt idx="175" formatCode="#,##0">
                  <c:v>38055188</c:v>
                </c:pt>
                <c:pt idx="176" formatCode="#,##0">
                  <c:v>38065579</c:v>
                </c:pt>
                <c:pt idx="177" formatCode="#,##0">
                  <c:v>38096525</c:v>
                </c:pt>
                <c:pt idx="178" formatCode="#,##0">
                  <c:v>37919876</c:v>
                </c:pt>
                <c:pt idx="179" formatCode="#,##0">
                  <c:v>37713843</c:v>
                </c:pt>
                <c:pt idx="180" formatCode="#,##0">
                  <c:v>37179083</c:v>
                </c:pt>
                <c:pt idx="181" formatCode="#,##0">
                  <c:v>36968695</c:v>
                </c:pt>
                <c:pt idx="182" formatCode="#,##0">
                  <c:v>37050845</c:v>
                </c:pt>
                <c:pt idx="183" formatCode="#,##0">
                  <c:v>37189889</c:v>
                </c:pt>
                <c:pt idx="184" formatCode="#,##0">
                  <c:v>36929266</c:v>
                </c:pt>
                <c:pt idx="185" formatCode="#,##0">
                  <c:v>36802737</c:v>
                </c:pt>
                <c:pt idx="186" formatCode="#,##0">
                  <c:v>36579384</c:v>
                </c:pt>
                <c:pt idx="187" formatCode="#,##0">
                  <c:v>36512557</c:v>
                </c:pt>
                <c:pt idx="188" formatCode="#,##0">
                  <c:v>36375303</c:v>
                </c:pt>
                <c:pt idx="189" formatCode="#,##0">
                  <c:v>36376494</c:v>
                </c:pt>
                <c:pt idx="190" formatCode="#,##0">
                  <c:v>36478767</c:v>
                </c:pt>
                <c:pt idx="191" formatCode="#,##0">
                  <c:v>36413622</c:v>
                </c:pt>
                <c:pt idx="192" formatCode="#,##0">
                  <c:v>36379185</c:v>
                </c:pt>
                <c:pt idx="193" formatCode="#,##0">
                  <c:v>36396759</c:v>
                </c:pt>
                <c:pt idx="194" formatCode="#,##0">
                  <c:v>36396114</c:v>
                </c:pt>
                <c:pt idx="195" formatCode="#,##0">
                  <c:v>36310122</c:v>
                </c:pt>
                <c:pt idx="196" formatCode="#,##0">
                  <c:v>36308157</c:v>
                </c:pt>
                <c:pt idx="197" formatCode="#,##0">
                  <c:v>36281440</c:v>
                </c:pt>
                <c:pt idx="198" formatCode="#,##0">
                  <c:v>36351947</c:v>
                </c:pt>
                <c:pt idx="199" formatCode="#,##0">
                  <c:v>36161003</c:v>
                </c:pt>
              </c:numCache>
            </c:numRef>
          </c:val>
        </c:ser>
        <c:ser>
          <c:idx val="1"/>
          <c:order val="1"/>
          <c:tx>
            <c:strRef>
              <c:f>TOTAL_PEF_B!$AF$2</c:f>
              <c:strCache>
                <c:ptCount val="1"/>
                <c:pt idx="0">
                  <c:v>WN-Act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TOTAL_PEF_B!$BO$75:$BO$363</c:f>
              <c:numCache>
                <c:formatCode>_(* #,##0_);_(* \(#,##0\);_(* "-"??_);_(@_)</c:formatCode>
                <c:ptCount val="289"/>
                <c:pt idx="0">
                  <c:v>30395873</c:v>
                </c:pt>
                <c:pt idx="1">
                  <c:v>30383844</c:v>
                </c:pt>
                <c:pt idx="2">
                  <c:v>30411351</c:v>
                </c:pt>
                <c:pt idx="3">
                  <c:v>30506280</c:v>
                </c:pt>
                <c:pt idx="4">
                  <c:v>30681267</c:v>
                </c:pt>
                <c:pt idx="5">
                  <c:v>30731261</c:v>
                </c:pt>
                <c:pt idx="6">
                  <c:v>30910832</c:v>
                </c:pt>
                <c:pt idx="7">
                  <c:v>30917861</c:v>
                </c:pt>
                <c:pt idx="8">
                  <c:v>30968358</c:v>
                </c:pt>
                <c:pt idx="9">
                  <c:v>31154488</c:v>
                </c:pt>
                <c:pt idx="10">
                  <c:v>31282368</c:v>
                </c:pt>
                <c:pt idx="11">
                  <c:v>31316532</c:v>
                </c:pt>
                <c:pt idx="12">
                  <c:v>31391555</c:v>
                </c:pt>
                <c:pt idx="13">
                  <c:v>31522940</c:v>
                </c:pt>
                <c:pt idx="14">
                  <c:v>31629950</c:v>
                </c:pt>
                <c:pt idx="15">
                  <c:v>31734110</c:v>
                </c:pt>
                <c:pt idx="16">
                  <c:v>31799439</c:v>
                </c:pt>
                <c:pt idx="17">
                  <c:v>31867442</c:v>
                </c:pt>
                <c:pt idx="18">
                  <c:v>31925575</c:v>
                </c:pt>
                <c:pt idx="19">
                  <c:v>32150849</c:v>
                </c:pt>
                <c:pt idx="20">
                  <c:v>32223667</c:v>
                </c:pt>
                <c:pt idx="21">
                  <c:v>32328797</c:v>
                </c:pt>
                <c:pt idx="22">
                  <c:v>32327431</c:v>
                </c:pt>
                <c:pt idx="23">
                  <c:v>32527737</c:v>
                </c:pt>
                <c:pt idx="24">
                  <c:v>32570022</c:v>
                </c:pt>
                <c:pt idx="25">
                  <c:v>32567392</c:v>
                </c:pt>
                <c:pt idx="26">
                  <c:v>32582848</c:v>
                </c:pt>
                <c:pt idx="27">
                  <c:v>32632097</c:v>
                </c:pt>
                <c:pt idx="28">
                  <c:v>32717837</c:v>
                </c:pt>
                <c:pt idx="29">
                  <c:v>32741605</c:v>
                </c:pt>
                <c:pt idx="30">
                  <c:v>32886691</c:v>
                </c:pt>
                <c:pt idx="31">
                  <c:v>33033016</c:v>
                </c:pt>
                <c:pt idx="32">
                  <c:v>33335942</c:v>
                </c:pt>
                <c:pt idx="33">
                  <c:v>33398750</c:v>
                </c:pt>
                <c:pt idx="34">
                  <c:v>33535772</c:v>
                </c:pt>
                <c:pt idx="35">
                  <c:v>33552141</c:v>
                </c:pt>
                <c:pt idx="36">
                  <c:v>33506957</c:v>
                </c:pt>
                <c:pt idx="37">
                  <c:v>33802753</c:v>
                </c:pt>
                <c:pt idx="38">
                  <c:v>33956179</c:v>
                </c:pt>
                <c:pt idx="39">
                  <c:v>34080710</c:v>
                </c:pt>
                <c:pt idx="40">
                  <c:v>34198414</c:v>
                </c:pt>
                <c:pt idx="41">
                  <c:v>34449100</c:v>
                </c:pt>
                <c:pt idx="42">
                  <c:v>34644924</c:v>
                </c:pt>
                <c:pt idx="43">
                  <c:v>34578310</c:v>
                </c:pt>
                <c:pt idx="44">
                  <c:v>34638239</c:v>
                </c:pt>
                <c:pt idx="45">
                  <c:v>34717914</c:v>
                </c:pt>
                <c:pt idx="46">
                  <c:v>34752433</c:v>
                </c:pt>
                <c:pt idx="47">
                  <c:v>34725516</c:v>
                </c:pt>
                <c:pt idx="48" formatCode="#,##0">
                  <c:v>35011447</c:v>
                </c:pt>
                <c:pt idx="49" formatCode="#,##0">
                  <c:v>34944960</c:v>
                </c:pt>
                <c:pt idx="50" formatCode="#,##0">
                  <c:v>34975503</c:v>
                </c:pt>
                <c:pt idx="51" formatCode="#,##0">
                  <c:v>35014613</c:v>
                </c:pt>
                <c:pt idx="52" formatCode="#,##0">
                  <c:v>35012406</c:v>
                </c:pt>
                <c:pt idx="53" formatCode="#,##0">
                  <c:v>35032430</c:v>
                </c:pt>
                <c:pt idx="54" formatCode="#,##0">
                  <c:v>34978666</c:v>
                </c:pt>
                <c:pt idx="55" formatCode="#,##0">
                  <c:v>35066715</c:v>
                </c:pt>
                <c:pt idx="56" formatCode="#,##0">
                  <c:v>35125960</c:v>
                </c:pt>
                <c:pt idx="57" formatCode="#,##0">
                  <c:v>35134023</c:v>
                </c:pt>
                <c:pt idx="58" formatCode="#,##0">
                  <c:v>35205202</c:v>
                </c:pt>
                <c:pt idx="59" formatCode="#,##0">
                  <c:v>35317115</c:v>
                </c:pt>
                <c:pt idx="60" formatCode="#,##0">
                  <c:v>35265062</c:v>
                </c:pt>
                <c:pt idx="61" formatCode="#,##0">
                  <c:v>35280743</c:v>
                </c:pt>
                <c:pt idx="62" formatCode="#,##0">
                  <c:v>35226145</c:v>
                </c:pt>
                <c:pt idx="63" formatCode="#,##0">
                  <c:v>35296513</c:v>
                </c:pt>
                <c:pt idx="64" formatCode="#,##0">
                  <c:v>35453108</c:v>
                </c:pt>
                <c:pt idx="65" formatCode="#,##0">
                  <c:v>35492087</c:v>
                </c:pt>
                <c:pt idx="66" formatCode="#,##0">
                  <c:v>35606901</c:v>
                </c:pt>
                <c:pt idx="67" formatCode="#,##0">
                  <c:v>35682878</c:v>
                </c:pt>
                <c:pt idx="68" formatCode="#,##0">
                  <c:v>35722276</c:v>
                </c:pt>
                <c:pt idx="69" formatCode="#,##0">
                  <c:v>35812788</c:v>
                </c:pt>
                <c:pt idx="70" formatCode="#,##0">
                  <c:v>35964910</c:v>
                </c:pt>
                <c:pt idx="71" formatCode="#,##0">
                  <c:v>36088891</c:v>
                </c:pt>
                <c:pt idx="72" formatCode="#,##0">
                  <c:v>36236229</c:v>
                </c:pt>
                <c:pt idx="73" formatCode="#,##0">
                  <c:v>36351130</c:v>
                </c:pt>
                <c:pt idx="74" formatCode="#,##0">
                  <c:v>36492977</c:v>
                </c:pt>
                <c:pt idx="75" formatCode="#,##0">
                  <c:v>36536659</c:v>
                </c:pt>
                <c:pt idx="76" formatCode="#,##0">
                  <c:v>36595676</c:v>
                </c:pt>
                <c:pt idx="77" formatCode="#,##0">
                  <c:v>36808797</c:v>
                </c:pt>
                <c:pt idx="78" formatCode="#,##0">
                  <c:v>36926702</c:v>
                </c:pt>
                <c:pt idx="79" formatCode="#,##0">
                  <c:v>37082289</c:v>
                </c:pt>
                <c:pt idx="80" formatCode="#,##0">
                  <c:v>37276500</c:v>
                </c:pt>
                <c:pt idx="81" formatCode="#,##0">
                  <c:v>37432866</c:v>
                </c:pt>
                <c:pt idx="82" formatCode="#,##0">
                  <c:v>37457441</c:v>
                </c:pt>
                <c:pt idx="83" formatCode="#,##0">
                  <c:v>37446190</c:v>
                </c:pt>
                <c:pt idx="84" formatCode="#,##0">
                  <c:v>37522043</c:v>
                </c:pt>
                <c:pt idx="85" formatCode="#,##0">
                  <c:v>37592038</c:v>
                </c:pt>
                <c:pt idx="86" formatCode="#,##0">
                  <c:v>37649905</c:v>
                </c:pt>
                <c:pt idx="87" formatCode="#,##0">
                  <c:v>37721344</c:v>
                </c:pt>
                <c:pt idx="88" formatCode="#,##0">
                  <c:v>37774237</c:v>
                </c:pt>
                <c:pt idx="89" formatCode="#,##0">
                  <c:v>37821794</c:v>
                </c:pt>
                <c:pt idx="90" formatCode="#,##0">
                  <c:v>37947495</c:v>
                </c:pt>
                <c:pt idx="91" formatCode="#,##0">
                  <c:v>38131678</c:v>
                </c:pt>
                <c:pt idx="92" formatCode="#,##0">
                  <c:v>38049324</c:v>
                </c:pt>
                <c:pt idx="93" formatCode="#,##0">
                  <c:v>38043004</c:v>
                </c:pt>
                <c:pt idx="94" formatCode="#,##0">
                  <c:v>38131965</c:v>
                </c:pt>
                <c:pt idx="95" formatCode="#,##0">
                  <c:v>38262152</c:v>
                </c:pt>
                <c:pt idx="96" formatCode="#,##0">
                  <c:v>38348099</c:v>
                </c:pt>
                <c:pt idx="97" formatCode="#,##0">
                  <c:v>38418450</c:v>
                </c:pt>
                <c:pt idx="98" formatCode="#,##0">
                  <c:v>38480997</c:v>
                </c:pt>
                <c:pt idx="99" formatCode="#,##0">
                  <c:v>38566900</c:v>
                </c:pt>
                <c:pt idx="100" formatCode="#,##0">
                  <c:v>38605958</c:v>
                </c:pt>
                <c:pt idx="101" formatCode="#,##0">
                  <c:v>38671651</c:v>
                </c:pt>
                <c:pt idx="102" formatCode="#,##0">
                  <c:v>38732003</c:v>
                </c:pt>
                <c:pt idx="103" formatCode="#,##0">
                  <c:v>38654133</c:v>
                </c:pt>
                <c:pt idx="104" formatCode="#,##0">
                  <c:v>38856094</c:v>
                </c:pt>
                <c:pt idx="105" formatCode="#,##0">
                  <c:v>38866870</c:v>
                </c:pt>
                <c:pt idx="106" formatCode="#,##0">
                  <c:v>38905259</c:v>
                </c:pt>
                <c:pt idx="107" formatCode="#,##0">
                  <c:v>38895919</c:v>
                </c:pt>
                <c:pt idx="108" formatCode="#,##0">
                  <c:v>38919081</c:v>
                </c:pt>
                <c:pt idx="109" formatCode="#,##0">
                  <c:v>38929007</c:v>
                </c:pt>
                <c:pt idx="110" formatCode="#,##0">
                  <c:v>38911994</c:v>
                </c:pt>
                <c:pt idx="111" formatCode="#,##0">
                  <c:v>38853300</c:v>
                </c:pt>
                <c:pt idx="112" formatCode="#,##0">
                  <c:v>38949415</c:v>
                </c:pt>
                <c:pt idx="113" formatCode="#,##0">
                  <c:v>38898252</c:v>
                </c:pt>
                <c:pt idx="114" formatCode="#,##0">
                  <c:v>38942684</c:v>
                </c:pt>
                <c:pt idx="115" formatCode="#,##0">
                  <c:v>39117868</c:v>
                </c:pt>
                <c:pt idx="116" formatCode="#,##0">
                  <c:v>39156847</c:v>
                </c:pt>
                <c:pt idx="117" formatCode="#,##0">
                  <c:v>39357751</c:v>
                </c:pt>
                <c:pt idx="118" formatCode="#,##0">
                  <c:v>39427319</c:v>
                </c:pt>
                <c:pt idx="119" formatCode="#,##0">
                  <c:v>39427560</c:v>
                </c:pt>
                <c:pt idx="120" formatCode="#,##0">
                  <c:v>39586845</c:v>
                </c:pt>
                <c:pt idx="121" formatCode="#,##0">
                  <c:v>39535253</c:v>
                </c:pt>
                <c:pt idx="122" formatCode="#,##0">
                  <c:v>39579425</c:v>
                </c:pt>
                <c:pt idx="123" formatCode="#,##0">
                  <c:v>39652348</c:v>
                </c:pt>
                <c:pt idx="124" formatCode="#,##0">
                  <c:v>39589135</c:v>
                </c:pt>
                <c:pt idx="125" formatCode="#,##0">
                  <c:v>39537429</c:v>
                </c:pt>
                <c:pt idx="126" formatCode="#,##0">
                  <c:v>39543317</c:v>
                </c:pt>
                <c:pt idx="127" formatCode="#,##0">
                  <c:v>39523658</c:v>
                </c:pt>
                <c:pt idx="128" formatCode="#,##0">
                  <c:v>39512970</c:v>
                </c:pt>
                <c:pt idx="129" formatCode="#,##0">
                  <c:v>39481631</c:v>
                </c:pt>
                <c:pt idx="130" formatCode="#,##0">
                  <c:v>39475723</c:v>
                </c:pt>
                <c:pt idx="131" formatCode="#,##0">
                  <c:v>39454441</c:v>
                </c:pt>
                <c:pt idx="132" formatCode="#,##0">
                  <c:v>39200332</c:v>
                </c:pt>
                <c:pt idx="133" formatCode="#,##0">
                  <c:v>39241196</c:v>
                </c:pt>
                <c:pt idx="134" formatCode="#,##0">
                  <c:v>39277057</c:v>
                </c:pt>
                <c:pt idx="135" formatCode="#,##0">
                  <c:v>39276863</c:v>
                </c:pt>
                <c:pt idx="136" formatCode="#,##0">
                  <c:v>39264032</c:v>
                </c:pt>
                <c:pt idx="137" formatCode="#,##0">
                  <c:v>39344420</c:v>
                </c:pt>
                <c:pt idx="138" formatCode="#,##0">
                  <c:v>39236910</c:v>
                </c:pt>
                <c:pt idx="139" formatCode="#,##0">
                  <c:v>39145687</c:v>
                </c:pt>
                <c:pt idx="140" formatCode="#,##0">
                  <c:v>39145770</c:v>
                </c:pt>
                <c:pt idx="141" formatCode="#,##0">
                  <c:v>39003550</c:v>
                </c:pt>
                <c:pt idx="142" formatCode="#,##0">
                  <c:v>38876338</c:v>
                </c:pt>
                <c:pt idx="143" formatCode="#,##0">
                  <c:v>38804220</c:v>
                </c:pt>
                <c:pt idx="144" formatCode="#,##0">
                  <c:v>38759510</c:v>
                </c:pt>
                <c:pt idx="145" formatCode="#,##0">
                  <c:v>38581857</c:v>
                </c:pt>
                <c:pt idx="146" formatCode="#,##0">
                  <c:v>38391555</c:v>
                </c:pt>
                <c:pt idx="147" formatCode="#,##0">
                  <c:v>38207913</c:v>
                </c:pt>
                <c:pt idx="148" formatCode="#,##0">
                  <c:v>38049213</c:v>
                </c:pt>
                <c:pt idx="149" formatCode="#,##0">
                  <c:v>37901123</c:v>
                </c:pt>
                <c:pt idx="150" formatCode="#,##0">
                  <c:v>37816023</c:v>
                </c:pt>
                <c:pt idx="151" formatCode="#,##0">
                  <c:v>37677093</c:v>
                </c:pt>
                <c:pt idx="152" formatCode="#,##0">
                  <c:v>37490527</c:v>
                </c:pt>
                <c:pt idx="153" formatCode="#,##0">
                  <c:v>37368561</c:v>
                </c:pt>
                <c:pt idx="154" formatCode="#,##0">
                  <c:v>37287236</c:v>
                </c:pt>
                <c:pt idx="155" formatCode="#,##0">
                  <c:v>37191546</c:v>
                </c:pt>
                <c:pt idx="156" formatCode="#,##0">
                  <c:v>36998708</c:v>
                </c:pt>
                <c:pt idx="157" formatCode="#,##0">
                  <c:v>37002597</c:v>
                </c:pt>
                <c:pt idx="158" formatCode="#,##0">
                  <c:v>36942111</c:v>
                </c:pt>
                <c:pt idx="159" formatCode="#,##0">
                  <c:v>37029543</c:v>
                </c:pt>
                <c:pt idx="160" formatCode="#,##0">
                  <c:v>37069998</c:v>
                </c:pt>
                <c:pt idx="161" formatCode="#,##0">
                  <c:v>37009842</c:v>
                </c:pt>
                <c:pt idx="162" formatCode="#,##0">
                  <c:v>36937452</c:v>
                </c:pt>
                <c:pt idx="163" formatCode="#,##0">
                  <c:v>36911886</c:v>
                </c:pt>
                <c:pt idx="164" formatCode="#,##0">
                  <c:v>36766209</c:v>
                </c:pt>
                <c:pt idx="165" formatCode="#,##0">
                  <c:v>36713746</c:v>
                </c:pt>
                <c:pt idx="166" formatCode="#,##0">
                  <c:v>36591598</c:v>
                </c:pt>
                <c:pt idx="167" formatCode="#,##0">
                  <c:v>36443175</c:v>
                </c:pt>
                <c:pt idx="168" formatCode="#,##0">
                  <c:v>36453159</c:v>
                </c:pt>
                <c:pt idx="169" formatCode="#,##0">
                  <c:v>36466601</c:v>
                </c:pt>
                <c:pt idx="170" formatCode="#,##0">
                  <c:v>36505623</c:v>
                </c:pt>
                <c:pt idx="171" formatCode="#,##0">
                  <c:v>36416267</c:v>
                </c:pt>
                <c:pt idx="172" formatCode="#,##0">
                  <c:v>36410449</c:v>
                </c:pt>
                <c:pt idx="173" formatCode="#,##0">
                  <c:v>36447738</c:v>
                </c:pt>
                <c:pt idx="174" formatCode="#,##0">
                  <c:v>36425334</c:v>
                </c:pt>
                <c:pt idx="175" formatCode="#,##0">
                  <c:v>36355768</c:v>
                </c:pt>
                <c:pt idx="176" formatCode="#,##0">
                  <c:v>36419419</c:v>
                </c:pt>
                <c:pt idx="177" formatCode="#,##0">
                  <c:v>36515552</c:v>
                </c:pt>
                <c:pt idx="178" formatCode="#,##0">
                  <c:v>36639848</c:v>
                </c:pt>
                <c:pt idx="179" formatCode="#,##0">
                  <c:v>36773450</c:v>
                </c:pt>
                <c:pt idx="180" formatCode="#,##0">
                  <c:v>36851675</c:v>
                </c:pt>
                <c:pt idx="181" formatCode="#,##0">
                  <c:v>36852779</c:v>
                </c:pt>
                <c:pt idx="182" formatCode="#,##0">
                  <c:v>36901158</c:v>
                </c:pt>
                <c:pt idx="183" formatCode="#,##0">
                  <c:v>36920118</c:v>
                </c:pt>
                <c:pt idx="184" formatCode="#,##0">
                  <c:v>36897552</c:v>
                </c:pt>
                <c:pt idx="185" formatCode="#,##0">
                  <c:v>36820466</c:v>
                </c:pt>
                <c:pt idx="186" formatCode="#,##0">
                  <c:v>36821065</c:v>
                </c:pt>
                <c:pt idx="187" formatCode="#,##0">
                  <c:v>36887384</c:v>
                </c:pt>
                <c:pt idx="188" formatCode="#,##0">
                  <c:v>36870969</c:v>
                </c:pt>
                <c:pt idx="189" formatCode="#,##0">
                  <c:v>36792514</c:v>
                </c:pt>
                <c:pt idx="190" formatCode="#,##0">
                  <c:v>36678379</c:v>
                </c:pt>
                <c:pt idx="191" formatCode="#,##0">
                  <c:v>36676157</c:v>
                </c:pt>
                <c:pt idx="192" formatCode="#,##0">
                  <c:v>36650844</c:v>
                </c:pt>
                <c:pt idx="193" formatCode="#,##0">
                  <c:v>36695431</c:v>
                </c:pt>
                <c:pt idx="194" formatCode="#,##0">
                  <c:v>36629292</c:v>
                </c:pt>
                <c:pt idx="195" formatCode="#,##0">
                  <c:v>36602502</c:v>
                </c:pt>
                <c:pt idx="196" formatCode="#,##0">
                  <c:v>36626689</c:v>
                </c:pt>
                <c:pt idx="197" formatCode="#,##0">
                  <c:v>36675791</c:v>
                </c:pt>
                <c:pt idx="198" formatCode="#,##0">
                  <c:v>36633161</c:v>
                </c:pt>
                <c:pt idx="199" formatCode="#,##0">
                  <c:v>36532302</c:v>
                </c:pt>
              </c:numCache>
            </c:numRef>
          </c:val>
        </c:ser>
        <c:ser>
          <c:idx val="3"/>
          <c:order val="2"/>
          <c:tx>
            <c:strRef>
              <c:f>TOTAL_PEF_B!$BQ$2</c:f>
              <c:strCache>
                <c:ptCount val="1"/>
                <c:pt idx="0">
                  <c:v>Spring'13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TOTAL_PEF_B!$BQ$75:$BQ$363</c:f>
              <c:numCache>
                <c:formatCode>General</c:formatCode>
                <c:ptCount val="289"/>
                <c:pt idx="192" formatCode="_(* #,##0_);_(* \(#,##0\);_(* &quot;-&quot;??_);_(@_)">
                  <c:v>36732568.420111053</c:v>
                </c:pt>
                <c:pt idx="193" formatCode="_(* #,##0_);_(* \(#,##0\);_(* &quot;-&quot;??_);_(@_)">
                  <c:v>36847535.952740498</c:v>
                </c:pt>
                <c:pt idx="194" formatCode="_(* #,##0_);_(* \(#,##0\);_(* &quot;-&quot;??_);_(@_)">
                  <c:v>36785883.808461145</c:v>
                </c:pt>
                <c:pt idx="195" formatCode="_(* #,##0_);_(* \(#,##0\);_(* &quot;-&quot;??_);_(@_)">
                  <c:v>36789636.466202557</c:v>
                </c:pt>
                <c:pt idx="196" formatCode="_(* #,##0_);_(* \(#,##0\);_(* &quot;-&quot;??_);_(@_)">
                  <c:v>36883770.580571532</c:v>
                </c:pt>
                <c:pt idx="197" formatCode="_(* #,##0_);_(* \(#,##0\);_(* &quot;-&quot;??_);_(@_)">
                  <c:v>36971157.822154164</c:v>
                </c:pt>
                <c:pt idx="198" formatCode="_(* #,##0_);_(* \(#,##0\);_(* &quot;-&quot;??_);_(@_)">
                  <c:v>37178427.127817258</c:v>
                </c:pt>
                <c:pt idx="199" formatCode="_(* #,##0_);_(* \(#,##0\);_(* &quot;-&quot;??_);_(@_)">
                  <c:v>37096663.729511447</c:v>
                </c:pt>
                <c:pt idx="200" formatCode="_(* #,##0_);_(* \(#,##0\);_(* &quot;-&quot;??_);_(@_)">
                  <c:v>37284412.176318035</c:v>
                </c:pt>
                <c:pt idx="201" formatCode="_(* #,##0_);_(* \(#,##0\);_(* &quot;-&quot;??_);_(@_)">
                  <c:v>37395455.28436245</c:v>
                </c:pt>
                <c:pt idx="202" formatCode="_(* #,##0_);_(* \(#,##0\);_(* &quot;-&quot;??_);_(@_)">
                  <c:v>37288964.146167167</c:v>
                </c:pt>
                <c:pt idx="203" formatCode="_(* #,##0_);_(* \(#,##0\);_(* &quot;-&quot;??_);_(@_)">
                  <c:v>37248102.110167667</c:v>
                </c:pt>
                <c:pt idx="204" formatCode="_(* #,##0_);_(* \(#,##0\);_(* &quot;-&quot;??_);_(@_)">
                  <c:v>37320771.209376588</c:v>
                </c:pt>
                <c:pt idx="205" formatCode="_(* #,##0_);_(* \(#,##0\);_(* &quot;-&quot;??_);_(@_)">
                  <c:v>37374711.269104816</c:v>
                </c:pt>
                <c:pt idx="206" formatCode="_(* #,##0_);_(* \(#,##0\);_(* &quot;-&quot;??_);_(@_)">
                  <c:v>37424805.375760972</c:v>
                </c:pt>
                <c:pt idx="207" formatCode="_(* #,##0_);_(* \(#,##0\);_(* &quot;-&quot;??_);_(@_)">
                  <c:v>37481798.65755631</c:v>
                </c:pt>
                <c:pt idx="208" formatCode="_(* #,##0_);_(* \(#,##0\);_(* &quot;-&quot;??_);_(@_)">
                  <c:v>37543969.313811861</c:v>
                </c:pt>
                <c:pt idx="209" formatCode="_(* #,##0_);_(* \(#,##0\);_(* &quot;-&quot;??_);_(@_)">
                  <c:v>37605419.121435963</c:v>
                </c:pt>
                <c:pt idx="210" formatCode="_(* #,##0_);_(* \(#,##0\);_(* &quot;-&quot;??_);_(@_)">
                  <c:v>37668279.428384259</c:v>
                </c:pt>
                <c:pt idx="211" formatCode="_(* #,##0_);_(* \(#,##0\);_(* &quot;-&quot;??_);_(@_)">
                  <c:v>37733002.87331906</c:v>
                </c:pt>
                <c:pt idx="212" formatCode="_(* #,##0_);_(* \(#,##0\);_(* &quot;-&quot;??_);_(@_)">
                  <c:v>37804419.948490798</c:v>
                </c:pt>
                <c:pt idx="213" formatCode="_(* #,##0_);_(* \(#,##0\);_(* &quot;-&quot;??_);_(@_)">
                  <c:v>37861771.967265956</c:v>
                </c:pt>
                <c:pt idx="214" formatCode="_(* #,##0_);_(* \(#,##0\);_(* &quot;-&quot;??_);_(@_)">
                  <c:v>37933277.613443062</c:v>
                </c:pt>
                <c:pt idx="215" formatCode="_(* #,##0_);_(* \(#,##0\);_(* &quot;-&quot;??_);_(@_)">
                  <c:v>37985297.484987862</c:v>
                </c:pt>
                <c:pt idx="216" formatCode="_(* #,##0_);_(* \(#,##0\);_(* &quot;-&quot;??_);_(@_)">
                  <c:v>38044655.750873938</c:v>
                </c:pt>
                <c:pt idx="217" formatCode="_(* #,##0_);_(* \(#,##0\);_(* &quot;-&quot;??_);_(@_)">
                  <c:v>38100196.085638113</c:v>
                </c:pt>
                <c:pt idx="218" formatCode="_(* #,##0_);_(* \(#,##0\);_(* &quot;-&quot;??_);_(@_)">
                  <c:v>38150512.153421074</c:v>
                </c:pt>
                <c:pt idx="219" formatCode="_(* #,##0_);_(* \(#,##0\);_(* &quot;-&quot;??_);_(@_)">
                  <c:v>38198570.501164436</c:v>
                </c:pt>
                <c:pt idx="220" formatCode="_(* #,##0_);_(* \(#,##0\);_(* &quot;-&quot;??_);_(@_)">
                  <c:v>38246426.09928789</c:v>
                </c:pt>
                <c:pt idx="221" formatCode="_(* #,##0_);_(* \(#,##0\);_(* &quot;-&quot;??_);_(@_)">
                  <c:v>38295869.28930638</c:v>
                </c:pt>
                <c:pt idx="222" formatCode="_(* #,##0_);_(* \(#,##0\);_(* &quot;-&quot;??_);_(@_)">
                  <c:v>38347806.387504444</c:v>
                </c:pt>
                <c:pt idx="223" formatCode="_(* #,##0_);_(* \(#,##0\);_(* &quot;-&quot;??_);_(@_)">
                  <c:v>38400102.667391934</c:v>
                </c:pt>
                <c:pt idx="224" formatCode="_(* #,##0_);_(* \(#,##0\);_(* &quot;-&quot;??_);_(@_)">
                  <c:v>38452620.053896599</c:v>
                </c:pt>
                <c:pt idx="225" formatCode="_(* #,##0_);_(* \(#,##0\);_(* &quot;-&quot;??_);_(@_)">
                  <c:v>38500921.3523665</c:v>
                </c:pt>
                <c:pt idx="226" formatCode="_(* #,##0_);_(* \(#,##0\);_(* &quot;-&quot;??_);_(@_)">
                  <c:v>38542448.239810035</c:v>
                </c:pt>
                <c:pt idx="227" formatCode="_(* #,##0_);_(* \(#,##0\);_(* &quot;-&quot;??_);_(@_)">
                  <c:v>38580946.131212965</c:v>
                </c:pt>
                <c:pt idx="228" formatCode="_(* #,##0_);_(* \(#,##0\);_(* &quot;-&quot;??_);_(@_)">
                  <c:v>38625094.66569189</c:v>
                </c:pt>
                <c:pt idx="229" formatCode="_(* #,##0_);_(* \(#,##0\);_(* &quot;-&quot;??_);_(@_)">
                  <c:v>38669518.732187487</c:v>
                </c:pt>
                <c:pt idx="230" formatCode="_(* #,##0_);_(* \(#,##0\);_(* &quot;-&quot;??_);_(@_)">
                  <c:v>38712985.280615374</c:v>
                </c:pt>
                <c:pt idx="231" formatCode="_(* #,##0_);_(* \(#,##0\);_(* &quot;-&quot;??_);_(@_)">
                  <c:v>38758090.103206724</c:v>
                </c:pt>
                <c:pt idx="232" formatCode="_(* #,##0_);_(* \(#,##0\);_(* &quot;-&quot;??_);_(@_)">
                  <c:v>38806360.510444768</c:v>
                </c:pt>
                <c:pt idx="233" formatCode="_(* #,##0_);_(* \(#,##0\);_(* &quot;-&quot;??_);_(@_)">
                  <c:v>38860867.344206072</c:v>
                </c:pt>
                <c:pt idx="234" formatCode="_(* #,##0_);_(* \(#,##0\);_(* &quot;-&quot;??_);_(@_)">
                  <c:v>38917517.446437947</c:v>
                </c:pt>
                <c:pt idx="235" formatCode="_(* #,##0_);_(* \(#,##0\);_(* &quot;-&quot;??_);_(@_)">
                  <c:v>38974260.601469576</c:v>
                </c:pt>
                <c:pt idx="236" formatCode="_(* #,##0_);_(* \(#,##0\);_(* &quot;-&quot;??_);_(@_)">
                  <c:v>39030414.697655357</c:v>
                </c:pt>
                <c:pt idx="237" formatCode="_(* #,##0_);_(* \(#,##0\);_(* &quot;-&quot;??_);_(@_)">
                  <c:v>39082228.230616212</c:v>
                </c:pt>
                <c:pt idx="238" formatCode="_(* #,##0_);_(* \(#,##0\);_(* &quot;-&quot;??_);_(@_)">
                  <c:v>39126933.527910076</c:v>
                </c:pt>
                <c:pt idx="239" formatCode="_(* #,##0_);_(* \(#,##0\);_(* &quot;-&quot;??_);_(@_)">
                  <c:v>39168798.571994357</c:v>
                </c:pt>
                <c:pt idx="240" formatCode="_(* #,##0_);_(* \(#,##0\);_(* &quot;-&quot;??_);_(@_)">
                  <c:v>39215780.584711619</c:v>
                </c:pt>
                <c:pt idx="241" formatCode="_(* #,##0_);_(* \(#,##0\);_(* &quot;-&quot;??_);_(@_)">
                  <c:v>39257110.031959839</c:v>
                </c:pt>
                <c:pt idx="242" formatCode="_(* #,##0_);_(* \(#,##0\);_(* &quot;-&quot;??_);_(@_)">
                  <c:v>39292271.52146446</c:v>
                </c:pt>
                <c:pt idx="243" formatCode="_(* #,##0_);_(* \(#,##0\);_(* &quot;-&quot;??_);_(@_)">
                  <c:v>39324440.76687035</c:v>
                </c:pt>
                <c:pt idx="244" formatCode="_(* #,##0_);_(* \(#,##0\);_(* &quot;-&quot;??_);_(@_)">
                  <c:v>39356494.427210741</c:v>
                </c:pt>
                <c:pt idx="245" formatCode="_(* #,##0_);_(* \(#,##0\);_(* &quot;-&quot;??_);_(@_)">
                  <c:v>39391335.254358165</c:v>
                </c:pt>
                <c:pt idx="246" formatCode="_(* #,##0_);_(* \(#,##0\);_(* &quot;-&quot;??_);_(@_)">
                  <c:v>39429146.894139059</c:v>
                </c:pt>
                <c:pt idx="247" formatCode="_(* #,##0_);_(* \(#,##0\);_(* &quot;-&quot;??_);_(@_)">
                  <c:v>39468506.243351437</c:v>
                </c:pt>
                <c:pt idx="248" formatCode="_(* #,##0_);_(* \(#,##0\);_(* &quot;-&quot;??_);_(@_)">
                  <c:v>39508759.670585364</c:v>
                </c:pt>
                <c:pt idx="249" formatCode="_(* #,##0_);_(* \(#,##0\);_(* &quot;-&quot;??_);_(@_)">
                  <c:v>39544365.080640167</c:v>
                </c:pt>
                <c:pt idx="250" formatCode="_(* #,##0_);_(* \(#,##0\);_(* &quot;-&quot;??_);_(@_)">
                  <c:v>39572873.976009808</c:v>
                </c:pt>
                <c:pt idx="251" formatCode="_(* #,##0_);_(* \(#,##0\);_(* &quot;-&quot;??_);_(@_)">
                  <c:v>39597357.749577269</c:v>
                </c:pt>
                <c:pt idx="252" formatCode="_(* #,##0_);_(* \(#,##0\);_(* &quot;-&quot;??_);_(@_)">
                  <c:v>39632774.055092163</c:v>
                </c:pt>
                <c:pt idx="253" formatCode="_(* #,##0_);_(* \(#,##0\);_(* &quot;-&quot;??_);_(@_)">
                  <c:v>39668278.581914261</c:v>
                </c:pt>
                <c:pt idx="254" formatCode="_(* #,##0_);_(* \(#,##0\);_(* &quot;-&quot;??_);_(@_)">
                  <c:v>39703477.449101977</c:v>
                </c:pt>
                <c:pt idx="255" formatCode="_(* #,##0_);_(* \(#,##0\);_(* &quot;-&quot;??_);_(@_)">
                  <c:v>39741664.861954957</c:v>
                </c:pt>
                <c:pt idx="256" formatCode="_(* #,##0_);_(* \(#,##0\);_(* &quot;-&quot;??_);_(@_)">
                  <c:v>39785677.778081521</c:v>
                </c:pt>
                <c:pt idx="257" formatCode="_(* #,##0_);_(* \(#,##0\);_(* &quot;-&quot;??_);_(@_)">
                  <c:v>39837310.137293532</c:v>
                </c:pt>
                <c:pt idx="258" formatCode="_(* #,##0_);_(* \(#,##0\);_(* &quot;-&quot;??_);_(@_)">
                  <c:v>39891467.69343438</c:v>
                </c:pt>
                <c:pt idx="259" formatCode="_(* #,##0_);_(* \(#,##0\);_(* &quot;-&quot;??_);_(@_)">
                  <c:v>39946174.61871624</c:v>
                </c:pt>
                <c:pt idx="260" formatCode="_(* #,##0_);_(* \(#,##0\);_(* &quot;-&quot;??_);_(@_)">
                  <c:v>40001236.854840875</c:v>
                </c:pt>
                <c:pt idx="261" formatCode="_(* #,##0_);_(* \(#,##0\);_(* &quot;-&quot;??_);_(@_)">
                  <c:v>40050910.193216488</c:v>
                </c:pt>
                <c:pt idx="262" formatCode="_(* #,##0_);_(* \(#,##0\);_(* &quot;-&quot;??_);_(@_)">
                  <c:v>40095350.94480323</c:v>
                </c:pt>
                <c:pt idx="263" formatCode="_(* #,##0_);_(* \(#,##0\);_(* &quot;-&quot;??_);_(@_)">
                  <c:v>40136133.69270812</c:v>
                </c:pt>
                <c:pt idx="264" formatCode="_(* #,##0_);_(* \(#,##0\);_(* &quot;-&quot;??_);_(@_)">
                  <c:v>40182577.952002615</c:v>
                </c:pt>
                <c:pt idx="265" formatCode="_(* #,##0_);_(* \(#,##0\);_(* &quot;-&quot;??_);_(@_)">
                  <c:v>40227477.492002502</c:v>
                </c:pt>
                <c:pt idx="266" formatCode="_(* #,##0_);_(* \(#,##0\);_(* &quot;-&quot;??_);_(@_)">
                  <c:v>40270203.117936537</c:v>
                </c:pt>
                <c:pt idx="267" formatCode="_(* #,##0_);_(* \(#,##0\);_(* &quot;-&quot;??_);_(@_)">
                  <c:v>40313880.848773897</c:v>
                </c:pt>
                <c:pt idx="268" formatCode="_(* #,##0_);_(* \(#,##0\);_(* &quot;-&quot;??_);_(@_)">
                  <c:v>40360820.819956519</c:v>
                </c:pt>
                <c:pt idx="269" formatCode="_(* #,##0_);_(* \(#,##0\);_(* &quot;-&quot;??_);_(@_)">
                  <c:v>40413231.172888249</c:v>
                </c:pt>
                <c:pt idx="270" formatCode="_(* #,##0_);_(* \(#,##0\);_(* &quot;-&quot;??_);_(@_)">
                  <c:v>40468088.749372572</c:v>
                </c:pt>
                <c:pt idx="271" formatCode="_(* #,##0_);_(* \(#,##0\);_(* &quot;-&quot;??_);_(@_)">
                  <c:v>40523403.830554828</c:v>
                </c:pt>
                <c:pt idx="272" formatCode="_(* #,##0_);_(* \(#,##0\);_(* &quot;-&quot;??_);_(@_)">
                  <c:v>40578832.832202807</c:v>
                </c:pt>
                <c:pt idx="273" formatCode="_(* #,##0_);_(* \(#,##0\);_(* &quot;-&quot;??_);_(@_)">
                  <c:v>40628565.671996444</c:v>
                </c:pt>
                <c:pt idx="274" formatCode="_(* #,##0_);_(* \(#,##0\);_(* &quot;-&quot;??_);_(@_)">
                  <c:v>40672803.182773463</c:v>
                </c:pt>
                <c:pt idx="275" formatCode="_(* #,##0_);_(* \(#,##0\);_(* &quot;-&quot;??_);_(@_)">
                  <c:v>40713199.126383744</c:v>
                </c:pt>
                <c:pt idx="276" formatCode="_(* #,##0_);_(* \(#,##0\);_(* &quot;-&quot;??_);_(@_)">
                  <c:v>40756371.882963367</c:v>
                </c:pt>
                <c:pt idx="277" formatCode="_(* #,##0_);_(* \(#,##0\);_(* &quot;-&quot;??_);_(@_)">
                  <c:v>40795642.61291106</c:v>
                </c:pt>
                <c:pt idx="278" formatCode="_(* #,##0_);_(* \(#,##0\);_(* &quot;-&quot;??_);_(@_)">
                  <c:v>40830543.570257403</c:v>
                </c:pt>
                <c:pt idx="279" formatCode="_(* #,##0_);_(* \(#,##0\);_(* &quot;-&quot;??_);_(@_)">
                  <c:v>40864531.094555736</c:v>
                </c:pt>
                <c:pt idx="280" formatCode="_(* #,##0_);_(* \(#,##0\);_(* &quot;-&quot;??_);_(@_)">
                  <c:v>40900000.163340993</c:v>
                </c:pt>
                <c:pt idx="281" formatCode="_(* #,##0_);_(* \(#,##0\);_(* &quot;-&quot;??_);_(@_)">
                  <c:v>40939111.125004739</c:v>
                </c:pt>
                <c:pt idx="282" formatCode="_(* #,##0_);_(* \(#,##0\);_(* &quot;-&quot;??_);_(@_)">
                  <c:v>40980876.966079608</c:v>
                </c:pt>
                <c:pt idx="283" formatCode="_(* #,##0_);_(* \(#,##0\);_(* &quot;-&quot;??_);_(@_)">
                  <c:v>41023339.218937345</c:v>
                </c:pt>
                <c:pt idx="284" formatCode="_(* #,##0_);_(* \(#,##0\);_(* &quot;-&quot;??_);_(@_)">
                  <c:v>41066157.49166014</c:v>
                </c:pt>
                <c:pt idx="285" formatCode="_(* #,##0_);_(* \(#,##0\);_(* &quot;-&quot;??_);_(@_)">
                  <c:v>41103598.018402785</c:v>
                </c:pt>
                <c:pt idx="286" formatCode="_(* #,##0_);_(* \(#,##0\);_(* &quot;-&quot;??_);_(@_)">
                  <c:v>41135815.962062247</c:v>
                </c:pt>
                <c:pt idx="287" formatCode="_(* #,##0_);_(* \(#,##0\);_(* &quot;-&quot;??_);_(@_)">
                  <c:v>41164270.586156614</c:v>
                </c:pt>
                <c:pt idx="288" formatCode="_(* #,##0_);_(* \(#,##0\);_(* &quot;-&quot;??_);_(@_)">
                  <c:v>41194855.315814517</c:v>
                </c:pt>
              </c:numCache>
            </c:numRef>
          </c:val>
        </c:ser>
        <c:ser>
          <c:idx val="2"/>
          <c:order val="3"/>
          <c:tx>
            <c:strRef>
              <c:f>TOTAL_PEF_B!$AG$2</c:f>
              <c:strCache>
                <c:ptCount val="1"/>
                <c:pt idx="0">
                  <c:v>Fall'13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TOTAL_PEF_B!$BP$75:$BP$363</c:f>
              <c:numCache>
                <c:formatCode>General</c:formatCode>
                <c:ptCount val="289"/>
                <c:pt idx="200" formatCode="_(* #,##0_);_(* \(#,##0\);_(* &quot;-&quot;??_);_(@_)">
                  <c:v>36396918</c:v>
                </c:pt>
                <c:pt idx="201" formatCode="_(* #,##0_);_(* \(#,##0\);_(* &quot;-&quot;??_);_(@_)">
                  <c:v>36387234</c:v>
                </c:pt>
                <c:pt idx="202" formatCode="_(* #,##0_);_(* \(#,##0\);_(* &quot;-&quot;??_);_(@_)">
                  <c:v>36450925</c:v>
                </c:pt>
                <c:pt idx="203" formatCode="_(* #,##0_);_(* \(#,##0\);_(* &quot;-&quot;??_);_(@_)">
                  <c:v>36338893</c:v>
                </c:pt>
                <c:pt idx="204" formatCode="_(* #,##0_);_(* \(#,##0\);_(* &quot;-&quot;??_);_(@_)">
                  <c:v>36469065</c:v>
                </c:pt>
                <c:pt idx="205" formatCode="_(* #,##0_);_(* \(#,##0\);_(* &quot;-&quot;??_);_(@_)">
                  <c:v>36474742</c:v>
                </c:pt>
                <c:pt idx="206" formatCode="_(* #,##0_);_(* \(#,##0\);_(* &quot;-&quot;??_);_(@_)">
                  <c:v>36471769</c:v>
                </c:pt>
                <c:pt idx="207" formatCode="_(* #,##0_);_(* \(#,##0\);_(* &quot;-&quot;??_);_(@_)">
                  <c:v>36362389</c:v>
                </c:pt>
                <c:pt idx="208" formatCode="_(* #,##0_);_(* \(#,##0\);_(* &quot;-&quot;??_);_(@_)">
                  <c:v>36341950</c:v>
                </c:pt>
                <c:pt idx="209" formatCode="_(* #,##0_);_(* \(#,##0\);_(* &quot;-&quot;??_);_(@_)">
                  <c:v>36270321</c:v>
                </c:pt>
                <c:pt idx="210" formatCode="_(* #,##0_);_(* \(#,##0\);_(* &quot;-&quot;??_);_(@_)">
                  <c:v>36215280</c:v>
                </c:pt>
                <c:pt idx="211" formatCode="_(* #,##0_);_(* \(#,##0\);_(* &quot;-&quot;??_);_(@_)">
                  <c:v>36268019</c:v>
                </c:pt>
                <c:pt idx="212" formatCode="_(* #,##0_);_(* \(#,##0\);_(* &quot;-&quot;??_);_(@_)">
                  <c:v>36317075</c:v>
                </c:pt>
                <c:pt idx="213" formatCode="_(* #,##0_);_(* \(#,##0\);_(* &quot;-&quot;??_);_(@_)">
                  <c:v>36353132</c:v>
                </c:pt>
                <c:pt idx="214" formatCode="_(* #,##0_);_(* \(#,##0\);_(* &quot;-&quot;??_);_(@_)">
                  <c:v>36385892</c:v>
                </c:pt>
                <c:pt idx="215" formatCode="_(* #,##0_);_(* \(#,##0\);_(* &quot;-&quot;??_);_(@_)">
                  <c:v>36490057</c:v>
                </c:pt>
                <c:pt idx="216" formatCode="_(* #,##0_);_(* \(#,##0\);_(* &quot;-&quot;??_);_(@_)">
                  <c:v>36520972</c:v>
                </c:pt>
                <c:pt idx="217" formatCode="_(* #,##0_);_(* \(#,##0\);_(* &quot;-&quot;??_);_(@_)">
                  <c:v>36539896</c:v>
                </c:pt>
                <c:pt idx="218" formatCode="_(* #,##0_);_(* \(#,##0\);_(* &quot;-&quot;??_);_(@_)">
                  <c:v>36585400</c:v>
                </c:pt>
                <c:pt idx="219" formatCode="_(* #,##0_);_(* \(#,##0\);_(* &quot;-&quot;??_);_(@_)">
                  <c:v>36669623</c:v>
                </c:pt>
                <c:pt idx="220" formatCode="_(* #,##0_);_(* \(#,##0\);_(* &quot;-&quot;??_);_(@_)">
                  <c:v>36750854</c:v>
                </c:pt>
                <c:pt idx="221" formatCode="_(* #,##0_);_(* \(#,##0\);_(* &quot;-&quot;??_);_(@_)">
                  <c:v>36667374</c:v>
                </c:pt>
                <c:pt idx="222" formatCode="_(* #,##0_);_(* \(#,##0\);_(* &quot;-&quot;??_);_(@_)">
                  <c:v>36851970</c:v>
                </c:pt>
                <c:pt idx="223" formatCode="_(* #,##0_);_(* \(#,##0\);_(* &quot;-&quot;??_);_(@_)">
                  <c:v>36742713</c:v>
                </c:pt>
                <c:pt idx="224" formatCode="_(* #,##0_);_(* \(#,##0\);_(* &quot;-&quot;??_);_(@_)">
                  <c:v>36762120</c:v>
                </c:pt>
                <c:pt idx="225" formatCode="_(* #,##0_);_(* \(#,##0\);_(* &quot;-&quot;??_);_(@_)">
                  <c:v>36839517</c:v>
                </c:pt>
                <c:pt idx="226" formatCode="_(* #,##0_);_(* \(#,##0\);_(* &quot;-&quot;??_);_(@_)">
                  <c:v>36895378</c:v>
                </c:pt>
                <c:pt idx="227" formatCode="_(* #,##0_);_(* \(#,##0\);_(* &quot;-&quot;??_);_(@_)">
                  <c:v>36948810</c:v>
                </c:pt>
                <c:pt idx="228" formatCode="_(* #,##0_);_(* \(#,##0\);_(* &quot;-&quot;??_);_(@_)">
                  <c:v>36960487</c:v>
                </c:pt>
                <c:pt idx="229" formatCode="_(* #,##0_);_(* \(#,##0\);_(* &quot;-&quot;??_);_(@_)">
                  <c:v>36990782</c:v>
                </c:pt>
                <c:pt idx="230" formatCode="_(* #,##0_);_(* \(#,##0\);_(* &quot;-&quot;??_);_(@_)">
                  <c:v>37020880</c:v>
                </c:pt>
                <c:pt idx="231" formatCode="_(* #,##0_);_(* \(#,##0\);_(* &quot;-&quot;??_);_(@_)">
                  <c:v>37220276</c:v>
                </c:pt>
                <c:pt idx="232" formatCode="_(* #,##0_);_(* \(#,##0\);_(* &quot;-&quot;??_);_(@_)">
                  <c:v>37179887</c:v>
                </c:pt>
                <c:pt idx="233" formatCode="_(* #,##0_);_(* \(#,##0\);_(* &quot;-&quot;??_);_(@_)">
                  <c:v>37367881</c:v>
                </c:pt>
                <c:pt idx="234" formatCode="_(* #,##0_);_(* \(#,##0\);_(* &quot;-&quot;??_);_(@_)">
                  <c:v>37311198</c:v>
                </c:pt>
                <c:pt idx="235" formatCode="_(* #,##0_);_(* \(#,##0\);_(* &quot;-&quot;??_);_(@_)">
                  <c:v>37342071</c:v>
                </c:pt>
                <c:pt idx="236" formatCode="_(* #,##0_);_(* \(#,##0\);_(* &quot;-&quot;??_);_(@_)">
                  <c:v>37559610</c:v>
                </c:pt>
                <c:pt idx="237" formatCode="_(* #,##0_);_(* \(#,##0\);_(* &quot;-&quot;??_);_(@_)">
                  <c:v>37538194</c:v>
                </c:pt>
                <c:pt idx="238" formatCode="_(* #,##0_);_(* \(#,##0\);_(* &quot;-&quot;??_);_(@_)">
                  <c:v>37546979</c:v>
                </c:pt>
                <c:pt idx="239" formatCode="_(* #,##0_);_(* \(#,##0\);_(* &quot;-&quot;??_);_(@_)">
                  <c:v>37583418</c:v>
                </c:pt>
                <c:pt idx="240" formatCode="_(* #,##0_);_(* \(#,##0\);_(* &quot;-&quot;??_);_(@_)">
                  <c:v>37623841</c:v>
                </c:pt>
                <c:pt idx="241" formatCode="_(* #,##0_);_(* \(#,##0\);_(* &quot;-&quot;??_);_(@_)">
                  <c:v>37672714</c:v>
                </c:pt>
                <c:pt idx="242" formatCode="_(* #,##0_);_(* \(#,##0\);_(* &quot;-&quot;??_);_(@_)">
                  <c:v>37715095</c:v>
                </c:pt>
                <c:pt idx="243" formatCode="_(* #,##0_);_(* \(#,##0\);_(* &quot;-&quot;??_);_(@_)">
                  <c:v>37597341</c:v>
                </c:pt>
                <c:pt idx="244" formatCode="_(* #,##0_);_(* \(#,##0\);_(* &quot;-&quot;??_);_(@_)">
                  <c:v>37707393</c:v>
                </c:pt>
                <c:pt idx="245" formatCode="_(* #,##0_);_(* \(#,##0\);_(* &quot;-&quot;??_);_(@_)">
                  <c:v>37783288</c:v>
                </c:pt>
                <c:pt idx="246" formatCode="_(* #,##0_);_(* \(#,##0\);_(* &quot;-&quot;??_);_(@_)">
                  <c:v>37823442</c:v>
                </c:pt>
                <c:pt idx="247" formatCode="_(* #,##0_);_(* \(#,##0\);_(* &quot;-&quot;??_);_(@_)">
                  <c:v>38038044</c:v>
                </c:pt>
                <c:pt idx="248" formatCode="_(* #,##0_);_(* \(#,##0\);_(* &quot;-&quot;??_);_(@_)">
                  <c:v>37937014</c:v>
                </c:pt>
                <c:pt idx="249" formatCode="_(* #,##0_);_(* \(#,##0\);_(* &quot;-&quot;??_);_(@_)">
                  <c:v>37976387</c:v>
                </c:pt>
                <c:pt idx="250" formatCode="_(* #,##0_);_(* \(#,##0\);_(* &quot;-&quot;??_);_(@_)">
                  <c:v>38048714</c:v>
                </c:pt>
                <c:pt idx="251" formatCode="_(* #,##0_);_(* \(#,##0\);_(* &quot;-&quot;??_);_(@_)">
                  <c:v>38074043</c:v>
                </c:pt>
                <c:pt idx="252" formatCode="_(* #,##0_);_(* \(#,##0\);_(* &quot;-&quot;??_);_(@_)">
                  <c:v>38152203</c:v>
                </c:pt>
                <c:pt idx="253" formatCode="_(* #,##0_);_(* \(#,##0\);_(* &quot;-&quot;??_);_(@_)">
                  <c:v>38205750</c:v>
                </c:pt>
                <c:pt idx="254" formatCode="_(* #,##0_);_(* \(#,##0\);_(* &quot;-&quot;??_);_(@_)">
                  <c:v>38258493</c:v>
                </c:pt>
                <c:pt idx="255" formatCode="_(* #,##0_);_(* \(#,##0\);_(* &quot;-&quot;??_);_(@_)">
                  <c:v>38346226</c:v>
                </c:pt>
                <c:pt idx="256" formatCode="_(* #,##0_);_(* \(#,##0\);_(* &quot;-&quot;??_);_(@_)">
                  <c:v>38367525</c:v>
                </c:pt>
                <c:pt idx="257" formatCode="_(* #,##0_);_(* \(#,##0\);_(* &quot;-&quot;??_);_(@_)">
                  <c:v>38421891</c:v>
                </c:pt>
                <c:pt idx="258" formatCode="_(* #,##0_);_(* \(#,##0\);_(* &quot;-&quot;??_);_(@_)">
                  <c:v>38469561</c:v>
                </c:pt>
                <c:pt idx="259" formatCode="_(* #,##0_);_(* \(#,##0\);_(* &quot;-&quot;??_);_(@_)">
                  <c:v>38517053</c:v>
                </c:pt>
                <c:pt idx="260" formatCode="_(* #,##0_);_(* \(#,##0\);_(* &quot;-&quot;??_);_(@_)">
                  <c:v>38566037</c:v>
                </c:pt>
                <c:pt idx="261" formatCode="_(* #,##0_);_(* \(#,##0\);_(* &quot;-&quot;??_);_(@_)">
                  <c:v>38598256</c:v>
                </c:pt>
                <c:pt idx="262" formatCode="_(* #,##0_);_(* \(#,##0\);_(* &quot;-&quot;??_);_(@_)">
                  <c:v>38638567</c:v>
                </c:pt>
                <c:pt idx="263" formatCode="_(* #,##0_);_(* \(#,##0\);_(* &quot;-&quot;??_);_(@_)">
                  <c:v>38624746</c:v>
                </c:pt>
                <c:pt idx="264" formatCode="_(* #,##0_);_(* \(#,##0\);_(* &quot;-&quot;??_);_(@_)">
                  <c:v>38653772</c:v>
                </c:pt>
                <c:pt idx="265" formatCode="_(* #,##0_);_(* \(#,##0\);_(* &quot;-&quot;??_);_(@_)">
                  <c:v>38729910</c:v>
                </c:pt>
                <c:pt idx="266" formatCode="_(* #,##0_);_(* \(#,##0\);_(* &quot;-&quot;??_);_(@_)">
                  <c:v>38783858</c:v>
                </c:pt>
                <c:pt idx="267" formatCode="_(* #,##0_);_(* \(#,##0\);_(* &quot;-&quot;??_);_(@_)">
                  <c:v>38842940</c:v>
                </c:pt>
                <c:pt idx="268" formatCode="_(* #,##0_);_(* \(#,##0\);_(* &quot;-&quot;??_);_(@_)">
                  <c:v>38958155</c:v>
                </c:pt>
                <c:pt idx="269" formatCode="_(* #,##0_);_(* \(#,##0\);_(* &quot;-&quot;??_);_(@_)">
                  <c:v>38989823</c:v>
                </c:pt>
                <c:pt idx="270" formatCode="_(* #,##0_);_(* \(#,##0\);_(* &quot;-&quot;??_);_(@_)">
                  <c:v>39032996</c:v>
                </c:pt>
                <c:pt idx="271" formatCode="_(* #,##0_);_(* \(#,##0\);_(* &quot;-&quot;??_);_(@_)">
                  <c:v>38944520</c:v>
                </c:pt>
                <c:pt idx="272" formatCode="_(* #,##0_);_(* \(#,##0\);_(* &quot;-&quot;??_);_(@_)">
                  <c:v>39010199</c:v>
                </c:pt>
                <c:pt idx="273" formatCode="_(* #,##0_);_(* \(#,##0\);_(* &quot;-&quot;??_);_(@_)">
                  <c:v>39135784</c:v>
                </c:pt>
                <c:pt idx="274" formatCode="_(* #,##0_);_(* \(#,##0\);_(* &quot;-&quot;??_);_(@_)">
                  <c:v>39220613</c:v>
                </c:pt>
                <c:pt idx="275" formatCode="_(* #,##0_);_(* \(#,##0\);_(* &quot;-&quot;??_);_(@_)">
                  <c:v>39350375</c:v>
                </c:pt>
                <c:pt idx="276" formatCode="_(* #,##0_);_(* \(#,##0\);_(* &quot;-&quot;??_);_(@_)">
                  <c:v>39413043</c:v>
                </c:pt>
                <c:pt idx="277" formatCode="_(* #,##0_);_(* \(#,##0\);_(* &quot;-&quot;??_);_(@_)">
                  <c:v>39418188</c:v>
                </c:pt>
                <c:pt idx="278" formatCode="_(* #,##0_);_(* \(#,##0\);_(* &quot;-&quot;??_);_(@_)">
                  <c:v>39453730</c:v>
                </c:pt>
                <c:pt idx="279" formatCode="_(* #,##0_);_(* \(#,##0\);_(* &quot;-&quot;??_);_(@_)">
                  <c:v>39424157</c:v>
                </c:pt>
                <c:pt idx="280" formatCode="_(* #,##0_);_(* \(#,##0\);_(* &quot;-&quot;??_);_(@_)">
                  <c:v>39444950</c:v>
                </c:pt>
                <c:pt idx="281" formatCode="_(* #,##0_);_(* \(#,##0\);_(* &quot;-&quot;??_);_(@_)">
                  <c:v>39514538</c:v>
                </c:pt>
                <c:pt idx="282" formatCode="_(* #,##0_);_(* \(#,##0\);_(* &quot;-&quot;??_);_(@_)">
                  <c:v>39629265</c:v>
                </c:pt>
                <c:pt idx="283" formatCode="_(* #,##0_);_(* \(#,##0\);_(* &quot;-&quot;??_);_(@_)">
                  <c:v>39815354</c:v>
                </c:pt>
                <c:pt idx="284" formatCode="_(* #,##0_);_(* \(#,##0\);_(* &quot;-&quot;??_);_(@_)">
                  <c:v>39851966</c:v>
                </c:pt>
                <c:pt idx="285" formatCode="_(* #,##0_);_(* \(#,##0\);_(* &quot;-&quot;??_);_(@_)">
                  <c:v>39909865</c:v>
                </c:pt>
                <c:pt idx="286" formatCode="_(* #,##0_);_(* \(#,##0\);_(* &quot;-&quot;??_);_(@_)">
                  <c:v>39926191</c:v>
                </c:pt>
                <c:pt idx="287" formatCode="_(* #,##0_);_(* \(#,##0\);_(* &quot;-&quot;??_);_(@_)">
                  <c:v>39982846</c:v>
                </c:pt>
                <c:pt idx="288" formatCode="_(* #,##0_);_(* \(#,##0\);_(* &quot;-&quot;??_);_(@_)">
                  <c:v>40043588</c:v>
                </c:pt>
              </c:numCache>
            </c:numRef>
          </c:val>
        </c:ser>
        <c:marker val="1"/>
        <c:axId val="224803840"/>
        <c:axId val="224834304"/>
      </c:lineChart>
      <c:catAx>
        <c:axId val="22480384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4834304"/>
        <c:crosses val="autoZero"/>
        <c:auto val="1"/>
        <c:lblAlgn val="ctr"/>
        <c:lblOffset val="100"/>
        <c:tickLblSkip val="12"/>
        <c:tickMarkSkip val="12"/>
      </c:catAx>
      <c:valAx>
        <c:axId val="224834304"/>
        <c:scaling>
          <c:orientation val="minMax"/>
          <c:max val="45000000"/>
          <c:min val="25000000"/>
        </c:scaling>
        <c:axPos val="l"/>
        <c:numFmt formatCode="_(* #,##0_);_(* \(#,##0\);_(* &quot;-&quot;??_);_(@_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4803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91584154090065"/>
          <c:y val="0.67048554282596839"/>
          <c:w val="0.1687014428412949"/>
          <c:h val="0.202945990180040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CUSTOMERS
12 Month Rolling-BM, EDB Adj</a:t>
            </a:r>
          </a:p>
        </c:rich>
      </c:tx>
      <c:layout>
        <c:manualLayout>
          <c:xMode val="edge"/>
          <c:yMode val="edge"/>
          <c:x val="0.37957824639291038"/>
          <c:y val="1.96399345335515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8779134295227528E-2"/>
          <c:y val="0.14075286415711949"/>
          <c:w val="0.8512763596004439"/>
          <c:h val="0.76595744680853228"/>
        </c:manualLayout>
      </c:layout>
      <c:lineChart>
        <c:grouping val="standard"/>
        <c:ser>
          <c:idx val="1"/>
          <c:order val="0"/>
          <c:tx>
            <c:strRef>
              <c:f>TOTAL_PEF_B!$AF$2</c:f>
              <c:strCache>
                <c:ptCount val="1"/>
                <c:pt idx="0">
                  <c:v>WN-Act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TOTAL_PEF_B!$A$123:$A$339</c:f>
              <c:numCache>
                <c:formatCode>General</c:formatCode>
                <c:ptCount val="217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</c:numCache>
            </c:numRef>
          </c:cat>
          <c:val>
            <c:numRef>
              <c:f>TOTAL_PEF_B!$BS$123:$BS$339</c:f>
              <c:numCache>
                <c:formatCode>#,##0</c:formatCode>
                <c:ptCount val="217"/>
                <c:pt idx="0">
                  <c:v>1243551.0833333333</c:v>
                </c:pt>
                <c:pt idx="1">
                  <c:v>1246489.3333333333</c:v>
                </c:pt>
                <c:pt idx="2">
                  <c:v>1249346.5</c:v>
                </c:pt>
                <c:pt idx="3">
                  <c:v>1252151.4166666667</c:v>
                </c:pt>
                <c:pt idx="4">
                  <c:v>1254971.8333333333</c:v>
                </c:pt>
                <c:pt idx="5">
                  <c:v>1257824.9166666667</c:v>
                </c:pt>
                <c:pt idx="6">
                  <c:v>1260587.5833333333</c:v>
                </c:pt>
                <c:pt idx="7">
                  <c:v>1263284.25</c:v>
                </c:pt>
                <c:pt idx="8">
                  <c:v>1265971.4166666667</c:v>
                </c:pt>
                <c:pt idx="9">
                  <c:v>1268476</c:v>
                </c:pt>
                <c:pt idx="10">
                  <c:v>1270918.4166666667</c:v>
                </c:pt>
                <c:pt idx="11">
                  <c:v>1273233.1666666667</c:v>
                </c:pt>
                <c:pt idx="12">
                  <c:v>1275336.9166666667</c:v>
                </c:pt>
                <c:pt idx="13">
                  <c:v>1277599.5833333333</c:v>
                </c:pt>
                <c:pt idx="14">
                  <c:v>1279754.4166666667</c:v>
                </c:pt>
                <c:pt idx="15">
                  <c:v>1281856.75</c:v>
                </c:pt>
                <c:pt idx="16">
                  <c:v>1284319.1666666667</c:v>
                </c:pt>
                <c:pt idx="17">
                  <c:v>1286800.25</c:v>
                </c:pt>
                <c:pt idx="18">
                  <c:v>1289225.8333333333</c:v>
                </c:pt>
                <c:pt idx="19">
                  <c:v>1291791.4166666667</c:v>
                </c:pt>
                <c:pt idx="20">
                  <c:v>1294307.1666666667</c:v>
                </c:pt>
                <c:pt idx="21">
                  <c:v>1296789.5</c:v>
                </c:pt>
                <c:pt idx="22">
                  <c:v>1299093</c:v>
                </c:pt>
                <c:pt idx="23">
                  <c:v>1301374.3333333333</c:v>
                </c:pt>
                <c:pt idx="24">
                  <c:v>1303669.25</c:v>
                </c:pt>
                <c:pt idx="25">
                  <c:v>1305797.75</c:v>
                </c:pt>
                <c:pt idx="26">
                  <c:v>1308095</c:v>
                </c:pt>
                <c:pt idx="27">
                  <c:v>1310740.0833333333</c:v>
                </c:pt>
                <c:pt idx="28">
                  <c:v>1313440.5833333333</c:v>
                </c:pt>
                <c:pt idx="29">
                  <c:v>1316164.25</c:v>
                </c:pt>
                <c:pt idx="30">
                  <c:v>1318970.0833333333</c:v>
                </c:pt>
                <c:pt idx="31">
                  <c:v>1321752.3333333333</c:v>
                </c:pt>
                <c:pt idx="32">
                  <c:v>1324488.0833333333</c:v>
                </c:pt>
                <c:pt idx="33">
                  <c:v>1327280.75</c:v>
                </c:pt>
                <c:pt idx="34">
                  <c:v>1330031.75</c:v>
                </c:pt>
                <c:pt idx="35">
                  <c:v>1332621.8333333333</c:v>
                </c:pt>
                <c:pt idx="36">
                  <c:v>1335238.3333333333</c:v>
                </c:pt>
                <c:pt idx="37">
                  <c:v>1337717</c:v>
                </c:pt>
                <c:pt idx="38">
                  <c:v>1340179.5</c:v>
                </c:pt>
                <c:pt idx="39">
                  <c:v>1342750.25</c:v>
                </c:pt>
                <c:pt idx="40">
                  <c:v>1345481.6666666667</c:v>
                </c:pt>
                <c:pt idx="41">
                  <c:v>1348228.25</c:v>
                </c:pt>
                <c:pt idx="42">
                  <c:v>1351038.25</c:v>
                </c:pt>
                <c:pt idx="43">
                  <c:v>1353773.9166666667</c:v>
                </c:pt>
                <c:pt idx="44">
                  <c:v>1356648.4166666667</c:v>
                </c:pt>
                <c:pt idx="45">
                  <c:v>1359400.25</c:v>
                </c:pt>
                <c:pt idx="46">
                  <c:v>1361724.0833333333</c:v>
                </c:pt>
                <c:pt idx="47">
                  <c:v>1364518</c:v>
                </c:pt>
                <c:pt idx="48">
                  <c:v>1366996</c:v>
                </c:pt>
                <c:pt idx="49">
                  <c:v>1369590.0833333333</c:v>
                </c:pt>
                <c:pt idx="50">
                  <c:v>1372114.0833333333</c:v>
                </c:pt>
                <c:pt idx="51">
                  <c:v>1374680.9166666667</c:v>
                </c:pt>
                <c:pt idx="52">
                  <c:v>1377319</c:v>
                </c:pt>
                <c:pt idx="53">
                  <c:v>1379066.5833333333</c:v>
                </c:pt>
                <c:pt idx="54">
                  <c:v>1380909.3333333333</c:v>
                </c:pt>
                <c:pt idx="55">
                  <c:v>1382931.6666666667</c:v>
                </c:pt>
                <c:pt idx="56">
                  <c:v>1384952.75</c:v>
                </c:pt>
                <c:pt idx="57">
                  <c:v>1387142.25</c:v>
                </c:pt>
                <c:pt idx="58">
                  <c:v>1389724.25</c:v>
                </c:pt>
                <c:pt idx="59">
                  <c:v>1391953.25</c:v>
                </c:pt>
                <c:pt idx="60">
                  <c:v>1394331.0833333333</c:v>
                </c:pt>
                <c:pt idx="61">
                  <c:v>1396688.75</c:v>
                </c:pt>
                <c:pt idx="62">
                  <c:v>1399201.1666666667</c:v>
                </c:pt>
                <c:pt idx="63">
                  <c:v>1401688.1666666667</c:v>
                </c:pt>
                <c:pt idx="64">
                  <c:v>1404132</c:v>
                </c:pt>
                <c:pt idx="65">
                  <c:v>1407433.0833333333</c:v>
                </c:pt>
                <c:pt idx="66">
                  <c:v>1410685.4166666667</c:v>
                </c:pt>
                <c:pt idx="67">
                  <c:v>1413785.0833333333</c:v>
                </c:pt>
                <c:pt idx="68">
                  <c:v>1416800.4166666667</c:v>
                </c:pt>
                <c:pt idx="69">
                  <c:v>1419680.75</c:v>
                </c:pt>
                <c:pt idx="70">
                  <c:v>1422491.5</c:v>
                </c:pt>
                <c:pt idx="71">
                  <c:v>1425144.3333333333</c:v>
                </c:pt>
                <c:pt idx="72">
                  <c:v>1427753.5</c:v>
                </c:pt>
                <c:pt idx="73">
                  <c:v>1430263.25</c:v>
                </c:pt>
                <c:pt idx="74">
                  <c:v>1432633.0833333333</c:v>
                </c:pt>
                <c:pt idx="75">
                  <c:v>1434937.4166666667</c:v>
                </c:pt>
                <c:pt idx="76">
                  <c:v>1437107.25</c:v>
                </c:pt>
                <c:pt idx="77">
                  <c:v>1439201.6666666667</c:v>
                </c:pt>
                <c:pt idx="78">
                  <c:v>1441021.9166666667</c:v>
                </c:pt>
                <c:pt idx="79">
                  <c:v>1442678.25</c:v>
                </c:pt>
                <c:pt idx="80">
                  <c:v>1444204.1666666667</c:v>
                </c:pt>
                <c:pt idx="81">
                  <c:v>1445546.3333333333</c:v>
                </c:pt>
                <c:pt idx="82">
                  <c:v>1446576.3333333333</c:v>
                </c:pt>
                <c:pt idx="83">
                  <c:v>1447272.1666666667</c:v>
                </c:pt>
                <c:pt idx="84">
                  <c:v>1447898.4166666667</c:v>
                </c:pt>
                <c:pt idx="85">
                  <c:v>1448275.6666666667</c:v>
                </c:pt>
                <c:pt idx="86">
                  <c:v>1448568.6666666667</c:v>
                </c:pt>
                <c:pt idx="87">
                  <c:v>1448810</c:v>
                </c:pt>
                <c:pt idx="88">
                  <c:v>1448953.4166666667</c:v>
                </c:pt>
                <c:pt idx="89">
                  <c:v>1449023</c:v>
                </c:pt>
                <c:pt idx="90">
                  <c:v>1449000.0833333333</c:v>
                </c:pt>
                <c:pt idx="91">
                  <c:v>1448935.0833333333</c:v>
                </c:pt>
                <c:pt idx="92">
                  <c:v>1448701.5</c:v>
                </c:pt>
                <c:pt idx="93">
                  <c:v>1448314.75</c:v>
                </c:pt>
                <c:pt idx="94">
                  <c:v>1447825.1666666667</c:v>
                </c:pt>
                <c:pt idx="95">
                  <c:v>1447375.75</c:v>
                </c:pt>
                <c:pt idx="96">
                  <c:v>1446781.75</c:v>
                </c:pt>
                <c:pt idx="97">
                  <c:v>1446246.3333333333</c:v>
                </c:pt>
                <c:pt idx="98">
                  <c:v>1445683.5833333333</c:v>
                </c:pt>
                <c:pt idx="99">
                  <c:v>1445025.9166666667</c:v>
                </c:pt>
                <c:pt idx="100">
                  <c:v>1444442.9166666667</c:v>
                </c:pt>
                <c:pt idx="101">
                  <c:v>1443846.3333333333</c:v>
                </c:pt>
                <c:pt idx="102">
                  <c:v>1443279.1666666667</c:v>
                </c:pt>
                <c:pt idx="103">
                  <c:v>1442735.0833333333</c:v>
                </c:pt>
                <c:pt idx="104">
                  <c:v>1442134.75</c:v>
                </c:pt>
                <c:pt idx="105">
                  <c:v>1441618.8333333333</c:v>
                </c:pt>
                <c:pt idx="106">
                  <c:v>1441248.3333333333</c:v>
                </c:pt>
                <c:pt idx="107">
                  <c:v>1440976.0833333333</c:v>
                </c:pt>
                <c:pt idx="108">
                  <c:v>1440847.9166666667</c:v>
                </c:pt>
                <c:pt idx="109">
                  <c:v>1440779.75</c:v>
                </c:pt>
                <c:pt idx="110">
                  <c:v>1440792.5</c:v>
                </c:pt>
                <c:pt idx="111">
                  <c:v>1440996.0833333333</c:v>
                </c:pt>
                <c:pt idx="112">
                  <c:v>1441243.1666666667</c:v>
                </c:pt>
                <c:pt idx="113">
                  <c:v>1441668.8333333333</c:v>
                </c:pt>
                <c:pt idx="114">
                  <c:v>1442131.5833333333</c:v>
                </c:pt>
                <c:pt idx="115">
                  <c:v>1442617.5833333333</c:v>
                </c:pt>
                <c:pt idx="116">
                  <c:v>1443204.6666666667</c:v>
                </c:pt>
                <c:pt idx="117">
                  <c:v>1443857.1666666667</c:v>
                </c:pt>
                <c:pt idx="118">
                  <c:v>1444511.75</c:v>
                </c:pt>
                <c:pt idx="119">
                  <c:v>1445212.3333333333</c:v>
                </c:pt>
                <c:pt idx="120">
                  <c:v>1445795.1666666667</c:v>
                </c:pt>
                <c:pt idx="121">
                  <c:v>1446418.75</c:v>
                </c:pt>
                <c:pt idx="122">
                  <c:v>1447024.1666666667</c:v>
                </c:pt>
                <c:pt idx="123">
                  <c:v>1447653.75</c:v>
                </c:pt>
                <c:pt idx="124">
                  <c:v>1448287.8333333333</c:v>
                </c:pt>
                <c:pt idx="125">
                  <c:v>1448852.5833333333</c:v>
                </c:pt>
                <c:pt idx="126">
                  <c:v>1449396.5</c:v>
                </c:pt>
                <c:pt idx="127">
                  <c:v>1449920.25</c:v>
                </c:pt>
                <c:pt idx="128">
                  <c:v>1450522.3333333333</c:v>
                </c:pt>
                <c:pt idx="129">
                  <c:v>1451167.0833333333</c:v>
                </c:pt>
                <c:pt idx="130">
                  <c:v>1451822.5833333333</c:v>
                </c:pt>
                <c:pt idx="131">
                  <c:v>1452497.25</c:v>
                </c:pt>
                <c:pt idx="132">
                  <c:v>1453241.1666666667</c:v>
                </c:pt>
                <c:pt idx="133">
                  <c:v>1454025.0833333333</c:v>
                </c:pt>
                <c:pt idx="134">
                  <c:v>1454918.6666666667</c:v>
                </c:pt>
                <c:pt idx="135">
                  <c:v>1455808.5</c:v>
                </c:pt>
                <c:pt idx="136">
                  <c:v>1456703.6666666667</c:v>
                </c:pt>
                <c:pt idx="137">
                  <c:v>1457600.1666666667</c:v>
                </c:pt>
                <c:pt idx="138">
                  <c:v>1458676.8333333333</c:v>
                </c:pt>
                <c:pt idx="139">
                  <c:v>1459754.5833333333</c:v>
                </c:pt>
                <c:pt idx="140">
                  <c:v>1460840.1666666667</c:v>
                </c:pt>
                <c:pt idx="141">
                  <c:v>1461918</c:v>
                </c:pt>
                <c:pt idx="142">
                  <c:v>1463015.6666666667</c:v>
                </c:pt>
                <c:pt idx="143">
                  <c:v>1464153.5833333333</c:v>
                </c:pt>
                <c:pt idx="144">
                  <c:v>1465244.5833333333</c:v>
                </c:pt>
                <c:pt idx="145">
                  <c:v>1466288.5833333333</c:v>
                </c:pt>
                <c:pt idx="146">
                  <c:v>1467339.8333333333</c:v>
                </c:pt>
                <c:pt idx="147">
                  <c:v>1468421.5833333333</c:v>
                </c:pt>
                <c:pt idx="148">
                  <c:v>1470287.0833333333</c:v>
                </c:pt>
                <c:pt idx="149">
                  <c:v>1471596.6666666667</c:v>
                </c:pt>
                <c:pt idx="150">
                  <c:v>1472690.0833333333</c:v>
                </c:pt>
                <c:pt idx="151">
                  <c:v>1473895.4166666667</c:v>
                </c:pt>
              </c:numCache>
            </c:numRef>
          </c:val>
        </c:ser>
        <c:ser>
          <c:idx val="0"/>
          <c:order val="1"/>
          <c:tx>
            <c:v>Sep'12F</c:v>
          </c:tx>
          <c:marker>
            <c:symbol val="none"/>
          </c:marker>
          <c:val>
            <c:numRef>
              <c:f>TOTAL_PEF_B!$BV$123:$BV$339</c:f>
              <c:numCache>
                <c:formatCode>General</c:formatCode>
                <c:ptCount val="217"/>
                <c:pt idx="144" formatCode="#,##0">
                  <c:v>1465275.5</c:v>
                </c:pt>
                <c:pt idx="145" formatCode="#,##0">
                  <c:v>1466416.3333333333</c:v>
                </c:pt>
                <c:pt idx="146" formatCode="#,##0">
                  <c:v>1467578.6666666667</c:v>
                </c:pt>
                <c:pt idx="147" formatCode="#,##0">
                  <c:v>1468764.8333333333</c:v>
                </c:pt>
                <c:pt idx="148" formatCode="#,##0">
                  <c:v>1469977.0833333333</c:v>
                </c:pt>
                <c:pt idx="149" formatCode="#,##0">
                  <c:v>1471218.0833333333</c:v>
                </c:pt>
                <c:pt idx="150" formatCode="#,##0">
                  <c:v>1472490</c:v>
                </c:pt>
                <c:pt idx="151" formatCode="#,##0">
                  <c:v>1473795.4166666667</c:v>
                </c:pt>
                <c:pt idx="152" formatCode="#,##0">
                  <c:v>1475121.5833333333</c:v>
                </c:pt>
                <c:pt idx="153" formatCode="#,##0">
                  <c:v>1476502.5833333333</c:v>
                </c:pt>
                <c:pt idx="154" formatCode="#,##0">
                  <c:v>1477915.8333333333</c:v>
                </c:pt>
                <c:pt idx="155" formatCode="#,##0">
                  <c:v>1479345.9166666667</c:v>
                </c:pt>
                <c:pt idx="156" formatCode="#,##0">
                  <c:v>1480853.4166666667</c:v>
                </c:pt>
                <c:pt idx="157" formatCode="#,##0">
                  <c:v>1482404.1666666667</c:v>
                </c:pt>
                <c:pt idx="158" formatCode="#,##0">
                  <c:v>1483996.8333333333</c:v>
                </c:pt>
                <c:pt idx="159" formatCode="#,##0">
                  <c:v>1485629.25</c:v>
                </c:pt>
                <c:pt idx="160" formatCode="#,##0">
                  <c:v>1487299.5</c:v>
                </c:pt>
                <c:pt idx="161" formatCode="#,##0">
                  <c:v>1489005.9166666667</c:v>
                </c:pt>
                <c:pt idx="162" formatCode="#,##0">
                  <c:v>1490746.5833333333</c:v>
                </c:pt>
                <c:pt idx="163" formatCode="#,##0">
                  <c:v>1492519.6666666667</c:v>
                </c:pt>
                <c:pt idx="164" formatCode="#,##0">
                  <c:v>1494323.25</c:v>
                </c:pt>
                <c:pt idx="165" formatCode="#,##0">
                  <c:v>1496155.5833333333</c:v>
                </c:pt>
                <c:pt idx="166" formatCode="#,##0">
                  <c:v>1498014.8333333333</c:v>
                </c:pt>
                <c:pt idx="167" formatCode="#,##0">
                  <c:v>1499899.0833333333</c:v>
                </c:pt>
                <c:pt idx="168" formatCode="#,##0">
                  <c:v>1501806.25</c:v>
                </c:pt>
                <c:pt idx="169" formatCode="#,##0">
                  <c:v>1503733</c:v>
                </c:pt>
                <c:pt idx="170" formatCode="#,##0">
                  <c:v>1505676.5833333333</c:v>
                </c:pt>
                <c:pt idx="171" formatCode="#,##0">
                  <c:v>1507633.1666666667</c:v>
                </c:pt>
                <c:pt idx="172" formatCode="#,##0">
                  <c:v>1509599.5833333333</c:v>
                </c:pt>
                <c:pt idx="173" formatCode="#,##0">
                  <c:v>1511572.4166666667</c:v>
                </c:pt>
                <c:pt idx="174" formatCode="#,##0">
                  <c:v>1513548.25</c:v>
                </c:pt>
                <c:pt idx="175" formatCode="#,##0">
                  <c:v>1515524</c:v>
                </c:pt>
                <c:pt idx="176" formatCode="#,##0">
                  <c:v>1517496</c:v>
                </c:pt>
                <c:pt idx="177" formatCode="#,##0">
                  <c:v>1519461.0833333333</c:v>
                </c:pt>
                <c:pt idx="178" formatCode="#,##0">
                  <c:v>1521415.8333333333</c:v>
                </c:pt>
                <c:pt idx="179" formatCode="#,##0">
                  <c:v>1523356.9166666667</c:v>
                </c:pt>
                <c:pt idx="180" formatCode="#,##0">
                  <c:v>1525282.0833333333</c:v>
                </c:pt>
                <c:pt idx="181" formatCode="#,##0">
                  <c:v>1527192.5</c:v>
                </c:pt>
                <c:pt idx="182" formatCode="#,##0">
                  <c:v>1529090.8333333333</c:v>
                </c:pt>
                <c:pt idx="183" formatCode="#,##0">
                  <c:v>1530979.4166666667</c:v>
                </c:pt>
                <c:pt idx="184" formatCode="#,##0">
                  <c:v>1532860.4166666667</c:v>
                </c:pt>
                <c:pt idx="185" formatCode="#,##0">
                  <c:v>1534736.6666666667</c:v>
                </c:pt>
                <c:pt idx="186" formatCode="#,##0">
                  <c:v>1536610.25</c:v>
                </c:pt>
                <c:pt idx="187" formatCode="#,##0">
                  <c:v>1538483.6666666667</c:v>
                </c:pt>
                <c:pt idx="188" formatCode="#,##0">
                  <c:v>1540359.3333333333</c:v>
                </c:pt>
                <c:pt idx="189" formatCode="#,##0">
                  <c:v>1542239.6666666667</c:v>
                </c:pt>
                <c:pt idx="190" formatCode="#,##0">
                  <c:v>1544127.0833333333</c:v>
                </c:pt>
                <c:pt idx="191" formatCode="#,##0">
                  <c:v>1546023.9166666667</c:v>
                </c:pt>
                <c:pt idx="192" formatCode="#,##0">
                  <c:v>1547932.1666666667</c:v>
                </c:pt>
                <c:pt idx="193" formatCode="#,##0">
                  <c:v>1549851.1666666667</c:v>
                </c:pt>
                <c:pt idx="194" formatCode="#,##0">
                  <c:v>1551780.5833333333</c:v>
                </c:pt>
                <c:pt idx="195" formatCode="#,##0">
                  <c:v>1553719.1666666667</c:v>
                </c:pt>
                <c:pt idx="196" formatCode="#,##0">
                  <c:v>1555666.1666666667</c:v>
                </c:pt>
                <c:pt idx="197" formatCode="#,##0">
                  <c:v>1557620.75</c:v>
                </c:pt>
                <c:pt idx="198" formatCode="#,##0">
                  <c:v>1559582</c:v>
                </c:pt>
                <c:pt idx="199" formatCode="#,##0">
                  <c:v>1561549.25</c:v>
                </c:pt>
                <c:pt idx="200" formatCode="#,##0">
                  <c:v>1563521.4166666667</c:v>
                </c:pt>
                <c:pt idx="201" formatCode="#,##0">
                  <c:v>1565497.6666666667</c:v>
                </c:pt>
                <c:pt idx="202" formatCode="#,##0">
                  <c:v>1567477.1666666667</c:v>
                </c:pt>
                <c:pt idx="203" formatCode="#,##0">
                  <c:v>1569459.0833333333</c:v>
                </c:pt>
                <c:pt idx="204" formatCode="#,##0">
                  <c:v>1571442.6666666667</c:v>
                </c:pt>
                <c:pt idx="205" formatCode="#,##0">
                  <c:v>1573427.8333333333</c:v>
                </c:pt>
                <c:pt idx="206" formatCode="#,##0">
                  <c:v>1575414.5</c:v>
                </c:pt>
                <c:pt idx="207" formatCode="#,##0">
                  <c:v>1577402.75</c:v>
                </c:pt>
                <c:pt idx="208" formatCode="#,##0">
                  <c:v>1579392.5</c:v>
                </c:pt>
                <c:pt idx="209" formatCode="#,##0">
                  <c:v>1581383.8333333333</c:v>
                </c:pt>
                <c:pt idx="210" formatCode="#,##0">
                  <c:v>1583376.75</c:v>
                </c:pt>
                <c:pt idx="211" formatCode="#,##0">
                  <c:v>1585371.1666666667</c:v>
                </c:pt>
                <c:pt idx="212" formatCode="#,##0">
                  <c:v>1587367.25</c:v>
                </c:pt>
                <c:pt idx="213" formatCode="#,##0">
                  <c:v>1589364.9166666667</c:v>
                </c:pt>
                <c:pt idx="214" formatCode="#,##0">
                  <c:v>1591364.1666666667</c:v>
                </c:pt>
                <c:pt idx="215" formatCode="#,##0">
                  <c:v>1593365</c:v>
                </c:pt>
                <c:pt idx="216" formatCode="#,##0">
                  <c:v>1595367.4166666667</c:v>
                </c:pt>
              </c:numCache>
            </c:numRef>
          </c:val>
        </c:ser>
        <c:ser>
          <c:idx val="2"/>
          <c:order val="2"/>
          <c:tx>
            <c:strRef>
              <c:f>TOTAL_PEF_B!$AG$2</c:f>
              <c:strCache>
                <c:ptCount val="1"/>
                <c:pt idx="0">
                  <c:v>Fall'13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TOTAL_PEF_B!$BU$123:$BU$339</c:f>
              <c:numCache>
                <c:formatCode>General</c:formatCode>
                <c:ptCount val="217"/>
                <c:pt idx="152" formatCode="#,##0">
                  <c:v>1475321.5657707218</c:v>
                </c:pt>
                <c:pt idx="153" formatCode="#,##0">
                  <c:v>1476849.6530890109</c:v>
                </c:pt>
                <c:pt idx="154" formatCode="#,##0">
                  <c:v>1478349.8780878792</c:v>
                </c:pt>
                <c:pt idx="155" formatCode="#,##0">
                  <c:v>1479772.3691426525</c:v>
                </c:pt>
                <c:pt idx="156" formatCode="#,##0">
                  <c:v>1481168.3088966876</c:v>
                </c:pt>
                <c:pt idx="157" formatCode="#,##0">
                  <c:v>1482501.2751549941</c:v>
                </c:pt>
                <c:pt idx="158" formatCode="#,##0">
                  <c:v>1483717.5848714709</c:v>
                </c:pt>
                <c:pt idx="159" formatCode="#,##0">
                  <c:v>1485025.8563526201</c:v>
                </c:pt>
                <c:pt idx="160" formatCode="#,##0">
                  <c:v>1485760.7642802426</c:v>
                </c:pt>
                <c:pt idx="161" formatCode="#,##0">
                  <c:v>1487188.5533287826</c:v>
                </c:pt>
                <c:pt idx="162" formatCode="#,##0">
                  <c:v>1488807.2990197858</c:v>
                </c:pt>
                <c:pt idx="163" formatCode="#,##0">
                  <c:v>1490498.2353098884</c:v>
                </c:pt>
                <c:pt idx="164" formatCode="#,##0">
                  <c:v>1492110.8585749085</c:v>
                </c:pt>
                <c:pt idx="165" formatCode="#,##0">
                  <c:v>1493781.9046438308</c:v>
                </c:pt>
                <c:pt idx="166" formatCode="#,##0">
                  <c:v>1495506.4571513459</c:v>
                </c:pt>
                <c:pt idx="167" formatCode="#,##0">
                  <c:v>1497279.9626904374</c:v>
                </c:pt>
                <c:pt idx="168" formatCode="#,##0">
                  <c:v>1499098.4626437873</c:v>
                </c:pt>
                <c:pt idx="169" formatCode="#,##0">
                  <c:v>1500958.6848772094</c:v>
                </c:pt>
                <c:pt idx="170" formatCode="#,##0">
                  <c:v>1502858.042881934</c:v>
                </c:pt>
                <c:pt idx="171" formatCode="#,##0">
                  <c:v>1504794.5788461976</c:v>
                </c:pt>
                <c:pt idx="172" formatCode="#,##0">
                  <c:v>1506766.8773981456</c:v>
                </c:pt>
                <c:pt idx="173" formatCode="#,##0">
                  <c:v>1508773.9686546356</c:v>
                </c:pt>
                <c:pt idx="174" formatCode="#,##0">
                  <c:v>1510815.232759434</c:v>
                </c:pt>
                <c:pt idx="175" formatCode="#,##0">
                  <c:v>1512849.5488218851</c:v>
                </c:pt>
                <c:pt idx="176" formatCode="#,##0">
                  <c:v>1514876.7493718036</c:v>
                </c:pt>
                <c:pt idx="177" formatCode="#,##0">
                  <c:v>1516896.7954026302</c:v>
                </c:pt>
                <c:pt idx="178" formatCode="#,##0">
                  <c:v>1518909.7290426493</c:v>
                </c:pt>
                <c:pt idx="179" formatCode="#,##0">
                  <c:v>1520915.6381703084</c:v>
                </c:pt>
                <c:pt idx="180" formatCode="#,##0">
                  <c:v>1522914.6311859943</c:v>
                </c:pt>
                <c:pt idx="181" formatCode="#,##0">
                  <c:v>1524906.820020274</c:v>
                </c:pt>
                <c:pt idx="182" formatCode="#,##0">
                  <c:v>1526892.3095363015</c:v>
                </c:pt>
                <c:pt idx="183" formatCode="#,##0">
                  <c:v>1528871.1916828032</c:v>
                </c:pt>
                <c:pt idx="184" formatCode="#,##0">
                  <c:v>1530843.5430097983</c:v>
                </c:pt>
                <c:pt idx="185" formatCode="#,##0">
                  <c:v>1532809.4244285307</c:v>
                </c:pt>
                <c:pt idx="186" formatCode="#,##0">
                  <c:v>1534768.8823524874</c:v>
                </c:pt>
                <c:pt idx="187" formatCode="#,##0">
                  <c:v>1536731.8911021824</c:v>
                </c:pt>
                <c:pt idx="188" formatCode="#,##0">
                  <c:v>1538698.474046465</c:v>
                </c:pt>
                <c:pt idx="189" formatCode="#,##0">
                  <c:v>1540668.6463036826</c:v>
                </c:pt>
                <c:pt idx="190" formatCode="#,##0">
                  <c:v>1542642.4167436224</c:v>
                </c:pt>
                <c:pt idx="191" formatCode="#,##0">
                  <c:v>1544619.7897159792</c:v>
                </c:pt>
                <c:pt idx="192" formatCode="#,##0">
                  <c:v>1546600.7664707068</c:v>
                </c:pt>
                <c:pt idx="193" formatCode="#,##0">
                  <c:v>1548585.3462746302</c:v>
                </c:pt>
                <c:pt idx="194" formatCode="#,##0">
                  <c:v>1550573.5272519344</c:v>
                </c:pt>
                <c:pt idx="195" formatCode="#,##0">
                  <c:v>1552565.306988009</c:v>
                </c:pt>
                <c:pt idx="196" formatCode="#,##0">
                  <c:v>1554560.6829400708</c:v>
                </c:pt>
                <c:pt idx="197" formatCode="#,##0">
                  <c:v>1556559.6526967853</c:v>
                </c:pt>
                <c:pt idx="198" formatCode="#,##0">
                  <c:v>1558562.214124941</c:v>
                </c:pt>
                <c:pt idx="199" formatCode="#,##0">
                  <c:v>1560556.5940077724</c:v>
                </c:pt>
                <c:pt idx="200" formatCode="#,##0">
                  <c:v>1562542.7909122689</c:v>
                </c:pt>
                <c:pt idx="201" formatCode="#,##0">
                  <c:v>1564520.8037392546</c:v>
                </c:pt>
                <c:pt idx="202" formatCode="#,##0">
                  <c:v>1566490.6316824907</c:v>
                </c:pt>
                <c:pt idx="203" formatCode="#,##0">
                  <c:v>1568452.2741797625</c:v>
                </c:pt>
                <c:pt idx="204" formatCode="#,##0">
                  <c:v>1570405.7308631372</c:v>
                </c:pt>
                <c:pt idx="205" formatCode="#,##0">
                  <c:v>1572351.0015128024</c:v>
                </c:pt>
                <c:pt idx="206" formatCode="#,##0">
                  <c:v>1574288.0860168783</c:v>
                </c:pt>
                <c:pt idx="207" formatCode="#,##0">
                  <c:v>1576216.9843381634</c:v>
                </c:pt>
                <c:pt idx="208" formatCode="#,##0">
                  <c:v>1578137.6964878144</c:v>
                </c:pt>
                <c:pt idx="209" formatCode="#,##0">
                  <c:v>1580050.2225054058</c:v>
                </c:pt>
                <c:pt idx="210" formatCode="#,##0">
                  <c:v>1581954.562444495</c:v>
                </c:pt>
                <c:pt idx="211" formatCode="#,##0">
                  <c:v>1583848.7392259056</c:v>
                </c:pt>
                <c:pt idx="212" formatCode="#,##0">
                  <c:v>1585732.7529049988</c:v>
                </c:pt>
                <c:pt idx="213" formatCode="#,##0">
                  <c:v>1587606.6035312051</c:v>
                </c:pt>
                <c:pt idx="214" formatCode="#,##0">
                  <c:v>1589470.2911462898</c:v>
                </c:pt>
                <c:pt idx="215" formatCode="#,##0">
                  <c:v>1591323.815783933</c:v>
                </c:pt>
                <c:pt idx="216" formatCode="#,##0">
                  <c:v>1593167.1774701395</c:v>
                </c:pt>
              </c:numCache>
            </c:numRef>
          </c:val>
        </c:ser>
        <c:marker val="1"/>
        <c:axId val="59038720"/>
        <c:axId val="59118336"/>
      </c:lineChart>
      <c:catAx>
        <c:axId val="5903872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118336"/>
        <c:crosses val="autoZero"/>
        <c:auto val="1"/>
        <c:lblAlgn val="ctr"/>
        <c:lblOffset val="100"/>
        <c:tickLblSkip val="12"/>
        <c:tickMarkSkip val="12"/>
      </c:catAx>
      <c:valAx>
        <c:axId val="59118336"/>
        <c:scaling>
          <c:orientation val="minMax"/>
          <c:min val="1000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87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63226045135038"/>
          <c:y val="0.74140752864157422"/>
          <c:w val="0.1356049417241269"/>
          <c:h val="0.1516661726613142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MWH SALES
12 Month Rolling-BM</a:t>
            </a:r>
          </a:p>
        </c:rich>
      </c:tx>
      <c:layout>
        <c:manualLayout>
          <c:xMode val="edge"/>
          <c:yMode val="edge"/>
          <c:x val="0.37957824639291027"/>
          <c:y val="1.96399345335515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8779134295227528E-2"/>
          <c:y val="0.14075286415711949"/>
          <c:w val="0.8512763596004439"/>
          <c:h val="0.76595744680853206"/>
        </c:manualLayout>
      </c:layout>
      <c:lineChart>
        <c:grouping val="standard"/>
        <c:ser>
          <c:idx val="0"/>
          <c:order val="0"/>
          <c:tx>
            <c:v>Wtr &amp; EDB Adj</c:v>
          </c:tx>
          <c:spPr>
            <a:ln w="4127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'Billing Mo'!$A$123:$A$363</c:f>
              <c:numCache>
                <c:formatCode>General</c:formatCode>
                <c:ptCount val="241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  <c:pt idx="217">
                  <c:v>2019</c:v>
                </c:pt>
                <c:pt idx="218">
                  <c:v>2019</c:v>
                </c:pt>
                <c:pt idx="219">
                  <c:v>2019</c:v>
                </c:pt>
                <c:pt idx="220">
                  <c:v>2019</c:v>
                </c:pt>
                <c:pt idx="221">
                  <c:v>2019</c:v>
                </c:pt>
                <c:pt idx="222">
                  <c:v>2019</c:v>
                </c:pt>
                <c:pt idx="223">
                  <c:v>2019</c:v>
                </c:pt>
                <c:pt idx="224">
                  <c:v>2019</c:v>
                </c:pt>
                <c:pt idx="225">
                  <c:v>2019</c:v>
                </c:pt>
                <c:pt idx="226">
                  <c:v>2019</c:v>
                </c:pt>
                <c:pt idx="227">
                  <c:v>2019</c:v>
                </c:pt>
                <c:pt idx="228">
                  <c:v>2020</c:v>
                </c:pt>
                <c:pt idx="229">
                  <c:v>2020</c:v>
                </c:pt>
                <c:pt idx="230">
                  <c:v>2020</c:v>
                </c:pt>
                <c:pt idx="231">
                  <c:v>2020</c:v>
                </c:pt>
                <c:pt idx="232">
                  <c:v>2020</c:v>
                </c:pt>
                <c:pt idx="233">
                  <c:v>2020</c:v>
                </c:pt>
                <c:pt idx="234">
                  <c:v>2020</c:v>
                </c:pt>
                <c:pt idx="235">
                  <c:v>2020</c:v>
                </c:pt>
                <c:pt idx="236">
                  <c:v>2020</c:v>
                </c:pt>
                <c:pt idx="237">
                  <c:v>2020</c:v>
                </c:pt>
                <c:pt idx="238">
                  <c:v>2020</c:v>
                </c:pt>
                <c:pt idx="239">
                  <c:v>2020</c:v>
                </c:pt>
                <c:pt idx="240">
                  <c:v>2021</c:v>
                </c:pt>
              </c:numCache>
            </c:numRef>
          </c:cat>
          <c:val>
            <c:numRef>
              <c:f>TOTAL_PEF_B!$AE$123:$AE$363</c:f>
              <c:numCache>
                <c:formatCode>#,##0</c:formatCode>
                <c:ptCount val="241"/>
                <c:pt idx="0">
                  <c:v>17865262</c:v>
                </c:pt>
                <c:pt idx="1">
                  <c:v>17773207</c:v>
                </c:pt>
                <c:pt idx="2">
                  <c:v>17818062</c:v>
                </c:pt>
                <c:pt idx="3">
                  <c:v>17887005</c:v>
                </c:pt>
                <c:pt idx="4">
                  <c:v>17841609</c:v>
                </c:pt>
                <c:pt idx="5">
                  <c:v>17767998</c:v>
                </c:pt>
                <c:pt idx="6">
                  <c:v>17680657</c:v>
                </c:pt>
                <c:pt idx="7">
                  <c:v>17655665</c:v>
                </c:pt>
                <c:pt idx="8">
                  <c:v>17683010</c:v>
                </c:pt>
                <c:pt idx="9">
                  <c:v>17599655</c:v>
                </c:pt>
                <c:pt idx="10">
                  <c:v>17712050</c:v>
                </c:pt>
                <c:pt idx="11">
                  <c:v>17589504</c:v>
                </c:pt>
                <c:pt idx="12">
                  <c:v>17269187</c:v>
                </c:pt>
                <c:pt idx="13">
                  <c:v>17064170</c:v>
                </c:pt>
                <c:pt idx="14">
                  <c:v>17202851</c:v>
                </c:pt>
                <c:pt idx="15">
                  <c:v>17345097</c:v>
                </c:pt>
                <c:pt idx="16">
                  <c:v>17738502</c:v>
                </c:pt>
                <c:pt idx="17">
                  <c:v>17757294</c:v>
                </c:pt>
                <c:pt idx="18">
                  <c:v>17737207</c:v>
                </c:pt>
                <c:pt idx="19">
                  <c:v>17839934</c:v>
                </c:pt>
                <c:pt idx="20">
                  <c:v>17827386</c:v>
                </c:pt>
                <c:pt idx="21">
                  <c:v>18205406</c:v>
                </c:pt>
                <c:pt idx="22">
                  <c:v>18499601</c:v>
                </c:pt>
                <c:pt idx="23">
                  <c:v>18742732</c:v>
                </c:pt>
                <c:pt idx="24">
                  <c:v>18897301</c:v>
                </c:pt>
                <c:pt idx="25">
                  <c:v>19320019</c:v>
                </c:pt>
                <c:pt idx="26">
                  <c:v>19278687</c:v>
                </c:pt>
                <c:pt idx="27">
                  <c:v>19265412</c:v>
                </c:pt>
                <c:pt idx="28">
                  <c:v>19231770</c:v>
                </c:pt>
                <c:pt idx="29">
                  <c:v>19409737</c:v>
                </c:pt>
                <c:pt idx="30">
                  <c:v>19583117</c:v>
                </c:pt>
                <c:pt idx="31">
                  <c:v>19617363</c:v>
                </c:pt>
                <c:pt idx="32">
                  <c:v>19688464</c:v>
                </c:pt>
                <c:pt idx="33">
                  <c:v>19532318</c:v>
                </c:pt>
                <c:pt idx="34">
                  <c:v>19439477</c:v>
                </c:pt>
                <c:pt idx="35">
                  <c:v>19444092</c:v>
                </c:pt>
                <c:pt idx="36">
                  <c:v>19296428</c:v>
                </c:pt>
                <c:pt idx="37">
                  <c:v>19098992</c:v>
                </c:pt>
                <c:pt idx="38">
                  <c:v>19162106</c:v>
                </c:pt>
                <c:pt idx="39">
                  <c:v>19065772</c:v>
                </c:pt>
                <c:pt idx="40">
                  <c:v>18891129</c:v>
                </c:pt>
                <c:pt idx="41">
                  <c:v>18954016</c:v>
                </c:pt>
                <c:pt idx="42">
                  <c:v>19153509</c:v>
                </c:pt>
                <c:pt idx="43">
                  <c:v>19269485</c:v>
                </c:pt>
                <c:pt idx="44">
                  <c:v>19232049</c:v>
                </c:pt>
                <c:pt idx="45">
                  <c:v>19390565</c:v>
                </c:pt>
                <c:pt idx="46">
                  <c:v>19409803</c:v>
                </c:pt>
                <c:pt idx="47">
                  <c:v>19342762</c:v>
                </c:pt>
                <c:pt idx="48">
                  <c:v>19336572</c:v>
                </c:pt>
                <c:pt idx="49">
                  <c:v>19359209</c:v>
                </c:pt>
                <c:pt idx="50">
                  <c:v>19398217</c:v>
                </c:pt>
                <c:pt idx="51">
                  <c:v>19525862</c:v>
                </c:pt>
                <c:pt idx="52">
                  <c:v>19422608</c:v>
                </c:pt>
                <c:pt idx="53">
                  <c:v>19278928</c:v>
                </c:pt>
                <c:pt idx="54">
                  <c:v>19233000</c:v>
                </c:pt>
                <c:pt idx="55">
                  <c:v>19456384</c:v>
                </c:pt>
                <c:pt idx="56">
                  <c:v>19759663</c:v>
                </c:pt>
                <c:pt idx="57">
                  <c:v>19845071</c:v>
                </c:pt>
                <c:pt idx="58">
                  <c:v>19840734</c:v>
                </c:pt>
                <c:pt idx="59">
                  <c:v>19835610</c:v>
                </c:pt>
                <c:pt idx="60">
                  <c:v>19831371</c:v>
                </c:pt>
                <c:pt idx="61">
                  <c:v>19795401</c:v>
                </c:pt>
                <c:pt idx="62">
                  <c:v>19792533</c:v>
                </c:pt>
                <c:pt idx="63">
                  <c:v>19761722</c:v>
                </c:pt>
                <c:pt idx="64">
                  <c:v>20036222</c:v>
                </c:pt>
                <c:pt idx="65">
                  <c:v>20084278</c:v>
                </c:pt>
                <c:pt idx="66">
                  <c:v>20088693</c:v>
                </c:pt>
                <c:pt idx="67">
                  <c:v>20102100</c:v>
                </c:pt>
                <c:pt idx="68">
                  <c:v>19976308</c:v>
                </c:pt>
                <c:pt idx="69">
                  <c:v>19927425</c:v>
                </c:pt>
                <c:pt idx="70">
                  <c:v>19952295</c:v>
                </c:pt>
                <c:pt idx="71">
                  <c:v>19965598</c:v>
                </c:pt>
                <c:pt idx="72">
                  <c:v>19724537</c:v>
                </c:pt>
                <c:pt idx="73">
                  <c:v>19765732</c:v>
                </c:pt>
                <c:pt idx="74">
                  <c:v>19860575</c:v>
                </c:pt>
                <c:pt idx="75">
                  <c:v>19887576</c:v>
                </c:pt>
                <c:pt idx="76">
                  <c:v>19775242</c:v>
                </c:pt>
                <c:pt idx="77">
                  <c:v>19639274</c:v>
                </c:pt>
                <c:pt idx="78">
                  <c:v>19681135</c:v>
                </c:pt>
                <c:pt idx="79">
                  <c:v>19696432</c:v>
                </c:pt>
                <c:pt idx="80">
                  <c:v>19819893</c:v>
                </c:pt>
                <c:pt idx="81">
                  <c:v>19947903</c:v>
                </c:pt>
                <c:pt idx="82">
                  <c:v>20022861</c:v>
                </c:pt>
                <c:pt idx="83">
                  <c:v>19958600</c:v>
                </c:pt>
                <c:pt idx="84">
                  <c:v>20057136</c:v>
                </c:pt>
                <c:pt idx="85">
                  <c:v>19912122</c:v>
                </c:pt>
                <c:pt idx="86">
                  <c:v>19785500</c:v>
                </c:pt>
                <c:pt idx="87">
                  <c:v>19800087</c:v>
                </c:pt>
                <c:pt idx="88">
                  <c:v>19777673</c:v>
                </c:pt>
                <c:pt idx="89">
                  <c:v>19984601</c:v>
                </c:pt>
                <c:pt idx="90">
                  <c:v>19817307</c:v>
                </c:pt>
                <c:pt idx="91">
                  <c:v>19604866</c:v>
                </c:pt>
                <c:pt idx="92">
                  <c:v>19519248</c:v>
                </c:pt>
                <c:pt idx="93">
                  <c:v>19338905</c:v>
                </c:pt>
                <c:pt idx="94">
                  <c:v>19179382</c:v>
                </c:pt>
                <c:pt idx="95">
                  <c:v>19306009</c:v>
                </c:pt>
                <c:pt idx="96">
                  <c:v>19229107</c:v>
                </c:pt>
                <c:pt idx="97">
                  <c:v>19518786</c:v>
                </c:pt>
                <c:pt idx="98">
                  <c:v>19564306</c:v>
                </c:pt>
                <c:pt idx="99">
                  <c:v>19473852</c:v>
                </c:pt>
                <c:pt idx="100">
                  <c:v>19508000</c:v>
                </c:pt>
                <c:pt idx="101">
                  <c:v>19361727</c:v>
                </c:pt>
                <c:pt idx="102">
                  <c:v>19476388</c:v>
                </c:pt>
                <c:pt idx="103">
                  <c:v>19462267</c:v>
                </c:pt>
                <c:pt idx="104">
                  <c:v>19313368</c:v>
                </c:pt>
                <c:pt idx="105">
                  <c:v>19442061</c:v>
                </c:pt>
                <c:pt idx="106">
                  <c:v>19583955</c:v>
                </c:pt>
                <c:pt idx="107">
                  <c:v>19392920</c:v>
                </c:pt>
                <c:pt idx="108">
                  <c:v>19856182</c:v>
                </c:pt>
                <c:pt idx="109">
                  <c:v>19913807</c:v>
                </c:pt>
                <c:pt idx="110">
                  <c:v>20236148</c:v>
                </c:pt>
                <c:pt idx="111">
                  <c:v>20213822</c:v>
                </c:pt>
                <c:pt idx="112">
                  <c:v>20193405</c:v>
                </c:pt>
                <c:pt idx="113">
                  <c:v>20309015</c:v>
                </c:pt>
                <c:pt idx="114">
                  <c:v>20344941</c:v>
                </c:pt>
                <c:pt idx="115">
                  <c:v>20539409</c:v>
                </c:pt>
                <c:pt idx="116">
                  <c:v>20551291</c:v>
                </c:pt>
                <c:pt idx="117">
                  <c:v>20366977</c:v>
                </c:pt>
                <c:pt idx="118">
                  <c:v>20235096</c:v>
                </c:pt>
                <c:pt idx="119">
                  <c:v>20386337</c:v>
                </c:pt>
                <c:pt idx="120">
                  <c:v>20387251</c:v>
                </c:pt>
                <c:pt idx="121">
                  <c:v>20190779</c:v>
                </c:pt>
                <c:pt idx="122">
                  <c:v>19736866</c:v>
                </c:pt>
                <c:pt idx="123">
                  <c:v>19773421</c:v>
                </c:pt>
                <c:pt idx="124">
                  <c:v>19923332</c:v>
                </c:pt>
                <c:pt idx="125">
                  <c:v>19862797</c:v>
                </c:pt>
                <c:pt idx="126">
                  <c:v>19776007</c:v>
                </c:pt>
                <c:pt idx="127">
                  <c:v>19639335</c:v>
                </c:pt>
                <c:pt idx="128">
                  <c:v>19669248</c:v>
                </c:pt>
                <c:pt idx="129">
                  <c:v>19693304</c:v>
                </c:pt>
                <c:pt idx="130">
                  <c:v>19551030</c:v>
                </c:pt>
                <c:pt idx="131">
                  <c:v>19337639</c:v>
                </c:pt>
                <c:pt idx="132">
                  <c:v>18834679</c:v>
                </c:pt>
                <c:pt idx="133">
                  <c:v>18620130</c:v>
                </c:pt>
                <c:pt idx="134">
                  <c:v>18658031</c:v>
                </c:pt>
                <c:pt idx="135">
                  <c:v>18742631</c:v>
                </c:pt>
                <c:pt idx="136">
                  <c:v>18586207</c:v>
                </c:pt>
                <c:pt idx="137">
                  <c:v>18517064</c:v>
                </c:pt>
                <c:pt idx="138">
                  <c:v>18356952</c:v>
                </c:pt>
                <c:pt idx="139">
                  <c:v>18334355</c:v>
                </c:pt>
                <c:pt idx="140">
                  <c:v>18224200</c:v>
                </c:pt>
                <c:pt idx="141">
                  <c:v>18237916</c:v>
                </c:pt>
                <c:pt idx="142">
                  <c:v>18328441</c:v>
                </c:pt>
                <c:pt idx="143">
                  <c:v>18300727</c:v>
                </c:pt>
                <c:pt idx="144">
                  <c:v>18278187</c:v>
                </c:pt>
                <c:pt idx="145">
                  <c:v>18305040</c:v>
                </c:pt>
                <c:pt idx="146">
                  <c:v>18360929</c:v>
                </c:pt>
                <c:pt idx="147">
                  <c:v>18337165</c:v>
                </c:pt>
                <c:pt idx="148">
                  <c:v>18320774</c:v>
                </c:pt>
                <c:pt idx="149">
                  <c:v>18275250</c:v>
                </c:pt>
                <c:pt idx="150">
                  <c:v>18329693</c:v>
                </c:pt>
                <c:pt idx="151">
                  <c:v>18195975</c:v>
                </c:pt>
              </c:numCache>
            </c:numRef>
          </c:val>
        </c:ser>
        <c:ser>
          <c:idx val="1"/>
          <c:order val="1"/>
          <c:tx>
            <c:strRef>
              <c:f>TOTAL_PEF_B!$AF$2</c:f>
              <c:strCache>
                <c:ptCount val="1"/>
                <c:pt idx="0">
                  <c:v>WN-Act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'Billing Mo'!$A$123:$A$363</c:f>
              <c:numCache>
                <c:formatCode>General</c:formatCode>
                <c:ptCount val="241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  <c:pt idx="217">
                  <c:v>2019</c:v>
                </c:pt>
                <c:pt idx="218">
                  <c:v>2019</c:v>
                </c:pt>
                <c:pt idx="219">
                  <c:v>2019</c:v>
                </c:pt>
                <c:pt idx="220">
                  <c:v>2019</c:v>
                </c:pt>
                <c:pt idx="221">
                  <c:v>2019</c:v>
                </c:pt>
                <c:pt idx="222">
                  <c:v>2019</c:v>
                </c:pt>
                <c:pt idx="223">
                  <c:v>2019</c:v>
                </c:pt>
                <c:pt idx="224">
                  <c:v>2019</c:v>
                </c:pt>
                <c:pt idx="225">
                  <c:v>2019</c:v>
                </c:pt>
                <c:pt idx="226">
                  <c:v>2019</c:v>
                </c:pt>
                <c:pt idx="227">
                  <c:v>2019</c:v>
                </c:pt>
                <c:pt idx="228">
                  <c:v>2020</c:v>
                </c:pt>
                <c:pt idx="229">
                  <c:v>2020</c:v>
                </c:pt>
                <c:pt idx="230">
                  <c:v>2020</c:v>
                </c:pt>
                <c:pt idx="231">
                  <c:v>2020</c:v>
                </c:pt>
                <c:pt idx="232">
                  <c:v>2020</c:v>
                </c:pt>
                <c:pt idx="233">
                  <c:v>2020</c:v>
                </c:pt>
                <c:pt idx="234">
                  <c:v>2020</c:v>
                </c:pt>
                <c:pt idx="235">
                  <c:v>2020</c:v>
                </c:pt>
                <c:pt idx="236">
                  <c:v>2020</c:v>
                </c:pt>
                <c:pt idx="237">
                  <c:v>2020</c:v>
                </c:pt>
                <c:pt idx="238">
                  <c:v>2020</c:v>
                </c:pt>
                <c:pt idx="239">
                  <c:v>2020</c:v>
                </c:pt>
                <c:pt idx="240">
                  <c:v>2021</c:v>
                </c:pt>
              </c:numCache>
            </c:numRef>
          </c:cat>
          <c:val>
            <c:numRef>
              <c:f>TOTAL_PEF_B!$AF$123:$AF$363</c:f>
              <c:numCache>
                <c:formatCode>#,##0</c:formatCode>
                <c:ptCount val="241"/>
                <c:pt idx="0">
                  <c:v>17207901</c:v>
                </c:pt>
                <c:pt idx="1">
                  <c:v>17179840</c:v>
                </c:pt>
                <c:pt idx="2">
                  <c:v>17213323</c:v>
                </c:pt>
                <c:pt idx="3">
                  <c:v>17278321</c:v>
                </c:pt>
                <c:pt idx="4">
                  <c:v>17277846</c:v>
                </c:pt>
                <c:pt idx="5">
                  <c:v>17311942</c:v>
                </c:pt>
                <c:pt idx="6">
                  <c:v>17326160</c:v>
                </c:pt>
                <c:pt idx="7">
                  <c:v>17396028</c:v>
                </c:pt>
                <c:pt idx="8">
                  <c:v>17457621</c:v>
                </c:pt>
                <c:pt idx="9">
                  <c:v>17500598</c:v>
                </c:pt>
                <c:pt idx="10">
                  <c:v>17569029</c:v>
                </c:pt>
                <c:pt idx="11">
                  <c:v>17637016</c:v>
                </c:pt>
                <c:pt idx="12">
                  <c:v>17609575</c:v>
                </c:pt>
                <c:pt idx="13">
                  <c:v>17597217</c:v>
                </c:pt>
                <c:pt idx="14">
                  <c:v>17600957</c:v>
                </c:pt>
                <c:pt idx="15">
                  <c:v>17682556</c:v>
                </c:pt>
                <c:pt idx="16">
                  <c:v>17780129</c:v>
                </c:pt>
                <c:pt idx="17">
                  <c:v>17832581</c:v>
                </c:pt>
                <c:pt idx="18">
                  <c:v>17895758</c:v>
                </c:pt>
                <c:pt idx="19">
                  <c:v>17941283</c:v>
                </c:pt>
                <c:pt idx="20">
                  <c:v>17988057</c:v>
                </c:pt>
                <c:pt idx="21">
                  <c:v>18032091</c:v>
                </c:pt>
                <c:pt idx="22">
                  <c:v>18135826</c:v>
                </c:pt>
                <c:pt idx="23">
                  <c:v>18196533</c:v>
                </c:pt>
                <c:pt idx="24">
                  <c:v>18290860</c:v>
                </c:pt>
                <c:pt idx="25">
                  <c:v>18372375</c:v>
                </c:pt>
                <c:pt idx="26">
                  <c:v>18469148</c:v>
                </c:pt>
                <c:pt idx="27">
                  <c:v>18483232</c:v>
                </c:pt>
                <c:pt idx="28">
                  <c:v>18557309</c:v>
                </c:pt>
                <c:pt idx="29">
                  <c:v>18653394</c:v>
                </c:pt>
                <c:pt idx="30">
                  <c:v>18722504</c:v>
                </c:pt>
                <c:pt idx="31">
                  <c:v>18812278</c:v>
                </c:pt>
                <c:pt idx="32">
                  <c:v>18887591</c:v>
                </c:pt>
                <c:pt idx="33">
                  <c:v>18960096</c:v>
                </c:pt>
                <c:pt idx="34">
                  <c:v>18946311</c:v>
                </c:pt>
                <c:pt idx="35">
                  <c:v>18951107</c:v>
                </c:pt>
                <c:pt idx="36">
                  <c:v>18967272</c:v>
                </c:pt>
                <c:pt idx="37">
                  <c:v>18995900</c:v>
                </c:pt>
                <c:pt idx="38">
                  <c:v>18993563</c:v>
                </c:pt>
                <c:pt idx="39">
                  <c:v>18979776</c:v>
                </c:pt>
                <c:pt idx="40">
                  <c:v>18977435</c:v>
                </c:pt>
                <c:pt idx="41">
                  <c:v>19027083</c:v>
                </c:pt>
                <c:pt idx="42">
                  <c:v>19112466</c:v>
                </c:pt>
                <c:pt idx="43">
                  <c:v>19239848</c:v>
                </c:pt>
                <c:pt idx="44">
                  <c:v>19273945</c:v>
                </c:pt>
                <c:pt idx="45">
                  <c:v>19322881</c:v>
                </c:pt>
                <c:pt idx="46">
                  <c:v>19383659</c:v>
                </c:pt>
                <c:pt idx="47">
                  <c:v>19431084</c:v>
                </c:pt>
                <c:pt idx="48">
                  <c:v>19467280</c:v>
                </c:pt>
                <c:pt idx="49">
                  <c:v>19504727</c:v>
                </c:pt>
                <c:pt idx="50">
                  <c:v>19557952</c:v>
                </c:pt>
                <c:pt idx="51">
                  <c:v>19628951</c:v>
                </c:pt>
                <c:pt idx="52">
                  <c:v>19666229</c:v>
                </c:pt>
                <c:pt idx="53">
                  <c:v>19698305</c:v>
                </c:pt>
                <c:pt idx="54">
                  <c:v>19721076</c:v>
                </c:pt>
                <c:pt idx="55">
                  <c:v>19635932</c:v>
                </c:pt>
                <c:pt idx="56">
                  <c:v>19679418</c:v>
                </c:pt>
                <c:pt idx="57">
                  <c:v>19626346</c:v>
                </c:pt>
                <c:pt idx="58">
                  <c:v>19629734</c:v>
                </c:pt>
                <c:pt idx="59">
                  <c:v>19636167</c:v>
                </c:pt>
                <c:pt idx="60">
                  <c:v>19655701</c:v>
                </c:pt>
                <c:pt idx="61">
                  <c:v>19662864</c:v>
                </c:pt>
                <c:pt idx="62">
                  <c:v>19643976</c:v>
                </c:pt>
                <c:pt idx="63">
                  <c:v>19593366</c:v>
                </c:pt>
                <c:pt idx="64">
                  <c:v>19625977</c:v>
                </c:pt>
                <c:pt idx="65">
                  <c:v>19572361</c:v>
                </c:pt>
                <c:pt idx="66">
                  <c:v>19622693</c:v>
                </c:pt>
                <c:pt idx="67">
                  <c:v>19746754</c:v>
                </c:pt>
                <c:pt idx="68">
                  <c:v>19782850</c:v>
                </c:pt>
                <c:pt idx="69">
                  <c:v>19942849</c:v>
                </c:pt>
                <c:pt idx="70">
                  <c:v>20021189</c:v>
                </c:pt>
                <c:pt idx="71">
                  <c:v>20017443</c:v>
                </c:pt>
                <c:pt idx="72">
                  <c:v>20187435</c:v>
                </c:pt>
                <c:pt idx="73">
                  <c:v>20139538</c:v>
                </c:pt>
                <c:pt idx="74">
                  <c:v>20178220</c:v>
                </c:pt>
                <c:pt idx="75">
                  <c:v>20260697</c:v>
                </c:pt>
                <c:pt idx="76">
                  <c:v>20247366</c:v>
                </c:pt>
                <c:pt idx="77">
                  <c:v>20256863</c:v>
                </c:pt>
                <c:pt idx="78">
                  <c:v>20256461</c:v>
                </c:pt>
                <c:pt idx="79">
                  <c:v>20244569</c:v>
                </c:pt>
                <c:pt idx="80">
                  <c:v>20243172</c:v>
                </c:pt>
                <c:pt idx="81">
                  <c:v>20223703</c:v>
                </c:pt>
                <c:pt idx="82">
                  <c:v>20188673</c:v>
                </c:pt>
                <c:pt idx="83">
                  <c:v>20175755</c:v>
                </c:pt>
                <c:pt idx="84">
                  <c:v>19927517</c:v>
                </c:pt>
                <c:pt idx="85">
                  <c:v>19946558</c:v>
                </c:pt>
                <c:pt idx="86">
                  <c:v>19939132</c:v>
                </c:pt>
                <c:pt idx="87">
                  <c:v>19935816</c:v>
                </c:pt>
                <c:pt idx="88">
                  <c:v>19911087</c:v>
                </c:pt>
                <c:pt idx="89">
                  <c:v>19908046</c:v>
                </c:pt>
                <c:pt idx="90">
                  <c:v>19821252</c:v>
                </c:pt>
                <c:pt idx="91">
                  <c:v>19745173</c:v>
                </c:pt>
                <c:pt idx="92">
                  <c:v>19716396</c:v>
                </c:pt>
                <c:pt idx="93">
                  <c:v>19610826</c:v>
                </c:pt>
                <c:pt idx="94">
                  <c:v>19531544</c:v>
                </c:pt>
                <c:pt idx="95">
                  <c:v>19512263</c:v>
                </c:pt>
                <c:pt idx="96">
                  <c:v>19523844</c:v>
                </c:pt>
                <c:pt idx="97">
                  <c:v>19455816</c:v>
                </c:pt>
                <c:pt idx="98">
                  <c:v>19363679</c:v>
                </c:pt>
                <c:pt idx="99">
                  <c:v>19263957</c:v>
                </c:pt>
                <c:pt idx="100">
                  <c:v>19195929</c:v>
                </c:pt>
                <c:pt idx="101">
                  <c:v>19158342</c:v>
                </c:pt>
                <c:pt idx="102">
                  <c:v>19137395</c:v>
                </c:pt>
                <c:pt idx="103">
                  <c:v>19106285</c:v>
                </c:pt>
                <c:pt idx="104">
                  <c:v>19042709</c:v>
                </c:pt>
                <c:pt idx="105">
                  <c:v>19020477</c:v>
                </c:pt>
                <c:pt idx="106">
                  <c:v>18994191</c:v>
                </c:pt>
                <c:pt idx="107">
                  <c:v>18936711</c:v>
                </c:pt>
                <c:pt idx="108">
                  <c:v>18760455</c:v>
                </c:pt>
                <c:pt idx="109">
                  <c:v>18746313</c:v>
                </c:pt>
                <c:pt idx="110">
                  <c:v>18691598</c:v>
                </c:pt>
                <c:pt idx="111">
                  <c:v>18749838</c:v>
                </c:pt>
                <c:pt idx="112">
                  <c:v>18774846</c:v>
                </c:pt>
                <c:pt idx="113">
                  <c:v>18693348</c:v>
                </c:pt>
                <c:pt idx="114">
                  <c:v>18624355</c:v>
                </c:pt>
                <c:pt idx="115">
                  <c:v>18613188</c:v>
                </c:pt>
                <c:pt idx="116">
                  <c:v>18496928</c:v>
                </c:pt>
                <c:pt idx="117">
                  <c:v>18416221</c:v>
                </c:pt>
                <c:pt idx="118">
                  <c:v>18367445</c:v>
                </c:pt>
                <c:pt idx="119">
                  <c:v>18257354</c:v>
                </c:pt>
                <c:pt idx="120">
                  <c:v>18258312</c:v>
                </c:pt>
                <c:pt idx="121">
                  <c:v>18277247</c:v>
                </c:pt>
                <c:pt idx="122">
                  <c:v>18347222</c:v>
                </c:pt>
                <c:pt idx="123">
                  <c:v>18302563</c:v>
                </c:pt>
                <c:pt idx="124">
                  <c:v>18263617</c:v>
                </c:pt>
                <c:pt idx="125">
                  <c:v>18314578</c:v>
                </c:pt>
                <c:pt idx="126">
                  <c:v>18318499</c:v>
                </c:pt>
                <c:pt idx="127">
                  <c:v>18210039</c:v>
                </c:pt>
                <c:pt idx="128">
                  <c:v>18281050</c:v>
                </c:pt>
                <c:pt idx="129">
                  <c:v>18355692</c:v>
                </c:pt>
                <c:pt idx="130">
                  <c:v>18445331</c:v>
                </c:pt>
                <c:pt idx="131">
                  <c:v>18555916</c:v>
                </c:pt>
                <c:pt idx="132">
                  <c:v>18649517</c:v>
                </c:pt>
                <c:pt idx="133">
                  <c:v>18655279</c:v>
                </c:pt>
                <c:pt idx="134">
                  <c:v>18682199</c:v>
                </c:pt>
                <c:pt idx="135">
                  <c:v>18696154</c:v>
                </c:pt>
                <c:pt idx="136">
                  <c:v>18721862</c:v>
                </c:pt>
                <c:pt idx="137">
                  <c:v>18691954</c:v>
                </c:pt>
                <c:pt idx="138">
                  <c:v>18703288</c:v>
                </c:pt>
                <c:pt idx="139">
                  <c:v>18784614</c:v>
                </c:pt>
                <c:pt idx="140">
                  <c:v>18766919</c:v>
                </c:pt>
                <c:pt idx="141">
                  <c:v>18722292</c:v>
                </c:pt>
                <c:pt idx="142">
                  <c:v>18644968</c:v>
                </c:pt>
                <c:pt idx="143">
                  <c:v>18642507</c:v>
                </c:pt>
                <c:pt idx="144">
                  <c:v>18635392</c:v>
                </c:pt>
                <c:pt idx="145">
                  <c:v>18692098</c:v>
                </c:pt>
                <c:pt idx="146">
                  <c:v>18654499</c:v>
                </c:pt>
                <c:pt idx="147">
                  <c:v>18607672</c:v>
                </c:pt>
                <c:pt idx="148">
                  <c:v>18611555</c:v>
                </c:pt>
                <c:pt idx="149">
                  <c:v>18623157</c:v>
                </c:pt>
                <c:pt idx="150">
                  <c:v>18592040</c:v>
                </c:pt>
                <c:pt idx="151">
                  <c:v>18525858</c:v>
                </c:pt>
              </c:numCache>
            </c:numRef>
          </c:val>
        </c:ser>
        <c:ser>
          <c:idx val="3"/>
          <c:order val="2"/>
          <c:tx>
            <c:strRef>
              <c:f>TOTAL_PEF_B!$AH$2</c:f>
              <c:strCache>
                <c:ptCount val="1"/>
                <c:pt idx="0">
                  <c:v>Spring'13</c:v>
                </c:pt>
              </c:strCache>
            </c:strRef>
          </c:tx>
          <c:spPr>
            <a:ln w="25400">
              <a:solidFill>
                <a:srgbClr val="0000FF"/>
              </a:solidFill>
              <a:prstDash val="dash"/>
            </a:ln>
          </c:spPr>
          <c:marker>
            <c:symbol val="none"/>
          </c:marker>
          <c:cat>
            <c:numRef>
              <c:f>'Billing Mo'!$A$123:$A$363</c:f>
              <c:numCache>
                <c:formatCode>General</c:formatCode>
                <c:ptCount val="241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  <c:pt idx="217">
                  <c:v>2019</c:v>
                </c:pt>
                <c:pt idx="218">
                  <c:v>2019</c:v>
                </c:pt>
                <c:pt idx="219">
                  <c:v>2019</c:v>
                </c:pt>
                <c:pt idx="220">
                  <c:v>2019</c:v>
                </c:pt>
                <c:pt idx="221">
                  <c:v>2019</c:v>
                </c:pt>
                <c:pt idx="222">
                  <c:v>2019</c:v>
                </c:pt>
                <c:pt idx="223">
                  <c:v>2019</c:v>
                </c:pt>
                <c:pt idx="224">
                  <c:v>2019</c:v>
                </c:pt>
                <c:pt idx="225">
                  <c:v>2019</c:v>
                </c:pt>
                <c:pt idx="226">
                  <c:v>2019</c:v>
                </c:pt>
                <c:pt idx="227">
                  <c:v>2019</c:v>
                </c:pt>
                <c:pt idx="228">
                  <c:v>2020</c:v>
                </c:pt>
                <c:pt idx="229">
                  <c:v>2020</c:v>
                </c:pt>
                <c:pt idx="230">
                  <c:v>2020</c:v>
                </c:pt>
                <c:pt idx="231">
                  <c:v>2020</c:v>
                </c:pt>
                <c:pt idx="232">
                  <c:v>2020</c:v>
                </c:pt>
                <c:pt idx="233">
                  <c:v>2020</c:v>
                </c:pt>
                <c:pt idx="234">
                  <c:v>2020</c:v>
                </c:pt>
                <c:pt idx="235">
                  <c:v>2020</c:v>
                </c:pt>
                <c:pt idx="236">
                  <c:v>2020</c:v>
                </c:pt>
                <c:pt idx="237">
                  <c:v>2020</c:v>
                </c:pt>
                <c:pt idx="238">
                  <c:v>2020</c:v>
                </c:pt>
                <c:pt idx="239">
                  <c:v>2020</c:v>
                </c:pt>
                <c:pt idx="240">
                  <c:v>2021</c:v>
                </c:pt>
              </c:numCache>
            </c:numRef>
          </c:cat>
          <c:val>
            <c:numRef>
              <c:f>TOTAL_PEF_B!$AH$123:$AH$363</c:f>
              <c:numCache>
                <c:formatCode>General</c:formatCode>
                <c:ptCount val="241"/>
                <c:pt idx="144" formatCode="_(* #,##0_);_(* \(#,##0\);_(* &quot;-&quot;??_);_(@_)">
                  <c:v>18727704.529847603</c:v>
                </c:pt>
                <c:pt idx="145" formatCode="_(* #,##0_);_(* \(#,##0\);_(* &quot;-&quot;??_);_(@_)">
                  <c:v>18785296.865192115</c:v>
                </c:pt>
                <c:pt idx="146" formatCode="_(* #,##0_);_(* \(#,##0\);_(* &quot;-&quot;??_);_(@_)">
                  <c:v>18744662.359543629</c:v>
                </c:pt>
                <c:pt idx="147" formatCode="_(* #,##0_);_(* \(#,##0\);_(* &quot;-&quot;??_);_(@_)">
                  <c:v>18733048.297082406</c:v>
                </c:pt>
                <c:pt idx="148" formatCode="_(* #,##0_);_(* \(#,##0\);_(* &quot;-&quot;??_);_(@_)">
                  <c:v>18803030.713799275</c:v>
                </c:pt>
                <c:pt idx="149" formatCode="_(* #,##0_);_(* \(#,##0\);_(* &quot;-&quot;??_);_(@_)">
                  <c:v>18889901.135666393</c:v>
                </c:pt>
                <c:pt idx="150" formatCode="_(* #,##0_);_(* \(#,##0\);_(* &quot;-&quot;??_);_(@_)">
                  <c:v>18979415.333574105</c:v>
                </c:pt>
                <c:pt idx="151" formatCode="_(* #,##0_);_(* \(#,##0\);_(* &quot;-&quot;??_);_(@_)">
                  <c:v>19046248.609514482</c:v>
                </c:pt>
                <c:pt idx="152" formatCode="_(* #,##0_);_(* \(#,##0\);_(* &quot;-&quot;??_);_(@_)">
                  <c:v>19143710.496943984</c:v>
                </c:pt>
                <c:pt idx="153" formatCode="_(* #,##0_);_(* \(#,##0\);_(* &quot;-&quot;??_);_(@_)">
                  <c:v>19226114.956675474</c:v>
                </c:pt>
                <c:pt idx="154" formatCode="_(* #,##0_);_(* \(#,##0\);_(* &quot;-&quot;??_);_(@_)">
                  <c:v>19261516.989270452</c:v>
                </c:pt>
                <c:pt idx="155" formatCode="_(* #,##0_);_(* \(#,##0\);_(* &quot;-&quot;??_);_(@_)">
                  <c:v>19226144.383162752</c:v>
                </c:pt>
                <c:pt idx="156" formatCode="_(* #,##0_);_(* \(#,##0\);_(* &quot;-&quot;??_);_(@_)">
                  <c:v>19268897.208782248</c:v>
                </c:pt>
                <c:pt idx="157" formatCode="_(* #,##0_);_(* \(#,##0\);_(* &quot;-&quot;??_);_(@_)">
                  <c:v>19301563.712439179</c:v>
                </c:pt>
                <c:pt idx="158" formatCode="_(* #,##0_);_(* \(#,##0\);_(* &quot;-&quot;??_);_(@_)">
                  <c:v>19333666.947853707</c:v>
                </c:pt>
                <c:pt idx="159" formatCode="_(* #,##0_);_(* \(#,##0\);_(* &quot;-&quot;??_);_(@_)">
                  <c:v>19366095.697395254</c:v>
                </c:pt>
                <c:pt idx="160" formatCode="_(* #,##0_);_(* \(#,##0\);_(* &quot;-&quot;??_);_(@_)">
                  <c:v>19399808.719945785</c:v>
                </c:pt>
                <c:pt idx="161" formatCode="_(* #,##0_);_(* \(#,##0\);_(* &quot;-&quot;??_);_(@_)">
                  <c:v>19437104.071515784</c:v>
                </c:pt>
                <c:pt idx="162" formatCode="_(* #,##0_);_(* \(#,##0\);_(* &quot;-&quot;??_);_(@_)">
                  <c:v>19478619.32406681</c:v>
                </c:pt>
                <c:pt idx="163" formatCode="_(* #,##0_);_(* \(#,##0\);_(* &quot;-&quot;??_);_(@_)">
                  <c:v>19521865.892960802</c:v>
                </c:pt>
                <c:pt idx="164" formatCode="_(* #,##0_);_(* \(#,##0\);_(* &quot;-&quot;??_);_(@_)">
                  <c:v>19566447.299781248</c:v>
                </c:pt>
                <c:pt idx="165" formatCode="_(* #,##0_);_(* \(#,##0\);_(* &quot;-&quot;??_);_(@_)">
                  <c:v>19607984.549468145</c:v>
                </c:pt>
                <c:pt idx="166" formatCode="_(* #,##0_);_(* \(#,##0\);_(* &quot;-&quot;??_);_(@_)">
                  <c:v>19642722.737399831</c:v>
                </c:pt>
                <c:pt idx="167" formatCode="_(* #,##0_);_(* \(#,##0\);_(* &quot;-&quot;??_);_(@_)">
                  <c:v>19675829.3969763</c:v>
                </c:pt>
                <c:pt idx="168" formatCode="_(* #,##0_);_(* \(#,##0\);_(* &quot;-&quot;??_);_(@_)">
                  <c:v>19710770.582091529</c:v>
                </c:pt>
                <c:pt idx="169" formatCode="_(* #,##0_);_(* \(#,##0\);_(* &quot;-&quot;??_);_(@_)">
                  <c:v>19742407.955174997</c:v>
                </c:pt>
                <c:pt idx="170" formatCode="_(* #,##0_);_(* \(#,##0\);_(* &quot;-&quot;??_);_(@_)">
                  <c:v>19769092.072735444</c:v>
                </c:pt>
                <c:pt idx="171" formatCode="_(* #,##0_);_(* \(#,##0\);_(* &quot;-&quot;??_);_(@_)">
                  <c:v>19793567.970341295</c:v>
                </c:pt>
                <c:pt idx="172" formatCode="_(* #,##0_);_(* \(#,##0\);_(* &quot;-&quot;??_);_(@_)">
                  <c:v>19818044.733052891</c:v>
                </c:pt>
                <c:pt idx="173" formatCode="_(* #,##0_);_(* \(#,##0\);_(* &quot;-&quot;??_);_(@_)">
                  <c:v>19844339.872365706</c:v>
                </c:pt>
                <c:pt idx="174" formatCode="_(* #,##0_);_(* \(#,##0\);_(* &quot;-&quot;??_);_(@_)">
                  <c:v>19873469.786571719</c:v>
                </c:pt>
                <c:pt idx="175" formatCode="_(* #,##0_);_(* \(#,##0\);_(* &quot;-&quot;??_);_(@_)">
                  <c:v>19903340.112633593</c:v>
                </c:pt>
                <c:pt idx="176" formatCode="_(* #,##0_);_(* \(#,##0\);_(* &quot;-&quot;??_);_(@_)">
                  <c:v>19933305.168997683</c:v>
                </c:pt>
                <c:pt idx="177" formatCode="_(* #,##0_);_(* \(#,##0\);_(* &quot;-&quot;??_);_(@_)">
                  <c:v>19959168.26631248</c:v>
                </c:pt>
                <c:pt idx="178" formatCode="_(* #,##0_);_(* \(#,##0\);_(* &quot;-&quot;??_);_(@_)">
                  <c:v>19978360.613770183</c:v>
                </c:pt>
                <c:pt idx="179" formatCode="_(* #,##0_);_(* \(#,##0\);_(* &quot;-&quot;??_);_(@_)">
                  <c:v>19995363.411649562</c:v>
                </c:pt>
                <c:pt idx="180" formatCode="_(* #,##0_);_(* \(#,##0\);_(* &quot;-&quot;??_);_(@_)">
                  <c:v>20018146.014926054</c:v>
                </c:pt>
                <c:pt idx="181" formatCode="_(* #,##0_);_(* \(#,##0\);_(* &quot;-&quot;??_);_(@_)">
                  <c:v>20040805.382103033</c:v>
                </c:pt>
                <c:pt idx="182" formatCode="_(* #,##0_);_(* \(#,##0\);_(* &quot;-&quot;??_);_(@_)">
                  <c:v>20062425.915120881</c:v>
                </c:pt>
                <c:pt idx="183" formatCode="_(* #,##0_);_(* \(#,##0\);_(* &quot;-&quot;??_);_(@_)">
                  <c:v>20085910.591776475</c:v>
                </c:pt>
                <c:pt idx="184" formatCode="_(* #,##0_);_(* \(#,##0\);_(* &quot;-&quot;??_);_(@_)">
                  <c:v>20113139.478326604</c:v>
                </c:pt>
                <c:pt idx="185" formatCode="_(* #,##0_);_(* \(#,##0\);_(* &quot;-&quot;??_);_(@_)">
                  <c:v>20146963.545154061</c:v>
                </c:pt>
                <c:pt idx="186" formatCode="_(* #,##0_);_(* \(#,##0\);_(* &quot;-&quot;??_);_(@_)">
                  <c:v>20183527.550366286</c:v>
                </c:pt>
                <c:pt idx="187" formatCode="_(* #,##0_);_(* \(#,##0\);_(* &quot;-&quot;??_);_(@_)">
                  <c:v>20220762.268459868</c:v>
                </c:pt>
                <c:pt idx="188" formatCode="_(* #,##0_);_(* \(#,##0\);_(* &quot;-&quot;??_);_(@_)">
                  <c:v>20257871.726071429</c:v>
                </c:pt>
                <c:pt idx="189" formatCode="_(* #,##0_);_(* \(#,##0\);_(* &quot;-&quot;??_);_(@_)">
                  <c:v>20290867.594239771</c:v>
                </c:pt>
                <c:pt idx="190" formatCode="_(* #,##0_);_(* \(#,##0\);_(* &quot;-&quot;??_);_(@_)">
                  <c:v>20317372.846252367</c:v>
                </c:pt>
                <c:pt idx="191" formatCode="_(* #,##0_);_(* \(#,##0\);_(* &quot;-&quot;??_);_(@_)">
                  <c:v>20341891.75471545</c:v>
                </c:pt>
                <c:pt idx="192" formatCode="_(* #,##0_);_(* \(#,##0\);_(* &quot;-&quot;??_);_(@_)">
                  <c:v>20368244.582472146</c:v>
                </c:pt>
                <c:pt idx="193" formatCode="_(* #,##0_);_(* \(#,##0\);_(* &quot;-&quot;??_);_(@_)">
                  <c:v>20389776.068835229</c:v>
                </c:pt>
                <c:pt idx="194" formatCode="_(* #,##0_);_(* \(#,##0\);_(* &quot;-&quot;??_);_(@_)">
                  <c:v>20405806.982581832</c:v>
                </c:pt>
                <c:pt idx="195" formatCode="_(* #,##0_);_(* \(#,##0\);_(* &quot;-&quot;??_);_(@_)">
                  <c:v>20419317.456231061</c:v>
                </c:pt>
                <c:pt idx="196" formatCode="_(* #,##0_);_(* \(#,##0\);_(* &quot;-&quot;??_);_(@_)">
                  <c:v>20433206.797740132</c:v>
                </c:pt>
                <c:pt idx="197" formatCode="_(* #,##0_);_(* \(#,##0\);_(* &quot;-&quot;??_);_(@_)">
                  <c:v>20450763.680819608</c:v>
                </c:pt>
                <c:pt idx="198" formatCode="_(* #,##0_);_(* \(#,##0\);_(* &quot;-&quot;??_);_(@_)">
                  <c:v>20472121.671643615</c:v>
                </c:pt>
                <c:pt idx="199" formatCode="_(* #,##0_);_(* \(#,##0\);_(* &quot;-&quot;??_);_(@_)">
                  <c:v>20495712.328547537</c:v>
                </c:pt>
                <c:pt idx="200" formatCode="_(* #,##0_);_(* \(#,##0\);_(* &quot;-&quot;??_);_(@_)">
                  <c:v>20520124.304523576</c:v>
                </c:pt>
                <c:pt idx="201" formatCode="_(* #,##0_);_(* \(#,##0\);_(* &quot;-&quot;??_);_(@_)">
                  <c:v>20540395.923374996</c:v>
                </c:pt>
                <c:pt idx="202" formatCode="_(* #,##0_);_(* \(#,##0\);_(* &quot;-&quot;??_);_(@_)">
                  <c:v>20552904.305228751</c:v>
                </c:pt>
                <c:pt idx="203" formatCode="_(* #,##0_);_(* \(#,##0\);_(* &quot;-&quot;??_);_(@_)">
                  <c:v>20562648.793708123</c:v>
                </c:pt>
                <c:pt idx="204" formatCode="_(* #,##0_);_(* \(#,##0\);_(* &quot;-&quot;??_);_(@_)">
                  <c:v>20578328.459120795</c:v>
                </c:pt>
                <c:pt idx="205" formatCode="_(* #,##0_);_(* \(#,##0\);_(* &quot;-&quot;??_);_(@_)">
                  <c:v>20593698.629363917</c:v>
                </c:pt>
                <c:pt idx="206" formatCode="_(* #,##0_);_(* \(#,##0\);_(* &quot;-&quot;??_);_(@_)">
                  <c:v>20608141.659246355</c:v>
                </c:pt>
                <c:pt idx="207" formatCode="_(* #,##0_);_(* \(#,##0\);_(* &quot;-&quot;??_);_(@_)">
                  <c:v>20625161.298110008</c:v>
                </c:pt>
                <c:pt idx="208" formatCode="_(* #,##0_);_(* \(#,##0\);_(* &quot;-&quot;??_);_(@_)">
                  <c:v>20647784.183600534</c:v>
                </c:pt>
                <c:pt idx="209" formatCode="_(* #,##0_);_(* \(#,##0\);_(* &quot;-&quot;??_);_(@_)">
                  <c:v>20678576.489455927</c:v>
                </c:pt>
                <c:pt idx="210" formatCode="_(* #,##0_);_(* \(#,##0\);_(* &quot;-&quot;??_);_(@_)">
                  <c:v>20712324.751079347</c:v>
                </c:pt>
                <c:pt idx="211" formatCode="_(* #,##0_);_(* \(#,##0\);_(* &quot;-&quot;??_);_(@_)">
                  <c:v>20746911.617697202</c:v>
                </c:pt>
                <c:pt idx="212" formatCode="_(* #,##0_);_(* \(#,##0\);_(* &quot;-&quot;??_);_(@_)">
                  <c:v>20781326.246860657</c:v>
                </c:pt>
                <c:pt idx="213" formatCode="_(* #,##0_);_(* \(#,##0\);_(* &quot;-&quot;??_);_(@_)">
                  <c:v>20811159.829524927</c:v>
                </c:pt>
                <c:pt idx="214" formatCode="_(* #,##0_);_(* \(#,##0\);_(* &quot;-&quot;??_);_(@_)">
                  <c:v>20833954.190103166</c:v>
                </c:pt>
                <c:pt idx="215" formatCode="_(* #,##0_);_(* \(#,##0\);_(* &quot;-&quot;??_);_(@_)">
                  <c:v>20854931.200830512</c:v>
                </c:pt>
                <c:pt idx="216" formatCode="_(* #,##0_);_(* \(#,##0\);_(* &quot;-&quot;??_);_(@_)">
                  <c:v>20880643.110793132</c:v>
                </c:pt>
                <c:pt idx="217" formatCode="_(* #,##0_);_(* \(#,##0\);_(* &quot;-&quot;??_);_(@_)">
                  <c:v>20904720.028438382</c:v>
                </c:pt>
                <c:pt idx="218" formatCode="_(* #,##0_);_(* \(#,##0\);_(* &quot;-&quot;??_);_(@_)">
                  <c:v>20926290.315598331</c:v>
                </c:pt>
                <c:pt idx="219" formatCode="_(* #,##0_);_(* \(#,##0\);_(* &quot;-&quot;??_);_(@_)">
                  <c:v>20948378.656618685</c:v>
                </c:pt>
                <c:pt idx="220" formatCode="_(* #,##0_);_(* \(#,##0\);_(* &quot;-&quot;??_);_(@_)">
                  <c:v>20973461.63733726</c:v>
                </c:pt>
                <c:pt idx="221" formatCode="_(* #,##0_);_(* \(#,##0\);_(* &quot;-&quot;??_);_(@_)">
                  <c:v>21004499.145377457</c:v>
                </c:pt>
                <c:pt idx="222" formatCode="_(* #,##0_);_(* \(#,##0\);_(* &quot;-&quot;??_);_(@_)">
                  <c:v>21038376.750914752</c:v>
                </c:pt>
                <c:pt idx="223" formatCode="_(* #,##0_);_(* \(#,##0\);_(* &quot;-&quot;??_);_(@_)">
                  <c:v>21072976.674931243</c:v>
                </c:pt>
                <c:pt idx="224" formatCode="_(* #,##0_);_(* \(#,##0\);_(* &quot;-&quot;??_);_(@_)">
                  <c:v>21107194.237137802</c:v>
                </c:pt>
                <c:pt idx="225" formatCode="_(* #,##0_);_(* \(#,##0\);_(* &quot;-&quot;??_);_(@_)">
                  <c:v>21136564.211330831</c:v>
                </c:pt>
                <c:pt idx="226" formatCode="_(* #,##0_);_(* \(#,##0\);_(* &quot;-&quot;??_);_(@_)">
                  <c:v>21158670.456294578</c:v>
                </c:pt>
                <c:pt idx="227" formatCode="_(* #,##0_);_(* \(#,##0\);_(* &quot;-&quot;??_);_(@_)">
                  <c:v>21178778.660864096</c:v>
                </c:pt>
                <c:pt idx="228" formatCode="_(* #,##0_);_(* \(#,##0\);_(* &quot;-&quot;??_);_(@_)">
                  <c:v>21201053.082032766</c:v>
                </c:pt>
                <c:pt idx="229" formatCode="_(* #,##0_);_(* \(#,##0\);_(* &quot;-&quot;??_);_(@_)">
                  <c:v>21219499.01295783</c:v>
                </c:pt>
                <c:pt idx="230" formatCode="_(* #,##0_);_(* \(#,##0\);_(* &quot;-&quot;??_);_(@_)">
                  <c:v>21233388.809356302</c:v>
                </c:pt>
                <c:pt idx="231" formatCode="_(* #,##0_);_(* \(#,##0\);_(* &quot;-&quot;??_);_(@_)">
                  <c:v>21245880.561397888</c:v>
                </c:pt>
                <c:pt idx="232" formatCode="_(* #,##0_);_(* \(#,##0\);_(* &quot;-&quot;??_);_(@_)">
                  <c:v>21259539.649567246</c:v>
                </c:pt>
                <c:pt idx="233" formatCode="_(* #,##0_);_(* \(#,##0\);_(* &quot;-&quot;??_);_(@_)">
                  <c:v>21277305.91739564</c:v>
                </c:pt>
                <c:pt idx="234" formatCode="_(* #,##0_);_(* \(#,##0\);_(* &quot;-&quot;??_);_(@_)">
                  <c:v>21298077.409171857</c:v>
                </c:pt>
                <c:pt idx="235" formatCode="_(* #,##0_);_(* \(#,##0\);_(* &quot;-&quot;??_);_(@_)">
                  <c:v>21319791.125454959</c:v>
                </c:pt>
                <c:pt idx="236" formatCode="_(* #,##0_);_(* \(#,##0\);_(* &quot;-&quot;??_);_(@_)">
                  <c:v>21341347.3635507</c:v>
                </c:pt>
                <c:pt idx="237" formatCode="_(* #,##0_);_(* \(#,##0\);_(* &quot;-&quot;??_);_(@_)">
                  <c:v>21358349.472247884</c:v>
                </c:pt>
                <c:pt idx="238" formatCode="_(* #,##0_);_(* \(#,##0\);_(* &quot;-&quot;??_);_(@_)">
                  <c:v>21368340.837452464</c:v>
                </c:pt>
                <c:pt idx="239" formatCode="_(* #,##0_);_(* \(#,##0\);_(* &quot;-&quot;??_);_(@_)">
                  <c:v>21376413.099320844</c:v>
                </c:pt>
                <c:pt idx="240" formatCode="_(* #,##0_);_(* \(#,##0\);_(* &quot;-&quot;??_);_(@_)">
                  <c:v>21389876.105502315</c:v>
                </c:pt>
              </c:numCache>
            </c:numRef>
          </c:val>
        </c:ser>
        <c:ser>
          <c:idx val="2"/>
          <c:order val="3"/>
          <c:tx>
            <c:strRef>
              <c:f>TOTAL_PEF_B!$AG$2</c:f>
              <c:strCache>
                <c:ptCount val="1"/>
                <c:pt idx="0">
                  <c:v>Fall'13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'Billing Mo'!$A$123:$A$363</c:f>
              <c:numCache>
                <c:formatCode>General</c:formatCode>
                <c:ptCount val="241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  <c:pt idx="217">
                  <c:v>2019</c:v>
                </c:pt>
                <c:pt idx="218">
                  <c:v>2019</c:v>
                </c:pt>
                <c:pt idx="219">
                  <c:v>2019</c:v>
                </c:pt>
                <c:pt idx="220">
                  <c:v>2019</c:v>
                </c:pt>
                <c:pt idx="221">
                  <c:v>2019</c:v>
                </c:pt>
                <c:pt idx="222">
                  <c:v>2019</c:v>
                </c:pt>
                <c:pt idx="223">
                  <c:v>2019</c:v>
                </c:pt>
                <c:pt idx="224">
                  <c:v>2019</c:v>
                </c:pt>
                <c:pt idx="225">
                  <c:v>2019</c:v>
                </c:pt>
                <c:pt idx="226">
                  <c:v>2019</c:v>
                </c:pt>
                <c:pt idx="227">
                  <c:v>2019</c:v>
                </c:pt>
                <c:pt idx="228">
                  <c:v>2020</c:v>
                </c:pt>
                <c:pt idx="229">
                  <c:v>2020</c:v>
                </c:pt>
                <c:pt idx="230">
                  <c:v>2020</c:v>
                </c:pt>
                <c:pt idx="231">
                  <c:v>2020</c:v>
                </c:pt>
                <c:pt idx="232">
                  <c:v>2020</c:v>
                </c:pt>
                <c:pt idx="233">
                  <c:v>2020</c:v>
                </c:pt>
                <c:pt idx="234">
                  <c:v>2020</c:v>
                </c:pt>
                <c:pt idx="235">
                  <c:v>2020</c:v>
                </c:pt>
                <c:pt idx="236">
                  <c:v>2020</c:v>
                </c:pt>
                <c:pt idx="237">
                  <c:v>2020</c:v>
                </c:pt>
                <c:pt idx="238">
                  <c:v>2020</c:v>
                </c:pt>
                <c:pt idx="239">
                  <c:v>2020</c:v>
                </c:pt>
                <c:pt idx="240">
                  <c:v>2021</c:v>
                </c:pt>
              </c:numCache>
            </c:numRef>
          </c:cat>
          <c:val>
            <c:numRef>
              <c:f>TOTAL_PEF_B!$AG$123:$AG$363</c:f>
              <c:numCache>
                <c:formatCode>General</c:formatCode>
                <c:ptCount val="241"/>
                <c:pt idx="152" formatCode="#,##0">
                  <c:v>18441474</c:v>
                </c:pt>
                <c:pt idx="153" formatCode="#,##0">
                  <c:v>18448143</c:v>
                </c:pt>
                <c:pt idx="154" formatCode="#,##0">
                  <c:v>18479978</c:v>
                </c:pt>
                <c:pt idx="155" formatCode="#,##0">
                  <c:v>18392077</c:v>
                </c:pt>
                <c:pt idx="156" formatCode="#,##0">
                  <c:v>18487780</c:v>
                </c:pt>
                <c:pt idx="157" formatCode="#,##0">
                  <c:v>18483385</c:v>
                </c:pt>
                <c:pt idx="158" formatCode="#,##0">
                  <c:v>18475906</c:v>
                </c:pt>
                <c:pt idx="159" formatCode="#,##0">
                  <c:v>18425987</c:v>
                </c:pt>
                <c:pt idx="160" formatCode="#,##0">
                  <c:v>18421156</c:v>
                </c:pt>
                <c:pt idx="161" formatCode="#,##0">
                  <c:v>18388902</c:v>
                </c:pt>
                <c:pt idx="162" formatCode="#,##0">
                  <c:v>18357848</c:v>
                </c:pt>
                <c:pt idx="163" formatCode="#,##0">
                  <c:v>18400131</c:v>
                </c:pt>
                <c:pt idx="164" formatCode="#,##0">
                  <c:v>18439005</c:v>
                </c:pt>
                <c:pt idx="165" formatCode="#,##0">
                  <c:v>18468819</c:v>
                </c:pt>
                <c:pt idx="166" formatCode="#,##0">
                  <c:v>18497377</c:v>
                </c:pt>
                <c:pt idx="167" formatCode="#,##0">
                  <c:v>18573876</c:v>
                </c:pt>
                <c:pt idx="168" formatCode="#,##0">
                  <c:v>18605357</c:v>
                </c:pt>
                <c:pt idx="169" formatCode="#,##0">
                  <c:v>18620017</c:v>
                </c:pt>
                <c:pt idx="170" formatCode="#,##0">
                  <c:v>18649154</c:v>
                </c:pt>
                <c:pt idx="171" formatCode="#,##0">
                  <c:v>18699296</c:v>
                </c:pt>
                <c:pt idx="172" formatCode="#,##0">
                  <c:v>18758792</c:v>
                </c:pt>
                <c:pt idx="173" formatCode="#,##0">
                  <c:v>18710998</c:v>
                </c:pt>
                <c:pt idx="174" formatCode="#,##0">
                  <c:v>18802940</c:v>
                </c:pt>
                <c:pt idx="175" formatCode="#,##0">
                  <c:v>18730750</c:v>
                </c:pt>
                <c:pt idx="176" formatCode="#,##0">
                  <c:v>18734010</c:v>
                </c:pt>
                <c:pt idx="177" formatCode="#,##0">
                  <c:v>18773993</c:v>
                </c:pt>
                <c:pt idx="178" formatCode="#,##0">
                  <c:v>18802538</c:v>
                </c:pt>
                <c:pt idx="179" formatCode="#,##0">
                  <c:v>18840473</c:v>
                </c:pt>
                <c:pt idx="180" formatCode="#,##0">
                  <c:v>18848603</c:v>
                </c:pt>
                <c:pt idx="181" formatCode="#,##0">
                  <c:v>18866089</c:v>
                </c:pt>
                <c:pt idx="182" formatCode="#,##0">
                  <c:v>18884074</c:v>
                </c:pt>
                <c:pt idx="183" formatCode="#,##0">
                  <c:v>18989650</c:v>
                </c:pt>
                <c:pt idx="184" formatCode="#,##0">
                  <c:v>18963834</c:v>
                </c:pt>
                <c:pt idx="185" formatCode="#,##0">
                  <c:v>19067732</c:v>
                </c:pt>
                <c:pt idx="186" formatCode="#,##0">
                  <c:v>19041325</c:v>
                </c:pt>
                <c:pt idx="187" formatCode="#,##0">
                  <c:v>19056643</c:v>
                </c:pt>
                <c:pt idx="188" formatCode="#,##0">
                  <c:v>19178255</c:v>
                </c:pt>
                <c:pt idx="189" formatCode="#,##0">
                  <c:v>19159521</c:v>
                </c:pt>
                <c:pt idx="190" formatCode="#,##0">
                  <c:v>19158864</c:v>
                </c:pt>
                <c:pt idx="191" formatCode="#,##0">
                  <c:v>19178663</c:v>
                </c:pt>
                <c:pt idx="192" formatCode="#,##0">
                  <c:v>19206707</c:v>
                </c:pt>
                <c:pt idx="193" formatCode="#,##0">
                  <c:v>19236948</c:v>
                </c:pt>
                <c:pt idx="194" formatCode="#,##0">
                  <c:v>19260374</c:v>
                </c:pt>
                <c:pt idx="195" formatCode="#,##0">
                  <c:v>19203102</c:v>
                </c:pt>
                <c:pt idx="196" formatCode="#,##0">
                  <c:v>19265650</c:v>
                </c:pt>
                <c:pt idx="197" formatCode="#,##0">
                  <c:v>19311630</c:v>
                </c:pt>
                <c:pt idx="198" formatCode="#,##0">
                  <c:v>19337266</c:v>
                </c:pt>
                <c:pt idx="199" formatCode="#,##0">
                  <c:v>19462921</c:v>
                </c:pt>
                <c:pt idx="200" formatCode="#,##0">
                  <c:v>19407697</c:v>
                </c:pt>
                <c:pt idx="201" formatCode="#,##0">
                  <c:v>19432746</c:v>
                </c:pt>
                <c:pt idx="202" formatCode="#,##0">
                  <c:v>19474735</c:v>
                </c:pt>
                <c:pt idx="203" formatCode="#,##0">
                  <c:v>19493782</c:v>
                </c:pt>
                <c:pt idx="204" formatCode="#,##0">
                  <c:v>19540685</c:v>
                </c:pt>
                <c:pt idx="205" formatCode="#,##0">
                  <c:v>19573356</c:v>
                </c:pt>
                <c:pt idx="206" formatCode="#,##0">
                  <c:v>19605078</c:v>
                </c:pt>
                <c:pt idx="207" formatCode="#,##0">
                  <c:v>19656474</c:v>
                </c:pt>
                <c:pt idx="208" formatCode="#,##0">
                  <c:v>19675560</c:v>
                </c:pt>
                <c:pt idx="209" formatCode="#,##0">
                  <c:v>19713193</c:v>
                </c:pt>
                <c:pt idx="210" formatCode="#,##0">
                  <c:v>19746241</c:v>
                </c:pt>
                <c:pt idx="211" formatCode="#,##0">
                  <c:v>19778739</c:v>
                </c:pt>
                <c:pt idx="212" formatCode="#,##0">
                  <c:v>19811032</c:v>
                </c:pt>
                <c:pt idx="213" formatCode="#,##0">
                  <c:v>19832592</c:v>
                </c:pt>
                <c:pt idx="214" formatCode="#,##0">
                  <c:v>19857669</c:v>
                </c:pt>
                <c:pt idx="215" formatCode="#,##0">
                  <c:v>19833382</c:v>
                </c:pt>
                <c:pt idx="216" formatCode="#,##0">
                  <c:v>19829032</c:v>
                </c:pt>
                <c:pt idx="217" formatCode="#,##0">
                  <c:v>19866625</c:v>
                </c:pt>
                <c:pt idx="218" formatCode="#,##0">
                  <c:v>19891619</c:v>
                </c:pt>
                <c:pt idx="219" formatCode="#,##0">
                  <c:v>19909009</c:v>
                </c:pt>
                <c:pt idx="220" formatCode="#,##0">
                  <c:v>19945271</c:v>
                </c:pt>
                <c:pt idx="221" formatCode="#,##0">
                  <c:v>19938564</c:v>
                </c:pt>
                <c:pt idx="222" formatCode="#,##0">
                  <c:v>19943027</c:v>
                </c:pt>
                <c:pt idx="223" formatCode="#,##0">
                  <c:v>19872676</c:v>
                </c:pt>
                <c:pt idx="224" formatCode="#,##0">
                  <c:v>19894120</c:v>
                </c:pt>
                <c:pt idx="225" formatCode="#,##0">
                  <c:v>19957869</c:v>
                </c:pt>
                <c:pt idx="226" formatCode="#,##0">
                  <c:v>20000502</c:v>
                </c:pt>
                <c:pt idx="227" formatCode="#,##0">
                  <c:v>20085766</c:v>
                </c:pt>
                <c:pt idx="228" formatCode="#,##0">
                  <c:v>20119945</c:v>
                </c:pt>
                <c:pt idx="229" formatCode="#,##0">
                  <c:v>20107526</c:v>
                </c:pt>
                <c:pt idx="230" formatCode="#,##0">
                  <c:v>20113010</c:v>
                </c:pt>
                <c:pt idx="231" formatCode="#,##0">
                  <c:v>20088973</c:v>
                </c:pt>
                <c:pt idx="232" formatCode="#,##0">
                  <c:v>20095283</c:v>
                </c:pt>
                <c:pt idx="233" formatCode="#,##0">
                  <c:v>20133568</c:v>
                </c:pt>
                <c:pt idx="234" formatCode="#,##0">
                  <c:v>20196643</c:v>
                </c:pt>
                <c:pt idx="235" formatCode="#,##0">
                  <c:v>20300265</c:v>
                </c:pt>
                <c:pt idx="236" formatCode="#,##0">
                  <c:v>20317076</c:v>
                </c:pt>
                <c:pt idx="237" formatCode="#,##0">
                  <c:v>20342150</c:v>
                </c:pt>
                <c:pt idx="238" formatCode="#,##0">
                  <c:v>20342334</c:v>
                </c:pt>
                <c:pt idx="239" formatCode="#,##0">
                  <c:v>20351481</c:v>
                </c:pt>
                <c:pt idx="240" formatCode="#,##0">
                  <c:v>20383859</c:v>
                </c:pt>
              </c:numCache>
            </c:numRef>
          </c:val>
        </c:ser>
        <c:marker val="1"/>
        <c:axId val="59273984"/>
        <c:axId val="59275520"/>
      </c:lineChart>
      <c:catAx>
        <c:axId val="5927398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275520"/>
        <c:crosses val="autoZero"/>
        <c:auto val="1"/>
        <c:lblAlgn val="ctr"/>
        <c:lblOffset val="100"/>
        <c:tickLblSkip val="12"/>
        <c:tickMarkSkip val="12"/>
      </c:catAx>
      <c:valAx>
        <c:axId val="59275520"/>
        <c:scaling>
          <c:orientation val="minMax"/>
          <c:max val="23000000"/>
          <c:min val="13000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2739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5405105438405"/>
          <c:y val="0.70867430441900381"/>
          <c:w val="0.15871254162042892"/>
          <c:h val="0.1734860883797054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Net MWH Impact of EV and PV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529224838676161"/>
          <c:y val="0.12525521744194271"/>
          <c:w val="0.86216404716459294"/>
          <c:h val="0.71728280003194267"/>
        </c:manualLayout>
      </c:layout>
      <c:lineChart>
        <c:grouping val="standard"/>
        <c:ser>
          <c:idx val="2"/>
          <c:order val="0"/>
          <c:tx>
            <c:v>SUM13F-Base Case</c:v>
          </c:tx>
          <c:spPr>
            <a:ln w="349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'Billing Mo'!$BF$629:$BF$647</c:f>
              <c:numCache>
                <c:formatCode>General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'Billing Mo'!$BT$629:$BT$647</c:f>
              <c:numCache>
                <c:formatCode>#,##0</c:formatCode>
                <c:ptCount val="19"/>
                <c:pt idx="1">
                  <c:v>-5288.1583036084012</c:v>
                </c:pt>
                <c:pt idx="2">
                  <c:v>-15260.661615854846</c:v>
                </c:pt>
                <c:pt idx="3">
                  <c:v>-13337.605348321311</c:v>
                </c:pt>
                <c:pt idx="4">
                  <c:v>-2232.4718875165854</c:v>
                </c:pt>
                <c:pt idx="5">
                  <c:v>16320.577783715431</c:v>
                </c:pt>
                <c:pt idx="6">
                  <c:v>43368.081711192266</c:v>
                </c:pt>
                <c:pt idx="7">
                  <c:v>79408.353288999322</c:v>
                </c:pt>
                <c:pt idx="8">
                  <c:v>126029.5404630361</c:v>
                </c:pt>
                <c:pt idx="9">
                  <c:v>182826.50765150588</c:v>
                </c:pt>
                <c:pt idx="10">
                  <c:v>235673.09011538245</c:v>
                </c:pt>
                <c:pt idx="11">
                  <c:v>290471.93898228643</c:v>
                </c:pt>
                <c:pt idx="12">
                  <c:v>345998.58352139377</c:v>
                </c:pt>
                <c:pt idx="13">
                  <c:v>399186.68921234005</c:v>
                </c:pt>
                <c:pt idx="14">
                  <c:v>448421.94846738747</c:v>
                </c:pt>
                <c:pt idx="15">
                  <c:v>494086.77273155272</c:v>
                </c:pt>
                <c:pt idx="16">
                  <c:v>535844.89817067888</c:v>
                </c:pt>
                <c:pt idx="17">
                  <c:v>573860.26382877876</c:v>
                </c:pt>
                <c:pt idx="18">
                  <c:v>607857.5638689159</c:v>
                </c:pt>
              </c:numCache>
            </c:numRef>
          </c:val>
        </c:ser>
        <c:marker val="1"/>
        <c:axId val="60668544"/>
        <c:axId val="64024960"/>
      </c:lineChart>
      <c:catAx>
        <c:axId val="60668544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64024960"/>
        <c:crosses val="autoZero"/>
        <c:auto val="1"/>
        <c:lblAlgn val="ctr"/>
        <c:lblOffset val="100"/>
      </c:catAx>
      <c:valAx>
        <c:axId val="64024960"/>
        <c:scaling>
          <c:orientation val="minMax"/>
        </c:scaling>
        <c:axPos val="l"/>
        <c:majorGridlines/>
        <c:numFmt formatCode="#,##0" sourceLinked="0"/>
        <c:tickLblPos val="nextTo"/>
        <c:crossAx val="606685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RESIDENTIAL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9903553856411025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30231784407241"/>
          <c:y val="0.22020265648612194"/>
          <c:w val="0.83119036311040162"/>
          <c:h val="0.51818335163160356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Graphs!$A$3:$A$22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Graphs!$B$3:$B$22</c:f>
              <c:numCache>
                <c:formatCode>_(* #,##0_);_(* \(#,##0\);_(* "-"??_);_(@_)</c:formatCode>
                <c:ptCount val="20"/>
                <c:pt idx="0">
                  <c:v>12623948</c:v>
                </c:pt>
                <c:pt idx="1">
                  <c:v>12825813</c:v>
                </c:pt>
                <c:pt idx="2">
                  <c:v>13372586</c:v>
                </c:pt>
                <c:pt idx="3">
                  <c:v>13866172</c:v>
                </c:pt>
                <c:pt idx="4">
                  <c:v>14937962</c:v>
                </c:pt>
                <c:pt idx="5">
                  <c:v>15481372</c:v>
                </c:pt>
                <c:pt idx="6">
                  <c:v>15079777</c:v>
                </c:pt>
                <c:pt idx="7">
                  <c:v>16526270</c:v>
                </c:pt>
                <c:pt idx="8">
                  <c:v>16244772</c:v>
                </c:pt>
                <c:pt idx="9">
                  <c:v>17115690</c:v>
                </c:pt>
                <c:pt idx="10">
                  <c:v>17603735</c:v>
                </c:pt>
                <c:pt idx="11">
                  <c:v>18753818</c:v>
                </c:pt>
                <c:pt idx="12">
                  <c:v>19428942</c:v>
                </c:pt>
                <c:pt idx="13">
                  <c:v>19347268</c:v>
                </c:pt>
                <c:pt idx="14">
                  <c:v>19893534</c:v>
                </c:pt>
                <c:pt idx="15">
                  <c:v>20020717</c:v>
                </c:pt>
                <c:pt idx="16">
                  <c:v>19911884</c:v>
                </c:pt>
                <c:pt idx="17">
                  <c:v>19328407</c:v>
                </c:pt>
                <c:pt idx="18">
                  <c:v>19399196</c:v>
                </c:pt>
                <c:pt idx="19">
                  <c:v>20524061</c:v>
                </c:pt>
              </c:numCache>
            </c:numRef>
          </c:val>
        </c:ser>
        <c:ser>
          <c:idx val="0"/>
          <c:order val="1"/>
          <c:tx>
            <c:v>WN 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Graphs!$C$3:$C$27</c:f>
              <c:numCache>
                <c:formatCode>_(* #,##0_);_(* \(#,##0\);_(* "-"??_);_(@_)</c:formatCode>
                <c:ptCount val="25"/>
                <c:pt idx="0">
                  <c:v>12449341</c:v>
                </c:pt>
                <c:pt idx="1">
                  <c:v>13175551</c:v>
                </c:pt>
                <c:pt idx="2">
                  <c:v>13747581</c:v>
                </c:pt>
                <c:pt idx="3">
                  <c:v>13995193</c:v>
                </c:pt>
                <c:pt idx="4">
                  <c:v>14732245</c:v>
                </c:pt>
                <c:pt idx="5">
                  <c:v>14852016</c:v>
                </c:pt>
                <c:pt idx="6">
                  <c:v>15500088</c:v>
                </c:pt>
                <c:pt idx="7">
                  <c:v>15927978</c:v>
                </c:pt>
                <c:pt idx="8">
                  <c:v>16386015</c:v>
                </c:pt>
                <c:pt idx="9">
                  <c:v>17074644</c:v>
                </c:pt>
                <c:pt idx="10">
                  <c:v>17637016</c:v>
                </c:pt>
                <c:pt idx="11">
                  <c:v>18196533</c:v>
                </c:pt>
                <c:pt idx="12">
                  <c:v>18951107</c:v>
                </c:pt>
                <c:pt idx="13">
                  <c:v>19575813</c:v>
                </c:pt>
                <c:pt idx="14">
                  <c:v>19636167</c:v>
                </c:pt>
                <c:pt idx="15">
                  <c:v>20017443</c:v>
                </c:pt>
                <c:pt idx="16">
                  <c:v>20175755</c:v>
                </c:pt>
                <c:pt idx="17">
                  <c:v>19512263</c:v>
                </c:pt>
                <c:pt idx="18">
                  <c:v>18936711</c:v>
                </c:pt>
                <c:pt idx="19">
                  <c:v>18257354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Graphs!$A$3:$A$21</c:f>
              <c:numCache>
                <c:formatCode>General</c:formatCode>
                <c:ptCount val="1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</c:numCache>
            </c:numRef>
          </c:cat>
          <c:val>
            <c:numRef>
              <c:f>Graphs!$E$3:$E$27</c:f>
              <c:numCache>
                <c:formatCode>General</c:formatCode>
                <c:ptCount val="25"/>
                <c:pt idx="17" formatCode="_(* #,##0_);_(* \(#,##0\);_(* &quot;-&quot;??_);_(@_)">
                  <c:v>19388746.149601609</c:v>
                </c:pt>
                <c:pt idx="18" formatCode="_(* #,##0_);_(* \(#,##0\);_(* &quot;-&quot;??_);_(@_)">
                  <c:v>19641101.56973546</c:v>
                </c:pt>
                <c:pt idx="19" formatCode="_(* #,##0_);_(* \(#,##0\);_(* &quot;-&quot;??_);_(@_)">
                  <c:v>19562623.701797538</c:v>
                </c:pt>
                <c:pt idx="20" formatCode="_(* #,##0_);_(* \(#,##0\);_(* &quot;-&quot;??_);_(@_)">
                  <c:v>20022604.180020455</c:v>
                </c:pt>
                <c:pt idx="21" formatCode="_(* #,##0_);_(* \(#,##0\);_(* &quot;-&quot;??_);_(@_)">
                  <c:v>20724526.923546474</c:v>
                </c:pt>
                <c:pt idx="22" formatCode="_(* #,##0_);_(* \(#,##0\);_(* &quot;-&quot;??_);_(@_)">
                  <c:v>21184426.728694942</c:v>
                </c:pt>
                <c:pt idx="23" formatCode="_(* #,##0_);_(* \(#,##0\);_(* &quot;-&quot;??_);_(@_)">
                  <c:v>21522697.184223261</c:v>
                </c:pt>
                <c:pt idx="24" formatCode="_(* #,##0_);_(* \(#,##0\);_(* &quot;-&quot;??_);_(@_)">
                  <c:v>21688652.869045328</c:v>
                </c:pt>
              </c:numCache>
            </c:numRef>
          </c:val>
        </c:ser>
        <c:ser>
          <c:idx val="4"/>
          <c:order val="3"/>
          <c:tx>
            <c:v>Jan11F</c:v>
          </c:tx>
          <c:spPr>
            <a:ln>
              <a:prstDash val="sysDash"/>
            </a:ln>
          </c:spPr>
          <c:marker>
            <c:symbol val="none"/>
          </c:marker>
          <c:val>
            <c:numRef>
              <c:f>Graphs!$H$3:$H$27</c:f>
              <c:numCache>
                <c:formatCode>General</c:formatCode>
                <c:ptCount val="25"/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19226144.383162752</c:v>
                </c:pt>
                <c:pt idx="23" formatCode="#,##0">
                  <c:v>19675829.3969763</c:v>
                </c:pt>
                <c:pt idx="24" formatCode="#,##0">
                  <c:v>19995363.411649562</c:v>
                </c:pt>
              </c:numCache>
            </c:numRef>
          </c:val>
        </c:ser>
        <c:ser>
          <c:idx val="1"/>
          <c:order val="4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noFill/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Graphs!$A$3:$A$21</c:f>
              <c:numCache>
                <c:formatCode>General</c:formatCode>
                <c:ptCount val="1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</c:numCache>
            </c:numRef>
          </c:cat>
          <c:val>
            <c:numRef>
              <c:f>Graphs!$D$3:$D$27</c:f>
              <c:numCache>
                <c:formatCode>General</c:formatCode>
                <c:ptCount val="25"/>
                <c:pt idx="20" formatCode="#,##0">
                  <c:v>18365492</c:v>
                </c:pt>
                <c:pt idx="21" formatCode="#,##0">
                  <c:v>18642507</c:v>
                </c:pt>
                <c:pt idx="22" formatCode="#,##0">
                  <c:v>18392077</c:v>
                </c:pt>
                <c:pt idx="23" formatCode="#,##0">
                  <c:v>18573876</c:v>
                </c:pt>
                <c:pt idx="24" formatCode="#,##0">
                  <c:v>18840473</c:v>
                </c:pt>
              </c:numCache>
            </c:numRef>
          </c:val>
        </c:ser>
        <c:marker val="1"/>
        <c:axId val="64112896"/>
        <c:axId val="64135168"/>
      </c:lineChart>
      <c:catAx>
        <c:axId val="64112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135168"/>
        <c:crosses val="autoZero"/>
        <c:auto val="1"/>
        <c:lblAlgn val="ctr"/>
        <c:lblOffset val="100"/>
        <c:tickLblSkip val="1"/>
        <c:tickMarkSkip val="1"/>
      </c:catAx>
      <c:valAx>
        <c:axId val="64135168"/>
        <c:scaling>
          <c:orientation val="minMax"/>
          <c:min val="10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1128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473298584155858"/>
          <c:y val="0.89394193907580644"/>
          <c:w val="0.6064857110530576"/>
          <c:h val="5.47546258472059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75" b="1" i="0" strike="noStrike">
                <a:solidFill>
                  <a:srgbClr val="000000"/>
                </a:solidFill>
                <a:latin typeface="Arial"/>
                <a:cs typeface="Arial"/>
              </a:rPr>
              <a:t>RESIDENTIAL KWH/CUSTOMER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1166701662292609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00017903674973"/>
          <c:y val="0.16161679790026245"/>
          <c:w val="0.86666807725925465"/>
          <c:h val="0.60505209576075658"/>
        </c:manualLayout>
      </c:layout>
      <c:lineChart>
        <c:grouping val="standard"/>
        <c:ser>
          <c:idx val="3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Graphs!$L$3:$L$22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Graphs!$M$3:$M$27</c:f>
              <c:numCache>
                <c:formatCode>#,##0</c:formatCode>
                <c:ptCount val="25"/>
                <c:pt idx="0">
                  <c:v>11374</c:v>
                </c:pt>
                <c:pt idx="1">
                  <c:v>12214.167202540197</c:v>
                </c:pt>
                <c:pt idx="2">
                  <c:v>12420.471022877764</c:v>
                </c:pt>
                <c:pt idx="3">
                  <c:v>12596.949308398443</c:v>
                </c:pt>
                <c:pt idx="4">
                  <c:v>13281.979219698776</c:v>
                </c:pt>
                <c:pt idx="5">
                  <c:v>13560.270410573505</c:v>
                </c:pt>
                <c:pt idx="6">
                  <c:v>12992.967782477728</c:v>
                </c:pt>
                <c:pt idx="7">
                  <c:v>13972.326632815324</c:v>
                </c:pt>
                <c:pt idx="8">
                  <c:v>13387.036793373056</c:v>
                </c:pt>
                <c:pt idx="9">
                  <c:v>13763.545552508718</c:v>
                </c:pt>
                <c:pt idx="10">
                  <c:v>13852.149364105737</c:v>
                </c:pt>
                <c:pt idx="11">
                  <c:v>13982.551010816003</c:v>
                </c:pt>
                <c:pt idx="12">
                  <c:v>14220.918887841526</c:v>
                </c:pt>
                <c:pt idx="13">
                  <c:v>14378.859051863377</c:v>
                </c:pt>
                <c:pt idx="14">
                  <c:v>14106.915587861877</c:v>
                </c:pt>
                <c:pt idx="15">
                  <c:v>14045.905759720712</c:v>
                </c:pt>
                <c:pt idx="16">
                  <c:v>13940.539633584236</c:v>
                </c:pt>
                <c:pt idx="17">
                  <c:v>13481.131627360761</c:v>
                </c:pt>
                <c:pt idx="18">
                  <c:v>13141.585914593888</c:v>
                </c:pt>
                <c:pt idx="19">
                  <c:v>12632.990723162478</c:v>
                </c:pt>
              </c:numCache>
            </c:numRef>
          </c:val>
        </c:ser>
        <c:ser>
          <c:idx val="0"/>
          <c:order val="1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Graphs!$N$3:$N$27</c:f>
              <c:numCache>
                <c:formatCode>#,##0</c:formatCode>
                <c:ptCount val="25"/>
                <c:pt idx="0">
                  <c:v>12088</c:v>
                </c:pt>
                <c:pt idx="1">
                  <c:v>12547</c:v>
                </c:pt>
                <c:pt idx="2">
                  <c:v>12769</c:v>
                </c:pt>
                <c:pt idx="3">
                  <c:v>12717</c:v>
                </c:pt>
                <c:pt idx="4">
                  <c:v>13099</c:v>
                </c:pt>
                <c:pt idx="5">
                  <c:v>13028</c:v>
                </c:pt>
                <c:pt idx="6">
                  <c:v>13355</c:v>
                </c:pt>
                <c:pt idx="7">
                  <c:v>13466</c:v>
                </c:pt>
                <c:pt idx="8">
                  <c:v>13503</c:v>
                </c:pt>
                <c:pt idx="9">
                  <c:v>13834</c:v>
                </c:pt>
                <c:pt idx="10">
                  <c:v>13837</c:v>
                </c:pt>
                <c:pt idx="11">
                  <c:v>13981</c:v>
                </c:pt>
                <c:pt idx="12">
                  <c:v>14228</c:v>
                </c:pt>
                <c:pt idx="13">
                  <c:v>14345</c:v>
                </c:pt>
                <c:pt idx="14">
                  <c:v>14056</c:v>
                </c:pt>
                <c:pt idx="15">
                  <c:v>13981</c:v>
                </c:pt>
                <c:pt idx="16">
                  <c:v>13983</c:v>
                </c:pt>
                <c:pt idx="17">
                  <c:v>13466</c:v>
                </c:pt>
                <c:pt idx="18">
                  <c:v>13138</c:v>
                </c:pt>
                <c:pt idx="19">
                  <c:v>12579</c:v>
                </c:pt>
              </c:numCache>
            </c:numRef>
          </c:val>
        </c:ser>
        <c:ser>
          <c:idx val="1"/>
          <c:order val="2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Graphs!$O$3:$O$27</c:f>
              <c:numCache>
                <c:formatCode>General</c:formatCode>
                <c:ptCount val="25"/>
                <c:pt idx="20" formatCode="_(* #,##0_);_(* \(#,##0\);_(* &quot;-&quot;??_);_(@_)">
                  <c:v>12644.080393267526</c:v>
                </c:pt>
                <c:pt idx="21" formatCode="_(* #,##0_);_(* \(#,##0\);_(* &quot;-&quot;??_);_(@_)">
                  <c:v>12732.617132663054</c:v>
                </c:pt>
                <c:pt idx="22" formatCode="_(* #,##0_);_(* \(#,##0\);_(* &quot;-&quot;??_);_(@_)">
                  <c:v>12428.990690410013</c:v>
                </c:pt>
                <c:pt idx="23" formatCode="_(* #,##0_);_(* \(#,##0\);_(* &quot;-&quot;??_);_(@_)">
                  <c:v>12405.078851536162</c:v>
                </c:pt>
                <c:pt idx="24" formatCode="_(* #,##0_);_(* \(#,##0\);_(* &quot;-&quot;??_);_(@_)">
                  <c:v>12387.585824724283</c:v>
                </c:pt>
              </c:numCache>
            </c:numRef>
          </c:val>
        </c:ser>
        <c:ser>
          <c:idx val="2"/>
          <c:order val="3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Graphs!$L$3:$L$22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Graphs!$P$3:$P$27</c:f>
              <c:numCache>
                <c:formatCode>General</c:formatCode>
                <c:ptCount val="25"/>
                <c:pt idx="17" formatCode="_(* #,##0_);_(* \(#,##0\);_(* &quot;-&quot;??_);_(@_)">
                  <c:v>13379.198279293203</c:v>
                </c:pt>
                <c:pt idx="18" formatCode="_(* #,##0_);_(* \(#,##0\);_(* &quot;-&quot;??_);_(@_)">
                  <c:v>13554.196541206835</c:v>
                </c:pt>
                <c:pt idx="19" formatCode="_(* #,##0_);_(* \(#,##0\);_(* &quot;-&quot;??_);_(@_)">
                  <c:v>13422.823081824696</c:v>
                </c:pt>
                <c:pt idx="20" formatCode="_(* #,##0_);_(* \(#,##0\);_(* &quot;-&quot;??_);_(@_)">
                  <c:v>13586.732184845405</c:v>
                </c:pt>
                <c:pt idx="21" formatCode="_(* #,##0_);_(* \(#,##0\);_(* &quot;-&quot;??_);_(@_)">
                  <c:v>13861.651158349803</c:v>
                </c:pt>
                <c:pt idx="22" formatCode="_(* #,##0_);_(* \(#,##0\);_(* &quot;-&quot;??_);_(@_)">
                  <c:v>13923.831085388187</c:v>
                </c:pt>
                <c:pt idx="23" formatCode="_(* #,##0_);_(* \(#,##0\);_(* &quot;-&quot;??_);_(@_)">
                  <c:v>13898.783546614994</c:v>
                </c:pt>
                <c:pt idx="24" formatCode="_(* #,##0_);_(* \(#,##0\);_(* &quot;-&quot;??_);_(@_)">
                  <c:v>13769.113287064372</c:v>
                </c:pt>
              </c:numCache>
            </c:numRef>
          </c:val>
        </c:ser>
        <c:marker val="1"/>
        <c:axId val="64236928"/>
        <c:axId val="64246912"/>
      </c:lineChart>
      <c:catAx>
        <c:axId val="64236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246912"/>
        <c:crosses val="autoZero"/>
        <c:auto val="1"/>
        <c:lblAlgn val="ctr"/>
        <c:lblOffset val="100"/>
        <c:tickLblSkip val="1"/>
        <c:tickMarkSkip val="1"/>
      </c:catAx>
      <c:valAx>
        <c:axId val="64246912"/>
        <c:scaling>
          <c:orientation val="minMax"/>
          <c:min val="12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2369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000034995625549"/>
          <c:y val="0.90606315119699332"/>
          <c:w val="0.60500104986876635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50" b="1" i="0" strike="noStrike">
                <a:solidFill>
                  <a:srgbClr val="000000"/>
                </a:solidFill>
                <a:latin typeface="Arial"/>
                <a:cs typeface="Arial"/>
              </a:rPr>
              <a:t>COMMERCIAL KWH/CUSTOMER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2909716552989834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36798309467408"/>
          <c:y val="0.24242495982765144"/>
          <c:w val="0.86622144307642046"/>
          <c:h val="0.5242439756272953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Graphs!$M$55:$M$79</c:f>
              <c:numCache>
                <c:formatCode>#,##0</c:formatCode>
                <c:ptCount val="25"/>
                <c:pt idx="0">
                  <c:v>65318.27101703341</c:v>
                </c:pt>
                <c:pt idx="1">
                  <c:v>64630.15412029779</c:v>
                </c:pt>
                <c:pt idx="2">
                  <c:v>65809.892246955627</c:v>
                </c:pt>
                <c:pt idx="3">
                  <c:v>67097.026514997517</c:v>
                </c:pt>
                <c:pt idx="4">
                  <c:v>68247.98516510948</c:v>
                </c:pt>
                <c:pt idx="5">
                  <c:v>68356.126390605685</c:v>
                </c:pt>
                <c:pt idx="6">
                  <c:v>69864.426734287263</c:v>
                </c:pt>
                <c:pt idx="7">
                  <c:v>73338.567604239244</c:v>
                </c:pt>
                <c:pt idx="8">
                  <c:v>73293.597450619956</c:v>
                </c:pt>
                <c:pt idx="9">
                  <c:v>75367.896846140444</c:v>
                </c:pt>
                <c:pt idx="10">
                  <c:v>75251.233135804825</c:v>
                </c:pt>
                <c:pt idx="11">
                  <c:v>75842.140565956288</c:v>
                </c:pt>
                <c:pt idx="12">
                  <c:v>74876.320530934448</c:v>
                </c:pt>
                <c:pt idx="13">
                  <c:v>73898.072805139178</c:v>
                </c:pt>
                <c:pt idx="14">
                  <c:v>74190.328010385027</c:v>
                </c:pt>
                <c:pt idx="15">
                  <c:v>73568.432304913556</c:v>
                </c:pt>
                <c:pt idx="16">
                  <c:v>74821.06646523824</c:v>
                </c:pt>
                <c:pt idx="17">
                  <c:v>74669.371159323113</c:v>
                </c:pt>
                <c:pt idx="18">
                  <c:v>73632.046595204156</c:v>
                </c:pt>
                <c:pt idx="19">
                  <c:v>73579.4809307619</c:v>
                </c:pt>
              </c:numCache>
            </c:numRef>
          </c:val>
        </c:ser>
        <c:ser>
          <c:idx val="0"/>
          <c:order val="1"/>
          <c:tx>
            <c:strRef>
              <c:f>Graphs!$N$54</c:f>
              <c:strCache>
                <c:ptCount val="1"/>
                <c:pt idx="0">
                  <c:v>WN Hist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Graphs!$N$55:$N$79</c:f>
              <c:numCache>
                <c:formatCode>#,##0</c:formatCode>
                <c:ptCount val="25"/>
                <c:pt idx="0">
                  <c:v>63654</c:v>
                </c:pt>
                <c:pt idx="1">
                  <c:v>65816</c:v>
                </c:pt>
                <c:pt idx="2">
                  <c:v>66654</c:v>
                </c:pt>
                <c:pt idx="3">
                  <c:v>66885</c:v>
                </c:pt>
                <c:pt idx="4">
                  <c:v>68099</c:v>
                </c:pt>
                <c:pt idx="5">
                  <c:v>68286</c:v>
                </c:pt>
                <c:pt idx="6">
                  <c:v>70069</c:v>
                </c:pt>
                <c:pt idx="7">
                  <c:v>71865</c:v>
                </c:pt>
                <c:pt idx="8">
                  <c:v>73079</c:v>
                </c:pt>
                <c:pt idx="9">
                  <c:v>75667</c:v>
                </c:pt>
                <c:pt idx="10">
                  <c:v>75238</c:v>
                </c:pt>
                <c:pt idx="11">
                  <c:v>74780</c:v>
                </c:pt>
                <c:pt idx="12">
                  <c:v>74551</c:v>
                </c:pt>
                <c:pt idx="13">
                  <c:v>74198</c:v>
                </c:pt>
                <c:pt idx="14">
                  <c:v>74104</c:v>
                </c:pt>
                <c:pt idx="15">
                  <c:v>73642</c:v>
                </c:pt>
                <c:pt idx="16">
                  <c:v>74451</c:v>
                </c:pt>
                <c:pt idx="17">
                  <c:v>74878</c:v>
                </c:pt>
                <c:pt idx="18">
                  <c:v>72766</c:v>
                </c:pt>
                <c:pt idx="19">
                  <c:v>72453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Graphs!$P$55:$P$79</c:f>
              <c:numCache>
                <c:formatCode>General</c:formatCode>
                <c:ptCount val="25"/>
                <c:pt idx="17" formatCode="#,##0">
                  <c:v>75160.797342192687</c:v>
                </c:pt>
                <c:pt idx="18" formatCode="#,##0">
                  <c:v>72532.990653057714</c:v>
                </c:pt>
                <c:pt idx="19" formatCode="#,##0">
                  <c:v>72393.185075424481</c:v>
                </c:pt>
                <c:pt idx="20" formatCode="#,##0">
                  <c:v>72735.059796460337</c:v>
                </c:pt>
                <c:pt idx="21" formatCode="#,##0">
                  <c:v>72632.64419232597</c:v>
                </c:pt>
                <c:pt idx="22" formatCode="#,##0">
                  <c:v>72281.479966131941</c:v>
                </c:pt>
                <c:pt idx="23" formatCode="#,##0">
                  <c:v>71932.042459532502</c:v>
                </c:pt>
                <c:pt idx="24" formatCode="#,##0">
                  <c:v>71281.14338203131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Graphs!$O$55:$O$79</c:f>
              <c:numCache>
                <c:formatCode>General</c:formatCode>
                <c:ptCount val="25"/>
                <c:pt idx="20" formatCode="#,##0">
                  <c:v>72541.951432011803</c:v>
                </c:pt>
                <c:pt idx="21" formatCode="#,##0">
                  <c:v>71207.799422453754</c:v>
                </c:pt>
                <c:pt idx="22" formatCode="#,##0">
                  <c:v>70033.413210507468</c:v>
                </c:pt>
                <c:pt idx="23" formatCode="#,##0">
                  <c:v>69517.027598223489</c:v>
                </c:pt>
                <c:pt idx="24" formatCode="#,##0">
                  <c:v>69366.030947055347</c:v>
                </c:pt>
              </c:numCache>
            </c:numRef>
          </c:val>
        </c:ser>
        <c:marker val="1"/>
        <c:axId val="64443136"/>
        <c:axId val="64444672"/>
      </c:lineChart>
      <c:catAx>
        <c:axId val="644431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444672"/>
        <c:crosses val="autoZero"/>
        <c:auto val="1"/>
        <c:lblAlgn val="ctr"/>
        <c:lblOffset val="100"/>
        <c:tickLblSkip val="1"/>
        <c:tickMarkSkip val="1"/>
      </c:catAx>
      <c:valAx>
        <c:axId val="64444672"/>
        <c:scaling>
          <c:orientation val="minMax"/>
          <c:max val="90000"/>
          <c:min val="6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4431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13061034594738"/>
          <c:y val="0.90606315119699332"/>
          <c:w val="0.6070239380612541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75" b="1" i="0" strike="noStrike">
                <a:solidFill>
                  <a:srgbClr val="000000"/>
                </a:solidFill>
                <a:latin typeface="Arial"/>
                <a:cs typeface="Arial"/>
              </a:rPr>
              <a:t>PUBLIC AUTH  KWH/CUSTOMER 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0333368328958867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166684164479442"/>
          <c:y val="0.21818245446591941"/>
          <c:w val="0.85500139160384592"/>
          <c:h val="0.5242439756272953"/>
        </c:manualLayout>
      </c:layout>
      <c:lineChart>
        <c:grouping val="standard"/>
        <c:ser>
          <c:idx val="3"/>
          <c:order val="0"/>
          <c:tx>
            <c:strRef>
              <c:f>Graphs!$M$158</c:f>
              <c:strCache>
                <c:ptCount val="1"/>
                <c:pt idx="0">
                  <c:v>Act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Graphs!$L$6:$L$27</c:f>
              <c:numCache>
                <c:formatCode>General</c:formatCode>
                <c:ptCount val="2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</c:numCache>
            </c:numRef>
          </c:cat>
          <c:val>
            <c:numRef>
              <c:f>Graphs!$M$162:$M$183</c:f>
              <c:numCache>
                <c:formatCode>#,##0</c:formatCode>
                <c:ptCount val="22"/>
                <c:pt idx="0">
                  <c:v>132515</c:v>
                </c:pt>
                <c:pt idx="1">
                  <c:v>134266</c:v>
                </c:pt>
                <c:pt idx="2">
                  <c:v>140495</c:v>
                </c:pt>
                <c:pt idx="3">
                  <c:v>140741</c:v>
                </c:pt>
                <c:pt idx="4">
                  <c:v>145742</c:v>
                </c:pt>
                <c:pt idx="5">
                  <c:v>143351</c:v>
                </c:pt>
                <c:pt idx="6">
                  <c:v>146393</c:v>
                </c:pt>
                <c:pt idx="7">
                  <c:v>145603</c:v>
                </c:pt>
                <c:pt idx="8">
                  <c:v>145526</c:v>
                </c:pt>
                <c:pt idx="9">
                  <c:v>149161</c:v>
                </c:pt>
                <c:pt idx="10">
                  <c:v>148268</c:v>
                </c:pt>
                <c:pt idx="11">
                  <c:v>151615</c:v>
                </c:pt>
                <c:pt idx="12">
                  <c:v>152269</c:v>
                </c:pt>
                <c:pt idx="13">
                  <c:v>149031</c:v>
                </c:pt>
                <c:pt idx="14">
                  <c:v>142747</c:v>
                </c:pt>
                <c:pt idx="15">
                  <c:v>137163</c:v>
                </c:pt>
                <c:pt idx="16">
                  <c:v>136698</c:v>
                </c:pt>
              </c:numCache>
            </c:numRef>
          </c:val>
        </c:ser>
        <c:ser>
          <c:idx val="0"/>
          <c:order val="1"/>
          <c:tx>
            <c:strRef>
              <c:f>Graphs!$N$158</c:f>
              <c:strCache>
                <c:ptCount val="1"/>
                <c:pt idx="0">
                  <c:v>WN Hist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Graphs!$N$162:$N$183</c:f>
              <c:numCache>
                <c:formatCode>#,##0</c:formatCode>
                <c:ptCount val="22"/>
                <c:pt idx="0">
                  <c:v>133137</c:v>
                </c:pt>
                <c:pt idx="1">
                  <c:v>133831</c:v>
                </c:pt>
                <c:pt idx="2">
                  <c:v>141191</c:v>
                </c:pt>
                <c:pt idx="3">
                  <c:v>141900</c:v>
                </c:pt>
                <c:pt idx="4">
                  <c:v>142210</c:v>
                </c:pt>
                <c:pt idx="5">
                  <c:v>143354</c:v>
                </c:pt>
                <c:pt idx="6">
                  <c:v>147020</c:v>
                </c:pt>
                <c:pt idx="7">
                  <c:v>145450</c:v>
                </c:pt>
                <c:pt idx="8">
                  <c:v>145477</c:v>
                </c:pt>
                <c:pt idx="9">
                  <c:v>149215</c:v>
                </c:pt>
                <c:pt idx="10">
                  <c:v>147298</c:v>
                </c:pt>
                <c:pt idx="11">
                  <c:v>151412</c:v>
                </c:pt>
                <c:pt idx="12">
                  <c:v>151990</c:v>
                </c:pt>
                <c:pt idx="13">
                  <c:v>148980</c:v>
                </c:pt>
                <c:pt idx="14">
                  <c:v>142724</c:v>
                </c:pt>
                <c:pt idx="15">
                  <c:v>136997</c:v>
                </c:pt>
                <c:pt idx="16">
                  <c:v>136442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Graphs!$P$162:$P$183</c:f>
              <c:numCache>
                <c:formatCode>General</c:formatCode>
                <c:ptCount val="22"/>
                <c:pt idx="14" formatCode="#,##0">
                  <c:v>144503.58026298659</c:v>
                </c:pt>
                <c:pt idx="15" formatCode="#,##0">
                  <c:v>143859.12834591628</c:v>
                </c:pt>
                <c:pt idx="16" formatCode="#,##0">
                  <c:v>143841.59469003955</c:v>
                </c:pt>
                <c:pt idx="17" formatCode="#,##0">
                  <c:v>143980.47840475891</c:v>
                </c:pt>
                <c:pt idx="18" formatCode="#,##0">
                  <c:v>144509.93758212877</c:v>
                </c:pt>
                <c:pt idx="19" formatCode="#,##0">
                  <c:v>144908.0777710964</c:v>
                </c:pt>
                <c:pt idx="20" formatCode="#,##0">
                  <c:v>145378.39001291434</c:v>
                </c:pt>
                <c:pt idx="21" formatCode="#,##0">
                  <c:v>145776.75805896524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Graphs!$O$162:$O$183</c:f>
              <c:numCache>
                <c:formatCode>General</c:formatCode>
                <c:ptCount val="22"/>
                <c:pt idx="17" formatCode="#,##0">
                  <c:v>134291</c:v>
                </c:pt>
                <c:pt idx="18" formatCode="#,##0">
                  <c:v>134267</c:v>
                </c:pt>
                <c:pt idx="19" formatCode="#,##0">
                  <c:v>130066</c:v>
                </c:pt>
                <c:pt idx="20" formatCode="#,##0">
                  <c:v>128296</c:v>
                </c:pt>
                <c:pt idx="21" formatCode="#,##0">
                  <c:v>128268</c:v>
                </c:pt>
              </c:numCache>
            </c:numRef>
          </c:val>
        </c:ser>
        <c:marker val="1"/>
        <c:axId val="64160512"/>
        <c:axId val="64161280"/>
      </c:lineChart>
      <c:catAx>
        <c:axId val="64160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161280"/>
        <c:crosses val="autoZero"/>
        <c:auto val="1"/>
        <c:lblAlgn val="ctr"/>
        <c:lblOffset val="100"/>
        <c:tickLblSkip val="1"/>
        <c:tickMarkSkip val="1"/>
      </c:catAx>
      <c:valAx>
        <c:axId val="64161280"/>
        <c:scaling>
          <c:orientation val="minMax"/>
          <c:min val="12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KWh/Cust</a:t>
                </a:r>
              </a:p>
            </c:rich>
          </c:tx>
          <c:layout>
            <c:manualLayout>
              <c:xMode val="edge"/>
              <c:yMode val="edge"/>
              <c:x val="1.3333333333333341E-2"/>
              <c:y val="0.15020345184125436"/>
            </c:manualLayout>
          </c:layout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1605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833368328958868"/>
          <c:y val="0.88586113099498931"/>
          <c:w val="0.60500104986876635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COMMERCIAL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9742782152231773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442438357177695"/>
          <c:y val="0.22424306052652826"/>
          <c:w val="0.83119036311040162"/>
          <c:h val="0.51818335163160356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Graphs!$A$3:$A$22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Graphs!$B$55:$B$74</c:f>
              <c:numCache>
                <c:formatCode>_(* #,##0_);_(* \(#,##0\);_(* "-"??_);_(@_)</c:formatCode>
                <c:ptCount val="20"/>
                <c:pt idx="0">
                  <c:v>7489197</c:v>
                </c:pt>
                <c:pt idx="1">
                  <c:v>7544084</c:v>
                </c:pt>
                <c:pt idx="2">
                  <c:v>7884749</c:v>
                </c:pt>
                <c:pt idx="3">
                  <c:v>8252062</c:v>
                </c:pt>
                <c:pt idx="4">
                  <c:v>8612145</c:v>
                </c:pt>
                <c:pt idx="5">
                  <c:v>8848017</c:v>
                </c:pt>
                <c:pt idx="6">
                  <c:v>9257316</c:v>
                </c:pt>
                <c:pt idx="7">
                  <c:v>9999347</c:v>
                </c:pt>
                <c:pt idx="8">
                  <c:v>10326848</c:v>
                </c:pt>
                <c:pt idx="9">
                  <c:v>10813409</c:v>
                </c:pt>
                <c:pt idx="10">
                  <c:v>11060652</c:v>
                </c:pt>
                <c:pt idx="11">
                  <c:v>11420082</c:v>
                </c:pt>
                <c:pt idx="12">
                  <c:v>11552967</c:v>
                </c:pt>
                <c:pt idx="13">
                  <c:v>11733536</c:v>
                </c:pt>
                <c:pt idx="14">
                  <c:v>11944717</c:v>
                </c:pt>
                <c:pt idx="15">
                  <c:v>11975028</c:v>
                </c:pt>
                <c:pt idx="16">
                  <c:v>12183638</c:v>
                </c:pt>
                <c:pt idx="17">
                  <c:v>12138925</c:v>
                </c:pt>
                <c:pt idx="18">
                  <c:v>11883476</c:v>
                </c:pt>
                <c:pt idx="19">
                  <c:v>11895889</c:v>
                </c:pt>
              </c:numCache>
            </c:numRef>
          </c:val>
        </c:ser>
        <c:ser>
          <c:idx val="0"/>
          <c:order val="1"/>
          <c:tx>
            <c:v>WN 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Graphs!$C$55:$C$79</c:f>
              <c:numCache>
                <c:formatCode>_(* #,##0_);_(* \(#,##0\);_(* "-"??_);_(@_)</c:formatCode>
                <c:ptCount val="25"/>
                <c:pt idx="0">
                  <c:v>7298361</c:v>
                </c:pt>
                <c:pt idx="1">
                  <c:v>7682479</c:v>
                </c:pt>
                <c:pt idx="2">
                  <c:v>7985847</c:v>
                </c:pt>
                <c:pt idx="3">
                  <c:v>8225929</c:v>
                </c:pt>
                <c:pt idx="4">
                  <c:v>8593322</c:v>
                </c:pt>
                <c:pt idx="5">
                  <c:v>8838991</c:v>
                </c:pt>
                <c:pt idx="6">
                  <c:v>9284409</c:v>
                </c:pt>
                <c:pt idx="7">
                  <c:v>9798412</c:v>
                </c:pt>
                <c:pt idx="8">
                  <c:v>10296617</c:v>
                </c:pt>
                <c:pt idx="9">
                  <c:v>10856259</c:v>
                </c:pt>
                <c:pt idx="10">
                  <c:v>11058643</c:v>
                </c:pt>
                <c:pt idx="11">
                  <c:v>11260100</c:v>
                </c:pt>
                <c:pt idx="12">
                  <c:v>11502716</c:v>
                </c:pt>
                <c:pt idx="13">
                  <c:v>11781151</c:v>
                </c:pt>
                <c:pt idx="14">
                  <c:v>11930888</c:v>
                </c:pt>
                <c:pt idx="15">
                  <c:v>11986939</c:v>
                </c:pt>
                <c:pt idx="16">
                  <c:v>12123442</c:v>
                </c:pt>
                <c:pt idx="17">
                  <c:v>12172762</c:v>
                </c:pt>
                <c:pt idx="18">
                  <c:v>11743713</c:v>
                </c:pt>
                <c:pt idx="19">
                  <c:v>11713800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Graphs!$A$3:$A$22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Graphs!$E$55:$E$79</c:f>
              <c:numCache>
                <c:formatCode>General</c:formatCode>
                <c:ptCount val="25"/>
                <c:pt idx="17" formatCode="_(* #,##0_);_(* \(#,##0\);_(* &quot;-&quot;??_);_(@_)">
                  <c:v>12216636</c:v>
                </c:pt>
                <c:pt idx="18" formatCode="_(* #,##0_);_(* \(#,##0\);_(* &quot;-&quot;??_);_(@_)">
                  <c:v>11810837</c:v>
                </c:pt>
                <c:pt idx="19" formatCode="_(* #,##0_);_(* \(#,##0\);_(* &quot;-&quot;??_);_(@_)">
                  <c:v>11920841</c:v>
                </c:pt>
                <c:pt idx="20" formatCode="_(* #,##0_);_(* \(#,##0\);_(* &quot;-&quot;??_);_(@_)">
                  <c:v>12242838</c:v>
                </c:pt>
                <c:pt idx="21" formatCode="_(* #,##0_);_(* \(#,##0\);_(* &quot;-&quot;??_);_(@_)">
                  <c:v>12535087</c:v>
                </c:pt>
                <c:pt idx="22" formatCode="_(* #,##0_);_(* \(#,##0\);_(* &quot;-&quot;??_);_(@_)">
                  <c:v>12719878</c:v>
                </c:pt>
                <c:pt idx="23" formatCode="_(* #,##0_);_(* \(#,##0\);_(* &quot;-&quot;??_);_(@_)">
                  <c:v>12909284</c:v>
                </c:pt>
                <c:pt idx="24" formatCode="_(* #,##0_);_(* \(#,##0\);_(* &quot;-&quot;??_);_(@_)">
                  <c:v>13037036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Graphs!$D$55:$D$79</c:f>
              <c:numCache>
                <c:formatCode>General</c:formatCode>
                <c:ptCount val="25"/>
                <c:pt idx="20" formatCode="#,##0">
                  <c:v>11767707</c:v>
                </c:pt>
                <c:pt idx="21" formatCode="#,##0">
                  <c:v>11643033</c:v>
                </c:pt>
                <c:pt idx="22" formatCode="#,##0">
                  <c:v>11568411</c:v>
                </c:pt>
                <c:pt idx="23" formatCode="#,##0">
                  <c:v>11616724</c:v>
                </c:pt>
                <c:pt idx="24" formatCode="#,##0">
                  <c:v>11766450</c:v>
                </c:pt>
              </c:numCache>
            </c:numRef>
          </c:val>
        </c:ser>
        <c:ser>
          <c:idx val="4"/>
          <c:order val="4"/>
          <c:tx>
            <c:v>Jan11F</c:v>
          </c:tx>
          <c:spPr>
            <a:ln>
              <a:prstDash val="sysDash"/>
            </a:ln>
          </c:spPr>
          <c:marker>
            <c:symbol val="none"/>
          </c:marker>
          <c:val>
            <c:numRef>
              <c:f>Graphs!$H$55:$H$79</c:f>
              <c:numCache>
                <c:formatCode>General</c:formatCode>
                <c:ptCount val="25"/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11688633.30420788</c:v>
                </c:pt>
                <c:pt idx="23" formatCode="#,##0">
                  <c:v>11867785.307192072</c:v>
                </c:pt>
                <c:pt idx="24" formatCode="#,##0">
                  <c:v>12049613.666997684</c:v>
                </c:pt>
              </c:numCache>
            </c:numRef>
          </c:val>
        </c:ser>
        <c:marker val="1"/>
        <c:axId val="64221952"/>
        <c:axId val="64223488"/>
      </c:lineChart>
      <c:catAx>
        <c:axId val="642219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223488"/>
        <c:crosses val="autoZero"/>
        <c:auto val="1"/>
        <c:lblAlgn val="ctr"/>
        <c:lblOffset val="100"/>
        <c:tickLblSkip val="1"/>
        <c:tickMarkSkip val="1"/>
      </c:catAx>
      <c:valAx>
        <c:axId val="64223488"/>
        <c:scaling>
          <c:orientation val="minMax"/>
          <c:min val="6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221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848891476991177"/>
          <c:y val="0.90606315119699332"/>
          <c:w val="0.60635566893692028"/>
          <c:h val="5.47546258472059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75" b="1" i="0" strike="noStrike">
                <a:solidFill>
                  <a:srgbClr val="000000"/>
                </a:solidFill>
                <a:latin typeface="Arial"/>
                <a:cs typeface="Arial"/>
              </a:rPr>
              <a:t>IND NONPHOSPHATE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7666719160104986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111128608923894"/>
          <c:y val="0.19798043426389891"/>
          <c:w val="0.83666802843103583"/>
          <c:h val="0.5242439756272953"/>
        </c:manualLayout>
      </c:layout>
      <c:lineChart>
        <c:grouping val="standard"/>
        <c:ser>
          <c:idx val="3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Graphs!$M$107:$M$131</c:f>
              <c:numCache>
                <c:formatCode>#,##0</c:formatCode>
                <c:ptCount val="25"/>
                <c:pt idx="0">
                  <c:v>2342395</c:v>
                </c:pt>
                <c:pt idx="1">
                  <c:v>2359671</c:v>
                </c:pt>
                <c:pt idx="2">
                  <c:v>2500824</c:v>
                </c:pt>
                <c:pt idx="3">
                  <c:v>2566312</c:v>
                </c:pt>
                <c:pt idx="4">
                  <c:v>2617699</c:v>
                </c:pt>
                <c:pt idx="5">
                  <c:v>2712205</c:v>
                </c:pt>
                <c:pt idx="6">
                  <c:v>2802630</c:v>
                </c:pt>
                <c:pt idx="7">
                  <c:v>2822136</c:v>
                </c:pt>
                <c:pt idx="8">
                  <c:v>2839575</c:v>
                </c:pt>
                <c:pt idx="9">
                  <c:v>2951227</c:v>
                </c:pt>
                <c:pt idx="10">
                  <c:v>2850373</c:v>
                </c:pt>
                <c:pt idx="11">
                  <c:v>2833890</c:v>
                </c:pt>
                <c:pt idx="12">
                  <c:v>2866558</c:v>
                </c:pt>
                <c:pt idx="13">
                  <c:v>2868777</c:v>
                </c:pt>
                <c:pt idx="14">
                  <c:v>2867523</c:v>
                </c:pt>
                <c:pt idx="15">
                  <c:v>2908546</c:v>
                </c:pt>
                <c:pt idx="16">
                  <c:v>2733252</c:v>
                </c:pt>
                <c:pt idx="17">
                  <c:v>2552793</c:v>
                </c:pt>
                <c:pt idx="18">
                  <c:v>2202921</c:v>
                </c:pt>
                <c:pt idx="19">
                  <c:v>2230745</c:v>
                </c:pt>
              </c:numCache>
            </c:numRef>
          </c:val>
        </c:ser>
        <c:ser>
          <c:idx val="2"/>
          <c:order val="1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Graphs!$L$3:$L$21</c:f>
              <c:numCache>
                <c:formatCode>General</c:formatCode>
                <c:ptCount val="1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</c:numCache>
            </c:numRef>
          </c:cat>
          <c:val>
            <c:numRef>
              <c:f>Graphs!$P$107:$P$131</c:f>
              <c:numCache>
                <c:formatCode>General</c:formatCode>
                <c:ptCount val="25"/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2071431</c:v>
                </c:pt>
                <c:pt idx="23" formatCode="#,##0">
                  <c:v>2086838</c:v>
                </c:pt>
                <c:pt idx="24" formatCode="#,##0">
                  <c:v>2087409</c:v>
                </c:pt>
              </c:numCache>
            </c:numRef>
          </c:val>
        </c:ser>
        <c:ser>
          <c:idx val="0"/>
          <c:order val="2"/>
          <c:tx>
            <c:v>Jan11F</c:v>
          </c:tx>
          <c:spPr>
            <a:ln>
              <a:prstDash val="sysDash"/>
            </a:ln>
          </c:spPr>
          <c:marker>
            <c:symbol val="none"/>
          </c:marker>
          <c:val>
            <c:numRef>
              <c:f>Graphs!$S$107:$S$131</c:f>
              <c:numCache>
                <c:formatCode>General</c:formatCode>
                <c:ptCount val="25"/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2071431</c:v>
                </c:pt>
                <c:pt idx="23" formatCode="#,##0">
                  <c:v>2086838</c:v>
                </c:pt>
                <c:pt idx="24" formatCode="#,##0">
                  <c:v>2087409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Graphs!$O$107:$O$131</c:f>
              <c:numCache>
                <c:formatCode>General</c:formatCode>
                <c:ptCount val="25"/>
                <c:pt idx="20" formatCode="#,##0">
                  <c:v>2134713</c:v>
                </c:pt>
                <c:pt idx="21" formatCode="#,##0">
                  <c:v>2107534</c:v>
                </c:pt>
                <c:pt idx="22" formatCode="#,##0">
                  <c:v>2109576</c:v>
                </c:pt>
                <c:pt idx="23" formatCode="#,##0">
                  <c:v>2069620</c:v>
                </c:pt>
                <c:pt idx="24" formatCode="#,##0">
                  <c:v>2028005</c:v>
                </c:pt>
              </c:numCache>
            </c:numRef>
          </c:val>
        </c:ser>
        <c:marker val="1"/>
        <c:axId val="64608128"/>
        <c:axId val="64609664"/>
      </c:lineChart>
      <c:catAx>
        <c:axId val="64608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09664"/>
        <c:crosses val="autoZero"/>
        <c:auto val="1"/>
        <c:lblAlgn val="ctr"/>
        <c:lblOffset val="100"/>
        <c:tickLblSkip val="1"/>
        <c:tickMarkSkip val="1"/>
      </c:catAx>
      <c:valAx>
        <c:axId val="64609664"/>
        <c:scaling>
          <c:orientation val="minMax"/>
          <c:min val="2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081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666719160104991"/>
          <c:y val="0.90606315119699921"/>
          <c:w val="0.52294718498712756"/>
          <c:h val="5.38503310353271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75" b="1" i="0" strike="noStrike">
                <a:solidFill>
                  <a:srgbClr val="000000"/>
                </a:solidFill>
                <a:latin typeface="Arial"/>
                <a:cs typeface="Arial"/>
              </a:rPr>
              <a:t>IND PHOSPHATE 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30514148418014908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930370819034421"/>
          <c:y val="0.24242495982765144"/>
          <c:w val="0.83748062662053879"/>
          <c:h val="0.5242439756272953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Graphs!$X$107:$X$131</c:f>
              <c:numCache>
                <c:formatCode>#,##0</c:formatCode>
                <c:ptCount val="25"/>
                <c:pt idx="0">
                  <c:v>960572</c:v>
                </c:pt>
                <c:pt idx="1">
                  <c:v>894795</c:v>
                </c:pt>
                <c:pt idx="2">
                  <c:v>879975</c:v>
                </c:pt>
                <c:pt idx="3">
                  <c:v>1013286</c:v>
                </c:pt>
                <c:pt idx="4">
                  <c:v>1246720</c:v>
                </c:pt>
                <c:pt idx="5">
                  <c:v>1511488</c:v>
                </c:pt>
                <c:pt idx="6">
                  <c:v>1385155</c:v>
                </c:pt>
                <c:pt idx="7">
                  <c:v>1553253</c:v>
                </c:pt>
                <c:pt idx="8">
                  <c:v>1494134</c:v>
                </c:pt>
                <c:pt idx="9">
                  <c:v>1297490</c:v>
                </c:pt>
                <c:pt idx="10">
                  <c:v>1021967</c:v>
                </c:pt>
                <c:pt idx="11">
                  <c:v>1001170</c:v>
                </c:pt>
                <c:pt idx="12">
                  <c:v>1134003</c:v>
                </c:pt>
                <c:pt idx="13">
                  <c:v>1232566</c:v>
                </c:pt>
                <c:pt idx="14">
                  <c:v>1272348</c:v>
                </c:pt>
                <c:pt idx="15">
                  <c:v>1251477</c:v>
                </c:pt>
                <c:pt idx="16">
                  <c:v>1086151</c:v>
                </c:pt>
                <c:pt idx="17">
                  <c:v>1233503</c:v>
                </c:pt>
                <c:pt idx="18">
                  <c:v>1082467</c:v>
                </c:pt>
                <c:pt idx="19">
                  <c:v>988599</c:v>
                </c:pt>
              </c:numCache>
            </c:numRef>
          </c:val>
        </c:ser>
        <c:ser>
          <c:idx val="2"/>
          <c:order val="1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Graphs!$AA$107:$AA$131</c:f>
              <c:numCache>
                <c:formatCode>General</c:formatCode>
                <c:ptCount val="25"/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1110199.3999999999</c:v>
                </c:pt>
                <c:pt idx="23" formatCode="#,##0">
                  <c:v>1136000</c:v>
                </c:pt>
                <c:pt idx="24" formatCode="#,##0">
                  <c:v>1150000</c:v>
                </c:pt>
              </c:numCache>
            </c:numRef>
          </c:val>
        </c:ser>
        <c:ser>
          <c:idx val="1"/>
          <c:order val="2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Graphs!$Z$107:$Z$131</c:f>
              <c:numCache>
                <c:formatCode>General</c:formatCode>
                <c:ptCount val="25"/>
                <c:pt idx="20" formatCode="#,##0">
                  <c:v>1108025</c:v>
                </c:pt>
                <c:pt idx="21" formatCode="#,##0">
                  <c:v>1052718</c:v>
                </c:pt>
                <c:pt idx="22" formatCode="#,##0">
                  <c:v>1069099</c:v>
                </c:pt>
                <c:pt idx="23" formatCode="#,##0">
                  <c:v>1083000</c:v>
                </c:pt>
                <c:pt idx="24" formatCode="#,##0">
                  <c:v>1144501</c:v>
                </c:pt>
              </c:numCache>
            </c:numRef>
          </c:val>
        </c:ser>
        <c:marker val="1"/>
        <c:axId val="64661376"/>
        <c:axId val="64662912"/>
      </c:lineChart>
      <c:catAx>
        <c:axId val="646613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62912"/>
        <c:crosses val="autoZero"/>
        <c:auto val="1"/>
        <c:lblAlgn val="ctr"/>
        <c:lblOffset val="100"/>
        <c:tickLblSkip val="1"/>
        <c:tickMarkSkip val="1"/>
      </c:catAx>
      <c:valAx>
        <c:axId val="64662912"/>
        <c:scaling>
          <c:orientation val="minMax"/>
          <c:min val="5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613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162572961962645"/>
          <c:y val="0.90606315119699332"/>
          <c:w val="0.43117814253317827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PUBLIC AUTHORITY MWH SALES
12 Month Rolling</a:t>
            </a:r>
          </a:p>
        </c:rich>
      </c:tx>
      <c:layout>
        <c:manualLayout>
          <c:xMode val="edge"/>
          <c:yMode val="edge"/>
          <c:x val="0.35183129855715872"/>
          <c:y val="1.96399345335515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790233074361818E-2"/>
          <c:y val="0.10310965630114566"/>
          <c:w val="0.8612652608213095"/>
          <c:h val="0.77414075286416195"/>
        </c:manualLayout>
      </c:layout>
      <c:lineChart>
        <c:grouping val="standard"/>
        <c:ser>
          <c:idx val="0"/>
          <c:order val="0"/>
          <c:tx>
            <c:strRef>
              <c:f>TOTAL_PEF_B!$AE$2</c:f>
              <c:strCache>
                <c:ptCount val="1"/>
                <c:pt idx="0">
                  <c:v>Act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val>
            <c:numRef>
              <c:f>TOTAL_PEF_B!$AO$75:$AO$363</c:f>
              <c:numCache>
                <c:formatCode>#,##0</c:formatCode>
                <c:ptCount val="289"/>
                <c:pt idx="0">
                  <c:v>2224339</c:v>
                </c:pt>
                <c:pt idx="1">
                  <c:v>2228704</c:v>
                </c:pt>
                <c:pt idx="2">
                  <c:v>2241989</c:v>
                </c:pt>
                <c:pt idx="3">
                  <c:v>2256288</c:v>
                </c:pt>
                <c:pt idx="4">
                  <c:v>2257560</c:v>
                </c:pt>
                <c:pt idx="5">
                  <c:v>2253757</c:v>
                </c:pt>
                <c:pt idx="6">
                  <c:v>2263807</c:v>
                </c:pt>
                <c:pt idx="7">
                  <c:v>2264506</c:v>
                </c:pt>
                <c:pt idx="8">
                  <c:v>2280626</c:v>
                </c:pt>
                <c:pt idx="9">
                  <c:v>2293232</c:v>
                </c:pt>
                <c:pt idx="10">
                  <c:v>2295751</c:v>
                </c:pt>
                <c:pt idx="11">
                  <c:v>2298506</c:v>
                </c:pt>
                <c:pt idx="12">
                  <c:v>2306614</c:v>
                </c:pt>
                <c:pt idx="13">
                  <c:v>2306548</c:v>
                </c:pt>
                <c:pt idx="14">
                  <c:v>2311021</c:v>
                </c:pt>
                <c:pt idx="15">
                  <c:v>2315179</c:v>
                </c:pt>
                <c:pt idx="16">
                  <c:v>2326716</c:v>
                </c:pt>
                <c:pt idx="17">
                  <c:v>2348900</c:v>
                </c:pt>
                <c:pt idx="18">
                  <c:v>2366982</c:v>
                </c:pt>
                <c:pt idx="19">
                  <c:v>2392388</c:v>
                </c:pt>
                <c:pt idx="20">
                  <c:v>2401802</c:v>
                </c:pt>
                <c:pt idx="21">
                  <c:v>2416462</c:v>
                </c:pt>
                <c:pt idx="22">
                  <c:v>2432708</c:v>
                </c:pt>
                <c:pt idx="23">
                  <c:v>2458729</c:v>
                </c:pt>
                <c:pt idx="24">
                  <c:v>2471857</c:v>
                </c:pt>
                <c:pt idx="25">
                  <c:v>2483123</c:v>
                </c:pt>
                <c:pt idx="26">
                  <c:v>2488636</c:v>
                </c:pt>
                <c:pt idx="27">
                  <c:v>2494510</c:v>
                </c:pt>
                <c:pt idx="28">
                  <c:v>2511235</c:v>
                </c:pt>
                <c:pt idx="29">
                  <c:v>2499629</c:v>
                </c:pt>
                <c:pt idx="30">
                  <c:v>2497243</c:v>
                </c:pt>
                <c:pt idx="31">
                  <c:v>2505581</c:v>
                </c:pt>
                <c:pt idx="32">
                  <c:v>2521809</c:v>
                </c:pt>
                <c:pt idx="33">
                  <c:v>2515877</c:v>
                </c:pt>
                <c:pt idx="34">
                  <c:v>2518912</c:v>
                </c:pt>
                <c:pt idx="35">
                  <c:v>2509032</c:v>
                </c:pt>
                <c:pt idx="36">
                  <c:v>2506788</c:v>
                </c:pt>
                <c:pt idx="37">
                  <c:v>2524171</c:v>
                </c:pt>
                <c:pt idx="38">
                  <c:v>2536015</c:v>
                </c:pt>
                <c:pt idx="39">
                  <c:v>2552506</c:v>
                </c:pt>
                <c:pt idx="40">
                  <c:v>2545970</c:v>
                </c:pt>
                <c:pt idx="41">
                  <c:v>2577993</c:v>
                </c:pt>
                <c:pt idx="42">
                  <c:v>2597059</c:v>
                </c:pt>
                <c:pt idx="43">
                  <c:v>2591435</c:v>
                </c:pt>
                <c:pt idx="44">
                  <c:v>2604585</c:v>
                </c:pt>
                <c:pt idx="45">
                  <c:v>2617827</c:v>
                </c:pt>
                <c:pt idx="46">
                  <c:v>2628418</c:v>
                </c:pt>
                <c:pt idx="47">
                  <c:v>2634016</c:v>
                </c:pt>
                <c:pt idx="48">
                  <c:v>2656835</c:v>
                </c:pt>
                <c:pt idx="49">
                  <c:v>2657782</c:v>
                </c:pt>
                <c:pt idx="50">
                  <c:v>2665002</c:v>
                </c:pt>
                <c:pt idx="51">
                  <c:v>2666146</c:v>
                </c:pt>
                <c:pt idx="52">
                  <c:v>2682786</c:v>
                </c:pt>
                <c:pt idx="53">
                  <c:v>2665762</c:v>
                </c:pt>
                <c:pt idx="54">
                  <c:v>2660275</c:v>
                </c:pt>
                <c:pt idx="55">
                  <c:v>2667379</c:v>
                </c:pt>
                <c:pt idx="56">
                  <c:v>2679359</c:v>
                </c:pt>
                <c:pt idx="57">
                  <c:v>2669713</c:v>
                </c:pt>
                <c:pt idx="58">
                  <c:v>2669597</c:v>
                </c:pt>
                <c:pt idx="59">
                  <c:v>2696533</c:v>
                </c:pt>
                <c:pt idx="60">
                  <c:v>2697251</c:v>
                </c:pt>
                <c:pt idx="61">
                  <c:v>2702177</c:v>
                </c:pt>
                <c:pt idx="62">
                  <c:v>2698955</c:v>
                </c:pt>
                <c:pt idx="63">
                  <c:v>2712216</c:v>
                </c:pt>
                <c:pt idx="64">
                  <c:v>2737869</c:v>
                </c:pt>
                <c:pt idx="65">
                  <c:v>2746104</c:v>
                </c:pt>
                <c:pt idx="66">
                  <c:v>2748167</c:v>
                </c:pt>
                <c:pt idx="67">
                  <c:v>2757833</c:v>
                </c:pt>
                <c:pt idx="68">
                  <c:v>2751376</c:v>
                </c:pt>
                <c:pt idx="69">
                  <c:v>2788604</c:v>
                </c:pt>
                <c:pt idx="70">
                  <c:v>2825459</c:v>
                </c:pt>
                <c:pt idx="71">
                  <c:v>2820424</c:v>
                </c:pt>
                <c:pt idx="72">
                  <c:v>2827982</c:v>
                </c:pt>
                <c:pt idx="73">
                  <c:v>2841707</c:v>
                </c:pt>
                <c:pt idx="74">
                  <c:v>2859952</c:v>
                </c:pt>
                <c:pt idx="75">
                  <c:v>2860644</c:v>
                </c:pt>
                <c:pt idx="76">
                  <c:v>2862932</c:v>
                </c:pt>
                <c:pt idx="77">
                  <c:v>2882563</c:v>
                </c:pt>
                <c:pt idx="78">
                  <c:v>2901604</c:v>
                </c:pt>
                <c:pt idx="79">
                  <c:v>2900022</c:v>
                </c:pt>
                <c:pt idx="80">
                  <c:v>2931018</c:v>
                </c:pt>
                <c:pt idx="81">
                  <c:v>2935002</c:v>
                </c:pt>
                <c:pt idx="82">
                  <c:v>2936437</c:v>
                </c:pt>
                <c:pt idx="83">
                  <c:v>2948144</c:v>
                </c:pt>
                <c:pt idx="84">
                  <c:v>2955739</c:v>
                </c:pt>
                <c:pt idx="85">
                  <c:v>2959088</c:v>
                </c:pt>
                <c:pt idx="86">
                  <c:v>2961158</c:v>
                </c:pt>
                <c:pt idx="87">
                  <c:v>2971606</c:v>
                </c:pt>
                <c:pt idx="88">
                  <c:v>2973044</c:v>
                </c:pt>
                <c:pt idx="89">
                  <c:v>2970480</c:v>
                </c:pt>
                <c:pt idx="90">
                  <c:v>2984962</c:v>
                </c:pt>
                <c:pt idx="91">
                  <c:v>3010608</c:v>
                </c:pt>
                <c:pt idx="92">
                  <c:v>2984475</c:v>
                </c:pt>
                <c:pt idx="93">
                  <c:v>2992126</c:v>
                </c:pt>
                <c:pt idx="94">
                  <c:v>3001742</c:v>
                </c:pt>
                <c:pt idx="95">
                  <c:v>3013706</c:v>
                </c:pt>
                <c:pt idx="96">
                  <c:v>3030544</c:v>
                </c:pt>
                <c:pt idx="97">
                  <c:v>3039420</c:v>
                </c:pt>
                <c:pt idx="98">
                  <c:v>3051908</c:v>
                </c:pt>
                <c:pt idx="99">
                  <c:v>3062039</c:v>
                </c:pt>
                <c:pt idx="100">
                  <c:v>3058150</c:v>
                </c:pt>
                <c:pt idx="101">
                  <c:v>3066471</c:v>
                </c:pt>
                <c:pt idx="102">
                  <c:v>3073840</c:v>
                </c:pt>
                <c:pt idx="103">
                  <c:v>3094809</c:v>
                </c:pt>
                <c:pt idx="104">
                  <c:v>3139982</c:v>
                </c:pt>
                <c:pt idx="105">
                  <c:v>3162396</c:v>
                </c:pt>
                <c:pt idx="106">
                  <c:v>3162635</c:v>
                </c:pt>
                <c:pt idx="107">
                  <c:v>3169371</c:v>
                </c:pt>
                <c:pt idx="108">
                  <c:v>3166858</c:v>
                </c:pt>
                <c:pt idx="109">
                  <c:v>3177373</c:v>
                </c:pt>
                <c:pt idx="110">
                  <c:v>3180215</c:v>
                </c:pt>
                <c:pt idx="111">
                  <c:v>3186500</c:v>
                </c:pt>
                <c:pt idx="112">
                  <c:v>3212788</c:v>
                </c:pt>
                <c:pt idx="113">
                  <c:v>3219311</c:v>
                </c:pt>
                <c:pt idx="114">
                  <c:v>3228562</c:v>
                </c:pt>
                <c:pt idx="115">
                  <c:v>3233817</c:v>
                </c:pt>
                <c:pt idx="116">
                  <c:v>3232030</c:v>
                </c:pt>
                <c:pt idx="117">
                  <c:v>3228513</c:v>
                </c:pt>
                <c:pt idx="118">
                  <c:v>3241855</c:v>
                </c:pt>
                <c:pt idx="119">
                  <c:v>3247763</c:v>
                </c:pt>
                <c:pt idx="120">
                  <c:v>3260340</c:v>
                </c:pt>
                <c:pt idx="121">
                  <c:v>3264664</c:v>
                </c:pt>
                <c:pt idx="122">
                  <c:v>3274555</c:v>
                </c:pt>
                <c:pt idx="123">
                  <c:v>3280787</c:v>
                </c:pt>
                <c:pt idx="124">
                  <c:v>3279870</c:v>
                </c:pt>
                <c:pt idx="125">
                  <c:v>3279046</c:v>
                </c:pt>
                <c:pt idx="126">
                  <c:v>3284875</c:v>
                </c:pt>
                <c:pt idx="127">
                  <c:v>3290169</c:v>
                </c:pt>
                <c:pt idx="128">
                  <c:v>3303351</c:v>
                </c:pt>
                <c:pt idx="129">
                  <c:v>3316090</c:v>
                </c:pt>
                <c:pt idx="130">
                  <c:v>3333991</c:v>
                </c:pt>
                <c:pt idx="131">
                  <c:v>3335761</c:v>
                </c:pt>
                <c:pt idx="132">
                  <c:v>3339528</c:v>
                </c:pt>
                <c:pt idx="133">
                  <c:v>3343458</c:v>
                </c:pt>
                <c:pt idx="134">
                  <c:v>3356638</c:v>
                </c:pt>
                <c:pt idx="135">
                  <c:v>3354235</c:v>
                </c:pt>
                <c:pt idx="136">
                  <c:v>3353146</c:v>
                </c:pt>
                <c:pt idx="137">
                  <c:v>3348758</c:v>
                </c:pt>
                <c:pt idx="138">
                  <c:v>3335901</c:v>
                </c:pt>
                <c:pt idx="139">
                  <c:v>3321482</c:v>
                </c:pt>
                <c:pt idx="140">
                  <c:v>3318018</c:v>
                </c:pt>
                <c:pt idx="141">
                  <c:v>3308218</c:v>
                </c:pt>
                <c:pt idx="142">
                  <c:v>3289622</c:v>
                </c:pt>
                <c:pt idx="143">
                  <c:v>3278915</c:v>
                </c:pt>
                <c:pt idx="144">
                  <c:v>3266089</c:v>
                </c:pt>
                <c:pt idx="145">
                  <c:v>3265190</c:v>
                </c:pt>
                <c:pt idx="146">
                  <c:v>3243801</c:v>
                </c:pt>
                <c:pt idx="147">
                  <c:v>3237672</c:v>
                </c:pt>
                <c:pt idx="148">
                  <c:v>3231923</c:v>
                </c:pt>
                <c:pt idx="149">
                  <c:v>3244072</c:v>
                </c:pt>
                <c:pt idx="150">
                  <c:v>3248792</c:v>
                </c:pt>
                <c:pt idx="151">
                  <c:v>3236367</c:v>
                </c:pt>
                <c:pt idx="152">
                  <c:v>3217189</c:v>
                </c:pt>
                <c:pt idx="153">
                  <c:v>3222233</c:v>
                </c:pt>
                <c:pt idx="154">
                  <c:v>3229938</c:v>
                </c:pt>
                <c:pt idx="155">
                  <c:v>3227903</c:v>
                </c:pt>
                <c:pt idx="156">
                  <c:v>3241172</c:v>
                </c:pt>
                <c:pt idx="157">
                  <c:v>3232142</c:v>
                </c:pt>
                <c:pt idx="158">
                  <c:v>3228558</c:v>
                </c:pt>
                <c:pt idx="159">
                  <c:v>3223573</c:v>
                </c:pt>
                <c:pt idx="160">
                  <c:v>3225352</c:v>
                </c:pt>
                <c:pt idx="161">
                  <c:v>3249525</c:v>
                </c:pt>
                <c:pt idx="162">
                  <c:v>3253496</c:v>
                </c:pt>
                <c:pt idx="163">
                  <c:v>3268496</c:v>
                </c:pt>
                <c:pt idx="164">
                  <c:v>3271359</c:v>
                </c:pt>
                <c:pt idx="165">
                  <c:v>3272025</c:v>
                </c:pt>
                <c:pt idx="166">
                  <c:v>3254410</c:v>
                </c:pt>
                <c:pt idx="167">
                  <c:v>3257519</c:v>
                </c:pt>
                <c:pt idx="168">
                  <c:v>3253195</c:v>
                </c:pt>
                <c:pt idx="169">
                  <c:v>3249917</c:v>
                </c:pt>
                <c:pt idx="170">
                  <c:v>3257303</c:v>
                </c:pt>
                <c:pt idx="171">
                  <c:v>3262128</c:v>
                </c:pt>
                <c:pt idx="172">
                  <c:v>3275153</c:v>
                </c:pt>
                <c:pt idx="173">
                  <c:v>3255022</c:v>
                </c:pt>
                <c:pt idx="174">
                  <c:v>3249711</c:v>
                </c:pt>
                <c:pt idx="175">
                  <c:v>3234913</c:v>
                </c:pt>
                <c:pt idx="176">
                  <c:v>3231221</c:v>
                </c:pt>
                <c:pt idx="177">
                  <c:v>3220373</c:v>
                </c:pt>
                <c:pt idx="178">
                  <c:v>3208904</c:v>
                </c:pt>
                <c:pt idx="179">
                  <c:v>3204131</c:v>
                </c:pt>
                <c:pt idx="180">
                  <c:v>3192993</c:v>
                </c:pt>
                <c:pt idx="181">
                  <c:v>3219963</c:v>
                </c:pt>
                <c:pt idx="182">
                  <c:v>3224646</c:v>
                </c:pt>
                <c:pt idx="183">
                  <c:v>3237329</c:v>
                </c:pt>
                <c:pt idx="184">
                  <c:v>3223736</c:v>
                </c:pt>
                <c:pt idx="185">
                  <c:v>3219698</c:v>
                </c:pt>
                <c:pt idx="186">
                  <c:v>3210244</c:v>
                </c:pt>
                <c:pt idx="187">
                  <c:v>3221010</c:v>
                </c:pt>
                <c:pt idx="188">
                  <c:v>3220493</c:v>
                </c:pt>
                <c:pt idx="189">
                  <c:v>3210914</c:v>
                </c:pt>
                <c:pt idx="190">
                  <c:v>3222030</c:v>
                </c:pt>
                <c:pt idx="191">
                  <c:v>3220004</c:v>
                </c:pt>
                <c:pt idx="192">
                  <c:v>3215681</c:v>
                </c:pt>
                <c:pt idx="193">
                  <c:v>3187865</c:v>
                </c:pt>
                <c:pt idx="194">
                  <c:v>3175288</c:v>
                </c:pt>
                <c:pt idx="195">
                  <c:v>3152115</c:v>
                </c:pt>
                <c:pt idx="196">
                  <c:v>3151087</c:v>
                </c:pt>
                <c:pt idx="197">
                  <c:v>3150868</c:v>
                </c:pt>
                <c:pt idx="198">
                  <c:v>3148684</c:v>
                </c:pt>
                <c:pt idx="199">
                  <c:v>3141497</c:v>
                </c:pt>
              </c:numCache>
            </c:numRef>
          </c:val>
        </c:ser>
        <c:ser>
          <c:idx val="1"/>
          <c:order val="1"/>
          <c:tx>
            <c:strRef>
              <c:f>TOTAL_PEF_B!$AF$2</c:f>
              <c:strCache>
                <c:ptCount val="1"/>
                <c:pt idx="0">
                  <c:v>WN-Act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TOTAL_PEF_B!$A$75:$A$363</c:f>
              <c:numCache>
                <c:formatCode>General</c:formatCode>
                <c:ptCount val="289"/>
                <c:pt idx="0">
                  <c:v>1997</c:v>
                </c:pt>
                <c:pt idx="1">
                  <c:v>1997</c:v>
                </c:pt>
                <c:pt idx="2">
                  <c:v>1997</c:v>
                </c:pt>
                <c:pt idx="3">
                  <c:v>1997</c:v>
                </c:pt>
                <c:pt idx="4">
                  <c:v>1997</c:v>
                </c:pt>
                <c:pt idx="5">
                  <c:v>1997</c:v>
                </c:pt>
                <c:pt idx="6">
                  <c:v>1997</c:v>
                </c:pt>
                <c:pt idx="7">
                  <c:v>1997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1998</c:v>
                </c:pt>
                <c:pt idx="17">
                  <c:v>1998</c:v>
                </c:pt>
                <c:pt idx="18">
                  <c:v>1998</c:v>
                </c:pt>
                <c:pt idx="19">
                  <c:v>1998</c:v>
                </c:pt>
                <c:pt idx="20">
                  <c:v>1998</c:v>
                </c:pt>
                <c:pt idx="21">
                  <c:v>1998</c:v>
                </c:pt>
                <c:pt idx="22">
                  <c:v>1998</c:v>
                </c:pt>
                <c:pt idx="23">
                  <c:v>1998</c:v>
                </c:pt>
                <c:pt idx="24">
                  <c:v>1999</c:v>
                </c:pt>
                <c:pt idx="25">
                  <c:v>1999</c:v>
                </c:pt>
                <c:pt idx="26">
                  <c:v>1999</c:v>
                </c:pt>
                <c:pt idx="27">
                  <c:v>1999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1999</c:v>
                </c:pt>
                <c:pt idx="32">
                  <c:v>1999</c:v>
                </c:pt>
                <c:pt idx="33">
                  <c:v>1999</c:v>
                </c:pt>
                <c:pt idx="34">
                  <c:v>1999</c:v>
                </c:pt>
                <c:pt idx="35">
                  <c:v>1999</c:v>
                </c:pt>
                <c:pt idx="36">
                  <c:v>2000</c:v>
                </c:pt>
                <c:pt idx="37">
                  <c:v>2000</c:v>
                </c:pt>
                <c:pt idx="38">
                  <c:v>2000</c:v>
                </c:pt>
                <c:pt idx="39">
                  <c:v>2000</c:v>
                </c:pt>
                <c:pt idx="40">
                  <c:v>2000</c:v>
                </c:pt>
                <c:pt idx="41">
                  <c:v>2000</c:v>
                </c:pt>
                <c:pt idx="42">
                  <c:v>2000</c:v>
                </c:pt>
                <c:pt idx="43">
                  <c:v>2000</c:v>
                </c:pt>
                <c:pt idx="44">
                  <c:v>2000</c:v>
                </c:pt>
                <c:pt idx="45">
                  <c:v>2000</c:v>
                </c:pt>
                <c:pt idx="46">
                  <c:v>2000</c:v>
                </c:pt>
                <c:pt idx="47">
                  <c:v>2000</c:v>
                </c:pt>
                <c:pt idx="48">
                  <c:v>2001</c:v>
                </c:pt>
                <c:pt idx="49">
                  <c:v>2001</c:v>
                </c:pt>
                <c:pt idx="50">
                  <c:v>2001</c:v>
                </c:pt>
                <c:pt idx="51">
                  <c:v>2001</c:v>
                </c:pt>
                <c:pt idx="52">
                  <c:v>2001</c:v>
                </c:pt>
                <c:pt idx="53">
                  <c:v>2001</c:v>
                </c:pt>
                <c:pt idx="54">
                  <c:v>2001</c:v>
                </c:pt>
                <c:pt idx="55">
                  <c:v>2001</c:v>
                </c:pt>
                <c:pt idx="56">
                  <c:v>2001</c:v>
                </c:pt>
                <c:pt idx="57">
                  <c:v>2001</c:v>
                </c:pt>
                <c:pt idx="58">
                  <c:v>2001</c:v>
                </c:pt>
                <c:pt idx="59">
                  <c:v>2001</c:v>
                </c:pt>
                <c:pt idx="60">
                  <c:v>2002</c:v>
                </c:pt>
                <c:pt idx="61">
                  <c:v>2002</c:v>
                </c:pt>
                <c:pt idx="62">
                  <c:v>2002</c:v>
                </c:pt>
                <c:pt idx="63">
                  <c:v>2002</c:v>
                </c:pt>
                <c:pt idx="64">
                  <c:v>2002</c:v>
                </c:pt>
                <c:pt idx="65">
                  <c:v>2002</c:v>
                </c:pt>
                <c:pt idx="66">
                  <c:v>2002</c:v>
                </c:pt>
                <c:pt idx="67">
                  <c:v>2002</c:v>
                </c:pt>
                <c:pt idx="68">
                  <c:v>2002</c:v>
                </c:pt>
                <c:pt idx="69">
                  <c:v>2002</c:v>
                </c:pt>
                <c:pt idx="70">
                  <c:v>2002</c:v>
                </c:pt>
                <c:pt idx="71">
                  <c:v>2002</c:v>
                </c:pt>
                <c:pt idx="72">
                  <c:v>2003</c:v>
                </c:pt>
                <c:pt idx="73">
                  <c:v>2003</c:v>
                </c:pt>
                <c:pt idx="74">
                  <c:v>2003</c:v>
                </c:pt>
                <c:pt idx="75">
                  <c:v>2003</c:v>
                </c:pt>
                <c:pt idx="76">
                  <c:v>2003</c:v>
                </c:pt>
                <c:pt idx="77">
                  <c:v>2003</c:v>
                </c:pt>
                <c:pt idx="78">
                  <c:v>2003</c:v>
                </c:pt>
                <c:pt idx="79">
                  <c:v>2003</c:v>
                </c:pt>
                <c:pt idx="80">
                  <c:v>2003</c:v>
                </c:pt>
                <c:pt idx="81">
                  <c:v>2003</c:v>
                </c:pt>
                <c:pt idx="82">
                  <c:v>2003</c:v>
                </c:pt>
                <c:pt idx="83">
                  <c:v>2003</c:v>
                </c:pt>
                <c:pt idx="84">
                  <c:v>2004</c:v>
                </c:pt>
                <c:pt idx="85">
                  <c:v>2004</c:v>
                </c:pt>
                <c:pt idx="86">
                  <c:v>2004</c:v>
                </c:pt>
                <c:pt idx="87">
                  <c:v>2004</c:v>
                </c:pt>
                <c:pt idx="88">
                  <c:v>2004</c:v>
                </c:pt>
                <c:pt idx="89">
                  <c:v>2004</c:v>
                </c:pt>
                <c:pt idx="90">
                  <c:v>2004</c:v>
                </c:pt>
                <c:pt idx="91">
                  <c:v>2004</c:v>
                </c:pt>
                <c:pt idx="92">
                  <c:v>2004</c:v>
                </c:pt>
                <c:pt idx="93">
                  <c:v>2004</c:v>
                </c:pt>
                <c:pt idx="94">
                  <c:v>2004</c:v>
                </c:pt>
                <c:pt idx="95">
                  <c:v>2004</c:v>
                </c:pt>
                <c:pt idx="96">
                  <c:v>2005</c:v>
                </c:pt>
                <c:pt idx="97">
                  <c:v>2005</c:v>
                </c:pt>
                <c:pt idx="98">
                  <c:v>2005</c:v>
                </c:pt>
                <c:pt idx="99">
                  <c:v>2005</c:v>
                </c:pt>
                <c:pt idx="100">
                  <c:v>2005</c:v>
                </c:pt>
                <c:pt idx="101">
                  <c:v>2005</c:v>
                </c:pt>
                <c:pt idx="102">
                  <c:v>2005</c:v>
                </c:pt>
                <c:pt idx="103">
                  <c:v>2005</c:v>
                </c:pt>
                <c:pt idx="104">
                  <c:v>2005</c:v>
                </c:pt>
                <c:pt idx="105">
                  <c:v>2005</c:v>
                </c:pt>
                <c:pt idx="106">
                  <c:v>2005</c:v>
                </c:pt>
                <c:pt idx="107">
                  <c:v>2005</c:v>
                </c:pt>
                <c:pt idx="108">
                  <c:v>2006</c:v>
                </c:pt>
                <c:pt idx="109">
                  <c:v>2006</c:v>
                </c:pt>
                <c:pt idx="110">
                  <c:v>2006</c:v>
                </c:pt>
                <c:pt idx="111">
                  <c:v>2006</c:v>
                </c:pt>
                <c:pt idx="112">
                  <c:v>2006</c:v>
                </c:pt>
                <c:pt idx="113">
                  <c:v>2006</c:v>
                </c:pt>
                <c:pt idx="114">
                  <c:v>2006</c:v>
                </c:pt>
                <c:pt idx="115">
                  <c:v>2006</c:v>
                </c:pt>
                <c:pt idx="116">
                  <c:v>2006</c:v>
                </c:pt>
                <c:pt idx="117">
                  <c:v>2006</c:v>
                </c:pt>
                <c:pt idx="118">
                  <c:v>2006</c:v>
                </c:pt>
                <c:pt idx="119">
                  <c:v>2006</c:v>
                </c:pt>
                <c:pt idx="120">
                  <c:v>2007</c:v>
                </c:pt>
                <c:pt idx="121">
                  <c:v>2007</c:v>
                </c:pt>
                <c:pt idx="122">
                  <c:v>2007</c:v>
                </c:pt>
                <c:pt idx="123">
                  <c:v>2007</c:v>
                </c:pt>
                <c:pt idx="124">
                  <c:v>2007</c:v>
                </c:pt>
                <c:pt idx="125">
                  <c:v>2007</c:v>
                </c:pt>
                <c:pt idx="126">
                  <c:v>2007</c:v>
                </c:pt>
                <c:pt idx="127">
                  <c:v>2007</c:v>
                </c:pt>
                <c:pt idx="128">
                  <c:v>2007</c:v>
                </c:pt>
                <c:pt idx="129">
                  <c:v>2007</c:v>
                </c:pt>
                <c:pt idx="130">
                  <c:v>2007</c:v>
                </c:pt>
                <c:pt idx="131">
                  <c:v>2007</c:v>
                </c:pt>
                <c:pt idx="132">
                  <c:v>2008</c:v>
                </c:pt>
                <c:pt idx="133">
                  <c:v>2008</c:v>
                </c:pt>
                <c:pt idx="134">
                  <c:v>2008</c:v>
                </c:pt>
                <c:pt idx="135">
                  <c:v>2008</c:v>
                </c:pt>
                <c:pt idx="136">
                  <c:v>2008</c:v>
                </c:pt>
                <c:pt idx="137">
                  <c:v>2008</c:v>
                </c:pt>
                <c:pt idx="138">
                  <c:v>2008</c:v>
                </c:pt>
                <c:pt idx="139">
                  <c:v>2008</c:v>
                </c:pt>
                <c:pt idx="140">
                  <c:v>2008</c:v>
                </c:pt>
                <c:pt idx="141">
                  <c:v>2008</c:v>
                </c:pt>
                <c:pt idx="142">
                  <c:v>2008</c:v>
                </c:pt>
                <c:pt idx="143">
                  <c:v>2008</c:v>
                </c:pt>
                <c:pt idx="144">
                  <c:v>2009</c:v>
                </c:pt>
                <c:pt idx="145">
                  <c:v>2009</c:v>
                </c:pt>
                <c:pt idx="146">
                  <c:v>2009</c:v>
                </c:pt>
                <c:pt idx="147">
                  <c:v>2009</c:v>
                </c:pt>
                <c:pt idx="148">
                  <c:v>2009</c:v>
                </c:pt>
                <c:pt idx="149">
                  <c:v>2009</c:v>
                </c:pt>
                <c:pt idx="150">
                  <c:v>2009</c:v>
                </c:pt>
                <c:pt idx="151">
                  <c:v>2009</c:v>
                </c:pt>
                <c:pt idx="152">
                  <c:v>2009</c:v>
                </c:pt>
                <c:pt idx="153">
                  <c:v>2009</c:v>
                </c:pt>
                <c:pt idx="154">
                  <c:v>2009</c:v>
                </c:pt>
                <c:pt idx="155">
                  <c:v>2009</c:v>
                </c:pt>
                <c:pt idx="156">
                  <c:v>2010</c:v>
                </c:pt>
                <c:pt idx="157">
                  <c:v>2010</c:v>
                </c:pt>
                <c:pt idx="158">
                  <c:v>2010</c:v>
                </c:pt>
                <c:pt idx="159">
                  <c:v>2010</c:v>
                </c:pt>
                <c:pt idx="160">
                  <c:v>2010</c:v>
                </c:pt>
                <c:pt idx="161">
                  <c:v>2010</c:v>
                </c:pt>
                <c:pt idx="162">
                  <c:v>2010</c:v>
                </c:pt>
                <c:pt idx="163">
                  <c:v>2010</c:v>
                </c:pt>
                <c:pt idx="164">
                  <c:v>2010</c:v>
                </c:pt>
                <c:pt idx="165">
                  <c:v>2010</c:v>
                </c:pt>
                <c:pt idx="166">
                  <c:v>2010</c:v>
                </c:pt>
                <c:pt idx="167">
                  <c:v>2010</c:v>
                </c:pt>
                <c:pt idx="168">
                  <c:v>2011</c:v>
                </c:pt>
                <c:pt idx="169">
                  <c:v>2011</c:v>
                </c:pt>
                <c:pt idx="170">
                  <c:v>2011</c:v>
                </c:pt>
                <c:pt idx="171">
                  <c:v>2011</c:v>
                </c:pt>
                <c:pt idx="172">
                  <c:v>2011</c:v>
                </c:pt>
                <c:pt idx="173">
                  <c:v>2011</c:v>
                </c:pt>
                <c:pt idx="174">
                  <c:v>2011</c:v>
                </c:pt>
                <c:pt idx="175">
                  <c:v>2011</c:v>
                </c:pt>
                <c:pt idx="176">
                  <c:v>2011</c:v>
                </c:pt>
                <c:pt idx="177">
                  <c:v>2011</c:v>
                </c:pt>
                <c:pt idx="178">
                  <c:v>2011</c:v>
                </c:pt>
                <c:pt idx="179">
                  <c:v>2011</c:v>
                </c:pt>
                <c:pt idx="180">
                  <c:v>2012</c:v>
                </c:pt>
                <c:pt idx="181">
                  <c:v>2012</c:v>
                </c:pt>
                <c:pt idx="182">
                  <c:v>2012</c:v>
                </c:pt>
                <c:pt idx="183">
                  <c:v>2012</c:v>
                </c:pt>
                <c:pt idx="184">
                  <c:v>2012</c:v>
                </c:pt>
                <c:pt idx="185">
                  <c:v>2012</c:v>
                </c:pt>
                <c:pt idx="186">
                  <c:v>2012</c:v>
                </c:pt>
                <c:pt idx="187">
                  <c:v>2012</c:v>
                </c:pt>
                <c:pt idx="188">
                  <c:v>2012</c:v>
                </c:pt>
                <c:pt idx="189">
                  <c:v>2012</c:v>
                </c:pt>
                <c:pt idx="190">
                  <c:v>2012</c:v>
                </c:pt>
                <c:pt idx="191">
                  <c:v>2012</c:v>
                </c:pt>
                <c:pt idx="192">
                  <c:v>2013</c:v>
                </c:pt>
                <c:pt idx="193">
                  <c:v>2013</c:v>
                </c:pt>
                <c:pt idx="194">
                  <c:v>2013</c:v>
                </c:pt>
                <c:pt idx="195">
                  <c:v>2013</c:v>
                </c:pt>
                <c:pt idx="196">
                  <c:v>2013</c:v>
                </c:pt>
                <c:pt idx="197">
                  <c:v>2013</c:v>
                </c:pt>
                <c:pt idx="198">
                  <c:v>2013</c:v>
                </c:pt>
                <c:pt idx="199">
                  <c:v>2013</c:v>
                </c:pt>
                <c:pt idx="200">
                  <c:v>2013</c:v>
                </c:pt>
                <c:pt idx="201">
                  <c:v>2013</c:v>
                </c:pt>
                <c:pt idx="202">
                  <c:v>2013</c:v>
                </c:pt>
                <c:pt idx="203">
                  <c:v>2013</c:v>
                </c:pt>
                <c:pt idx="204">
                  <c:v>2014</c:v>
                </c:pt>
                <c:pt idx="205">
                  <c:v>2014</c:v>
                </c:pt>
                <c:pt idx="206">
                  <c:v>2014</c:v>
                </c:pt>
                <c:pt idx="207">
                  <c:v>2014</c:v>
                </c:pt>
                <c:pt idx="208">
                  <c:v>2014</c:v>
                </c:pt>
                <c:pt idx="209">
                  <c:v>2014</c:v>
                </c:pt>
                <c:pt idx="210">
                  <c:v>2014</c:v>
                </c:pt>
                <c:pt idx="211">
                  <c:v>2014</c:v>
                </c:pt>
                <c:pt idx="212">
                  <c:v>2014</c:v>
                </c:pt>
                <c:pt idx="213">
                  <c:v>2014</c:v>
                </c:pt>
                <c:pt idx="214">
                  <c:v>2014</c:v>
                </c:pt>
                <c:pt idx="215">
                  <c:v>2014</c:v>
                </c:pt>
                <c:pt idx="216">
                  <c:v>2015</c:v>
                </c:pt>
                <c:pt idx="217">
                  <c:v>2015</c:v>
                </c:pt>
                <c:pt idx="218">
                  <c:v>2015</c:v>
                </c:pt>
                <c:pt idx="219">
                  <c:v>2015</c:v>
                </c:pt>
                <c:pt idx="220">
                  <c:v>2015</c:v>
                </c:pt>
                <c:pt idx="221">
                  <c:v>2015</c:v>
                </c:pt>
                <c:pt idx="222">
                  <c:v>2015</c:v>
                </c:pt>
                <c:pt idx="223">
                  <c:v>2015</c:v>
                </c:pt>
                <c:pt idx="224">
                  <c:v>2015</c:v>
                </c:pt>
                <c:pt idx="225">
                  <c:v>2015</c:v>
                </c:pt>
                <c:pt idx="226">
                  <c:v>2015</c:v>
                </c:pt>
                <c:pt idx="227">
                  <c:v>2015</c:v>
                </c:pt>
                <c:pt idx="228">
                  <c:v>2016</c:v>
                </c:pt>
                <c:pt idx="229">
                  <c:v>2016</c:v>
                </c:pt>
                <c:pt idx="230">
                  <c:v>2016</c:v>
                </c:pt>
                <c:pt idx="231">
                  <c:v>2016</c:v>
                </c:pt>
                <c:pt idx="232">
                  <c:v>2016</c:v>
                </c:pt>
                <c:pt idx="233">
                  <c:v>2016</c:v>
                </c:pt>
                <c:pt idx="234">
                  <c:v>2016</c:v>
                </c:pt>
                <c:pt idx="235">
                  <c:v>2016</c:v>
                </c:pt>
                <c:pt idx="236">
                  <c:v>2016</c:v>
                </c:pt>
                <c:pt idx="237">
                  <c:v>2016</c:v>
                </c:pt>
                <c:pt idx="238">
                  <c:v>2016</c:v>
                </c:pt>
                <c:pt idx="239">
                  <c:v>2016</c:v>
                </c:pt>
                <c:pt idx="240">
                  <c:v>2017</c:v>
                </c:pt>
                <c:pt idx="241">
                  <c:v>2017</c:v>
                </c:pt>
                <c:pt idx="242">
                  <c:v>2017</c:v>
                </c:pt>
                <c:pt idx="243">
                  <c:v>2017</c:v>
                </c:pt>
                <c:pt idx="244">
                  <c:v>2017</c:v>
                </c:pt>
                <c:pt idx="245">
                  <c:v>2017</c:v>
                </c:pt>
                <c:pt idx="246">
                  <c:v>2017</c:v>
                </c:pt>
                <c:pt idx="247">
                  <c:v>2017</c:v>
                </c:pt>
                <c:pt idx="248">
                  <c:v>2017</c:v>
                </c:pt>
                <c:pt idx="249">
                  <c:v>2017</c:v>
                </c:pt>
                <c:pt idx="250">
                  <c:v>2017</c:v>
                </c:pt>
                <c:pt idx="251">
                  <c:v>2017</c:v>
                </c:pt>
                <c:pt idx="252">
                  <c:v>2018</c:v>
                </c:pt>
                <c:pt idx="253">
                  <c:v>2018</c:v>
                </c:pt>
                <c:pt idx="254">
                  <c:v>2018</c:v>
                </c:pt>
                <c:pt idx="255">
                  <c:v>2018</c:v>
                </c:pt>
                <c:pt idx="256">
                  <c:v>2018</c:v>
                </c:pt>
                <c:pt idx="257">
                  <c:v>2018</c:v>
                </c:pt>
                <c:pt idx="258">
                  <c:v>2018</c:v>
                </c:pt>
                <c:pt idx="259">
                  <c:v>2018</c:v>
                </c:pt>
                <c:pt idx="260">
                  <c:v>2018</c:v>
                </c:pt>
                <c:pt idx="261">
                  <c:v>2018</c:v>
                </c:pt>
                <c:pt idx="262">
                  <c:v>2018</c:v>
                </c:pt>
                <c:pt idx="263">
                  <c:v>2018</c:v>
                </c:pt>
                <c:pt idx="264">
                  <c:v>2019</c:v>
                </c:pt>
                <c:pt idx="265">
                  <c:v>2019</c:v>
                </c:pt>
                <c:pt idx="266">
                  <c:v>2019</c:v>
                </c:pt>
                <c:pt idx="267">
                  <c:v>2019</c:v>
                </c:pt>
                <c:pt idx="268">
                  <c:v>2019</c:v>
                </c:pt>
                <c:pt idx="269">
                  <c:v>2019</c:v>
                </c:pt>
                <c:pt idx="270">
                  <c:v>2019</c:v>
                </c:pt>
                <c:pt idx="271">
                  <c:v>2019</c:v>
                </c:pt>
                <c:pt idx="272">
                  <c:v>2019</c:v>
                </c:pt>
                <c:pt idx="273">
                  <c:v>2019</c:v>
                </c:pt>
                <c:pt idx="274">
                  <c:v>2019</c:v>
                </c:pt>
                <c:pt idx="275">
                  <c:v>2019</c:v>
                </c:pt>
                <c:pt idx="276">
                  <c:v>2020</c:v>
                </c:pt>
                <c:pt idx="277">
                  <c:v>2020</c:v>
                </c:pt>
                <c:pt idx="278">
                  <c:v>2020</c:v>
                </c:pt>
                <c:pt idx="279">
                  <c:v>2020</c:v>
                </c:pt>
                <c:pt idx="280">
                  <c:v>2020</c:v>
                </c:pt>
                <c:pt idx="281">
                  <c:v>2020</c:v>
                </c:pt>
                <c:pt idx="282">
                  <c:v>2020</c:v>
                </c:pt>
                <c:pt idx="283">
                  <c:v>2020</c:v>
                </c:pt>
                <c:pt idx="284">
                  <c:v>2020</c:v>
                </c:pt>
                <c:pt idx="285">
                  <c:v>2020</c:v>
                </c:pt>
                <c:pt idx="286">
                  <c:v>2020</c:v>
                </c:pt>
                <c:pt idx="287">
                  <c:v>2020</c:v>
                </c:pt>
                <c:pt idx="288">
                  <c:v>2021</c:v>
                </c:pt>
              </c:numCache>
            </c:numRef>
          </c:cat>
          <c:val>
            <c:numRef>
              <c:f>TOTAL_PEF_B!$AP$75:$AP$363</c:f>
              <c:numCache>
                <c:formatCode>_(* #,##0_);_(* \(#,##0\);_(* "-"??_);_(@_)</c:formatCode>
                <c:ptCount val="289"/>
                <c:pt idx="0">
                  <c:v>2236936</c:v>
                </c:pt>
                <c:pt idx="1">
                  <c:v>2242056</c:v>
                </c:pt>
                <c:pt idx="2">
                  <c:v>2246861</c:v>
                </c:pt>
                <c:pt idx="3">
                  <c:v>2253227</c:v>
                </c:pt>
                <c:pt idx="4">
                  <c:v>2265522</c:v>
                </c:pt>
                <c:pt idx="5">
                  <c:v>2275042</c:v>
                </c:pt>
                <c:pt idx="6">
                  <c:v>2283186</c:v>
                </c:pt>
                <c:pt idx="7">
                  <c:v>2290554</c:v>
                </c:pt>
                <c:pt idx="8">
                  <c:v>2302824</c:v>
                </c:pt>
                <c:pt idx="9">
                  <c:v>2303862</c:v>
                </c:pt>
                <c:pt idx="10">
                  <c:v>2313728</c:v>
                </c:pt>
                <c:pt idx="11">
                  <c:v>2317367</c:v>
                </c:pt>
                <c:pt idx="12">
                  <c:v>2325953</c:v>
                </c:pt>
                <c:pt idx="13">
                  <c:v>2329780</c:v>
                </c:pt>
                <c:pt idx="14">
                  <c:v>2346202</c:v>
                </c:pt>
                <c:pt idx="15">
                  <c:v>2352414</c:v>
                </c:pt>
                <c:pt idx="16">
                  <c:v>2355770</c:v>
                </c:pt>
                <c:pt idx="17">
                  <c:v>2353488</c:v>
                </c:pt>
                <c:pt idx="18">
                  <c:v>2354935</c:v>
                </c:pt>
                <c:pt idx="19">
                  <c:v>2369982</c:v>
                </c:pt>
                <c:pt idx="20">
                  <c:v>2375779</c:v>
                </c:pt>
                <c:pt idx="21">
                  <c:v>2385928</c:v>
                </c:pt>
                <c:pt idx="22">
                  <c:v>2388097</c:v>
                </c:pt>
                <c:pt idx="23">
                  <c:v>2399083</c:v>
                </c:pt>
                <c:pt idx="24">
                  <c:v>2408737</c:v>
                </c:pt>
                <c:pt idx="25">
                  <c:v>2414861</c:v>
                </c:pt>
                <c:pt idx="26">
                  <c:v>2419727</c:v>
                </c:pt>
                <c:pt idx="27">
                  <c:v>2421751</c:v>
                </c:pt>
                <c:pt idx="28">
                  <c:v>2434377</c:v>
                </c:pt>
                <c:pt idx="29">
                  <c:v>2441766</c:v>
                </c:pt>
                <c:pt idx="30">
                  <c:v>2460304</c:v>
                </c:pt>
                <c:pt idx="31">
                  <c:v>2466442</c:v>
                </c:pt>
                <c:pt idx="32">
                  <c:v>2486929</c:v>
                </c:pt>
                <c:pt idx="33">
                  <c:v>2492508</c:v>
                </c:pt>
                <c:pt idx="34">
                  <c:v>2505079</c:v>
                </c:pt>
                <c:pt idx="35">
                  <c:v>2509131</c:v>
                </c:pt>
                <c:pt idx="36">
                  <c:v>2503142</c:v>
                </c:pt>
                <c:pt idx="37">
                  <c:v>2523955</c:v>
                </c:pt>
                <c:pt idx="38">
                  <c:v>2532601</c:v>
                </c:pt>
                <c:pt idx="39">
                  <c:v>2553677</c:v>
                </c:pt>
                <c:pt idx="40">
                  <c:v>2550781</c:v>
                </c:pt>
                <c:pt idx="41">
                  <c:v>2578427</c:v>
                </c:pt>
                <c:pt idx="42">
                  <c:v>2591785</c:v>
                </c:pt>
                <c:pt idx="43">
                  <c:v>2596252</c:v>
                </c:pt>
                <c:pt idx="44">
                  <c:v>2608719</c:v>
                </c:pt>
                <c:pt idx="45">
                  <c:v>2616955</c:v>
                </c:pt>
                <c:pt idx="46">
                  <c:v>2627502</c:v>
                </c:pt>
                <c:pt idx="47">
                  <c:v>2627461</c:v>
                </c:pt>
                <c:pt idx="48" formatCode="#,##0">
                  <c:v>2651501</c:v>
                </c:pt>
                <c:pt idx="49" formatCode="#,##0">
                  <c:v>2651229</c:v>
                </c:pt>
                <c:pt idx="50" formatCode="#,##0">
                  <c:v>2655302</c:v>
                </c:pt>
                <c:pt idx="51" formatCode="#,##0">
                  <c:v>2658996</c:v>
                </c:pt>
                <c:pt idx="52" formatCode="#,##0">
                  <c:v>2679427</c:v>
                </c:pt>
                <c:pt idx="53" formatCode="#,##0">
                  <c:v>2671636</c:v>
                </c:pt>
                <c:pt idx="54" formatCode="#,##0">
                  <c:v>2674060</c:v>
                </c:pt>
                <c:pt idx="55" formatCode="#,##0">
                  <c:v>2689323</c:v>
                </c:pt>
                <c:pt idx="56" formatCode="#,##0">
                  <c:v>2704252</c:v>
                </c:pt>
                <c:pt idx="57" formatCode="#,##0">
                  <c:v>2704853</c:v>
                </c:pt>
                <c:pt idx="58" formatCode="#,##0">
                  <c:v>2701027</c:v>
                </c:pt>
                <c:pt idx="59" formatCode="#,##0">
                  <c:v>2722397</c:v>
                </c:pt>
                <c:pt idx="60" formatCode="#,##0">
                  <c:v>2723946</c:v>
                </c:pt>
                <c:pt idx="61" formatCode="#,##0">
                  <c:v>2727815</c:v>
                </c:pt>
                <c:pt idx="62" formatCode="#,##0">
                  <c:v>2727657</c:v>
                </c:pt>
                <c:pt idx="63" formatCode="#,##0">
                  <c:v>2729671</c:v>
                </c:pt>
                <c:pt idx="64" formatCode="#,##0">
                  <c:v>2730980</c:v>
                </c:pt>
                <c:pt idx="65" formatCode="#,##0">
                  <c:v>2741999</c:v>
                </c:pt>
                <c:pt idx="66" formatCode="#,##0">
                  <c:v>2751029</c:v>
                </c:pt>
                <c:pt idx="67" formatCode="#,##0">
                  <c:v>2755607</c:v>
                </c:pt>
                <c:pt idx="68" formatCode="#,##0">
                  <c:v>2753306</c:v>
                </c:pt>
                <c:pt idx="69" formatCode="#,##0">
                  <c:v>2763222</c:v>
                </c:pt>
                <c:pt idx="70" formatCode="#,##0">
                  <c:v>2786024</c:v>
                </c:pt>
                <c:pt idx="71" formatCode="#,##0">
                  <c:v>2788658</c:v>
                </c:pt>
                <c:pt idx="72" formatCode="#,##0">
                  <c:v>2800325</c:v>
                </c:pt>
                <c:pt idx="73" formatCode="#,##0">
                  <c:v>2816465</c:v>
                </c:pt>
                <c:pt idx="74" formatCode="#,##0">
                  <c:v>2830727</c:v>
                </c:pt>
                <c:pt idx="75" formatCode="#,##0">
                  <c:v>2837391</c:v>
                </c:pt>
                <c:pt idx="76" formatCode="#,##0">
                  <c:v>2849003</c:v>
                </c:pt>
                <c:pt idx="77" formatCode="#,##0">
                  <c:v>2862570</c:v>
                </c:pt>
                <c:pt idx="78" formatCode="#,##0">
                  <c:v>2872856</c:v>
                </c:pt>
                <c:pt idx="79" formatCode="#,##0">
                  <c:v>2875674</c:v>
                </c:pt>
                <c:pt idx="80" formatCode="#,##0">
                  <c:v>2907880</c:v>
                </c:pt>
                <c:pt idx="81" formatCode="#,##0">
                  <c:v>2930231</c:v>
                </c:pt>
                <c:pt idx="82" formatCode="#,##0">
                  <c:v>2936322</c:v>
                </c:pt>
                <c:pt idx="83" formatCode="#,##0">
                  <c:v>2943413</c:v>
                </c:pt>
                <c:pt idx="84" formatCode="#,##0">
                  <c:v>2951623</c:v>
                </c:pt>
                <c:pt idx="85" formatCode="#,##0">
                  <c:v>2956602</c:v>
                </c:pt>
                <c:pt idx="86" formatCode="#,##0">
                  <c:v>2964483</c:v>
                </c:pt>
                <c:pt idx="87" formatCode="#,##0">
                  <c:v>2984685</c:v>
                </c:pt>
                <c:pt idx="88" formatCode="#,##0">
                  <c:v>2999717</c:v>
                </c:pt>
                <c:pt idx="89" formatCode="#,##0">
                  <c:v>2995777</c:v>
                </c:pt>
                <c:pt idx="90" formatCode="#,##0">
                  <c:v>3001092</c:v>
                </c:pt>
                <c:pt idx="91" formatCode="#,##0">
                  <c:v>3022705</c:v>
                </c:pt>
                <c:pt idx="92" formatCode="#,##0">
                  <c:v>2994285</c:v>
                </c:pt>
                <c:pt idx="93" formatCode="#,##0">
                  <c:v>2993483</c:v>
                </c:pt>
                <c:pt idx="94" formatCode="#,##0">
                  <c:v>3005766</c:v>
                </c:pt>
                <c:pt idx="95" formatCode="#,##0">
                  <c:v>3018354</c:v>
                </c:pt>
                <c:pt idx="96" formatCode="#,##0">
                  <c:v>3034198</c:v>
                </c:pt>
                <c:pt idx="97" formatCode="#,##0">
                  <c:v>3043283</c:v>
                </c:pt>
                <c:pt idx="98" formatCode="#,##0">
                  <c:v>3058180</c:v>
                </c:pt>
                <c:pt idx="99" formatCode="#,##0">
                  <c:v>3064729</c:v>
                </c:pt>
                <c:pt idx="100" formatCode="#,##0">
                  <c:v>3070275</c:v>
                </c:pt>
                <c:pt idx="101" formatCode="#,##0">
                  <c:v>3092190</c:v>
                </c:pt>
                <c:pt idx="102" formatCode="#,##0">
                  <c:v>3105105</c:v>
                </c:pt>
                <c:pt idx="103" formatCode="#,##0">
                  <c:v>3107304</c:v>
                </c:pt>
                <c:pt idx="104" formatCode="#,##0">
                  <c:v>3138749</c:v>
                </c:pt>
                <c:pt idx="105" formatCode="#,##0">
                  <c:v>3150477</c:v>
                </c:pt>
                <c:pt idx="106" formatCode="#,##0">
                  <c:v>3152322</c:v>
                </c:pt>
                <c:pt idx="107" formatCode="#,##0">
                  <c:v>3161328</c:v>
                </c:pt>
                <c:pt idx="108" formatCode="#,##0">
                  <c:v>3160725</c:v>
                </c:pt>
                <c:pt idx="109" formatCode="#,##0">
                  <c:v>3170700</c:v>
                </c:pt>
                <c:pt idx="110" formatCode="#,##0">
                  <c:v>3169490</c:v>
                </c:pt>
                <c:pt idx="111" formatCode="#,##0">
                  <c:v>3171781</c:v>
                </c:pt>
                <c:pt idx="112" formatCode="#,##0">
                  <c:v>3180539</c:v>
                </c:pt>
                <c:pt idx="113" formatCode="#,##0">
                  <c:v>3179293</c:v>
                </c:pt>
                <c:pt idx="114" formatCode="#,##0">
                  <c:v>3191932</c:v>
                </c:pt>
                <c:pt idx="115" formatCode="#,##0">
                  <c:v>3206010</c:v>
                </c:pt>
                <c:pt idx="116" formatCode="#,##0">
                  <c:v>3216919</c:v>
                </c:pt>
                <c:pt idx="117" formatCode="#,##0">
                  <c:v>3228929</c:v>
                </c:pt>
                <c:pt idx="118" formatCode="#,##0">
                  <c:v>3247711</c:v>
                </c:pt>
                <c:pt idx="119" formatCode="#,##0">
                  <c:v>3254410</c:v>
                </c:pt>
                <c:pt idx="120" formatCode="#,##0">
                  <c:v>3262116</c:v>
                </c:pt>
                <c:pt idx="121" formatCode="#,##0">
                  <c:v>3267047</c:v>
                </c:pt>
                <c:pt idx="122" formatCode="#,##0">
                  <c:v>3278082</c:v>
                </c:pt>
                <c:pt idx="123" formatCode="#,##0">
                  <c:v>3287205</c:v>
                </c:pt>
                <c:pt idx="124" formatCode="#,##0">
                  <c:v>3293648</c:v>
                </c:pt>
                <c:pt idx="125" formatCode="#,##0">
                  <c:v>3303644</c:v>
                </c:pt>
                <c:pt idx="126" formatCode="#,##0">
                  <c:v>3306253</c:v>
                </c:pt>
                <c:pt idx="127" formatCode="#,##0">
                  <c:v>3309129</c:v>
                </c:pt>
                <c:pt idx="128" formatCode="#,##0">
                  <c:v>3312850</c:v>
                </c:pt>
                <c:pt idx="129" formatCode="#,##0">
                  <c:v>3314754</c:v>
                </c:pt>
                <c:pt idx="130" formatCode="#,##0">
                  <c:v>3323755</c:v>
                </c:pt>
                <c:pt idx="131" formatCode="#,##0">
                  <c:v>3321659</c:v>
                </c:pt>
                <c:pt idx="132" formatCode="#,##0">
                  <c:v>3326035</c:v>
                </c:pt>
                <c:pt idx="133" formatCode="#,##0">
                  <c:v>3329175</c:v>
                </c:pt>
                <c:pt idx="134" formatCode="#,##0">
                  <c:v>3343004</c:v>
                </c:pt>
                <c:pt idx="135" formatCode="#,##0">
                  <c:v>3341103</c:v>
                </c:pt>
                <c:pt idx="136" formatCode="#,##0">
                  <c:v>3340460</c:v>
                </c:pt>
                <c:pt idx="137" formatCode="#,##0">
                  <c:v>3320288</c:v>
                </c:pt>
                <c:pt idx="138" formatCode="#,##0">
                  <c:v>3313687</c:v>
                </c:pt>
                <c:pt idx="139" formatCode="#,##0">
                  <c:v>3310530</c:v>
                </c:pt>
                <c:pt idx="140" formatCode="#,##0">
                  <c:v>3312104</c:v>
                </c:pt>
                <c:pt idx="141" formatCode="#,##0">
                  <c:v>3307819</c:v>
                </c:pt>
                <c:pt idx="142" formatCode="#,##0">
                  <c:v>3297910</c:v>
                </c:pt>
                <c:pt idx="143" formatCode="#,##0">
                  <c:v>3291495</c:v>
                </c:pt>
                <c:pt idx="144" formatCode="#,##0">
                  <c:v>3282854</c:v>
                </c:pt>
                <c:pt idx="145" formatCode="#,##0">
                  <c:v>3279421</c:v>
                </c:pt>
                <c:pt idx="146" formatCode="#,##0">
                  <c:v>3257394</c:v>
                </c:pt>
                <c:pt idx="147" formatCode="#,##0">
                  <c:v>3247591</c:v>
                </c:pt>
                <c:pt idx="148" formatCode="#,##0">
                  <c:v>3233742</c:v>
                </c:pt>
                <c:pt idx="149" formatCode="#,##0">
                  <c:v>3254812</c:v>
                </c:pt>
                <c:pt idx="150" formatCode="#,##0">
                  <c:v>3248714</c:v>
                </c:pt>
                <c:pt idx="151" formatCode="#,##0">
                  <c:v>3233677</c:v>
                </c:pt>
                <c:pt idx="152" formatCode="#,##0">
                  <c:v>3220205</c:v>
                </c:pt>
                <c:pt idx="153" formatCode="#,##0">
                  <c:v>3213819</c:v>
                </c:pt>
                <c:pt idx="154" formatCode="#,##0">
                  <c:v>3203987</c:v>
                </c:pt>
                <c:pt idx="155" formatCode="#,##0">
                  <c:v>3198335</c:v>
                </c:pt>
                <c:pt idx="156" formatCode="#,##0">
                  <c:v>3207767</c:v>
                </c:pt>
                <c:pt idx="157" formatCode="#,##0">
                  <c:v>3201098</c:v>
                </c:pt>
                <c:pt idx="158" formatCode="#,##0">
                  <c:v>3200104</c:v>
                </c:pt>
                <c:pt idx="159" formatCode="#,##0">
                  <c:v>3205809</c:v>
                </c:pt>
                <c:pt idx="160" formatCode="#,##0">
                  <c:v>3210750</c:v>
                </c:pt>
                <c:pt idx="161" formatCode="#,##0">
                  <c:v>3221017</c:v>
                </c:pt>
                <c:pt idx="162" formatCode="#,##0">
                  <c:v>3219202</c:v>
                </c:pt>
                <c:pt idx="163" formatCode="#,##0">
                  <c:v>3220185</c:v>
                </c:pt>
                <c:pt idx="164" formatCode="#,##0">
                  <c:v>3213924</c:v>
                </c:pt>
                <c:pt idx="165" formatCode="#,##0">
                  <c:v>3223109</c:v>
                </c:pt>
                <c:pt idx="166" formatCode="#,##0">
                  <c:v>3214112</c:v>
                </c:pt>
                <c:pt idx="167" formatCode="#,##0">
                  <c:v>3216077</c:v>
                </c:pt>
                <c:pt idx="168" formatCode="#,##0">
                  <c:v>3213551</c:v>
                </c:pt>
                <c:pt idx="169" formatCode="#,##0">
                  <c:v>3211002</c:v>
                </c:pt>
                <c:pt idx="170" formatCode="#,##0">
                  <c:v>3214319</c:v>
                </c:pt>
                <c:pt idx="171" formatCode="#,##0">
                  <c:v>3208037</c:v>
                </c:pt>
                <c:pt idx="172" formatCode="#,##0">
                  <c:v>3209900</c:v>
                </c:pt>
                <c:pt idx="173" formatCode="#,##0">
                  <c:v>3196803</c:v>
                </c:pt>
                <c:pt idx="174" formatCode="#,##0">
                  <c:v>3197463</c:v>
                </c:pt>
                <c:pt idx="175" formatCode="#,##0">
                  <c:v>3185088</c:v>
                </c:pt>
                <c:pt idx="176" formatCode="#,##0">
                  <c:v>3184151</c:v>
                </c:pt>
                <c:pt idx="177" formatCode="#,##0">
                  <c:v>3176873</c:v>
                </c:pt>
                <c:pt idx="178" formatCode="#,##0">
                  <c:v>3179833</c:v>
                </c:pt>
                <c:pt idx="179" formatCode="#,##0">
                  <c:v>3177276</c:v>
                </c:pt>
                <c:pt idx="180" formatCode="#,##0">
                  <c:v>3168042</c:v>
                </c:pt>
                <c:pt idx="181" formatCode="#,##0">
                  <c:v>3194820</c:v>
                </c:pt>
                <c:pt idx="182" formatCode="#,##0">
                  <c:v>3196937</c:v>
                </c:pt>
                <c:pt idx="183" formatCode="#,##0">
                  <c:v>3201356</c:v>
                </c:pt>
                <c:pt idx="184" formatCode="#,##0">
                  <c:v>3198405</c:v>
                </c:pt>
                <c:pt idx="185" formatCode="#,##0">
                  <c:v>3197458</c:v>
                </c:pt>
                <c:pt idx="186" formatCode="#,##0">
                  <c:v>3200621</c:v>
                </c:pt>
                <c:pt idx="187" formatCode="#,##0">
                  <c:v>3217959</c:v>
                </c:pt>
                <c:pt idx="188" formatCode="#,##0">
                  <c:v>3224412</c:v>
                </c:pt>
                <c:pt idx="189" formatCode="#,##0">
                  <c:v>3210119</c:v>
                </c:pt>
                <c:pt idx="190" formatCode="#,##0">
                  <c:v>3210436</c:v>
                </c:pt>
                <c:pt idx="191" formatCode="#,##0">
                  <c:v>3213916</c:v>
                </c:pt>
                <c:pt idx="192" formatCode="#,##0">
                  <c:v>3208270</c:v>
                </c:pt>
                <c:pt idx="193" formatCode="#,##0">
                  <c:v>3179843</c:v>
                </c:pt>
                <c:pt idx="194" formatCode="#,##0">
                  <c:v>3170662</c:v>
                </c:pt>
                <c:pt idx="195" formatCode="#,##0">
                  <c:v>3160339</c:v>
                </c:pt>
                <c:pt idx="196" formatCode="#,##0">
                  <c:v>3161611</c:v>
                </c:pt>
                <c:pt idx="197" formatCode="#,##0">
                  <c:v>3165089</c:v>
                </c:pt>
                <c:pt idx="198" formatCode="#,##0">
                  <c:v>3155964</c:v>
                </c:pt>
                <c:pt idx="199" formatCode="#,##0">
                  <c:v>3153233</c:v>
                </c:pt>
              </c:numCache>
            </c:numRef>
          </c:val>
        </c:ser>
        <c:ser>
          <c:idx val="3"/>
          <c:order val="2"/>
          <c:tx>
            <c:strRef>
              <c:f>TOTAL_PEF_B!$AR$2</c:f>
              <c:strCache>
                <c:ptCount val="1"/>
                <c:pt idx="0">
                  <c:v>Spring'13</c:v>
                </c:pt>
              </c:strCache>
            </c:strRef>
          </c:tx>
          <c:spPr>
            <a:ln w="25400">
              <a:solidFill>
                <a:srgbClr val="0000FF"/>
              </a:solidFill>
              <a:prstDash val="dash"/>
            </a:ln>
          </c:spPr>
          <c:marker>
            <c:symbol val="none"/>
          </c:marker>
          <c:val>
            <c:numRef>
              <c:f>TOTAL_PEF_B!$AR$75:$AR$363</c:f>
              <c:numCache>
                <c:formatCode>General</c:formatCode>
                <c:ptCount val="289"/>
                <c:pt idx="192" formatCode="_(* #,##0_);_(* \(#,##0\);_(* &quot;-&quot;??_);_(@_)">
                  <c:v>3214026</c:v>
                </c:pt>
                <c:pt idx="193" formatCode="_(* #,##0_);_(* \(#,##0\);_(* &quot;-&quot;??_);_(@_)">
                  <c:v>3184543</c:v>
                </c:pt>
                <c:pt idx="194" formatCode="_(* #,##0_);_(* \(#,##0\);_(* &quot;-&quot;??_);_(@_)">
                  <c:v>3175377</c:v>
                </c:pt>
                <c:pt idx="195" formatCode="_(* #,##0_);_(* \(#,##0\);_(* &quot;-&quot;??_);_(@_)">
                  <c:v>3168022</c:v>
                </c:pt>
                <c:pt idx="196" formatCode="_(* #,##0_);_(* \(#,##0\);_(* &quot;-&quot;??_);_(@_)">
                  <c:v>3164187</c:v>
                </c:pt>
                <c:pt idx="197" formatCode="_(* #,##0_);_(* \(#,##0\);_(* &quot;-&quot;??_);_(@_)">
                  <c:v>3157429</c:v>
                </c:pt>
                <c:pt idx="198" formatCode="_(* #,##0_);_(* \(#,##0\);_(* &quot;-&quot;??_);_(@_)">
                  <c:v>3147295</c:v>
                </c:pt>
                <c:pt idx="199" formatCode="_(* #,##0_);_(* \(#,##0\);_(* &quot;-&quot;??_);_(@_)">
                  <c:v>3137285</c:v>
                </c:pt>
                <c:pt idx="200" formatCode="_(* #,##0_);_(* \(#,##0\);_(* &quot;-&quot;??_);_(@_)">
                  <c:v>3128554</c:v>
                </c:pt>
                <c:pt idx="201" formatCode="_(* #,##0_);_(* \(#,##0\);_(* &quot;-&quot;??_);_(@_)">
                  <c:v>3132777</c:v>
                </c:pt>
                <c:pt idx="202" formatCode="_(* #,##0_);_(* \(#,##0\);_(* &quot;-&quot;??_);_(@_)">
                  <c:v>3135817</c:v>
                </c:pt>
                <c:pt idx="203" formatCode="_(* #,##0_);_(* \(#,##0\);_(* &quot;-&quot;??_);_(@_)">
                  <c:v>3126761</c:v>
                </c:pt>
                <c:pt idx="204" formatCode="_(* #,##0_);_(* \(#,##0\);_(* &quot;-&quot;??_);_(@_)">
                  <c:v>3131707</c:v>
                </c:pt>
                <c:pt idx="205" formatCode="_(* #,##0_);_(* \(#,##0\);_(* &quot;-&quot;??_);_(@_)">
                  <c:v>3135209</c:v>
                </c:pt>
                <c:pt idx="206" formatCode="_(* #,##0_);_(* \(#,##0\);_(* &quot;-&quot;??_);_(@_)">
                  <c:v>3139180</c:v>
                </c:pt>
                <c:pt idx="207" formatCode="_(* #,##0_);_(* \(#,##0\);_(* &quot;-&quot;??_);_(@_)">
                  <c:v>3143639</c:v>
                </c:pt>
                <c:pt idx="208" formatCode="_(* #,##0_);_(* \(#,##0\);_(* &quot;-&quot;??_);_(@_)">
                  <c:v>3148591</c:v>
                </c:pt>
                <c:pt idx="209" formatCode="_(* #,##0_);_(* \(#,##0\);_(* &quot;-&quot;??_);_(@_)">
                  <c:v>3154032</c:v>
                </c:pt>
                <c:pt idx="210" formatCode="_(* #,##0_);_(* \(#,##0\);_(* &quot;-&quot;??_);_(@_)">
                  <c:v>3159829</c:v>
                </c:pt>
                <c:pt idx="211" formatCode="_(* #,##0_);_(* \(#,##0\);_(* &quot;-&quot;??_);_(@_)">
                  <c:v>3166240</c:v>
                </c:pt>
                <c:pt idx="212" formatCode="_(* #,##0_);_(* \(#,##0\);_(* &quot;-&quot;??_);_(@_)">
                  <c:v>3173272</c:v>
                </c:pt>
                <c:pt idx="213" formatCode="_(* #,##0_);_(* \(#,##0\);_(* &quot;-&quot;??_);_(@_)">
                  <c:v>3180079</c:v>
                </c:pt>
                <c:pt idx="214" formatCode="_(* #,##0_);_(* \(#,##0\);_(* &quot;-&quot;??_);_(@_)">
                  <c:v>3187165</c:v>
                </c:pt>
                <c:pt idx="215" formatCode="_(* #,##0_);_(* \(#,##0\);_(* &quot;-&quot;??_);_(@_)">
                  <c:v>3193972</c:v>
                </c:pt>
                <c:pt idx="216" formatCode="_(* #,##0_);_(* \(#,##0\);_(* &quot;-&quot;??_);_(@_)">
                  <c:v>3201054</c:v>
                </c:pt>
                <c:pt idx="217" formatCode="_(* #,##0_);_(* \(#,##0\);_(* &quot;-&quot;??_);_(@_)">
                  <c:v>3207880</c:v>
                </c:pt>
                <c:pt idx="218" formatCode="_(* #,##0_);_(* \(#,##0\);_(* &quot;-&quot;??_);_(@_)">
                  <c:v>3214843</c:v>
                </c:pt>
                <c:pt idx="219" formatCode="_(* #,##0_);_(* \(#,##0\);_(* &quot;-&quot;??_);_(@_)">
                  <c:v>3221815</c:v>
                </c:pt>
                <c:pt idx="220" formatCode="_(* #,##0_);_(* \(#,##0\);_(* &quot;-&quot;??_);_(@_)">
                  <c:v>3228799</c:v>
                </c:pt>
                <c:pt idx="221" formatCode="_(* #,##0_);_(* \(#,##0\);_(* &quot;-&quot;??_);_(@_)">
                  <c:v>3235789</c:v>
                </c:pt>
                <c:pt idx="222" formatCode="_(* #,##0_);_(* \(#,##0\);_(* &quot;-&quot;??_);_(@_)">
                  <c:v>3242782</c:v>
                </c:pt>
                <c:pt idx="223" formatCode="_(* #,##0_);_(* \(#,##0\);_(* &quot;-&quot;??_);_(@_)">
                  <c:v>3249607</c:v>
                </c:pt>
                <c:pt idx="224" formatCode="_(* #,##0_);_(* \(#,##0\);_(* &quot;-&quot;??_);_(@_)">
                  <c:v>3256108</c:v>
                </c:pt>
                <c:pt idx="225" formatCode="_(* #,##0_);_(* \(#,##0\);_(* &quot;-&quot;??_);_(@_)">
                  <c:v>3262285</c:v>
                </c:pt>
                <c:pt idx="226" formatCode="_(* #,##0_);_(* \(#,##0\);_(* &quot;-&quot;??_);_(@_)">
                  <c:v>3268145</c:v>
                </c:pt>
                <c:pt idx="227" formatCode="_(* #,##0_);_(* \(#,##0\);_(* &quot;-&quot;??_);_(@_)">
                  <c:v>3273850</c:v>
                </c:pt>
                <c:pt idx="228" formatCode="_(* #,##0_);_(* \(#,##0\);_(* &quot;-&quot;??_);_(@_)">
                  <c:v>3279231</c:v>
                </c:pt>
                <c:pt idx="229" formatCode="_(* #,##0_);_(* \(#,##0\);_(* &quot;-&quot;??_);_(@_)">
                  <c:v>3284450</c:v>
                </c:pt>
                <c:pt idx="230" formatCode="_(* #,##0_);_(* \(#,##0\);_(* &quot;-&quot;??_);_(@_)">
                  <c:v>3289340</c:v>
                </c:pt>
                <c:pt idx="231" formatCode="_(* #,##0_);_(* \(#,##0\);_(* &quot;-&quot;??_);_(@_)">
                  <c:v>3293902</c:v>
                </c:pt>
                <c:pt idx="232" formatCode="_(* #,##0_);_(* \(#,##0\);_(* &quot;-&quot;??_);_(@_)">
                  <c:v>3297968</c:v>
                </c:pt>
                <c:pt idx="233" formatCode="_(* #,##0_);_(* \(#,##0\);_(* &quot;-&quot;??_);_(@_)">
                  <c:v>3301703</c:v>
                </c:pt>
                <c:pt idx="234" formatCode="_(* #,##0_);_(* \(#,##0\);_(* &quot;-&quot;??_);_(@_)">
                  <c:v>3305104</c:v>
                </c:pt>
                <c:pt idx="235" formatCode="_(* #,##0_);_(* \(#,##0\);_(* &quot;-&quot;??_);_(@_)">
                  <c:v>3308336</c:v>
                </c:pt>
                <c:pt idx="236" formatCode="_(* #,##0_);_(* \(#,##0\);_(* &quot;-&quot;??_);_(@_)">
                  <c:v>3311233</c:v>
                </c:pt>
                <c:pt idx="237" formatCode="_(* #,##0_);_(* \(#,##0\);_(* &quot;-&quot;??_);_(@_)">
                  <c:v>3313964</c:v>
                </c:pt>
                <c:pt idx="238" formatCode="_(* #,##0_);_(* \(#,##0\);_(* &quot;-&quot;??_);_(@_)">
                  <c:v>3316531</c:v>
                </c:pt>
                <c:pt idx="239" formatCode="_(* #,##0_);_(* \(#,##0\);_(* &quot;-&quot;??_);_(@_)">
                  <c:v>3319103</c:v>
                </c:pt>
                <c:pt idx="240" formatCode="_(* #,##0_);_(* \(#,##0\);_(* &quot;-&quot;??_);_(@_)">
                  <c:v>3321677</c:v>
                </c:pt>
                <c:pt idx="241" formatCode="_(* #,##0_);_(* \(#,##0\);_(* &quot;-&quot;??_);_(@_)">
                  <c:v>3324253</c:v>
                </c:pt>
                <c:pt idx="242" formatCode="_(* #,##0_);_(* \(#,##0\);_(* &quot;-&quot;??_);_(@_)">
                  <c:v>3326830</c:v>
                </c:pt>
                <c:pt idx="243" formatCode="_(* #,##0_);_(* \(#,##0\);_(* &quot;-&quot;??_);_(@_)">
                  <c:v>3329408</c:v>
                </c:pt>
                <c:pt idx="244" formatCode="_(* #,##0_);_(* \(#,##0\);_(* &quot;-&quot;??_);_(@_)">
                  <c:v>3331988</c:v>
                </c:pt>
                <c:pt idx="245" formatCode="_(* #,##0_);_(* \(#,##0\);_(* &quot;-&quot;??_);_(@_)">
                  <c:v>3334569</c:v>
                </c:pt>
                <c:pt idx="246" formatCode="_(* #,##0_);_(* \(#,##0\);_(* &quot;-&quot;??_);_(@_)">
                  <c:v>3337149</c:v>
                </c:pt>
                <c:pt idx="247" formatCode="_(* #,##0_);_(* \(#,##0\);_(* &quot;-&quot;??_);_(@_)">
                  <c:v>3339726</c:v>
                </c:pt>
                <c:pt idx="248" formatCode="_(* #,##0_);_(* \(#,##0\);_(* &quot;-&quot;??_);_(@_)">
                  <c:v>3342302</c:v>
                </c:pt>
                <c:pt idx="249" formatCode="_(* #,##0_);_(* \(#,##0\);_(* &quot;-&quot;??_);_(@_)">
                  <c:v>3344879</c:v>
                </c:pt>
                <c:pt idx="250" formatCode="_(* #,##0_);_(* \(#,##0\);_(* &quot;-&quot;??_);_(@_)">
                  <c:v>3347460</c:v>
                </c:pt>
                <c:pt idx="251" formatCode="_(* #,##0_);_(* \(#,##0\);_(* &quot;-&quot;??_);_(@_)">
                  <c:v>3350045</c:v>
                </c:pt>
                <c:pt idx="252" formatCode="_(* #,##0_);_(* \(#,##0\);_(* &quot;-&quot;??_);_(@_)">
                  <c:v>3352632</c:v>
                </c:pt>
                <c:pt idx="253" formatCode="_(* #,##0_);_(* \(#,##0\);_(* &quot;-&quot;??_);_(@_)">
                  <c:v>3355222</c:v>
                </c:pt>
                <c:pt idx="254" formatCode="_(* #,##0_);_(* \(#,##0\);_(* &quot;-&quot;??_);_(@_)">
                  <c:v>3357812</c:v>
                </c:pt>
                <c:pt idx="255" formatCode="_(* #,##0_);_(* \(#,##0\);_(* &quot;-&quot;??_);_(@_)">
                  <c:v>3360404</c:v>
                </c:pt>
                <c:pt idx="256" formatCode="_(* #,##0_);_(* \(#,##0\);_(* &quot;-&quot;??_);_(@_)">
                  <c:v>3362997</c:v>
                </c:pt>
                <c:pt idx="257" formatCode="_(* #,##0_);_(* \(#,##0\);_(* &quot;-&quot;??_);_(@_)">
                  <c:v>3365591</c:v>
                </c:pt>
                <c:pt idx="258" formatCode="_(* #,##0_);_(* \(#,##0\);_(* &quot;-&quot;??_);_(@_)">
                  <c:v>3368184</c:v>
                </c:pt>
                <c:pt idx="259" formatCode="_(* #,##0_);_(* \(#,##0\);_(* &quot;-&quot;??_);_(@_)">
                  <c:v>3370775</c:v>
                </c:pt>
                <c:pt idx="260" formatCode="_(* #,##0_);_(* \(#,##0\);_(* &quot;-&quot;??_);_(@_)">
                  <c:v>3373365</c:v>
                </c:pt>
                <c:pt idx="261" formatCode="_(* #,##0_);_(* \(#,##0\);_(* &quot;-&quot;??_);_(@_)">
                  <c:v>3375956</c:v>
                </c:pt>
                <c:pt idx="262" formatCode="_(* #,##0_);_(* \(#,##0\);_(* &quot;-&quot;??_);_(@_)">
                  <c:v>3378550</c:v>
                </c:pt>
                <c:pt idx="263" formatCode="_(* #,##0_);_(* \(#,##0\);_(* &quot;-&quot;??_);_(@_)">
                  <c:v>3381148</c:v>
                </c:pt>
                <c:pt idx="264" formatCode="_(* #,##0_);_(* \(#,##0\);_(* &quot;-&quot;??_);_(@_)">
                  <c:v>3383749</c:v>
                </c:pt>
                <c:pt idx="265" formatCode="_(* #,##0_);_(* \(#,##0\);_(* &quot;-&quot;??_);_(@_)">
                  <c:v>3386351</c:v>
                </c:pt>
                <c:pt idx="266" formatCode="_(* #,##0_);_(* \(#,##0\);_(* &quot;-&quot;??_);_(@_)">
                  <c:v>3388954</c:v>
                </c:pt>
                <c:pt idx="267" formatCode="_(* #,##0_);_(* \(#,##0\);_(* &quot;-&quot;??_);_(@_)">
                  <c:v>3391558</c:v>
                </c:pt>
                <c:pt idx="268" formatCode="_(* #,##0_);_(* \(#,##0\);_(* &quot;-&quot;??_);_(@_)">
                  <c:v>3394164</c:v>
                </c:pt>
                <c:pt idx="269" formatCode="_(* #,##0_);_(* \(#,##0\);_(* &quot;-&quot;??_);_(@_)">
                  <c:v>3396770</c:v>
                </c:pt>
                <c:pt idx="270" formatCode="_(* #,##0_);_(* \(#,##0\);_(* &quot;-&quot;??_);_(@_)">
                  <c:v>3399376</c:v>
                </c:pt>
                <c:pt idx="271" formatCode="_(* #,##0_);_(* \(#,##0\);_(* &quot;-&quot;??_);_(@_)">
                  <c:v>3401980</c:v>
                </c:pt>
                <c:pt idx="272" formatCode="_(* #,##0_);_(* \(#,##0\);_(* &quot;-&quot;??_);_(@_)">
                  <c:v>3404582</c:v>
                </c:pt>
                <c:pt idx="273" formatCode="_(* #,##0_);_(* \(#,##0\);_(* &quot;-&quot;??_);_(@_)">
                  <c:v>3407185</c:v>
                </c:pt>
                <c:pt idx="274" formatCode="_(* #,##0_);_(* \(#,##0\);_(* &quot;-&quot;??_);_(@_)">
                  <c:v>3409792</c:v>
                </c:pt>
                <c:pt idx="275" formatCode="_(* #,##0_);_(* \(#,##0\);_(* &quot;-&quot;??_);_(@_)">
                  <c:v>3412403</c:v>
                </c:pt>
                <c:pt idx="276" formatCode="_(* #,##0_);_(* \(#,##0\);_(* &quot;-&quot;??_);_(@_)">
                  <c:v>3415017</c:v>
                </c:pt>
                <c:pt idx="277" formatCode="_(* #,##0_);_(* \(#,##0\);_(* &quot;-&quot;??_);_(@_)">
                  <c:v>3417633</c:v>
                </c:pt>
                <c:pt idx="278" formatCode="_(* #,##0_);_(* \(#,##0\);_(* &quot;-&quot;??_);_(@_)">
                  <c:v>3420249</c:v>
                </c:pt>
                <c:pt idx="279" formatCode="_(* #,##0_);_(* \(#,##0\);_(* &quot;-&quot;??_);_(@_)">
                  <c:v>3422867</c:v>
                </c:pt>
                <c:pt idx="280" formatCode="_(* #,##0_);_(* \(#,##0\);_(* &quot;-&quot;??_);_(@_)">
                  <c:v>3425487</c:v>
                </c:pt>
                <c:pt idx="281" formatCode="_(* #,##0_);_(* \(#,##0\);_(* &quot;-&quot;??_);_(@_)">
                  <c:v>3428108</c:v>
                </c:pt>
                <c:pt idx="282" formatCode="_(* #,##0_);_(* \(#,##0\);_(* &quot;-&quot;??_);_(@_)">
                  <c:v>3430728</c:v>
                </c:pt>
                <c:pt idx="283" formatCode="_(* #,##0_);_(* \(#,##0\);_(* &quot;-&quot;??_);_(@_)">
                  <c:v>3433345</c:v>
                </c:pt>
                <c:pt idx="284" formatCode="_(* #,##0_);_(* \(#,##0\);_(* &quot;-&quot;??_);_(@_)">
                  <c:v>3435961</c:v>
                </c:pt>
                <c:pt idx="285" formatCode="_(* #,##0_);_(* \(#,##0\);_(* &quot;-&quot;??_);_(@_)">
                  <c:v>3438578</c:v>
                </c:pt>
                <c:pt idx="286" formatCode="_(* #,##0_);_(* \(#,##0\);_(* &quot;-&quot;??_);_(@_)">
                  <c:v>3441198</c:v>
                </c:pt>
                <c:pt idx="287" formatCode="_(* #,##0_);_(* \(#,##0\);_(* &quot;-&quot;??_);_(@_)">
                  <c:v>3443823</c:v>
                </c:pt>
                <c:pt idx="288" formatCode="_(* #,##0_);_(* \(#,##0\);_(* &quot;-&quot;??_);_(@_)">
                  <c:v>3446450</c:v>
                </c:pt>
              </c:numCache>
            </c:numRef>
          </c:val>
        </c:ser>
        <c:ser>
          <c:idx val="2"/>
          <c:order val="3"/>
          <c:tx>
            <c:strRef>
              <c:f>TOTAL_PEF_B!$AG$2</c:f>
              <c:strCache>
                <c:ptCount val="1"/>
                <c:pt idx="0">
                  <c:v>Fall'13</c:v>
                </c:pt>
              </c:strCache>
            </c:strRef>
          </c:tx>
          <c:spPr>
            <a:ln w="47625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TOTAL_PEF_B!$AQ$75:$AQ$363</c:f>
              <c:numCache>
                <c:formatCode>General</c:formatCode>
                <c:ptCount val="289"/>
                <c:pt idx="200" formatCode="_(* #,##0_);_(* \(#,##0\);_(* &quot;-&quot;??_);_(@_)">
                  <c:v>3144057</c:v>
                </c:pt>
                <c:pt idx="201" formatCode="_(* #,##0_);_(* \(#,##0\);_(* &quot;-&quot;??_);_(@_)">
                  <c:v>3143582</c:v>
                </c:pt>
                <c:pt idx="202" formatCode="_(* #,##0_);_(* \(#,##0\);_(* &quot;-&quot;??_);_(@_)">
                  <c:v>3138296</c:v>
                </c:pt>
                <c:pt idx="203" formatCode="_(* #,##0_);_(* \(#,##0\);_(* &quot;-&quot;??_);_(@_)">
                  <c:v>3135238</c:v>
                </c:pt>
                <c:pt idx="204" formatCode="_(* #,##0_);_(* \(#,##0\);_(* &quot;-&quot;??_);_(@_)">
                  <c:v>3137350</c:v>
                </c:pt>
                <c:pt idx="205" formatCode="_(* #,##0_);_(* \(#,##0\);_(* &quot;-&quot;??_);_(@_)">
                  <c:v>3136959</c:v>
                </c:pt>
                <c:pt idx="206" formatCode="_(* #,##0_);_(* \(#,##0\);_(* &quot;-&quot;??_);_(@_)">
                  <c:v>3138061</c:v>
                </c:pt>
                <c:pt idx="207" formatCode="_(* #,##0_);_(* \(#,##0\);_(* &quot;-&quot;??_);_(@_)">
                  <c:v>3140205</c:v>
                </c:pt>
                <c:pt idx="208" formatCode="_(* #,##0_);_(* \(#,##0\);_(* &quot;-&quot;??_);_(@_)">
                  <c:v>3129073</c:v>
                </c:pt>
                <c:pt idx="209" formatCode="_(* #,##0_);_(* \(#,##0\);_(* &quot;-&quot;??_);_(@_)">
                  <c:v>3123822</c:v>
                </c:pt>
                <c:pt idx="210" formatCode="_(* #,##0_);_(* \(#,##0\);_(* &quot;-&quot;??_);_(@_)">
                  <c:v>3122140</c:v>
                </c:pt>
                <c:pt idx="211" formatCode="_(* #,##0_);_(* \(#,##0\);_(* &quot;-&quot;??_);_(@_)">
                  <c:v>3118060</c:v>
                </c:pt>
                <c:pt idx="212" formatCode="_(* #,##0_);_(* \(#,##0\);_(* &quot;-&quot;??_);_(@_)">
                  <c:v>3119147</c:v>
                </c:pt>
                <c:pt idx="213" formatCode="_(* #,##0_);_(* \(#,##0\);_(* &quot;-&quot;??_);_(@_)">
                  <c:v>3120092</c:v>
                </c:pt>
                <c:pt idx="214" formatCode="_(* #,##0_);_(* \(#,##0\);_(* &quot;-&quot;??_);_(@_)">
                  <c:v>3121084</c:v>
                </c:pt>
                <c:pt idx="215" formatCode="_(* #,##0_);_(* \(#,##0\);_(* &quot;-&quot;??_);_(@_)">
                  <c:v>3122509</c:v>
                </c:pt>
                <c:pt idx="216" formatCode="_(* #,##0_);_(* \(#,##0\);_(* &quot;-&quot;??_);_(@_)">
                  <c:v>3124339</c:v>
                </c:pt>
                <c:pt idx="217" formatCode="_(* #,##0_);_(* \(#,##0\);_(* &quot;-&quot;??_);_(@_)">
                  <c:v>3126242</c:v>
                </c:pt>
                <c:pt idx="218" formatCode="_(* #,##0_);_(* \(#,##0\);_(* &quot;-&quot;??_);_(@_)">
                  <c:v>3128357</c:v>
                </c:pt>
                <c:pt idx="219" formatCode="_(* #,##0_);_(* \(#,##0\);_(* &quot;-&quot;??_);_(@_)">
                  <c:v>3130767</c:v>
                </c:pt>
                <c:pt idx="220" formatCode="_(* #,##0_);_(* \(#,##0\);_(* &quot;-&quot;??_);_(@_)">
                  <c:v>3135539</c:v>
                </c:pt>
                <c:pt idx="221" formatCode="_(* #,##0_);_(* \(#,##0\);_(* &quot;-&quot;??_);_(@_)">
                  <c:v>3136589</c:v>
                </c:pt>
                <c:pt idx="222" formatCode="_(* #,##0_);_(* \(#,##0\);_(* &quot;-&quot;??_);_(@_)">
                  <c:v>3139585</c:v>
                </c:pt>
                <c:pt idx="223" formatCode="_(* #,##0_);_(* \(#,##0\);_(* &quot;-&quot;??_);_(@_)">
                  <c:v>3138498</c:v>
                </c:pt>
                <c:pt idx="224" formatCode="_(* #,##0_);_(* \(#,##0\);_(* &quot;-&quot;??_);_(@_)">
                  <c:v>3139773</c:v>
                </c:pt>
                <c:pt idx="225" formatCode="_(* #,##0_);_(* \(#,##0\);_(* &quot;-&quot;??_);_(@_)">
                  <c:v>3141994</c:v>
                </c:pt>
                <c:pt idx="226" formatCode="_(* #,##0_);_(* \(#,##0\);_(* &quot;-&quot;??_);_(@_)">
                  <c:v>3143557</c:v>
                </c:pt>
                <c:pt idx="227" formatCode="_(* #,##0_);_(* \(#,##0\);_(* &quot;-&quot;??_);_(@_)">
                  <c:v>3145368</c:v>
                </c:pt>
                <c:pt idx="228" formatCode="_(* #,##0_);_(* \(#,##0\);_(* &quot;-&quot;??_);_(@_)">
                  <c:v>3149253</c:v>
                </c:pt>
                <c:pt idx="229" formatCode="_(* #,##0_);_(* \(#,##0\);_(* &quot;-&quot;??_);_(@_)">
                  <c:v>3152436</c:v>
                </c:pt>
                <c:pt idx="230" formatCode="_(* #,##0_);_(* \(#,##0\);_(* &quot;-&quot;??_);_(@_)">
                  <c:v>3155972</c:v>
                </c:pt>
                <c:pt idx="231" formatCode="_(* #,##0_);_(* \(#,##0\);_(* &quot;-&quot;??_);_(@_)">
                  <c:v>3159568</c:v>
                </c:pt>
                <c:pt idx="232" formatCode="_(* #,##0_);_(* \(#,##0\);_(* &quot;-&quot;??_);_(@_)">
                  <c:v>3161481</c:v>
                </c:pt>
                <c:pt idx="233" formatCode="_(* #,##0_);_(* \(#,##0\);_(* &quot;-&quot;??_);_(@_)">
                  <c:v>3166499</c:v>
                </c:pt>
                <c:pt idx="234" formatCode="_(* #,##0_);_(* \(#,##0\);_(* &quot;-&quot;??_);_(@_)">
                  <c:v>3169184</c:v>
                </c:pt>
                <c:pt idx="235" formatCode="_(* #,##0_);_(* \(#,##0\);_(* &quot;-&quot;??_);_(@_)">
                  <c:v>3171557</c:v>
                </c:pt>
                <c:pt idx="236" formatCode="_(* #,##0_);_(* \(#,##0\);_(* &quot;-&quot;??_);_(@_)">
                  <c:v>3176867</c:v>
                </c:pt>
                <c:pt idx="237" formatCode="_(* #,##0_);_(* \(#,##0\);_(* &quot;-&quot;??_);_(@_)">
                  <c:v>3176647</c:v>
                </c:pt>
                <c:pt idx="238" formatCode="_(* #,##0_);_(* \(#,##0\);_(* &quot;-&quot;??_);_(@_)">
                  <c:v>3176655</c:v>
                </c:pt>
                <c:pt idx="239" formatCode="_(* #,##0_);_(* \(#,##0\);_(* &quot;-&quot;??_);_(@_)">
                  <c:v>3177895</c:v>
                </c:pt>
                <c:pt idx="240" formatCode="_(* #,##0_);_(* \(#,##0\);_(* &quot;-&quot;??_);_(@_)">
                  <c:v>3179526</c:v>
                </c:pt>
                <c:pt idx="241" formatCode="_(* #,##0_);_(* \(#,##0\);_(* &quot;-&quot;??_);_(@_)">
                  <c:v>3181118</c:v>
                </c:pt>
                <c:pt idx="242" formatCode="_(* #,##0_);_(* \(#,##0\);_(* &quot;-&quot;??_);_(@_)">
                  <c:v>3182829</c:v>
                </c:pt>
                <c:pt idx="243" formatCode="_(* #,##0_);_(* \(#,##0\);_(* &quot;-&quot;??_);_(@_)">
                  <c:v>3184094</c:v>
                </c:pt>
                <c:pt idx="244" formatCode="_(* #,##0_);_(* \(#,##0\);_(* &quot;-&quot;??_);_(@_)">
                  <c:v>3186294</c:v>
                </c:pt>
                <c:pt idx="245" formatCode="_(* #,##0_);_(* \(#,##0\);_(* &quot;-&quot;??_);_(@_)">
                  <c:v>3188573</c:v>
                </c:pt>
                <c:pt idx="246" formatCode="_(* #,##0_);_(* \(#,##0\);_(* &quot;-&quot;??_);_(@_)">
                  <c:v>3190133</c:v>
                </c:pt>
                <c:pt idx="247" formatCode="_(* #,##0_);_(* \(#,##0\);_(* &quot;-&quot;??_);_(@_)">
                  <c:v>3194884</c:v>
                </c:pt>
                <c:pt idx="248" formatCode="_(* #,##0_);_(* \(#,##0\);_(* &quot;-&quot;??_);_(@_)">
                  <c:v>3193742</c:v>
                </c:pt>
                <c:pt idx="249" formatCode="_(* #,##0_);_(* \(#,##0\);_(* &quot;-&quot;??_);_(@_)">
                  <c:v>3195117</c:v>
                </c:pt>
                <c:pt idx="250" formatCode="_(* #,##0_);_(* \(#,##0\);_(* &quot;-&quot;??_);_(@_)">
                  <c:v>3196649</c:v>
                </c:pt>
                <c:pt idx="251" formatCode="_(* #,##0_);_(* \(#,##0\);_(* &quot;-&quot;??_);_(@_)">
                  <c:v>3198441</c:v>
                </c:pt>
                <c:pt idx="252" formatCode="_(* #,##0_);_(* \(#,##0\);_(* &quot;-&quot;??_);_(@_)">
                  <c:v>3200393</c:v>
                </c:pt>
                <c:pt idx="253" formatCode="_(* #,##0_);_(* \(#,##0\);_(* &quot;-&quot;??_);_(@_)">
                  <c:v>3202366</c:v>
                </c:pt>
                <c:pt idx="254" formatCode="_(* #,##0_);_(* \(#,##0\);_(* &quot;-&quot;??_);_(@_)">
                  <c:v>3204383</c:v>
                </c:pt>
                <c:pt idx="255" formatCode="_(* #,##0_);_(* \(#,##0\);_(* &quot;-&quot;??_);_(@_)">
                  <c:v>3206546</c:v>
                </c:pt>
                <c:pt idx="256" formatCode="_(* #,##0_);_(* \(#,##0\);_(* &quot;-&quot;??_);_(@_)">
                  <c:v>3208559</c:v>
                </c:pt>
                <c:pt idx="257" formatCode="_(* #,##0_);_(* \(#,##0\);_(* &quot;-&quot;??_);_(@_)">
                  <c:v>3210714</c:v>
                </c:pt>
                <c:pt idx="258" formatCode="_(* #,##0_);_(* \(#,##0\);_(* &quot;-&quot;??_);_(@_)">
                  <c:v>3212534</c:v>
                </c:pt>
                <c:pt idx="259" formatCode="_(* #,##0_);_(* \(#,##0\);_(* &quot;-&quot;??_);_(@_)">
                  <c:v>3214355</c:v>
                </c:pt>
                <c:pt idx="260" formatCode="_(* #,##0_);_(* \(#,##0\);_(* &quot;-&quot;??_);_(@_)">
                  <c:v>3216120</c:v>
                </c:pt>
                <c:pt idx="261" formatCode="_(* #,##0_);_(* \(#,##0\);_(* &quot;-&quot;??_);_(@_)">
                  <c:v>3217463</c:v>
                </c:pt>
                <c:pt idx="262" formatCode="_(* #,##0_);_(* \(#,##0\);_(* &quot;-&quot;??_);_(@_)">
                  <c:v>3218850</c:v>
                </c:pt>
                <c:pt idx="263" formatCode="_(* #,##0_);_(* \(#,##0\);_(* &quot;-&quot;??_);_(@_)">
                  <c:v>3220293</c:v>
                </c:pt>
                <c:pt idx="264" formatCode="_(* #,##0_);_(* \(#,##0\);_(* &quot;-&quot;??_);_(@_)">
                  <c:v>3222001</c:v>
                </c:pt>
                <c:pt idx="265" formatCode="_(* #,##0_);_(* \(#,##0\);_(* &quot;-&quot;??_);_(@_)">
                  <c:v>3223561</c:v>
                </c:pt>
                <c:pt idx="266" formatCode="_(* #,##0_);_(* \(#,##0\);_(* &quot;-&quot;??_);_(@_)">
                  <c:v>3224606</c:v>
                </c:pt>
                <c:pt idx="267" formatCode="_(* #,##0_);_(* \(#,##0\);_(* &quot;-&quot;??_);_(@_)">
                  <c:v>3225409</c:v>
                </c:pt>
                <c:pt idx="268" formatCode="_(* #,##0_);_(* \(#,##0\);_(* &quot;-&quot;??_);_(@_)">
                  <c:v>3225483</c:v>
                </c:pt>
                <c:pt idx="269" formatCode="_(* #,##0_);_(* \(#,##0\);_(* &quot;-&quot;??_);_(@_)">
                  <c:v>3225367</c:v>
                </c:pt>
                <c:pt idx="270" formatCode="_(* #,##0_);_(* \(#,##0\);_(* &quot;-&quot;??_);_(@_)">
                  <c:v>3226321</c:v>
                </c:pt>
                <c:pt idx="271" formatCode="_(* #,##0_);_(* \(#,##0\);_(* &quot;-&quot;??_);_(@_)">
                  <c:v>3224990</c:v>
                </c:pt>
                <c:pt idx="272" formatCode="_(* #,##0_);_(* \(#,##0\);_(* &quot;-&quot;??_);_(@_)">
                  <c:v>3227073</c:v>
                </c:pt>
                <c:pt idx="273" formatCode="_(* #,##0_);_(* \(#,##0\);_(* &quot;-&quot;??_);_(@_)">
                  <c:v>3231804</c:v>
                </c:pt>
                <c:pt idx="274" formatCode="_(* #,##0_);_(* \(#,##0\);_(* &quot;-&quot;??_);_(@_)">
                  <c:v>3236596</c:v>
                </c:pt>
                <c:pt idx="275" formatCode="_(* #,##0_);_(* \(#,##0\);_(* &quot;-&quot;??_);_(@_)">
                  <c:v>3239169</c:v>
                </c:pt>
                <c:pt idx="276" formatCode="_(* #,##0_);_(* \(#,##0\);_(* &quot;-&quot;??_);_(@_)">
                  <c:v>3240593</c:v>
                </c:pt>
                <c:pt idx="277" formatCode="_(* #,##0_);_(* \(#,##0\);_(* &quot;-&quot;??_);_(@_)">
                  <c:v>3242077</c:v>
                </c:pt>
                <c:pt idx="278" formatCode="_(* #,##0_);_(* \(#,##0\);_(* &quot;-&quot;??_);_(@_)">
                  <c:v>3243949</c:v>
                </c:pt>
                <c:pt idx="279" formatCode="_(* #,##0_);_(* \(#,##0\);_(* &quot;-&quot;??_);_(@_)">
                  <c:v>3245602</c:v>
                </c:pt>
                <c:pt idx="280" formatCode="_(* #,##0_);_(* \(#,##0\);_(* &quot;-&quot;??_);_(@_)">
                  <c:v>3247684</c:v>
                </c:pt>
                <c:pt idx="281" formatCode="_(* #,##0_);_(* \(#,##0\);_(* &quot;-&quot;??_);_(@_)">
                  <c:v>3249646</c:v>
                </c:pt>
                <c:pt idx="282" formatCode="_(* #,##0_);_(* \(#,##0\);_(* &quot;-&quot;??_);_(@_)">
                  <c:v>3252055</c:v>
                </c:pt>
                <c:pt idx="283" formatCode="_(* #,##0_);_(* \(#,##0\);_(* &quot;-&quot;??_);_(@_)">
                  <c:v>3255759</c:v>
                </c:pt>
                <c:pt idx="284" formatCode="_(* #,##0_);_(* \(#,##0\);_(* &quot;-&quot;??_);_(@_)">
                  <c:v>3256443</c:v>
                </c:pt>
                <c:pt idx="285" formatCode="_(* #,##0_);_(* \(#,##0\);_(* &quot;-&quot;??_);_(@_)">
                  <c:v>3256677</c:v>
                </c:pt>
                <c:pt idx="286" formatCode="_(* #,##0_);_(* \(#,##0\);_(* &quot;-&quot;??_);_(@_)">
                  <c:v>3256084</c:v>
                </c:pt>
                <c:pt idx="287" formatCode="_(* #,##0_);_(* \(#,##0\);_(* &quot;-&quot;??_);_(@_)">
                  <c:v>3256897</c:v>
                </c:pt>
                <c:pt idx="288" formatCode="_(* #,##0_);_(* \(#,##0\);_(* &quot;-&quot;??_);_(@_)">
                  <c:v>3258408</c:v>
                </c:pt>
              </c:numCache>
            </c:numRef>
          </c:val>
        </c:ser>
        <c:marker val="1"/>
        <c:axId val="57828096"/>
        <c:axId val="57829632"/>
      </c:lineChart>
      <c:catAx>
        <c:axId val="5782809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29632"/>
        <c:crosses val="autoZero"/>
        <c:auto val="1"/>
        <c:lblAlgn val="ctr"/>
        <c:lblOffset val="100"/>
        <c:tickLblSkip val="12"/>
        <c:tickMarkSkip val="12"/>
      </c:catAx>
      <c:valAx>
        <c:axId val="57829632"/>
        <c:scaling>
          <c:orientation val="minMax"/>
          <c:min val="2000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280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02552719200928"/>
          <c:y val="0.655210038188765"/>
          <c:w val="0.1687014428412949"/>
          <c:h val="0.202945990180040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INDUSTRIAL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30582575236348902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59225448816509"/>
          <c:y val="0.24848558382334729"/>
          <c:w val="0.84142527783881105"/>
          <c:h val="0.51818335163160356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Graphs!$B$107:$B$131</c:f>
              <c:numCache>
                <c:formatCode>_(* #,##0_);_(* \(#,##0\);_(* "-"??_);_(@_)</c:formatCode>
                <c:ptCount val="25"/>
                <c:pt idx="0">
                  <c:v>3302967</c:v>
                </c:pt>
                <c:pt idx="1">
                  <c:v>3254466</c:v>
                </c:pt>
                <c:pt idx="2">
                  <c:v>3380799</c:v>
                </c:pt>
                <c:pt idx="3">
                  <c:v>3579598</c:v>
                </c:pt>
                <c:pt idx="4">
                  <c:v>3864419</c:v>
                </c:pt>
                <c:pt idx="5">
                  <c:v>4223693</c:v>
                </c:pt>
                <c:pt idx="6">
                  <c:v>4187785</c:v>
                </c:pt>
                <c:pt idx="7">
                  <c:v>4375389</c:v>
                </c:pt>
                <c:pt idx="8">
                  <c:v>4333709</c:v>
                </c:pt>
                <c:pt idx="9">
                  <c:v>4252938</c:v>
                </c:pt>
                <c:pt idx="10">
                  <c:v>3870920</c:v>
                </c:pt>
                <c:pt idx="11">
                  <c:v>3815303</c:v>
                </c:pt>
                <c:pt idx="12">
                  <c:v>4020327</c:v>
                </c:pt>
                <c:pt idx="13">
                  <c:v>4112605.9707671292</c:v>
                </c:pt>
                <c:pt idx="14">
                  <c:v>4140147</c:v>
                </c:pt>
                <c:pt idx="15">
                  <c:v>4142118</c:v>
                </c:pt>
                <c:pt idx="16">
                  <c:v>3807483</c:v>
                </c:pt>
                <c:pt idx="17">
                  <c:v>3801436</c:v>
                </c:pt>
                <c:pt idx="18">
                  <c:v>3286833</c:v>
                </c:pt>
                <c:pt idx="19">
                  <c:v>3230160</c:v>
                </c:pt>
              </c:numCache>
            </c:numRef>
          </c:val>
        </c:ser>
        <c:ser>
          <c:idx val="2"/>
          <c:order val="1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Graphs!$E$107:$E$131</c:f>
              <c:numCache>
                <c:formatCode>General</c:formatCode>
                <c:ptCount val="25"/>
                <c:pt idx="17" formatCode="_(* #,##0_);_(* \(#,##0\);_(* &quot;-&quot;??_);_(@_)">
                  <c:v>3837717</c:v>
                </c:pt>
                <c:pt idx="18" formatCode="_(* #,##0_);_(* \(#,##0\);_(* &quot;-&quot;??_);_(@_)">
                  <c:v>3889729</c:v>
                </c:pt>
                <c:pt idx="19" formatCode="_(* #,##0_);_(* \(#,##0\);_(* &quot;-&quot;??_);_(@_)">
                  <c:v>3930230</c:v>
                </c:pt>
                <c:pt idx="20" formatCode="_(* #,##0_);_(* \(#,##0\);_(* &quot;-&quot;??_);_(@_)">
                  <c:v>4108087</c:v>
                </c:pt>
                <c:pt idx="21" formatCode="_(* #,##0_);_(* \(#,##0\);_(* &quot;-&quot;??_);_(@_)">
                  <c:v>4264792</c:v>
                </c:pt>
                <c:pt idx="22" formatCode="_(* #,##0_);_(* \(#,##0\);_(* &quot;-&quot;??_);_(@_)">
                  <c:v>4565403</c:v>
                </c:pt>
                <c:pt idx="23" formatCode="_(* #,##0_);_(* \(#,##0\);_(* &quot;-&quot;??_);_(@_)">
                  <c:v>4564391</c:v>
                </c:pt>
                <c:pt idx="24" formatCode="_(* #,##0_);_(* \(#,##0\);_(* &quot;-&quot;??_);_(@_)">
                  <c:v>4491860</c:v>
                </c:pt>
              </c:numCache>
            </c:numRef>
          </c:val>
        </c:ser>
        <c:ser>
          <c:idx val="1"/>
          <c:order val="2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Graphs!$D$107:$D$131</c:f>
              <c:numCache>
                <c:formatCode>General</c:formatCode>
                <c:ptCount val="25"/>
                <c:pt idx="20" formatCode="#,##0">
                  <c:v>3233294</c:v>
                </c:pt>
                <c:pt idx="21" formatCode="#,##0">
                  <c:v>3151700</c:v>
                </c:pt>
                <c:pt idx="22" formatCode="#,##0">
                  <c:v>3218031</c:v>
                </c:pt>
                <c:pt idx="23" formatCode="#,##0">
                  <c:v>3152620</c:v>
                </c:pt>
                <c:pt idx="24" formatCode="#,##0">
                  <c:v>3172506</c:v>
                </c:pt>
              </c:numCache>
            </c:numRef>
          </c:val>
        </c:ser>
        <c:marker val="1"/>
        <c:axId val="64710528"/>
        <c:axId val="64712064"/>
      </c:lineChart>
      <c:catAx>
        <c:axId val="64710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712064"/>
        <c:crosses val="autoZero"/>
        <c:auto val="1"/>
        <c:lblAlgn val="ctr"/>
        <c:lblOffset val="100"/>
        <c:tickLblSkip val="1"/>
        <c:tickMarkSkip val="1"/>
      </c:catAx>
      <c:valAx>
        <c:axId val="64712064"/>
        <c:scaling>
          <c:orientation val="minMax"/>
          <c:min val="3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7105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466070381979902"/>
          <c:y val="0.90606315119699332"/>
          <c:w val="0.42071265363674198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PUBLIC AUTHORITY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5806451612903231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548387096774195"/>
          <c:y val="0.24848558382334729"/>
          <c:w val="0.8419354838709675"/>
          <c:h val="0.51818335163160356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Graphs!$B$159:$B$183</c:f>
              <c:numCache>
                <c:formatCode>_(* #,##0_);_(* \(#,##0\);_(* "-"??_);_(@_)</c:formatCode>
                <c:ptCount val="25"/>
                <c:pt idx="0">
                  <c:v>1739996</c:v>
                </c:pt>
                <c:pt idx="1">
                  <c:v>1765431</c:v>
                </c:pt>
                <c:pt idx="2">
                  <c:v>1864833</c:v>
                </c:pt>
                <c:pt idx="3">
                  <c:v>1953837</c:v>
                </c:pt>
                <c:pt idx="4">
                  <c:v>2057725</c:v>
                </c:pt>
                <c:pt idx="5">
                  <c:v>2205425</c:v>
                </c:pt>
                <c:pt idx="6">
                  <c:v>2298506</c:v>
                </c:pt>
                <c:pt idx="7">
                  <c:v>2458729</c:v>
                </c:pt>
                <c:pt idx="8">
                  <c:v>2509032</c:v>
                </c:pt>
                <c:pt idx="9">
                  <c:v>2626234</c:v>
                </c:pt>
                <c:pt idx="10">
                  <c:v>2698043</c:v>
                </c:pt>
                <c:pt idx="11">
                  <c:v>2822087</c:v>
                </c:pt>
                <c:pt idx="12">
                  <c:v>2945604</c:v>
                </c:pt>
                <c:pt idx="13">
                  <c:v>3015746</c:v>
                </c:pt>
                <c:pt idx="14">
                  <c:v>3171077</c:v>
                </c:pt>
                <c:pt idx="15">
                  <c:v>3249422</c:v>
                </c:pt>
                <c:pt idx="16">
                  <c:v>3340614</c:v>
                </c:pt>
                <c:pt idx="17">
                  <c:v>3275813</c:v>
                </c:pt>
                <c:pt idx="18">
                  <c:v>3230223</c:v>
                </c:pt>
                <c:pt idx="19">
                  <c:v>3259985</c:v>
                </c:pt>
              </c:numCache>
            </c:numRef>
          </c:val>
        </c:ser>
        <c:ser>
          <c:idx val="0"/>
          <c:order val="1"/>
          <c:tx>
            <c:v>WN 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Graphs!$C$159:$C$183</c:f>
              <c:numCache>
                <c:formatCode>_(* #,##0_);_(* \(#,##0\);_(* "-"??_);_(@_)</c:formatCode>
                <c:ptCount val="25"/>
                <c:pt idx="0">
                  <c:v>1696305</c:v>
                </c:pt>
                <c:pt idx="1">
                  <c:v>1800289</c:v>
                </c:pt>
                <c:pt idx="2">
                  <c:v>1889481</c:v>
                </c:pt>
                <c:pt idx="3">
                  <c:v>1963106</c:v>
                </c:pt>
                <c:pt idx="4">
                  <c:v>2051087</c:v>
                </c:pt>
                <c:pt idx="5">
                  <c:v>2216416</c:v>
                </c:pt>
                <c:pt idx="6">
                  <c:v>2317367</c:v>
                </c:pt>
                <c:pt idx="7">
                  <c:v>2399083</c:v>
                </c:pt>
                <c:pt idx="8">
                  <c:v>2509131</c:v>
                </c:pt>
                <c:pt idx="9">
                  <c:v>2634016</c:v>
                </c:pt>
                <c:pt idx="10">
                  <c:v>2722397</c:v>
                </c:pt>
                <c:pt idx="11">
                  <c:v>2788658</c:v>
                </c:pt>
                <c:pt idx="12">
                  <c:v>2943413</c:v>
                </c:pt>
                <c:pt idx="13">
                  <c:v>3027998</c:v>
                </c:pt>
                <c:pt idx="14">
                  <c:v>3161328</c:v>
                </c:pt>
                <c:pt idx="15">
                  <c:v>3254410</c:v>
                </c:pt>
                <c:pt idx="16">
                  <c:v>3321659</c:v>
                </c:pt>
                <c:pt idx="17">
                  <c:v>3291495</c:v>
                </c:pt>
                <c:pt idx="18">
                  <c:v>3198335</c:v>
                </c:pt>
                <c:pt idx="19">
                  <c:v>3216077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Graphs!$E$159:$E$183</c:f>
              <c:numCache>
                <c:formatCode>General</c:formatCode>
                <c:ptCount val="25"/>
                <c:pt idx="17" formatCode="_(* #,##0_);_(* \(#,##0\);_(* &quot;-&quot;??_);_(@_)">
                  <c:v>3329796</c:v>
                </c:pt>
                <c:pt idx="18" formatCode="_(* #,##0_);_(* \(#,##0\);_(* &quot;-&quot;??_);_(@_)">
                  <c:v>3353644</c:v>
                </c:pt>
                <c:pt idx="19" formatCode="_(* #,##0_);_(* \(#,##0\);_(* &quot;-&quot;??_);_(@_)">
                  <c:v>3380709</c:v>
                </c:pt>
                <c:pt idx="20" formatCode="_(* #,##0_);_(* \(#,##0\);_(* &quot;-&quot;??_);_(@_)">
                  <c:v>3436958</c:v>
                </c:pt>
                <c:pt idx="21" formatCode="_(* #,##0_);_(* \(#,##0\);_(* &quot;-&quot;??_);_(@_)">
                  <c:v>3519106</c:v>
                </c:pt>
                <c:pt idx="22" formatCode="_(* #,##0_);_(* \(#,##0\);_(* &quot;-&quot;??_);_(@_)">
                  <c:v>3614732</c:v>
                </c:pt>
                <c:pt idx="23" formatCode="_(* #,##0_);_(* \(#,##0\);_(* &quot;-&quot;??_);_(@_)">
                  <c:v>3714854</c:v>
                </c:pt>
                <c:pt idx="24" formatCode="_(* #,##0_);_(* \(#,##0\);_(* &quot;-&quot;??_);_(@_)">
                  <c:v>3812208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Graphs!$D$159:$D$183</c:f>
              <c:numCache>
                <c:formatCode>General</c:formatCode>
                <c:ptCount val="25"/>
                <c:pt idx="20" formatCode="#,##0">
                  <c:v>3172706</c:v>
                </c:pt>
                <c:pt idx="21" formatCode="#,##0">
                  <c:v>3213916</c:v>
                </c:pt>
                <c:pt idx="22" formatCode="#,##0">
                  <c:v>3135623</c:v>
                </c:pt>
                <c:pt idx="23" formatCode="#,##0">
                  <c:v>3122509</c:v>
                </c:pt>
                <c:pt idx="24" formatCode="#,##0">
                  <c:v>3145368</c:v>
                </c:pt>
              </c:numCache>
            </c:numRef>
          </c:val>
        </c:ser>
        <c:marker val="1"/>
        <c:axId val="64846848"/>
        <c:axId val="64856832"/>
      </c:lineChart>
      <c:catAx>
        <c:axId val="64846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56832"/>
        <c:crosses val="autoZero"/>
        <c:auto val="1"/>
        <c:lblAlgn val="ctr"/>
        <c:lblOffset val="100"/>
        <c:tickLblSkip val="1"/>
        <c:tickMarkSkip val="1"/>
      </c:catAx>
      <c:valAx>
        <c:axId val="64856832"/>
        <c:scaling>
          <c:orientation val="minMax"/>
          <c:min val="15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468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290322580645181"/>
          <c:y val="0.90606315119699332"/>
          <c:w val="0.58548387096771914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75" b="1" i="0" strike="noStrike">
                <a:solidFill>
                  <a:srgbClr val="000000"/>
                </a:solidFill>
                <a:latin typeface="Arial"/>
                <a:cs typeface="Arial"/>
              </a:rPr>
              <a:t>RESIDENTIAL CUSTOMER GROWTH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0055590551181104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00017903674973"/>
          <c:y val="0.24242495982765144"/>
          <c:w val="0.86666807725925465"/>
          <c:h val="0.5242439756272953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Graphs!$X$3:$X$27</c:f>
              <c:numCache>
                <c:formatCode>#,##0</c:formatCode>
                <c:ptCount val="25"/>
                <c:pt idx="1">
                  <c:v>20175.833333333372</c:v>
                </c:pt>
                <c:pt idx="2">
                  <c:v>26580.083333333256</c:v>
                </c:pt>
                <c:pt idx="3">
                  <c:v>23880.5</c:v>
                </c:pt>
                <c:pt idx="4">
                  <c:v>24141.583333333489</c:v>
                </c:pt>
                <c:pt idx="5">
                  <c:v>16725.083333333256</c:v>
                </c:pt>
                <c:pt idx="6">
                  <c:v>19703</c:v>
                </c:pt>
                <c:pt idx="7">
                  <c:v>21113</c:v>
                </c:pt>
                <c:pt idx="8">
                  <c:v>26328</c:v>
                </c:pt>
                <c:pt idx="9">
                  <c:v>32022</c:v>
                </c:pt>
                <c:pt idx="10">
                  <c:v>32663</c:v>
                </c:pt>
                <c:pt idx="11">
                  <c:v>28141</c:v>
                </c:pt>
                <c:pt idx="12">
                  <c:v>31248</c:v>
                </c:pt>
                <c:pt idx="13">
                  <c:v>31896</c:v>
                </c:pt>
                <c:pt idx="14">
                  <c:v>27435</c:v>
                </c:pt>
                <c:pt idx="15">
                  <c:v>33191</c:v>
                </c:pt>
                <c:pt idx="16">
                  <c:v>22128</c:v>
                </c:pt>
                <c:pt idx="17">
                  <c:v>104</c:v>
                </c:pt>
                <c:pt idx="18">
                  <c:v>-6400</c:v>
                </c:pt>
                <c:pt idx="19">
                  <c:v>4236</c:v>
                </c:pt>
              </c:numCache>
            </c:numRef>
          </c:val>
        </c:ser>
        <c:ser>
          <c:idx val="2"/>
          <c:order val="1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Graphs!$AA$3:$AA$27</c:f>
              <c:numCache>
                <c:formatCode>General</c:formatCode>
                <c:ptCount val="25"/>
                <c:pt idx="17" formatCode="_(* #,##0_);_(* \(#,##0\);_(* &quot;-&quot;??_);_(@_)">
                  <c:v>733</c:v>
                </c:pt>
                <c:pt idx="18" formatCode="_(* #,##0_);_(* \(#,##0\);_(* &quot;-&quot;??_);_(@_)">
                  <c:v>1074</c:v>
                </c:pt>
                <c:pt idx="19" formatCode="_(* #,##0_);_(* \(#,##0\);_(* &quot;-&quot;??_);_(@_)">
                  <c:v>8336</c:v>
                </c:pt>
                <c:pt idx="20" formatCode="_(* #,##0_);_(* \(#,##0\);_(* &quot;-&quot;??_);_(@_)">
                  <c:v>16273</c:v>
                </c:pt>
                <c:pt idx="21" formatCode="_(* #,##0_);_(* \(#,##0\);_(* &quot;-&quot;??_);_(@_)">
                  <c:v>21410</c:v>
                </c:pt>
                <c:pt idx="22" formatCode="_(* #,##0_);_(* \(#,##0\);_(* &quot;-&quot;??_);_(@_)">
                  <c:v>26353</c:v>
                </c:pt>
                <c:pt idx="23" formatCode="_(* #,##0_);_(* \(#,##0\);_(* &quot;-&quot;??_);_(@_)">
                  <c:v>27080</c:v>
                </c:pt>
                <c:pt idx="24" formatCode="_(* #,##0_);_(* \(#,##0\);_(* &quot;-&quot;??_);_(@_)">
                  <c:v>26636</c:v>
                </c:pt>
              </c:numCache>
            </c:numRef>
          </c:val>
        </c:ser>
        <c:ser>
          <c:idx val="1"/>
          <c:order val="2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Graphs!$Z$3:$Z$27</c:f>
              <c:numCache>
                <c:formatCode>General</c:formatCode>
                <c:ptCount val="25"/>
                <c:pt idx="20" formatCode="#,##0">
                  <c:v>7285</c:v>
                </c:pt>
                <c:pt idx="21" formatCode="#,##0">
                  <c:v>11657</c:v>
                </c:pt>
                <c:pt idx="22" formatCode="#,##0">
                  <c:v>15618</c:v>
                </c:pt>
                <c:pt idx="23" formatCode="#,##0">
                  <c:v>17508</c:v>
                </c:pt>
                <c:pt idx="24" formatCode="#,##0">
                  <c:v>23636</c:v>
                </c:pt>
              </c:numCache>
            </c:numRef>
          </c:val>
        </c:ser>
        <c:marker val="1"/>
        <c:axId val="64908288"/>
        <c:axId val="64922368"/>
      </c:lineChart>
      <c:catAx>
        <c:axId val="64908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922368"/>
        <c:crosses val="autoZero"/>
        <c:auto val="1"/>
        <c:lblAlgn val="ctr"/>
        <c:lblOffset val="100"/>
        <c:tickLblSkip val="1"/>
        <c:tickMarkSkip val="1"/>
      </c:catAx>
      <c:valAx>
        <c:axId val="64922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9082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000034995625549"/>
          <c:y val="0.90606315119699332"/>
          <c:w val="0.60500104986876635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50" b="1" i="0" strike="noStrike">
                <a:solidFill>
                  <a:srgbClr val="000000"/>
                </a:solidFill>
                <a:latin typeface="Arial"/>
                <a:cs typeface="Arial"/>
              </a:rPr>
              <a:t>COMMERCIAL CUSTOMER GROWTH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2909716552989834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36798309467404"/>
          <c:y val="0.16161679790026245"/>
          <c:w val="0.86622144307642079"/>
          <c:h val="0.60909249980116131"/>
        </c:manualLayout>
      </c:layout>
      <c:lineChart>
        <c:grouping val="standard"/>
        <c:ser>
          <c:idx val="0"/>
          <c:order val="0"/>
          <c:tx>
            <c:v>WN 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Graphs!$X$55:$X$79</c:f>
              <c:numCache>
                <c:formatCode>#,##0</c:formatCode>
                <c:ptCount val="25"/>
                <c:pt idx="1">
                  <c:v>2069.4166666666715</c:v>
                </c:pt>
                <c:pt idx="2">
                  <c:v>3084.6666666666715</c:v>
                </c:pt>
                <c:pt idx="3">
                  <c:v>3175.8333333333285</c:v>
                </c:pt>
                <c:pt idx="4">
                  <c:v>3201.5</c:v>
                </c:pt>
                <c:pt idx="5">
                  <c:v>3201.25</c:v>
                </c:pt>
                <c:pt idx="6">
                  <c:v>3144</c:v>
                </c:pt>
                <c:pt idx="7">
                  <c:v>3698</c:v>
                </c:pt>
                <c:pt idx="8">
                  <c:v>4135</c:v>
                </c:pt>
                <c:pt idx="9">
                  <c:v>3823</c:v>
                </c:pt>
                <c:pt idx="10">
                  <c:v>2608</c:v>
                </c:pt>
                <c:pt idx="11">
                  <c:v>3733</c:v>
                </c:pt>
                <c:pt idx="12">
                  <c:v>3853</c:v>
                </c:pt>
                <c:pt idx="13">
                  <c:v>4378</c:v>
                </c:pt>
                <c:pt idx="14">
                  <c:v>1893</c:v>
                </c:pt>
                <c:pt idx="15">
                  <c:v>1807</c:v>
                </c:pt>
                <c:pt idx="16">
                  <c:v>411</c:v>
                </c:pt>
                <c:pt idx="17">
                  <c:v>-319</c:v>
                </c:pt>
                <c:pt idx="18">
                  <c:v>-1247</c:v>
                </c:pt>
                <c:pt idx="19">
                  <c:v>28</c:v>
                </c:pt>
              </c:numCache>
            </c:numRef>
          </c:val>
        </c:ser>
        <c:ser>
          <c:idx val="2"/>
          <c:order val="1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Graphs!$AA$55:$AA$79</c:f>
              <c:numCache>
                <c:formatCode>General</c:formatCode>
                <c:ptCount val="25"/>
                <c:pt idx="17" formatCode="#,##0">
                  <c:v>-391</c:v>
                </c:pt>
                <c:pt idx="18" formatCode="#,##0">
                  <c:v>352</c:v>
                </c:pt>
                <c:pt idx="19" formatCode="#,##0">
                  <c:v>1834</c:v>
                </c:pt>
                <c:pt idx="20" formatCode="#,##0">
                  <c:v>3653</c:v>
                </c:pt>
                <c:pt idx="21" formatCode="#,##0">
                  <c:v>4261</c:v>
                </c:pt>
                <c:pt idx="22" formatCode="#,##0">
                  <c:v>3395</c:v>
                </c:pt>
                <c:pt idx="23" formatCode="#,##0">
                  <c:v>3488</c:v>
                </c:pt>
                <c:pt idx="24" formatCode="#,##0">
                  <c:v>3431</c:v>
                </c:pt>
              </c:numCache>
            </c:numRef>
          </c:val>
        </c:ser>
        <c:ser>
          <c:idx val="1"/>
          <c:order val="2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Graphs!$Z$55:$Z$79</c:f>
              <c:numCache>
                <c:formatCode>General</c:formatCode>
                <c:ptCount val="25"/>
                <c:pt idx="20" formatCode="#,##0">
                  <c:v>884</c:v>
                </c:pt>
                <c:pt idx="21" formatCode="#,##0">
                  <c:v>1289</c:v>
                </c:pt>
                <c:pt idx="22" formatCode="#,##0">
                  <c:v>1676</c:v>
                </c:pt>
                <c:pt idx="23" formatCode="#,##0">
                  <c:v>1922</c:v>
                </c:pt>
                <c:pt idx="24" formatCode="#,##0">
                  <c:v>2522</c:v>
                </c:pt>
              </c:numCache>
            </c:numRef>
          </c:val>
        </c:ser>
        <c:marker val="1"/>
        <c:axId val="64769408"/>
        <c:axId val="64791680"/>
      </c:lineChart>
      <c:catAx>
        <c:axId val="64769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791680"/>
        <c:crosses val="autoZero"/>
        <c:auto val="1"/>
        <c:lblAlgn val="ctr"/>
        <c:lblOffset val="100"/>
        <c:tickLblSkip val="1"/>
        <c:tickMarkSkip val="1"/>
      </c:catAx>
      <c:valAx>
        <c:axId val="64791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7694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13061034594738"/>
          <c:y val="0.91818436331822151"/>
          <c:w val="0.6070239380612541"/>
          <c:h val="6.06063787481110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TOTAL RETAIL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5806451612903231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548387096774195"/>
          <c:y val="0.17575821204167671"/>
          <c:w val="0.8419354838709675"/>
          <c:h val="0.59091068161934257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Graphs!$B$207:$B$231</c:f>
              <c:numCache>
                <c:formatCode>_(* #,##0_);_(* \(#,##0\);_(* "-"??_);_(@_)</c:formatCode>
                <c:ptCount val="25"/>
                <c:pt idx="0">
                  <c:v>25179114</c:v>
                </c:pt>
                <c:pt idx="1">
                  <c:v>25414014</c:v>
                </c:pt>
                <c:pt idx="2">
                  <c:v>26528261</c:v>
                </c:pt>
                <c:pt idx="3">
                  <c:v>27677985</c:v>
                </c:pt>
                <c:pt idx="4">
                  <c:v>29499473</c:v>
                </c:pt>
                <c:pt idx="5">
                  <c:v>30784796</c:v>
                </c:pt>
                <c:pt idx="6">
                  <c:v>30850267</c:v>
                </c:pt>
                <c:pt idx="7">
                  <c:v>33386610</c:v>
                </c:pt>
                <c:pt idx="8">
                  <c:v>33441030</c:v>
                </c:pt>
                <c:pt idx="9">
                  <c:v>34831966</c:v>
                </c:pt>
                <c:pt idx="10">
                  <c:v>35262909</c:v>
                </c:pt>
                <c:pt idx="11">
                  <c:v>36859344</c:v>
                </c:pt>
                <c:pt idx="12">
                  <c:v>37956701</c:v>
                </c:pt>
                <c:pt idx="13">
                  <c:v>38193103</c:v>
                </c:pt>
                <c:pt idx="14">
                  <c:v>39176588</c:v>
                </c:pt>
                <c:pt idx="15">
                  <c:v>39431840</c:v>
                </c:pt>
                <c:pt idx="16">
                  <c:v>39281641</c:v>
                </c:pt>
                <c:pt idx="17">
                  <c:v>38555711</c:v>
                </c:pt>
                <c:pt idx="18">
                  <c:v>37824249</c:v>
                </c:pt>
                <c:pt idx="19">
                  <c:v>38925066</c:v>
                </c:pt>
              </c:numCache>
            </c:numRef>
          </c:val>
        </c:ser>
        <c:ser>
          <c:idx val="0"/>
          <c:order val="1"/>
          <c:tx>
            <c:v>WN 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Graphs!$C$207:$C$231</c:f>
              <c:numCache>
                <c:formatCode>_(* #,##0_);_(* \(#,##0\);_(* "-"??_);_(@_)</c:formatCode>
                <c:ptCount val="25"/>
                <c:pt idx="0">
                  <c:v>24769980</c:v>
                </c:pt>
                <c:pt idx="1">
                  <c:v>25937005</c:v>
                </c:pt>
                <c:pt idx="2">
                  <c:v>27029002</c:v>
                </c:pt>
                <c:pt idx="3">
                  <c:v>27790142</c:v>
                </c:pt>
                <c:pt idx="4">
                  <c:v>29268295</c:v>
                </c:pt>
                <c:pt idx="5">
                  <c:v>30157405</c:v>
                </c:pt>
                <c:pt idx="6">
                  <c:v>31316532</c:v>
                </c:pt>
                <c:pt idx="7">
                  <c:v>32527737</c:v>
                </c:pt>
                <c:pt idx="8">
                  <c:v>33552141</c:v>
                </c:pt>
                <c:pt idx="9">
                  <c:v>34845778</c:v>
                </c:pt>
                <c:pt idx="10">
                  <c:v>35317115</c:v>
                </c:pt>
                <c:pt idx="11">
                  <c:v>36088891</c:v>
                </c:pt>
                <c:pt idx="12">
                  <c:v>37446190</c:v>
                </c:pt>
                <c:pt idx="13">
                  <c:v>38471183</c:v>
                </c:pt>
                <c:pt idx="14">
                  <c:v>38895919</c:v>
                </c:pt>
                <c:pt idx="15">
                  <c:v>39427560</c:v>
                </c:pt>
                <c:pt idx="16">
                  <c:v>39454441</c:v>
                </c:pt>
                <c:pt idx="17">
                  <c:v>38804220</c:v>
                </c:pt>
                <c:pt idx="18">
                  <c:v>37191546</c:v>
                </c:pt>
                <c:pt idx="19">
                  <c:v>36443175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Graphs!$E$207:$E$231</c:f>
              <c:numCache>
                <c:formatCode>General</c:formatCode>
                <c:ptCount val="25"/>
                <c:pt idx="17" formatCode="#,##0">
                  <c:v>38798876.809601605</c:v>
                </c:pt>
                <c:pt idx="18" formatCode="#,##0">
                  <c:v>38720513.779935457</c:v>
                </c:pt>
                <c:pt idx="19" formatCode="#,##0">
                  <c:v>38818849.845691539</c:v>
                </c:pt>
                <c:pt idx="20" formatCode="#,##0">
                  <c:v>39834199.939597629</c:v>
                </c:pt>
                <c:pt idx="21" formatCode="#,##0">
                  <c:v>41066513.300336346</c:v>
                </c:pt>
                <c:pt idx="22" formatCode="#,##0">
                  <c:v>42106751.064181112</c:v>
                </c:pt>
                <c:pt idx="23" formatCode="#,##0">
                  <c:v>42732868.179644845</c:v>
                </c:pt>
                <c:pt idx="24" formatCode="#,##0">
                  <c:v>43050749.604604267</c:v>
                </c:pt>
              </c:numCache>
            </c:numRef>
          </c:val>
        </c:ser>
        <c:ser>
          <c:idx val="4"/>
          <c:order val="3"/>
          <c:tx>
            <c:v>Jan11F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val>
            <c:numRef>
              <c:f>Graphs!$H$207:$H$231</c:f>
              <c:numCache>
                <c:formatCode>General</c:formatCode>
                <c:ptCount val="25"/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37248102.110167667</c:v>
                </c:pt>
                <c:pt idx="23" formatCode="#,##0">
                  <c:v>37985297.484987862</c:v>
                </c:pt>
                <c:pt idx="24" formatCode="#,##0">
                  <c:v>38580946.131212965</c:v>
                </c:pt>
              </c:numCache>
            </c:numRef>
          </c:val>
        </c:ser>
        <c:ser>
          <c:idx val="1"/>
          <c:order val="4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Graphs!$D$207:$D$231</c:f>
              <c:numCache>
                <c:formatCode>General</c:formatCode>
                <c:ptCount val="25"/>
                <c:pt idx="20" formatCode="#,##0">
                  <c:v>36570967</c:v>
                </c:pt>
                <c:pt idx="21" formatCode="#,##0">
                  <c:v>0</c:v>
                </c:pt>
                <c:pt idx="22" formatCode="#,##0">
                  <c:v>36338893</c:v>
                </c:pt>
                <c:pt idx="23" formatCode="#,##0">
                  <c:v>36490057</c:v>
                </c:pt>
                <c:pt idx="24" formatCode="#,##0">
                  <c:v>36948810</c:v>
                </c:pt>
              </c:numCache>
            </c:numRef>
          </c:val>
        </c:ser>
        <c:marker val="1"/>
        <c:axId val="65054592"/>
        <c:axId val="65056128"/>
      </c:lineChart>
      <c:catAx>
        <c:axId val="65054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056128"/>
        <c:crosses val="autoZero"/>
        <c:auto val="1"/>
        <c:lblAlgn val="ctr"/>
        <c:lblOffset val="100"/>
        <c:tickLblSkip val="1"/>
        <c:tickMarkSkip val="1"/>
      </c:catAx>
      <c:valAx>
        <c:axId val="65056128"/>
        <c:scaling>
          <c:orientation val="minMax"/>
          <c:min val="20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0545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290322580645181"/>
          <c:y val="0.9060631511969931"/>
          <c:w val="0.52753209036102833"/>
          <c:h val="5.478192065780296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TOTAL RETAIL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5806451612903231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548387096774195"/>
          <c:y val="0.17575821204167671"/>
          <c:w val="0.8419354838709675"/>
          <c:h val="0.59091068161934257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Graphs!$B$207:$B$231</c:f>
              <c:numCache>
                <c:formatCode>_(* #,##0_);_(* \(#,##0\);_(* "-"??_);_(@_)</c:formatCode>
                <c:ptCount val="25"/>
                <c:pt idx="0">
                  <c:v>25179114</c:v>
                </c:pt>
                <c:pt idx="1">
                  <c:v>25414014</c:v>
                </c:pt>
                <c:pt idx="2">
                  <c:v>26528261</c:v>
                </c:pt>
                <c:pt idx="3">
                  <c:v>27677985</c:v>
                </c:pt>
                <c:pt idx="4">
                  <c:v>29499473</c:v>
                </c:pt>
                <c:pt idx="5">
                  <c:v>30784796</c:v>
                </c:pt>
                <c:pt idx="6">
                  <c:v>30850267</c:v>
                </c:pt>
                <c:pt idx="7">
                  <c:v>33386610</c:v>
                </c:pt>
                <c:pt idx="8">
                  <c:v>33441030</c:v>
                </c:pt>
                <c:pt idx="9">
                  <c:v>34831966</c:v>
                </c:pt>
                <c:pt idx="10">
                  <c:v>35262909</c:v>
                </c:pt>
                <c:pt idx="11">
                  <c:v>36859344</c:v>
                </c:pt>
                <c:pt idx="12">
                  <c:v>37956701</c:v>
                </c:pt>
                <c:pt idx="13">
                  <c:v>38193103</c:v>
                </c:pt>
                <c:pt idx="14">
                  <c:v>39176588</c:v>
                </c:pt>
                <c:pt idx="15">
                  <c:v>39431840</c:v>
                </c:pt>
                <c:pt idx="16">
                  <c:v>39281641</c:v>
                </c:pt>
                <c:pt idx="17">
                  <c:v>38555711</c:v>
                </c:pt>
                <c:pt idx="18">
                  <c:v>37824249</c:v>
                </c:pt>
                <c:pt idx="19">
                  <c:v>38925066</c:v>
                </c:pt>
              </c:numCache>
            </c:numRef>
          </c:val>
        </c:ser>
        <c:ser>
          <c:idx val="0"/>
          <c:order val="1"/>
          <c:tx>
            <c:v>WN 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Graphs!$C$207:$C$231</c:f>
              <c:numCache>
                <c:formatCode>_(* #,##0_);_(* \(#,##0\);_(* "-"??_);_(@_)</c:formatCode>
                <c:ptCount val="25"/>
                <c:pt idx="0">
                  <c:v>24769980</c:v>
                </c:pt>
                <c:pt idx="1">
                  <c:v>25937005</c:v>
                </c:pt>
                <c:pt idx="2">
                  <c:v>27029002</c:v>
                </c:pt>
                <c:pt idx="3">
                  <c:v>27790142</c:v>
                </c:pt>
                <c:pt idx="4">
                  <c:v>29268295</c:v>
                </c:pt>
                <c:pt idx="5">
                  <c:v>30157405</c:v>
                </c:pt>
                <c:pt idx="6">
                  <c:v>31316532</c:v>
                </c:pt>
                <c:pt idx="7">
                  <c:v>32527737</c:v>
                </c:pt>
                <c:pt idx="8">
                  <c:v>33552141</c:v>
                </c:pt>
                <c:pt idx="9">
                  <c:v>34845778</c:v>
                </c:pt>
                <c:pt idx="10">
                  <c:v>35317115</c:v>
                </c:pt>
                <c:pt idx="11">
                  <c:v>36088891</c:v>
                </c:pt>
                <c:pt idx="12">
                  <c:v>37446190</c:v>
                </c:pt>
                <c:pt idx="13">
                  <c:v>38471183</c:v>
                </c:pt>
                <c:pt idx="14">
                  <c:v>38895919</c:v>
                </c:pt>
                <c:pt idx="15">
                  <c:v>39427560</c:v>
                </c:pt>
                <c:pt idx="16">
                  <c:v>39454441</c:v>
                </c:pt>
                <c:pt idx="17">
                  <c:v>38804220</c:v>
                </c:pt>
                <c:pt idx="18">
                  <c:v>37191546</c:v>
                </c:pt>
                <c:pt idx="19">
                  <c:v>36443175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Graphs!$E$207:$E$231</c:f>
              <c:numCache>
                <c:formatCode>General</c:formatCode>
                <c:ptCount val="25"/>
                <c:pt idx="17" formatCode="#,##0">
                  <c:v>38798876.809601605</c:v>
                </c:pt>
                <c:pt idx="18" formatCode="#,##0">
                  <c:v>38720513.779935457</c:v>
                </c:pt>
                <c:pt idx="19" formatCode="#,##0">
                  <c:v>38818849.845691539</c:v>
                </c:pt>
                <c:pt idx="20" formatCode="#,##0">
                  <c:v>39834199.939597629</c:v>
                </c:pt>
                <c:pt idx="21" formatCode="#,##0">
                  <c:v>41066513.300336346</c:v>
                </c:pt>
                <c:pt idx="22" formatCode="#,##0">
                  <c:v>42106751.064181112</c:v>
                </c:pt>
                <c:pt idx="23" formatCode="#,##0">
                  <c:v>42732868.179644845</c:v>
                </c:pt>
                <c:pt idx="24" formatCode="#,##0">
                  <c:v>43050749.604604267</c:v>
                </c:pt>
              </c:numCache>
            </c:numRef>
          </c:val>
        </c:ser>
        <c:ser>
          <c:idx val="4"/>
          <c:order val="3"/>
          <c:tx>
            <c:v>Jan11F</c:v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val>
            <c:numRef>
              <c:f>Graphs!$H$207:$H$231</c:f>
              <c:numCache>
                <c:formatCode>General</c:formatCode>
                <c:ptCount val="25"/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37248102.110167667</c:v>
                </c:pt>
                <c:pt idx="23" formatCode="#,##0">
                  <c:v>37985297.484987862</c:v>
                </c:pt>
                <c:pt idx="24" formatCode="#,##0">
                  <c:v>38580946.131212965</c:v>
                </c:pt>
              </c:numCache>
            </c:numRef>
          </c:val>
        </c:ser>
        <c:ser>
          <c:idx val="1"/>
          <c:order val="4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Graphs!$D$207:$D$231</c:f>
              <c:numCache>
                <c:formatCode>General</c:formatCode>
                <c:ptCount val="25"/>
                <c:pt idx="20" formatCode="#,##0">
                  <c:v>36570967</c:v>
                </c:pt>
                <c:pt idx="21" formatCode="#,##0">
                  <c:v>0</c:v>
                </c:pt>
                <c:pt idx="22" formatCode="#,##0">
                  <c:v>36338893</c:v>
                </c:pt>
                <c:pt idx="23" formatCode="#,##0">
                  <c:v>36490057</c:v>
                </c:pt>
                <c:pt idx="24" formatCode="#,##0">
                  <c:v>36948810</c:v>
                </c:pt>
              </c:numCache>
            </c:numRef>
          </c:val>
        </c:ser>
        <c:marker val="1"/>
        <c:axId val="65003904"/>
        <c:axId val="65005440"/>
      </c:lineChart>
      <c:catAx>
        <c:axId val="65003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005440"/>
        <c:crosses val="autoZero"/>
        <c:auto val="1"/>
        <c:lblAlgn val="ctr"/>
        <c:lblOffset val="100"/>
        <c:tickLblSkip val="1"/>
        <c:tickMarkSkip val="1"/>
      </c:catAx>
      <c:valAx>
        <c:axId val="65005440"/>
        <c:scaling>
          <c:orientation val="minMax"/>
          <c:min val="20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003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290322580645181"/>
          <c:y val="0.90606315119699288"/>
          <c:w val="0.58257618221451057"/>
          <c:h val="5.328243060526532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RESIDENTIAL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9903553856411025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30231784407241"/>
          <c:y val="0.22020265648612194"/>
          <c:w val="0.83119036311040162"/>
          <c:h val="0.51818335163160356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Graphs!$A$3:$A$22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Graphs!$B$3:$B$22</c:f>
              <c:numCache>
                <c:formatCode>_(* #,##0_);_(* \(#,##0\);_(* "-"??_);_(@_)</c:formatCode>
                <c:ptCount val="20"/>
                <c:pt idx="0">
                  <c:v>12623948</c:v>
                </c:pt>
                <c:pt idx="1">
                  <c:v>12825813</c:v>
                </c:pt>
                <c:pt idx="2">
                  <c:v>13372586</c:v>
                </c:pt>
                <c:pt idx="3">
                  <c:v>13866172</c:v>
                </c:pt>
                <c:pt idx="4">
                  <c:v>14937962</c:v>
                </c:pt>
                <c:pt idx="5">
                  <c:v>15481372</c:v>
                </c:pt>
                <c:pt idx="6">
                  <c:v>15079777</c:v>
                </c:pt>
                <c:pt idx="7">
                  <c:v>16526270</c:v>
                </c:pt>
                <c:pt idx="8">
                  <c:v>16244772</c:v>
                </c:pt>
                <c:pt idx="9">
                  <c:v>17115690</c:v>
                </c:pt>
                <c:pt idx="10">
                  <c:v>17603735</c:v>
                </c:pt>
                <c:pt idx="11">
                  <c:v>18753818</c:v>
                </c:pt>
                <c:pt idx="12">
                  <c:v>19428942</c:v>
                </c:pt>
                <c:pt idx="13">
                  <c:v>19347268</c:v>
                </c:pt>
                <c:pt idx="14">
                  <c:v>19893534</c:v>
                </c:pt>
                <c:pt idx="15">
                  <c:v>20020717</c:v>
                </c:pt>
                <c:pt idx="16">
                  <c:v>19911884</c:v>
                </c:pt>
                <c:pt idx="17">
                  <c:v>19328407</c:v>
                </c:pt>
                <c:pt idx="18">
                  <c:v>19399196</c:v>
                </c:pt>
                <c:pt idx="19">
                  <c:v>20524061</c:v>
                </c:pt>
              </c:numCache>
            </c:numRef>
          </c:val>
        </c:ser>
        <c:ser>
          <c:idx val="0"/>
          <c:order val="1"/>
          <c:tx>
            <c:v>WN 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Graphs!$C$3:$C$27</c:f>
              <c:numCache>
                <c:formatCode>_(* #,##0_);_(* \(#,##0\);_(* "-"??_);_(@_)</c:formatCode>
                <c:ptCount val="25"/>
                <c:pt idx="0">
                  <c:v>12449341</c:v>
                </c:pt>
                <c:pt idx="1">
                  <c:v>13175551</c:v>
                </c:pt>
                <c:pt idx="2">
                  <c:v>13747581</c:v>
                </c:pt>
                <c:pt idx="3">
                  <c:v>13995193</c:v>
                </c:pt>
                <c:pt idx="4">
                  <c:v>14732245</c:v>
                </c:pt>
                <c:pt idx="5">
                  <c:v>14852016</c:v>
                </c:pt>
                <c:pt idx="6">
                  <c:v>15500088</c:v>
                </c:pt>
                <c:pt idx="7">
                  <c:v>15927978</c:v>
                </c:pt>
                <c:pt idx="8">
                  <c:v>16386015</c:v>
                </c:pt>
                <c:pt idx="9">
                  <c:v>17074644</c:v>
                </c:pt>
                <c:pt idx="10">
                  <c:v>17637016</c:v>
                </c:pt>
                <c:pt idx="11">
                  <c:v>18196533</c:v>
                </c:pt>
                <c:pt idx="12">
                  <c:v>18951107</c:v>
                </c:pt>
                <c:pt idx="13">
                  <c:v>19575813</c:v>
                </c:pt>
                <c:pt idx="14">
                  <c:v>19636167</c:v>
                </c:pt>
                <c:pt idx="15">
                  <c:v>20017443</c:v>
                </c:pt>
                <c:pt idx="16">
                  <c:v>20175755</c:v>
                </c:pt>
                <c:pt idx="17">
                  <c:v>19512263</c:v>
                </c:pt>
                <c:pt idx="18">
                  <c:v>18936711</c:v>
                </c:pt>
                <c:pt idx="19">
                  <c:v>18257354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Graphs!$A$3:$A$21</c:f>
              <c:numCache>
                <c:formatCode>General</c:formatCode>
                <c:ptCount val="1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</c:numCache>
            </c:numRef>
          </c:cat>
          <c:val>
            <c:numRef>
              <c:f>Graphs!$E$3:$E$27</c:f>
              <c:numCache>
                <c:formatCode>General</c:formatCode>
                <c:ptCount val="25"/>
                <c:pt idx="17" formatCode="_(* #,##0_);_(* \(#,##0\);_(* &quot;-&quot;??_);_(@_)">
                  <c:v>19388746.149601609</c:v>
                </c:pt>
                <c:pt idx="18" formatCode="_(* #,##0_);_(* \(#,##0\);_(* &quot;-&quot;??_);_(@_)">
                  <c:v>19641101.56973546</c:v>
                </c:pt>
                <c:pt idx="19" formatCode="_(* #,##0_);_(* \(#,##0\);_(* &quot;-&quot;??_);_(@_)">
                  <c:v>19562623.701797538</c:v>
                </c:pt>
                <c:pt idx="20" formatCode="_(* #,##0_);_(* \(#,##0\);_(* &quot;-&quot;??_);_(@_)">
                  <c:v>20022604.180020455</c:v>
                </c:pt>
                <c:pt idx="21" formatCode="_(* #,##0_);_(* \(#,##0\);_(* &quot;-&quot;??_);_(@_)">
                  <c:v>20724526.923546474</c:v>
                </c:pt>
                <c:pt idx="22" formatCode="_(* #,##0_);_(* \(#,##0\);_(* &quot;-&quot;??_);_(@_)">
                  <c:v>21184426.728694942</c:v>
                </c:pt>
                <c:pt idx="23" formatCode="_(* #,##0_);_(* \(#,##0\);_(* &quot;-&quot;??_);_(@_)">
                  <c:v>21522697.184223261</c:v>
                </c:pt>
                <c:pt idx="24" formatCode="_(* #,##0_);_(* \(#,##0\);_(* &quot;-&quot;??_);_(@_)">
                  <c:v>21688652.869045328</c:v>
                </c:pt>
              </c:numCache>
            </c:numRef>
          </c:val>
        </c:ser>
        <c:ser>
          <c:idx val="4"/>
          <c:order val="3"/>
          <c:tx>
            <c:v>Jan11F</c:v>
          </c:tx>
          <c:spPr>
            <a:ln>
              <a:prstDash val="sysDash"/>
            </a:ln>
          </c:spPr>
          <c:marker>
            <c:symbol val="none"/>
          </c:marker>
          <c:val>
            <c:numRef>
              <c:f>Graphs!$H$3:$H$27</c:f>
              <c:numCache>
                <c:formatCode>General</c:formatCode>
                <c:ptCount val="25"/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19226144.383162752</c:v>
                </c:pt>
                <c:pt idx="23" formatCode="#,##0">
                  <c:v>19675829.3969763</c:v>
                </c:pt>
                <c:pt idx="24" formatCode="#,##0">
                  <c:v>19995363.411649562</c:v>
                </c:pt>
              </c:numCache>
            </c:numRef>
          </c:val>
        </c:ser>
        <c:ser>
          <c:idx val="1"/>
          <c:order val="4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noFill/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Graphs!$A$3:$A$21</c:f>
              <c:numCache>
                <c:formatCode>General</c:formatCode>
                <c:ptCount val="1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</c:numCache>
            </c:numRef>
          </c:cat>
          <c:val>
            <c:numRef>
              <c:f>Graphs!$D$3:$D$27</c:f>
              <c:numCache>
                <c:formatCode>General</c:formatCode>
                <c:ptCount val="25"/>
                <c:pt idx="20" formatCode="#,##0">
                  <c:v>18365492</c:v>
                </c:pt>
                <c:pt idx="21" formatCode="#,##0">
                  <c:v>18642507</c:v>
                </c:pt>
                <c:pt idx="22" formatCode="#,##0">
                  <c:v>18392077</c:v>
                </c:pt>
                <c:pt idx="23" formatCode="#,##0">
                  <c:v>18573876</c:v>
                </c:pt>
                <c:pt idx="24" formatCode="#,##0">
                  <c:v>18840473</c:v>
                </c:pt>
              </c:numCache>
            </c:numRef>
          </c:val>
        </c:ser>
        <c:marker val="1"/>
        <c:axId val="65133952"/>
        <c:axId val="65143936"/>
      </c:lineChart>
      <c:catAx>
        <c:axId val="651339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143936"/>
        <c:crosses val="autoZero"/>
        <c:auto val="1"/>
        <c:lblAlgn val="ctr"/>
        <c:lblOffset val="100"/>
        <c:tickLblSkip val="1"/>
        <c:tickMarkSkip val="1"/>
      </c:catAx>
      <c:valAx>
        <c:axId val="65143936"/>
        <c:scaling>
          <c:orientation val="minMax"/>
          <c:min val="10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13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473298584155858"/>
          <c:y val="0.89394193907580666"/>
          <c:w val="0.63727315071531554"/>
          <c:h val="5.328243060526532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COMMERCIAL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9742782152231789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442438357177706"/>
          <c:y val="0.22424306052652832"/>
          <c:w val="0.83119036311040162"/>
          <c:h val="0.51818335163160356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Graphs!$A$3:$A$22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Graphs!$B$55:$B$74</c:f>
              <c:numCache>
                <c:formatCode>_(* #,##0_);_(* \(#,##0\);_(* "-"??_);_(@_)</c:formatCode>
                <c:ptCount val="20"/>
                <c:pt idx="0">
                  <c:v>7489197</c:v>
                </c:pt>
                <c:pt idx="1">
                  <c:v>7544084</c:v>
                </c:pt>
                <c:pt idx="2">
                  <c:v>7884749</c:v>
                </c:pt>
                <c:pt idx="3">
                  <c:v>8252062</c:v>
                </c:pt>
                <c:pt idx="4">
                  <c:v>8612145</c:v>
                </c:pt>
                <c:pt idx="5">
                  <c:v>8848017</c:v>
                </c:pt>
                <c:pt idx="6">
                  <c:v>9257316</c:v>
                </c:pt>
                <c:pt idx="7">
                  <c:v>9999347</c:v>
                </c:pt>
                <c:pt idx="8">
                  <c:v>10326848</c:v>
                </c:pt>
                <c:pt idx="9">
                  <c:v>10813409</c:v>
                </c:pt>
                <c:pt idx="10">
                  <c:v>11060652</c:v>
                </c:pt>
                <c:pt idx="11">
                  <c:v>11420082</c:v>
                </c:pt>
                <c:pt idx="12">
                  <c:v>11552967</c:v>
                </c:pt>
                <c:pt idx="13">
                  <c:v>11733536</c:v>
                </c:pt>
                <c:pt idx="14">
                  <c:v>11944717</c:v>
                </c:pt>
                <c:pt idx="15">
                  <c:v>11975028</c:v>
                </c:pt>
                <c:pt idx="16">
                  <c:v>12183638</c:v>
                </c:pt>
                <c:pt idx="17">
                  <c:v>12138925</c:v>
                </c:pt>
                <c:pt idx="18">
                  <c:v>11883476</c:v>
                </c:pt>
                <c:pt idx="19">
                  <c:v>11895889</c:v>
                </c:pt>
              </c:numCache>
            </c:numRef>
          </c:val>
        </c:ser>
        <c:ser>
          <c:idx val="0"/>
          <c:order val="1"/>
          <c:tx>
            <c:v>WN 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Graphs!$C$55:$C$79</c:f>
              <c:numCache>
                <c:formatCode>_(* #,##0_);_(* \(#,##0\);_(* "-"??_);_(@_)</c:formatCode>
                <c:ptCount val="25"/>
                <c:pt idx="0">
                  <c:v>7298361</c:v>
                </c:pt>
                <c:pt idx="1">
                  <c:v>7682479</c:v>
                </c:pt>
                <c:pt idx="2">
                  <c:v>7985847</c:v>
                </c:pt>
                <c:pt idx="3">
                  <c:v>8225929</c:v>
                </c:pt>
                <c:pt idx="4">
                  <c:v>8593322</c:v>
                </c:pt>
                <c:pt idx="5">
                  <c:v>8838991</c:v>
                </c:pt>
                <c:pt idx="6">
                  <c:v>9284409</c:v>
                </c:pt>
                <c:pt idx="7">
                  <c:v>9798412</c:v>
                </c:pt>
                <c:pt idx="8">
                  <c:v>10296617</c:v>
                </c:pt>
                <c:pt idx="9">
                  <c:v>10856259</c:v>
                </c:pt>
                <c:pt idx="10">
                  <c:v>11058643</c:v>
                </c:pt>
                <c:pt idx="11">
                  <c:v>11260100</c:v>
                </c:pt>
                <c:pt idx="12">
                  <c:v>11502716</c:v>
                </c:pt>
                <c:pt idx="13">
                  <c:v>11781151</c:v>
                </c:pt>
                <c:pt idx="14">
                  <c:v>11930888</c:v>
                </c:pt>
                <c:pt idx="15">
                  <c:v>11986939</c:v>
                </c:pt>
                <c:pt idx="16">
                  <c:v>12123442</c:v>
                </c:pt>
                <c:pt idx="17">
                  <c:v>12172762</c:v>
                </c:pt>
                <c:pt idx="18">
                  <c:v>11743713</c:v>
                </c:pt>
                <c:pt idx="19">
                  <c:v>11713800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Graphs!$A$3:$A$22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Graphs!$E$55:$E$79</c:f>
              <c:numCache>
                <c:formatCode>General</c:formatCode>
                <c:ptCount val="25"/>
                <c:pt idx="17" formatCode="_(* #,##0_);_(* \(#,##0\);_(* &quot;-&quot;??_);_(@_)">
                  <c:v>12216636</c:v>
                </c:pt>
                <c:pt idx="18" formatCode="_(* #,##0_);_(* \(#,##0\);_(* &quot;-&quot;??_);_(@_)">
                  <c:v>11810837</c:v>
                </c:pt>
                <c:pt idx="19" formatCode="_(* #,##0_);_(* \(#,##0\);_(* &quot;-&quot;??_);_(@_)">
                  <c:v>11920841</c:v>
                </c:pt>
                <c:pt idx="20" formatCode="_(* #,##0_);_(* \(#,##0\);_(* &quot;-&quot;??_);_(@_)">
                  <c:v>12242838</c:v>
                </c:pt>
                <c:pt idx="21" formatCode="_(* #,##0_);_(* \(#,##0\);_(* &quot;-&quot;??_);_(@_)">
                  <c:v>12535087</c:v>
                </c:pt>
                <c:pt idx="22" formatCode="_(* #,##0_);_(* \(#,##0\);_(* &quot;-&quot;??_);_(@_)">
                  <c:v>12719878</c:v>
                </c:pt>
                <c:pt idx="23" formatCode="_(* #,##0_);_(* \(#,##0\);_(* &quot;-&quot;??_);_(@_)">
                  <c:v>12909284</c:v>
                </c:pt>
                <c:pt idx="24" formatCode="_(* #,##0_);_(* \(#,##0\);_(* &quot;-&quot;??_);_(@_)">
                  <c:v>13037036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Graphs!$D$55:$D$79</c:f>
              <c:numCache>
                <c:formatCode>General</c:formatCode>
                <c:ptCount val="25"/>
                <c:pt idx="20" formatCode="#,##0">
                  <c:v>11767707</c:v>
                </c:pt>
                <c:pt idx="21" formatCode="#,##0">
                  <c:v>11643033</c:v>
                </c:pt>
                <c:pt idx="22" formatCode="#,##0">
                  <c:v>11568411</c:v>
                </c:pt>
                <c:pt idx="23" formatCode="#,##0">
                  <c:v>11616724</c:v>
                </c:pt>
                <c:pt idx="24" formatCode="#,##0">
                  <c:v>11766450</c:v>
                </c:pt>
              </c:numCache>
            </c:numRef>
          </c:val>
        </c:ser>
        <c:ser>
          <c:idx val="4"/>
          <c:order val="4"/>
          <c:tx>
            <c:v>Jan11F</c:v>
          </c:tx>
          <c:spPr>
            <a:ln>
              <a:prstDash val="sysDash"/>
            </a:ln>
          </c:spPr>
          <c:marker>
            <c:symbol val="none"/>
          </c:marker>
          <c:val>
            <c:numRef>
              <c:f>Graphs!$H$55:$H$79</c:f>
              <c:numCache>
                <c:formatCode>General</c:formatCode>
                <c:ptCount val="25"/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11688633.30420788</c:v>
                </c:pt>
                <c:pt idx="23" formatCode="#,##0">
                  <c:v>11867785.307192072</c:v>
                </c:pt>
                <c:pt idx="24" formatCode="#,##0">
                  <c:v>12049613.666997684</c:v>
                </c:pt>
              </c:numCache>
            </c:numRef>
          </c:val>
        </c:ser>
        <c:marker val="1"/>
        <c:axId val="65214336"/>
        <c:axId val="65215872"/>
      </c:lineChart>
      <c:catAx>
        <c:axId val="65214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215872"/>
        <c:crosses val="autoZero"/>
        <c:auto val="1"/>
        <c:lblAlgn val="ctr"/>
        <c:lblOffset val="100"/>
        <c:tickLblSkip val="1"/>
        <c:tickMarkSkip val="1"/>
      </c:catAx>
      <c:valAx>
        <c:axId val="65215872"/>
        <c:scaling>
          <c:orientation val="minMax"/>
          <c:min val="6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2143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848891476991193"/>
          <c:y val="0.9060631511969931"/>
          <c:w val="0.63727315071531554"/>
          <c:h val="5.328243060526532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INDUSTRIAL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30582575236348913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59226130727994"/>
          <c:y val="0.16767740396086853"/>
          <c:w val="0.84142527783881138"/>
          <c:h val="0.57474906545772764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Graphs!$B$107:$B$131</c:f>
              <c:numCache>
                <c:formatCode>_(* #,##0_);_(* \(#,##0\);_(* "-"??_);_(@_)</c:formatCode>
                <c:ptCount val="25"/>
                <c:pt idx="0">
                  <c:v>3302967</c:v>
                </c:pt>
                <c:pt idx="1">
                  <c:v>3254466</c:v>
                </c:pt>
                <c:pt idx="2">
                  <c:v>3380799</c:v>
                </c:pt>
                <c:pt idx="3">
                  <c:v>3579598</c:v>
                </c:pt>
                <c:pt idx="4">
                  <c:v>3864419</c:v>
                </c:pt>
                <c:pt idx="5">
                  <c:v>4223693</c:v>
                </c:pt>
                <c:pt idx="6">
                  <c:v>4187785</c:v>
                </c:pt>
                <c:pt idx="7">
                  <c:v>4375389</c:v>
                </c:pt>
                <c:pt idx="8">
                  <c:v>4333709</c:v>
                </c:pt>
                <c:pt idx="9">
                  <c:v>4252938</c:v>
                </c:pt>
                <c:pt idx="10">
                  <c:v>3870920</c:v>
                </c:pt>
                <c:pt idx="11">
                  <c:v>3815303</c:v>
                </c:pt>
                <c:pt idx="12">
                  <c:v>4020327</c:v>
                </c:pt>
                <c:pt idx="13">
                  <c:v>4112605.9707671292</c:v>
                </c:pt>
                <c:pt idx="14">
                  <c:v>4140147</c:v>
                </c:pt>
                <c:pt idx="15">
                  <c:v>4142118</c:v>
                </c:pt>
                <c:pt idx="16">
                  <c:v>3807483</c:v>
                </c:pt>
                <c:pt idx="17">
                  <c:v>3801436</c:v>
                </c:pt>
                <c:pt idx="18">
                  <c:v>3286833</c:v>
                </c:pt>
                <c:pt idx="19">
                  <c:v>3230160</c:v>
                </c:pt>
              </c:numCache>
            </c:numRef>
          </c:val>
        </c:ser>
        <c:ser>
          <c:idx val="2"/>
          <c:order val="1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Graphs!$E$107:$E$131</c:f>
              <c:numCache>
                <c:formatCode>General</c:formatCode>
                <c:ptCount val="25"/>
                <c:pt idx="17" formatCode="_(* #,##0_);_(* \(#,##0\);_(* &quot;-&quot;??_);_(@_)">
                  <c:v>3837717</c:v>
                </c:pt>
                <c:pt idx="18" formatCode="_(* #,##0_);_(* \(#,##0\);_(* &quot;-&quot;??_);_(@_)">
                  <c:v>3889729</c:v>
                </c:pt>
                <c:pt idx="19" formatCode="_(* #,##0_);_(* \(#,##0\);_(* &quot;-&quot;??_);_(@_)">
                  <c:v>3930230</c:v>
                </c:pt>
                <c:pt idx="20" formatCode="_(* #,##0_);_(* \(#,##0\);_(* &quot;-&quot;??_);_(@_)">
                  <c:v>4108087</c:v>
                </c:pt>
                <c:pt idx="21" formatCode="_(* #,##0_);_(* \(#,##0\);_(* &quot;-&quot;??_);_(@_)">
                  <c:v>4264792</c:v>
                </c:pt>
                <c:pt idx="22" formatCode="_(* #,##0_);_(* \(#,##0\);_(* &quot;-&quot;??_);_(@_)">
                  <c:v>4565403</c:v>
                </c:pt>
                <c:pt idx="23" formatCode="_(* #,##0_);_(* \(#,##0\);_(* &quot;-&quot;??_);_(@_)">
                  <c:v>4564391</c:v>
                </c:pt>
                <c:pt idx="24" formatCode="_(* #,##0_);_(* \(#,##0\);_(* &quot;-&quot;??_);_(@_)">
                  <c:v>4491860</c:v>
                </c:pt>
              </c:numCache>
            </c:numRef>
          </c:val>
        </c:ser>
        <c:ser>
          <c:idx val="1"/>
          <c:order val="2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Graphs!$D$107:$D$131</c:f>
              <c:numCache>
                <c:formatCode>General</c:formatCode>
                <c:ptCount val="25"/>
                <c:pt idx="20" formatCode="#,##0">
                  <c:v>3233294</c:v>
                </c:pt>
                <c:pt idx="21" formatCode="#,##0">
                  <c:v>3151700</c:v>
                </c:pt>
                <c:pt idx="22" formatCode="#,##0">
                  <c:v>3218031</c:v>
                </c:pt>
                <c:pt idx="23" formatCode="#,##0">
                  <c:v>3152620</c:v>
                </c:pt>
                <c:pt idx="24" formatCode="#,##0">
                  <c:v>3172506</c:v>
                </c:pt>
              </c:numCache>
            </c:numRef>
          </c:val>
        </c:ser>
        <c:marker val="1"/>
        <c:axId val="65279872"/>
        <c:axId val="65281408"/>
      </c:lineChart>
      <c:catAx>
        <c:axId val="65279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281408"/>
        <c:crosses val="autoZero"/>
        <c:auto val="1"/>
        <c:lblAlgn val="ctr"/>
        <c:lblOffset val="100"/>
        <c:tickLblSkip val="1"/>
        <c:tickMarkSkip val="1"/>
      </c:catAx>
      <c:valAx>
        <c:axId val="65281408"/>
        <c:scaling>
          <c:orientation val="minMax"/>
          <c:min val="3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2798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466070381979913"/>
          <c:y val="0.9060631511969931"/>
          <c:w val="0.42071265363674198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75" b="1" i="0" strike="noStrike">
                <a:solidFill>
                  <a:srgbClr val="000000"/>
                </a:solidFill>
                <a:latin typeface="Arial"/>
                <a:cs typeface="Arial"/>
              </a:rPr>
              <a:t>IND NONPHOSPHATE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7666719160104986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111128608923894"/>
          <c:y val="0.19798043426389891"/>
          <c:w val="0.83666802843103583"/>
          <c:h val="0.5242439756272953"/>
        </c:manualLayout>
      </c:layout>
      <c:lineChart>
        <c:grouping val="standard"/>
        <c:ser>
          <c:idx val="3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Graphs!$M$107:$M$131</c:f>
              <c:numCache>
                <c:formatCode>#,##0</c:formatCode>
                <c:ptCount val="25"/>
                <c:pt idx="0">
                  <c:v>2342395</c:v>
                </c:pt>
                <c:pt idx="1">
                  <c:v>2359671</c:v>
                </c:pt>
                <c:pt idx="2">
                  <c:v>2500824</c:v>
                </c:pt>
                <c:pt idx="3">
                  <c:v>2566312</c:v>
                </c:pt>
                <c:pt idx="4">
                  <c:v>2617699</c:v>
                </c:pt>
                <c:pt idx="5">
                  <c:v>2712205</c:v>
                </c:pt>
                <c:pt idx="6">
                  <c:v>2802630</c:v>
                </c:pt>
                <c:pt idx="7">
                  <c:v>2822136</c:v>
                </c:pt>
                <c:pt idx="8">
                  <c:v>2839575</c:v>
                </c:pt>
                <c:pt idx="9">
                  <c:v>2951227</c:v>
                </c:pt>
                <c:pt idx="10">
                  <c:v>2850373</c:v>
                </c:pt>
                <c:pt idx="11">
                  <c:v>2833890</c:v>
                </c:pt>
                <c:pt idx="12">
                  <c:v>2866558</c:v>
                </c:pt>
                <c:pt idx="13">
                  <c:v>2868777</c:v>
                </c:pt>
                <c:pt idx="14">
                  <c:v>2867523</c:v>
                </c:pt>
                <c:pt idx="15">
                  <c:v>2908546</c:v>
                </c:pt>
                <c:pt idx="16">
                  <c:v>2733252</c:v>
                </c:pt>
                <c:pt idx="17">
                  <c:v>2552793</c:v>
                </c:pt>
                <c:pt idx="18">
                  <c:v>2202921</c:v>
                </c:pt>
                <c:pt idx="19">
                  <c:v>2230745</c:v>
                </c:pt>
              </c:numCache>
            </c:numRef>
          </c:val>
        </c:ser>
        <c:ser>
          <c:idx val="2"/>
          <c:order val="1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Graphs!$L$3:$L$21</c:f>
              <c:numCache>
                <c:formatCode>General</c:formatCode>
                <c:ptCount val="1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</c:numCache>
            </c:numRef>
          </c:cat>
          <c:val>
            <c:numRef>
              <c:f>Graphs!$P$107:$P$131</c:f>
              <c:numCache>
                <c:formatCode>General</c:formatCode>
                <c:ptCount val="25"/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2071431</c:v>
                </c:pt>
                <c:pt idx="23" formatCode="#,##0">
                  <c:v>2086838</c:v>
                </c:pt>
                <c:pt idx="24" formatCode="#,##0">
                  <c:v>2087409</c:v>
                </c:pt>
              </c:numCache>
            </c:numRef>
          </c:val>
        </c:ser>
        <c:ser>
          <c:idx val="0"/>
          <c:order val="2"/>
          <c:tx>
            <c:v>Jan11F</c:v>
          </c:tx>
          <c:spPr>
            <a:ln>
              <a:prstDash val="sysDash"/>
            </a:ln>
          </c:spPr>
          <c:marker>
            <c:symbol val="none"/>
          </c:marker>
          <c:val>
            <c:numRef>
              <c:f>Graphs!$S$107:$S$131</c:f>
              <c:numCache>
                <c:formatCode>General</c:formatCode>
                <c:ptCount val="25"/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2071431</c:v>
                </c:pt>
                <c:pt idx="23" formatCode="#,##0">
                  <c:v>2086838</c:v>
                </c:pt>
                <c:pt idx="24" formatCode="#,##0">
                  <c:v>2087409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Graphs!$O$107:$O$131</c:f>
              <c:numCache>
                <c:formatCode>General</c:formatCode>
                <c:ptCount val="25"/>
                <c:pt idx="20" formatCode="#,##0">
                  <c:v>2134713</c:v>
                </c:pt>
                <c:pt idx="21" formatCode="#,##0">
                  <c:v>2107534</c:v>
                </c:pt>
                <c:pt idx="22" formatCode="#,##0">
                  <c:v>2109576</c:v>
                </c:pt>
                <c:pt idx="23" formatCode="#,##0">
                  <c:v>2069620</c:v>
                </c:pt>
                <c:pt idx="24" formatCode="#,##0">
                  <c:v>2028005</c:v>
                </c:pt>
              </c:numCache>
            </c:numRef>
          </c:val>
        </c:ser>
        <c:marker val="1"/>
        <c:axId val="65342464"/>
        <c:axId val="65368832"/>
      </c:lineChart>
      <c:catAx>
        <c:axId val="653424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68832"/>
        <c:crosses val="autoZero"/>
        <c:auto val="1"/>
        <c:lblAlgn val="ctr"/>
        <c:lblOffset val="100"/>
        <c:tickLblSkip val="1"/>
        <c:tickMarkSkip val="1"/>
      </c:catAx>
      <c:valAx>
        <c:axId val="65368832"/>
        <c:scaling>
          <c:orientation val="minMax"/>
          <c:min val="2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424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666719160104991"/>
          <c:y val="0.90606315119699898"/>
          <c:w val="0.5507202099737537"/>
          <c:h val="5.240244969378841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SHL MWH
12 Month Rolling</a:t>
            </a:r>
          </a:p>
        </c:rich>
      </c:tx>
      <c:layout>
        <c:manualLayout>
          <c:xMode val="edge"/>
          <c:yMode val="edge"/>
          <c:x val="0.41997946923301283"/>
          <c:y val="2.61758701730911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394746577876286"/>
          <c:y val="0.10310965630114566"/>
          <c:w val="0.8612652608213095"/>
          <c:h val="0.7675941080196399"/>
        </c:manualLayout>
      </c:layout>
      <c:lineChart>
        <c:grouping val="standard"/>
        <c:ser>
          <c:idx val="0"/>
          <c:order val="0"/>
          <c:tx>
            <c:v>ACT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cat>
            <c:numRef>
              <c:f>'Billing Mo'!$A$75:$A$363</c:f>
              <c:numCache>
                <c:formatCode>General</c:formatCode>
                <c:ptCount val="289"/>
                <c:pt idx="0">
                  <c:v>1997</c:v>
                </c:pt>
                <c:pt idx="1">
                  <c:v>1997</c:v>
                </c:pt>
                <c:pt idx="2">
                  <c:v>1997</c:v>
                </c:pt>
                <c:pt idx="3">
                  <c:v>1997</c:v>
                </c:pt>
                <c:pt idx="4">
                  <c:v>1997</c:v>
                </c:pt>
                <c:pt idx="5">
                  <c:v>1997</c:v>
                </c:pt>
                <c:pt idx="6">
                  <c:v>1997</c:v>
                </c:pt>
                <c:pt idx="7">
                  <c:v>1997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1998</c:v>
                </c:pt>
                <c:pt idx="17">
                  <c:v>1998</c:v>
                </c:pt>
                <c:pt idx="18">
                  <c:v>1998</c:v>
                </c:pt>
                <c:pt idx="19">
                  <c:v>1998</c:v>
                </c:pt>
                <c:pt idx="20">
                  <c:v>1998</c:v>
                </c:pt>
                <c:pt idx="21">
                  <c:v>1998</c:v>
                </c:pt>
                <c:pt idx="22">
                  <c:v>1998</c:v>
                </c:pt>
                <c:pt idx="23">
                  <c:v>1998</c:v>
                </c:pt>
                <c:pt idx="24">
                  <c:v>1999</c:v>
                </c:pt>
                <c:pt idx="25">
                  <c:v>1999</c:v>
                </c:pt>
                <c:pt idx="26">
                  <c:v>1999</c:v>
                </c:pt>
                <c:pt idx="27">
                  <c:v>1999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1999</c:v>
                </c:pt>
                <c:pt idx="32">
                  <c:v>1999</c:v>
                </c:pt>
                <c:pt idx="33">
                  <c:v>1999</c:v>
                </c:pt>
                <c:pt idx="34">
                  <c:v>1999</c:v>
                </c:pt>
                <c:pt idx="35">
                  <c:v>1999</c:v>
                </c:pt>
                <c:pt idx="36">
                  <c:v>2000</c:v>
                </c:pt>
                <c:pt idx="37">
                  <c:v>2000</c:v>
                </c:pt>
                <c:pt idx="38">
                  <c:v>2000</c:v>
                </c:pt>
                <c:pt idx="39">
                  <c:v>2000</c:v>
                </c:pt>
                <c:pt idx="40">
                  <c:v>2000</c:v>
                </c:pt>
                <c:pt idx="41">
                  <c:v>2000</c:v>
                </c:pt>
                <c:pt idx="42">
                  <c:v>2000</c:v>
                </c:pt>
                <c:pt idx="43">
                  <c:v>2000</c:v>
                </c:pt>
                <c:pt idx="44">
                  <c:v>2000</c:v>
                </c:pt>
                <c:pt idx="45">
                  <c:v>2000</c:v>
                </c:pt>
                <c:pt idx="46">
                  <c:v>2000</c:v>
                </c:pt>
                <c:pt idx="47">
                  <c:v>2000</c:v>
                </c:pt>
                <c:pt idx="48">
                  <c:v>2001</c:v>
                </c:pt>
                <c:pt idx="49">
                  <c:v>2001</c:v>
                </c:pt>
                <c:pt idx="50">
                  <c:v>2001</c:v>
                </c:pt>
                <c:pt idx="51">
                  <c:v>2001</c:v>
                </c:pt>
                <c:pt idx="52">
                  <c:v>2001</c:v>
                </c:pt>
                <c:pt idx="53">
                  <c:v>2001</c:v>
                </c:pt>
                <c:pt idx="54">
                  <c:v>2001</c:v>
                </c:pt>
                <c:pt idx="55">
                  <c:v>2001</c:v>
                </c:pt>
                <c:pt idx="56">
                  <c:v>2001</c:v>
                </c:pt>
                <c:pt idx="57">
                  <c:v>2001</c:v>
                </c:pt>
                <c:pt idx="58">
                  <c:v>2001</c:v>
                </c:pt>
                <c:pt idx="59">
                  <c:v>2001</c:v>
                </c:pt>
                <c:pt idx="60">
                  <c:v>2002</c:v>
                </c:pt>
                <c:pt idx="61">
                  <c:v>2002</c:v>
                </c:pt>
                <c:pt idx="62">
                  <c:v>2002</c:v>
                </c:pt>
                <c:pt idx="63">
                  <c:v>2002</c:v>
                </c:pt>
                <c:pt idx="64">
                  <c:v>2002</c:v>
                </c:pt>
                <c:pt idx="65">
                  <c:v>2002</c:v>
                </c:pt>
                <c:pt idx="66">
                  <c:v>2002</c:v>
                </c:pt>
                <c:pt idx="67">
                  <c:v>2002</c:v>
                </c:pt>
                <c:pt idx="68">
                  <c:v>2002</c:v>
                </c:pt>
                <c:pt idx="69">
                  <c:v>2002</c:v>
                </c:pt>
                <c:pt idx="70">
                  <c:v>2002</c:v>
                </c:pt>
                <c:pt idx="71">
                  <c:v>2002</c:v>
                </c:pt>
                <c:pt idx="72">
                  <c:v>2003</c:v>
                </c:pt>
                <c:pt idx="73">
                  <c:v>2003</c:v>
                </c:pt>
                <c:pt idx="74">
                  <c:v>2003</c:v>
                </c:pt>
                <c:pt idx="75">
                  <c:v>2003</c:v>
                </c:pt>
                <c:pt idx="76">
                  <c:v>2003</c:v>
                </c:pt>
                <c:pt idx="77">
                  <c:v>2003</c:v>
                </c:pt>
                <c:pt idx="78">
                  <c:v>2003</c:v>
                </c:pt>
                <c:pt idx="79">
                  <c:v>2003</c:v>
                </c:pt>
                <c:pt idx="80">
                  <c:v>2003</c:v>
                </c:pt>
                <c:pt idx="81">
                  <c:v>2003</c:v>
                </c:pt>
                <c:pt idx="82">
                  <c:v>2003</c:v>
                </c:pt>
                <c:pt idx="83">
                  <c:v>2003</c:v>
                </c:pt>
                <c:pt idx="84">
                  <c:v>2004</c:v>
                </c:pt>
                <c:pt idx="85">
                  <c:v>2004</c:v>
                </c:pt>
                <c:pt idx="86">
                  <c:v>2004</c:v>
                </c:pt>
                <c:pt idx="87">
                  <c:v>2004</c:v>
                </c:pt>
                <c:pt idx="88">
                  <c:v>2004</c:v>
                </c:pt>
                <c:pt idx="89">
                  <c:v>2004</c:v>
                </c:pt>
                <c:pt idx="90">
                  <c:v>2004</c:v>
                </c:pt>
                <c:pt idx="91">
                  <c:v>2004</c:v>
                </c:pt>
                <c:pt idx="92">
                  <c:v>2004</c:v>
                </c:pt>
                <c:pt idx="93">
                  <c:v>2004</c:v>
                </c:pt>
                <c:pt idx="94">
                  <c:v>2004</c:v>
                </c:pt>
                <c:pt idx="95">
                  <c:v>2004</c:v>
                </c:pt>
                <c:pt idx="96">
                  <c:v>2005</c:v>
                </c:pt>
                <c:pt idx="97">
                  <c:v>2005</c:v>
                </c:pt>
                <c:pt idx="98">
                  <c:v>2005</c:v>
                </c:pt>
                <c:pt idx="99">
                  <c:v>2005</c:v>
                </c:pt>
                <c:pt idx="100">
                  <c:v>2005</c:v>
                </c:pt>
                <c:pt idx="101">
                  <c:v>2005</c:v>
                </c:pt>
                <c:pt idx="102">
                  <c:v>2005</c:v>
                </c:pt>
                <c:pt idx="103">
                  <c:v>2005</c:v>
                </c:pt>
                <c:pt idx="104">
                  <c:v>2005</c:v>
                </c:pt>
                <c:pt idx="105">
                  <c:v>2005</c:v>
                </c:pt>
                <c:pt idx="106">
                  <c:v>2005</c:v>
                </c:pt>
                <c:pt idx="107">
                  <c:v>2005</c:v>
                </c:pt>
                <c:pt idx="108">
                  <c:v>2006</c:v>
                </c:pt>
                <c:pt idx="109">
                  <c:v>2006</c:v>
                </c:pt>
                <c:pt idx="110">
                  <c:v>2006</c:v>
                </c:pt>
                <c:pt idx="111">
                  <c:v>2006</c:v>
                </c:pt>
                <c:pt idx="112">
                  <c:v>2006</c:v>
                </c:pt>
                <c:pt idx="113">
                  <c:v>2006</c:v>
                </c:pt>
                <c:pt idx="114">
                  <c:v>2006</c:v>
                </c:pt>
                <c:pt idx="115">
                  <c:v>2006</c:v>
                </c:pt>
                <c:pt idx="116">
                  <c:v>2006</c:v>
                </c:pt>
                <c:pt idx="117">
                  <c:v>2006</c:v>
                </c:pt>
                <c:pt idx="118">
                  <c:v>2006</c:v>
                </c:pt>
                <c:pt idx="119">
                  <c:v>2006</c:v>
                </c:pt>
                <c:pt idx="120">
                  <c:v>2007</c:v>
                </c:pt>
                <c:pt idx="121">
                  <c:v>2007</c:v>
                </c:pt>
                <c:pt idx="122">
                  <c:v>2007</c:v>
                </c:pt>
                <c:pt idx="123">
                  <c:v>2007</c:v>
                </c:pt>
                <c:pt idx="124">
                  <c:v>2007</c:v>
                </c:pt>
                <c:pt idx="125">
                  <c:v>2007</c:v>
                </c:pt>
                <c:pt idx="126">
                  <c:v>2007</c:v>
                </c:pt>
                <c:pt idx="127">
                  <c:v>2007</c:v>
                </c:pt>
                <c:pt idx="128">
                  <c:v>2007</c:v>
                </c:pt>
                <c:pt idx="129">
                  <c:v>2007</c:v>
                </c:pt>
                <c:pt idx="130">
                  <c:v>2007</c:v>
                </c:pt>
                <c:pt idx="131">
                  <c:v>2007</c:v>
                </c:pt>
                <c:pt idx="132">
                  <c:v>2008</c:v>
                </c:pt>
                <c:pt idx="133">
                  <c:v>2008</c:v>
                </c:pt>
                <c:pt idx="134">
                  <c:v>2008</c:v>
                </c:pt>
                <c:pt idx="135">
                  <c:v>2008</c:v>
                </c:pt>
                <c:pt idx="136">
                  <c:v>2008</c:v>
                </c:pt>
                <c:pt idx="137">
                  <c:v>2008</c:v>
                </c:pt>
                <c:pt idx="138">
                  <c:v>2008</c:v>
                </c:pt>
                <c:pt idx="139">
                  <c:v>2008</c:v>
                </c:pt>
                <c:pt idx="140">
                  <c:v>2008</c:v>
                </c:pt>
                <c:pt idx="141">
                  <c:v>2008</c:v>
                </c:pt>
                <c:pt idx="142">
                  <c:v>2008</c:v>
                </c:pt>
                <c:pt idx="143">
                  <c:v>2008</c:v>
                </c:pt>
                <c:pt idx="144">
                  <c:v>2009</c:v>
                </c:pt>
                <c:pt idx="145">
                  <c:v>2009</c:v>
                </c:pt>
                <c:pt idx="146">
                  <c:v>2009</c:v>
                </c:pt>
                <c:pt idx="147">
                  <c:v>2009</c:v>
                </c:pt>
                <c:pt idx="148">
                  <c:v>2009</c:v>
                </c:pt>
                <c:pt idx="149">
                  <c:v>2009</c:v>
                </c:pt>
                <c:pt idx="150">
                  <c:v>2009</c:v>
                </c:pt>
                <c:pt idx="151">
                  <c:v>2009</c:v>
                </c:pt>
                <c:pt idx="152">
                  <c:v>2009</c:v>
                </c:pt>
                <c:pt idx="153">
                  <c:v>2009</c:v>
                </c:pt>
                <c:pt idx="154">
                  <c:v>2009</c:v>
                </c:pt>
                <c:pt idx="155">
                  <c:v>2009</c:v>
                </c:pt>
                <c:pt idx="156">
                  <c:v>2010</c:v>
                </c:pt>
                <c:pt idx="157">
                  <c:v>2010</c:v>
                </c:pt>
                <c:pt idx="158">
                  <c:v>2010</c:v>
                </c:pt>
                <c:pt idx="159">
                  <c:v>2010</c:v>
                </c:pt>
                <c:pt idx="160">
                  <c:v>2010</c:v>
                </c:pt>
                <c:pt idx="161">
                  <c:v>2010</c:v>
                </c:pt>
                <c:pt idx="162">
                  <c:v>2010</c:v>
                </c:pt>
                <c:pt idx="163">
                  <c:v>2010</c:v>
                </c:pt>
                <c:pt idx="164">
                  <c:v>2010</c:v>
                </c:pt>
                <c:pt idx="165">
                  <c:v>2010</c:v>
                </c:pt>
                <c:pt idx="166">
                  <c:v>2010</c:v>
                </c:pt>
                <c:pt idx="167">
                  <c:v>2010</c:v>
                </c:pt>
                <c:pt idx="168">
                  <c:v>2011</c:v>
                </c:pt>
                <c:pt idx="169">
                  <c:v>2011</c:v>
                </c:pt>
                <c:pt idx="170">
                  <c:v>2011</c:v>
                </c:pt>
                <c:pt idx="171">
                  <c:v>2011</c:v>
                </c:pt>
                <c:pt idx="172">
                  <c:v>2011</c:v>
                </c:pt>
                <c:pt idx="173">
                  <c:v>2011</c:v>
                </c:pt>
                <c:pt idx="174">
                  <c:v>2011</c:v>
                </c:pt>
                <c:pt idx="175">
                  <c:v>2011</c:v>
                </c:pt>
                <c:pt idx="176">
                  <c:v>2011</c:v>
                </c:pt>
                <c:pt idx="177">
                  <c:v>2011</c:v>
                </c:pt>
                <c:pt idx="178">
                  <c:v>2011</c:v>
                </c:pt>
                <c:pt idx="179">
                  <c:v>2011</c:v>
                </c:pt>
                <c:pt idx="180">
                  <c:v>2012</c:v>
                </c:pt>
                <c:pt idx="181">
                  <c:v>2012</c:v>
                </c:pt>
                <c:pt idx="182">
                  <c:v>2012</c:v>
                </c:pt>
                <c:pt idx="183">
                  <c:v>2012</c:v>
                </c:pt>
                <c:pt idx="184">
                  <c:v>2012</c:v>
                </c:pt>
                <c:pt idx="185">
                  <c:v>2012</c:v>
                </c:pt>
                <c:pt idx="186">
                  <c:v>2012</c:v>
                </c:pt>
                <c:pt idx="187">
                  <c:v>2012</c:v>
                </c:pt>
                <c:pt idx="188">
                  <c:v>2012</c:v>
                </c:pt>
                <c:pt idx="189">
                  <c:v>2012</c:v>
                </c:pt>
                <c:pt idx="190">
                  <c:v>2012</c:v>
                </c:pt>
                <c:pt idx="191">
                  <c:v>2012</c:v>
                </c:pt>
                <c:pt idx="192">
                  <c:v>2013</c:v>
                </c:pt>
                <c:pt idx="193">
                  <c:v>2013</c:v>
                </c:pt>
                <c:pt idx="194">
                  <c:v>2013</c:v>
                </c:pt>
                <c:pt idx="195">
                  <c:v>2013</c:v>
                </c:pt>
                <c:pt idx="196">
                  <c:v>2013</c:v>
                </c:pt>
                <c:pt idx="197">
                  <c:v>2013</c:v>
                </c:pt>
                <c:pt idx="198">
                  <c:v>2013</c:v>
                </c:pt>
                <c:pt idx="199">
                  <c:v>2013</c:v>
                </c:pt>
                <c:pt idx="200">
                  <c:v>2013</c:v>
                </c:pt>
                <c:pt idx="201">
                  <c:v>2013</c:v>
                </c:pt>
                <c:pt idx="202">
                  <c:v>2013</c:v>
                </c:pt>
                <c:pt idx="203">
                  <c:v>2013</c:v>
                </c:pt>
                <c:pt idx="204">
                  <c:v>2014</c:v>
                </c:pt>
                <c:pt idx="205">
                  <c:v>2014</c:v>
                </c:pt>
                <c:pt idx="206">
                  <c:v>2014</c:v>
                </c:pt>
                <c:pt idx="207">
                  <c:v>2014</c:v>
                </c:pt>
                <c:pt idx="208">
                  <c:v>2014</c:v>
                </c:pt>
                <c:pt idx="209">
                  <c:v>2014</c:v>
                </c:pt>
                <c:pt idx="210">
                  <c:v>2014</c:v>
                </c:pt>
                <c:pt idx="211">
                  <c:v>2014</c:v>
                </c:pt>
                <c:pt idx="212">
                  <c:v>2014</c:v>
                </c:pt>
                <c:pt idx="213">
                  <c:v>2014</c:v>
                </c:pt>
                <c:pt idx="214">
                  <c:v>2014</c:v>
                </c:pt>
                <c:pt idx="215">
                  <c:v>2014</c:v>
                </c:pt>
                <c:pt idx="216">
                  <c:v>2015</c:v>
                </c:pt>
                <c:pt idx="217">
                  <c:v>2015</c:v>
                </c:pt>
                <c:pt idx="218">
                  <c:v>2015</c:v>
                </c:pt>
                <c:pt idx="219">
                  <c:v>2015</c:v>
                </c:pt>
                <c:pt idx="220">
                  <c:v>2015</c:v>
                </c:pt>
                <c:pt idx="221">
                  <c:v>2015</c:v>
                </c:pt>
                <c:pt idx="222">
                  <c:v>2015</c:v>
                </c:pt>
                <c:pt idx="223">
                  <c:v>2015</c:v>
                </c:pt>
                <c:pt idx="224">
                  <c:v>2015</c:v>
                </c:pt>
                <c:pt idx="225">
                  <c:v>2015</c:v>
                </c:pt>
                <c:pt idx="226">
                  <c:v>2015</c:v>
                </c:pt>
                <c:pt idx="227">
                  <c:v>2015</c:v>
                </c:pt>
                <c:pt idx="228">
                  <c:v>2016</c:v>
                </c:pt>
                <c:pt idx="229">
                  <c:v>2016</c:v>
                </c:pt>
                <c:pt idx="230">
                  <c:v>2016</c:v>
                </c:pt>
                <c:pt idx="231">
                  <c:v>2016</c:v>
                </c:pt>
                <c:pt idx="232">
                  <c:v>2016</c:v>
                </c:pt>
                <c:pt idx="233">
                  <c:v>2016</c:v>
                </c:pt>
                <c:pt idx="234">
                  <c:v>2016</c:v>
                </c:pt>
                <c:pt idx="235">
                  <c:v>2016</c:v>
                </c:pt>
                <c:pt idx="236">
                  <c:v>2016</c:v>
                </c:pt>
                <c:pt idx="237">
                  <c:v>2016</c:v>
                </c:pt>
                <c:pt idx="238">
                  <c:v>2016</c:v>
                </c:pt>
                <c:pt idx="239">
                  <c:v>2016</c:v>
                </c:pt>
                <c:pt idx="240">
                  <c:v>2017</c:v>
                </c:pt>
                <c:pt idx="241">
                  <c:v>2017</c:v>
                </c:pt>
                <c:pt idx="242">
                  <c:v>2017</c:v>
                </c:pt>
                <c:pt idx="243">
                  <c:v>2017</c:v>
                </c:pt>
                <c:pt idx="244">
                  <c:v>2017</c:v>
                </c:pt>
                <c:pt idx="245">
                  <c:v>2017</c:v>
                </c:pt>
                <c:pt idx="246">
                  <c:v>2017</c:v>
                </c:pt>
                <c:pt idx="247">
                  <c:v>2017</c:v>
                </c:pt>
                <c:pt idx="248">
                  <c:v>2017</c:v>
                </c:pt>
                <c:pt idx="249">
                  <c:v>2017</c:v>
                </c:pt>
                <c:pt idx="250">
                  <c:v>2017</c:v>
                </c:pt>
                <c:pt idx="251">
                  <c:v>2017</c:v>
                </c:pt>
                <c:pt idx="252">
                  <c:v>2018</c:v>
                </c:pt>
                <c:pt idx="253">
                  <c:v>2018</c:v>
                </c:pt>
                <c:pt idx="254">
                  <c:v>2018</c:v>
                </c:pt>
                <c:pt idx="255">
                  <c:v>2018</c:v>
                </c:pt>
                <c:pt idx="256">
                  <c:v>2018</c:v>
                </c:pt>
                <c:pt idx="257">
                  <c:v>2018</c:v>
                </c:pt>
                <c:pt idx="258">
                  <c:v>2018</c:v>
                </c:pt>
                <c:pt idx="259">
                  <c:v>2018</c:v>
                </c:pt>
                <c:pt idx="260">
                  <c:v>2018</c:v>
                </c:pt>
                <c:pt idx="261">
                  <c:v>2018</c:v>
                </c:pt>
                <c:pt idx="262">
                  <c:v>2018</c:v>
                </c:pt>
                <c:pt idx="263">
                  <c:v>2018</c:v>
                </c:pt>
                <c:pt idx="264">
                  <c:v>2019</c:v>
                </c:pt>
                <c:pt idx="265">
                  <c:v>2019</c:v>
                </c:pt>
                <c:pt idx="266">
                  <c:v>2019</c:v>
                </c:pt>
                <c:pt idx="267">
                  <c:v>2019</c:v>
                </c:pt>
                <c:pt idx="268">
                  <c:v>2019</c:v>
                </c:pt>
                <c:pt idx="269">
                  <c:v>2019</c:v>
                </c:pt>
                <c:pt idx="270">
                  <c:v>2019</c:v>
                </c:pt>
                <c:pt idx="271">
                  <c:v>2019</c:v>
                </c:pt>
                <c:pt idx="272">
                  <c:v>2019</c:v>
                </c:pt>
                <c:pt idx="273">
                  <c:v>2019</c:v>
                </c:pt>
                <c:pt idx="274">
                  <c:v>2019</c:v>
                </c:pt>
                <c:pt idx="275">
                  <c:v>2019</c:v>
                </c:pt>
                <c:pt idx="276">
                  <c:v>2020</c:v>
                </c:pt>
                <c:pt idx="277">
                  <c:v>2020</c:v>
                </c:pt>
                <c:pt idx="278">
                  <c:v>2020</c:v>
                </c:pt>
                <c:pt idx="279">
                  <c:v>2020</c:v>
                </c:pt>
                <c:pt idx="280">
                  <c:v>2020</c:v>
                </c:pt>
                <c:pt idx="281">
                  <c:v>2020</c:v>
                </c:pt>
                <c:pt idx="282">
                  <c:v>2020</c:v>
                </c:pt>
                <c:pt idx="283">
                  <c:v>2020</c:v>
                </c:pt>
                <c:pt idx="284">
                  <c:v>2020</c:v>
                </c:pt>
                <c:pt idx="285">
                  <c:v>2020</c:v>
                </c:pt>
                <c:pt idx="286">
                  <c:v>2020</c:v>
                </c:pt>
                <c:pt idx="287">
                  <c:v>2020</c:v>
                </c:pt>
                <c:pt idx="288">
                  <c:v>2021</c:v>
                </c:pt>
              </c:numCache>
            </c:numRef>
          </c:cat>
          <c:val>
            <c:numRef>
              <c:f>'Billing Mo'!$AY$75:$AY$363</c:f>
              <c:numCache>
                <c:formatCode>_(* #,##0_);_(* \(#,##0\);_(* "-"??_);_(@_)</c:formatCode>
                <c:ptCount val="289"/>
                <c:pt idx="0">
                  <c:v>26228</c:v>
                </c:pt>
                <c:pt idx="1">
                  <c:v>26055</c:v>
                </c:pt>
                <c:pt idx="2">
                  <c:v>26296</c:v>
                </c:pt>
                <c:pt idx="3">
                  <c:v>26162</c:v>
                </c:pt>
                <c:pt idx="4">
                  <c:v>26179</c:v>
                </c:pt>
                <c:pt idx="5">
                  <c:v>26137</c:v>
                </c:pt>
                <c:pt idx="6">
                  <c:v>26147</c:v>
                </c:pt>
                <c:pt idx="7">
                  <c:v>26204</c:v>
                </c:pt>
                <c:pt idx="8">
                  <c:v>26295</c:v>
                </c:pt>
                <c:pt idx="9">
                  <c:v>26338</c:v>
                </c:pt>
                <c:pt idx="10">
                  <c:v>26421</c:v>
                </c:pt>
                <c:pt idx="11">
                  <c:v>26883</c:v>
                </c:pt>
                <c:pt idx="12">
                  <c:v>26865</c:v>
                </c:pt>
                <c:pt idx="13">
                  <c:v>27119</c:v>
                </c:pt>
                <c:pt idx="14">
                  <c:v>26944</c:v>
                </c:pt>
                <c:pt idx="15">
                  <c:v>27176</c:v>
                </c:pt>
                <c:pt idx="16">
                  <c:v>27160</c:v>
                </c:pt>
                <c:pt idx="17">
                  <c:v>27158</c:v>
                </c:pt>
                <c:pt idx="18">
                  <c:v>27159</c:v>
                </c:pt>
                <c:pt idx="19">
                  <c:v>27093</c:v>
                </c:pt>
                <c:pt idx="20">
                  <c:v>27035</c:v>
                </c:pt>
                <c:pt idx="21">
                  <c:v>26961</c:v>
                </c:pt>
                <c:pt idx="22">
                  <c:v>26933</c:v>
                </c:pt>
                <c:pt idx="23">
                  <c:v>26875</c:v>
                </c:pt>
                <c:pt idx="24">
                  <c:v>26922</c:v>
                </c:pt>
                <c:pt idx="25">
                  <c:v>26806</c:v>
                </c:pt>
                <c:pt idx="26">
                  <c:v>26764</c:v>
                </c:pt>
                <c:pt idx="27">
                  <c:v>26649</c:v>
                </c:pt>
                <c:pt idx="28">
                  <c:v>26618</c:v>
                </c:pt>
                <c:pt idx="29">
                  <c:v>26582</c:v>
                </c:pt>
                <c:pt idx="30">
                  <c:v>26565</c:v>
                </c:pt>
                <c:pt idx="31">
                  <c:v>26589</c:v>
                </c:pt>
                <c:pt idx="32">
                  <c:v>26604</c:v>
                </c:pt>
                <c:pt idx="33">
                  <c:v>26616</c:v>
                </c:pt>
                <c:pt idx="34">
                  <c:v>26625</c:v>
                </c:pt>
                <c:pt idx="35">
                  <c:v>26669</c:v>
                </c:pt>
                <c:pt idx="36">
                  <c:v>26704</c:v>
                </c:pt>
                <c:pt idx="37">
                  <c:v>26679</c:v>
                </c:pt>
                <c:pt idx="38">
                  <c:v>26667</c:v>
                </c:pt>
                <c:pt idx="39">
                  <c:v>27472</c:v>
                </c:pt>
                <c:pt idx="40">
                  <c:v>27515</c:v>
                </c:pt>
                <c:pt idx="41">
                  <c:v>27606</c:v>
                </c:pt>
                <c:pt idx="42">
                  <c:v>27564</c:v>
                </c:pt>
                <c:pt idx="43">
                  <c:v>27591</c:v>
                </c:pt>
                <c:pt idx="44">
                  <c:v>27691</c:v>
                </c:pt>
                <c:pt idx="45">
                  <c:v>27784</c:v>
                </c:pt>
                <c:pt idx="46">
                  <c:v>27875</c:v>
                </c:pt>
                <c:pt idx="47">
                  <c:v>27916</c:v>
                </c:pt>
                <c:pt idx="48">
                  <c:v>27991</c:v>
                </c:pt>
                <c:pt idx="49">
                  <c:v>28152</c:v>
                </c:pt>
                <c:pt idx="50">
                  <c:v>28161</c:v>
                </c:pt>
                <c:pt idx="51">
                  <c:v>27700</c:v>
                </c:pt>
                <c:pt idx="52">
                  <c:v>27650</c:v>
                </c:pt>
                <c:pt idx="53">
                  <c:v>27816</c:v>
                </c:pt>
                <c:pt idx="54">
                  <c:v>27982</c:v>
                </c:pt>
                <c:pt idx="55">
                  <c:v>28025</c:v>
                </c:pt>
                <c:pt idx="56">
                  <c:v>28105</c:v>
                </c:pt>
                <c:pt idx="57">
                  <c:v>28147</c:v>
                </c:pt>
                <c:pt idx="58">
                  <c:v>28176</c:v>
                </c:pt>
                <c:pt idx="59">
                  <c:v>28139</c:v>
                </c:pt>
                <c:pt idx="60">
                  <c:v>28157</c:v>
                </c:pt>
                <c:pt idx="61">
                  <c:v>28150</c:v>
                </c:pt>
                <c:pt idx="62">
                  <c:v>28316</c:v>
                </c:pt>
                <c:pt idx="63">
                  <c:v>27491</c:v>
                </c:pt>
                <c:pt idx="64">
                  <c:v>28236</c:v>
                </c:pt>
                <c:pt idx="65">
                  <c:v>28116</c:v>
                </c:pt>
                <c:pt idx="66">
                  <c:v>28255</c:v>
                </c:pt>
                <c:pt idx="67">
                  <c:v>28263</c:v>
                </c:pt>
                <c:pt idx="68">
                  <c:v>28208</c:v>
                </c:pt>
                <c:pt idx="69">
                  <c:v>28165</c:v>
                </c:pt>
                <c:pt idx="70">
                  <c:v>27903</c:v>
                </c:pt>
                <c:pt idx="71">
                  <c:v>28297</c:v>
                </c:pt>
                <c:pt idx="72">
                  <c:v>28304</c:v>
                </c:pt>
                <c:pt idx="73">
                  <c:v>28418</c:v>
                </c:pt>
                <c:pt idx="74">
                  <c:v>28310</c:v>
                </c:pt>
                <c:pt idx="75">
                  <c:v>29019</c:v>
                </c:pt>
                <c:pt idx="76">
                  <c:v>28431</c:v>
                </c:pt>
                <c:pt idx="77">
                  <c:v>28486</c:v>
                </c:pt>
                <c:pt idx="78">
                  <c:v>28375</c:v>
                </c:pt>
                <c:pt idx="79">
                  <c:v>28513</c:v>
                </c:pt>
                <c:pt idx="80">
                  <c:v>28592</c:v>
                </c:pt>
                <c:pt idx="81">
                  <c:v>28600</c:v>
                </c:pt>
                <c:pt idx="82">
                  <c:v>28781</c:v>
                </c:pt>
                <c:pt idx="83">
                  <c:v>28627</c:v>
                </c:pt>
                <c:pt idx="84">
                  <c:v>28612</c:v>
                </c:pt>
                <c:pt idx="85">
                  <c:v>28327</c:v>
                </c:pt>
                <c:pt idx="86">
                  <c:v>28573</c:v>
                </c:pt>
                <c:pt idx="87">
                  <c:v>28496</c:v>
                </c:pt>
                <c:pt idx="88">
                  <c:v>28347</c:v>
                </c:pt>
                <c:pt idx="89">
                  <c:v>28350</c:v>
                </c:pt>
                <c:pt idx="90">
                  <c:v>28323</c:v>
                </c:pt>
                <c:pt idx="91">
                  <c:v>28189</c:v>
                </c:pt>
                <c:pt idx="92">
                  <c:v>28081</c:v>
                </c:pt>
                <c:pt idx="93">
                  <c:v>28065</c:v>
                </c:pt>
                <c:pt idx="94">
                  <c:v>27977</c:v>
                </c:pt>
                <c:pt idx="95">
                  <c:v>27927</c:v>
                </c:pt>
                <c:pt idx="96">
                  <c:v>27207</c:v>
                </c:pt>
                <c:pt idx="97">
                  <c:v>28008</c:v>
                </c:pt>
                <c:pt idx="98">
                  <c:v>27806</c:v>
                </c:pt>
                <c:pt idx="99">
                  <c:v>27753</c:v>
                </c:pt>
                <c:pt idx="100">
                  <c:v>27821</c:v>
                </c:pt>
                <c:pt idx="101">
                  <c:v>27696</c:v>
                </c:pt>
                <c:pt idx="102">
                  <c:v>27629</c:v>
                </c:pt>
                <c:pt idx="103">
                  <c:v>27588</c:v>
                </c:pt>
                <c:pt idx="104">
                  <c:v>27545</c:v>
                </c:pt>
                <c:pt idx="105">
                  <c:v>27503</c:v>
                </c:pt>
                <c:pt idx="106">
                  <c:v>27588</c:v>
                </c:pt>
                <c:pt idx="107">
                  <c:v>27389</c:v>
                </c:pt>
                <c:pt idx="108">
                  <c:v>28059</c:v>
                </c:pt>
                <c:pt idx="109">
                  <c:v>27197</c:v>
                </c:pt>
                <c:pt idx="110">
                  <c:v>27111</c:v>
                </c:pt>
                <c:pt idx="111">
                  <c:v>27036</c:v>
                </c:pt>
                <c:pt idx="112">
                  <c:v>26971</c:v>
                </c:pt>
                <c:pt idx="113">
                  <c:v>26899</c:v>
                </c:pt>
                <c:pt idx="114">
                  <c:v>26852</c:v>
                </c:pt>
                <c:pt idx="115">
                  <c:v>26805</c:v>
                </c:pt>
                <c:pt idx="116">
                  <c:v>26663</c:v>
                </c:pt>
                <c:pt idx="117">
                  <c:v>26751</c:v>
                </c:pt>
                <c:pt idx="118">
                  <c:v>26693</c:v>
                </c:pt>
                <c:pt idx="119">
                  <c:v>26650</c:v>
                </c:pt>
                <c:pt idx="120">
                  <c:v>26560</c:v>
                </c:pt>
                <c:pt idx="121">
                  <c:v>26630</c:v>
                </c:pt>
                <c:pt idx="122">
                  <c:v>26574</c:v>
                </c:pt>
                <c:pt idx="123">
                  <c:v>26545</c:v>
                </c:pt>
                <c:pt idx="124">
                  <c:v>26507</c:v>
                </c:pt>
                <c:pt idx="125">
                  <c:v>26502</c:v>
                </c:pt>
                <c:pt idx="126">
                  <c:v>26269</c:v>
                </c:pt>
                <c:pt idx="127">
                  <c:v>26378</c:v>
                </c:pt>
                <c:pt idx="128">
                  <c:v>26392</c:v>
                </c:pt>
                <c:pt idx="129">
                  <c:v>26236</c:v>
                </c:pt>
                <c:pt idx="130">
                  <c:v>26118</c:v>
                </c:pt>
                <c:pt idx="131">
                  <c:v>26102</c:v>
                </c:pt>
                <c:pt idx="132">
                  <c:v>26072</c:v>
                </c:pt>
                <c:pt idx="133">
                  <c:v>26049</c:v>
                </c:pt>
                <c:pt idx="134">
                  <c:v>26147</c:v>
                </c:pt>
                <c:pt idx="135">
                  <c:v>26148</c:v>
                </c:pt>
                <c:pt idx="136">
                  <c:v>26099</c:v>
                </c:pt>
                <c:pt idx="137">
                  <c:v>26121</c:v>
                </c:pt>
                <c:pt idx="138">
                  <c:v>26291</c:v>
                </c:pt>
                <c:pt idx="139">
                  <c:v>26147</c:v>
                </c:pt>
                <c:pt idx="140">
                  <c:v>26171</c:v>
                </c:pt>
                <c:pt idx="141">
                  <c:v>26161</c:v>
                </c:pt>
                <c:pt idx="142">
                  <c:v>26276</c:v>
                </c:pt>
                <c:pt idx="143">
                  <c:v>26264</c:v>
                </c:pt>
                <c:pt idx="144">
                  <c:v>26300</c:v>
                </c:pt>
                <c:pt idx="145">
                  <c:v>26277</c:v>
                </c:pt>
                <c:pt idx="146">
                  <c:v>26199</c:v>
                </c:pt>
                <c:pt idx="147">
                  <c:v>26163</c:v>
                </c:pt>
                <c:pt idx="148">
                  <c:v>26176</c:v>
                </c:pt>
                <c:pt idx="149">
                  <c:v>26107</c:v>
                </c:pt>
                <c:pt idx="150">
                  <c:v>26095</c:v>
                </c:pt>
                <c:pt idx="151">
                  <c:v>26050</c:v>
                </c:pt>
                <c:pt idx="152">
                  <c:v>26037</c:v>
                </c:pt>
                <c:pt idx="153">
                  <c:v>26016</c:v>
                </c:pt>
                <c:pt idx="154">
                  <c:v>25972</c:v>
                </c:pt>
                <c:pt idx="155">
                  <c:v>25954</c:v>
                </c:pt>
                <c:pt idx="156">
                  <c:v>25876</c:v>
                </c:pt>
                <c:pt idx="157">
                  <c:v>25909</c:v>
                </c:pt>
                <c:pt idx="158">
                  <c:v>25871</c:v>
                </c:pt>
                <c:pt idx="159">
                  <c:v>25863</c:v>
                </c:pt>
                <c:pt idx="160">
                  <c:v>25846</c:v>
                </c:pt>
                <c:pt idx="161">
                  <c:v>25820</c:v>
                </c:pt>
                <c:pt idx="162">
                  <c:v>25810</c:v>
                </c:pt>
                <c:pt idx="163">
                  <c:v>25808</c:v>
                </c:pt>
                <c:pt idx="164">
                  <c:v>25809</c:v>
                </c:pt>
                <c:pt idx="165">
                  <c:v>25803</c:v>
                </c:pt>
                <c:pt idx="166">
                  <c:v>25796</c:v>
                </c:pt>
                <c:pt idx="167">
                  <c:v>25784</c:v>
                </c:pt>
                <c:pt idx="168">
                  <c:v>25809</c:v>
                </c:pt>
                <c:pt idx="169">
                  <c:v>25755</c:v>
                </c:pt>
                <c:pt idx="170">
                  <c:v>25667</c:v>
                </c:pt>
                <c:pt idx="171">
                  <c:v>25500</c:v>
                </c:pt>
                <c:pt idx="172">
                  <c:v>25482</c:v>
                </c:pt>
                <c:pt idx="173">
                  <c:v>25430</c:v>
                </c:pt>
                <c:pt idx="174">
                  <c:v>25320</c:v>
                </c:pt>
                <c:pt idx="175">
                  <c:v>25260</c:v>
                </c:pt>
                <c:pt idx="176">
                  <c:v>25169</c:v>
                </c:pt>
                <c:pt idx="177">
                  <c:v>25053</c:v>
                </c:pt>
                <c:pt idx="178">
                  <c:v>24979</c:v>
                </c:pt>
                <c:pt idx="179">
                  <c:v>24895</c:v>
                </c:pt>
                <c:pt idx="180">
                  <c:v>24810</c:v>
                </c:pt>
                <c:pt idx="181">
                  <c:v>24771</c:v>
                </c:pt>
                <c:pt idx="182">
                  <c:v>24761</c:v>
                </c:pt>
                <c:pt idx="183">
                  <c:v>24871</c:v>
                </c:pt>
                <c:pt idx="184">
                  <c:v>24830</c:v>
                </c:pt>
                <c:pt idx="185">
                  <c:v>24842</c:v>
                </c:pt>
                <c:pt idx="186">
                  <c:v>24867</c:v>
                </c:pt>
                <c:pt idx="187">
                  <c:v>24862</c:v>
                </c:pt>
                <c:pt idx="188">
                  <c:v>24882</c:v>
                </c:pt>
                <c:pt idx="189">
                  <c:v>24934</c:v>
                </c:pt>
                <c:pt idx="190">
                  <c:v>24960</c:v>
                </c:pt>
                <c:pt idx="191">
                  <c:v>25001</c:v>
                </c:pt>
                <c:pt idx="192">
                  <c:v>25047</c:v>
                </c:pt>
                <c:pt idx="193">
                  <c:v>25064</c:v>
                </c:pt>
                <c:pt idx="194">
                  <c:v>25077</c:v>
                </c:pt>
                <c:pt idx="195">
                  <c:v>25059</c:v>
                </c:pt>
                <c:pt idx="196">
                  <c:v>25049</c:v>
                </c:pt>
                <c:pt idx="197">
                  <c:v>25022</c:v>
                </c:pt>
                <c:pt idx="198">
                  <c:v>25002</c:v>
                </c:pt>
                <c:pt idx="199">
                  <c:v>24965</c:v>
                </c:pt>
              </c:numCache>
            </c:numRef>
          </c:val>
        </c:ser>
        <c:ser>
          <c:idx val="2"/>
          <c:order val="1"/>
          <c:tx>
            <c:strRef>
              <c:f>TOTAL_PEF_B!$AG$2</c:f>
              <c:strCache>
                <c:ptCount val="1"/>
                <c:pt idx="0">
                  <c:v>Fall'13</c:v>
                </c:pt>
              </c:strCache>
            </c:strRef>
          </c:tx>
          <c:spPr>
            <a:ln w="412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'Billing Mo'!$A$75:$A$363</c:f>
              <c:numCache>
                <c:formatCode>General</c:formatCode>
                <c:ptCount val="289"/>
                <c:pt idx="0">
                  <c:v>1997</c:v>
                </c:pt>
                <c:pt idx="1">
                  <c:v>1997</c:v>
                </c:pt>
                <c:pt idx="2">
                  <c:v>1997</c:v>
                </c:pt>
                <c:pt idx="3">
                  <c:v>1997</c:v>
                </c:pt>
                <c:pt idx="4">
                  <c:v>1997</c:v>
                </c:pt>
                <c:pt idx="5">
                  <c:v>1997</c:v>
                </c:pt>
                <c:pt idx="6">
                  <c:v>1997</c:v>
                </c:pt>
                <c:pt idx="7">
                  <c:v>1997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1998</c:v>
                </c:pt>
                <c:pt idx="17">
                  <c:v>1998</c:v>
                </c:pt>
                <c:pt idx="18">
                  <c:v>1998</c:v>
                </c:pt>
                <c:pt idx="19">
                  <c:v>1998</c:v>
                </c:pt>
                <c:pt idx="20">
                  <c:v>1998</c:v>
                </c:pt>
                <c:pt idx="21">
                  <c:v>1998</c:v>
                </c:pt>
                <c:pt idx="22">
                  <c:v>1998</c:v>
                </c:pt>
                <c:pt idx="23">
                  <c:v>1998</c:v>
                </c:pt>
                <c:pt idx="24">
                  <c:v>1999</c:v>
                </c:pt>
                <c:pt idx="25">
                  <c:v>1999</c:v>
                </c:pt>
                <c:pt idx="26">
                  <c:v>1999</c:v>
                </c:pt>
                <c:pt idx="27">
                  <c:v>1999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1999</c:v>
                </c:pt>
                <c:pt idx="32">
                  <c:v>1999</c:v>
                </c:pt>
                <c:pt idx="33">
                  <c:v>1999</c:v>
                </c:pt>
                <c:pt idx="34">
                  <c:v>1999</c:v>
                </c:pt>
                <c:pt idx="35">
                  <c:v>1999</c:v>
                </c:pt>
                <c:pt idx="36">
                  <c:v>2000</c:v>
                </c:pt>
                <c:pt idx="37">
                  <c:v>2000</c:v>
                </c:pt>
                <c:pt idx="38">
                  <c:v>2000</c:v>
                </c:pt>
                <c:pt idx="39">
                  <c:v>2000</c:v>
                </c:pt>
                <c:pt idx="40">
                  <c:v>2000</c:v>
                </c:pt>
                <c:pt idx="41">
                  <c:v>2000</c:v>
                </c:pt>
                <c:pt idx="42">
                  <c:v>2000</c:v>
                </c:pt>
                <c:pt idx="43">
                  <c:v>2000</c:v>
                </c:pt>
                <c:pt idx="44">
                  <c:v>2000</c:v>
                </c:pt>
                <c:pt idx="45">
                  <c:v>2000</c:v>
                </c:pt>
                <c:pt idx="46">
                  <c:v>2000</c:v>
                </c:pt>
                <c:pt idx="47">
                  <c:v>2000</c:v>
                </c:pt>
                <c:pt idx="48">
                  <c:v>2001</c:v>
                </c:pt>
                <c:pt idx="49">
                  <c:v>2001</c:v>
                </c:pt>
                <c:pt idx="50">
                  <c:v>2001</c:v>
                </c:pt>
                <c:pt idx="51">
                  <c:v>2001</c:v>
                </c:pt>
                <c:pt idx="52">
                  <c:v>2001</c:v>
                </c:pt>
                <c:pt idx="53">
                  <c:v>2001</c:v>
                </c:pt>
                <c:pt idx="54">
                  <c:v>2001</c:v>
                </c:pt>
                <c:pt idx="55">
                  <c:v>2001</c:v>
                </c:pt>
                <c:pt idx="56">
                  <c:v>2001</c:v>
                </c:pt>
                <c:pt idx="57">
                  <c:v>2001</c:v>
                </c:pt>
                <c:pt idx="58">
                  <c:v>2001</c:v>
                </c:pt>
                <c:pt idx="59">
                  <c:v>2001</c:v>
                </c:pt>
                <c:pt idx="60">
                  <c:v>2002</c:v>
                </c:pt>
                <c:pt idx="61">
                  <c:v>2002</c:v>
                </c:pt>
                <c:pt idx="62">
                  <c:v>2002</c:v>
                </c:pt>
                <c:pt idx="63">
                  <c:v>2002</c:v>
                </c:pt>
                <c:pt idx="64">
                  <c:v>2002</c:v>
                </c:pt>
                <c:pt idx="65">
                  <c:v>2002</c:v>
                </c:pt>
                <c:pt idx="66">
                  <c:v>2002</c:v>
                </c:pt>
                <c:pt idx="67">
                  <c:v>2002</c:v>
                </c:pt>
                <c:pt idx="68">
                  <c:v>2002</c:v>
                </c:pt>
                <c:pt idx="69">
                  <c:v>2002</c:v>
                </c:pt>
                <c:pt idx="70">
                  <c:v>2002</c:v>
                </c:pt>
                <c:pt idx="71">
                  <c:v>2002</c:v>
                </c:pt>
                <c:pt idx="72">
                  <c:v>2003</c:v>
                </c:pt>
                <c:pt idx="73">
                  <c:v>2003</c:v>
                </c:pt>
                <c:pt idx="74">
                  <c:v>2003</c:v>
                </c:pt>
                <c:pt idx="75">
                  <c:v>2003</c:v>
                </c:pt>
                <c:pt idx="76">
                  <c:v>2003</c:v>
                </c:pt>
                <c:pt idx="77">
                  <c:v>2003</c:v>
                </c:pt>
                <c:pt idx="78">
                  <c:v>2003</c:v>
                </c:pt>
                <c:pt idx="79">
                  <c:v>2003</c:v>
                </c:pt>
                <c:pt idx="80">
                  <c:v>2003</c:v>
                </c:pt>
                <c:pt idx="81">
                  <c:v>2003</c:v>
                </c:pt>
                <c:pt idx="82">
                  <c:v>2003</c:v>
                </c:pt>
                <c:pt idx="83">
                  <c:v>2003</c:v>
                </c:pt>
                <c:pt idx="84">
                  <c:v>2004</c:v>
                </c:pt>
                <c:pt idx="85">
                  <c:v>2004</c:v>
                </c:pt>
                <c:pt idx="86">
                  <c:v>2004</c:v>
                </c:pt>
                <c:pt idx="87">
                  <c:v>2004</c:v>
                </c:pt>
                <c:pt idx="88">
                  <c:v>2004</c:v>
                </c:pt>
                <c:pt idx="89">
                  <c:v>2004</c:v>
                </c:pt>
                <c:pt idx="90">
                  <c:v>2004</c:v>
                </c:pt>
                <c:pt idx="91">
                  <c:v>2004</c:v>
                </c:pt>
                <c:pt idx="92">
                  <c:v>2004</c:v>
                </c:pt>
                <c:pt idx="93">
                  <c:v>2004</c:v>
                </c:pt>
                <c:pt idx="94">
                  <c:v>2004</c:v>
                </c:pt>
                <c:pt idx="95">
                  <c:v>2004</c:v>
                </c:pt>
                <c:pt idx="96">
                  <c:v>2005</c:v>
                </c:pt>
                <c:pt idx="97">
                  <c:v>2005</c:v>
                </c:pt>
                <c:pt idx="98">
                  <c:v>2005</c:v>
                </c:pt>
                <c:pt idx="99">
                  <c:v>2005</c:v>
                </c:pt>
                <c:pt idx="100">
                  <c:v>2005</c:v>
                </c:pt>
                <c:pt idx="101">
                  <c:v>2005</c:v>
                </c:pt>
                <c:pt idx="102">
                  <c:v>2005</c:v>
                </c:pt>
                <c:pt idx="103">
                  <c:v>2005</c:v>
                </c:pt>
                <c:pt idx="104">
                  <c:v>2005</c:v>
                </c:pt>
                <c:pt idx="105">
                  <c:v>2005</c:v>
                </c:pt>
                <c:pt idx="106">
                  <c:v>2005</c:v>
                </c:pt>
                <c:pt idx="107">
                  <c:v>2005</c:v>
                </c:pt>
                <c:pt idx="108">
                  <c:v>2006</c:v>
                </c:pt>
                <c:pt idx="109">
                  <c:v>2006</c:v>
                </c:pt>
                <c:pt idx="110">
                  <c:v>2006</c:v>
                </c:pt>
                <c:pt idx="111">
                  <c:v>2006</c:v>
                </c:pt>
                <c:pt idx="112">
                  <c:v>2006</c:v>
                </c:pt>
                <c:pt idx="113">
                  <c:v>2006</c:v>
                </c:pt>
                <c:pt idx="114">
                  <c:v>2006</c:v>
                </c:pt>
                <c:pt idx="115">
                  <c:v>2006</c:v>
                </c:pt>
                <c:pt idx="116">
                  <c:v>2006</c:v>
                </c:pt>
                <c:pt idx="117">
                  <c:v>2006</c:v>
                </c:pt>
                <c:pt idx="118">
                  <c:v>2006</c:v>
                </c:pt>
                <c:pt idx="119">
                  <c:v>2006</c:v>
                </c:pt>
                <c:pt idx="120">
                  <c:v>2007</c:v>
                </c:pt>
                <c:pt idx="121">
                  <c:v>2007</c:v>
                </c:pt>
                <c:pt idx="122">
                  <c:v>2007</c:v>
                </c:pt>
                <c:pt idx="123">
                  <c:v>2007</c:v>
                </c:pt>
                <c:pt idx="124">
                  <c:v>2007</c:v>
                </c:pt>
                <c:pt idx="125">
                  <c:v>2007</c:v>
                </c:pt>
                <c:pt idx="126">
                  <c:v>2007</c:v>
                </c:pt>
                <c:pt idx="127">
                  <c:v>2007</c:v>
                </c:pt>
                <c:pt idx="128">
                  <c:v>2007</c:v>
                </c:pt>
                <c:pt idx="129">
                  <c:v>2007</c:v>
                </c:pt>
                <c:pt idx="130">
                  <c:v>2007</c:v>
                </c:pt>
                <c:pt idx="131">
                  <c:v>2007</c:v>
                </c:pt>
                <c:pt idx="132">
                  <c:v>2008</c:v>
                </c:pt>
                <c:pt idx="133">
                  <c:v>2008</c:v>
                </c:pt>
                <c:pt idx="134">
                  <c:v>2008</c:v>
                </c:pt>
                <c:pt idx="135">
                  <c:v>2008</c:v>
                </c:pt>
                <c:pt idx="136">
                  <c:v>2008</c:v>
                </c:pt>
                <c:pt idx="137">
                  <c:v>2008</c:v>
                </c:pt>
                <c:pt idx="138">
                  <c:v>2008</c:v>
                </c:pt>
                <c:pt idx="139">
                  <c:v>2008</c:v>
                </c:pt>
                <c:pt idx="140">
                  <c:v>2008</c:v>
                </c:pt>
                <c:pt idx="141">
                  <c:v>2008</c:v>
                </c:pt>
                <c:pt idx="142">
                  <c:v>2008</c:v>
                </c:pt>
                <c:pt idx="143">
                  <c:v>2008</c:v>
                </c:pt>
                <c:pt idx="144">
                  <c:v>2009</c:v>
                </c:pt>
                <c:pt idx="145">
                  <c:v>2009</c:v>
                </c:pt>
                <c:pt idx="146">
                  <c:v>2009</c:v>
                </c:pt>
                <c:pt idx="147">
                  <c:v>2009</c:v>
                </c:pt>
                <c:pt idx="148">
                  <c:v>2009</c:v>
                </c:pt>
                <c:pt idx="149">
                  <c:v>2009</c:v>
                </c:pt>
                <c:pt idx="150">
                  <c:v>2009</c:v>
                </c:pt>
                <c:pt idx="151">
                  <c:v>2009</c:v>
                </c:pt>
                <c:pt idx="152">
                  <c:v>2009</c:v>
                </c:pt>
                <c:pt idx="153">
                  <c:v>2009</c:v>
                </c:pt>
                <c:pt idx="154">
                  <c:v>2009</c:v>
                </c:pt>
                <c:pt idx="155">
                  <c:v>2009</c:v>
                </c:pt>
                <c:pt idx="156">
                  <c:v>2010</c:v>
                </c:pt>
                <c:pt idx="157">
                  <c:v>2010</c:v>
                </c:pt>
                <c:pt idx="158">
                  <c:v>2010</c:v>
                </c:pt>
                <c:pt idx="159">
                  <c:v>2010</c:v>
                </c:pt>
                <c:pt idx="160">
                  <c:v>2010</c:v>
                </c:pt>
                <c:pt idx="161">
                  <c:v>2010</c:v>
                </c:pt>
                <c:pt idx="162">
                  <c:v>2010</c:v>
                </c:pt>
                <c:pt idx="163">
                  <c:v>2010</c:v>
                </c:pt>
                <c:pt idx="164">
                  <c:v>2010</c:v>
                </c:pt>
                <c:pt idx="165">
                  <c:v>2010</c:v>
                </c:pt>
                <c:pt idx="166">
                  <c:v>2010</c:v>
                </c:pt>
                <c:pt idx="167">
                  <c:v>2010</c:v>
                </c:pt>
                <c:pt idx="168">
                  <c:v>2011</c:v>
                </c:pt>
                <c:pt idx="169">
                  <c:v>2011</c:v>
                </c:pt>
                <c:pt idx="170">
                  <c:v>2011</c:v>
                </c:pt>
                <c:pt idx="171">
                  <c:v>2011</c:v>
                </c:pt>
                <c:pt idx="172">
                  <c:v>2011</c:v>
                </c:pt>
                <c:pt idx="173">
                  <c:v>2011</c:v>
                </c:pt>
                <c:pt idx="174">
                  <c:v>2011</c:v>
                </c:pt>
                <c:pt idx="175">
                  <c:v>2011</c:v>
                </c:pt>
                <c:pt idx="176">
                  <c:v>2011</c:v>
                </c:pt>
                <c:pt idx="177">
                  <c:v>2011</c:v>
                </c:pt>
                <c:pt idx="178">
                  <c:v>2011</c:v>
                </c:pt>
                <c:pt idx="179">
                  <c:v>2011</c:v>
                </c:pt>
                <c:pt idx="180">
                  <c:v>2012</c:v>
                </c:pt>
                <c:pt idx="181">
                  <c:v>2012</c:v>
                </c:pt>
                <c:pt idx="182">
                  <c:v>2012</c:v>
                </c:pt>
                <c:pt idx="183">
                  <c:v>2012</c:v>
                </c:pt>
                <c:pt idx="184">
                  <c:v>2012</c:v>
                </c:pt>
                <c:pt idx="185">
                  <c:v>2012</c:v>
                </c:pt>
                <c:pt idx="186">
                  <c:v>2012</c:v>
                </c:pt>
                <c:pt idx="187">
                  <c:v>2012</c:v>
                </c:pt>
                <c:pt idx="188">
                  <c:v>2012</c:v>
                </c:pt>
                <c:pt idx="189">
                  <c:v>2012</c:v>
                </c:pt>
                <c:pt idx="190">
                  <c:v>2012</c:v>
                </c:pt>
                <c:pt idx="191">
                  <c:v>2012</c:v>
                </c:pt>
                <c:pt idx="192">
                  <c:v>2013</c:v>
                </c:pt>
                <c:pt idx="193">
                  <c:v>2013</c:v>
                </c:pt>
                <c:pt idx="194">
                  <c:v>2013</c:v>
                </c:pt>
                <c:pt idx="195">
                  <c:v>2013</c:v>
                </c:pt>
                <c:pt idx="196">
                  <c:v>2013</c:v>
                </c:pt>
                <c:pt idx="197">
                  <c:v>2013</c:v>
                </c:pt>
                <c:pt idx="198">
                  <c:v>2013</c:v>
                </c:pt>
                <c:pt idx="199">
                  <c:v>2013</c:v>
                </c:pt>
                <c:pt idx="200">
                  <c:v>2013</c:v>
                </c:pt>
                <c:pt idx="201">
                  <c:v>2013</c:v>
                </c:pt>
                <c:pt idx="202">
                  <c:v>2013</c:v>
                </c:pt>
                <c:pt idx="203">
                  <c:v>2013</c:v>
                </c:pt>
                <c:pt idx="204">
                  <c:v>2014</c:v>
                </c:pt>
                <c:pt idx="205">
                  <c:v>2014</c:v>
                </c:pt>
                <c:pt idx="206">
                  <c:v>2014</c:v>
                </c:pt>
                <c:pt idx="207">
                  <c:v>2014</c:v>
                </c:pt>
                <c:pt idx="208">
                  <c:v>2014</c:v>
                </c:pt>
                <c:pt idx="209">
                  <c:v>2014</c:v>
                </c:pt>
                <c:pt idx="210">
                  <c:v>2014</c:v>
                </c:pt>
                <c:pt idx="211">
                  <c:v>2014</c:v>
                </c:pt>
                <c:pt idx="212">
                  <c:v>2014</c:v>
                </c:pt>
                <c:pt idx="213">
                  <c:v>2014</c:v>
                </c:pt>
                <c:pt idx="214">
                  <c:v>2014</c:v>
                </c:pt>
                <c:pt idx="215">
                  <c:v>2014</c:v>
                </c:pt>
                <c:pt idx="216">
                  <c:v>2015</c:v>
                </c:pt>
                <c:pt idx="217">
                  <c:v>2015</c:v>
                </c:pt>
                <c:pt idx="218">
                  <c:v>2015</c:v>
                </c:pt>
                <c:pt idx="219">
                  <c:v>2015</c:v>
                </c:pt>
                <c:pt idx="220">
                  <c:v>2015</c:v>
                </c:pt>
                <c:pt idx="221">
                  <c:v>2015</c:v>
                </c:pt>
                <c:pt idx="222">
                  <c:v>2015</c:v>
                </c:pt>
                <c:pt idx="223">
                  <c:v>2015</c:v>
                </c:pt>
                <c:pt idx="224">
                  <c:v>2015</c:v>
                </c:pt>
                <c:pt idx="225">
                  <c:v>2015</c:v>
                </c:pt>
                <c:pt idx="226">
                  <c:v>2015</c:v>
                </c:pt>
                <c:pt idx="227">
                  <c:v>2015</c:v>
                </c:pt>
                <c:pt idx="228">
                  <c:v>2016</c:v>
                </c:pt>
                <c:pt idx="229">
                  <c:v>2016</c:v>
                </c:pt>
                <c:pt idx="230">
                  <c:v>2016</c:v>
                </c:pt>
                <c:pt idx="231">
                  <c:v>2016</c:v>
                </c:pt>
                <c:pt idx="232">
                  <c:v>2016</c:v>
                </c:pt>
                <c:pt idx="233">
                  <c:v>2016</c:v>
                </c:pt>
                <c:pt idx="234">
                  <c:v>2016</c:v>
                </c:pt>
                <c:pt idx="235">
                  <c:v>2016</c:v>
                </c:pt>
                <c:pt idx="236">
                  <c:v>2016</c:v>
                </c:pt>
                <c:pt idx="237">
                  <c:v>2016</c:v>
                </c:pt>
                <c:pt idx="238">
                  <c:v>2016</c:v>
                </c:pt>
                <c:pt idx="239">
                  <c:v>2016</c:v>
                </c:pt>
                <c:pt idx="240">
                  <c:v>2017</c:v>
                </c:pt>
                <c:pt idx="241">
                  <c:v>2017</c:v>
                </c:pt>
                <c:pt idx="242">
                  <c:v>2017</c:v>
                </c:pt>
                <c:pt idx="243">
                  <c:v>2017</c:v>
                </c:pt>
                <c:pt idx="244">
                  <c:v>2017</c:v>
                </c:pt>
                <c:pt idx="245">
                  <c:v>2017</c:v>
                </c:pt>
                <c:pt idx="246">
                  <c:v>2017</c:v>
                </c:pt>
                <c:pt idx="247">
                  <c:v>2017</c:v>
                </c:pt>
                <c:pt idx="248">
                  <c:v>2017</c:v>
                </c:pt>
                <c:pt idx="249">
                  <c:v>2017</c:v>
                </c:pt>
                <c:pt idx="250">
                  <c:v>2017</c:v>
                </c:pt>
                <c:pt idx="251">
                  <c:v>2017</c:v>
                </c:pt>
                <c:pt idx="252">
                  <c:v>2018</c:v>
                </c:pt>
                <c:pt idx="253">
                  <c:v>2018</c:v>
                </c:pt>
                <c:pt idx="254">
                  <c:v>2018</c:v>
                </c:pt>
                <c:pt idx="255">
                  <c:v>2018</c:v>
                </c:pt>
                <c:pt idx="256">
                  <c:v>2018</c:v>
                </c:pt>
                <c:pt idx="257">
                  <c:v>2018</c:v>
                </c:pt>
                <c:pt idx="258">
                  <c:v>2018</c:v>
                </c:pt>
                <c:pt idx="259">
                  <c:v>2018</c:v>
                </c:pt>
                <c:pt idx="260">
                  <c:v>2018</c:v>
                </c:pt>
                <c:pt idx="261">
                  <c:v>2018</c:v>
                </c:pt>
                <c:pt idx="262">
                  <c:v>2018</c:v>
                </c:pt>
                <c:pt idx="263">
                  <c:v>2018</c:v>
                </c:pt>
                <c:pt idx="264">
                  <c:v>2019</c:v>
                </c:pt>
                <c:pt idx="265">
                  <c:v>2019</c:v>
                </c:pt>
                <c:pt idx="266">
                  <c:v>2019</c:v>
                </c:pt>
                <c:pt idx="267">
                  <c:v>2019</c:v>
                </c:pt>
                <c:pt idx="268">
                  <c:v>2019</c:v>
                </c:pt>
                <c:pt idx="269">
                  <c:v>2019</c:v>
                </c:pt>
                <c:pt idx="270">
                  <c:v>2019</c:v>
                </c:pt>
                <c:pt idx="271">
                  <c:v>2019</c:v>
                </c:pt>
                <c:pt idx="272">
                  <c:v>2019</c:v>
                </c:pt>
                <c:pt idx="273">
                  <c:v>2019</c:v>
                </c:pt>
                <c:pt idx="274">
                  <c:v>2019</c:v>
                </c:pt>
                <c:pt idx="275">
                  <c:v>2019</c:v>
                </c:pt>
                <c:pt idx="276">
                  <c:v>2020</c:v>
                </c:pt>
                <c:pt idx="277">
                  <c:v>2020</c:v>
                </c:pt>
                <c:pt idx="278">
                  <c:v>2020</c:v>
                </c:pt>
                <c:pt idx="279">
                  <c:v>2020</c:v>
                </c:pt>
                <c:pt idx="280">
                  <c:v>2020</c:v>
                </c:pt>
                <c:pt idx="281">
                  <c:v>2020</c:v>
                </c:pt>
                <c:pt idx="282">
                  <c:v>2020</c:v>
                </c:pt>
                <c:pt idx="283">
                  <c:v>2020</c:v>
                </c:pt>
                <c:pt idx="284">
                  <c:v>2020</c:v>
                </c:pt>
                <c:pt idx="285">
                  <c:v>2020</c:v>
                </c:pt>
                <c:pt idx="286">
                  <c:v>2020</c:v>
                </c:pt>
                <c:pt idx="287">
                  <c:v>2020</c:v>
                </c:pt>
                <c:pt idx="288">
                  <c:v>2021</c:v>
                </c:pt>
              </c:numCache>
            </c:numRef>
          </c:cat>
          <c:val>
            <c:numRef>
              <c:f>'Billing Mo'!$AZ$75:$AZ$363</c:f>
              <c:numCache>
                <c:formatCode>General</c:formatCode>
                <c:ptCount val="289"/>
                <c:pt idx="200" formatCode="_(* #,##0_);_(* \(#,##0\);_(* &quot;-&quot;??_);_(@_)">
                  <c:v>24915.013623149149</c:v>
                </c:pt>
                <c:pt idx="201" formatCode="_(* #,##0_);_(* \(#,##0\);_(* &quot;-&quot;??_);_(@_)">
                  <c:v>24885.693912964969</c:v>
                </c:pt>
                <c:pt idx="202" formatCode="_(* #,##0_);_(* \(#,##0\);_(* &quot;-&quot;??_);_(@_)">
                  <c:v>24810.374202780789</c:v>
                </c:pt>
                <c:pt idx="203" formatCode="_(* #,##0_);_(* \(#,##0\);_(* &quot;-&quot;??_);_(@_)">
                  <c:v>24750.386463615017</c:v>
                </c:pt>
                <c:pt idx="204" formatCode="_(* #,##0_);_(* \(#,##0\);_(* &quot;-&quot;??_);_(@_)">
                  <c:v>24688.388043821797</c:v>
                </c:pt>
                <c:pt idx="205" formatCode="_(* #,##0_);_(* \(#,##0\);_(* &quot;-&quot;??_);_(@_)">
                  <c:v>24596.945179584138</c:v>
                </c:pt>
                <c:pt idx="206" formatCode="_(* #,##0_);_(* \(#,##0\);_(* &quot;-&quot;??_);_(@_)">
                  <c:v>24566.403247177728</c:v>
                </c:pt>
                <c:pt idx="207" formatCode="_(* #,##0_);_(* \(#,##0\);_(* &quot;-&quot;??_);_(@_)">
                  <c:v>24519.307121530681</c:v>
                </c:pt>
                <c:pt idx="208" formatCode="_(* #,##0_);_(* \(#,##0\);_(* &quot;-&quot;??_);_(@_)">
                  <c:v>24471.010995883629</c:v>
                </c:pt>
                <c:pt idx="209" formatCode="_(* #,##0_);_(* \(#,##0\);_(* &quot;-&quot;??_);_(@_)">
                  <c:v>24448.214870236574</c:v>
                </c:pt>
                <c:pt idx="210" formatCode="_(* #,##0_);_(* \(#,##0\);_(* &quot;-&quot;??_);_(@_)">
                  <c:v>24431.453099659047</c:v>
                </c:pt>
                <c:pt idx="211" formatCode="_(* #,##0_);_(* \(#,##0\);_(* &quot;-&quot;??_);_(@_)">
                  <c:v>24431.913891882468</c:v>
                </c:pt>
                <c:pt idx="212" formatCode="_(* #,##0_);_(* \(#,##0\);_(* &quot;-&quot;??_);_(@_)">
                  <c:v>24405.805505401178</c:v>
                </c:pt>
                <c:pt idx="213" formatCode="_(* #,##0_);_(* \(#,##0\);_(* &quot;-&quot;??_);_(@_)">
                  <c:v>24379.697118919892</c:v>
                </c:pt>
                <c:pt idx="214" formatCode="_(* #,##0_);_(* \(#,##0\);_(* &quot;-&quot;??_);_(@_)">
                  <c:v>24353.588732438602</c:v>
                </c:pt>
                <c:pt idx="215" formatCode="_(* #,##0_);_(* \(#,##0\);_(* &quot;-&quot;??_);_(@_)">
                  <c:v>24327.48034595732</c:v>
                </c:pt>
                <c:pt idx="216" formatCode="_(* #,##0_);_(* \(#,##0\);_(* &quot;-&quot;??_);_(@_)">
                  <c:v>24301.371959476037</c:v>
                </c:pt>
                <c:pt idx="217" formatCode="_(* #,##0_);_(* \(#,##0\);_(* &quot;-&quot;??_);_(@_)">
                  <c:v>24275.263572994758</c:v>
                </c:pt>
                <c:pt idx="218" formatCode="_(* #,##0_);_(* \(#,##0\);_(* &quot;-&quot;??_);_(@_)">
                  <c:v>24249.155186513482</c:v>
                </c:pt>
                <c:pt idx="219" formatCode="_(* #,##0_);_(* \(#,##0\);_(* &quot;-&quot;??_);_(@_)">
                  <c:v>24223.0468000322</c:v>
                </c:pt>
                <c:pt idx="220" formatCode="_(* #,##0_);_(* \(#,##0\);_(* &quot;-&quot;??_);_(@_)">
                  <c:v>24196.938413550921</c:v>
                </c:pt>
                <c:pt idx="221" formatCode="_(* #,##0_);_(* \(#,##0\);_(* &quot;-&quot;??_);_(@_)">
                  <c:v>24170.830027069638</c:v>
                </c:pt>
                <c:pt idx="222" formatCode="_(* #,##0_);_(* \(#,##0\);_(* &quot;-&quot;??_);_(@_)">
                  <c:v>24144.721640588359</c:v>
                </c:pt>
                <c:pt idx="223" formatCode="_(* #,##0_);_(* \(#,##0\);_(* &quot;-&quot;??_);_(@_)">
                  <c:v>24118.613254107077</c:v>
                </c:pt>
                <c:pt idx="224" formatCode="_(* #,##0_);_(* \(#,##0\);_(* &quot;-&quot;??_);_(@_)">
                  <c:v>24092.504867625797</c:v>
                </c:pt>
                <c:pt idx="225" formatCode="_(* #,##0_);_(* \(#,##0\);_(* &quot;-&quot;??_);_(@_)">
                  <c:v>24066.396481144518</c:v>
                </c:pt>
                <c:pt idx="226" formatCode="_(* #,##0_);_(* \(#,##0\);_(* &quot;-&quot;??_);_(@_)">
                  <c:v>24040.288094663239</c:v>
                </c:pt>
                <c:pt idx="227" formatCode="_(* #,##0_);_(* \(#,##0\);_(* &quot;-&quot;??_);_(@_)">
                  <c:v>24014.179708181964</c:v>
                </c:pt>
                <c:pt idx="228" formatCode="_(* #,##0_);_(* \(#,##0\);_(* &quot;-&quot;??_);_(@_)">
                  <c:v>23988.071321700681</c:v>
                </c:pt>
                <c:pt idx="229" formatCode="_(* #,##0_);_(* \(#,##0\);_(* &quot;-&quot;??_);_(@_)">
                  <c:v>23961.962935219402</c:v>
                </c:pt>
                <c:pt idx="230" formatCode="_(* #,##0_);_(* \(#,##0\);_(* &quot;-&quot;??_);_(@_)">
                  <c:v>23935.85454873812</c:v>
                </c:pt>
                <c:pt idx="231" formatCode="_(* #,##0_);_(* \(#,##0\);_(* &quot;-&quot;??_);_(@_)">
                  <c:v>23909.746162256837</c:v>
                </c:pt>
                <c:pt idx="232" formatCode="_(* #,##0_);_(* \(#,##0\);_(* &quot;-&quot;??_);_(@_)">
                  <c:v>23883.637775775558</c:v>
                </c:pt>
                <c:pt idx="233" formatCode="_(* #,##0_);_(* \(#,##0\);_(* &quot;-&quot;??_);_(@_)">
                  <c:v>23857.529389294279</c:v>
                </c:pt>
                <c:pt idx="234" formatCode="_(* #,##0_);_(* \(#,##0\);_(* &quot;-&quot;??_);_(@_)">
                  <c:v>23831.421002812996</c:v>
                </c:pt>
                <c:pt idx="235" formatCode="_(* #,##0_);_(* \(#,##0\);_(* &quot;-&quot;??_);_(@_)">
                  <c:v>23805.312616331717</c:v>
                </c:pt>
                <c:pt idx="236" formatCode="_(* #,##0_);_(* \(#,##0\);_(* &quot;-&quot;??_);_(@_)">
                  <c:v>23779.204229850442</c:v>
                </c:pt>
                <c:pt idx="237" formatCode="_(* #,##0_);_(* \(#,##0\);_(* &quot;-&quot;??_);_(@_)">
                  <c:v>23753.095843369159</c:v>
                </c:pt>
                <c:pt idx="238" formatCode="_(* #,##0_);_(* \(#,##0\);_(* &quot;-&quot;??_);_(@_)">
                  <c:v>23726.98745688788</c:v>
                </c:pt>
                <c:pt idx="239" formatCode="_(* #,##0_);_(* \(#,##0\);_(* &quot;-&quot;??_);_(@_)">
                  <c:v>23700.879070406598</c:v>
                </c:pt>
                <c:pt idx="240" formatCode="_(* #,##0_);_(* \(#,##0\);_(* &quot;-&quot;??_);_(@_)">
                  <c:v>23674.770683925315</c:v>
                </c:pt>
                <c:pt idx="241" formatCode="_(* #,##0_);_(* \(#,##0\);_(* &quot;-&quot;??_);_(@_)">
                  <c:v>23648.662297444029</c:v>
                </c:pt>
                <c:pt idx="242" formatCode="_(* #,##0_);_(* \(#,##0\);_(* &quot;-&quot;??_);_(@_)">
                  <c:v>23622.55391096275</c:v>
                </c:pt>
                <c:pt idx="243" formatCode="_(* #,##0_);_(* \(#,##0\);_(* &quot;-&quot;??_);_(@_)">
                  <c:v>23596.445524481467</c:v>
                </c:pt>
                <c:pt idx="244" formatCode="_(* #,##0_);_(* \(#,##0\);_(* &quot;-&quot;??_);_(@_)">
                  <c:v>23570.337138000192</c:v>
                </c:pt>
                <c:pt idx="245" formatCode="_(* #,##0_);_(* \(#,##0\);_(* &quot;-&quot;??_);_(@_)">
                  <c:v>23544.228751518913</c:v>
                </c:pt>
                <c:pt idx="246" formatCode="_(* #,##0_);_(* \(#,##0\);_(* &quot;-&quot;??_);_(@_)">
                  <c:v>23518.12036503763</c:v>
                </c:pt>
                <c:pt idx="247" formatCode="_(* #,##0_);_(* \(#,##0\);_(* &quot;-&quot;??_);_(@_)">
                  <c:v>23492.011978556351</c:v>
                </c:pt>
                <c:pt idx="248" formatCode="_(* #,##0_);_(* \(#,##0\);_(* &quot;-&quot;??_);_(@_)">
                  <c:v>23465.903592075068</c:v>
                </c:pt>
                <c:pt idx="249" formatCode="_(* #,##0_);_(* \(#,##0\);_(* &quot;-&quot;??_);_(@_)">
                  <c:v>23439.795205593786</c:v>
                </c:pt>
                <c:pt idx="250" formatCode="_(* #,##0_);_(* \(#,##0\);_(* &quot;-&quot;??_);_(@_)">
                  <c:v>23413.686819112503</c:v>
                </c:pt>
                <c:pt idx="251" formatCode="_(* #,##0_);_(* \(#,##0\);_(* &quot;-&quot;??_);_(@_)">
                  <c:v>23387.578432631224</c:v>
                </c:pt>
                <c:pt idx="252" formatCode="_(* #,##0_);_(* \(#,##0\);_(* &quot;-&quot;??_);_(@_)">
                  <c:v>23361.470046149949</c:v>
                </c:pt>
                <c:pt idx="253" formatCode="_(* #,##0_);_(* \(#,##0\);_(* &quot;-&quot;??_);_(@_)">
                  <c:v>23335.361659668666</c:v>
                </c:pt>
                <c:pt idx="254" formatCode="_(* #,##0_);_(* \(#,##0\);_(* &quot;-&quot;??_);_(@_)">
                  <c:v>23309.253273187387</c:v>
                </c:pt>
                <c:pt idx="255" formatCode="_(* #,##0_);_(* \(#,##0\);_(* &quot;-&quot;??_);_(@_)">
                  <c:v>23283.144886706112</c:v>
                </c:pt>
                <c:pt idx="256" formatCode="_(* #,##0_);_(* \(#,##0\);_(* &quot;-&quot;??_);_(@_)">
                  <c:v>23257.036500224822</c:v>
                </c:pt>
                <c:pt idx="257" formatCode="_(* #,##0_);_(* \(#,##0\);_(* &quot;-&quot;??_);_(@_)">
                  <c:v>23230.928113743539</c:v>
                </c:pt>
                <c:pt idx="258" formatCode="_(* #,##0_);_(* \(#,##0\);_(* &quot;-&quot;??_);_(@_)">
                  <c:v>23204.819727262249</c:v>
                </c:pt>
                <c:pt idx="259" formatCode="_(* #,##0_);_(* \(#,##0\);_(* &quot;-&quot;??_);_(@_)">
                  <c:v>23178.711340780959</c:v>
                </c:pt>
                <c:pt idx="260" formatCode="_(* #,##0_);_(* \(#,##0\);_(* &quot;-&quot;??_);_(@_)">
                  <c:v>23152.602954299677</c:v>
                </c:pt>
                <c:pt idx="261" formatCode="_(* #,##0_);_(* \(#,##0\);_(* &quot;-&quot;??_);_(@_)">
                  <c:v>23126.494567818398</c:v>
                </c:pt>
                <c:pt idx="262" formatCode="_(* #,##0_);_(* \(#,##0\);_(* &quot;-&quot;??_);_(@_)">
                  <c:v>23100.386181337119</c:v>
                </c:pt>
                <c:pt idx="263" formatCode="_(* #,##0_);_(* \(#,##0\);_(* &quot;-&quot;??_);_(@_)">
                  <c:v>23074.277794855829</c:v>
                </c:pt>
                <c:pt idx="264" formatCode="_(* #,##0_);_(* \(#,##0\);_(* &quot;-&quot;??_);_(@_)">
                  <c:v>23048.169408374539</c:v>
                </c:pt>
                <c:pt idx="265" formatCode="_(* #,##0_);_(* \(#,##0\);_(* &quot;-&quot;??_);_(@_)">
                  <c:v>23022.06102189326</c:v>
                </c:pt>
                <c:pt idx="266" formatCode="_(* #,##0_);_(* \(#,##0\);_(* &quot;-&quot;??_);_(@_)">
                  <c:v>22995.952635411981</c:v>
                </c:pt>
                <c:pt idx="267" formatCode="_(* #,##0_);_(* \(#,##0\);_(* &quot;-&quot;??_);_(@_)">
                  <c:v>22969.844248930694</c:v>
                </c:pt>
                <c:pt idx="268" formatCode="_(* #,##0_);_(* \(#,##0\);_(* &quot;-&quot;??_);_(@_)">
                  <c:v>22943.735862449412</c:v>
                </c:pt>
                <c:pt idx="269" formatCode="_(* #,##0_);_(* \(#,##0\);_(* &quot;-&quot;??_);_(@_)">
                  <c:v>22917.627475968118</c:v>
                </c:pt>
                <c:pt idx="270" formatCode="_(* #,##0_);_(* \(#,##0\);_(* &quot;-&quot;??_);_(@_)">
                  <c:v>22891.519089486836</c:v>
                </c:pt>
                <c:pt idx="271" formatCode="_(* #,##0_);_(* \(#,##0\);_(* &quot;-&quot;??_);_(@_)">
                  <c:v>22865.41070300556</c:v>
                </c:pt>
                <c:pt idx="272" formatCode="_(* #,##0_);_(* \(#,##0\);_(* &quot;-&quot;??_);_(@_)">
                  <c:v>22839.302316524281</c:v>
                </c:pt>
                <c:pt idx="273" formatCode="_(* #,##0_);_(* \(#,##0\);_(* &quot;-&quot;??_);_(@_)">
                  <c:v>22813.193930043002</c:v>
                </c:pt>
                <c:pt idx="274" formatCode="_(* #,##0_);_(* \(#,##0\);_(* &quot;-&quot;??_);_(@_)">
                  <c:v>22787.085543561723</c:v>
                </c:pt>
                <c:pt idx="275" formatCode="_(* #,##0_);_(* \(#,##0\);_(* &quot;-&quot;??_);_(@_)">
                  <c:v>22760.977157080444</c:v>
                </c:pt>
                <c:pt idx="276" formatCode="_(* #,##0_);_(* \(#,##0\);_(* &quot;-&quot;??_);_(@_)">
                  <c:v>22734.868770599162</c:v>
                </c:pt>
                <c:pt idx="277" formatCode="_(* #,##0_);_(* \(#,##0\);_(* &quot;-&quot;??_);_(@_)">
                  <c:v>22708.760384117879</c:v>
                </c:pt>
                <c:pt idx="278" formatCode="_(* #,##0_);_(* \(#,##0\);_(* &quot;-&quot;??_);_(@_)">
                  <c:v>22682.651997636589</c:v>
                </c:pt>
                <c:pt idx="279" formatCode="_(* #,##0_);_(* \(#,##0\);_(* &quot;-&quot;??_);_(@_)">
                  <c:v>22656.54361115531</c:v>
                </c:pt>
                <c:pt idx="280" formatCode="_(* #,##0_);_(* \(#,##0\);_(* &quot;-&quot;??_);_(@_)">
                  <c:v>22630.435224674027</c:v>
                </c:pt>
                <c:pt idx="281" formatCode="_(* #,##0_);_(* \(#,##0\);_(* &quot;-&quot;??_);_(@_)">
                  <c:v>22604.326838192752</c:v>
                </c:pt>
                <c:pt idx="282" formatCode="_(* #,##0_);_(* \(#,##0\);_(* &quot;-&quot;??_);_(@_)">
                  <c:v>22578.218451711469</c:v>
                </c:pt>
                <c:pt idx="283" formatCode="_(* #,##0_);_(* \(#,##0\);_(* &quot;-&quot;??_);_(@_)">
                  <c:v>22552.11006523019</c:v>
                </c:pt>
                <c:pt idx="284" formatCode="_(* #,##0_);_(* \(#,##0\);_(* &quot;-&quot;??_);_(@_)">
                  <c:v>22526.0016787489</c:v>
                </c:pt>
                <c:pt idx="285" formatCode="_(* #,##0_);_(* \(#,##0\);_(* &quot;-&quot;??_);_(@_)">
                  <c:v>22499.89329226761</c:v>
                </c:pt>
                <c:pt idx="286" formatCode="_(* #,##0_);_(* \(#,##0\);_(* &quot;-&quot;??_);_(@_)">
                  <c:v>22473.78490578632</c:v>
                </c:pt>
                <c:pt idx="287" formatCode="_(* #,##0_);_(* \(#,##0\);_(* &quot;-&quot;??_);_(@_)">
                  <c:v>22447.676519305041</c:v>
                </c:pt>
                <c:pt idx="288" formatCode="_(* #,##0_);_(* \(#,##0\);_(* &quot;-&quot;??_);_(@_)">
                  <c:v>22421.568132823762</c:v>
                </c:pt>
              </c:numCache>
            </c:numRef>
          </c:val>
        </c:ser>
        <c:marker val="1"/>
        <c:axId val="58012800"/>
        <c:axId val="58014336"/>
      </c:lineChart>
      <c:catAx>
        <c:axId val="5801280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14336"/>
        <c:crosses val="autoZero"/>
        <c:auto val="1"/>
        <c:lblAlgn val="ctr"/>
        <c:lblOffset val="100"/>
        <c:tickLblSkip val="12"/>
        <c:tickMarkSkip val="12"/>
      </c:catAx>
      <c:valAx>
        <c:axId val="58014336"/>
        <c:scaling>
          <c:orientation val="minMax"/>
          <c:max val="32000"/>
          <c:min val="18000"/>
        </c:scaling>
        <c:axPos val="l"/>
        <c:numFmt formatCode="_(* #,##0_);_(* \(#,##0\);_(* &quot;-&quot;??_);_(@_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12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48575656677774"/>
          <c:y val="0.69012547735952612"/>
          <c:w val="0.1405845357010729"/>
          <c:h val="0.1614839061647572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75" b="1" i="0" strike="noStrike">
                <a:solidFill>
                  <a:srgbClr val="000000"/>
                </a:solidFill>
                <a:latin typeface="Arial"/>
                <a:cs typeface="Arial"/>
              </a:rPr>
              <a:t>IND PHOSPHATE 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30514148418014908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930370819034421"/>
          <c:y val="0.19144449590859974"/>
          <c:w val="0.83748062662053901"/>
          <c:h val="0.57522433225259983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Graphs!$X$107:$X$131</c:f>
              <c:numCache>
                <c:formatCode>#,##0</c:formatCode>
                <c:ptCount val="25"/>
                <c:pt idx="0">
                  <c:v>960572</c:v>
                </c:pt>
                <c:pt idx="1">
                  <c:v>894795</c:v>
                </c:pt>
                <c:pt idx="2">
                  <c:v>879975</c:v>
                </c:pt>
                <c:pt idx="3">
                  <c:v>1013286</c:v>
                </c:pt>
                <c:pt idx="4">
                  <c:v>1246720</c:v>
                </c:pt>
                <c:pt idx="5">
                  <c:v>1511488</c:v>
                </c:pt>
                <c:pt idx="6">
                  <c:v>1385155</c:v>
                </c:pt>
                <c:pt idx="7">
                  <c:v>1553253</c:v>
                </c:pt>
                <c:pt idx="8">
                  <c:v>1494134</c:v>
                </c:pt>
                <c:pt idx="9">
                  <c:v>1297490</c:v>
                </c:pt>
                <c:pt idx="10">
                  <c:v>1021967</c:v>
                </c:pt>
                <c:pt idx="11">
                  <c:v>1001170</c:v>
                </c:pt>
                <c:pt idx="12">
                  <c:v>1134003</c:v>
                </c:pt>
                <c:pt idx="13">
                  <c:v>1232566</c:v>
                </c:pt>
                <c:pt idx="14">
                  <c:v>1272348</c:v>
                </c:pt>
                <c:pt idx="15">
                  <c:v>1251477</c:v>
                </c:pt>
                <c:pt idx="16">
                  <c:v>1086151</c:v>
                </c:pt>
                <c:pt idx="17">
                  <c:v>1233503</c:v>
                </c:pt>
                <c:pt idx="18">
                  <c:v>1082467</c:v>
                </c:pt>
                <c:pt idx="19">
                  <c:v>988599</c:v>
                </c:pt>
              </c:numCache>
            </c:numRef>
          </c:val>
        </c:ser>
        <c:ser>
          <c:idx val="2"/>
          <c:order val="1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Graphs!$AA$107:$AA$131</c:f>
              <c:numCache>
                <c:formatCode>General</c:formatCode>
                <c:ptCount val="25"/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1110199.3999999999</c:v>
                </c:pt>
                <c:pt idx="23" formatCode="#,##0">
                  <c:v>1136000</c:v>
                </c:pt>
                <c:pt idx="24" formatCode="#,##0">
                  <c:v>1150000</c:v>
                </c:pt>
              </c:numCache>
            </c:numRef>
          </c:val>
        </c:ser>
        <c:ser>
          <c:idx val="1"/>
          <c:order val="2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Graphs!$Z$107:$Z$131</c:f>
              <c:numCache>
                <c:formatCode>General</c:formatCode>
                <c:ptCount val="25"/>
                <c:pt idx="20" formatCode="#,##0">
                  <c:v>1108025</c:v>
                </c:pt>
                <c:pt idx="21" formatCode="#,##0">
                  <c:v>1052718</c:v>
                </c:pt>
                <c:pt idx="22" formatCode="#,##0">
                  <c:v>1069099</c:v>
                </c:pt>
                <c:pt idx="23" formatCode="#,##0">
                  <c:v>1083000</c:v>
                </c:pt>
                <c:pt idx="24" formatCode="#,##0">
                  <c:v>1144501</c:v>
                </c:pt>
              </c:numCache>
            </c:numRef>
          </c:val>
        </c:ser>
        <c:marker val="1"/>
        <c:axId val="65399808"/>
        <c:axId val="65409792"/>
      </c:lineChart>
      <c:catAx>
        <c:axId val="653998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409792"/>
        <c:crosses val="autoZero"/>
        <c:auto val="1"/>
        <c:lblAlgn val="ctr"/>
        <c:lblOffset val="100"/>
        <c:tickLblSkip val="1"/>
        <c:tickMarkSkip val="1"/>
      </c:catAx>
      <c:valAx>
        <c:axId val="65409792"/>
        <c:scaling>
          <c:orientation val="minMax"/>
          <c:min val="5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998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162572961962656"/>
          <c:y val="0.9060631511969931"/>
          <c:w val="0.43117814253317827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PUBLIC AUTHORITY MWH FORECAST</a:t>
            </a:r>
            <a:endParaRPr lang="en-US" sz="18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5806451612903231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548393315242954"/>
          <c:y val="0.17575821204167671"/>
          <c:w val="0.8419354838709675"/>
          <c:h val="0.56666825737691884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Graphs!$A$3:$A$27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Graphs!$B$159:$B$183</c:f>
              <c:numCache>
                <c:formatCode>_(* #,##0_);_(* \(#,##0\);_(* "-"??_);_(@_)</c:formatCode>
                <c:ptCount val="25"/>
                <c:pt idx="0">
                  <c:v>1739996</c:v>
                </c:pt>
                <c:pt idx="1">
                  <c:v>1765431</c:v>
                </c:pt>
                <c:pt idx="2">
                  <c:v>1864833</c:v>
                </c:pt>
                <c:pt idx="3">
                  <c:v>1953837</c:v>
                </c:pt>
                <c:pt idx="4">
                  <c:v>2057725</c:v>
                </c:pt>
                <c:pt idx="5">
                  <c:v>2205425</c:v>
                </c:pt>
                <c:pt idx="6">
                  <c:v>2298506</c:v>
                </c:pt>
                <c:pt idx="7">
                  <c:v>2458729</c:v>
                </c:pt>
                <c:pt idx="8">
                  <c:v>2509032</c:v>
                </c:pt>
                <c:pt idx="9">
                  <c:v>2626234</c:v>
                </c:pt>
                <c:pt idx="10">
                  <c:v>2698043</c:v>
                </c:pt>
                <c:pt idx="11">
                  <c:v>2822087</c:v>
                </c:pt>
                <c:pt idx="12">
                  <c:v>2945604</c:v>
                </c:pt>
                <c:pt idx="13">
                  <c:v>3015746</c:v>
                </c:pt>
                <c:pt idx="14">
                  <c:v>3171077</c:v>
                </c:pt>
                <c:pt idx="15">
                  <c:v>3249422</c:v>
                </c:pt>
                <c:pt idx="16">
                  <c:v>3340614</c:v>
                </c:pt>
                <c:pt idx="17">
                  <c:v>3275813</c:v>
                </c:pt>
                <c:pt idx="18">
                  <c:v>3230223</c:v>
                </c:pt>
                <c:pt idx="19">
                  <c:v>3259985</c:v>
                </c:pt>
              </c:numCache>
            </c:numRef>
          </c:val>
        </c:ser>
        <c:ser>
          <c:idx val="0"/>
          <c:order val="1"/>
          <c:tx>
            <c:v>WN 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Graphs!$C$159:$C$183</c:f>
              <c:numCache>
                <c:formatCode>_(* #,##0_);_(* \(#,##0\);_(* "-"??_);_(@_)</c:formatCode>
                <c:ptCount val="25"/>
                <c:pt idx="0">
                  <c:v>1696305</c:v>
                </c:pt>
                <c:pt idx="1">
                  <c:v>1800289</c:v>
                </c:pt>
                <c:pt idx="2">
                  <c:v>1889481</c:v>
                </c:pt>
                <c:pt idx="3">
                  <c:v>1963106</c:v>
                </c:pt>
                <c:pt idx="4">
                  <c:v>2051087</c:v>
                </c:pt>
                <c:pt idx="5">
                  <c:v>2216416</c:v>
                </c:pt>
                <c:pt idx="6">
                  <c:v>2317367</c:v>
                </c:pt>
                <c:pt idx="7">
                  <c:v>2399083</c:v>
                </c:pt>
                <c:pt idx="8">
                  <c:v>2509131</c:v>
                </c:pt>
                <c:pt idx="9">
                  <c:v>2634016</c:v>
                </c:pt>
                <c:pt idx="10">
                  <c:v>2722397</c:v>
                </c:pt>
                <c:pt idx="11">
                  <c:v>2788658</c:v>
                </c:pt>
                <c:pt idx="12">
                  <c:v>2943413</c:v>
                </c:pt>
                <c:pt idx="13">
                  <c:v>3027998</c:v>
                </c:pt>
                <c:pt idx="14">
                  <c:v>3161328</c:v>
                </c:pt>
                <c:pt idx="15">
                  <c:v>3254410</c:v>
                </c:pt>
                <c:pt idx="16">
                  <c:v>3321659</c:v>
                </c:pt>
                <c:pt idx="17">
                  <c:v>3291495</c:v>
                </c:pt>
                <c:pt idx="18">
                  <c:v>3198335</c:v>
                </c:pt>
                <c:pt idx="19">
                  <c:v>3216077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Graphs!$E$159:$E$183</c:f>
              <c:numCache>
                <c:formatCode>General</c:formatCode>
                <c:ptCount val="25"/>
                <c:pt idx="17" formatCode="_(* #,##0_);_(* \(#,##0\);_(* &quot;-&quot;??_);_(@_)">
                  <c:v>3329796</c:v>
                </c:pt>
                <c:pt idx="18" formatCode="_(* #,##0_);_(* \(#,##0\);_(* &quot;-&quot;??_);_(@_)">
                  <c:v>3353644</c:v>
                </c:pt>
                <c:pt idx="19" formatCode="_(* #,##0_);_(* \(#,##0\);_(* &quot;-&quot;??_);_(@_)">
                  <c:v>3380709</c:v>
                </c:pt>
                <c:pt idx="20" formatCode="_(* #,##0_);_(* \(#,##0\);_(* &quot;-&quot;??_);_(@_)">
                  <c:v>3436958</c:v>
                </c:pt>
                <c:pt idx="21" formatCode="_(* #,##0_);_(* \(#,##0\);_(* &quot;-&quot;??_);_(@_)">
                  <c:v>3519106</c:v>
                </c:pt>
                <c:pt idx="22" formatCode="_(* #,##0_);_(* \(#,##0\);_(* &quot;-&quot;??_);_(@_)">
                  <c:v>3614732</c:v>
                </c:pt>
                <c:pt idx="23" formatCode="_(* #,##0_);_(* \(#,##0\);_(* &quot;-&quot;??_);_(@_)">
                  <c:v>3714854</c:v>
                </c:pt>
                <c:pt idx="24" formatCode="_(* #,##0_);_(* \(#,##0\);_(* &quot;-&quot;??_);_(@_)">
                  <c:v>3812208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Graphs!$D$159:$D$183</c:f>
              <c:numCache>
                <c:formatCode>General</c:formatCode>
                <c:ptCount val="25"/>
                <c:pt idx="20" formatCode="#,##0">
                  <c:v>3172706</c:v>
                </c:pt>
                <c:pt idx="21" formatCode="#,##0">
                  <c:v>3213916</c:v>
                </c:pt>
                <c:pt idx="22" formatCode="#,##0">
                  <c:v>3135623</c:v>
                </c:pt>
                <c:pt idx="23" formatCode="#,##0">
                  <c:v>3122509</c:v>
                </c:pt>
                <c:pt idx="24" formatCode="#,##0">
                  <c:v>3145368</c:v>
                </c:pt>
              </c:numCache>
            </c:numRef>
          </c:val>
        </c:ser>
        <c:marker val="1"/>
        <c:axId val="65470848"/>
        <c:axId val="65472384"/>
      </c:lineChart>
      <c:catAx>
        <c:axId val="65470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472384"/>
        <c:crosses val="autoZero"/>
        <c:auto val="1"/>
        <c:lblAlgn val="ctr"/>
        <c:lblOffset val="100"/>
        <c:tickLblSkip val="1"/>
        <c:tickMarkSkip val="1"/>
      </c:catAx>
      <c:valAx>
        <c:axId val="65472384"/>
        <c:scaling>
          <c:orientation val="minMax"/>
          <c:min val="15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4708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290322580645181"/>
          <c:y val="0.9060631511969931"/>
          <c:w val="0.5854838709677187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75" b="1" i="0" strike="noStrike">
                <a:solidFill>
                  <a:srgbClr val="000000"/>
                </a:solidFill>
                <a:latin typeface="Arial"/>
                <a:cs typeface="Arial"/>
              </a:rPr>
              <a:t>RESIDENTIAL KWH/CUSTOMER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1166701662292614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00017903674973"/>
          <c:y val="0.16161679790026245"/>
          <c:w val="0.86666807725925465"/>
          <c:h val="0.60505209576075658"/>
        </c:manualLayout>
      </c:layout>
      <c:lineChart>
        <c:grouping val="standard"/>
        <c:ser>
          <c:idx val="3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Graphs!$L$3:$L$22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Graphs!$M$3:$M$27</c:f>
              <c:numCache>
                <c:formatCode>#,##0</c:formatCode>
                <c:ptCount val="25"/>
                <c:pt idx="0">
                  <c:v>11374</c:v>
                </c:pt>
                <c:pt idx="1">
                  <c:v>12214.167202540197</c:v>
                </c:pt>
                <c:pt idx="2">
                  <c:v>12420.471022877764</c:v>
                </c:pt>
                <c:pt idx="3">
                  <c:v>12596.949308398443</c:v>
                </c:pt>
                <c:pt idx="4">
                  <c:v>13281.979219698776</c:v>
                </c:pt>
                <c:pt idx="5">
                  <c:v>13560.270410573505</c:v>
                </c:pt>
                <c:pt idx="6">
                  <c:v>12992.967782477728</c:v>
                </c:pt>
                <c:pt idx="7">
                  <c:v>13972.326632815324</c:v>
                </c:pt>
                <c:pt idx="8">
                  <c:v>13387.036793373056</c:v>
                </c:pt>
                <c:pt idx="9">
                  <c:v>13763.545552508718</c:v>
                </c:pt>
                <c:pt idx="10">
                  <c:v>13852.149364105737</c:v>
                </c:pt>
                <c:pt idx="11">
                  <c:v>13982.551010816003</c:v>
                </c:pt>
                <c:pt idx="12">
                  <c:v>14220.918887841526</c:v>
                </c:pt>
                <c:pt idx="13">
                  <c:v>14378.859051863377</c:v>
                </c:pt>
                <c:pt idx="14">
                  <c:v>14106.915587861877</c:v>
                </c:pt>
                <c:pt idx="15">
                  <c:v>14045.905759720712</c:v>
                </c:pt>
                <c:pt idx="16">
                  <c:v>13940.539633584236</c:v>
                </c:pt>
                <c:pt idx="17">
                  <c:v>13481.131627360761</c:v>
                </c:pt>
                <c:pt idx="18">
                  <c:v>13141.585914593888</c:v>
                </c:pt>
                <c:pt idx="19">
                  <c:v>12632.990723162478</c:v>
                </c:pt>
              </c:numCache>
            </c:numRef>
          </c:val>
        </c:ser>
        <c:ser>
          <c:idx val="0"/>
          <c:order val="1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Graphs!$N$3:$N$27</c:f>
              <c:numCache>
                <c:formatCode>#,##0</c:formatCode>
                <c:ptCount val="25"/>
                <c:pt idx="0">
                  <c:v>12088</c:v>
                </c:pt>
                <c:pt idx="1">
                  <c:v>12547</c:v>
                </c:pt>
                <c:pt idx="2">
                  <c:v>12769</c:v>
                </c:pt>
                <c:pt idx="3">
                  <c:v>12717</c:v>
                </c:pt>
                <c:pt idx="4">
                  <c:v>13099</c:v>
                </c:pt>
                <c:pt idx="5">
                  <c:v>13028</c:v>
                </c:pt>
                <c:pt idx="6">
                  <c:v>13355</c:v>
                </c:pt>
                <c:pt idx="7">
                  <c:v>13466</c:v>
                </c:pt>
                <c:pt idx="8">
                  <c:v>13503</c:v>
                </c:pt>
                <c:pt idx="9">
                  <c:v>13834</c:v>
                </c:pt>
                <c:pt idx="10">
                  <c:v>13837</c:v>
                </c:pt>
                <c:pt idx="11">
                  <c:v>13981</c:v>
                </c:pt>
                <c:pt idx="12">
                  <c:v>14228</c:v>
                </c:pt>
                <c:pt idx="13">
                  <c:v>14345</c:v>
                </c:pt>
                <c:pt idx="14">
                  <c:v>14056</c:v>
                </c:pt>
                <c:pt idx="15">
                  <c:v>13981</c:v>
                </c:pt>
                <c:pt idx="16">
                  <c:v>13983</c:v>
                </c:pt>
                <c:pt idx="17">
                  <c:v>13466</c:v>
                </c:pt>
                <c:pt idx="18">
                  <c:v>13138</c:v>
                </c:pt>
                <c:pt idx="19">
                  <c:v>12579</c:v>
                </c:pt>
              </c:numCache>
            </c:numRef>
          </c:val>
        </c:ser>
        <c:ser>
          <c:idx val="1"/>
          <c:order val="2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Graphs!$O$3:$O$27</c:f>
              <c:numCache>
                <c:formatCode>General</c:formatCode>
                <c:ptCount val="25"/>
                <c:pt idx="20" formatCode="_(* #,##0_);_(* \(#,##0\);_(* &quot;-&quot;??_);_(@_)">
                  <c:v>12644.080393267526</c:v>
                </c:pt>
                <c:pt idx="21" formatCode="_(* #,##0_);_(* \(#,##0\);_(* &quot;-&quot;??_);_(@_)">
                  <c:v>12732.617132663054</c:v>
                </c:pt>
                <c:pt idx="22" formatCode="_(* #,##0_);_(* \(#,##0\);_(* &quot;-&quot;??_);_(@_)">
                  <c:v>12428.990690410013</c:v>
                </c:pt>
                <c:pt idx="23" formatCode="_(* #,##0_);_(* \(#,##0\);_(* &quot;-&quot;??_);_(@_)">
                  <c:v>12405.078851536162</c:v>
                </c:pt>
                <c:pt idx="24" formatCode="_(* #,##0_);_(* \(#,##0\);_(* &quot;-&quot;??_);_(@_)">
                  <c:v>12387.585824724283</c:v>
                </c:pt>
              </c:numCache>
            </c:numRef>
          </c:val>
        </c:ser>
        <c:ser>
          <c:idx val="2"/>
          <c:order val="3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Graphs!$L$3:$L$22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Graphs!$P$3:$P$27</c:f>
              <c:numCache>
                <c:formatCode>General</c:formatCode>
                <c:ptCount val="25"/>
                <c:pt idx="17" formatCode="_(* #,##0_);_(* \(#,##0\);_(* &quot;-&quot;??_);_(@_)">
                  <c:v>13379.198279293203</c:v>
                </c:pt>
                <c:pt idx="18" formatCode="_(* #,##0_);_(* \(#,##0\);_(* &quot;-&quot;??_);_(@_)">
                  <c:v>13554.196541206835</c:v>
                </c:pt>
                <c:pt idx="19" formatCode="_(* #,##0_);_(* \(#,##0\);_(* &quot;-&quot;??_);_(@_)">
                  <c:v>13422.823081824696</c:v>
                </c:pt>
                <c:pt idx="20" formatCode="_(* #,##0_);_(* \(#,##0\);_(* &quot;-&quot;??_);_(@_)">
                  <c:v>13586.732184845405</c:v>
                </c:pt>
                <c:pt idx="21" formatCode="_(* #,##0_);_(* \(#,##0\);_(* &quot;-&quot;??_);_(@_)">
                  <c:v>13861.651158349803</c:v>
                </c:pt>
                <c:pt idx="22" formatCode="_(* #,##0_);_(* \(#,##0\);_(* &quot;-&quot;??_);_(@_)">
                  <c:v>13923.831085388187</c:v>
                </c:pt>
                <c:pt idx="23" formatCode="_(* #,##0_);_(* \(#,##0\);_(* &quot;-&quot;??_);_(@_)">
                  <c:v>13898.783546614994</c:v>
                </c:pt>
                <c:pt idx="24" formatCode="_(* #,##0_);_(* \(#,##0\);_(* &quot;-&quot;??_);_(@_)">
                  <c:v>13769.113287064372</c:v>
                </c:pt>
              </c:numCache>
            </c:numRef>
          </c:val>
        </c:ser>
        <c:marker val="1"/>
        <c:axId val="65550208"/>
        <c:axId val="65551744"/>
      </c:lineChart>
      <c:catAx>
        <c:axId val="655502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551744"/>
        <c:crosses val="autoZero"/>
        <c:auto val="1"/>
        <c:lblAlgn val="ctr"/>
        <c:lblOffset val="100"/>
        <c:tickLblSkip val="1"/>
        <c:tickMarkSkip val="1"/>
      </c:catAx>
      <c:valAx>
        <c:axId val="65551744"/>
        <c:scaling>
          <c:orientation val="minMax"/>
          <c:min val="12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5502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000034995625549"/>
          <c:y val="0.9060631511969931"/>
          <c:w val="0.60500104986876635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50" b="1" i="0" strike="noStrike">
                <a:solidFill>
                  <a:srgbClr val="000000"/>
                </a:solidFill>
                <a:latin typeface="Arial"/>
                <a:cs typeface="Arial"/>
              </a:rPr>
              <a:t>COMMERCIAL KWH/CUSTOMER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2909716552989842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36798309467404"/>
          <c:y val="0.14949558577905292"/>
          <c:w val="0.86622144307642079"/>
          <c:h val="0.61717330788196856"/>
        </c:manualLayout>
      </c:layout>
      <c:lineChart>
        <c:grouping val="standard"/>
        <c:ser>
          <c:idx val="3"/>
          <c:order val="0"/>
          <c:tx>
            <c:v>Act History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Graphs!$L$3:$L$27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Graphs!$M$55:$M$79</c:f>
              <c:numCache>
                <c:formatCode>#,##0</c:formatCode>
                <c:ptCount val="25"/>
                <c:pt idx="0">
                  <c:v>65318.27101703341</c:v>
                </c:pt>
                <c:pt idx="1">
                  <c:v>64630.15412029779</c:v>
                </c:pt>
                <c:pt idx="2">
                  <c:v>65809.892246955627</c:v>
                </c:pt>
                <c:pt idx="3">
                  <c:v>67097.026514997517</c:v>
                </c:pt>
                <c:pt idx="4">
                  <c:v>68247.98516510948</c:v>
                </c:pt>
                <c:pt idx="5">
                  <c:v>68356.126390605685</c:v>
                </c:pt>
                <c:pt idx="6">
                  <c:v>69864.426734287263</c:v>
                </c:pt>
                <c:pt idx="7">
                  <c:v>73338.567604239244</c:v>
                </c:pt>
                <c:pt idx="8">
                  <c:v>73293.597450619956</c:v>
                </c:pt>
                <c:pt idx="9">
                  <c:v>75367.896846140444</c:v>
                </c:pt>
                <c:pt idx="10">
                  <c:v>75251.233135804825</c:v>
                </c:pt>
                <c:pt idx="11">
                  <c:v>75842.140565956288</c:v>
                </c:pt>
                <c:pt idx="12">
                  <c:v>74876.320530934448</c:v>
                </c:pt>
                <c:pt idx="13">
                  <c:v>73898.072805139178</c:v>
                </c:pt>
                <c:pt idx="14">
                  <c:v>74190.328010385027</c:v>
                </c:pt>
                <c:pt idx="15">
                  <c:v>73568.432304913556</c:v>
                </c:pt>
                <c:pt idx="16">
                  <c:v>74821.06646523824</c:v>
                </c:pt>
                <c:pt idx="17">
                  <c:v>74669.371159323113</c:v>
                </c:pt>
                <c:pt idx="18">
                  <c:v>73632.046595204156</c:v>
                </c:pt>
                <c:pt idx="19">
                  <c:v>73579.4809307619</c:v>
                </c:pt>
              </c:numCache>
            </c:numRef>
          </c:val>
        </c:ser>
        <c:ser>
          <c:idx val="0"/>
          <c:order val="1"/>
          <c:tx>
            <c:strRef>
              <c:f>Graphs!$N$54</c:f>
              <c:strCache>
                <c:ptCount val="1"/>
                <c:pt idx="0">
                  <c:v>WN Hist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Graphs!$N$55:$N$79</c:f>
              <c:numCache>
                <c:formatCode>#,##0</c:formatCode>
                <c:ptCount val="25"/>
                <c:pt idx="0">
                  <c:v>63654</c:v>
                </c:pt>
                <c:pt idx="1">
                  <c:v>65816</c:v>
                </c:pt>
                <c:pt idx="2">
                  <c:v>66654</c:v>
                </c:pt>
                <c:pt idx="3">
                  <c:v>66885</c:v>
                </c:pt>
                <c:pt idx="4">
                  <c:v>68099</c:v>
                </c:pt>
                <c:pt idx="5">
                  <c:v>68286</c:v>
                </c:pt>
                <c:pt idx="6">
                  <c:v>70069</c:v>
                </c:pt>
                <c:pt idx="7">
                  <c:v>71865</c:v>
                </c:pt>
                <c:pt idx="8">
                  <c:v>73079</c:v>
                </c:pt>
                <c:pt idx="9">
                  <c:v>75667</c:v>
                </c:pt>
                <c:pt idx="10">
                  <c:v>75238</c:v>
                </c:pt>
                <c:pt idx="11">
                  <c:v>74780</c:v>
                </c:pt>
                <c:pt idx="12">
                  <c:v>74551</c:v>
                </c:pt>
                <c:pt idx="13">
                  <c:v>74198</c:v>
                </c:pt>
                <c:pt idx="14">
                  <c:v>74104</c:v>
                </c:pt>
                <c:pt idx="15">
                  <c:v>73642</c:v>
                </c:pt>
                <c:pt idx="16">
                  <c:v>74451</c:v>
                </c:pt>
                <c:pt idx="17">
                  <c:v>74878</c:v>
                </c:pt>
                <c:pt idx="18">
                  <c:v>72766</c:v>
                </c:pt>
                <c:pt idx="19">
                  <c:v>72453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Graphs!$P$55:$P$79</c:f>
              <c:numCache>
                <c:formatCode>General</c:formatCode>
                <c:ptCount val="25"/>
                <c:pt idx="17" formatCode="#,##0">
                  <c:v>75160.797342192687</c:v>
                </c:pt>
                <c:pt idx="18" formatCode="#,##0">
                  <c:v>72532.990653057714</c:v>
                </c:pt>
                <c:pt idx="19" formatCode="#,##0">
                  <c:v>72393.185075424481</c:v>
                </c:pt>
                <c:pt idx="20" formatCode="#,##0">
                  <c:v>72735.059796460337</c:v>
                </c:pt>
                <c:pt idx="21" formatCode="#,##0">
                  <c:v>72632.64419232597</c:v>
                </c:pt>
                <c:pt idx="22" formatCode="#,##0">
                  <c:v>72281.479966131941</c:v>
                </c:pt>
                <c:pt idx="23" formatCode="#,##0">
                  <c:v>71932.042459532502</c:v>
                </c:pt>
                <c:pt idx="24" formatCode="#,##0">
                  <c:v>71281.14338203131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Graphs!$O$55:$O$79</c:f>
              <c:numCache>
                <c:formatCode>General</c:formatCode>
                <c:ptCount val="25"/>
                <c:pt idx="20" formatCode="#,##0">
                  <c:v>72541.951432011803</c:v>
                </c:pt>
                <c:pt idx="21" formatCode="#,##0">
                  <c:v>71207.799422453754</c:v>
                </c:pt>
                <c:pt idx="22" formatCode="#,##0">
                  <c:v>70033.413210507468</c:v>
                </c:pt>
                <c:pt idx="23" formatCode="#,##0">
                  <c:v>69517.027598223489</c:v>
                </c:pt>
                <c:pt idx="24" formatCode="#,##0">
                  <c:v>69366.030947055347</c:v>
                </c:pt>
              </c:numCache>
            </c:numRef>
          </c:val>
        </c:ser>
        <c:marker val="1"/>
        <c:axId val="65616896"/>
        <c:axId val="65622784"/>
      </c:lineChart>
      <c:catAx>
        <c:axId val="65616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622784"/>
        <c:crosses val="autoZero"/>
        <c:auto val="1"/>
        <c:lblAlgn val="ctr"/>
        <c:lblOffset val="100"/>
        <c:tickLblSkip val="1"/>
        <c:tickMarkSkip val="1"/>
      </c:catAx>
      <c:valAx>
        <c:axId val="65622784"/>
        <c:scaling>
          <c:orientation val="minMax"/>
          <c:max val="90000"/>
          <c:min val="6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6168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13061034594738"/>
          <c:y val="0.9060631511969931"/>
          <c:w val="0.6070239380612541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75" b="1" i="0" strike="noStrike">
                <a:solidFill>
                  <a:srgbClr val="000000"/>
                </a:solidFill>
                <a:latin typeface="Arial"/>
                <a:cs typeface="Arial"/>
              </a:rPr>
              <a:t>PUBLIC AUTH  KWH/CUSTOMER  FORECAST</a:t>
            </a:r>
            <a:endParaRPr lang="en-US" sz="175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strike="noStrike">
                <a:solidFill>
                  <a:srgbClr val="000000"/>
                </a:solidFill>
                <a:latin typeface="Arial"/>
                <a:cs typeface="Arial"/>
              </a:rPr>
              <a:t>NEW VS OLD</a:t>
            </a:r>
          </a:p>
        </c:rich>
      </c:tx>
      <c:layout>
        <c:manualLayout>
          <c:xMode val="edge"/>
          <c:yMode val="edge"/>
          <c:x val="0.20333368328958867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166684164479442"/>
          <c:y val="0.21818245446591941"/>
          <c:w val="0.85500139160384614"/>
          <c:h val="0.5242439756272953"/>
        </c:manualLayout>
      </c:layout>
      <c:lineChart>
        <c:grouping val="standard"/>
        <c:ser>
          <c:idx val="3"/>
          <c:order val="0"/>
          <c:tx>
            <c:strRef>
              <c:f>Graphs!$M$158</c:f>
              <c:strCache>
                <c:ptCount val="1"/>
                <c:pt idx="0">
                  <c:v>Act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Graphs!$L$6:$L$27</c:f>
              <c:numCache>
                <c:formatCode>General</c:formatCode>
                <c:ptCount val="2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</c:numCache>
            </c:numRef>
          </c:cat>
          <c:val>
            <c:numRef>
              <c:f>Graphs!$M$162:$M$183</c:f>
              <c:numCache>
                <c:formatCode>#,##0</c:formatCode>
                <c:ptCount val="22"/>
                <c:pt idx="0">
                  <c:v>132515</c:v>
                </c:pt>
                <c:pt idx="1">
                  <c:v>134266</c:v>
                </c:pt>
                <c:pt idx="2">
                  <c:v>140495</c:v>
                </c:pt>
                <c:pt idx="3">
                  <c:v>140741</c:v>
                </c:pt>
                <c:pt idx="4">
                  <c:v>145742</c:v>
                </c:pt>
                <c:pt idx="5">
                  <c:v>143351</c:v>
                </c:pt>
                <c:pt idx="6">
                  <c:v>146393</c:v>
                </c:pt>
                <c:pt idx="7">
                  <c:v>145603</c:v>
                </c:pt>
                <c:pt idx="8">
                  <c:v>145526</c:v>
                </c:pt>
                <c:pt idx="9">
                  <c:v>149161</c:v>
                </c:pt>
                <c:pt idx="10">
                  <c:v>148268</c:v>
                </c:pt>
                <c:pt idx="11">
                  <c:v>151615</c:v>
                </c:pt>
                <c:pt idx="12">
                  <c:v>152269</c:v>
                </c:pt>
                <c:pt idx="13">
                  <c:v>149031</c:v>
                </c:pt>
                <c:pt idx="14">
                  <c:v>142747</c:v>
                </c:pt>
                <c:pt idx="15">
                  <c:v>137163</c:v>
                </c:pt>
                <c:pt idx="16">
                  <c:v>136698</c:v>
                </c:pt>
              </c:numCache>
            </c:numRef>
          </c:val>
        </c:ser>
        <c:ser>
          <c:idx val="0"/>
          <c:order val="1"/>
          <c:tx>
            <c:strRef>
              <c:f>Graphs!$N$158</c:f>
              <c:strCache>
                <c:ptCount val="1"/>
                <c:pt idx="0">
                  <c:v>WN Hist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Graphs!$N$162:$N$183</c:f>
              <c:numCache>
                <c:formatCode>#,##0</c:formatCode>
                <c:ptCount val="22"/>
                <c:pt idx="0">
                  <c:v>133137</c:v>
                </c:pt>
                <c:pt idx="1">
                  <c:v>133831</c:v>
                </c:pt>
                <c:pt idx="2">
                  <c:v>141191</c:v>
                </c:pt>
                <c:pt idx="3">
                  <c:v>141900</c:v>
                </c:pt>
                <c:pt idx="4">
                  <c:v>142210</c:v>
                </c:pt>
                <c:pt idx="5">
                  <c:v>143354</c:v>
                </c:pt>
                <c:pt idx="6">
                  <c:v>147020</c:v>
                </c:pt>
                <c:pt idx="7">
                  <c:v>145450</c:v>
                </c:pt>
                <c:pt idx="8">
                  <c:v>145477</c:v>
                </c:pt>
                <c:pt idx="9">
                  <c:v>149215</c:v>
                </c:pt>
                <c:pt idx="10">
                  <c:v>147298</c:v>
                </c:pt>
                <c:pt idx="11">
                  <c:v>151412</c:v>
                </c:pt>
                <c:pt idx="12">
                  <c:v>151990</c:v>
                </c:pt>
                <c:pt idx="13">
                  <c:v>148980</c:v>
                </c:pt>
                <c:pt idx="14">
                  <c:v>142724</c:v>
                </c:pt>
                <c:pt idx="15">
                  <c:v>136997</c:v>
                </c:pt>
                <c:pt idx="16">
                  <c:v>136442</c:v>
                </c:pt>
              </c:numCache>
            </c:numRef>
          </c:val>
        </c:ser>
        <c:ser>
          <c:idx val="2"/>
          <c:order val="2"/>
          <c:tx>
            <c:strRef>
              <c:f>Graphs!$E$2</c:f>
              <c:strCache>
                <c:ptCount val="1"/>
                <c:pt idx="0">
                  <c:v>Oct'08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Graphs!$P$162:$P$183</c:f>
              <c:numCache>
                <c:formatCode>General</c:formatCode>
                <c:ptCount val="22"/>
                <c:pt idx="14" formatCode="#,##0">
                  <c:v>144503.58026298659</c:v>
                </c:pt>
                <c:pt idx="15" formatCode="#,##0">
                  <c:v>143859.12834591628</c:v>
                </c:pt>
                <c:pt idx="16" formatCode="#,##0">
                  <c:v>143841.59469003955</c:v>
                </c:pt>
                <c:pt idx="17" formatCode="#,##0">
                  <c:v>143980.47840475891</c:v>
                </c:pt>
                <c:pt idx="18" formatCode="#,##0">
                  <c:v>144509.93758212877</c:v>
                </c:pt>
                <c:pt idx="19" formatCode="#,##0">
                  <c:v>144908.0777710964</c:v>
                </c:pt>
                <c:pt idx="20" formatCode="#,##0">
                  <c:v>145378.39001291434</c:v>
                </c:pt>
                <c:pt idx="21" formatCode="#,##0">
                  <c:v>145776.75805896524</c:v>
                </c:pt>
              </c:numCache>
            </c:numRef>
          </c:val>
        </c:ser>
        <c:ser>
          <c:idx val="1"/>
          <c:order val="3"/>
          <c:tx>
            <c:strRef>
              <c:f>Graphs!$D$2</c:f>
              <c:strCache>
                <c:ptCount val="1"/>
                <c:pt idx="0">
                  <c:v>SEP'11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Graphs!$O$162:$O$183</c:f>
              <c:numCache>
                <c:formatCode>General</c:formatCode>
                <c:ptCount val="22"/>
                <c:pt idx="17" formatCode="#,##0">
                  <c:v>134291</c:v>
                </c:pt>
                <c:pt idx="18" formatCode="#,##0">
                  <c:v>134267</c:v>
                </c:pt>
                <c:pt idx="19" formatCode="#,##0">
                  <c:v>130066</c:v>
                </c:pt>
                <c:pt idx="20" formatCode="#,##0">
                  <c:v>128296</c:v>
                </c:pt>
                <c:pt idx="21" formatCode="#,##0">
                  <c:v>128268</c:v>
                </c:pt>
              </c:numCache>
            </c:numRef>
          </c:val>
        </c:ser>
        <c:marker val="1"/>
        <c:axId val="65762816"/>
        <c:axId val="65764352"/>
      </c:lineChart>
      <c:catAx>
        <c:axId val="657628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64352"/>
        <c:crosses val="autoZero"/>
        <c:auto val="1"/>
        <c:lblAlgn val="ctr"/>
        <c:lblOffset val="100"/>
        <c:tickLblSkip val="1"/>
        <c:tickMarkSkip val="1"/>
      </c:catAx>
      <c:valAx>
        <c:axId val="65764352"/>
        <c:scaling>
          <c:orientation val="minMax"/>
          <c:min val="12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KWh/Cust</a:t>
                </a:r>
              </a:p>
            </c:rich>
          </c:tx>
          <c:layout>
            <c:manualLayout>
              <c:xMode val="edge"/>
              <c:yMode val="edge"/>
              <c:x val="1.3333333333333341E-2"/>
              <c:y val="0.15020345184125447"/>
            </c:manualLayout>
          </c:layout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628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833368328958868"/>
          <c:y val="0.88586113099498931"/>
          <c:w val="0.60500104986876635"/>
          <c:h val="7.27275908693245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Net MWH Impact of EV and PV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529224838676161"/>
          <c:y val="0.12525521744194271"/>
          <c:w val="0.86216404716459294"/>
          <c:h val="0.71728280003194267"/>
        </c:manualLayout>
      </c:layout>
      <c:lineChart>
        <c:grouping val="standard"/>
        <c:ser>
          <c:idx val="2"/>
          <c:order val="0"/>
          <c:tx>
            <c:v>SUM13F-Base Case</c:v>
          </c:tx>
          <c:spPr>
            <a:ln w="349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'Billing Mo'!$BF$629:$BF$647</c:f>
              <c:numCache>
                <c:formatCode>General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'Billing Mo'!$BT$629:$BT$647</c:f>
              <c:numCache>
                <c:formatCode>#,##0</c:formatCode>
                <c:ptCount val="19"/>
                <c:pt idx="1">
                  <c:v>-5288.1583036084012</c:v>
                </c:pt>
                <c:pt idx="2">
                  <c:v>-15260.661615854846</c:v>
                </c:pt>
                <c:pt idx="3">
                  <c:v>-13337.605348321311</c:v>
                </c:pt>
                <c:pt idx="4">
                  <c:v>-2232.4718875165854</c:v>
                </c:pt>
                <c:pt idx="5">
                  <c:v>16320.577783715431</c:v>
                </c:pt>
                <c:pt idx="6">
                  <c:v>43368.081711192266</c:v>
                </c:pt>
                <c:pt idx="7">
                  <c:v>79408.353288999322</c:v>
                </c:pt>
                <c:pt idx="8">
                  <c:v>126029.5404630361</c:v>
                </c:pt>
                <c:pt idx="9">
                  <c:v>182826.50765150588</c:v>
                </c:pt>
                <c:pt idx="10">
                  <c:v>235673.09011538245</c:v>
                </c:pt>
                <c:pt idx="11">
                  <c:v>290471.93898228643</c:v>
                </c:pt>
                <c:pt idx="12">
                  <c:v>345998.58352139377</c:v>
                </c:pt>
                <c:pt idx="13">
                  <c:v>399186.68921234005</c:v>
                </c:pt>
                <c:pt idx="14">
                  <c:v>448421.94846738747</c:v>
                </c:pt>
                <c:pt idx="15">
                  <c:v>494086.77273155272</c:v>
                </c:pt>
                <c:pt idx="16">
                  <c:v>535844.89817067888</c:v>
                </c:pt>
                <c:pt idx="17">
                  <c:v>573860.26382877876</c:v>
                </c:pt>
                <c:pt idx="18">
                  <c:v>607857.5638689159</c:v>
                </c:pt>
              </c:numCache>
            </c:numRef>
          </c:val>
        </c:ser>
        <c:marker val="1"/>
        <c:axId val="65787776"/>
        <c:axId val="65789312"/>
      </c:lineChart>
      <c:catAx>
        <c:axId val="65787776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65789312"/>
        <c:crosses val="autoZero"/>
        <c:auto val="1"/>
        <c:lblAlgn val="ctr"/>
        <c:lblOffset val="100"/>
      </c:catAx>
      <c:valAx>
        <c:axId val="65789312"/>
        <c:scaling>
          <c:orientation val="minMax"/>
        </c:scaling>
        <c:axPos val="l"/>
        <c:majorGridlines/>
        <c:numFmt formatCode="#,##0" sourceLinked="0"/>
        <c:tickLblPos val="nextTo"/>
        <c:crossAx val="6578777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PEF INDUSTRIAL PHOSPHATE MWH
12 Month Rolling</a:t>
            </a:r>
          </a:p>
        </c:rich>
      </c:tx>
      <c:layout>
        <c:manualLayout>
          <c:xMode val="edge"/>
          <c:yMode val="edge"/>
          <c:x val="0.33962264150945159"/>
          <c:y val="1.96399345335515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615612282648908"/>
          <c:y val="0.10747408619749045"/>
          <c:w val="0.85460599334075205"/>
          <c:h val="0.77577741407531331"/>
        </c:manualLayout>
      </c:layout>
      <c:lineChart>
        <c:grouping val="standard"/>
        <c:ser>
          <c:idx val="1"/>
          <c:order val="0"/>
          <c:tx>
            <c:v>History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'Billing Mo'!$A$111:$A$339</c:f>
              <c:numCache>
                <c:formatCode>General</c:formatCode>
                <c:ptCount val="229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</c:numCache>
            </c:numRef>
          </c:cat>
          <c:val>
            <c:numRef>
              <c:f>TOTAL_PEF_B!$BI$111:$BI$339</c:f>
              <c:numCache>
                <c:formatCode>#,##0</c:formatCode>
                <c:ptCount val="229"/>
                <c:pt idx="0">
                  <c:v>1528612</c:v>
                </c:pt>
                <c:pt idx="1">
                  <c:v>1523500</c:v>
                </c:pt>
                <c:pt idx="2">
                  <c:v>1503198</c:v>
                </c:pt>
                <c:pt idx="3">
                  <c:v>1492413</c:v>
                </c:pt>
                <c:pt idx="4">
                  <c:v>1469518</c:v>
                </c:pt>
                <c:pt idx="5">
                  <c:v>1460526</c:v>
                </c:pt>
                <c:pt idx="6">
                  <c:v>1436105</c:v>
                </c:pt>
                <c:pt idx="7">
                  <c:v>1388610</c:v>
                </c:pt>
                <c:pt idx="8">
                  <c:v>1365510</c:v>
                </c:pt>
                <c:pt idx="9">
                  <c:v>1346163</c:v>
                </c:pt>
                <c:pt idx="10">
                  <c:v>1309686</c:v>
                </c:pt>
                <c:pt idx="11">
                  <c:v>1297490</c:v>
                </c:pt>
                <c:pt idx="12">
                  <c:v>1245922</c:v>
                </c:pt>
                <c:pt idx="13">
                  <c:v>1222409</c:v>
                </c:pt>
                <c:pt idx="14">
                  <c:v>1219044</c:v>
                </c:pt>
                <c:pt idx="15">
                  <c:v>1190380</c:v>
                </c:pt>
                <c:pt idx="16">
                  <c:v>1184482</c:v>
                </c:pt>
                <c:pt idx="17">
                  <c:v>1165134</c:v>
                </c:pt>
                <c:pt idx="18">
                  <c:v>1141674</c:v>
                </c:pt>
                <c:pt idx="19">
                  <c:v>1106370</c:v>
                </c:pt>
                <c:pt idx="20">
                  <c:v>1084860</c:v>
                </c:pt>
                <c:pt idx="21">
                  <c:v>1055129</c:v>
                </c:pt>
                <c:pt idx="22">
                  <c:v>1035663</c:v>
                </c:pt>
                <c:pt idx="23">
                  <c:v>1021967</c:v>
                </c:pt>
                <c:pt idx="24">
                  <c:v>984296</c:v>
                </c:pt>
                <c:pt idx="25">
                  <c:v>981786</c:v>
                </c:pt>
                <c:pt idx="26">
                  <c:v>969723</c:v>
                </c:pt>
                <c:pt idx="27">
                  <c:v>960830</c:v>
                </c:pt>
                <c:pt idx="28">
                  <c:v>971160</c:v>
                </c:pt>
                <c:pt idx="29">
                  <c:v>951885</c:v>
                </c:pt>
                <c:pt idx="30">
                  <c:v>949182</c:v>
                </c:pt>
                <c:pt idx="31">
                  <c:v>983004</c:v>
                </c:pt>
                <c:pt idx="32">
                  <c:v>983714</c:v>
                </c:pt>
                <c:pt idx="33">
                  <c:v>985685</c:v>
                </c:pt>
                <c:pt idx="34">
                  <c:v>993537</c:v>
                </c:pt>
                <c:pt idx="35">
                  <c:v>1001170</c:v>
                </c:pt>
                <c:pt idx="36">
                  <c:v>1026497</c:v>
                </c:pt>
                <c:pt idx="37">
                  <c:v>1046030</c:v>
                </c:pt>
                <c:pt idx="38">
                  <c:v>1040533</c:v>
                </c:pt>
                <c:pt idx="39">
                  <c:v>1036758</c:v>
                </c:pt>
                <c:pt idx="40">
                  <c:v>1010815</c:v>
                </c:pt>
                <c:pt idx="41">
                  <c:v>1051897</c:v>
                </c:pt>
                <c:pt idx="42">
                  <c:v>1072813</c:v>
                </c:pt>
                <c:pt idx="43">
                  <c:v>1093737</c:v>
                </c:pt>
                <c:pt idx="44">
                  <c:v>1110081</c:v>
                </c:pt>
                <c:pt idx="45">
                  <c:v>1133782</c:v>
                </c:pt>
                <c:pt idx="46">
                  <c:v>1156168</c:v>
                </c:pt>
                <c:pt idx="47">
                  <c:v>1134003</c:v>
                </c:pt>
                <c:pt idx="48">
                  <c:v>1173773</c:v>
                </c:pt>
                <c:pt idx="49">
                  <c:v>1151129</c:v>
                </c:pt>
                <c:pt idx="50">
                  <c:v>1202605</c:v>
                </c:pt>
                <c:pt idx="51">
                  <c:v>1219572</c:v>
                </c:pt>
                <c:pt idx="52">
                  <c:v>1256533</c:v>
                </c:pt>
                <c:pt idx="53">
                  <c:v>1242399</c:v>
                </c:pt>
                <c:pt idx="54">
                  <c:v>1242121</c:v>
                </c:pt>
                <c:pt idx="55">
                  <c:v>1231958</c:v>
                </c:pt>
                <c:pt idx="56">
                  <c:v>1226506</c:v>
                </c:pt>
                <c:pt idx="57">
                  <c:v>1191755</c:v>
                </c:pt>
                <c:pt idx="58">
                  <c:v>1190963</c:v>
                </c:pt>
                <c:pt idx="59">
                  <c:v>1232566</c:v>
                </c:pt>
                <c:pt idx="60">
                  <c:v>1208450</c:v>
                </c:pt>
                <c:pt idx="61">
                  <c:v>1222675</c:v>
                </c:pt>
                <c:pt idx="62">
                  <c:v>1186377</c:v>
                </c:pt>
                <c:pt idx="63">
                  <c:v>1201065</c:v>
                </c:pt>
                <c:pt idx="64">
                  <c:v>1185348</c:v>
                </c:pt>
                <c:pt idx="65">
                  <c:v>1204864</c:v>
                </c:pt>
                <c:pt idx="66">
                  <c:v>1209444</c:v>
                </c:pt>
                <c:pt idx="67">
                  <c:v>1217801</c:v>
                </c:pt>
                <c:pt idx="68">
                  <c:v>1231834</c:v>
                </c:pt>
                <c:pt idx="69">
                  <c:v>1274472</c:v>
                </c:pt>
                <c:pt idx="70">
                  <c:v>1271513</c:v>
                </c:pt>
                <c:pt idx="71">
                  <c:v>1272348</c:v>
                </c:pt>
                <c:pt idx="72">
                  <c:v>1290491</c:v>
                </c:pt>
                <c:pt idx="73">
                  <c:v>1292246</c:v>
                </c:pt>
                <c:pt idx="74">
                  <c:v>1311183</c:v>
                </c:pt>
                <c:pt idx="75">
                  <c:v>1311316</c:v>
                </c:pt>
                <c:pt idx="76">
                  <c:v>1330873</c:v>
                </c:pt>
                <c:pt idx="77">
                  <c:v>1346600</c:v>
                </c:pt>
                <c:pt idx="78">
                  <c:v>1331955</c:v>
                </c:pt>
                <c:pt idx="79">
                  <c:v>1324973</c:v>
                </c:pt>
                <c:pt idx="80">
                  <c:v>1324279</c:v>
                </c:pt>
                <c:pt idx="81">
                  <c:v>1301508</c:v>
                </c:pt>
                <c:pt idx="82">
                  <c:v>1277604</c:v>
                </c:pt>
                <c:pt idx="83">
                  <c:v>1251477</c:v>
                </c:pt>
                <c:pt idx="84">
                  <c:v>1210196</c:v>
                </c:pt>
                <c:pt idx="85">
                  <c:v>1209226</c:v>
                </c:pt>
                <c:pt idx="86">
                  <c:v>1175729</c:v>
                </c:pt>
                <c:pt idx="87">
                  <c:v>1158387</c:v>
                </c:pt>
                <c:pt idx="88">
                  <c:v>1125641</c:v>
                </c:pt>
                <c:pt idx="89">
                  <c:v>1081546</c:v>
                </c:pt>
                <c:pt idx="90">
                  <c:v>1080009</c:v>
                </c:pt>
                <c:pt idx="91">
                  <c:v>1069661</c:v>
                </c:pt>
                <c:pt idx="92">
                  <c:v>1050056</c:v>
                </c:pt>
                <c:pt idx="93">
                  <c:v>1036220</c:v>
                </c:pt>
                <c:pt idx="94">
                  <c:v>1047533</c:v>
                </c:pt>
                <c:pt idx="95">
                  <c:v>1086151</c:v>
                </c:pt>
                <c:pt idx="96">
                  <c:v>1106575</c:v>
                </c:pt>
                <c:pt idx="97">
                  <c:v>1073401</c:v>
                </c:pt>
                <c:pt idx="98">
                  <c:v>1096159</c:v>
                </c:pt>
                <c:pt idx="99">
                  <c:v>1100062</c:v>
                </c:pt>
                <c:pt idx="100">
                  <c:v>1154111</c:v>
                </c:pt>
                <c:pt idx="101">
                  <c:v>1176745</c:v>
                </c:pt>
                <c:pt idx="102">
                  <c:v>1188567</c:v>
                </c:pt>
                <c:pt idx="103">
                  <c:v>1205428</c:v>
                </c:pt>
                <c:pt idx="104">
                  <c:v>1200109</c:v>
                </c:pt>
                <c:pt idx="105">
                  <c:v>1254077</c:v>
                </c:pt>
                <c:pt idx="106">
                  <c:v>1295332</c:v>
                </c:pt>
                <c:pt idx="107">
                  <c:v>1233503</c:v>
                </c:pt>
                <c:pt idx="108">
                  <c:v>1236025</c:v>
                </c:pt>
                <c:pt idx="109">
                  <c:v>1246501</c:v>
                </c:pt>
                <c:pt idx="110">
                  <c:v>1238525</c:v>
                </c:pt>
                <c:pt idx="111">
                  <c:v>1233652</c:v>
                </c:pt>
                <c:pt idx="112">
                  <c:v>1186047</c:v>
                </c:pt>
                <c:pt idx="113">
                  <c:v>1169034</c:v>
                </c:pt>
                <c:pt idx="114">
                  <c:v>1160753</c:v>
                </c:pt>
                <c:pt idx="115">
                  <c:v>1142375</c:v>
                </c:pt>
                <c:pt idx="116">
                  <c:v>1167259</c:v>
                </c:pt>
                <c:pt idx="117">
                  <c:v>1086173</c:v>
                </c:pt>
                <c:pt idx="118">
                  <c:v>1063849</c:v>
                </c:pt>
                <c:pt idx="119">
                  <c:v>1082467</c:v>
                </c:pt>
                <c:pt idx="120">
                  <c:v>1063232</c:v>
                </c:pt>
                <c:pt idx="121">
                  <c:v>1074231</c:v>
                </c:pt>
                <c:pt idx="122">
                  <c:v>1077831</c:v>
                </c:pt>
                <c:pt idx="123">
                  <c:v>1092144</c:v>
                </c:pt>
                <c:pt idx="124">
                  <c:v>1094342</c:v>
                </c:pt>
                <c:pt idx="125">
                  <c:v>1094242</c:v>
                </c:pt>
                <c:pt idx="126">
                  <c:v>1083319</c:v>
                </c:pt>
                <c:pt idx="127">
                  <c:v>1075975</c:v>
                </c:pt>
                <c:pt idx="128">
                  <c:v>1037299</c:v>
                </c:pt>
                <c:pt idx="129">
                  <c:v>1053493</c:v>
                </c:pt>
                <c:pt idx="130">
                  <c:v>1000539</c:v>
                </c:pt>
                <c:pt idx="131">
                  <c:v>988599</c:v>
                </c:pt>
                <c:pt idx="132">
                  <c:v>1007416</c:v>
                </c:pt>
                <c:pt idx="133">
                  <c:v>1015531</c:v>
                </c:pt>
                <c:pt idx="134">
                  <c:v>1003706</c:v>
                </c:pt>
                <c:pt idx="135">
                  <c:v>979325</c:v>
                </c:pt>
                <c:pt idx="136">
                  <c:v>999389</c:v>
                </c:pt>
                <c:pt idx="137">
                  <c:v>998108</c:v>
                </c:pt>
                <c:pt idx="138">
                  <c:v>1002827</c:v>
                </c:pt>
                <c:pt idx="139">
                  <c:v>1017860</c:v>
                </c:pt>
                <c:pt idx="140">
                  <c:v>1036531</c:v>
                </c:pt>
                <c:pt idx="141">
                  <c:v>1066643</c:v>
                </c:pt>
                <c:pt idx="142">
                  <c:v>1090986</c:v>
                </c:pt>
                <c:pt idx="143">
                  <c:v>1108025</c:v>
                </c:pt>
                <c:pt idx="144">
                  <c:v>1094712</c:v>
                </c:pt>
                <c:pt idx="145">
                  <c:v>1086769</c:v>
                </c:pt>
                <c:pt idx="146">
                  <c:v>1087209</c:v>
                </c:pt>
                <c:pt idx="147">
                  <c:v>1090060</c:v>
                </c:pt>
                <c:pt idx="148">
                  <c:v>1062430</c:v>
                </c:pt>
                <c:pt idx="149">
                  <c:v>1065244</c:v>
                </c:pt>
                <c:pt idx="150">
                  <c:v>1073052</c:v>
                </c:pt>
                <c:pt idx="151">
                  <c:v>1067179</c:v>
                </c:pt>
                <c:pt idx="152">
                  <c:v>1065666</c:v>
                </c:pt>
                <c:pt idx="153">
                  <c:v>1051021</c:v>
                </c:pt>
                <c:pt idx="154">
                  <c:v>1044219</c:v>
                </c:pt>
                <c:pt idx="155">
                  <c:v>1052718</c:v>
                </c:pt>
                <c:pt idx="156">
                  <c:v>1058628</c:v>
                </c:pt>
                <c:pt idx="157">
                  <c:v>1058858</c:v>
                </c:pt>
                <c:pt idx="158">
                  <c:v>1060034</c:v>
                </c:pt>
                <c:pt idx="159">
                  <c:v>1066739</c:v>
                </c:pt>
                <c:pt idx="160">
                  <c:v>1070398</c:v>
                </c:pt>
                <c:pt idx="161">
                  <c:v>1073891</c:v>
                </c:pt>
                <c:pt idx="162">
                  <c:v>1067991</c:v>
                </c:pt>
                <c:pt idx="163">
                  <c:v>1074281</c:v>
                </c:pt>
              </c:numCache>
            </c:numRef>
          </c:val>
        </c:ser>
        <c:ser>
          <c:idx val="2"/>
          <c:order val="1"/>
          <c:tx>
            <c:v>Spr'13</c:v>
          </c:tx>
          <c:spPr>
            <a:ln w="25400">
              <a:solidFill>
                <a:schemeClr val="tx2"/>
              </a:solidFill>
              <a:prstDash val="dash"/>
            </a:ln>
          </c:spPr>
          <c:marker>
            <c:symbol val="none"/>
          </c:marker>
          <c:val>
            <c:numRef>
              <c:f>TOTAL_PEF_B!$BL$111:$BL$339</c:f>
              <c:numCache>
                <c:formatCode>General</c:formatCode>
                <c:ptCount val="229"/>
                <c:pt idx="156" formatCode="_(* #,##0_);_(* \(#,##0\);_(* &quot;-&quot;??_);_(@_)">
                  <c:v>1058627.5</c:v>
                </c:pt>
                <c:pt idx="157" formatCode="_(* #,##0_);_(* \(#,##0\);_(* &quot;-&quot;??_);_(@_)">
                  <c:v>1058857.3999999999</c:v>
                </c:pt>
                <c:pt idx="158" formatCode="_(* #,##0_);_(* \(#,##0\);_(* &quot;-&quot;??_);_(@_)">
                  <c:v>1068168.3999999999</c:v>
                </c:pt>
                <c:pt idx="159" formatCode="_(* #,##0_);_(* \(#,##0\);_(* &quot;-&quot;??_);_(@_)">
                  <c:v>1073117.3999999999</c:v>
                </c:pt>
                <c:pt idx="160" formatCode="_(* #,##0_);_(* \(#,##0\);_(* &quot;-&quot;??_);_(@_)">
                  <c:v>1083277.3999999999</c:v>
                </c:pt>
                <c:pt idx="161" formatCode="_(* #,##0_);_(* \(#,##0\);_(* &quot;-&quot;??_);_(@_)">
                  <c:v>1084106.3999999999</c:v>
                </c:pt>
                <c:pt idx="162" formatCode="_(* #,##0_);_(* \(#,##0\);_(* &quot;-&quot;??_);_(@_)">
                  <c:v>1081991.3999999999</c:v>
                </c:pt>
                <c:pt idx="163" formatCode="_(* #,##0_);_(* \(#,##0\);_(* &quot;-&quot;??_);_(@_)">
                  <c:v>1088381.3999999999</c:v>
                </c:pt>
                <c:pt idx="164" formatCode="_(* #,##0_);_(* \(#,##0\);_(* &quot;-&quot;??_);_(@_)">
                  <c:v>1091395.3999999999</c:v>
                </c:pt>
                <c:pt idx="165" formatCode="_(* #,##0_);_(* \(#,##0\);_(* &quot;-&quot;??_);_(@_)">
                  <c:v>1105286.3999999999</c:v>
                </c:pt>
                <c:pt idx="166" formatCode="_(* #,##0_);_(* \(#,##0\);_(* &quot;-&quot;??_);_(@_)">
                  <c:v>1110832.3999999999</c:v>
                </c:pt>
                <c:pt idx="167" formatCode="_(* #,##0_);_(* \(#,##0\);_(* &quot;-&quot;??_);_(@_)">
                  <c:v>1110199.3999999999</c:v>
                </c:pt>
                <c:pt idx="168" formatCode="_(* #,##0_);_(* \(#,##0\);_(* &quot;-&quot;??_);_(@_)">
                  <c:v>1111404.8999999999</c:v>
                </c:pt>
                <c:pt idx="169" formatCode="_(* #,##0_);_(* \(#,##0\);_(* &quot;-&quot;??_);_(@_)">
                  <c:v>1113765</c:v>
                </c:pt>
                <c:pt idx="170" formatCode="_(* #,##0_);_(* \(#,##0\);_(* &quot;-&quot;??_);_(@_)">
                  <c:v>1113811</c:v>
                </c:pt>
                <c:pt idx="171" formatCode="_(* #,##0_);_(* \(#,##0\);_(* &quot;-&quot;??_);_(@_)">
                  <c:v>1118899</c:v>
                </c:pt>
                <c:pt idx="172" formatCode="_(* #,##0_);_(* \(#,##0\);_(* &quot;-&quot;??_);_(@_)">
                  <c:v>1127991</c:v>
                </c:pt>
                <c:pt idx="173" formatCode="_(* #,##0_);_(* \(#,##0\);_(* &quot;-&quot;??_);_(@_)">
                  <c:v>1131903</c:v>
                </c:pt>
                <c:pt idx="174" formatCode="_(* #,##0_);_(* \(#,##0\);_(* &quot;-&quot;??_);_(@_)">
                  <c:v>1132503</c:v>
                </c:pt>
                <c:pt idx="175" formatCode="_(* #,##0_);_(* \(#,##0\);_(* &quot;-&quot;??_);_(@_)">
                  <c:v>1132304</c:v>
                </c:pt>
                <c:pt idx="176" formatCode="_(* #,##0_);_(* \(#,##0\);_(* &quot;-&quot;??_);_(@_)">
                  <c:v>1135868</c:v>
                </c:pt>
                <c:pt idx="177" formatCode="_(* #,##0_);_(* \(#,##0\);_(* &quot;-&quot;??_);_(@_)">
                  <c:v>1128083</c:v>
                </c:pt>
                <c:pt idx="178" formatCode="_(* #,##0_);_(* \(#,##0\);_(* &quot;-&quot;??_);_(@_)">
                  <c:v>1140657</c:v>
                </c:pt>
                <c:pt idx="179" formatCode="_(* #,##0_);_(* \(#,##0\);_(* &quot;-&quot;??_);_(@_)">
                  <c:v>1136000</c:v>
                </c:pt>
                <c:pt idx="180" formatCode="_(* #,##0_);_(* \(#,##0\);_(* &quot;-&quot;??_);_(@_)">
                  <c:v>1137142</c:v>
                </c:pt>
                <c:pt idx="181" formatCode="_(* #,##0_);_(* \(#,##0\);_(* &quot;-&quot;??_);_(@_)">
                  <c:v>1138265</c:v>
                </c:pt>
                <c:pt idx="182" formatCode="_(* #,##0_);_(* \(#,##0\);_(* &quot;-&quot;??_);_(@_)">
                  <c:v>1139412</c:v>
                </c:pt>
                <c:pt idx="183" formatCode="_(* #,##0_);_(* \(#,##0\);_(* &quot;-&quot;??_);_(@_)">
                  <c:v>1140621</c:v>
                </c:pt>
                <c:pt idx="184" formatCode="_(* #,##0_);_(* \(#,##0\);_(* &quot;-&quot;??_);_(@_)">
                  <c:v>1141879</c:v>
                </c:pt>
                <c:pt idx="185" formatCode="_(* #,##0_);_(* \(#,##0\);_(* &quot;-&quot;??_);_(@_)">
                  <c:v>1143073</c:v>
                </c:pt>
                <c:pt idx="186" formatCode="_(* #,##0_);_(* \(#,##0\);_(* &quot;-&quot;??_);_(@_)">
                  <c:v>1144227</c:v>
                </c:pt>
                <c:pt idx="187" formatCode="_(* #,##0_);_(* \(#,##0\);_(* &quot;-&quot;??_);_(@_)">
                  <c:v>1145371</c:v>
                </c:pt>
                <c:pt idx="188" formatCode="_(* #,##0_);_(* \(#,##0\);_(* &quot;-&quot;??_);_(@_)">
                  <c:v>1146561</c:v>
                </c:pt>
                <c:pt idx="189" formatCode="_(* #,##0_);_(* \(#,##0\);_(* &quot;-&quot;??_);_(@_)">
                  <c:v>1147612</c:v>
                </c:pt>
                <c:pt idx="190" formatCode="_(* #,##0_);_(* \(#,##0\);_(* &quot;-&quot;??_);_(@_)">
                  <c:v>1148913</c:v>
                </c:pt>
                <c:pt idx="191" formatCode="_(* #,##0_);_(* \(#,##0\);_(* &quot;-&quot;??_);_(@_)">
                  <c:v>1150000</c:v>
                </c:pt>
                <c:pt idx="192" formatCode="_(* #,##0_);_(* \(#,##0\);_(* &quot;-&quot;??_);_(@_)">
                  <c:v>1150000</c:v>
                </c:pt>
                <c:pt idx="193" formatCode="_(* #,##0_);_(* \(#,##0\);_(* &quot;-&quot;??_);_(@_)">
                  <c:v>1150000</c:v>
                </c:pt>
                <c:pt idx="194" formatCode="_(* #,##0_);_(* \(#,##0\);_(* &quot;-&quot;??_);_(@_)">
                  <c:v>1150000</c:v>
                </c:pt>
                <c:pt idx="195" formatCode="_(* #,##0_);_(* \(#,##0\);_(* &quot;-&quot;??_);_(@_)">
                  <c:v>1150000</c:v>
                </c:pt>
                <c:pt idx="196" formatCode="_(* #,##0_);_(* \(#,##0\);_(* &quot;-&quot;??_);_(@_)">
                  <c:v>1150000</c:v>
                </c:pt>
                <c:pt idx="197" formatCode="_(* #,##0_);_(* \(#,##0\);_(* &quot;-&quot;??_);_(@_)">
                  <c:v>1150000</c:v>
                </c:pt>
                <c:pt idx="198" formatCode="_(* #,##0_);_(* \(#,##0\);_(* &quot;-&quot;??_);_(@_)">
                  <c:v>1150000</c:v>
                </c:pt>
                <c:pt idx="199" formatCode="_(* #,##0_);_(* \(#,##0\);_(* &quot;-&quot;??_);_(@_)">
                  <c:v>1150000</c:v>
                </c:pt>
                <c:pt idx="200" formatCode="_(* #,##0_);_(* \(#,##0\);_(* &quot;-&quot;??_);_(@_)">
                  <c:v>1150000</c:v>
                </c:pt>
                <c:pt idx="201" formatCode="_(* #,##0_);_(* \(#,##0\);_(* &quot;-&quot;??_);_(@_)">
                  <c:v>1150000</c:v>
                </c:pt>
                <c:pt idx="202" formatCode="_(* #,##0_);_(* \(#,##0\);_(* &quot;-&quot;??_);_(@_)">
                  <c:v>1150000</c:v>
                </c:pt>
                <c:pt idx="203" formatCode="_(* #,##0_);_(* \(#,##0\);_(* &quot;-&quot;??_);_(@_)">
                  <c:v>1150000</c:v>
                </c:pt>
                <c:pt idx="204" formatCode="_(* #,##0_);_(* \(#,##0\);_(* &quot;-&quot;??_);_(@_)">
                  <c:v>1154077</c:v>
                </c:pt>
                <c:pt idx="205" formatCode="_(* #,##0_);_(* \(#,##0\);_(* &quot;-&quot;??_);_(@_)">
                  <c:v>1158088</c:v>
                </c:pt>
                <c:pt idx="206" formatCode="_(* #,##0_);_(* \(#,##0\);_(* &quot;-&quot;??_);_(@_)">
                  <c:v>1162183</c:v>
                </c:pt>
                <c:pt idx="207" formatCode="_(* #,##0_);_(* \(#,##0\);_(* &quot;-&quot;??_);_(@_)">
                  <c:v>1166500</c:v>
                </c:pt>
                <c:pt idx="208" formatCode="_(* #,##0_);_(* \(#,##0\);_(* &quot;-&quot;??_);_(@_)">
                  <c:v>1170994</c:v>
                </c:pt>
                <c:pt idx="209" formatCode="_(* #,##0_);_(* \(#,##0\);_(* &quot;-&quot;??_);_(@_)">
                  <c:v>1175260</c:v>
                </c:pt>
                <c:pt idx="210" formatCode="_(* #,##0_);_(* \(#,##0\);_(* &quot;-&quot;??_);_(@_)">
                  <c:v>1179380</c:v>
                </c:pt>
                <c:pt idx="211" formatCode="_(* #,##0_);_(* \(#,##0\);_(* &quot;-&quot;??_);_(@_)">
                  <c:v>1183464</c:v>
                </c:pt>
                <c:pt idx="212" formatCode="_(* #,##0_);_(* \(#,##0\);_(* &quot;-&quot;??_);_(@_)">
                  <c:v>1187714</c:v>
                </c:pt>
                <c:pt idx="213" formatCode="_(* #,##0_);_(* \(#,##0\);_(* &quot;-&quot;??_);_(@_)">
                  <c:v>1191464</c:v>
                </c:pt>
                <c:pt idx="214" formatCode="_(* #,##0_);_(* \(#,##0\);_(* &quot;-&quot;??_);_(@_)">
                  <c:v>1196111</c:v>
                </c:pt>
                <c:pt idx="215" formatCode="_(* #,##0_);_(* \(#,##0\);_(* &quot;-&quot;??_);_(@_)">
                  <c:v>1200000</c:v>
                </c:pt>
                <c:pt idx="216" formatCode="_(* #,##0_);_(* \(#,##0\);_(* &quot;-&quot;??_);_(@_)">
                  <c:v>1208154</c:v>
                </c:pt>
                <c:pt idx="217" formatCode="_(* #,##0_);_(* \(#,##0\);_(* &quot;-&quot;??_);_(@_)">
                  <c:v>1216177</c:v>
                </c:pt>
                <c:pt idx="218" formatCode="_(* #,##0_);_(* \(#,##0\);_(* &quot;-&quot;??_);_(@_)">
                  <c:v>1224368</c:v>
                </c:pt>
                <c:pt idx="219" formatCode="_(* #,##0_);_(* \(#,##0\);_(* &quot;-&quot;??_);_(@_)">
                  <c:v>1233002</c:v>
                </c:pt>
                <c:pt idx="220" formatCode="_(* #,##0_);_(* \(#,##0\);_(* &quot;-&quot;??_);_(@_)">
                  <c:v>1241989</c:v>
                </c:pt>
                <c:pt idx="221" formatCode="_(* #,##0_);_(* \(#,##0\);_(* &quot;-&quot;??_);_(@_)">
                  <c:v>1250520</c:v>
                </c:pt>
                <c:pt idx="222" formatCode="_(* #,##0_);_(* \(#,##0\);_(* &quot;-&quot;??_);_(@_)">
                  <c:v>1258759</c:v>
                </c:pt>
                <c:pt idx="223" formatCode="_(* #,##0_);_(* \(#,##0\);_(* &quot;-&quot;??_);_(@_)">
                  <c:v>1266928</c:v>
                </c:pt>
                <c:pt idx="224" formatCode="_(* #,##0_);_(* \(#,##0\);_(* &quot;-&quot;??_);_(@_)">
                  <c:v>1275429</c:v>
                </c:pt>
                <c:pt idx="225" formatCode="_(* #,##0_);_(* \(#,##0\);_(* &quot;-&quot;??_);_(@_)">
                  <c:v>1282931</c:v>
                </c:pt>
                <c:pt idx="226" formatCode="_(* #,##0_);_(* \(#,##0\);_(* &quot;-&quot;??_);_(@_)">
                  <c:v>1292224</c:v>
                </c:pt>
                <c:pt idx="227" formatCode="_(* #,##0_);_(* \(#,##0\);_(* &quot;-&quot;??_);_(@_)">
                  <c:v>1300000</c:v>
                </c:pt>
                <c:pt idx="228" formatCode="_(* #,##0_);_(* \(#,##0\);_(* &quot;-&quot;??_);_(@_)">
                  <c:v>1308154</c:v>
                </c:pt>
              </c:numCache>
            </c:numRef>
          </c:val>
        </c:ser>
        <c:ser>
          <c:idx val="0"/>
          <c:order val="2"/>
          <c:tx>
            <c:v>Fall'13</c:v>
          </c:tx>
          <c:spPr>
            <a:ln w="47625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TOTAL_PEF_B!$BK$111:$BK$339</c:f>
              <c:numCache>
                <c:formatCode>General</c:formatCode>
                <c:ptCount val="229"/>
                <c:pt idx="164" formatCode="#,##0">
                  <c:v>1070545</c:v>
                </c:pt>
                <c:pt idx="165" formatCode="#,##0">
                  <c:v>1077686</c:v>
                </c:pt>
                <c:pt idx="166" formatCode="#,##0">
                  <c:v>1076482</c:v>
                </c:pt>
                <c:pt idx="167" formatCode="#,##0">
                  <c:v>1069099</c:v>
                </c:pt>
                <c:pt idx="168" formatCode="#,##0">
                  <c:v>1064926</c:v>
                </c:pt>
                <c:pt idx="169" formatCode="#,##0">
                  <c:v>1063399</c:v>
                </c:pt>
                <c:pt idx="170" formatCode="#,##0">
                  <c:v>1065784</c:v>
                </c:pt>
                <c:pt idx="171" formatCode="#,##0">
                  <c:v>1062278</c:v>
                </c:pt>
                <c:pt idx="172" formatCode="#,##0">
                  <c:v>1067029</c:v>
                </c:pt>
                <c:pt idx="173" formatCode="#,##0">
                  <c:v>1062615</c:v>
                </c:pt>
                <c:pt idx="174" formatCode="#,##0">
                  <c:v>1064650</c:v>
                </c:pt>
                <c:pt idx="175" formatCode="#,##0">
                  <c:v>1063000</c:v>
                </c:pt>
                <c:pt idx="176" formatCode="#,##0">
                  <c:v>1068000</c:v>
                </c:pt>
                <c:pt idx="177" formatCode="#,##0">
                  <c:v>1073000</c:v>
                </c:pt>
                <c:pt idx="178" formatCode="#,##0">
                  <c:v>1078000</c:v>
                </c:pt>
                <c:pt idx="179" formatCode="#,##0">
                  <c:v>1083000</c:v>
                </c:pt>
                <c:pt idx="180" formatCode="#,##0">
                  <c:v>1083557</c:v>
                </c:pt>
                <c:pt idx="181" formatCode="#,##0">
                  <c:v>1085132</c:v>
                </c:pt>
                <c:pt idx="182" formatCode="#,##0">
                  <c:v>1088034</c:v>
                </c:pt>
                <c:pt idx="183" formatCode="#,##0">
                  <c:v>1091984</c:v>
                </c:pt>
                <c:pt idx="184" formatCode="#,##0">
                  <c:v>1098166</c:v>
                </c:pt>
                <c:pt idx="185" formatCode="#,##0">
                  <c:v>1108465</c:v>
                </c:pt>
                <c:pt idx="186" formatCode="#,##0">
                  <c:v>1115867</c:v>
                </c:pt>
                <c:pt idx="187" formatCode="#,##0">
                  <c:v>1127721</c:v>
                </c:pt>
                <c:pt idx="188" formatCode="#,##0">
                  <c:v>1136877</c:v>
                </c:pt>
                <c:pt idx="189" formatCode="#,##0">
                  <c:v>1141064</c:v>
                </c:pt>
                <c:pt idx="190" formatCode="#,##0">
                  <c:v>1147342</c:v>
                </c:pt>
                <c:pt idx="191" formatCode="#,##0">
                  <c:v>1144501</c:v>
                </c:pt>
                <c:pt idx="192" formatCode="#,##0">
                  <c:v>1144232</c:v>
                </c:pt>
                <c:pt idx="193" formatCode="#,##0">
                  <c:v>1143960</c:v>
                </c:pt>
                <c:pt idx="194" formatCode="#,##0">
                  <c:v>1143684</c:v>
                </c:pt>
                <c:pt idx="195" formatCode="#,##0">
                  <c:v>1143393</c:v>
                </c:pt>
                <c:pt idx="196" formatCode="#,##0">
                  <c:v>1143095</c:v>
                </c:pt>
                <c:pt idx="197" formatCode="#,##0">
                  <c:v>1142784</c:v>
                </c:pt>
                <c:pt idx="198" formatCode="#,##0">
                  <c:v>1142482</c:v>
                </c:pt>
                <c:pt idx="199" formatCode="#,##0">
                  <c:v>1142167</c:v>
                </c:pt>
                <c:pt idx="200" formatCode="#,##0">
                  <c:v>1141860</c:v>
                </c:pt>
                <c:pt idx="201" formatCode="#,##0">
                  <c:v>1141568</c:v>
                </c:pt>
                <c:pt idx="202" formatCode="#,##0">
                  <c:v>1141270</c:v>
                </c:pt>
                <c:pt idx="203" formatCode="#,##0">
                  <c:v>1141000</c:v>
                </c:pt>
                <c:pt idx="204" formatCode="#,##0">
                  <c:v>1141384</c:v>
                </c:pt>
                <c:pt idx="205" formatCode="#,##0">
                  <c:v>1141772</c:v>
                </c:pt>
                <c:pt idx="206" formatCode="#,##0">
                  <c:v>1142166</c:v>
                </c:pt>
                <c:pt idx="207" formatCode="#,##0">
                  <c:v>1142582</c:v>
                </c:pt>
                <c:pt idx="208" formatCode="#,##0">
                  <c:v>1143007</c:v>
                </c:pt>
                <c:pt idx="209" formatCode="#,##0">
                  <c:v>1143451</c:v>
                </c:pt>
                <c:pt idx="210" formatCode="#,##0">
                  <c:v>1143882</c:v>
                </c:pt>
                <c:pt idx="211" formatCode="#,##0">
                  <c:v>1144332</c:v>
                </c:pt>
                <c:pt idx="212" formatCode="#,##0">
                  <c:v>1144770</c:v>
                </c:pt>
                <c:pt idx="213" formatCode="#,##0">
                  <c:v>1145187</c:v>
                </c:pt>
                <c:pt idx="214" formatCode="#,##0">
                  <c:v>1145613</c:v>
                </c:pt>
                <c:pt idx="215" formatCode="#,##0">
                  <c:v>1146000</c:v>
                </c:pt>
                <c:pt idx="216" formatCode="#,##0">
                  <c:v>1155973</c:v>
                </c:pt>
                <c:pt idx="217" formatCode="#,##0">
                  <c:v>1166063</c:v>
                </c:pt>
                <c:pt idx="218" formatCode="#,##0">
                  <c:v>1176303</c:v>
                </c:pt>
                <c:pt idx="219" formatCode="#,##0">
                  <c:v>1187116</c:v>
                </c:pt>
                <c:pt idx="220" formatCode="#,##0">
                  <c:v>1198183</c:v>
                </c:pt>
                <c:pt idx="221" formatCode="#,##0">
                  <c:v>1209717</c:v>
                </c:pt>
                <c:pt idx="222" formatCode="#,##0">
                  <c:v>1220923</c:v>
                </c:pt>
                <c:pt idx="223" formatCode="#,##0">
                  <c:v>1232635</c:v>
                </c:pt>
                <c:pt idx="224" formatCode="#,##0">
                  <c:v>1244040</c:v>
                </c:pt>
                <c:pt idx="225" formatCode="#,##0">
                  <c:v>1254881</c:v>
                </c:pt>
                <c:pt idx="226" formatCode="#,##0">
                  <c:v>1265959</c:v>
                </c:pt>
                <c:pt idx="227" formatCode="#,##0">
                  <c:v>1276000</c:v>
                </c:pt>
                <c:pt idx="228" formatCode="#,##0">
                  <c:v>1299017</c:v>
                </c:pt>
              </c:numCache>
            </c:numRef>
          </c:val>
        </c:ser>
        <c:marker val="1"/>
        <c:axId val="58127104"/>
        <c:axId val="58128640"/>
      </c:lineChart>
      <c:catAx>
        <c:axId val="5812710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128640"/>
        <c:crosses val="autoZero"/>
        <c:auto val="1"/>
        <c:lblAlgn val="ctr"/>
        <c:lblOffset val="100"/>
        <c:tickLblSkip val="12"/>
        <c:tickMarkSkip val="12"/>
      </c:catAx>
      <c:valAx>
        <c:axId val="58128640"/>
        <c:scaling>
          <c:orientation val="minMax"/>
          <c:min val="800000"/>
        </c:scaling>
        <c:axPos val="l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2.108768035516095E-2"/>
              <c:y val="0.4746317512274959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1271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11579726230121"/>
          <c:y val="0.74959083469721821"/>
          <c:w val="0.17207710702828813"/>
          <c:h val="0.1243862520458266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PEF INDUSTRIAL w/o PHOSPHATE MWH
12 Month Rolling</a:t>
            </a:r>
          </a:p>
        </c:rich>
      </c:tx>
      <c:layout>
        <c:manualLayout>
          <c:xMode val="edge"/>
          <c:yMode val="edge"/>
          <c:x val="0.32186459489457997"/>
          <c:y val="1.963994664601352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653718091010012"/>
          <c:y val="0.12274959083469721"/>
          <c:w val="0.81798002219755861"/>
          <c:h val="0.77741407528641571"/>
        </c:manualLayout>
      </c:layout>
      <c:lineChart>
        <c:grouping val="standard"/>
        <c:ser>
          <c:idx val="1"/>
          <c:order val="0"/>
          <c:tx>
            <c:v>History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'Billing Mo'!$A$111:$A$351</c:f>
              <c:numCache>
                <c:formatCode>General</c:formatCode>
                <c:ptCount val="24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  <c:pt idx="229">
                  <c:v>2019</c:v>
                </c:pt>
                <c:pt idx="230">
                  <c:v>2019</c:v>
                </c:pt>
                <c:pt idx="231">
                  <c:v>2019</c:v>
                </c:pt>
                <c:pt idx="232">
                  <c:v>2019</c:v>
                </c:pt>
                <c:pt idx="233">
                  <c:v>2019</c:v>
                </c:pt>
                <c:pt idx="234">
                  <c:v>2019</c:v>
                </c:pt>
                <c:pt idx="235">
                  <c:v>2019</c:v>
                </c:pt>
                <c:pt idx="236">
                  <c:v>2019</c:v>
                </c:pt>
                <c:pt idx="237">
                  <c:v>2019</c:v>
                </c:pt>
                <c:pt idx="238">
                  <c:v>2019</c:v>
                </c:pt>
                <c:pt idx="239">
                  <c:v>2019</c:v>
                </c:pt>
                <c:pt idx="240">
                  <c:v>2020</c:v>
                </c:pt>
              </c:numCache>
            </c:numRef>
          </c:cat>
          <c:val>
            <c:numRef>
              <c:f>TOTAL_PEF_B!$BD$111:$BD$351</c:f>
              <c:numCache>
                <c:formatCode>#,##0</c:formatCode>
                <c:ptCount val="241"/>
                <c:pt idx="0">
                  <c:v>2838252</c:v>
                </c:pt>
                <c:pt idx="1">
                  <c:v>2826677</c:v>
                </c:pt>
                <c:pt idx="2">
                  <c:v>2867992</c:v>
                </c:pt>
                <c:pt idx="3">
                  <c:v>2876453</c:v>
                </c:pt>
                <c:pt idx="4">
                  <c:v>2887738</c:v>
                </c:pt>
                <c:pt idx="5">
                  <c:v>2929620</c:v>
                </c:pt>
                <c:pt idx="6">
                  <c:v>2949985</c:v>
                </c:pt>
                <c:pt idx="7">
                  <c:v>2936462</c:v>
                </c:pt>
                <c:pt idx="8">
                  <c:v>2961043</c:v>
                </c:pt>
                <c:pt idx="9">
                  <c:v>2958107</c:v>
                </c:pt>
                <c:pt idx="10">
                  <c:v>2965443</c:v>
                </c:pt>
                <c:pt idx="11">
                  <c:v>2951227</c:v>
                </c:pt>
                <c:pt idx="12">
                  <c:v>2957766</c:v>
                </c:pt>
                <c:pt idx="13">
                  <c:v>2950227</c:v>
                </c:pt>
                <c:pt idx="14">
                  <c:v>2943888</c:v>
                </c:pt>
                <c:pt idx="15">
                  <c:v>2931980</c:v>
                </c:pt>
                <c:pt idx="16">
                  <c:v>2924582</c:v>
                </c:pt>
                <c:pt idx="17">
                  <c:v>2906111</c:v>
                </c:pt>
                <c:pt idx="18">
                  <c:v>2862244</c:v>
                </c:pt>
                <c:pt idx="19">
                  <c:v>2866730</c:v>
                </c:pt>
                <c:pt idx="20">
                  <c:v>2842408</c:v>
                </c:pt>
                <c:pt idx="21">
                  <c:v>2841003</c:v>
                </c:pt>
                <c:pt idx="22">
                  <c:v>2842493</c:v>
                </c:pt>
                <c:pt idx="23">
                  <c:v>2850373</c:v>
                </c:pt>
                <c:pt idx="24">
                  <c:v>2827003</c:v>
                </c:pt>
                <c:pt idx="25">
                  <c:v>2852712</c:v>
                </c:pt>
                <c:pt idx="26">
                  <c:v>2805819</c:v>
                </c:pt>
                <c:pt idx="27">
                  <c:v>2789829</c:v>
                </c:pt>
                <c:pt idx="28">
                  <c:v>2822516</c:v>
                </c:pt>
                <c:pt idx="29">
                  <c:v>2807337</c:v>
                </c:pt>
                <c:pt idx="30">
                  <c:v>2849627</c:v>
                </c:pt>
                <c:pt idx="31">
                  <c:v>2828222</c:v>
                </c:pt>
                <c:pt idx="32">
                  <c:v>2824548</c:v>
                </c:pt>
                <c:pt idx="33">
                  <c:v>2827629</c:v>
                </c:pt>
                <c:pt idx="34">
                  <c:v>2813355</c:v>
                </c:pt>
                <c:pt idx="35">
                  <c:v>2833890</c:v>
                </c:pt>
                <c:pt idx="36">
                  <c:v>2835338</c:v>
                </c:pt>
                <c:pt idx="37">
                  <c:v>2818749</c:v>
                </c:pt>
                <c:pt idx="38">
                  <c:v>2827754</c:v>
                </c:pt>
                <c:pt idx="39">
                  <c:v>2846505</c:v>
                </c:pt>
                <c:pt idx="40">
                  <c:v>2806491</c:v>
                </c:pt>
                <c:pt idx="41">
                  <c:v>2830735</c:v>
                </c:pt>
                <c:pt idx="42">
                  <c:v>2802208</c:v>
                </c:pt>
                <c:pt idx="43">
                  <c:v>2811777</c:v>
                </c:pt>
                <c:pt idx="44">
                  <c:v>2817547</c:v>
                </c:pt>
                <c:pt idx="45">
                  <c:v>2857083</c:v>
                </c:pt>
                <c:pt idx="46">
                  <c:v>2888540</c:v>
                </c:pt>
                <c:pt idx="47">
                  <c:v>2866558</c:v>
                </c:pt>
                <c:pt idx="48">
                  <c:v>2879442</c:v>
                </c:pt>
                <c:pt idx="49">
                  <c:v>2881866</c:v>
                </c:pt>
                <c:pt idx="50">
                  <c:v>2904784</c:v>
                </c:pt>
                <c:pt idx="51">
                  <c:v>2908382</c:v>
                </c:pt>
                <c:pt idx="52">
                  <c:v>2916515</c:v>
                </c:pt>
                <c:pt idx="53">
                  <c:v>2908382</c:v>
                </c:pt>
                <c:pt idx="54">
                  <c:v>2907652</c:v>
                </c:pt>
                <c:pt idx="55">
                  <c:v>2921887</c:v>
                </c:pt>
                <c:pt idx="56">
                  <c:v>2910754</c:v>
                </c:pt>
                <c:pt idx="57">
                  <c:v>2852040</c:v>
                </c:pt>
                <c:pt idx="58">
                  <c:v>2822172</c:v>
                </c:pt>
                <c:pt idx="59">
                  <c:v>2836060</c:v>
                </c:pt>
                <c:pt idx="60">
                  <c:v>2836009</c:v>
                </c:pt>
                <c:pt idx="61">
                  <c:v>2832248</c:v>
                </c:pt>
                <c:pt idx="62">
                  <c:v>2799921</c:v>
                </c:pt>
                <c:pt idx="63">
                  <c:v>2794668</c:v>
                </c:pt>
                <c:pt idx="64">
                  <c:v>2779868</c:v>
                </c:pt>
                <c:pt idx="65">
                  <c:v>2770627</c:v>
                </c:pt>
                <c:pt idx="66">
                  <c:v>2783121</c:v>
                </c:pt>
                <c:pt idx="67">
                  <c:v>2814740</c:v>
                </c:pt>
                <c:pt idx="68">
                  <c:v>2842188</c:v>
                </c:pt>
                <c:pt idx="69">
                  <c:v>2872081</c:v>
                </c:pt>
                <c:pt idx="70">
                  <c:v>2886656</c:v>
                </c:pt>
                <c:pt idx="71">
                  <c:v>2867523</c:v>
                </c:pt>
                <c:pt idx="72">
                  <c:v>2868659</c:v>
                </c:pt>
                <c:pt idx="73">
                  <c:v>2870001</c:v>
                </c:pt>
                <c:pt idx="74">
                  <c:v>2894535</c:v>
                </c:pt>
                <c:pt idx="75">
                  <c:v>2889748</c:v>
                </c:pt>
                <c:pt idx="76">
                  <c:v>2917926</c:v>
                </c:pt>
                <c:pt idx="77">
                  <c:v>2918242</c:v>
                </c:pt>
                <c:pt idx="78">
                  <c:v>2912733</c:v>
                </c:pt>
                <c:pt idx="79">
                  <c:v>2894952</c:v>
                </c:pt>
                <c:pt idx="80">
                  <c:v>2894921</c:v>
                </c:pt>
                <c:pt idx="81">
                  <c:v>2886057</c:v>
                </c:pt>
                <c:pt idx="82">
                  <c:v>2884743</c:v>
                </c:pt>
                <c:pt idx="83">
                  <c:v>2908546</c:v>
                </c:pt>
                <c:pt idx="84">
                  <c:v>2888845</c:v>
                </c:pt>
                <c:pt idx="85">
                  <c:v>2892424</c:v>
                </c:pt>
                <c:pt idx="86">
                  <c:v>2872843</c:v>
                </c:pt>
                <c:pt idx="87">
                  <c:v>2853875</c:v>
                </c:pt>
                <c:pt idx="88">
                  <c:v>2827040</c:v>
                </c:pt>
                <c:pt idx="89">
                  <c:v>2805978</c:v>
                </c:pt>
                <c:pt idx="90">
                  <c:v>2807524</c:v>
                </c:pt>
                <c:pt idx="91">
                  <c:v>2801497</c:v>
                </c:pt>
                <c:pt idx="92">
                  <c:v>2778991</c:v>
                </c:pt>
                <c:pt idx="93">
                  <c:v>2768133</c:v>
                </c:pt>
                <c:pt idx="94">
                  <c:v>2752793</c:v>
                </c:pt>
                <c:pt idx="95">
                  <c:v>2733252</c:v>
                </c:pt>
                <c:pt idx="96">
                  <c:v>2713790</c:v>
                </c:pt>
                <c:pt idx="97">
                  <c:v>2700831</c:v>
                </c:pt>
                <c:pt idx="98">
                  <c:v>2694026</c:v>
                </c:pt>
                <c:pt idx="99">
                  <c:v>2687303</c:v>
                </c:pt>
                <c:pt idx="100">
                  <c:v>2685262</c:v>
                </c:pt>
                <c:pt idx="101">
                  <c:v>2683645</c:v>
                </c:pt>
                <c:pt idx="102">
                  <c:v>2668517</c:v>
                </c:pt>
                <c:pt idx="103">
                  <c:v>2640742</c:v>
                </c:pt>
                <c:pt idx="104">
                  <c:v>2632712</c:v>
                </c:pt>
                <c:pt idx="105">
                  <c:v>2613504</c:v>
                </c:pt>
                <c:pt idx="106">
                  <c:v>2625717</c:v>
                </c:pt>
                <c:pt idx="107">
                  <c:v>2552793</c:v>
                </c:pt>
                <c:pt idx="108">
                  <c:v>2537233</c:v>
                </c:pt>
                <c:pt idx="109">
                  <c:v>2509152</c:v>
                </c:pt>
                <c:pt idx="110">
                  <c:v>2473091</c:v>
                </c:pt>
                <c:pt idx="111">
                  <c:v>2445647</c:v>
                </c:pt>
                <c:pt idx="112">
                  <c:v>2404329</c:v>
                </c:pt>
                <c:pt idx="113">
                  <c:v>2365584</c:v>
                </c:pt>
                <c:pt idx="114">
                  <c:v>2336962</c:v>
                </c:pt>
                <c:pt idx="115">
                  <c:v>2285496</c:v>
                </c:pt>
                <c:pt idx="116">
                  <c:v>2250219</c:v>
                </c:pt>
                <c:pt idx="117">
                  <c:v>2222163</c:v>
                </c:pt>
                <c:pt idx="118">
                  <c:v>2187220</c:v>
                </c:pt>
                <c:pt idx="119">
                  <c:v>2202921</c:v>
                </c:pt>
                <c:pt idx="120">
                  <c:v>2196404</c:v>
                </c:pt>
                <c:pt idx="121">
                  <c:v>2192323</c:v>
                </c:pt>
                <c:pt idx="122">
                  <c:v>2185126</c:v>
                </c:pt>
                <c:pt idx="123">
                  <c:v>2183492</c:v>
                </c:pt>
                <c:pt idx="124">
                  <c:v>2195332</c:v>
                </c:pt>
                <c:pt idx="125">
                  <c:v>2203964</c:v>
                </c:pt>
                <c:pt idx="126">
                  <c:v>2210472</c:v>
                </c:pt>
                <c:pt idx="127">
                  <c:v>2230046</c:v>
                </c:pt>
                <c:pt idx="128">
                  <c:v>2233348</c:v>
                </c:pt>
                <c:pt idx="129">
                  <c:v>2241358</c:v>
                </c:pt>
                <c:pt idx="130">
                  <c:v>2230221</c:v>
                </c:pt>
                <c:pt idx="131">
                  <c:v>2230745</c:v>
                </c:pt>
                <c:pt idx="132">
                  <c:v>2227893</c:v>
                </c:pt>
                <c:pt idx="133">
                  <c:v>2224322</c:v>
                </c:pt>
                <c:pt idx="134">
                  <c:v>2219330</c:v>
                </c:pt>
                <c:pt idx="135">
                  <c:v>2213260</c:v>
                </c:pt>
                <c:pt idx="136">
                  <c:v>2207177</c:v>
                </c:pt>
                <c:pt idx="137">
                  <c:v>2207063</c:v>
                </c:pt>
                <c:pt idx="138">
                  <c:v>2180569</c:v>
                </c:pt>
                <c:pt idx="139">
                  <c:v>2184729</c:v>
                </c:pt>
                <c:pt idx="140">
                  <c:v>2170801</c:v>
                </c:pt>
                <c:pt idx="141">
                  <c:v>2159313</c:v>
                </c:pt>
                <c:pt idx="142">
                  <c:v>2142948</c:v>
                </c:pt>
                <c:pt idx="143">
                  <c:v>2134713</c:v>
                </c:pt>
                <c:pt idx="144">
                  <c:v>2134425</c:v>
                </c:pt>
                <c:pt idx="145">
                  <c:v>2129678</c:v>
                </c:pt>
                <c:pt idx="146">
                  <c:v>2140599</c:v>
                </c:pt>
                <c:pt idx="147">
                  <c:v>2141174</c:v>
                </c:pt>
                <c:pt idx="148">
                  <c:v>2138446</c:v>
                </c:pt>
                <c:pt idx="149">
                  <c:v>2121422</c:v>
                </c:pt>
                <c:pt idx="150">
                  <c:v>2120738</c:v>
                </c:pt>
                <c:pt idx="151">
                  <c:v>2101123</c:v>
                </c:pt>
                <c:pt idx="152">
                  <c:v>2101822</c:v>
                </c:pt>
                <c:pt idx="153">
                  <c:v>2099492</c:v>
                </c:pt>
                <c:pt idx="154">
                  <c:v>2102513</c:v>
                </c:pt>
                <c:pt idx="155">
                  <c:v>2107534</c:v>
                </c:pt>
                <c:pt idx="156">
                  <c:v>2103374</c:v>
                </c:pt>
                <c:pt idx="157">
                  <c:v>2103926</c:v>
                </c:pt>
                <c:pt idx="158">
                  <c:v>2097707</c:v>
                </c:pt>
                <c:pt idx="159">
                  <c:v>2094381</c:v>
                </c:pt>
                <c:pt idx="160">
                  <c:v>2094954</c:v>
                </c:pt>
                <c:pt idx="161">
                  <c:v>2103347</c:v>
                </c:pt>
                <c:pt idx="162">
                  <c:v>2109397</c:v>
                </c:pt>
                <c:pt idx="163">
                  <c:v>2112145</c:v>
                </c:pt>
              </c:numCache>
            </c:numRef>
          </c:val>
        </c:ser>
        <c:ser>
          <c:idx val="2"/>
          <c:order val="1"/>
          <c:tx>
            <c:strRef>
              <c:f>TOTAL_PEF_B!$BG$2</c:f>
              <c:strCache>
                <c:ptCount val="1"/>
                <c:pt idx="0">
                  <c:v>Spring'13</c:v>
                </c:pt>
              </c:strCache>
            </c:strRef>
          </c:tx>
          <c:spPr>
            <a:ln w="25400">
              <a:solidFill>
                <a:srgbClr val="002060"/>
              </a:solidFill>
              <a:prstDash val="dash"/>
            </a:ln>
          </c:spPr>
          <c:marker>
            <c:symbol val="none"/>
          </c:marker>
          <c:cat>
            <c:numRef>
              <c:f>'Billing Mo'!$A$111:$A$351</c:f>
              <c:numCache>
                <c:formatCode>General</c:formatCode>
                <c:ptCount val="24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  <c:pt idx="229">
                  <c:v>2019</c:v>
                </c:pt>
                <c:pt idx="230">
                  <c:v>2019</c:v>
                </c:pt>
                <c:pt idx="231">
                  <c:v>2019</c:v>
                </c:pt>
                <c:pt idx="232">
                  <c:v>2019</c:v>
                </c:pt>
                <c:pt idx="233">
                  <c:v>2019</c:v>
                </c:pt>
                <c:pt idx="234">
                  <c:v>2019</c:v>
                </c:pt>
                <c:pt idx="235">
                  <c:v>2019</c:v>
                </c:pt>
                <c:pt idx="236">
                  <c:v>2019</c:v>
                </c:pt>
                <c:pt idx="237">
                  <c:v>2019</c:v>
                </c:pt>
                <c:pt idx="238">
                  <c:v>2019</c:v>
                </c:pt>
                <c:pt idx="239">
                  <c:v>2019</c:v>
                </c:pt>
                <c:pt idx="240">
                  <c:v>2020</c:v>
                </c:pt>
              </c:numCache>
            </c:numRef>
          </c:cat>
          <c:val>
            <c:numRef>
              <c:f>TOTAL_PEF_B!$BG$111:$BG$351</c:f>
              <c:numCache>
                <c:formatCode>General</c:formatCode>
                <c:ptCount val="241"/>
                <c:pt idx="156" formatCode="_(* #,##0_);_(* \(#,##0\);_(* &quot;-&quot;??_);_(@_)">
                  <c:v>2100292</c:v>
                </c:pt>
                <c:pt idx="157" formatCode="_(* #,##0_);_(* \(#,##0\);_(* &quot;-&quot;??_);_(@_)">
                  <c:v>2094028</c:v>
                </c:pt>
                <c:pt idx="158" formatCode="_(* #,##0_);_(* \(#,##0\);_(* &quot;-&quot;??_);_(@_)">
                  <c:v>2083184</c:v>
                </c:pt>
                <c:pt idx="159" formatCode="_(* #,##0_);_(* \(#,##0\);_(* &quot;-&quot;??_);_(@_)">
                  <c:v>2077282</c:v>
                </c:pt>
                <c:pt idx="160" formatCode="_(* #,##0_);_(* \(#,##0\);_(* &quot;-&quot;??_);_(@_)">
                  <c:v>2070872</c:v>
                </c:pt>
                <c:pt idx="161" formatCode="_(* #,##0_);_(* \(#,##0\);_(* &quot;-&quot;??_);_(@_)">
                  <c:v>2080265</c:v>
                </c:pt>
                <c:pt idx="162" formatCode="_(* #,##0_);_(* \(#,##0\);_(* &quot;-&quot;??_);_(@_)">
                  <c:v>2080913</c:v>
                </c:pt>
                <c:pt idx="163" formatCode="_(* #,##0_);_(* \(#,##0\);_(* &quot;-&quot;??_);_(@_)">
                  <c:v>2079181</c:v>
                </c:pt>
                <c:pt idx="164" formatCode="_(* #,##0_);_(* \(#,##0\);_(* &quot;-&quot;??_);_(@_)">
                  <c:v>2077553</c:v>
                </c:pt>
                <c:pt idx="165" formatCode="_(* #,##0_);_(* \(#,##0\);_(* &quot;-&quot;??_);_(@_)">
                  <c:v>2074355</c:v>
                </c:pt>
                <c:pt idx="166" formatCode="_(* #,##0_);_(* \(#,##0\);_(* &quot;-&quot;??_);_(@_)">
                  <c:v>2070049</c:v>
                </c:pt>
                <c:pt idx="167" formatCode="_(* #,##0_);_(* \(#,##0\);_(* &quot;-&quot;??_);_(@_)">
                  <c:v>2071431</c:v>
                </c:pt>
                <c:pt idx="168" formatCode="_(* #,##0_);_(* \(#,##0\);_(* &quot;-&quot;??_);_(@_)">
                  <c:v>2073949</c:v>
                </c:pt>
                <c:pt idx="169" formatCode="_(* #,##0_);_(* \(#,##0\);_(* &quot;-&quot;??_);_(@_)">
                  <c:v>2074826</c:v>
                </c:pt>
                <c:pt idx="170" formatCode="_(* #,##0_);_(* \(#,##0\);_(* &quot;-&quot;??_);_(@_)">
                  <c:v>2075916</c:v>
                </c:pt>
                <c:pt idx="171" formatCode="_(* #,##0_);_(* \(#,##0\);_(* &quot;-&quot;??_);_(@_)">
                  <c:v>2076988</c:v>
                </c:pt>
                <c:pt idx="172" formatCode="_(* #,##0_);_(* \(#,##0\);_(* &quot;-&quot;??_);_(@_)">
                  <c:v>2078005</c:v>
                </c:pt>
                <c:pt idx="173" formatCode="_(* #,##0_);_(* \(#,##0\);_(* &quot;-&quot;??_);_(@_)">
                  <c:v>2079001</c:v>
                </c:pt>
                <c:pt idx="174" formatCode="_(* #,##0_);_(* \(#,##0\);_(* &quot;-&quot;??_);_(@_)">
                  <c:v>2080102</c:v>
                </c:pt>
                <c:pt idx="175" formatCode="_(* #,##0_);_(* \(#,##0\);_(* &quot;-&quot;??_);_(@_)">
                  <c:v>2081212</c:v>
                </c:pt>
                <c:pt idx="176" formatCode="_(* #,##0_);_(* \(#,##0\);_(* &quot;-&quot;??_);_(@_)">
                  <c:v>2082553</c:v>
                </c:pt>
                <c:pt idx="177" formatCode="_(* #,##0_);_(* \(#,##0\);_(* &quot;-&quot;??_);_(@_)">
                  <c:v>2083954</c:v>
                </c:pt>
                <c:pt idx="178" formatCode="_(* #,##0_);_(* \(#,##0\);_(* &quot;-&quot;??_);_(@_)">
                  <c:v>2085400</c:v>
                </c:pt>
                <c:pt idx="179" formatCode="_(* #,##0_);_(* \(#,##0\);_(* &quot;-&quot;??_);_(@_)">
                  <c:v>2086838</c:v>
                </c:pt>
                <c:pt idx="180" formatCode="_(* #,##0_);_(* \(#,##0\);_(* &quot;-&quot;??_);_(@_)">
                  <c:v>2087684</c:v>
                </c:pt>
                <c:pt idx="181" formatCode="_(* #,##0_);_(* \(#,##0\);_(* &quot;-&quot;??_);_(@_)">
                  <c:v>2088017</c:v>
                </c:pt>
                <c:pt idx="182" formatCode="_(* #,##0_);_(* \(#,##0\);_(* &quot;-&quot;??_);_(@_)">
                  <c:v>2087774</c:v>
                </c:pt>
                <c:pt idx="183" formatCode="_(* #,##0_);_(* \(#,##0\);_(* &quot;-&quot;??_);_(@_)">
                  <c:v>2087600</c:v>
                </c:pt>
                <c:pt idx="184" formatCode="_(* #,##0_);_(* \(#,##0\);_(* &quot;-&quot;??_);_(@_)">
                  <c:v>2087488</c:v>
                </c:pt>
                <c:pt idx="185" formatCode="_(* #,##0_);_(* \(#,##0\);_(* &quot;-&quot;??_);_(@_)">
                  <c:v>2087414</c:v>
                </c:pt>
                <c:pt idx="186" formatCode="_(* #,##0_);_(* \(#,##0\);_(* &quot;-&quot;??_);_(@_)">
                  <c:v>2087363</c:v>
                </c:pt>
                <c:pt idx="187" formatCode="_(* #,##0_);_(* \(#,##0\);_(* &quot;-&quot;??_);_(@_)">
                  <c:v>2087300</c:v>
                </c:pt>
                <c:pt idx="188" formatCode="_(* #,##0_);_(* \(#,##0\);_(* &quot;-&quot;??_);_(@_)">
                  <c:v>2087287</c:v>
                </c:pt>
                <c:pt idx="189" formatCode="_(* #,##0_);_(* \(#,##0\);_(* &quot;-&quot;??_);_(@_)">
                  <c:v>2087300</c:v>
                </c:pt>
                <c:pt idx="190" formatCode="_(* #,##0_);_(* \(#,##0\);_(* &quot;-&quot;??_);_(@_)">
                  <c:v>2087348</c:v>
                </c:pt>
                <c:pt idx="191" formatCode="_(* #,##0_);_(* \(#,##0\);_(* &quot;-&quot;??_);_(@_)">
                  <c:v>2087409</c:v>
                </c:pt>
                <c:pt idx="192" formatCode="_(* #,##0_);_(* \(#,##0\);_(* &quot;-&quot;??_);_(@_)">
                  <c:v>2087699</c:v>
                </c:pt>
                <c:pt idx="193" formatCode="_(* #,##0_);_(* \(#,##0\);_(* &quot;-&quot;??_);_(@_)">
                  <c:v>2088233</c:v>
                </c:pt>
                <c:pt idx="194" formatCode="_(* #,##0_);_(* \(#,##0\);_(* &quot;-&quot;??_);_(@_)">
                  <c:v>2088973</c:v>
                </c:pt>
                <c:pt idx="195" formatCode="_(* #,##0_);_(* \(#,##0\);_(* &quot;-&quot;??_);_(@_)">
                  <c:v>2089691</c:v>
                </c:pt>
                <c:pt idx="196" formatCode="_(* #,##0_);_(* \(#,##0\);_(* &quot;-&quot;??_);_(@_)">
                  <c:v>2090319</c:v>
                </c:pt>
                <c:pt idx="197" formatCode="_(* #,##0_);_(* \(#,##0\);_(* &quot;-&quot;??_);_(@_)">
                  <c:v>2090869</c:v>
                </c:pt>
                <c:pt idx="198" formatCode="_(* #,##0_);_(* \(#,##0\);_(* &quot;-&quot;??_);_(@_)">
                  <c:v>2091335</c:v>
                </c:pt>
                <c:pt idx="199" formatCode="_(* #,##0_);_(* \(#,##0\);_(* &quot;-&quot;??_);_(@_)">
                  <c:v>2091687</c:v>
                </c:pt>
                <c:pt idx="200" formatCode="_(* #,##0_);_(* \(#,##0\);_(* &quot;-&quot;??_);_(@_)">
                  <c:v>2091968</c:v>
                </c:pt>
                <c:pt idx="201" formatCode="_(* #,##0_);_(* \(#,##0\);_(* &quot;-&quot;??_);_(@_)">
                  <c:v>2092147</c:v>
                </c:pt>
                <c:pt idx="202" formatCode="_(* #,##0_);_(* \(#,##0\);_(* &quot;-&quot;??_);_(@_)">
                  <c:v>2092206</c:v>
                </c:pt>
                <c:pt idx="203" formatCode="_(* #,##0_);_(* \(#,##0\);_(* &quot;-&quot;??_);_(@_)">
                  <c:v>2092122</c:v>
                </c:pt>
                <c:pt idx="204" formatCode="_(* #,##0_);_(* \(#,##0\);_(* &quot;-&quot;??_);_(@_)">
                  <c:v>2091683</c:v>
                </c:pt>
                <c:pt idx="205" formatCode="_(* #,##0_);_(* \(#,##0\);_(* &quot;-&quot;??_);_(@_)">
                  <c:v>2090805</c:v>
                </c:pt>
                <c:pt idx="206" formatCode="_(* #,##0_);_(* \(#,##0\);_(* &quot;-&quot;??_);_(@_)">
                  <c:v>2089561</c:v>
                </c:pt>
                <c:pt idx="207" formatCode="_(* #,##0_);_(* \(#,##0\);_(* &quot;-&quot;??_);_(@_)">
                  <c:v>2088171</c:v>
                </c:pt>
                <c:pt idx="208" formatCode="_(* #,##0_);_(* \(#,##0\);_(* &quot;-&quot;??_);_(@_)">
                  <c:v>2086758</c:v>
                </c:pt>
                <c:pt idx="209" formatCode="_(* #,##0_);_(* \(#,##0\);_(* &quot;-&quot;??_);_(@_)">
                  <c:v>2085304</c:v>
                </c:pt>
                <c:pt idx="210" formatCode="_(* #,##0_);_(* \(#,##0\);_(* &quot;-&quot;??_);_(@_)">
                  <c:v>2083826</c:v>
                </c:pt>
                <c:pt idx="211" formatCode="_(* #,##0_);_(* \(#,##0\);_(* &quot;-&quot;??_);_(@_)">
                  <c:v>2082269</c:v>
                </c:pt>
                <c:pt idx="212" formatCode="_(* #,##0_);_(* \(#,##0\);_(* &quot;-&quot;??_);_(@_)">
                  <c:v>2080626</c:v>
                </c:pt>
                <c:pt idx="213" formatCode="_(* #,##0_);_(* \(#,##0\);_(* &quot;-&quot;??_);_(@_)">
                  <c:v>2078827</c:v>
                </c:pt>
                <c:pt idx="214" formatCode="_(* #,##0_);_(* \(#,##0\);_(* &quot;-&quot;??_);_(@_)">
                  <c:v>2076810</c:v>
                </c:pt>
                <c:pt idx="215" formatCode="_(* #,##0_);_(* \(#,##0\);_(* &quot;-&quot;??_);_(@_)">
                  <c:v>2074631</c:v>
                </c:pt>
                <c:pt idx="216" formatCode="_(* #,##0_);_(* \(#,##0\);_(* &quot;-&quot;??_);_(@_)">
                  <c:v>2072705</c:v>
                </c:pt>
                <c:pt idx="217" formatCode="_(* #,##0_);_(* \(#,##0\);_(* &quot;-&quot;??_);_(@_)">
                  <c:v>2071097</c:v>
                </c:pt>
                <c:pt idx="218" formatCode="_(* #,##0_);_(* \(#,##0\);_(* &quot;-&quot;??_);_(@_)">
                  <c:v>2069794</c:v>
                </c:pt>
                <c:pt idx="219" formatCode="_(* #,##0_);_(* \(#,##0\);_(* &quot;-&quot;??_);_(@_)">
                  <c:v>2068457</c:v>
                </c:pt>
                <c:pt idx="220" formatCode="_(* #,##0_);_(* \(#,##0\);_(* &quot;-&quot;??_);_(@_)">
                  <c:v>2067075</c:v>
                </c:pt>
                <c:pt idx="221" formatCode="_(* #,##0_);_(* \(#,##0\);_(* &quot;-&quot;??_);_(@_)">
                  <c:v>2065638</c:v>
                </c:pt>
                <c:pt idx="222" formatCode="_(* #,##0_);_(* \(#,##0\);_(* &quot;-&quot;??_);_(@_)">
                  <c:v>2064163</c:v>
                </c:pt>
                <c:pt idx="223" formatCode="_(* #,##0_);_(* \(#,##0\);_(* &quot;-&quot;??_);_(@_)">
                  <c:v>2062653</c:v>
                </c:pt>
                <c:pt idx="224" formatCode="_(* #,##0_);_(* \(#,##0\);_(* &quot;-&quot;??_);_(@_)">
                  <c:v>2061177</c:v>
                </c:pt>
                <c:pt idx="225" formatCode="_(* #,##0_);_(* \(#,##0\);_(* &quot;-&quot;??_);_(@_)">
                  <c:v>2059738</c:v>
                </c:pt>
                <c:pt idx="226" formatCode="_(* #,##0_);_(* \(#,##0\);_(* &quot;-&quot;??_);_(@_)">
                  <c:v>2058321</c:v>
                </c:pt>
                <c:pt idx="227" formatCode="_(* #,##0_);_(* \(#,##0\);_(* &quot;-&quot;??_);_(@_)">
                  <c:v>2056896</c:v>
                </c:pt>
                <c:pt idx="228" formatCode="_(* #,##0_);_(* \(#,##0\);_(* &quot;-&quot;??_);_(@_)">
                  <c:v>2055511</c:v>
                </c:pt>
                <c:pt idx="229" formatCode="_(* #,##0_);_(* \(#,##0\);_(* &quot;-&quot;??_);_(@_)">
                  <c:v>2054153</c:v>
                </c:pt>
                <c:pt idx="230" formatCode="_(* #,##0_);_(* \(#,##0\);_(* &quot;-&quot;??_);_(@_)">
                  <c:v>2052838</c:v>
                </c:pt>
                <c:pt idx="231" formatCode="_(* #,##0_);_(* \(#,##0\);_(* &quot;-&quot;??_);_(@_)">
                  <c:v>2051518</c:v>
                </c:pt>
                <c:pt idx="232" formatCode="_(* #,##0_);_(* \(#,##0\);_(* &quot;-&quot;??_);_(@_)">
                  <c:v>2050192</c:v>
                </c:pt>
                <c:pt idx="233" formatCode="_(* #,##0_);_(* \(#,##0\);_(* &quot;-&quot;??_);_(@_)">
                  <c:v>2048859</c:v>
                </c:pt>
                <c:pt idx="234" formatCode="_(* #,##0_);_(* \(#,##0\);_(* &quot;-&quot;??_);_(@_)">
                  <c:v>2047523</c:v>
                </c:pt>
                <c:pt idx="235" formatCode="_(* #,##0_);_(* \(#,##0\);_(* &quot;-&quot;??_);_(@_)">
                  <c:v>2046167</c:v>
                </c:pt>
                <c:pt idx="236" formatCode="_(* #,##0_);_(* \(#,##0\);_(* &quot;-&quot;??_);_(@_)">
                  <c:v>2044830</c:v>
                </c:pt>
                <c:pt idx="237" formatCode="_(* #,##0_);_(* \(#,##0\);_(* &quot;-&quot;??_);_(@_)">
                  <c:v>2043485</c:v>
                </c:pt>
                <c:pt idx="238" formatCode="_(* #,##0_);_(* \(#,##0\);_(* &quot;-&quot;??_);_(@_)">
                  <c:v>2042114</c:v>
                </c:pt>
                <c:pt idx="239" formatCode="_(* #,##0_);_(* \(#,##0\);_(* &quot;-&quot;??_);_(@_)">
                  <c:v>2040709</c:v>
                </c:pt>
                <c:pt idx="240" formatCode="_(* #,##0_);_(* \(#,##0\);_(* &quot;-&quot;??_);_(@_)">
                  <c:v>2039125</c:v>
                </c:pt>
              </c:numCache>
            </c:numRef>
          </c:val>
        </c:ser>
        <c:ser>
          <c:idx val="0"/>
          <c:order val="2"/>
          <c:tx>
            <c:strRef>
              <c:f>TOTAL_PEF_B!$T$2</c:f>
              <c:strCache>
                <c:ptCount val="1"/>
                <c:pt idx="0">
                  <c:v>Fall'13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'Billing Mo'!$A$111:$A$351</c:f>
              <c:numCache>
                <c:formatCode>General</c:formatCode>
                <c:ptCount val="24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  <c:pt idx="229">
                  <c:v>2019</c:v>
                </c:pt>
                <c:pt idx="230">
                  <c:v>2019</c:v>
                </c:pt>
                <c:pt idx="231">
                  <c:v>2019</c:v>
                </c:pt>
                <c:pt idx="232">
                  <c:v>2019</c:v>
                </c:pt>
                <c:pt idx="233">
                  <c:v>2019</c:v>
                </c:pt>
                <c:pt idx="234">
                  <c:v>2019</c:v>
                </c:pt>
                <c:pt idx="235">
                  <c:v>2019</c:v>
                </c:pt>
                <c:pt idx="236">
                  <c:v>2019</c:v>
                </c:pt>
                <c:pt idx="237">
                  <c:v>2019</c:v>
                </c:pt>
                <c:pt idx="238">
                  <c:v>2019</c:v>
                </c:pt>
                <c:pt idx="239">
                  <c:v>2019</c:v>
                </c:pt>
                <c:pt idx="240">
                  <c:v>2020</c:v>
                </c:pt>
              </c:numCache>
            </c:numRef>
          </c:cat>
          <c:val>
            <c:numRef>
              <c:f>TOTAL_PEF_B!$BF$111:$BF$351</c:f>
              <c:numCache>
                <c:formatCode>General</c:formatCode>
                <c:ptCount val="241"/>
                <c:pt idx="164" formatCode="#,##0">
                  <c:v>2107793</c:v>
                </c:pt>
                <c:pt idx="165" formatCode="#,##0">
                  <c:v>2108238</c:v>
                </c:pt>
                <c:pt idx="166" formatCode="#,##0">
                  <c:v>2107514</c:v>
                </c:pt>
                <c:pt idx="167" formatCode="#,##0">
                  <c:v>2109576</c:v>
                </c:pt>
                <c:pt idx="168" formatCode="#,##0">
                  <c:v>2124220</c:v>
                </c:pt>
                <c:pt idx="169" formatCode="#,##0">
                  <c:v>2131418</c:v>
                </c:pt>
                <c:pt idx="170" formatCode="#,##0">
                  <c:v>2135042</c:v>
                </c:pt>
                <c:pt idx="171" formatCode="#,##0">
                  <c:v>2132885</c:v>
                </c:pt>
                <c:pt idx="172" formatCode="#,##0">
                  <c:v>2124462</c:v>
                </c:pt>
                <c:pt idx="173" formatCode="#,##0">
                  <c:v>2112870</c:v>
                </c:pt>
                <c:pt idx="174" formatCode="#,##0">
                  <c:v>2095413</c:v>
                </c:pt>
                <c:pt idx="175" formatCode="#,##0">
                  <c:v>2090150</c:v>
                </c:pt>
                <c:pt idx="176" formatCode="#,##0">
                  <c:v>2084506</c:v>
                </c:pt>
                <c:pt idx="177" formatCode="#,##0">
                  <c:v>2078308</c:v>
                </c:pt>
                <c:pt idx="178" formatCode="#,##0">
                  <c:v>2071672</c:v>
                </c:pt>
                <c:pt idx="179" formatCode="#,##0">
                  <c:v>2069620</c:v>
                </c:pt>
                <c:pt idx="180" formatCode="#,##0">
                  <c:v>2062523</c:v>
                </c:pt>
                <c:pt idx="181" formatCode="#,##0">
                  <c:v>2056824</c:v>
                </c:pt>
                <c:pt idx="182" formatCode="#,##0">
                  <c:v>2052808</c:v>
                </c:pt>
                <c:pt idx="183" formatCode="#,##0">
                  <c:v>2052168</c:v>
                </c:pt>
                <c:pt idx="184" formatCode="#,##0">
                  <c:v>2044574</c:v>
                </c:pt>
                <c:pt idx="185" formatCode="#,##0">
                  <c:v>2029434</c:v>
                </c:pt>
                <c:pt idx="186" formatCode="#,##0">
                  <c:v>2043088</c:v>
                </c:pt>
                <c:pt idx="187" formatCode="#,##0">
                  <c:v>2029099</c:v>
                </c:pt>
                <c:pt idx="188" formatCode="#,##0">
                  <c:v>2025806</c:v>
                </c:pt>
                <c:pt idx="189" formatCode="#,##0">
                  <c:v>2027918</c:v>
                </c:pt>
                <c:pt idx="190" formatCode="#,##0">
                  <c:v>2028380</c:v>
                </c:pt>
                <c:pt idx="191" formatCode="#,##0">
                  <c:v>2028005</c:v>
                </c:pt>
                <c:pt idx="192" formatCode="#,##0">
                  <c:v>2025028</c:v>
                </c:pt>
                <c:pt idx="193" formatCode="#,##0">
                  <c:v>2024740</c:v>
                </c:pt>
                <c:pt idx="194" formatCode="#,##0">
                  <c:v>2024014</c:v>
                </c:pt>
                <c:pt idx="195" formatCode="#,##0">
                  <c:v>2041367</c:v>
                </c:pt>
                <c:pt idx="196" formatCode="#,##0">
                  <c:v>2035795</c:v>
                </c:pt>
                <c:pt idx="197" formatCode="#,##0">
                  <c:v>2048255</c:v>
                </c:pt>
                <c:pt idx="198" formatCode="#,##0">
                  <c:v>2035979</c:v>
                </c:pt>
                <c:pt idx="199" formatCode="#,##0">
                  <c:v>2035121</c:v>
                </c:pt>
                <c:pt idx="200" formatCode="#,##0">
                  <c:v>2049146</c:v>
                </c:pt>
                <c:pt idx="201" formatCode="#,##0">
                  <c:v>2046308</c:v>
                </c:pt>
                <c:pt idx="202" formatCode="#,##0">
                  <c:v>2046448</c:v>
                </c:pt>
                <c:pt idx="203" formatCode="#,##0">
                  <c:v>2046904</c:v>
                </c:pt>
                <c:pt idx="204" formatCode="#,##0">
                  <c:v>2044591</c:v>
                </c:pt>
                <c:pt idx="205" formatCode="#,##0">
                  <c:v>2043918</c:v>
                </c:pt>
                <c:pt idx="206" formatCode="#,##0">
                  <c:v>2042633</c:v>
                </c:pt>
                <c:pt idx="207" formatCode="#,##0">
                  <c:v>2023101</c:v>
                </c:pt>
                <c:pt idx="208" formatCode="#,##0">
                  <c:v>2027207</c:v>
                </c:pt>
                <c:pt idx="209" formatCode="#,##0">
                  <c:v>2026735</c:v>
                </c:pt>
                <c:pt idx="210" formatCode="#,##0">
                  <c:v>2023448</c:v>
                </c:pt>
                <c:pt idx="211" formatCode="#,##0">
                  <c:v>2033660</c:v>
                </c:pt>
                <c:pt idx="212" formatCode="#,##0">
                  <c:v>2019434</c:v>
                </c:pt>
                <c:pt idx="213" formatCode="#,##0">
                  <c:v>2016483</c:v>
                </c:pt>
                <c:pt idx="214" formatCode="#,##0">
                  <c:v>2017312</c:v>
                </c:pt>
                <c:pt idx="215" formatCode="#,##0">
                  <c:v>2012316</c:v>
                </c:pt>
                <c:pt idx="216" formatCode="#,##0">
                  <c:v>2010753</c:v>
                </c:pt>
                <c:pt idx="217" formatCode="#,##0">
                  <c:v>2007331</c:v>
                </c:pt>
                <c:pt idx="218" formatCode="#,##0">
                  <c:v>2004259</c:v>
                </c:pt>
                <c:pt idx="219" formatCode="#,##0">
                  <c:v>2004623</c:v>
                </c:pt>
                <c:pt idx="220" formatCode="#,##0">
                  <c:v>1997841</c:v>
                </c:pt>
                <c:pt idx="221" formatCode="#,##0">
                  <c:v>1994522</c:v>
                </c:pt>
                <c:pt idx="222" formatCode="#,##0">
                  <c:v>1991138</c:v>
                </c:pt>
                <c:pt idx="223" formatCode="#,##0">
                  <c:v>1987690</c:v>
                </c:pt>
                <c:pt idx="224" formatCode="#,##0">
                  <c:v>1984690</c:v>
                </c:pt>
                <c:pt idx="225" formatCode="#,##0">
                  <c:v>1980815</c:v>
                </c:pt>
                <c:pt idx="226" formatCode="#,##0">
                  <c:v>1977829</c:v>
                </c:pt>
                <c:pt idx="227" formatCode="#,##0">
                  <c:v>1974822</c:v>
                </c:pt>
                <c:pt idx="228" formatCode="#,##0">
                  <c:v>1971794</c:v>
                </c:pt>
                <c:pt idx="229" formatCode="#,##0">
                  <c:v>1969628</c:v>
                </c:pt>
                <c:pt idx="230" formatCode="#,##0">
                  <c:v>1966117</c:v>
                </c:pt>
                <c:pt idx="231" formatCode="#,##0">
                  <c:v>1964789</c:v>
                </c:pt>
                <c:pt idx="232" formatCode="#,##0">
                  <c:v>1971376</c:v>
                </c:pt>
                <c:pt idx="233" formatCode="#,##0">
                  <c:v>1967844</c:v>
                </c:pt>
                <c:pt idx="234" formatCode="#,##0">
                  <c:v>1963452</c:v>
                </c:pt>
                <c:pt idx="235" formatCode="#,##0">
                  <c:v>1948500</c:v>
                </c:pt>
                <c:pt idx="236" formatCode="#,##0">
                  <c:v>1944121</c:v>
                </c:pt>
                <c:pt idx="237" formatCode="#,##0">
                  <c:v>1941497</c:v>
                </c:pt>
                <c:pt idx="238" formatCode="#,##0">
                  <c:v>1933573</c:v>
                </c:pt>
                <c:pt idx="239" formatCode="#,##0">
                  <c:v>1927422</c:v>
                </c:pt>
                <c:pt idx="240" formatCode="#,##0">
                  <c:v>1924367</c:v>
                </c:pt>
              </c:numCache>
            </c:numRef>
          </c:val>
        </c:ser>
        <c:marker val="1"/>
        <c:axId val="58381440"/>
        <c:axId val="58382976"/>
      </c:lineChart>
      <c:catAx>
        <c:axId val="5838144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382976"/>
        <c:crosses val="autoZero"/>
        <c:auto val="1"/>
        <c:lblAlgn val="ctr"/>
        <c:lblOffset val="100"/>
        <c:tickLblSkip val="12"/>
        <c:tickMarkSkip val="12"/>
      </c:catAx>
      <c:valAx>
        <c:axId val="58382976"/>
        <c:scaling>
          <c:orientation val="minMax"/>
          <c:min val="1500000"/>
        </c:scaling>
        <c:axPos val="l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4428412874583796E-2"/>
              <c:y val="0.48117843466288873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3814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45652978172412"/>
          <c:y val="0.75018286648595167"/>
          <c:w val="0.15279319274879774"/>
          <c:h val="0.1363490383374228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COMMERCIAL KWH/CUST
12 Month Rolling</a:t>
            </a:r>
          </a:p>
        </c:rich>
      </c:tx>
      <c:layout>
        <c:manualLayout>
          <c:xMode val="edge"/>
          <c:yMode val="edge"/>
          <c:x val="0.38401775804661487"/>
          <c:y val="1.96399345335515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5838320209973775E-2"/>
          <c:y val="0.10638292762424305"/>
          <c:w val="0.87125416204217565"/>
          <c:h val="0.79268957992362243"/>
        </c:manualLayout>
      </c:layout>
      <c:lineChart>
        <c:grouping val="standard"/>
        <c:ser>
          <c:idx val="0"/>
          <c:order val="0"/>
          <c:tx>
            <c:strRef>
              <c:f>TOTAL_PEF_B!$AE$2</c:f>
              <c:strCache>
                <c:ptCount val="1"/>
                <c:pt idx="0">
                  <c:v>Act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TOTAL_PEF_B!$A$123:$A$339</c:f>
              <c:numCache>
                <c:formatCode>General</c:formatCode>
                <c:ptCount val="217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</c:numCache>
            </c:numRef>
          </c:cat>
          <c:val>
            <c:numRef>
              <c:f>TOTAL_PEF_B!$AY$123:$AY$339</c:f>
              <c:numCache>
                <c:formatCode>_(* #,##0_);_(* \(#,##0\);_(* "-"??_);_(@_)</c:formatCode>
                <c:ptCount val="217"/>
                <c:pt idx="0">
                  <c:v>75903.71623083594</c:v>
                </c:pt>
                <c:pt idx="1">
                  <c:v>75744.46566369693</c:v>
                </c:pt>
                <c:pt idx="2">
                  <c:v>75878.446060511254</c:v>
                </c:pt>
                <c:pt idx="3">
                  <c:v>75716.921076481463</c:v>
                </c:pt>
                <c:pt idx="4">
                  <c:v>75477.399581095626</c:v>
                </c:pt>
                <c:pt idx="5">
                  <c:v>75394.912359674112</c:v>
                </c:pt>
                <c:pt idx="6">
                  <c:v>75035.037129923003</c:v>
                </c:pt>
                <c:pt idx="7">
                  <c:v>74998.032023156702</c:v>
                </c:pt>
                <c:pt idx="8">
                  <c:v>75079.401264423301</c:v>
                </c:pt>
                <c:pt idx="9">
                  <c:v>74726.694513384035</c:v>
                </c:pt>
                <c:pt idx="10">
                  <c:v>74884.97148384653</c:v>
                </c:pt>
                <c:pt idx="11">
                  <c:v>75216.662759191895</c:v>
                </c:pt>
                <c:pt idx="12">
                  <c:v>75153.391514810908</c:v>
                </c:pt>
                <c:pt idx="13">
                  <c:v>75019.929994030506</c:v>
                </c:pt>
                <c:pt idx="14">
                  <c:v>74778.475167321769</c:v>
                </c:pt>
                <c:pt idx="15">
                  <c:v>75076.425760439364</c:v>
                </c:pt>
                <c:pt idx="16">
                  <c:v>75708.275263525982</c:v>
                </c:pt>
                <c:pt idx="17">
                  <c:v>75402.334724571789</c:v>
                </c:pt>
                <c:pt idx="18">
                  <c:v>75221.082809817846</c:v>
                </c:pt>
                <c:pt idx="19">
                  <c:v>75201.135064023183</c:v>
                </c:pt>
                <c:pt idx="20">
                  <c:v>74878.845967491317</c:v>
                </c:pt>
                <c:pt idx="21">
                  <c:v>75532.611535353019</c:v>
                </c:pt>
                <c:pt idx="22">
                  <c:v>76072.401683796212</c:v>
                </c:pt>
                <c:pt idx="23">
                  <c:v>75800.720892884128</c:v>
                </c:pt>
                <c:pt idx="24">
                  <c:v>75451.75270901341</c:v>
                </c:pt>
                <c:pt idx="25">
                  <c:v>75322.358515851723</c:v>
                </c:pt>
                <c:pt idx="26">
                  <c:v>75502.938791999346</c:v>
                </c:pt>
                <c:pt idx="27">
                  <c:v>75172.91587309778</c:v>
                </c:pt>
                <c:pt idx="28">
                  <c:v>74932.247748986381</c:v>
                </c:pt>
                <c:pt idx="29">
                  <c:v>75305.080048907679</c:v>
                </c:pt>
                <c:pt idx="30">
                  <c:v>75542.944760186903</c:v>
                </c:pt>
                <c:pt idx="31">
                  <c:v>75552.647907255203</c:v>
                </c:pt>
                <c:pt idx="32">
                  <c:v>75852.520512387287</c:v>
                </c:pt>
                <c:pt idx="33">
                  <c:v>75328.956975206966</c:v>
                </c:pt>
                <c:pt idx="34">
                  <c:v>74943.115911653906</c:v>
                </c:pt>
                <c:pt idx="35">
                  <c:v>74952.033487980443</c:v>
                </c:pt>
                <c:pt idx="36">
                  <c:v>75031.297468149889</c:v>
                </c:pt>
                <c:pt idx="37">
                  <c:v>74954.014926889198</c:v>
                </c:pt>
                <c:pt idx="38">
                  <c:v>74634.541762625551</c:v>
                </c:pt>
                <c:pt idx="39">
                  <c:v>74394.477421040428</c:v>
                </c:pt>
                <c:pt idx="40">
                  <c:v>73992.460863009459</c:v>
                </c:pt>
                <c:pt idx="41">
                  <c:v>74007.778342301433</c:v>
                </c:pt>
                <c:pt idx="42">
                  <c:v>74265.160950182501</c:v>
                </c:pt>
                <c:pt idx="43">
                  <c:v>74304.740280522194</c:v>
                </c:pt>
                <c:pt idx="44">
                  <c:v>73694.26048156069</c:v>
                </c:pt>
                <c:pt idx="45">
                  <c:v>73760.537428792944</c:v>
                </c:pt>
                <c:pt idx="46">
                  <c:v>73770.376395739033</c:v>
                </c:pt>
                <c:pt idx="47">
                  <c:v>73839.955404945766</c:v>
                </c:pt>
                <c:pt idx="48">
                  <c:v>73940.743053649145</c:v>
                </c:pt>
                <c:pt idx="49">
                  <c:v>74019.462394491551</c:v>
                </c:pt>
                <c:pt idx="50">
                  <c:v>74035.5515849699</c:v>
                </c:pt>
                <c:pt idx="51">
                  <c:v>74167.838680843342</c:v>
                </c:pt>
                <c:pt idx="52">
                  <c:v>73846.416840056278</c:v>
                </c:pt>
                <c:pt idx="53">
                  <c:v>73578.968701445148</c:v>
                </c:pt>
                <c:pt idx="54">
                  <c:v>73445.78996454335</c:v>
                </c:pt>
                <c:pt idx="55">
                  <c:v>73640.413900556538</c:v>
                </c:pt>
                <c:pt idx="56">
                  <c:v>74411.997229492947</c:v>
                </c:pt>
                <c:pt idx="57">
                  <c:v>74606.503647305202</c:v>
                </c:pt>
                <c:pt idx="58">
                  <c:v>74495.978969794</c:v>
                </c:pt>
                <c:pt idx="59">
                  <c:v>74278.2001220003</c:v>
                </c:pt>
                <c:pt idx="60">
                  <c:v>73996.1052837764</c:v>
                </c:pt>
                <c:pt idx="61">
                  <c:v>73849.439142219955</c:v>
                </c:pt>
                <c:pt idx="62">
                  <c:v>73804.312131237064</c:v>
                </c:pt>
                <c:pt idx="63">
                  <c:v>73672.316956346054</c:v>
                </c:pt>
                <c:pt idx="64">
                  <c:v>74219.859082834941</c:v>
                </c:pt>
                <c:pt idx="65">
                  <c:v>74155.544725258573</c:v>
                </c:pt>
                <c:pt idx="66">
                  <c:v>73982.385389143848</c:v>
                </c:pt>
                <c:pt idx="67">
                  <c:v>74068.047602050312</c:v>
                </c:pt>
                <c:pt idx="68">
                  <c:v>73755.209136260775</c:v>
                </c:pt>
                <c:pt idx="69">
                  <c:v>73615.19910557261</c:v>
                </c:pt>
                <c:pt idx="70">
                  <c:v>73627.492015443218</c:v>
                </c:pt>
                <c:pt idx="71">
                  <c:v>73683.669292582563</c:v>
                </c:pt>
                <c:pt idx="72">
                  <c:v>73949.621391216773</c:v>
                </c:pt>
                <c:pt idx="73">
                  <c:v>74018.259224365058</c:v>
                </c:pt>
                <c:pt idx="74">
                  <c:v>74111.318647165797</c:v>
                </c:pt>
                <c:pt idx="75">
                  <c:v>74227.77137635398</c:v>
                </c:pt>
                <c:pt idx="76">
                  <c:v>73943.753779299179</c:v>
                </c:pt>
                <c:pt idx="77">
                  <c:v>73669.119538295839</c:v>
                </c:pt>
                <c:pt idx="78">
                  <c:v>73724.267811992118</c:v>
                </c:pt>
                <c:pt idx="79">
                  <c:v>73862.708833848446</c:v>
                </c:pt>
                <c:pt idx="80">
                  <c:v>74087.254751450775</c:v>
                </c:pt>
                <c:pt idx="81">
                  <c:v>74422.953390255527</c:v>
                </c:pt>
                <c:pt idx="82">
                  <c:v>74627.561723249499</c:v>
                </c:pt>
                <c:pt idx="83">
                  <c:v>74749.681755481783</c:v>
                </c:pt>
                <c:pt idx="84">
                  <c:v>74810.043792095734</c:v>
                </c:pt>
                <c:pt idx="85">
                  <c:v>75002.956892587725</c:v>
                </c:pt>
                <c:pt idx="86">
                  <c:v>75062.723952952059</c:v>
                </c:pt>
                <c:pt idx="87">
                  <c:v>75134.349932304598</c:v>
                </c:pt>
                <c:pt idx="88">
                  <c:v>75107.671428045054</c:v>
                </c:pt>
                <c:pt idx="89">
                  <c:v>75866.554360051858</c:v>
                </c:pt>
                <c:pt idx="90">
                  <c:v>75747.188643877482</c:v>
                </c:pt>
                <c:pt idx="91">
                  <c:v>75525.684599175016</c:v>
                </c:pt>
                <c:pt idx="92">
                  <c:v>75658.687810183779</c:v>
                </c:pt>
                <c:pt idx="93">
                  <c:v>75379.460529673321</c:v>
                </c:pt>
                <c:pt idx="94">
                  <c:v>75025.737115289361</c:v>
                </c:pt>
                <c:pt idx="95">
                  <c:v>74750.16443262159</c:v>
                </c:pt>
                <c:pt idx="96">
                  <c:v>74526.343321433495</c:v>
                </c:pt>
                <c:pt idx="97">
                  <c:v>74294.296808508996</c:v>
                </c:pt>
                <c:pt idx="98">
                  <c:v>74145.316536306535</c:v>
                </c:pt>
                <c:pt idx="99">
                  <c:v>74053.664009666303</c:v>
                </c:pt>
                <c:pt idx="100">
                  <c:v>74166.828264175419</c:v>
                </c:pt>
                <c:pt idx="101">
                  <c:v>73602.560474805301</c:v>
                </c:pt>
                <c:pt idx="102">
                  <c:v>73778.696310987347</c:v>
                </c:pt>
                <c:pt idx="103">
                  <c:v>73530.281888988044</c:v>
                </c:pt>
                <c:pt idx="104">
                  <c:v>73035.743933967417</c:v>
                </c:pt>
                <c:pt idx="105">
                  <c:v>73230.661110457513</c:v>
                </c:pt>
                <c:pt idx="106">
                  <c:v>73496.086916109853</c:v>
                </c:pt>
                <c:pt idx="107">
                  <c:v>73665.932385518274</c:v>
                </c:pt>
                <c:pt idx="108">
                  <c:v>73875.887120491272</c:v>
                </c:pt>
                <c:pt idx="109">
                  <c:v>74014.180392838141</c:v>
                </c:pt>
                <c:pt idx="110">
                  <c:v>73959.495595379994</c:v>
                </c:pt>
                <c:pt idx="111">
                  <c:v>73637.814997435344</c:v>
                </c:pt>
                <c:pt idx="112">
                  <c:v>73512.844546580178</c:v>
                </c:pt>
                <c:pt idx="113">
                  <c:v>73832.636697091191</c:v>
                </c:pt>
                <c:pt idx="114">
                  <c:v>73867.066413034481</c:v>
                </c:pt>
                <c:pt idx="115">
                  <c:v>74109.503937878791</c:v>
                </c:pt>
                <c:pt idx="116">
                  <c:v>74249.410441655811</c:v>
                </c:pt>
                <c:pt idx="117">
                  <c:v>74069.932396994947</c:v>
                </c:pt>
                <c:pt idx="118">
                  <c:v>73738.625321011059</c:v>
                </c:pt>
                <c:pt idx="119">
                  <c:v>73688.314881369908</c:v>
                </c:pt>
                <c:pt idx="120">
                  <c:v>73623.143652231753</c:v>
                </c:pt>
                <c:pt idx="121">
                  <c:v>73417.580102921624</c:v>
                </c:pt>
                <c:pt idx="122">
                  <c:v>73425.440559159033</c:v>
                </c:pt>
                <c:pt idx="123">
                  <c:v>73679.587091340858</c:v>
                </c:pt>
                <c:pt idx="124">
                  <c:v>74091.850005390923</c:v>
                </c:pt>
                <c:pt idx="125">
                  <c:v>73904.787243093087</c:v>
                </c:pt>
                <c:pt idx="126">
                  <c:v>73754.02996396739</c:v>
                </c:pt>
                <c:pt idx="127">
                  <c:v>73929.540278076805</c:v>
                </c:pt>
                <c:pt idx="128">
                  <c:v>73803.467851063688</c:v>
                </c:pt>
                <c:pt idx="129">
                  <c:v>73750.725281779698</c:v>
                </c:pt>
                <c:pt idx="130">
                  <c:v>73546.415534244064</c:v>
                </c:pt>
                <c:pt idx="131">
                  <c:v>73443.058575015719</c:v>
                </c:pt>
                <c:pt idx="132">
                  <c:v>73242.968461597309</c:v>
                </c:pt>
                <c:pt idx="133">
                  <c:v>73134.403774696271</c:v>
                </c:pt>
                <c:pt idx="134">
                  <c:v>73270.378810098598</c:v>
                </c:pt>
                <c:pt idx="135">
                  <c:v>73493.901004893036</c:v>
                </c:pt>
                <c:pt idx="136">
                  <c:v>73083.517310779775</c:v>
                </c:pt>
                <c:pt idx="137">
                  <c:v>72861.021613536344</c:v>
                </c:pt>
                <c:pt idx="138">
                  <c:v>72462.842049743107</c:v>
                </c:pt>
                <c:pt idx="139">
                  <c:v>72186.251860243618</c:v>
                </c:pt>
                <c:pt idx="140">
                  <c:v>71945.366938170002</c:v>
                </c:pt>
                <c:pt idx="141">
                  <c:v>71805.361333324487</c:v>
                </c:pt>
                <c:pt idx="142">
                  <c:v>71940.240068066196</c:v>
                </c:pt>
                <c:pt idx="143">
                  <c:v>71655.221411410457</c:v>
                </c:pt>
                <c:pt idx="144">
                  <c:v>71549.574503740499</c:v>
                </c:pt>
                <c:pt idx="145">
                  <c:v>71555.870173583317</c:v>
                </c:pt>
                <c:pt idx="146">
                  <c:v>71251.047973917099</c:v>
                </c:pt>
                <c:pt idx="147">
                  <c:v>70762.082441668346</c:v>
                </c:pt>
                <c:pt idx="148">
                  <c:v>70751.262219384866</c:v>
                </c:pt>
                <c:pt idx="149">
                  <c:v>70686.491797494076</c:v>
                </c:pt>
                <c:pt idx="150">
                  <c:v>70736.914734525635</c:v>
                </c:pt>
                <c:pt idx="151">
                  <c:v>70349.883919321015</c:v>
                </c:pt>
              </c:numCache>
            </c:numRef>
          </c:val>
        </c:ser>
        <c:ser>
          <c:idx val="1"/>
          <c:order val="1"/>
          <c:tx>
            <c:strRef>
              <c:f>TOTAL_PEF_B!$AF$2</c:f>
              <c:strCache>
                <c:ptCount val="1"/>
                <c:pt idx="0">
                  <c:v>WN-Act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TOTAL_PEF_B!$AZ$123:$AZ$339</c:f>
              <c:numCache>
                <c:formatCode>_(* #,##0_);_(* \(#,##0\);_(* "-"??_);_(@_)</c:formatCode>
                <c:ptCount val="217"/>
                <c:pt idx="0">
                  <c:v>75494.465206531313</c:v>
                </c:pt>
                <c:pt idx="1">
                  <c:v>75286.938637954416</c:v>
                </c:pt>
                <c:pt idx="2">
                  <c:v>75325.0173122626</c:v>
                </c:pt>
                <c:pt idx="3">
                  <c:v>75308.522968100471</c:v>
                </c:pt>
                <c:pt idx="4">
                  <c:v>75155.244678239687</c:v>
                </c:pt>
                <c:pt idx="5">
                  <c:v>75274.095505791716</c:v>
                </c:pt>
                <c:pt idx="6">
                  <c:v>75108.874986491181</c:v>
                </c:pt>
                <c:pt idx="7">
                  <c:v>75236.450105478303</c:v>
                </c:pt>
                <c:pt idx="8">
                  <c:v>75380.74749528493</c:v>
                </c:pt>
                <c:pt idx="9">
                  <c:v>75224.927843660407</c:v>
                </c:pt>
                <c:pt idx="10">
                  <c:v>75276.428409356507</c:v>
                </c:pt>
                <c:pt idx="11">
                  <c:v>75332.168092185384</c:v>
                </c:pt>
                <c:pt idx="12">
                  <c:v>75412.264341220551</c:v>
                </c:pt>
                <c:pt idx="13">
                  <c:v>75251.811200955111</c:v>
                </c:pt>
                <c:pt idx="14">
                  <c:v>75127.720830044636</c:v>
                </c:pt>
                <c:pt idx="15">
                  <c:v>75040.108487771475</c:v>
                </c:pt>
                <c:pt idx="16">
                  <c:v>75079.938321017195</c:v>
                </c:pt>
                <c:pt idx="17">
                  <c:v>74835.536781497081</c:v>
                </c:pt>
                <c:pt idx="18">
                  <c:v>74793.788983906241</c:v>
                </c:pt>
                <c:pt idx="19">
                  <c:v>74674.703354567406</c:v>
                </c:pt>
                <c:pt idx="20">
                  <c:v>74464.482268144813</c:v>
                </c:pt>
                <c:pt idx="21">
                  <c:v>74528.121327874076</c:v>
                </c:pt>
                <c:pt idx="22">
                  <c:v>74709.864651761585</c:v>
                </c:pt>
                <c:pt idx="23">
                  <c:v>74802.573779140614</c:v>
                </c:pt>
                <c:pt idx="24">
                  <c:v>74627.624753851633</c:v>
                </c:pt>
                <c:pt idx="25">
                  <c:v>74563.35558077741</c:v>
                </c:pt>
                <c:pt idx="26">
                  <c:v>74599.99130388358</c:v>
                </c:pt>
                <c:pt idx="27">
                  <c:v>74465.148649405193</c:v>
                </c:pt>
                <c:pt idx="28">
                  <c:v>74444.674746469973</c:v>
                </c:pt>
                <c:pt idx="29">
                  <c:v>74671.625940317084</c:v>
                </c:pt>
                <c:pt idx="30">
                  <c:v>74737.626836951298</c:v>
                </c:pt>
                <c:pt idx="31">
                  <c:v>74835.32574974146</c:v>
                </c:pt>
                <c:pt idx="32">
                  <c:v>75128.517854727252</c:v>
                </c:pt>
                <c:pt idx="33">
                  <c:v>74979.275445508814</c:v>
                </c:pt>
                <c:pt idx="34">
                  <c:v>74671.639086682902</c:v>
                </c:pt>
                <c:pt idx="35">
                  <c:v>74507.297562081498</c:v>
                </c:pt>
                <c:pt idx="36">
                  <c:v>74622.420156551976</c:v>
                </c:pt>
                <c:pt idx="37">
                  <c:v>74659.946503112587</c:v>
                </c:pt>
                <c:pt idx="38">
                  <c:v>74517.998792178565</c:v>
                </c:pt>
                <c:pt idx="39">
                  <c:v>74563.033006874844</c:v>
                </c:pt>
                <c:pt idx="40">
                  <c:v>74488.017794714266</c:v>
                </c:pt>
                <c:pt idx="41">
                  <c:v>74488.271976482632</c:v>
                </c:pt>
                <c:pt idx="42">
                  <c:v>74568.946539333003</c:v>
                </c:pt>
                <c:pt idx="43">
                  <c:v>74529.0879764602</c:v>
                </c:pt>
                <c:pt idx="44">
                  <c:v>73910.675306289602</c:v>
                </c:pt>
                <c:pt idx="45">
                  <c:v>73804.568756990062</c:v>
                </c:pt>
                <c:pt idx="46">
                  <c:v>73888.431373993342</c:v>
                </c:pt>
                <c:pt idx="47">
                  <c:v>73932.150010707861</c:v>
                </c:pt>
                <c:pt idx="48">
                  <c:v>73981.864780078497</c:v>
                </c:pt>
                <c:pt idx="49">
                  <c:v>74036.554999304542</c:v>
                </c:pt>
                <c:pt idx="50">
                  <c:v>74134.760795986454</c:v>
                </c:pt>
                <c:pt idx="51">
                  <c:v>74150.792906657676</c:v>
                </c:pt>
                <c:pt idx="52">
                  <c:v>74079.546057167099</c:v>
                </c:pt>
                <c:pt idx="53">
                  <c:v>74079.828723166545</c:v>
                </c:pt>
                <c:pt idx="54">
                  <c:v>74049.275807848666</c:v>
                </c:pt>
                <c:pt idx="55">
                  <c:v>73865.467267819331</c:v>
                </c:pt>
                <c:pt idx="56">
                  <c:v>74379.741056165032</c:v>
                </c:pt>
                <c:pt idx="57">
                  <c:v>74371.357171217038</c:v>
                </c:pt>
                <c:pt idx="58">
                  <c:v>74361.356996467977</c:v>
                </c:pt>
                <c:pt idx="59">
                  <c:v>74263.877534929852</c:v>
                </c:pt>
                <c:pt idx="60">
                  <c:v>74093.073146667477</c:v>
                </c:pt>
                <c:pt idx="61">
                  <c:v>73916.437678212387</c:v>
                </c:pt>
                <c:pt idx="62">
                  <c:v>73733.664794397788</c:v>
                </c:pt>
                <c:pt idx="63">
                  <c:v>73510.777850919563</c:v>
                </c:pt>
                <c:pt idx="64">
                  <c:v>73598.701673681891</c:v>
                </c:pt>
                <c:pt idx="65">
                  <c:v>73384.897924450939</c:v>
                </c:pt>
                <c:pt idx="66">
                  <c:v>73280.291722678041</c:v>
                </c:pt>
                <c:pt idx="67">
                  <c:v>73529.626814162111</c:v>
                </c:pt>
                <c:pt idx="68">
                  <c:v>73449.296095999802</c:v>
                </c:pt>
                <c:pt idx="69">
                  <c:v>73623.071544950828</c:v>
                </c:pt>
                <c:pt idx="70">
                  <c:v>73747.27806780141</c:v>
                </c:pt>
                <c:pt idx="71">
                  <c:v>73783.108032553282</c:v>
                </c:pt>
                <c:pt idx="72">
                  <c:v>73882.077953512606</c:v>
                </c:pt>
                <c:pt idx="73">
                  <c:v>73984.409755006767</c:v>
                </c:pt>
                <c:pt idx="74">
                  <c:v>74099.908608916929</c:v>
                </c:pt>
                <c:pt idx="75">
                  <c:v>74289.147099590933</c:v>
                </c:pt>
                <c:pt idx="76">
                  <c:v>74199.112441196659</c:v>
                </c:pt>
                <c:pt idx="77">
                  <c:v>74111.411130455803</c:v>
                </c:pt>
                <c:pt idx="78">
                  <c:v>74108.173039997302</c:v>
                </c:pt>
                <c:pt idx="79">
                  <c:v>74218.741743420847</c:v>
                </c:pt>
                <c:pt idx="80">
                  <c:v>74279.572599711391</c:v>
                </c:pt>
                <c:pt idx="81">
                  <c:v>74400.464275552033</c:v>
                </c:pt>
                <c:pt idx="82">
                  <c:v>74399.359319880808</c:v>
                </c:pt>
                <c:pt idx="83">
                  <c:v>74435.092444404436</c:v>
                </c:pt>
                <c:pt idx="84">
                  <c:v>74401.241176744399</c:v>
                </c:pt>
                <c:pt idx="85">
                  <c:v>74556.688607651915</c:v>
                </c:pt>
                <c:pt idx="86">
                  <c:v>74623.875602171116</c:v>
                </c:pt>
                <c:pt idx="87">
                  <c:v>74690.392878862825</c:v>
                </c:pt>
                <c:pt idx="88">
                  <c:v>74684.545376386348</c:v>
                </c:pt>
                <c:pt idx="89">
                  <c:v>75151.488045588558</c:v>
                </c:pt>
                <c:pt idx="90">
                  <c:v>75157.541930333959</c:v>
                </c:pt>
                <c:pt idx="91">
                  <c:v>75124.516011747313</c:v>
                </c:pt>
                <c:pt idx="92">
                  <c:v>75301.017948456516</c:v>
                </c:pt>
                <c:pt idx="93">
                  <c:v>75123.519049322145</c:v>
                </c:pt>
                <c:pt idx="94">
                  <c:v>74984.730029506158</c:v>
                </c:pt>
                <c:pt idx="95">
                  <c:v>74884.45833613156</c:v>
                </c:pt>
                <c:pt idx="96">
                  <c:v>74797.06054761121</c:v>
                </c:pt>
                <c:pt idx="97">
                  <c:v>74476.72136899989</c:v>
                </c:pt>
                <c:pt idx="98">
                  <c:v>74367.343375257435</c:v>
                </c:pt>
                <c:pt idx="99">
                  <c:v>74165.362825420903</c:v>
                </c:pt>
                <c:pt idx="100">
                  <c:v>74061.021138599244</c:v>
                </c:pt>
                <c:pt idx="101">
                  <c:v>73664.057556148007</c:v>
                </c:pt>
                <c:pt idx="102">
                  <c:v>73623.004931967269</c:v>
                </c:pt>
                <c:pt idx="103">
                  <c:v>73360.956819067127</c:v>
                </c:pt>
                <c:pt idx="104">
                  <c:v>73019.780283241373</c:v>
                </c:pt>
                <c:pt idx="105">
                  <c:v>72981.956768069547</c:v>
                </c:pt>
                <c:pt idx="106">
                  <c:v>72832.386991500491</c:v>
                </c:pt>
                <c:pt idx="107">
                  <c:v>72803.643164159366</c:v>
                </c:pt>
                <c:pt idx="108">
                  <c:v>72829.890462488853</c:v>
                </c:pt>
                <c:pt idx="109">
                  <c:v>72997.646942032879</c:v>
                </c:pt>
                <c:pt idx="110">
                  <c:v>73009.680080051083</c:v>
                </c:pt>
                <c:pt idx="111">
                  <c:v>73080.691463838375</c:v>
                </c:pt>
                <c:pt idx="112">
                  <c:v>73021.303919617218</c:v>
                </c:pt>
                <c:pt idx="113">
                  <c:v>73055.392274704747</c:v>
                </c:pt>
                <c:pt idx="114">
                  <c:v>72955.950707137526</c:v>
                </c:pt>
                <c:pt idx="115">
                  <c:v>72903.1640512343</c:v>
                </c:pt>
                <c:pt idx="116">
                  <c:v>72857.373652594964</c:v>
                </c:pt>
                <c:pt idx="117">
                  <c:v>72852.334223304366</c:v>
                </c:pt>
                <c:pt idx="118">
                  <c:v>72706.393253847098</c:v>
                </c:pt>
                <c:pt idx="119">
                  <c:v>72605.523295754479</c:v>
                </c:pt>
                <c:pt idx="120">
                  <c:v>72658.121145491605</c:v>
                </c:pt>
                <c:pt idx="121">
                  <c:v>72542.37050130924</c:v>
                </c:pt>
                <c:pt idx="122">
                  <c:v>72408.549038674435</c:v>
                </c:pt>
                <c:pt idx="123">
                  <c:v>72272.260873065257</c:v>
                </c:pt>
                <c:pt idx="124">
                  <c:v>72402.031940067376</c:v>
                </c:pt>
                <c:pt idx="125">
                  <c:v>72385.373919741862</c:v>
                </c:pt>
                <c:pt idx="126">
                  <c:v>72363.463583967547</c:v>
                </c:pt>
                <c:pt idx="127">
                  <c:v>72567.903422032075</c:v>
                </c:pt>
                <c:pt idx="128">
                  <c:v>72500.872701855085</c:v>
                </c:pt>
                <c:pt idx="129">
                  <c:v>72517.061096502599</c:v>
                </c:pt>
                <c:pt idx="130">
                  <c:v>72650.468200504329</c:v>
                </c:pt>
                <c:pt idx="131">
                  <c:v>72630.48588536508</c:v>
                </c:pt>
                <c:pt idx="132">
                  <c:v>72520.296618197259</c:v>
                </c:pt>
                <c:pt idx="133">
                  <c:v>72359.09281685068</c:v>
                </c:pt>
                <c:pt idx="134">
                  <c:v>72371.116576044049</c:v>
                </c:pt>
                <c:pt idx="135">
                  <c:v>72342.072536152016</c:v>
                </c:pt>
                <c:pt idx="136">
                  <c:v>72210.639196798249</c:v>
                </c:pt>
                <c:pt idx="137">
                  <c:v>72032.225269746894</c:v>
                </c:pt>
                <c:pt idx="138">
                  <c:v>71879.442765036278</c:v>
                </c:pt>
                <c:pt idx="139">
                  <c:v>71742.210493435516</c:v>
                </c:pt>
                <c:pt idx="140">
                  <c:v>71632.894269004886</c:v>
                </c:pt>
                <c:pt idx="141">
                  <c:v>71391.501480637875</c:v>
                </c:pt>
                <c:pt idx="142">
                  <c:v>71295.563658028492</c:v>
                </c:pt>
                <c:pt idx="143">
                  <c:v>71207.799422453754</c:v>
                </c:pt>
                <c:pt idx="144">
                  <c:v>71071.985705240877</c:v>
                </c:pt>
                <c:pt idx="145">
                  <c:v>71065.095906194067</c:v>
                </c:pt>
                <c:pt idx="146">
                  <c:v>70910.77831766881</c:v>
                </c:pt>
                <c:pt idx="147">
                  <c:v>70845.298410550007</c:v>
                </c:pt>
                <c:pt idx="148">
                  <c:v>70856.169663396329</c:v>
                </c:pt>
                <c:pt idx="149">
                  <c:v>70882.530624412524</c:v>
                </c:pt>
                <c:pt idx="150">
                  <c:v>70807.353280890951</c:v>
                </c:pt>
                <c:pt idx="151">
                  <c:v>70530.146812829975</c:v>
                </c:pt>
              </c:numCache>
            </c:numRef>
          </c:val>
        </c:ser>
        <c:ser>
          <c:idx val="3"/>
          <c:order val="2"/>
          <c:tx>
            <c:strRef>
              <c:f>TOTAL_PEF_B!$BB$2</c:f>
              <c:strCache>
                <c:ptCount val="1"/>
                <c:pt idx="0">
                  <c:v>Spring'13</c:v>
                </c:pt>
              </c:strCache>
            </c:strRef>
          </c:tx>
          <c:spPr>
            <a:ln w="25400">
              <a:solidFill>
                <a:srgbClr val="0000FF"/>
              </a:solidFill>
              <a:prstDash val="dash"/>
            </a:ln>
          </c:spPr>
          <c:marker>
            <c:symbol val="none"/>
          </c:marker>
          <c:val>
            <c:numRef>
              <c:f>TOTAL_PEF_B!$BB$123:$BB$339</c:f>
              <c:numCache>
                <c:formatCode>General</c:formatCode>
                <c:ptCount val="217"/>
                <c:pt idx="144" formatCode="_(* #,##0_);_(* \(#,##0\);_(* &quot;-&quot;??_);_(@_)">
                  <c:v>70966.598711485407</c:v>
                </c:pt>
                <c:pt idx="145" formatCode="_(* #,##0_);_(* \(#,##0\);_(* &quot;-&quot;??_);_(@_)">
                  <c:v>70811.528386847407</c:v>
                </c:pt>
                <c:pt idx="146" formatCode="_(* #,##0_);_(* \(#,##0\);_(* &quot;-&quot;??_);_(@_)">
                  <c:v>70673.85546466193</c:v>
                </c:pt>
                <c:pt idx="147" formatCode="_(* #,##0_);_(* \(#,##0\);_(* &quot;-&quot;??_);_(@_)">
                  <c:v>70572.523365307323</c:v>
                </c:pt>
                <c:pt idx="148" formatCode="_(* #,##0_);_(* \(#,##0\);_(* &quot;-&quot;??_);_(@_)">
                  <c:v>70730.802867524952</c:v>
                </c:pt>
                <c:pt idx="149" formatCode="_(* #,##0_);_(* \(#,##0\);_(* &quot;-&quot;??_);_(@_)">
                  <c:v>70832.196436122889</c:v>
                </c:pt>
                <c:pt idx="150" formatCode="_(* #,##0_);_(* \(#,##0\);_(* &quot;-&quot;??_);_(@_)">
                  <c:v>70669.582617659136</c:v>
                </c:pt>
                <c:pt idx="151" formatCode="_(* #,##0_);_(* \(#,##0\);_(* &quot;-&quot;??_);_(@_)">
                  <c:v>70579.033323890093</c:v>
                </c:pt>
                <c:pt idx="152" formatCode="_(* #,##0_);_(* \(#,##0\);_(* &quot;-&quot;??_);_(@_)">
                  <c:v>70410.352895345408</c:v>
                </c:pt>
                <c:pt idx="153" formatCode="_(* #,##0_);_(* \(#,##0\);_(* &quot;-&quot;??_);_(@_)">
                  <c:v>70433.737309284144</c:v>
                </c:pt>
                <c:pt idx="154" formatCode="_(* #,##0_);_(* \(#,##0\);_(* &quot;-&quot;??_);_(@_)">
                  <c:v>70766.142962863261</c:v>
                </c:pt>
                <c:pt idx="155" formatCode="_(* #,##0_);_(* \(#,##0\);_(* &quot;-&quot;??_);_(@_)">
                  <c:v>70621.489231579049</c:v>
                </c:pt>
                <c:pt idx="156" formatCode="_(* #,##0_);_(* \(#,##0\);_(* &quot;-&quot;??_);_(@_)">
                  <c:v>70669.831170265563</c:v>
                </c:pt>
                <c:pt idx="157" formatCode="_(* #,##0_);_(* \(#,##0\);_(* &quot;-&quot;??_);_(@_)">
                  <c:v>70675.861265458472</c:v>
                </c:pt>
                <c:pt idx="158" formatCode="_(* #,##0_);_(* \(#,##0\);_(* &quot;-&quot;??_);_(@_)">
                  <c:v>70670.094952423184</c:v>
                </c:pt>
                <c:pt idx="159" formatCode="_(* #,##0_);_(* \(#,##0\);_(* &quot;-&quot;??_);_(@_)">
                  <c:v>70668.920820107407</c:v>
                </c:pt>
                <c:pt idx="160" formatCode="_(* #,##0_);_(* \(#,##0\);_(* &quot;-&quot;??_);_(@_)">
                  <c:v>70662.613138706496</c:v>
                </c:pt>
                <c:pt idx="161" formatCode="_(* #,##0_);_(* \(#,##0\);_(* &quot;-&quot;??_);_(@_)">
                  <c:v>70656.901706472781</c:v>
                </c:pt>
                <c:pt idx="162" formatCode="_(* #,##0_);_(* \(#,##0\);_(* &quot;-&quot;??_);_(@_)">
                  <c:v>70649.584243786434</c:v>
                </c:pt>
                <c:pt idx="163" formatCode="_(* #,##0_);_(* \(#,##0\);_(* &quot;-&quot;??_);_(@_)">
                  <c:v>70642.154202372665</c:v>
                </c:pt>
                <c:pt idx="164" formatCode="_(* #,##0_);_(* \(#,##0\);_(* &quot;-&quot;??_);_(@_)">
                  <c:v>70637.218333821002</c:v>
                </c:pt>
                <c:pt idx="165" formatCode="_(* #,##0_);_(* \(#,##0\);_(* &quot;-&quot;??_);_(@_)">
                  <c:v>70633.271676199176</c:v>
                </c:pt>
                <c:pt idx="166" formatCode="_(* #,##0_);_(* \(#,##0\);_(* &quot;-&quot;??_);_(@_)">
                  <c:v>70628.908932968232</c:v>
                </c:pt>
                <c:pt idx="167" formatCode="_(* #,##0_);_(* \(#,##0\);_(* &quot;-&quot;??_);_(@_)">
                  <c:v>70620.52616571392</c:v>
                </c:pt>
                <c:pt idx="168" formatCode="_(* #,##0_);_(* \(#,##0\);_(* &quot;-&quot;??_);_(@_)">
                  <c:v>70610.276312453469</c:v>
                </c:pt>
                <c:pt idx="169" formatCode="_(* #,##0_);_(* \(#,##0\);_(* &quot;-&quot;??_);_(@_)">
                  <c:v>70599.769516168773</c:v>
                </c:pt>
                <c:pt idx="170" formatCode="_(* #,##0_);_(* \(#,##0\);_(* &quot;-&quot;??_);_(@_)">
                  <c:v>70588.411310370313</c:v>
                </c:pt>
                <c:pt idx="171" formatCode="_(* #,##0_);_(* \(#,##0\);_(* &quot;-&quot;??_);_(@_)">
                  <c:v>70574.407989944855</c:v>
                </c:pt>
                <c:pt idx="172" formatCode="_(* #,##0_);_(* \(#,##0\);_(* &quot;-&quot;??_);_(@_)">
                  <c:v>70557.066018482554</c:v>
                </c:pt>
                <c:pt idx="173" formatCode="_(* #,##0_);_(* \(#,##0\);_(* &quot;-&quot;??_);_(@_)">
                  <c:v>70537.259375947178</c:v>
                </c:pt>
                <c:pt idx="174" formatCode="_(* #,##0_);_(* \(#,##0\);_(* &quot;-&quot;??_);_(@_)">
                  <c:v>70514.48899074152</c:v>
                </c:pt>
                <c:pt idx="175" formatCode="_(* #,##0_);_(* \(#,##0\);_(* &quot;-&quot;??_);_(@_)">
                  <c:v>70489.738192346122</c:v>
                </c:pt>
                <c:pt idx="176" formatCode="_(* #,##0_);_(* \(#,##0\);_(* &quot;-&quot;??_);_(@_)">
                  <c:v>70466.359442639543</c:v>
                </c:pt>
                <c:pt idx="177" formatCode="_(* #,##0_);_(* \(#,##0\);_(* &quot;-&quot;??_);_(@_)">
                  <c:v>70444.301824669048</c:v>
                </c:pt>
                <c:pt idx="178" formatCode="_(* #,##0_);_(* \(#,##0\);_(* &quot;-&quot;??_);_(@_)">
                  <c:v>70421.456852989853</c:v>
                </c:pt>
                <c:pt idx="179" formatCode="_(* #,##0_);_(* \(#,##0\);_(* &quot;-&quot;??_);_(@_)">
                  <c:v>70395.524533564647</c:v>
                </c:pt>
                <c:pt idx="180" formatCode="_(* #,##0_);_(* \(#,##0\);_(* &quot;-&quot;??_);_(@_)">
                  <c:v>70375.642481467439</c:v>
                </c:pt>
                <c:pt idx="181" formatCode="_(* #,##0_);_(* \(#,##0\);_(* &quot;-&quot;??_);_(@_)">
                  <c:v>70357.533517917662</c:v>
                </c:pt>
                <c:pt idx="182" formatCode="_(* #,##0_);_(* \(#,##0\);_(* &quot;-&quot;??_);_(@_)">
                  <c:v>70340.532326376269</c:v>
                </c:pt>
                <c:pt idx="183" formatCode="_(* #,##0_);_(* \(#,##0\);_(* &quot;-&quot;??_);_(@_)">
                  <c:v>70324.20357269849</c:v>
                </c:pt>
                <c:pt idx="184" formatCode="_(* #,##0_);_(* \(#,##0\);_(* &quot;-&quot;??_);_(@_)">
                  <c:v>70307.934103201056</c:v>
                </c:pt>
                <c:pt idx="185" formatCode="_(* #,##0_);_(* \(#,##0\);_(* &quot;-&quot;??_);_(@_)">
                  <c:v>70291.973904494225</c:v>
                </c:pt>
                <c:pt idx="186" formatCode="_(* #,##0_);_(* \(#,##0\);_(* &quot;-&quot;??_);_(@_)">
                  <c:v>70275.031158930986</c:v>
                </c:pt>
                <c:pt idx="187" formatCode="_(* #,##0_);_(* \(#,##0\);_(* &quot;-&quot;??_);_(@_)">
                  <c:v>70256.439369457847</c:v>
                </c:pt>
                <c:pt idx="188" formatCode="_(* #,##0_);_(* \(#,##0\);_(* &quot;-&quot;??_);_(@_)">
                  <c:v>70237.640347665292</c:v>
                </c:pt>
                <c:pt idx="189" formatCode="_(* #,##0_);_(* \(#,##0\);_(* &quot;-&quot;??_);_(@_)">
                  <c:v>70219.171668467534</c:v>
                </c:pt>
                <c:pt idx="190" formatCode="_(* #,##0_);_(* \(#,##0\);_(* &quot;-&quot;??_);_(@_)">
                  <c:v>70198.947282091292</c:v>
                </c:pt>
                <c:pt idx="191" formatCode="_(* #,##0_);_(* \(#,##0\);_(* &quot;-&quot;??_);_(@_)">
                  <c:v>70174.815913529514</c:v>
                </c:pt>
                <c:pt idx="192" formatCode="_(* #,##0_);_(* \(#,##0\);_(* &quot;-&quot;??_);_(@_)">
                  <c:v>70148.334356723906</c:v>
                </c:pt>
                <c:pt idx="193" formatCode="_(* #,##0_);_(* \(#,##0\);_(* &quot;-&quot;??_);_(@_)">
                  <c:v>70120.161404822866</c:v>
                </c:pt>
                <c:pt idx="194" formatCode="_(* #,##0_);_(* \(#,##0\);_(* &quot;-&quot;??_);_(@_)">
                  <c:v>70089.936523221244</c:v>
                </c:pt>
                <c:pt idx="195" formatCode="_(* #,##0_);_(* \(#,##0\);_(* &quot;-&quot;??_);_(@_)">
                  <c:v>70056.711801141413</c:v>
                </c:pt>
                <c:pt idx="196" formatCode="_(* #,##0_);_(* \(#,##0\);_(* &quot;-&quot;??_);_(@_)">
                  <c:v>70019.855267582796</c:v>
                </c:pt>
                <c:pt idx="197" formatCode="_(* #,##0_);_(* \(#,##0\);_(* &quot;-&quot;??_);_(@_)">
                  <c:v>69979.535877836679</c:v>
                </c:pt>
                <c:pt idx="198" formatCode="_(* #,##0_);_(* \(#,##0\);_(* &quot;-&quot;??_);_(@_)">
                  <c:v>69935.46912429911</c:v>
                </c:pt>
                <c:pt idx="199" formatCode="_(* #,##0_);_(* \(#,##0\);_(* &quot;-&quot;??_);_(@_)">
                  <c:v>69888.19342801765</c:v>
                </c:pt>
                <c:pt idx="200" formatCode="_(* #,##0_);_(* \(#,##0\);_(* &quot;-&quot;??_);_(@_)">
                  <c:v>69840.797441227332</c:v>
                </c:pt>
                <c:pt idx="201" formatCode="_(* #,##0_);_(* \(#,##0\);_(* &quot;-&quot;??_);_(@_)">
                  <c:v>69794.183884118596</c:v>
                </c:pt>
                <c:pt idx="202" formatCode="_(* #,##0_);_(* \(#,##0\);_(* &quot;-&quot;??_);_(@_)">
                  <c:v>69747.328551112078</c:v>
                </c:pt>
                <c:pt idx="203" formatCode="_(* #,##0_);_(* \(#,##0\);_(* &quot;-&quot;??_);_(@_)">
                  <c:v>69698.315336322645</c:v>
                </c:pt>
                <c:pt idx="204" formatCode="_(* #,##0_);_(* \(#,##0\);_(* &quot;-&quot;??_);_(@_)">
                  <c:v>69651.807730897664</c:v>
                </c:pt>
                <c:pt idx="205" formatCode="_(* #,##0_);_(* \(#,##0\);_(* &quot;-&quot;??_);_(@_)">
                  <c:v>69606.285768645743</c:v>
                </c:pt>
                <c:pt idx="206" formatCode="_(* #,##0_);_(* \(#,##0\);_(* &quot;-&quot;??_);_(@_)">
                  <c:v>69561.410730825257</c:v>
                </c:pt>
                <c:pt idx="207" formatCode="_(* #,##0_);_(* \(#,##0\);_(* &quot;-&quot;??_);_(@_)">
                  <c:v>69516.356331370494</c:v>
                </c:pt>
                <c:pt idx="208" formatCode="_(* #,##0_);_(* \(#,##0\);_(* &quot;-&quot;??_);_(@_)">
                  <c:v>69470.69794244683</c:v>
                </c:pt>
                <c:pt idx="209" formatCode="_(* #,##0_);_(* \(#,##0\);_(* &quot;-&quot;??_);_(@_)">
                  <c:v>69424.701641751613</c:v>
                </c:pt>
                <c:pt idx="210" formatCode="_(* #,##0_);_(* \(#,##0\);_(* &quot;-&quot;??_);_(@_)">
                  <c:v>69378.09962053757</c:v>
                </c:pt>
                <c:pt idx="211" formatCode="_(* #,##0_);_(* \(#,##0\);_(* &quot;-&quot;??_);_(@_)">
                  <c:v>69330.402699901213</c:v>
                </c:pt>
                <c:pt idx="212" formatCode="_(* #,##0_);_(* \(#,##0\);_(* &quot;-&quot;??_);_(@_)">
                  <c:v>69283.595969216549</c:v>
                </c:pt>
                <c:pt idx="213" formatCode="_(* #,##0_);_(* \(#,##0\);_(* &quot;-&quot;??_);_(@_)">
                  <c:v>69237.625409187574</c:v>
                </c:pt>
                <c:pt idx="214" formatCode="_(* #,##0_);_(* \(#,##0\);_(* &quot;-&quot;??_);_(@_)">
                  <c:v>69191.587917214434</c:v>
                </c:pt>
                <c:pt idx="215" formatCode="_(* #,##0_);_(* \(#,##0\);_(* &quot;-&quot;??_);_(@_)">
                  <c:v>69143.864545299162</c:v>
                </c:pt>
                <c:pt idx="216" formatCode="_(* #,##0_);_(* \(#,##0\);_(* &quot;-&quot;??_);_(@_)">
                  <c:v>69098.839038770268</c:v>
                </c:pt>
              </c:numCache>
            </c:numRef>
          </c:val>
        </c:ser>
        <c:ser>
          <c:idx val="2"/>
          <c:order val="3"/>
          <c:tx>
            <c:strRef>
              <c:f>TOTAL_PEF_B!$AG$2</c:f>
              <c:strCache>
                <c:ptCount val="1"/>
                <c:pt idx="0">
                  <c:v>Fall'13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TOTAL_PEF_B!$BA$123:$BA$339</c:f>
              <c:numCache>
                <c:formatCode>General</c:formatCode>
                <c:ptCount val="217"/>
                <c:pt idx="152" formatCode="_(* #,##0_);_(* \(#,##0\);_(* &quot;-&quot;??_);_(@_)">
                  <c:v>70294.170779147869</c:v>
                </c:pt>
                <c:pt idx="153" formatCode="_(* #,##0_);_(* \(#,##0\);_(* &quot;-&quot;??_);_(@_)">
                  <c:v>70260.540266843731</c:v>
                </c:pt>
                <c:pt idx="154" formatCode="_(* #,##0_);_(* \(#,##0\);_(* &quot;-&quot;??_);_(@_)">
                  <c:v>70190.42006698894</c:v>
                </c:pt>
                <c:pt idx="155" formatCode="_(* #,##0_);_(* \(#,##0\);_(* &quot;-&quot;??_);_(@_)">
                  <c:v>70033.413210507468</c:v>
                </c:pt>
                <c:pt idx="156" formatCode="_(* #,##0_);_(* \(#,##0\);_(* &quot;-&quot;??_);_(@_)">
                  <c:v>70153.421504526807</c:v>
                </c:pt>
                <c:pt idx="157" formatCode="_(* #,##0_);_(* \(#,##0\);_(* &quot;-&quot;??_);_(@_)">
                  <c:v>70147.82535150004</c:v>
                </c:pt>
                <c:pt idx="158" formatCode="_(* #,##0_);_(* \(#,##0\);_(* &quot;-&quot;??_);_(@_)">
                  <c:v>70068.265095231211</c:v>
                </c:pt>
                <c:pt idx="159" formatCode="_(* #,##0_);_(* \(#,##0\);_(* &quot;-&quot;??_);_(@_)">
                  <c:v>69840.059817772868</c:v>
                </c:pt>
                <c:pt idx="160" formatCode="_(* #,##0_);_(* \(#,##0\);_(* &quot;-&quot;??_);_(@_)">
                  <c:v>69762.976808090621</c:v>
                </c:pt>
                <c:pt idx="161" formatCode="_(* #,##0_);_(* \(#,##0\);_(* &quot;-&quot;??_);_(@_)">
                  <c:v>69591.388635676092</c:v>
                </c:pt>
                <c:pt idx="162" formatCode="_(* #,##0_);_(* \(#,##0\);_(* &quot;-&quot;??_);_(@_)">
                  <c:v>69469.818867092341</c:v>
                </c:pt>
                <c:pt idx="163" formatCode="_(* #,##0_);_(* \(#,##0\);_(* &quot;-&quot;??_);_(@_)">
                  <c:v>69541.543558690202</c:v>
                </c:pt>
                <c:pt idx="164" formatCode="_(* #,##0_);_(* \(#,##0\);_(* &quot;-&quot;??_);_(@_)">
                  <c:v>69531.559926037982</c:v>
                </c:pt>
                <c:pt idx="165" formatCode="_(* #,##0_);_(* \(#,##0\);_(* &quot;-&quot;??_);_(@_)">
                  <c:v>69499.124154202829</c:v>
                </c:pt>
                <c:pt idx="166" formatCode="_(* #,##0_);_(* \(#,##0\);_(* &quot;-&quot;??_);_(@_)">
                  <c:v>69454.0957793618</c:v>
                </c:pt>
                <c:pt idx="167" formatCode="_(* #,##0_);_(* \(#,##0\);_(* &quot;-&quot;??_);_(@_)">
                  <c:v>69517.027598223489</c:v>
                </c:pt>
                <c:pt idx="168" formatCode="_(* #,##0_);_(* \(#,##0\);_(* &quot;-&quot;??_);_(@_)">
                  <c:v>69462.967639740877</c:v>
                </c:pt>
                <c:pt idx="169" formatCode="_(* #,##0_);_(* \(#,##0\);_(* &quot;-&quot;??_);_(@_)">
                  <c:v>69420.872103957518</c:v>
                </c:pt>
                <c:pt idx="170" formatCode="_(* #,##0_);_(* \(#,##0\);_(* &quot;-&quot;??_);_(@_)">
                  <c:v>69429.863767692455</c:v>
                </c:pt>
                <c:pt idx="171" formatCode="_(* #,##0_);_(* \(#,##0\);_(* &quot;-&quot;??_);_(@_)">
                  <c:v>69514.371992185639</c:v>
                </c:pt>
                <c:pt idx="172" formatCode="_(* #,##0_);_(* \(#,##0\);_(* &quot;-&quot;??_);_(@_)">
                  <c:v>69537.511581320578</c:v>
                </c:pt>
                <c:pt idx="173" formatCode="_(* #,##0_);_(* \(#,##0\);_(* &quot;-&quot;??_);_(@_)">
                  <c:v>69260.244646652587</c:v>
                </c:pt>
                <c:pt idx="174" formatCode="_(* #,##0_);_(* \(#,##0\);_(* &quot;-&quot;??_);_(@_)">
                  <c:v>69578.305925492998</c:v>
                </c:pt>
                <c:pt idx="175" formatCode="_(* #,##0_);_(* \(#,##0\);_(* &quot;-&quot;??_);_(@_)">
                  <c:v>69287.503240668724</c:v>
                </c:pt>
                <c:pt idx="176" formatCode="_(* #,##0_);_(* \(#,##0\);_(* &quot;-&quot;??_);_(@_)">
                  <c:v>69250.796475190407</c:v>
                </c:pt>
                <c:pt idx="177" formatCode="_(* #,##0_);_(* \(#,##0\);_(* &quot;-&quot;??_);_(@_)">
                  <c:v>69332.060623165002</c:v>
                </c:pt>
                <c:pt idx="178" formatCode="_(* #,##0_);_(* \(#,##0\);_(* &quot;-&quot;??_);_(@_)">
                  <c:v>69355.130422463713</c:v>
                </c:pt>
                <c:pt idx="179" formatCode="_(* #,##0_);_(* \(#,##0\);_(* &quot;-&quot;??_);_(@_)">
                  <c:v>69366.030947055347</c:v>
                </c:pt>
                <c:pt idx="180" formatCode="_(* #,##0_);_(* \(#,##0\);_(* &quot;-&quot;??_);_(@_)">
                  <c:v>69294.885186927888</c:v>
                </c:pt>
                <c:pt idx="181" formatCode="_(* #,##0_);_(* \(#,##0\);_(* &quot;-&quot;??_);_(@_)">
                  <c:v>69267.056299054209</c:v>
                </c:pt>
                <c:pt idx="182" formatCode="_(* #,##0_);_(* \(#,##0\);_(* &quot;-&quot;??_);_(@_)">
                  <c:v>69236.038067719666</c:v>
                </c:pt>
                <c:pt idx="183" formatCode="_(* #,##0_);_(* \(#,##0\);_(* &quot;-&quot;??_);_(@_)">
                  <c:v>69578.379910796109</c:v>
                </c:pt>
                <c:pt idx="184" formatCode="_(* #,##0_);_(* \(#,##0\);_(* &quot;-&quot;??_);_(@_)">
                  <c:v>69429.427552950205</c:v>
                </c:pt>
                <c:pt idx="185" formatCode="_(* #,##0_);_(* \(#,##0\);_(* &quot;-&quot;??_);_(@_)">
                  <c:v>69734.849223592173</c:v>
                </c:pt>
                <c:pt idx="186" formatCode="_(* #,##0_);_(* \(#,##0\);_(* &quot;-&quot;??_);_(@_)">
                  <c:v>69529.635884460076</c:v>
                </c:pt>
                <c:pt idx="187" formatCode="_(* #,##0_);_(* \(#,##0\);_(* &quot;-&quot;??_);_(@_)">
                  <c:v>69527.843315780337</c:v>
                </c:pt>
                <c:pt idx="188" formatCode="_(* #,##0_);_(* \(#,##0\);_(* &quot;-&quot;??_);_(@_)">
                  <c:v>69890.63797912556</c:v>
                </c:pt>
                <c:pt idx="189" formatCode="_(* #,##0_);_(* \(#,##0\);_(* &quot;-&quot;??_);_(@_)">
                  <c:v>69808.550050603211</c:v>
                </c:pt>
                <c:pt idx="190" formatCode="_(* #,##0_);_(* \(#,##0\);_(* &quot;-&quot;??_);_(@_)">
                  <c:v>69778.387045659707</c:v>
                </c:pt>
                <c:pt idx="191" formatCode="_(* #,##0_);_(* \(#,##0\);_(* &quot;-&quot;??_);_(@_)">
                  <c:v>69780.814121190881</c:v>
                </c:pt>
                <c:pt idx="192" formatCode="_(* #,##0_);_(* \(#,##0\);_(* &quot;-&quot;??_);_(@_)">
                  <c:v>69768.350652702895</c:v>
                </c:pt>
                <c:pt idx="193" formatCode="_(* #,##0_);_(* \(#,##0\);_(* &quot;-&quot;??_);_(@_)">
                  <c:v>69782.71070900964</c:v>
                </c:pt>
                <c:pt idx="194" formatCode="_(* #,##0_);_(* \(#,##0\);_(* &quot;-&quot;??_);_(@_)">
                  <c:v>69801.587538851891</c:v>
                </c:pt>
                <c:pt idx="195" formatCode="_(* #,##0_);_(* \(#,##0\);_(* &quot;-&quot;??_);_(@_)">
                  <c:v>69469.080443772575</c:v>
                </c:pt>
                <c:pt idx="196" formatCode="_(* #,##0_);_(* \(#,##0\);_(* &quot;-&quot;??_);_(@_)">
                  <c:v>69618.627049683011</c:v>
                </c:pt>
                <c:pt idx="197" formatCode="_(* #,##0_);_(* \(#,##0\);_(* &quot;-&quot;??_);_(@_)">
                  <c:v>69692.066459840382</c:v>
                </c:pt>
                <c:pt idx="198" formatCode="_(* #,##0_);_(* \(#,##0\);_(* &quot;-&quot;??_);_(@_)">
                  <c:v>69696.962718051393</c:v>
                </c:pt>
                <c:pt idx="199" formatCode="_(* #,##0_);_(* \(#,##0\);_(* &quot;-&quot;??_);_(@_)">
                  <c:v>70033.798499984914</c:v>
                </c:pt>
                <c:pt idx="200" formatCode="_(* #,##0_);_(* \(#,##0\);_(* &quot;-&quot;??_);_(@_)">
                  <c:v>69770.335601499595</c:v>
                </c:pt>
                <c:pt idx="201" formatCode="_(* #,##0_);_(* \(#,##0\);_(* &quot;-&quot;??_);_(@_)">
                  <c:v>69773.852188066914</c:v>
                </c:pt>
                <c:pt idx="202" formatCode="_(* #,##0_);_(* \(#,##0\);_(* &quot;-&quot;??_);_(@_)">
                  <c:v>69846.902192206602</c:v>
                </c:pt>
                <c:pt idx="203" formatCode="_(* #,##0_);_(* \(#,##0\);_(* &quot;-&quot;??_);_(@_)">
                  <c:v>69814.583956246119</c:v>
                </c:pt>
                <c:pt idx="204" formatCode="_(* #,##0_);_(* \(#,##0\);_(* &quot;-&quot;??_);_(@_)">
                  <c:v>69850.163536678941</c:v>
                </c:pt>
                <c:pt idx="205" formatCode="_(* #,##0_);_(* \(#,##0\);_(* &quot;-&quot;??_);_(@_)">
                  <c:v>69836.585723229393</c:v>
                </c:pt>
                <c:pt idx="206" formatCode="_(* #,##0_);_(* \(#,##0\);_(* &quot;-&quot;??_);_(@_)">
                  <c:v>69821.163414264447</c:v>
                </c:pt>
                <c:pt idx="207" formatCode="_(* #,##0_);_(* \(#,##0\);_(* &quot;-&quot;??_);_(@_)">
                  <c:v>69869.745111383847</c:v>
                </c:pt>
                <c:pt idx="208" formatCode="_(* #,##0_);_(* \(#,##0\);_(* &quot;-&quot;??_);_(@_)">
                  <c:v>69764.547998428068</c:v>
                </c:pt>
                <c:pt idx="209" formatCode="_(* #,##0_);_(* \(#,##0\);_(* &quot;-&quot;??_);_(@_)">
                  <c:v>69719.357722407003</c:v>
                </c:pt>
                <c:pt idx="210" formatCode="_(* #,##0_);_(* \(#,##0\);_(* &quot;-&quot;??_);_(@_)">
                  <c:v>69666.81942586189</c:v>
                </c:pt>
                <c:pt idx="211" formatCode="_(* #,##0_);_(* \(#,##0\);_(* &quot;-&quot;??_);_(@_)">
                  <c:v>69614.395133975355</c:v>
                </c:pt>
                <c:pt idx="212" formatCode="_(* #,##0_);_(* \(#,##0\);_(* &quot;-&quot;??_);_(@_)">
                  <c:v>69571.684382329913</c:v>
                </c:pt>
                <c:pt idx="213" formatCode="_(* #,##0_);_(* \(#,##0\);_(* &quot;-&quot;??_);_(@_)">
                  <c:v>69505.934319511565</c:v>
                </c:pt>
                <c:pt idx="214" formatCode="_(* #,##0_);_(* \(#,##0\);_(* &quot;-&quot;??_);_(@_)">
                  <c:v>69460.060278910008</c:v>
                </c:pt>
                <c:pt idx="215" formatCode="_(* #,##0_);_(* \(#,##0\);_(* &quot;-&quot;??_);_(@_)">
                  <c:v>69393.500718547555</c:v>
                </c:pt>
                <c:pt idx="216" formatCode="_(* #,##0_);_(* \(#,##0\);_(* &quot;-&quot;??_);_(@_)">
                  <c:v>69382.199021740525</c:v>
                </c:pt>
              </c:numCache>
            </c:numRef>
          </c:val>
        </c:ser>
        <c:marker val="1"/>
        <c:axId val="58510336"/>
        <c:axId val="58520320"/>
      </c:lineChart>
      <c:catAx>
        <c:axId val="5851033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20320"/>
        <c:crosses val="autoZero"/>
        <c:auto val="1"/>
        <c:lblAlgn val="ctr"/>
        <c:lblOffset val="100"/>
        <c:tickLblSkip val="12"/>
        <c:tickMarkSkip val="12"/>
      </c:catAx>
      <c:valAx>
        <c:axId val="58520320"/>
        <c:scaling>
          <c:orientation val="minMax"/>
          <c:max val="80000"/>
          <c:min val="60000"/>
        </c:scaling>
        <c:axPos val="l"/>
        <c:numFmt formatCode="_(* #,##0_);_(* \(#,##0\);_(* &quot;-&quot;??_);_(@_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103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021087680355153E-2"/>
          <c:y val="0.66066557555919392"/>
          <c:w val="0.15242323344432318"/>
          <c:h val="0.2302236770321876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COMMERCIAL MWH BILLED SALES
12 Month Rolling</a:t>
            </a:r>
          </a:p>
        </c:rich>
      </c:tx>
      <c:layout>
        <c:manualLayout>
          <c:xMode val="edge"/>
          <c:yMode val="edge"/>
          <c:x val="0.32223455419903818"/>
          <c:y val="1.96399345335515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669256381798006E-2"/>
          <c:y val="0.10638297872340426"/>
          <c:w val="0.85238623751389953"/>
          <c:h val="0.78832515002727754"/>
        </c:manualLayout>
      </c:layout>
      <c:lineChart>
        <c:grouping val="standard"/>
        <c:ser>
          <c:idx val="0"/>
          <c:order val="0"/>
          <c:tx>
            <c:strRef>
              <c:f>TOTAL_PEF_B!$AE$2</c:f>
              <c:strCache>
                <c:ptCount val="1"/>
                <c:pt idx="0">
                  <c:v>Act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TOTAL_PEF_B!$A$123:$A$339</c:f>
              <c:numCache>
                <c:formatCode>General</c:formatCode>
                <c:ptCount val="217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</c:numCache>
            </c:numRef>
          </c:cat>
          <c:val>
            <c:numRef>
              <c:f>TOTAL_PEF_B!$AJ$123:$AJ$339</c:f>
              <c:numCache>
                <c:formatCode>#,##0</c:formatCode>
                <c:ptCount val="217"/>
                <c:pt idx="0">
                  <c:v>10962565</c:v>
                </c:pt>
                <c:pt idx="1">
                  <c:v>10956721</c:v>
                </c:pt>
                <c:pt idx="2">
                  <c:v>10993851</c:v>
                </c:pt>
                <c:pt idx="3">
                  <c:v>10986235</c:v>
                </c:pt>
                <c:pt idx="4">
                  <c:v>10966841</c:v>
                </c:pt>
                <c:pt idx="5">
                  <c:v>10970676</c:v>
                </c:pt>
                <c:pt idx="6">
                  <c:v>10935475</c:v>
                </c:pt>
                <c:pt idx="7">
                  <c:v>10946869</c:v>
                </c:pt>
                <c:pt idx="8">
                  <c:v>10967186</c:v>
                </c:pt>
                <c:pt idx="9">
                  <c:v>10932285</c:v>
                </c:pt>
                <c:pt idx="10">
                  <c:v>10973625</c:v>
                </c:pt>
                <c:pt idx="11">
                  <c:v>11041687</c:v>
                </c:pt>
                <c:pt idx="12">
                  <c:v>11054137</c:v>
                </c:pt>
                <c:pt idx="13">
                  <c:v>11059138</c:v>
                </c:pt>
                <c:pt idx="14">
                  <c:v>11045298</c:v>
                </c:pt>
                <c:pt idx="15">
                  <c:v>11109334</c:v>
                </c:pt>
                <c:pt idx="16">
                  <c:v>11231228</c:v>
                </c:pt>
                <c:pt idx="17">
                  <c:v>11209952</c:v>
                </c:pt>
                <c:pt idx="18">
                  <c:v>11203403</c:v>
                </c:pt>
                <c:pt idx="19">
                  <c:v>11227636</c:v>
                </c:pt>
                <c:pt idx="20">
                  <c:v>11204259</c:v>
                </c:pt>
                <c:pt idx="21">
                  <c:v>11323761</c:v>
                </c:pt>
                <c:pt idx="22">
                  <c:v>11428807</c:v>
                </c:pt>
                <c:pt idx="23">
                  <c:v>11410352</c:v>
                </c:pt>
                <c:pt idx="24">
                  <c:v>11379910</c:v>
                </c:pt>
                <c:pt idx="25">
                  <c:v>11381472</c:v>
                </c:pt>
                <c:pt idx="26">
                  <c:v>11431793</c:v>
                </c:pt>
                <c:pt idx="27">
                  <c:v>11413366</c:v>
                </c:pt>
                <c:pt idx="28">
                  <c:v>11399830</c:v>
                </c:pt>
                <c:pt idx="29">
                  <c:v>11481320</c:v>
                </c:pt>
                <c:pt idx="30">
                  <c:v>11545159</c:v>
                </c:pt>
                <c:pt idx="31">
                  <c:v>11567740</c:v>
                </c:pt>
                <c:pt idx="32">
                  <c:v>11635252</c:v>
                </c:pt>
                <c:pt idx="33">
                  <c:v>11581281</c:v>
                </c:pt>
                <c:pt idx="34">
                  <c:v>11546642</c:v>
                </c:pt>
                <c:pt idx="35">
                  <c:v>11571376</c:v>
                </c:pt>
                <c:pt idx="36">
                  <c:v>11608017</c:v>
                </c:pt>
                <c:pt idx="37">
                  <c:v>11622051</c:v>
                </c:pt>
                <c:pt idx="38">
                  <c:v>11596429</c:v>
                </c:pt>
                <c:pt idx="39">
                  <c:v>11579643</c:v>
                </c:pt>
                <c:pt idx="40">
                  <c:v>11540154</c:v>
                </c:pt>
                <c:pt idx="41">
                  <c:v>11568162</c:v>
                </c:pt>
                <c:pt idx="42">
                  <c:v>11632901</c:v>
                </c:pt>
                <c:pt idx="43">
                  <c:v>11666643</c:v>
                </c:pt>
                <c:pt idx="44">
                  <c:v>11599581</c:v>
                </c:pt>
                <c:pt idx="45">
                  <c:v>11645873</c:v>
                </c:pt>
                <c:pt idx="46">
                  <c:v>11684035</c:v>
                </c:pt>
                <c:pt idx="47">
                  <c:v>11722979</c:v>
                </c:pt>
                <c:pt idx="48">
                  <c:v>11761335</c:v>
                </c:pt>
                <c:pt idx="49">
                  <c:v>11796272</c:v>
                </c:pt>
                <c:pt idx="50">
                  <c:v>11822947</c:v>
                </c:pt>
                <c:pt idx="51">
                  <c:v>11865445</c:v>
                </c:pt>
                <c:pt idx="52">
                  <c:v>11836436</c:v>
                </c:pt>
                <c:pt idx="53">
                  <c:v>11799430</c:v>
                </c:pt>
                <c:pt idx="54">
                  <c:v>11786409</c:v>
                </c:pt>
                <c:pt idx="55">
                  <c:v>11823846</c:v>
                </c:pt>
                <c:pt idx="56">
                  <c:v>11952086</c:v>
                </c:pt>
                <c:pt idx="57">
                  <c:v>11979100</c:v>
                </c:pt>
                <c:pt idx="58">
                  <c:v>11958914</c:v>
                </c:pt>
                <c:pt idx="59">
                  <c:v>11933189</c:v>
                </c:pt>
                <c:pt idx="60">
                  <c:v>11899770</c:v>
                </c:pt>
                <c:pt idx="61">
                  <c:v>11887815</c:v>
                </c:pt>
                <c:pt idx="62">
                  <c:v>11892710</c:v>
                </c:pt>
                <c:pt idx="63">
                  <c:v>11881859</c:v>
                </c:pt>
                <c:pt idx="64">
                  <c:v>11974329</c:v>
                </c:pt>
                <c:pt idx="65">
                  <c:v>11982331</c:v>
                </c:pt>
                <c:pt idx="66">
                  <c:v>11970165</c:v>
                </c:pt>
                <c:pt idx="67">
                  <c:v>12000789</c:v>
                </c:pt>
                <c:pt idx="68">
                  <c:v>11960661</c:v>
                </c:pt>
                <c:pt idx="69">
                  <c:v>11950581</c:v>
                </c:pt>
                <c:pt idx="70">
                  <c:v>11958792</c:v>
                </c:pt>
                <c:pt idx="71">
                  <c:v>11970784</c:v>
                </c:pt>
                <c:pt idx="72">
                  <c:v>12017023</c:v>
                </c:pt>
                <c:pt idx="73">
                  <c:v>12026789</c:v>
                </c:pt>
                <c:pt idx="74">
                  <c:v>12042237</c:v>
                </c:pt>
                <c:pt idx="75">
                  <c:v>12062551</c:v>
                </c:pt>
                <c:pt idx="76">
                  <c:v>12024610</c:v>
                </c:pt>
                <c:pt idx="77">
                  <c:v>11981828</c:v>
                </c:pt>
                <c:pt idx="78">
                  <c:v>11998514</c:v>
                </c:pt>
                <c:pt idx="79">
                  <c:v>12021082</c:v>
                </c:pt>
                <c:pt idx="80">
                  <c:v>12064739</c:v>
                </c:pt>
                <c:pt idx="81">
                  <c:v>12118612</c:v>
                </c:pt>
                <c:pt idx="82">
                  <c:v>12160698</c:v>
                </c:pt>
                <c:pt idx="83">
                  <c:v>12174680</c:v>
                </c:pt>
                <c:pt idx="84">
                  <c:v>12187298</c:v>
                </c:pt>
                <c:pt idx="85">
                  <c:v>12219813</c:v>
                </c:pt>
                <c:pt idx="86">
                  <c:v>12235518</c:v>
                </c:pt>
                <c:pt idx="87">
                  <c:v>12241145</c:v>
                </c:pt>
                <c:pt idx="88">
                  <c:v>12230383</c:v>
                </c:pt>
                <c:pt idx="89">
                  <c:v>12354704</c:v>
                </c:pt>
                <c:pt idx="90">
                  <c:v>12328240</c:v>
                </c:pt>
                <c:pt idx="91">
                  <c:v>12290452</c:v>
                </c:pt>
                <c:pt idx="92">
                  <c:v>12306308</c:v>
                </c:pt>
                <c:pt idx="93">
                  <c:v>12259326</c:v>
                </c:pt>
                <c:pt idx="94">
                  <c:v>12192320</c:v>
                </c:pt>
                <c:pt idx="95">
                  <c:v>12150932</c:v>
                </c:pt>
                <c:pt idx="96">
                  <c:v>12109829</c:v>
                </c:pt>
                <c:pt idx="97">
                  <c:v>12068347</c:v>
                </c:pt>
                <c:pt idx="98">
                  <c:v>12031128</c:v>
                </c:pt>
                <c:pt idx="99">
                  <c:v>12012467</c:v>
                </c:pt>
                <c:pt idx="100">
                  <c:v>12022208</c:v>
                </c:pt>
                <c:pt idx="101">
                  <c:v>11921787</c:v>
                </c:pt>
                <c:pt idx="102">
                  <c:v>11941248</c:v>
                </c:pt>
                <c:pt idx="103">
                  <c:v>11892077</c:v>
                </c:pt>
                <c:pt idx="104">
                  <c:v>11803830</c:v>
                </c:pt>
                <c:pt idx="105">
                  <c:v>11826825</c:v>
                </c:pt>
                <c:pt idx="106">
                  <c:v>11860921</c:v>
                </c:pt>
                <c:pt idx="107">
                  <c:v>11882806</c:v>
                </c:pt>
                <c:pt idx="108">
                  <c:v>11911077</c:v>
                </c:pt>
                <c:pt idx="109">
                  <c:v>11929106</c:v>
                </c:pt>
                <c:pt idx="110">
                  <c:v>11918357</c:v>
                </c:pt>
                <c:pt idx="111">
                  <c:v>11867863</c:v>
                </c:pt>
                <c:pt idx="112">
                  <c:v>11849321</c:v>
                </c:pt>
                <c:pt idx="113">
                  <c:v>11901175</c:v>
                </c:pt>
                <c:pt idx="114">
                  <c:v>11908356</c:v>
                </c:pt>
                <c:pt idx="115">
                  <c:v>11948910</c:v>
                </c:pt>
                <c:pt idx="116">
                  <c:v>11972241</c:v>
                </c:pt>
                <c:pt idx="117">
                  <c:v>11945437</c:v>
                </c:pt>
                <c:pt idx="118">
                  <c:v>11894538</c:v>
                </c:pt>
                <c:pt idx="119">
                  <c:v>11888492</c:v>
                </c:pt>
                <c:pt idx="120">
                  <c:v>11881125</c:v>
                </c:pt>
                <c:pt idx="121">
                  <c:v>11850870</c:v>
                </c:pt>
                <c:pt idx="122">
                  <c:v>11855033</c:v>
                </c:pt>
                <c:pt idx="123">
                  <c:v>11898406</c:v>
                </c:pt>
                <c:pt idx="124">
                  <c:v>11968569</c:v>
                </c:pt>
                <c:pt idx="125">
                  <c:v>11944658</c:v>
                </c:pt>
                <c:pt idx="126">
                  <c:v>11926420</c:v>
                </c:pt>
                <c:pt idx="127">
                  <c:v>11961048</c:v>
                </c:pt>
                <c:pt idx="128">
                  <c:v>11948886</c:v>
                </c:pt>
                <c:pt idx="129">
                  <c:v>11948060</c:v>
                </c:pt>
                <c:pt idx="130">
                  <c:v>11923921</c:v>
                </c:pt>
                <c:pt idx="131">
                  <c:v>11913884</c:v>
                </c:pt>
                <c:pt idx="132">
                  <c:v>11887877</c:v>
                </c:pt>
                <c:pt idx="133">
                  <c:v>11878112</c:v>
                </c:pt>
                <c:pt idx="134">
                  <c:v>11907731</c:v>
                </c:pt>
                <c:pt idx="135">
                  <c:v>11952258</c:v>
                </c:pt>
                <c:pt idx="136">
                  <c:v>11892424</c:v>
                </c:pt>
                <c:pt idx="137">
                  <c:v>11861155</c:v>
                </c:pt>
                <c:pt idx="138">
                  <c:v>11803732</c:v>
                </c:pt>
                <c:pt idx="139">
                  <c:v>11766726</c:v>
                </c:pt>
                <c:pt idx="140">
                  <c:v>11736064</c:v>
                </c:pt>
                <c:pt idx="141">
                  <c:v>11721944</c:v>
                </c:pt>
                <c:pt idx="142">
                  <c:v>11752901</c:v>
                </c:pt>
                <c:pt idx="143">
                  <c:v>11716190</c:v>
                </c:pt>
                <c:pt idx="144">
                  <c:v>11705731</c:v>
                </c:pt>
                <c:pt idx="145">
                  <c:v>11717232</c:v>
                </c:pt>
                <c:pt idx="146">
                  <c:v>11677168</c:v>
                </c:pt>
                <c:pt idx="147">
                  <c:v>11606326</c:v>
                </c:pt>
                <c:pt idx="148">
                  <c:v>11618165</c:v>
                </c:pt>
                <c:pt idx="149">
                  <c:v>11618774</c:v>
                </c:pt>
                <c:pt idx="150">
                  <c:v>11636081</c:v>
                </c:pt>
                <c:pt idx="151">
                  <c:v>11582997</c:v>
                </c:pt>
              </c:numCache>
            </c:numRef>
          </c:val>
        </c:ser>
        <c:ser>
          <c:idx val="1"/>
          <c:order val="1"/>
          <c:tx>
            <c:strRef>
              <c:f>TOTAL_PEF_B!$AF$2</c:f>
              <c:strCache>
                <c:ptCount val="1"/>
                <c:pt idx="0">
                  <c:v>WN-Act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TOTAL_PEF_B!$AK$123:$AK$339</c:f>
              <c:numCache>
                <c:formatCode>#,##0</c:formatCode>
                <c:ptCount val="217"/>
                <c:pt idx="0">
                  <c:v>10903458</c:v>
                </c:pt>
                <c:pt idx="1">
                  <c:v>10890538</c:v>
                </c:pt>
                <c:pt idx="2">
                  <c:v>10913666</c:v>
                </c:pt>
                <c:pt idx="3">
                  <c:v>10926978</c:v>
                </c:pt>
                <c:pt idx="4">
                  <c:v>10920032</c:v>
                </c:pt>
                <c:pt idx="5">
                  <c:v>10953096</c:v>
                </c:pt>
                <c:pt idx="6">
                  <c:v>10946236</c:v>
                </c:pt>
                <c:pt idx="7">
                  <c:v>10981669</c:v>
                </c:pt>
                <c:pt idx="8">
                  <c:v>11011205</c:v>
                </c:pt>
                <c:pt idx="9">
                  <c:v>11005175</c:v>
                </c:pt>
                <c:pt idx="10">
                  <c:v>11030989</c:v>
                </c:pt>
                <c:pt idx="11">
                  <c:v>11058643</c:v>
                </c:pt>
                <c:pt idx="12">
                  <c:v>11092214</c:v>
                </c:pt>
                <c:pt idx="13">
                  <c:v>11093321</c:v>
                </c:pt>
                <c:pt idx="14">
                  <c:v>11096884</c:v>
                </c:pt>
                <c:pt idx="15">
                  <c:v>11103960</c:v>
                </c:pt>
                <c:pt idx="16">
                  <c:v>11138015</c:v>
                </c:pt>
                <c:pt idx="17">
                  <c:v>11125687</c:v>
                </c:pt>
                <c:pt idx="18">
                  <c:v>11139762</c:v>
                </c:pt>
                <c:pt idx="19">
                  <c:v>11149039</c:v>
                </c:pt>
                <c:pt idx="20">
                  <c:v>11142257</c:v>
                </c:pt>
                <c:pt idx="21">
                  <c:v>11173169</c:v>
                </c:pt>
                <c:pt idx="22">
                  <c:v>11224105</c:v>
                </c:pt>
                <c:pt idx="23">
                  <c:v>11260100</c:v>
                </c:pt>
                <c:pt idx="24">
                  <c:v>11255612</c:v>
                </c:pt>
                <c:pt idx="25">
                  <c:v>11266784</c:v>
                </c:pt>
                <c:pt idx="26">
                  <c:v>11295079</c:v>
                </c:pt>
                <c:pt idx="27">
                  <c:v>11305907</c:v>
                </c:pt>
                <c:pt idx="28">
                  <c:v>11325653</c:v>
                </c:pt>
                <c:pt idx="29">
                  <c:v>11384741</c:v>
                </c:pt>
                <c:pt idx="30">
                  <c:v>11422083</c:v>
                </c:pt>
                <c:pt idx="31">
                  <c:v>11457912</c:v>
                </c:pt>
                <c:pt idx="32">
                  <c:v>11524195</c:v>
                </c:pt>
                <c:pt idx="33">
                  <c:v>11527520</c:v>
                </c:pt>
                <c:pt idx="34">
                  <c:v>11504815</c:v>
                </c:pt>
                <c:pt idx="35">
                  <c:v>11502716</c:v>
                </c:pt>
                <c:pt idx="36">
                  <c:v>11544760</c:v>
                </c:pt>
                <c:pt idx="37">
                  <c:v>11576454</c:v>
                </c:pt>
                <c:pt idx="38">
                  <c:v>11578321</c:v>
                </c:pt>
                <c:pt idx="39">
                  <c:v>11605879</c:v>
                </c:pt>
                <c:pt idx="40">
                  <c:v>11617443</c:v>
                </c:pt>
                <c:pt idx="41">
                  <c:v>11643268</c:v>
                </c:pt>
                <c:pt idx="42">
                  <c:v>11680486</c:v>
                </c:pt>
                <c:pt idx="43">
                  <c:v>11701868</c:v>
                </c:pt>
                <c:pt idx="44">
                  <c:v>11633645</c:v>
                </c:pt>
                <c:pt idx="45">
                  <c:v>11652825</c:v>
                </c:pt>
                <c:pt idx="46">
                  <c:v>11702733</c:v>
                </c:pt>
                <c:pt idx="47">
                  <c:v>11737616</c:v>
                </c:pt>
                <c:pt idx="48">
                  <c:v>11767876</c:v>
                </c:pt>
                <c:pt idx="49">
                  <c:v>11798996</c:v>
                </c:pt>
                <c:pt idx="50">
                  <c:v>11838790</c:v>
                </c:pt>
                <c:pt idx="51">
                  <c:v>11862718</c:v>
                </c:pt>
                <c:pt idx="52">
                  <c:v>11873803</c:v>
                </c:pt>
                <c:pt idx="53">
                  <c:v>11879750</c:v>
                </c:pt>
                <c:pt idx="54">
                  <c:v>11883255</c:v>
                </c:pt>
                <c:pt idx="55">
                  <c:v>11859981</c:v>
                </c:pt>
                <c:pt idx="56">
                  <c:v>11946905</c:v>
                </c:pt>
                <c:pt idx="57">
                  <c:v>11941344</c:v>
                </c:pt>
                <c:pt idx="58">
                  <c:v>11937303</c:v>
                </c:pt>
                <c:pt idx="59">
                  <c:v>11930888</c:v>
                </c:pt>
                <c:pt idx="60">
                  <c:v>11915364</c:v>
                </c:pt>
                <c:pt idx="61">
                  <c:v>11898600</c:v>
                </c:pt>
                <c:pt idx="62">
                  <c:v>11881326</c:v>
                </c:pt>
                <c:pt idx="63">
                  <c:v>11855806</c:v>
                </c:pt>
                <c:pt idx="64">
                  <c:v>11874114</c:v>
                </c:pt>
                <c:pt idx="65">
                  <c:v>11857807</c:v>
                </c:pt>
                <c:pt idx="66">
                  <c:v>11856568</c:v>
                </c:pt>
                <c:pt idx="67">
                  <c:v>11913552</c:v>
                </c:pt>
                <c:pt idx="68">
                  <c:v>11911052</c:v>
                </c:pt>
                <c:pt idx="69">
                  <c:v>11951859</c:v>
                </c:pt>
                <c:pt idx="70">
                  <c:v>11978248</c:v>
                </c:pt>
                <c:pt idx="71">
                  <c:v>11986939</c:v>
                </c:pt>
                <c:pt idx="72">
                  <c:v>12006047</c:v>
                </c:pt>
                <c:pt idx="73">
                  <c:v>12021289</c:v>
                </c:pt>
                <c:pt idx="74">
                  <c:v>12040383</c:v>
                </c:pt>
                <c:pt idx="75">
                  <c:v>12072525</c:v>
                </c:pt>
                <c:pt idx="76">
                  <c:v>12066136</c:v>
                </c:pt>
                <c:pt idx="77">
                  <c:v>12053764</c:v>
                </c:pt>
                <c:pt idx="78">
                  <c:v>12060994</c:v>
                </c:pt>
                <c:pt idx="79">
                  <c:v>12079026</c:v>
                </c:pt>
                <c:pt idx="80">
                  <c:v>12096057</c:v>
                </c:pt>
                <c:pt idx="81">
                  <c:v>12114950</c:v>
                </c:pt>
                <c:pt idx="82">
                  <c:v>12123512</c:v>
                </c:pt>
                <c:pt idx="83">
                  <c:v>12123442</c:v>
                </c:pt>
                <c:pt idx="84">
                  <c:v>12120700</c:v>
                </c:pt>
                <c:pt idx="85">
                  <c:v>12147105</c:v>
                </c:pt>
                <c:pt idx="86">
                  <c:v>12163984</c:v>
                </c:pt>
                <c:pt idx="87">
                  <c:v>12168814</c:v>
                </c:pt>
                <c:pt idx="88">
                  <c:v>12161482</c:v>
                </c:pt>
                <c:pt idx="89">
                  <c:v>12238257</c:v>
                </c:pt>
                <c:pt idx="90">
                  <c:v>12232272</c:v>
                </c:pt>
                <c:pt idx="91">
                  <c:v>12225169</c:v>
                </c:pt>
                <c:pt idx="92">
                  <c:v>12248131</c:v>
                </c:pt>
                <c:pt idx="93">
                  <c:v>12217701</c:v>
                </c:pt>
                <c:pt idx="94">
                  <c:v>12185656</c:v>
                </c:pt>
                <c:pt idx="95">
                  <c:v>12172762</c:v>
                </c:pt>
                <c:pt idx="96">
                  <c:v>12153818</c:v>
                </c:pt>
                <c:pt idx="97">
                  <c:v>12097980</c:v>
                </c:pt>
                <c:pt idx="98">
                  <c:v>12067155</c:v>
                </c:pt>
                <c:pt idx="99">
                  <c:v>12030586</c:v>
                </c:pt>
                <c:pt idx="100">
                  <c:v>12005057</c:v>
                </c:pt>
                <c:pt idx="101">
                  <c:v>11931748</c:v>
                </c:pt>
                <c:pt idx="102">
                  <c:v>11916049</c:v>
                </c:pt>
                <c:pt idx="103">
                  <c:v>11864692</c:v>
                </c:pt>
                <c:pt idx="104">
                  <c:v>11801250</c:v>
                </c:pt>
                <c:pt idx="105">
                  <c:v>11786659</c:v>
                </c:pt>
                <c:pt idx="106">
                  <c:v>11753812</c:v>
                </c:pt>
                <c:pt idx="107">
                  <c:v>11743713</c:v>
                </c:pt>
                <c:pt idx="108">
                  <c:v>11742430</c:v>
                </c:pt>
                <c:pt idx="109">
                  <c:v>11765268</c:v>
                </c:pt>
                <c:pt idx="110">
                  <c:v>11765297</c:v>
                </c:pt>
                <c:pt idx="111">
                  <c:v>11778074</c:v>
                </c:pt>
                <c:pt idx="112">
                  <c:v>11770091</c:v>
                </c:pt>
                <c:pt idx="113">
                  <c:v>11775890</c:v>
                </c:pt>
                <c:pt idx="114">
                  <c:v>11761472</c:v>
                </c:pt>
                <c:pt idx="115">
                  <c:v>11754408</c:v>
                </c:pt>
                <c:pt idx="116">
                  <c:v>11747784</c:v>
                </c:pt>
                <c:pt idx="117">
                  <c:v>11749072</c:v>
                </c:pt>
                <c:pt idx="118">
                  <c:v>11728032</c:v>
                </c:pt>
                <c:pt idx="119">
                  <c:v>11713800</c:v>
                </c:pt>
                <c:pt idx="120">
                  <c:v>11725392</c:v>
                </c:pt>
                <c:pt idx="121">
                  <c:v>11709596</c:v>
                </c:pt>
                <c:pt idx="122">
                  <c:v>11690849</c:v>
                </c:pt>
                <c:pt idx="123">
                  <c:v>11671139</c:v>
                </c:pt>
                <c:pt idx="124">
                  <c:v>11695601</c:v>
                </c:pt>
                <c:pt idx="125">
                  <c:v>11699087</c:v>
                </c:pt>
                <c:pt idx="126">
                  <c:v>11701558</c:v>
                </c:pt>
                <c:pt idx="127">
                  <c:v>11740749</c:v>
                </c:pt>
                <c:pt idx="128">
                  <c:v>11737994</c:v>
                </c:pt>
                <c:pt idx="129">
                  <c:v>11748199</c:v>
                </c:pt>
                <c:pt idx="130">
                  <c:v>11778663</c:v>
                </c:pt>
                <c:pt idx="131">
                  <c:v>11782069</c:v>
                </c:pt>
                <c:pt idx="132">
                  <c:v>11770582</c:v>
                </c:pt>
                <c:pt idx="133">
                  <c:v>11752190</c:v>
                </c:pt>
                <c:pt idx="134">
                  <c:v>11761585</c:v>
                </c:pt>
                <c:pt idx="135">
                  <c:v>11764937</c:v>
                </c:pt>
                <c:pt idx="136">
                  <c:v>11750386</c:v>
                </c:pt>
                <c:pt idx="137">
                  <c:v>11726234</c:v>
                </c:pt>
                <c:pt idx="138">
                  <c:v>11708700</c:v>
                </c:pt>
                <c:pt idx="139">
                  <c:v>11694345</c:v>
                </c:pt>
                <c:pt idx="140">
                  <c:v>11685092</c:v>
                </c:pt>
                <c:pt idx="141">
                  <c:v>11654383</c:v>
                </c:pt>
                <c:pt idx="142">
                  <c:v>11647580</c:v>
                </c:pt>
                <c:pt idx="143">
                  <c:v>11643033</c:v>
                </c:pt>
                <c:pt idx="144">
                  <c:v>11627596</c:v>
                </c:pt>
                <c:pt idx="145">
                  <c:v>11636868</c:v>
                </c:pt>
                <c:pt idx="146">
                  <c:v>11621402</c:v>
                </c:pt>
                <c:pt idx="147">
                  <c:v>11619975</c:v>
                </c:pt>
                <c:pt idx="148">
                  <c:v>11635392</c:v>
                </c:pt>
                <c:pt idx="149">
                  <c:v>11650997</c:v>
                </c:pt>
                <c:pt idx="150">
                  <c:v>11647668</c:v>
                </c:pt>
                <c:pt idx="151">
                  <c:v>11612677</c:v>
                </c:pt>
              </c:numCache>
            </c:numRef>
          </c:val>
        </c:ser>
        <c:ser>
          <c:idx val="3"/>
          <c:order val="2"/>
          <c:tx>
            <c:strRef>
              <c:f>TOTAL_PEF_B!$AM$2</c:f>
              <c:strCache>
                <c:ptCount val="1"/>
                <c:pt idx="0">
                  <c:v>Spring'13</c:v>
                </c:pt>
              </c:strCache>
            </c:strRef>
          </c:tx>
          <c:spPr>
            <a:ln w="25400">
              <a:solidFill>
                <a:srgbClr val="0000FF"/>
              </a:solidFill>
              <a:prstDash val="dash"/>
            </a:ln>
          </c:spPr>
          <c:marker>
            <c:symbol val="none"/>
          </c:marker>
          <c:val>
            <c:numRef>
              <c:f>TOTAL_PEF_B!$AM$123:$AM$339</c:f>
              <c:numCache>
                <c:formatCode>General</c:formatCode>
                <c:ptCount val="217"/>
                <c:pt idx="144" formatCode="_(* #,##0_);_(* \(#,##0\);_(* &quot;-&quot;??_);_(@_)">
                  <c:v>11619237.015483759</c:v>
                </c:pt>
                <c:pt idx="145" formatCode="_(* #,##0_);_(* \(#,##0\);_(* &quot;-&quot;??_);_(@_)">
                  <c:v>11632380.895967692</c:v>
                </c:pt>
                <c:pt idx="146" formatCode="_(* #,##0_);_(* \(#,##0\);_(* &quot;-&quot;??_);_(@_)">
                  <c:v>11621620.571584918</c:v>
                </c:pt>
                <c:pt idx="147" formatCode="_(* #,##0_);_(* \(#,##0\);_(* &quot;-&quot;??_);_(@_)">
                  <c:v>11626493.885992009</c:v>
                </c:pt>
                <c:pt idx="148" formatCode="_(* #,##0_);_(* \(#,##0\);_(* &quot;-&quot;??_);_(@_)">
                  <c:v>11663479.921687005</c:v>
                </c:pt>
                <c:pt idx="149" formatCode="_(* #,##0_);_(* \(#,##0\);_(* &quot;-&quot;??_);_(@_)">
                  <c:v>11688953.357844379</c:v>
                </c:pt>
                <c:pt idx="150" formatCode="_(* #,##0_);_(* \(#,##0\);_(* &quot;-&quot;??_);_(@_)">
                  <c:v>11705209.08857885</c:v>
                </c:pt>
                <c:pt idx="151" formatCode="_(* #,##0_);_(* \(#,##0\);_(* &quot;-&quot;??_);_(@_)">
                  <c:v>11671766.490907799</c:v>
                </c:pt>
                <c:pt idx="152" formatCode="_(* #,##0_);_(* \(#,##0\);_(* &quot;-&quot;??_);_(@_)">
                  <c:v>11677697.848398827</c:v>
                </c:pt>
                <c:pt idx="153" formatCode="_(* #,##0_);_(* \(#,##0\);_(* &quot;-&quot;??_);_(@_)">
                  <c:v>11691577.790917313</c:v>
                </c:pt>
                <c:pt idx="154" formatCode="_(* #,##0_);_(* \(#,##0\);_(* &quot;-&quot;??_);_(@_)">
                  <c:v>11692129.569788774</c:v>
                </c:pt>
                <c:pt idx="155" formatCode="_(* #,##0_);_(* \(#,##0\);_(* &quot;-&quot;??_);_(@_)">
                  <c:v>11688633.30420788</c:v>
                </c:pt>
                <c:pt idx="156" formatCode="_(* #,##0_);_(* \(#,##0\);_(* &quot;-&quot;??_);_(@_)">
                  <c:v>11709885.02016625</c:v>
                </c:pt>
                <c:pt idx="157" formatCode="_(* #,##0_);_(* \(#,##0\);_(* &quot;-&quot;??_);_(@_)">
                  <c:v>11724424.514982011</c:v>
                </c:pt>
                <c:pt idx="158" formatCode="_(* #,##0_);_(* \(#,##0\);_(* &quot;-&quot;??_);_(@_)">
                  <c:v>11737313.390268156</c:v>
                </c:pt>
                <c:pt idx="159" formatCode="_(* #,##0_);_(* \(#,##0\);_(* &quot;-&quot;??_);_(@_)">
                  <c:v>11751263.945645848</c:v>
                </c:pt>
                <c:pt idx="160" formatCode="_(* #,##0_);_(* \(#,##0\);_(* &quot;-&quot;??_);_(@_)">
                  <c:v>11764665.569872001</c:v>
                </c:pt>
                <c:pt idx="161" formatCode="_(* #,##0_);_(* \(#,##0\);_(* &quot;-&quot;??_);_(@_)">
                  <c:v>11778476.074093303</c:v>
                </c:pt>
                <c:pt idx="162" formatCode="_(* #,##0_);_(* \(#,##0\);_(* &quot;-&quot;??_);_(@_)">
                  <c:v>11792328.16741777</c:v>
                </c:pt>
                <c:pt idx="163" formatCode="_(* #,##0_);_(* \(#,##0\);_(* &quot;-&quot;??_);_(@_)">
                  <c:v>11806487.987150563</c:v>
                </c:pt>
                <c:pt idx="164" formatCode="_(* #,##0_);_(* \(#,##0\);_(* &quot;-&quot;??_);_(@_)">
                  <c:v>11821391.604863973</c:v>
                </c:pt>
                <c:pt idx="165" formatCode="_(* #,##0_);_(* \(#,##0\);_(* &quot;-&quot;??_);_(@_)">
                  <c:v>11836788.41466316</c:v>
                </c:pt>
                <c:pt idx="166" formatCode="_(* #,##0_);_(* \(#,##0\);_(* &quot;-&quot;??_);_(@_)">
                  <c:v>11852454.980510609</c:v>
                </c:pt>
                <c:pt idx="167" formatCode="_(* #,##0_);_(* \(#,##0\);_(* &quot;-&quot;??_);_(@_)">
                  <c:v>11867785.307192072</c:v>
                </c:pt>
                <c:pt idx="168" formatCode="_(* #,##0_);_(* \(#,##0\);_(* &quot;-&quot;??_);_(@_)">
                  <c:v>11883138.736985726</c:v>
                </c:pt>
                <c:pt idx="169" formatCode="_(* #,##0_);_(* \(#,##0\);_(* &quot;-&quot;??_);_(@_)">
                  <c:v>11898767.487972559</c:v>
                </c:pt>
                <c:pt idx="170" formatCode="_(* #,##0_);_(* \(#,##0\);_(* &quot;-&quot;??_);_(@_)">
                  <c:v>11914541.474298486</c:v>
                </c:pt>
                <c:pt idx="171" formatCode="_(* #,##0_);_(* \(#,##0\);_(* &quot;-&quot;??_);_(@_)">
                  <c:v>11930127.293446247</c:v>
                </c:pt>
                <c:pt idx="172" formatCode="_(* #,##0_);_(* \(#,##0\);_(* &quot;-&quot;??_);_(@_)">
                  <c:v>11945387.713750618</c:v>
                </c:pt>
                <c:pt idx="173" formatCode="_(* #,##0_);_(* \(#,##0\);_(* &quot;-&quot;??_);_(@_)">
                  <c:v>11960438.774304355</c:v>
                </c:pt>
                <c:pt idx="174" formatCode="_(* #,##0_);_(* \(#,##0\);_(* &quot;-&quot;??_);_(@_)">
                  <c:v>11975164.226304591</c:v>
                </c:pt>
                <c:pt idx="175" formatCode="_(* #,##0_);_(* \(#,##0\);_(* &quot;-&quot;??_);_(@_)">
                  <c:v>11989699.42959859</c:v>
                </c:pt>
                <c:pt idx="176" formatCode="_(* #,##0_);_(* \(#,##0\);_(* &quot;-&quot;??_);_(@_)">
                  <c:v>12004590.27268187</c:v>
                </c:pt>
                <c:pt idx="177" formatCode="_(* #,##0_);_(* \(#,##0\);_(* &quot;-&quot;??_);_(@_)">
                  <c:v>12019805.553890545</c:v>
                </c:pt>
                <c:pt idx="178" formatCode="_(* #,##0_);_(* \(#,##0\);_(* &quot;-&quot;??_);_(@_)">
                  <c:v>12034950.686264373</c:v>
                </c:pt>
                <c:pt idx="179" formatCode="_(* #,##0_);_(* \(#,##0\);_(* &quot;-&quot;??_);_(@_)">
                  <c:v>12049613.666997684</c:v>
                </c:pt>
                <c:pt idx="180" formatCode="_(* #,##0_);_(* \(#,##0\);_(* &quot;-&quot;??_);_(@_)">
                  <c:v>12065329.169033995</c:v>
                </c:pt>
                <c:pt idx="181" formatCode="_(* #,##0_);_(* \(#,##0\);_(* &quot;-&quot;??_);_(@_)">
                  <c:v>12081361.784240127</c:v>
                </c:pt>
                <c:pt idx="182" formatCode="_(* #,##0_);_(* \(#,##0\);_(* &quot;-&quot;??_);_(@_)">
                  <c:v>12097598.516106201</c:v>
                </c:pt>
                <c:pt idx="183" formatCode="_(* #,##0_);_(* \(#,##0\);_(* &quot;-&quot;??_);_(@_)">
                  <c:v>12113959.402178576</c:v>
                </c:pt>
                <c:pt idx="184" formatCode="_(* #,##0_);_(* \(#,##0\);_(* &quot;-&quot;??_);_(@_)">
                  <c:v>12130327.473731926</c:v>
                </c:pt>
                <c:pt idx="185" formatCode="_(* #,##0_);_(* \(#,##0\);_(* &quot;-&quot;??_);_(@_)">
                  <c:v>12146745.973921204</c:v>
                </c:pt>
                <c:pt idx="186" formatCode="_(* #,##0_);_(* \(#,##0\);_(* &quot;-&quot;??_);_(@_)">
                  <c:v>12162985.711641701</c:v>
                </c:pt>
                <c:pt idx="187" formatCode="_(* #,##0_);_(* \(#,##0\);_(* &quot;-&quot;??_);_(@_)">
                  <c:v>12178930.345882395</c:v>
                </c:pt>
                <c:pt idx="188" formatCode="_(* #,##0_);_(* \(#,##0\);_(* &quot;-&quot;??_);_(@_)">
                  <c:v>12194817.151852431</c:v>
                </c:pt>
                <c:pt idx="189" formatCode="_(* #,##0_);_(* \(#,##0\);_(* &quot;-&quot;??_);_(@_)">
                  <c:v>12210745.302495245</c:v>
                </c:pt>
                <c:pt idx="190" formatCode="_(* #,##0_);_(* \(#,##0\);_(* &quot;-&quot;??_);_(@_)">
                  <c:v>12226340.051279994</c:v>
                </c:pt>
                <c:pt idx="191" formatCode="_(* #,##0_);_(* \(#,##0\);_(* &quot;-&quot;??_);_(@_)">
                  <c:v>12241218.865238847</c:v>
                </c:pt>
                <c:pt idx="192" formatCode="_(* #,##0_);_(* \(#,##0\);_(* &quot;-&quot;??_);_(@_)">
                  <c:v>12255656.415324943</c:v>
                </c:pt>
                <c:pt idx="193" formatCode="_(* #,##0_);_(* \(#,##0\);_(* &quot;-&quot;??_);_(@_)">
                  <c:v>12269766.082938714</c:v>
                </c:pt>
                <c:pt idx="194" formatCode="_(* #,##0_);_(* \(#,##0\);_(* &quot;-&quot;??_);_(@_)">
                  <c:v>12283489.167988222</c:v>
                </c:pt>
                <c:pt idx="195" formatCode="_(* #,##0_);_(* \(#,##0\);_(* &quot;-&quot;??_);_(@_)">
                  <c:v>12296663.472480129</c:v>
                </c:pt>
                <c:pt idx="196" formatCode="_(* #,##0_);_(* \(#,##0\);_(* &quot;-&quot;??_);_(@_)">
                  <c:v>12309187.136668229</c:v>
                </c:pt>
                <c:pt idx="197" formatCode="_(* #,##0_);_(* \(#,##0\);_(* &quot;-&quot;??_);_(@_)">
                  <c:v>12321098.606659051</c:v>
                </c:pt>
                <c:pt idx="198" formatCode="_(* #,##0_);_(* \(#,##0\);_(* &quot;-&quot;??_);_(@_)">
                  <c:v>12332350.68990978</c:v>
                </c:pt>
                <c:pt idx="199" formatCode="_(* #,##0_);_(* \(#,##0\);_(* &quot;-&quot;??_);_(@_)">
                  <c:v>12343035.377547862</c:v>
                </c:pt>
                <c:pt idx="200" formatCode="_(* #,##0_);_(* \(#,##0\);_(* &quot;-&quot;??_);_(@_)">
                  <c:v>12353713.794527603</c:v>
                </c:pt>
                <c:pt idx="201" formatCode="_(* #,##0_);_(* \(#,##0\);_(* &quot;-&quot;??_);_(@_)">
                  <c:v>12364539.866722777</c:v>
                </c:pt>
                <c:pt idx="202" formatCode="_(* #,##0_);_(* \(#,##0\);_(* &quot;-&quot;??_);_(@_)">
                  <c:v>12375349.876707125</c:v>
                </c:pt>
                <c:pt idx="203" formatCode="_(* #,##0_);_(* \(#,##0\);_(* &quot;-&quot;??_);_(@_)">
                  <c:v>12385814.633349499</c:v>
                </c:pt>
                <c:pt idx="204" formatCode="_(* #,##0_);_(* \(#,##0\);_(* &quot;-&quot;??_);_(@_)">
                  <c:v>12396756.434926005</c:v>
                </c:pt>
                <c:pt idx="205" formatCode="_(* #,##0_);_(* \(#,##0\);_(* &quot;-&quot;??_);_(@_)">
                  <c:v>12407906.291166322</c:v>
                </c:pt>
                <c:pt idx="206" formatCode="_(* #,##0_);_(* \(#,##0\);_(* &quot;-&quot;??_);_(@_)">
                  <c:v>12419204.432670165</c:v>
                </c:pt>
                <c:pt idx="207" formatCode="_(* #,##0_);_(* \(#,##0\);_(* &quot;-&quot;??_);_(@_)">
                  <c:v>12430503.534067377</c:v>
                </c:pt>
                <c:pt idx="208" formatCode="_(* #,##0_);_(* \(#,##0\);_(* &quot;-&quot;??_);_(@_)">
                  <c:v>12441715.70660663</c:v>
                </c:pt>
                <c:pt idx="209" formatCode="_(* #,##0_);_(* \(#,##0\);_(* &quot;-&quot;??_);_(@_)">
                  <c:v>12452888.080626894</c:v>
                </c:pt>
                <c:pt idx="210" formatCode="_(* #,##0_);_(* \(#,##0\);_(* &quot;-&quot;??_);_(@_)">
                  <c:v>12463960.605095228</c:v>
                </c:pt>
                <c:pt idx="211" formatCode="_(* #,##0_);_(* \(#,##0\);_(* &quot;-&quot;??_);_(@_)">
                  <c:v>12474850.459135558</c:v>
                </c:pt>
                <c:pt idx="212" formatCode="_(* #,##0_);_(* \(#,##0\);_(* &quot;-&quot;??_);_(@_)">
                  <c:v>12485902.832161378</c:v>
                </c:pt>
                <c:pt idx="213" formatCode="_(* #,##0_);_(* \(#,##0\);_(* &quot;-&quot;??_);_(@_)">
                  <c:v>12497108.666054601</c:v>
                </c:pt>
                <c:pt idx="214" formatCode="_(* #,##0_);_(* \(#,##0\);_(* &quot;-&quot;??_);_(@_)">
                  <c:v>12508305.348566871</c:v>
                </c:pt>
                <c:pt idx="215" formatCode="_(* #,##0_);_(* \(#,##0\);_(* &quot;-&quot;??_);_(@_)">
                  <c:v>12519182.352583155</c:v>
                </c:pt>
                <c:pt idx="216" formatCode="_(* #,##0_);_(* \(#,##0\);_(* &quot;-&quot;??_);_(@_)">
                  <c:v>12530544.701915024</c:v>
                </c:pt>
              </c:numCache>
            </c:numRef>
          </c:val>
        </c:ser>
        <c:ser>
          <c:idx val="2"/>
          <c:order val="3"/>
          <c:tx>
            <c:strRef>
              <c:f>TOTAL_PEF_B!$AG$2</c:f>
              <c:strCache>
                <c:ptCount val="1"/>
                <c:pt idx="0">
                  <c:v>Fall'13</c:v>
                </c:pt>
              </c:strCache>
            </c:strRef>
          </c:tx>
          <c:spPr>
            <a:ln w="47625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TOTAL_PEF_B!$AL$123:$AL$339</c:f>
              <c:numCache>
                <c:formatCode>General</c:formatCode>
                <c:ptCount val="217"/>
                <c:pt idx="152" formatCode="_(* #,##0_);_(* \(#,##0\);_(* &quot;-&quot;??_);_(@_)">
                  <c:v>11582804</c:v>
                </c:pt>
                <c:pt idx="153" formatCode="_(* #,##0_);_(* \(#,##0\);_(* &quot;-&quot;??_);_(@_)">
                  <c:v>11586613</c:v>
                </c:pt>
                <c:pt idx="154" formatCode="_(* #,##0_);_(* \(#,##0\);_(* &quot;-&quot;??_);_(@_)">
                  <c:v>11583332</c:v>
                </c:pt>
                <c:pt idx="155" formatCode="_(* #,##0_);_(* \(#,##0\);_(* &quot;-&quot;??_);_(@_)">
                  <c:v>11568411</c:v>
                </c:pt>
                <c:pt idx="156" formatCode="_(* #,##0_);_(* \(#,##0\);_(* &quot;-&quot;??_);_(@_)">
                  <c:v>11602347</c:v>
                </c:pt>
                <c:pt idx="157" formatCode="_(* #,##0_);_(* \(#,##0\);_(* &quot;-&quot;??_);_(@_)">
                  <c:v>11611476</c:v>
                </c:pt>
                <c:pt idx="158" formatCode="_(* #,##0_);_(* \(#,##0\);_(* &quot;-&quot;??_);_(@_)">
                  <c:v>11608916</c:v>
                </c:pt>
                <c:pt idx="159" formatCode="_(* #,##0_);_(* \(#,##0\);_(* &quot;-&quot;??_);_(@_)">
                  <c:v>11582066</c:v>
                </c:pt>
                <c:pt idx="160" formatCode="_(* #,##0_);_(* \(#,##0\);_(* &quot;-&quot;??_);_(@_)">
                  <c:v>11576823</c:v>
                </c:pt>
                <c:pt idx="161" formatCode="_(* #,##0_);_(* \(#,##0\);_(* &quot;-&quot;??_);_(@_)">
                  <c:v>11559553</c:v>
                </c:pt>
                <c:pt idx="162" formatCode="_(* #,##0_);_(* \(#,##0\);_(* &quot;-&quot;??_);_(@_)">
                  <c:v>11550631</c:v>
                </c:pt>
                <c:pt idx="163" formatCode="_(* #,##0_);_(* \(#,##0\);_(* &quot;-&quot;??_);_(@_)">
                  <c:v>11572246</c:v>
                </c:pt>
                <c:pt idx="164" formatCode="_(* #,##0_);_(* \(#,##0\);_(* &quot;-&quot;??_);_(@_)">
                  <c:v>11582011</c:v>
                </c:pt>
                <c:pt idx="165" formatCode="_(* #,##0_);_(* \(#,##0\);_(* &quot;-&quot;??_);_(@_)">
                  <c:v>11588533</c:v>
                </c:pt>
                <c:pt idx="166" formatCode="_(* #,##0_);_(* \(#,##0\);_(* &quot;-&quot;??_);_(@_)">
                  <c:v>11593405</c:v>
                </c:pt>
                <c:pt idx="167" formatCode="_(* #,##0_);_(* \(#,##0\);_(* &quot;-&quot;??_);_(@_)">
                  <c:v>11616724</c:v>
                </c:pt>
                <c:pt idx="168" formatCode="_(* #,##0_);_(* \(#,##0\);_(* &quot;-&quot;??_);_(@_)">
                  <c:v>11620894</c:v>
                </c:pt>
                <c:pt idx="169" formatCode="_(* #,##0_);_(* \(#,##0\);_(* &quot;-&quot;??_);_(@_)">
                  <c:v>11627406</c:v>
                </c:pt>
                <c:pt idx="170" formatCode="_(* #,##0_);_(* \(#,##0\);_(* &quot;-&quot;??_);_(@_)">
                  <c:v>11642798</c:v>
                </c:pt>
                <c:pt idx="171" formatCode="_(* #,##0_);_(* \(#,##0\);_(* &quot;-&quot;??_);_(@_)">
                  <c:v>11671185</c:v>
                </c:pt>
                <c:pt idx="172" formatCode="_(* #,##0_);_(* \(#,##0\);_(* &quot;-&quot;??_);_(@_)">
                  <c:v>11689586</c:v>
                </c:pt>
                <c:pt idx="173" formatCode="_(* #,##0_);_(* \(#,##0\);_(* &quot;-&quot;??_);_(@_)">
                  <c:v>11657717</c:v>
                </c:pt>
                <c:pt idx="174" formatCode="_(* #,##0_);_(* \(#,##0\);_(* &quot;-&quot;??_);_(@_)">
                  <c:v>11726345</c:v>
                </c:pt>
                <c:pt idx="175" formatCode="_(* #,##0_);_(* \(#,##0\);_(* &quot;-&quot;??_);_(@_)">
                  <c:v>11692526</c:v>
                </c:pt>
                <c:pt idx="176" formatCode="_(* #,##0_);_(* \(#,##0\);_(* &quot;-&quot;??_);_(@_)">
                  <c:v>11701561</c:v>
                </c:pt>
                <c:pt idx="177" formatCode="_(* #,##0_);_(* \(#,##0\);_(* &quot;-&quot;??_);_(@_)">
                  <c:v>11730482</c:v>
                </c:pt>
                <c:pt idx="178" formatCode="_(* #,##0_);_(* \(#,##0\);_(* &quot;-&quot;??_);_(@_)">
                  <c:v>11749522</c:v>
                </c:pt>
                <c:pt idx="179" formatCode="_(* #,##0_);_(* \(#,##0\);_(* &quot;-&quot;??_);_(@_)">
                  <c:v>11766450</c:v>
                </c:pt>
                <c:pt idx="180" formatCode="_(* #,##0_);_(* \(#,##0\);_(* &quot;-&quot;??_);_(@_)">
                  <c:v>11769384</c:v>
                </c:pt>
                <c:pt idx="181" formatCode="_(* #,##0_);_(* \(#,##0\);_(* &quot;-&quot;??_);_(@_)">
                  <c:v>11779596</c:v>
                </c:pt>
                <c:pt idx="182" formatCode="_(* #,##0_);_(* \(#,##0\);_(* &quot;-&quot;??_);_(@_)">
                  <c:v>11789201</c:v>
                </c:pt>
                <c:pt idx="183" formatCode="_(* #,##0_);_(* \(#,##0\);_(* &quot;-&quot;??_);_(@_)">
                  <c:v>11862389</c:v>
                </c:pt>
                <c:pt idx="184" formatCode="_(* #,##0_);_(* \(#,##0\);_(* &quot;-&quot;??_);_(@_)">
                  <c:v>11851800</c:v>
                </c:pt>
                <c:pt idx="185" formatCode="_(* #,##0_);_(* \(#,##0\);_(* &quot;-&quot;??_);_(@_)">
                  <c:v>11918755</c:v>
                </c:pt>
                <c:pt idx="186" formatCode="_(* #,##0_);_(* \(#,##0\);_(* &quot;-&quot;??_);_(@_)">
                  <c:v>11898398</c:v>
                </c:pt>
                <c:pt idx="187" formatCode="_(* #,##0_);_(* \(#,##0\);_(* &quot;-&quot;??_);_(@_)">
                  <c:v>11912779</c:v>
                </c:pt>
                <c:pt idx="188" formatCode="_(* #,##0_);_(* \(#,##0\);_(* &quot;-&quot;??_);_(@_)">
                  <c:v>11989704</c:v>
                </c:pt>
                <c:pt idx="189" formatCode="_(* #,##0_);_(* \(#,##0\);_(* &quot;-&quot;??_);_(@_)">
                  <c:v>11990398</c:v>
                </c:pt>
                <c:pt idx="190" formatCode="_(* #,##0_);_(* \(#,##0\);_(* &quot;-&quot;??_);_(@_)">
                  <c:v>12000016</c:v>
                </c:pt>
                <c:pt idx="191" formatCode="_(* #,##0_);_(* \(#,##0\);_(* &quot;-&quot;??_);_(@_)">
                  <c:v>12015256</c:v>
                </c:pt>
                <c:pt idx="192" formatCode="_(* #,##0_);_(* \(#,##0\);_(* &quot;-&quot;??_);_(@_)">
                  <c:v>12027959</c:v>
                </c:pt>
                <c:pt idx="193" formatCode="_(* #,##0_);_(* \(#,##0\);_(* &quot;-&quot;??_);_(@_)">
                  <c:v>12045310</c:v>
                </c:pt>
                <c:pt idx="194" formatCode="_(* #,##0_);_(* \(#,##0\);_(* &quot;-&quot;??_);_(@_)">
                  <c:v>12063471</c:v>
                </c:pt>
                <c:pt idx="195" formatCode="_(* #,##0_);_(* \(#,##0\);_(* &quot;-&quot;??_);_(@_)">
                  <c:v>12020866</c:v>
                </c:pt>
                <c:pt idx="196" formatCode="_(* #,##0_);_(* \(#,##0\);_(* &quot;-&quot;??_);_(@_)">
                  <c:v>12061665</c:v>
                </c:pt>
                <c:pt idx="197" formatCode="_(* #,##0_);_(* \(#,##0\);_(* &quot;-&quot;??_);_(@_)">
                  <c:v>12089355</c:v>
                </c:pt>
                <c:pt idx="198" formatCode="_(* #,##0_);_(* \(#,##0\);_(* &quot;-&quot;??_);_(@_)">
                  <c:v>12105195</c:v>
                </c:pt>
                <c:pt idx="199" formatCode="_(* #,##0_);_(* \(#,##0\);_(* &quot;-&quot;??_);_(@_)">
                  <c:v>12178755</c:v>
                </c:pt>
                <c:pt idx="200" formatCode="_(* #,##0_);_(* \(#,##0\);_(* &quot;-&quot;??_);_(@_)">
                  <c:v>12147905</c:v>
                </c:pt>
                <c:pt idx="201" formatCode="_(* #,##0_);_(* \(#,##0\);_(* &quot;-&quot;??_);_(@_)">
                  <c:v>12163414</c:v>
                </c:pt>
                <c:pt idx="202" formatCode="_(* #,##0_);_(* \(#,##0\);_(* &quot;-&quot;??_);_(@_)">
                  <c:v>12190991</c:v>
                </c:pt>
                <c:pt idx="203" formatCode="_(* #,##0_);_(* \(#,##0\);_(* &quot;-&quot;??_);_(@_)">
                  <c:v>12200116</c:v>
                </c:pt>
                <c:pt idx="204" formatCode="_(* #,##0_);_(* \(#,##0\);_(* &quot;-&quot;??_);_(@_)">
                  <c:v>12221037</c:v>
                </c:pt>
                <c:pt idx="205" formatCode="_(* #,##0_);_(* \(#,##0\);_(* &quot;-&quot;??_);_(@_)">
                  <c:v>12233298</c:v>
                </c:pt>
                <c:pt idx="206" formatCode="_(* #,##0_);_(* \(#,##0\);_(* &quot;-&quot;??_);_(@_)">
                  <c:v>12245160</c:v>
                </c:pt>
                <c:pt idx="207" formatCode="_(* #,##0_);_(* \(#,##0\);_(* &quot;-&quot;??_);_(@_)">
                  <c:v>12268184</c:v>
                </c:pt>
                <c:pt idx="208" formatCode="_(* #,##0_);_(* \(#,##0\);_(* &quot;-&quot;??_);_(@_)">
                  <c:v>12264125</c:v>
                </c:pt>
                <c:pt idx="209" formatCode="_(* #,##0_);_(* \(#,##0\);_(* &quot;-&quot;??_);_(@_)">
                  <c:v>12270514</c:v>
                </c:pt>
                <c:pt idx="210" formatCode="_(* #,##0_);_(* \(#,##0\);_(* &quot;-&quot;??_);_(@_)">
                  <c:v>12275520</c:v>
                </c:pt>
                <c:pt idx="211" formatCode="_(* #,##0_);_(* \(#,##0\);_(* &quot;-&quot;??_);_(@_)">
                  <c:v>12280455</c:v>
                </c:pt>
                <c:pt idx="212" formatCode="_(* #,##0_);_(* \(#,##0\);_(* &quot;-&quot;??_);_(@_)">
                  <c:v>12287003</c:v>
                </c:pt>
                <c:pt idx="213" formatCode="_(* #,##0_);_(* \(#,##0\);_(* &quot;-&quot;??_);_(@_)">
                  <c:v>12289379</c:v>
                </c:pt>
                <c:pt idx="214" formatCode="_(* #,##0_);_(* \(#,##0\);_(* &quot;-&quot;??_);_(@_)">
                  <c:v>12295160</c:v>
                </c:pt>
                <c:pt idx="215" formatCode="_(* #,##0_);_(* \(#,##0\);_(* &quot;-&quot;??_);_(@_)">
                  <c:v>12297176</c:v>
                </c:pt>
                <c:pt idx="216" formatCode="_(* #,##0_);_(* \(#,##0\);_(* &quot;-&quot;??_);_(@_)">
                  <c:v>12308882</c:v>
                </c:pt>
              </c:numCache>
            </c:numRef>
          </c:val>
        </c:ser>
        <c:marker val="1"/>
        <c:axId val="58815232"/>
        <c:axId val="58816768"/>
      </c:lineChart>
      <c:catAx>
        <c:axId val="5881523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16768"/>
        <c:crosses val="autoZero"/>
        <c:auto val="1"/>
        <c:lblAlgn val="ctr"/>
        <c:lblOffset val="100"/>
        <c:tickLblSkip val="12"/>
        <c:tickMarkSkip val="12"/>
      </c:catAx>
      <c:valAx>
        <c:axId val="58816768"/>
        <c:scaling>
          <c:orientation val="minMax"/>
          <c:max val="13500000"/>
          <c:min val="9000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152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9437661857197"/>
          <c:y val="0.6699399890889256"/>
          <c:w val="0.16019237883832779"/>
          <c:h val="0.2160392798690682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COMMERCIAL CUSTOMERS
12 Month Rolling-BM, EDB</a:t>
            </a:r>
            <a:r>
              <a:rPr lang="en-US" baseline="0"/>
              <a:t> Adj</a:t>
            </a:r>
          </a:p>
        </c:rich>
      </c:tx>
      <c:layout>
        <c:manualLayout>
          <c:xMode val="edge"/>
          <c:yMode val="edge"/>
          <c:x val="0.37957824639291043"/>
          <c:y val="1.96399345335515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8779134295227528E-2"/>
          <c:y val="0.14075286415711949"/>
          <c:w val="0.8512763596004439"/>
          <c:h val="0.7659574468085325"/>
        </c:manualLayout>
      </c:layout>
      <c:lineChart>
        <c:grouping val="standard"/>
        <c:ser>
          <c:idx val="1"/>
          <c:order val="0"/>
          <c:tx>
            <c:strRef>
              <c:f>TOTAL_PEF_B!$AF$2</c:f>
              <c:strCache>
                <c:ptCount val="1"/>
                <c:pt idx="0">
                  <c:v>WN-Act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TOTAL_PEF_B!$A$123:$A$339</c:f>
              <c:numCache>
                <c:formatCode>General</c:formatCode>
                <c:ptCount val="217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</c:numCache>
            </c:numRef>
          </c:cat>
          <c:val>
            <c:numRef>
              <c:f>TOTAL_PEF_B!$BX$123:$BX$339</c:f>
              <c:numCache>
                <c:formatCode>#,##0</c:formatCode>
                <c:ptCount val="217"/>
                <c:pt idx="0">
                  <c:v>144427.25</c:v>
                </c:pt>
                <c:pt idx="1">
                  <c:v>144653.75</c:v>
                </c:pt>
                <c:pt idx="2">
                  <c:v>144887.66666666666</c:v>
                </c:pt>
                <c:pt idx="3">
                  <c:v>145096.16666666666</c:v>
                </c:pt>
                <c:pt idx="4">
                  <c:v>145299.66666666666</c:v>
                </c:pt>
                <c:pt idx="5">
                  <c:v>145509.5</c:v>
                </c:pt>
                <c:pt idx="6">
                  <c:v>145738.25</c:v>
                </c:pt>
                <c:pt idx="7">
                  <c:v>145962.08333333334</c:v>
                </c:pt>
                <c:pt idx="8">
                  <c:v>146074.5</c:v>
                </c:pt>
                <c:pt idx="9">
                  <c:v>146296.91666666666</c:v>
                </c:pt>
                <c:pt idx="10">
                  <c:v>146539.75</c:v>
                </c:pt>
                <c:pt idx="11">
                  <c:v>146798.41666666666</c:v>
                </c:pt>
                <c:pt idx="12">
                  <c:v>147087.66666666666</c:v>
                </c:pt>
                <c:pt idx="13">
                  <c:v>147416</c:v>
                </c:pt>
                <c:pt idx="14">
                  <c:v>147706.91666666666</c:v>
                </c:pt>
                <c:pt idx="15">
                  <c:v>147973.66666666666</c:v>
                </c:pt>
                <c:pt idx="16">
                  <c:v>148348.75</c:v>
                </c:pt>
                <c:pt idx="17">
                  <c:v>148668.5</c:v>
                </c:pt>
                <c:pt idx="18">
                  <c:v>148939.66666666666</c:v>
                </c:pt>
                <c:pt idx="19">
                  <c:v>149301.41666666666</c:v>
                </c:pt>
                <c:pt idx="20">
                  <c:v>149631.83333333334</c:v>
                </c:pt>
                <c:pt idx="21">
                  <c:v>149918.83333333334</c:v>
                </c:pt>
                <c:pt idx="22">
                  <c:v>150235.91666666666</c:v>
                </c:pt>
                <c:pt idx="23">
                  <c:v>150530.91666666666</c:v>
                </c:pt>
                <c:pt idx="24">
                  <c:v>150823.66666666666</c:v>
                </c:pt>
                <c:pt idx="25">
                  <c:v>151103.5</c:v>
                </c:pt>
                <c:pt idx="26">
                  <c:v>151408.58333333334</c:v>
                </c:pt>
                <c:pt idx="27">
                  <c:v>151828.16666666666</c:v>
                </c:pt>
                <c:pt idx="28">
                  <c:v>152135.16666666666</c:v>
                </c:pt>
                <c:pt idx="29">
                  <c:v>152464.08333333334</c:v>
                </c:pt>
                <c:pt idx="30">
                  <c:v>152829.08333333334</c:v>
                </c:pt>
                <c:pt idx="31">
                  <c:v>153108.33333333334</c:v>
                </c:pt>
                <c:pt idx="32">
                  <c:v>153393.08333333334</c:v>
                </c:pt>
                <c:pt idx="33">
                  <c:v>153742.75</c:v>
                </c:pt>
                <c:pt idx="34">
                  <c:v>154072.08333333334</c:v>
                </c:pt>
                <c:pt idx="35">
                  <c:v>154383.75</c:v>
                </c:pt>
                <c:pt idx="36">
                  <c:v>154709</c:v>
                </c:pt>
                <c:pt idx="37">
                  <c:v>155055.75</c:v>
                </c:pt>
                <c:pt idx="38">
                  <c:v>155376.16666666666</c:v>
                </c:pt>
                <c:pt idx="39">
                  <c:v>155651.91666666666</c:v>
                </c:pt>
                <c:pt idx="40">
                  <c:v>155963.91666666666</c:v>
                </c:pt>
                <c:pt idx="41">
                  <c:v>156310.08333333334</c:v>
                </c:pt>
                <c:pt idx="42">
                  <c:v>156640.08333333334</c:v>
                </c:pt>
                <c:pt idx="43">
                  <c:v>157010.75</c:v>
                </c:pt>
                <c:pt idx="44">
                  <c:v>157401.41666666666</c:v>
                </c:pt>
                <c:pt idx="45">
                  <c:v>157887.58333333334</c:v>
                </c:pt>
                <c:pt idx="46">
                  <c:v>158383.83333333334</c:v>
                </c:pt>
                <c:pt idx="47">
                  <c:v>158762</c:v>
                </c:pt>
                <c:pt idx="48">
                  <c:v>159064.33333333334</c:v>
                </c:pt>
                <c:pt idx="49">
                  <c:v>159367.16666666666</c:v>
                </c:pt>
                <c:pt idx="50">
                  <c:v>159692.83333333334</c:v>
                </c:pt>
                <c:pt idx="51">
                  <c:v>159981</c:v>
                </c:pt>
                <c:pt idx="52">
                  <c:v>160284.5</c:v>
                </c:pt>
                <c:pt idx="53">
                  <c:v>160364.16666666666</c:v>
                </c:pt>
                <c:pt idx="54">
                  <c:v>160477.66666666666</c:v>
                </c:pt>
                <c:pt idx="55">
                  <c:v>160561.91666666666</c:v>
                </c:pt>
                <c:pt idx="56">
                  <c:v>160620.41666666666</c:v>
                </c:pt>
                <c:pt idx="57">
                  <c:v>160563.75</c:v>
                </c:pt>
                <c:pt idx="58">
                  <c:v>160531</c:v>
                </c:pt>
                <c:pt idx="59">
                  <c:v>160655.33333333334</c:v>
                </c:pt>
                <c:pt idx="60">
                  <c:v>160816.16666666666</c:v>
                </c:pt>
                <c:pt idx="61">
                  <c:v>160973.66666666666</c:v>
                </c:pt>
                <c:pt idx="62">
                  <c:v>161138.41666666666</c:v>
                </c:pt>
                <c:pt idx="63">
                  <c:v>161279.83333333334</c:v>
                </c:pt>
                <c:pt idx="64">
                  <c:v>161335.91666666666</c:v>
                </c:pt>
                <c:pt idx="65">
                  <c:v>161583.75</c:v>
                </c:pt>
                <c:pt idx="66">
                  <c:v>161797.5</c:v>
                </c:pt>
                <c:pt idx="67">
                  <c:v>162023.83333333334</c:v>
                </c:pt>
                <c:pt idx="68">
                  <c:v>162167</c:v>
                </c:pt>
                <c:pt idx="69">
                  <c:v>162338.5</c:v>
                </c:pt>
                <c:pt idx="70">
                  <c:v>162422.91666666666</c:v>
                </c:pt>
                <c:pt idx="71">
                  <c:v>162461.83333333334</c:v>
                </c:pt>
                <c:pt idx="72">
                  <c:v>162502.83333333334</c:v>
                </c:pt>
                <c:pt idx="73">
                  <c:v>162484.08333333334</c:v>
                </c:pt>
                <c:pt idx="74">
                  <c:v>162488.5</c:v>
                </c:pt>
                <c:pt idx="75">
                  <c:v>162507.25</c:v>
                </c:pt>
                <c:pt idx="76">
                  <c:v>162618.33333333334</c:v>
                </c:pt>
                <c:pt idx="77">
                  <c:v>162643.83333333334</c:v>
                </c:pt>
                <c:pt idx="78">
                  <c:v>162748.5</c:v>
                </c:pt>
                <c:pt idx="79">
                  <c:v>162749</c:v>
                </c:pt>
                <c:pt idx="80">
                  <c:v>162845</c:v>
                </c:pt>
                <c:pt idx="81">
                  <c:v>162834.33333333334</c:v>
                </c:pt>
                <c:pt idx="82">
                  <c:v>162951.83333333334</c:v>
                </c:pt>
                <c:pt idx="83">
                  <c:v>162872.66666666666</c:v>
                </c:pt>
                <c:pt idx="84">
                  <c:v>162909.91666666666</c:v>
                </c:pt>
                <c:pt idx="85">
                  <c:v>162924.41666666666</c:v>
                </c:pt>
                <c:pt idx="86">
                  <c:v>163003.91666666666</c:v>
                </c:pt>
                <c:pt idx="87">
                  <c:v>162923.41666666666</c:v>
                </c:pt>
                <c:pt idx="88">
                  <c:v>162838</c:v>
                </c:pt>
                <c:pt idx="89">
                  <c:v>162847.83333333334</c:v>
                </c:pt>
                <c:pt idx="90">
                  <c:v>162755.08333333334</c:v>
                </c:pt>
                <c:pt idx="91">
                  <c:v>162732.08333333334</c:v>
                </c:pt>
                <c:pt idx="92">
                  <c:v>162655.58333333334</c:v>
                </c:pt>
                <c:pt idx="93">
                  <c:v>162634.83333333334</c:v>
                </c:pt>
                <c:pt idx="94">
                  <c:v>162508.5</c:v>
                </c:pt>
                <c:pt idx="95">
                  <c:v>162553.91666666666</c:v>
                </c:pt>
                <c:pt idx="96">
                  <c:v>162490.58333333334</c:v>
                </c:pt>
                <c:pt idx="97">
                  <c:v>162439.75</c:v>
                </c:pt>
                <c:pt idx="98">
                  <c:v>162264.16666666666</c:v>
                </c:pt>
                <c:pt idx="99">
                  <c:v>162213</c:v>
                </c:pt>
                <c:pt idx="100">
                  <c:v>162096.83333333334</c:v>
                </c:pt>
                <c:pt idx="101">
                  <c:v>161975.16666666666</c:v>
                </c:pt>
                <c:pt idx="102">
                  <c:v>161852.25</c:v>
                </c:pt>
                <c:pt idx="103">
                  <c:v>161730.33333333334</c:v>
                </c:pt>
                <c:pt idx="104">
                  <c:v>161617.16666666666</c:v>
                </c:pt>
                <c:pt idx="105">
                  <c:v>161501</c:v>
                </c:pt>
                <c:pt idx="106">
                  <c:v>161381.66666666666</c:v>
                </c:pt>
                <c:pt idx="107">
                  <c:v>161306.66666666666</c:v>
                </c:pt>
                <c:pt idx="108">
                  <c:v>161230.91666666666</c:v>
                </c:pt>
                <c:pt idx="109">
                  <c:v>161173.25</c:v>
                </c:pt>
                <c:pt idx="110">
                  <c:v>161147.08333333334</c:v>
                </c:pt>
                <c:pt idx="111">
                  <c:v>161165.33333333334</c:v>
                </c:pt>
                <c:pt idx="112">
                  <c:v>161187.08333333334</c:v>
                </c:pt>
                <c:pt idx="113">
                  <c:v>161191.25</c:v>
                </c:pt>
                <c:pt idx="114">
                  <c:v>161213.33333333334</c:v>
                </c:pt>
                <c:pt idx="115">
                  <c:v>161233.16666666666</c:v>
                </c:pt>
                <c:pt idx="116">
                  <c:v>161243.58333333334</c:v>
                </c:pt>
                <c:pt idx="117">
                  <c:v>161272.41666666666</c:v>
                </c:pt>
                <c:pt idx="118">
                  <c:v>161306.75</c:v>
                </c:pt>
                <c:pt idx="119">
                  <c:v>161334.83333333334</c:v>
                </c:pt>
                <c:pt idx="120">
                  <c:v>161377.58333333334</c:v>
                </c:pt>
                <c:pt idx="121">
                  <c:v>161417.33333333334</c:v>
                </c:pt>
                <c:pt idx="122">
                  <c:v>161456.75</c:v>
                </c:pt>
                <c:pt idx="123">
                  <c:v>161488.5</c:v>
                </c:pt>
                <c:pt idx="124">
                  <c:v>161536.91666666666</c:v>
                </c:pt>
                <c:pt idx="125">
                  <c:v>161622.25</c:v>
                </c:pt>
                <c:pt idx="126">
                  <c:v>161705.33333333334</c:v>
                </c:pt>
                <c:pt idx="127">
                  <c:v>161789.83333333334</c:v>
                </c:pt>
                <c:pt idx="128">
                  <c:v>161901.41666666666</c:v>
                </c:pt>
                <c:pt idx="129">
                  <c:v>162006</c:v>
                </c:pt>
                <c:pt idx="130">
                  <c:v>162127.83333333334</c:v>
                </c:pt>
                <c:pt idx="131">
                  <c:v>162219.33333333334</c:v>
                </c:pt>
                <c:pt idx="132">
                  <c:v>162307.41666666666</c:v>
                </c:pt>
                <c:pt idx="133">
                  <c:v>162414.83333333334</c:v>
                </c:pt>
                <c:pt idx="134">
                  <c:v>162517.66666666666</c:v>
                </c:pt>
                <c:pt idx="135">
                  <c:v>162629.25</c:v>
                </c:pt>
                <c:pt idx="136">
                  <c:v>162723.75</c:v>
                </c:pt>
                <c:pt idx="137">
                  <c:v>162791.5</c:v>
                </c:pt>
                <c:pt idx="138">
                  <c:v>162893.58333333334</c:v>
                </c:pt>
                <c:pt idx="139">
                  <c:v>163005.08333333334</c:v>
                </c:pt>
                <c:pt idx="140">
                  <c:v>163124.66666666666</c:v>
                </c:pt>
                <c:pt idx="141">
                  <c:v>163246.08333333334</c:v>
                </c:pt>
                <c:pt idx="142">
                  <c:v>163370.33333333334</c:v>
                </c:pt>
                <c:pt idx="143">
                  <c:v>163507.83333333334</c:v>
                </c:pt>
                <c:pt idx="144">
                  <c:v>163603.08333333334</c:v>
                </c:pt>
                <c:pt idx="145">
                  <c:v>163749.41666666666</c:v>
                </c:pt>
                <c:pt idx="146">
                  <c:v>163887.66666666666</c:v>
                </c:pt>
                <c:pt idx="147">
                  <c:v>164019</c:v>
                </c:pt>
                <c:pt idx="148">
                  <c:v>164211.41666666666</c:v>
                </c:pt>
                <c:pt idx="149">
                  <c:v>164370.5</c:v>
                </c:pt>
                <c:pt idx="150">
                  <c:v>164498</c:v>
                </c:pt>
                <c:pt idx="151">
                  <c:v>164648.41666666666</c:v>
                </c:pt>
              </c:numCache>
            </c:numRef>
          </c:val>
        </c:ser>
        <c:ser>
          <c:idx val="0"/>
          <c:order val="1"/>
          <c:tx>
            <c:v>Spring'13F</c:v>
          </c:tx>
          <c:marker>
            <c:symbol val="none"/>
          </c:marker>
          <c:val>
            <c:numRef>
              <c:f>TOTAL_PEF_B!$CA$123:$CA$339</c:f>
              <c:numCache>
                <c:formatCode>General</c:formatCode>
                <c:ptCount val="217"/>
                <c:pt idx="144" formatCode="#,##0">
                  <c:v>163728.25</c:v>
                </c:pt>
                <c:pt idx="145" formatCode="#,##0">
                  <c:v>164272.41666666666</c:v>
                </c:pt>
                <c:pt idx="146" formatCode="#,##0">
                  <c:v>164440.16666666666</c:v>
                </c:pt>
                <c:pt idx="147" formatCode="#,##0">
                  <c:v>164745.33333333334</c:v>
                </c:pt>
                <c:pt idx="148" formatCode="#,##0">
                  <c:v>164899.58333333334</c:v>
                </c:pt>
                <c:pt idx="149" formatCode="#,##0">
                  <c:v>165023.16666666666</c:v>
                </c:pt>
                <c:pt idx="150" formatCode="#,##0">
                  <c:v>165632.91666666666</c:v>
                </c:pt>
                <c:pt idx="151" formatCode="#,##0">
                  <c:v>165371.58333333334</c:v>
                </c:pt>
                <c:pt idx="152" formatCode="#,##0">
                  <c:v>165852</c:v>
                </c:pt>
                <c:pt idx="153" formatCode="#,##0">
                  <c:v>165994</c:v>
                </c:pt>
                <c:pt idx="154" formatCode="#,##0">
                  <c:v>165222.08333333334</c:v>
                </c:pt>
                <c:pt idx="155" formatCode="#,##0">
                  <c:v>165511</c:v>
                </c:pt>
                <c:pt idx="156" formatCode="#,##0">
                  <c:v>165698.5</c:v>
                </c:pt>
                <c:pt idx="157" formatCode="#,##0">
                  <c:v>165890.08333333334</c:v>
                </c:pt>
                <c:pt idx="158" formatCode="#,##0">
                  <c:v>166086</c:v>
                </c:pt>
                <c:pt idx="159" formatCode="#,##0">
                  <c:v>166286.16666666666</c:v>
                </c:pt>
                <c:pt idx="160" formatCode="#,##0">
                  <c:v>166490.66666666666</c:v>
                </c:pt>
                <c:pt idx="161" formatCode="#,##0">
                  <c:v>166699.58333333334</c:v>
                </c:pt>
                <c:pt idx="162" formatCode="#,##0">
                  <c:v>166912.91666666666</c:v>
                </c:pt>
                <c:pt idx="163" formatCode="#,##0">
                  <c:v>167130.91666666666</c:v>
                </c:pt>
                <c:pt idx="164" formatCode="#,##0">
                  <c:v>167353.58333333334</c:v>
                </c:pt>
                <c:pt idx="165" formatCode="#,##0">
                  <c:v>167580.91666666666</c:v>
                </c:pt>
                <c:pt idx="166" formatCode="#,##0">
                  <c:v>167813.08333333334</c:v>
                </c:pt>
                <c:pt idx="167" formatCode="#,##0">
                  <c:v>168050.08333333334</c:v>
                </c:pt>
                <c:pt idx="168" formatCode="#,##0">
                  <c:v>168291.91666666666</c:v>
                </c:pt>
                <c:pt idx="169" formatCode="#,##0">
                  <c:v>168538.33333333334</c:v>
                </c:pt>
                <c:pt idx="170" formatCode="#,##0">
                  <c:v>168788.91666666666</c:v>
                </c:pt>
                <c:pt idx="171" formatCode="#,##0">
                  <c:v>169043.25</c:v>
                </c:pt>
                <c:pt idx="172" formatCode="#,##0">
                  <c:v>169301.08333333334</c:v>
                </c:pt>
                <c:pt idx="173" formatCode="#,##0">
                  <c:v>169562</c:v>
                </c:pt>
                <c:pt idx="174" formatCode="#,##0">
                  <c:v>169825.58333333334</c:v>
                </c:pt>
                <c:pt idx="175" formatCode="#,##0">
                  <c:v>170091.41666666666</c:v>
                </c:pt>
                <c:pt idx="176" formatCode="#,##0">
                  <c:v>170359.16666666666</c:v>
                </c:pt>
                <c:pt idx="177" formatCode="#,##0">
                  <c:v>170628.5</c:v>
                </c:pt>
                <c:pt idx="178" formatCode="#,##0">
                  <c:v>170898.91666666666</c:v>
                </c:pt>
                <c:pt idx="179" formatCode="#,##0">
                  <c:v>171170.16666666666</c:v>
                </c:pt>
                <c:pt idx="180" formatCode="#,##0">
                  <c:v>171441.83333333334</c:v>
                </c:pt>
                <c:pt idx="181" formatCode="#,##0">
                  <c:v>171713.83333333334</c:v>
                </c:pt>
                <c:pt idx="182" formatCode="#,##0">
                  <c:v>171986.16666666666</c:v>
                </c:pt>
                <c:pt idx="183" formatCode="#,##0">
                  <c:v>172258.75</c:v>
                </c:pt>
                <c:pt idx="184" formatCode="#,##0">
                  <c:v>172531.41666666666</c:v>
                </c:pt>
                <c:pt idx="185" formatCode="#,##0">
                  <c:v>172804.16666666666</c:v>
                </c:pt>
                <c:pt idx="186" formatCode="#,##0">
                  <c:v>173076.91666666666</c:v>
                </c:pt>
                <c:pt idx="187" formatCode="#,##0">
                  <c:v>173349.66666666666</c:v>
                </c:pt>
                <c:pt idx="188" formatCode="#,##0">
                  <c:v>173622.25</c:v>
                </c:pt>
                <c:pt idx="189" formatCode="#,##0">
                  <c:v>173894.75</c:v>
                </c:pt>
                <c:pt idx="190" formatCode="#,##0">
                  <c:v>174167</c:v>
                </c:pt>
                <c:pt idx="191" formatCode="#,##0">
                  <c:v>174438.91666666666</c:v>
                </c:pt>
                <c:pt idx="192" formatCode="#,##0">
                  <c:v>174710.58333333334</c:v>
                </c:pt>
                <c:pt idx="193" formatCode="#,##0">
                  <c:v>174982</c:v>
                </c:pt>
                <c:pt idx="194" formatCode="#,##0">
                  <c:v>175253.25</c:v>
                </c:pt>
                <c:pt idx="195" formatCode="#,##0">
                  <c:v>175524.41666666666</c:v>
                </c:pt>
                <c:pt idx="196" formatCode="#,##0">
                  <c:v>175795.66666666666</c:v>
                </c:pt>
                <c:pt idx="197" formatCode="#,##0">
                  <c:v>176067.16666666666</c:v>
                </c:pt>
                <c:pt idx="198" formatCode="#,##0">
                  <c:v>176339</c:v>
                </c:pt>
                <c:pt idx="199" formatCode="#,##0">
                  <c:v>176611.16666666666</c:v>
                </c:pt>
                <c:pt idx="200" formatCode="#,##0">
                  <c:v>176883.91666666666</c:v>
                </c:pt>
                <c:pt idx="201" formatCode="#,##0">
                  <c:v>177157.16666666666</c:v>
                </c:pt>
                <c:pt idx="202" formatCode="#,##0">
                  <c:v>177431.16666666666</c:v>
                </c:pt>
                <c:pt idx="203" formatCode="#,##0">
                  <c:v>177706.08333333334</c:v>
                </c:pt>
                <c:pt idx="204" formatCode="#,##0">
                  <c:v>177981.83333333334</c:v>
                </c:pt>
                <c:pt idx="205" formatCode="#,##0">
                  <c:v>178258.41666666666</c:v>
                </c:pt>
                <c:pt idx="206" formatCode="#,##0">
                  <c:v>178535.83333333334</c:v>
                </c:pt>
                <c:pt idx="207" formatCode="#,##0">
                  <c:v>178814.08333333334</c:v>
                </c:pt>
                <c:pt idx="208" formatCode="#,##0">
                  <c:v>179093</c:v>
                </c:pt>
                <c:pt idx="209" formatCode="#,##0">
                  <c:v>179372.58333333334</c:v>
                </c:pt>
                <c:pt idx="210" formatCode="#,##0">
                  <c:v>179652.66666666666</c:v>
                </c:pt>
                <c:pt idx="211" formatCode="#,##0">
                  <c:v>179933.33333333334</c:v>
                </c:pt>
                <c:pt idx="212" formatCode="#,##0">
                  <c:v>180214.41666666666</c:v>
                </c:pt>
                <c:pt idx="213" formatCode="#,##0">
                  <c:v>180495.91666666666</c:v>
                </c:pt>
                <c:pt idx="214" formatCode="#,##0">
                  <c:v>180777.83333333334</c:v>
                </c:pt>
                <c:pt idx="215" formatCode="#,##0">
                  <c:v>181059.91666666666</c:v>
                </c:pt>
                <c:pt idx="216" formatCode="#,##0">
                  <c:v>181342.33333333334</c:v>
                </c:pt>
              </c:numCache>
            </c:numRef>
          </c:val>
        </c:ser>
        <c:ser>
          <c:idx val="2"/>
          <c:order val="2"/>
          <c:tx>
            <c:strRef>
              <c:f>TOTAL_PEF_B!$AG$2</c:f>
              <c:strCache>
                <c:ptCount val="1"/>
                <c:pt idx="0">
                  <c:v>Fall'13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TOTAL_PEF_B!$BZ$123:$BZ$339</c:f>
              <c:numCache>
                <c:formatCode>General</c:formatCode>
                <c:ptCount val="217"/>
                <c:pt idx="152" formatCode="#,##0">
                  <c:v>164776.16666666666</c:v>
                </c:pt>
                <c:pt idx="153" formatCode="#,##0">
                  <c:v>164909.25</c:v>
                </c:pt>
                <c:pt idx="154" formatCode="#,##0">
                  <c:v>165027.25</c:v>
                </c:pt>
                <c:pt idx="155" formatCode="#,##0">
                  <c:v>165184.16666666666</c:v>
                </c:pt>
                <c:pt idx="156" formatCode="#,##0">
                  <c:v>165385.33333333334</c:v>
                </c:pt>
                <c:pt idx="157" formatCode="#,##0">
                  <c:v>165528.66666666666</c:v>
                </c:pt>
                <c:pt idx="158" formatCode="#,##0">
                  <c:v>165680.08333333334</c:v>
                </c:pt>
                <c:pt idx="159" formatCode="#,##0">
                  <c:v>165837</c:v>
                </c:pt>
                <c:pt idx="160" formatCode="#,##0">
                  <c:v>165945.08333333334</c:v>
                </c:pt>
                <c:pt idx="161" formatCode="#,##0">
                  <c:v>166106.08333333334</c:v>
                </c:pt>
                <c:pt idx="162" formatCode="#,##0">
                  <c:v>166268.33333333334</c:v>
                </c:pt>
                <c:pt idx="163" formatCode="#,##0">
                  <c:v>166407.66666666666</c:v>
                </c:pt>
                <c:pt idx="164" formatCode="#,##0">
                  <c:v>166572</c:v>
                </c:pt>
                <c:pt idx="165" formatCode="#,##0">
                  <c:v>166743.58333333334</c:v>
                </c:pt>
                <c:pt idx="166" formatCode="#,##0">
                  <c:v>166921.83333333334</c:v>
                </c:pt>
                <c:pt idx="167" formatCode="#,##0">
                  <c:v>167106.16666666666</c:v>
                </c:pt>
                <c:pt idx="168" formatCode="#,##0">
                  <c:v>167296.25</c:v>
                </c:pt>
                <c:pt idx="169" formatCode="#,##0">
                  <c:v>167491.5</c:v>
                </c:pt>
                <c:pt idx="170" formatCode="#,##0">
                  <c:v>167691.5</c:v>
                </c:pt>
                <c:pt idx="171" formatCode="#,##0">
                  <c:v>167896</c:v>
                </c:pt>
                <c:pt idx="172" formatCode="#,##0">
                  <c:v>168104.75</c:v>
                </c:pt>
                <c:pt idx="173" formatCode="#,##0">
                  <c:v>168317.58333333334</c:v>
                </c:pt>
                <c:pt idx="174" formatCode="#,##0">
                  <c:v>168534.5</c:v>
                </c:pt>
                <c:pt idx="175" formatCode="#,##0">
                  <c:v>168753.75</c:v>
                </c:pt>
                <c:pt idx="176" formatCode="#,##0">
                  <c:v>168973.66666666666</c:v>
                </c:pt>
                <c:pt idx="177" formatCode="#,##0">
                  <c:v>169192.75</c:v>
                </c:pt>
                <c:pt idx="178" formatCode="#,##0">
                  <c:v>169411</c:v>
                </c:pt>
                <c:pt idx="179" formatCode="#,##0">
                  <c:v>169628.41666666666</c:v>
                </c:pt>
                <c:pt idx="180" formatCode="#,##0">
                  <c:v>169844.91666666666</c:v>
                </c:pt>
                <c:pt idx="181" formatCode="#,##0">
                  <c:v>170060.58333333334</c:v>
                </c:pt>
                <c:pt idx="182" formatCode="#,##0">
                  <c:v>170275.5</c:v>
                </c:pt>
                <c:pt idx="183" formatCode="#,##0">
                  <c:v>170489.58333333334</c:v>
                </c:pt>
                <c:pt idx="184" formatCode="#,##0">
                  <c:v>170702.83333333334</c:v>
                </c:pt>
                <c:pt idx="185" formatCode="#,##0">
                  <c:v>170915.33333333334</c:v>
                </c:pt>
                <c:pt idx="186" formatCode="#,##0">
                  <c:v>171127</c:v>
                </c:pt>
                <c:pt idx="187" formatCode="#,##0">
                  <c:v>171338.25</c:v>
                </c:pt>
                <c:pt idx="188" formatCode="#,##0">
                  <c:v>171549.5</c:v>
                </c:pt>
                <c:pt idx="189" formatCode="#,##0">
                  <c:v>171761.16666666666</c:v>
                </c:pt>
                <c:pt idx="190" formatCode="#,##0">
                  <c:v>171973.25</c:v>
                </c:pt>
                <c:pt idx="191" formatCode="#,##0">
                  <c:v>172185.66666666666</c:v>
                </c:pt>
                <c:pt idx="192" formatCode="#,##0">
                  <c:v>172398.5</c:v>
                </c:pt>
                <c:pt idx="193" formatCode="#,##0">
                  <c:v>172611.66666666666</c:v>
                </c:pt>
                <c:pt idx="194" formatCode="#,##0">
                  <c:v>172825.16666666666</c:v>
                </c:pt>
                <c:pt idx="195" formatCode="#,##0">
                  <c:v>173039.08333333334</c:v>
                </c:pt>
                <c:pt idx="196" formatCode="#,##0">
                  <c:v>173253.41666666666</c:v>
                </c:pt>
                <c:pt idx="197" formatCode="#,##0">
                  <c:v>173468.16666666666</c:v>
                </c:pt>
                <c:pt idx="198" formatCode="#,##0">
                  <c:v>173683.25</c:v>
                </c:pt>
                <c:pt idx="199" formatCode="#,##0">
                  <c:v>173898.25</c:v>
                </c:pt>
                <c:pt idx="200" formatCode="#,##0">
                  <c:v>174112.75</c:v>
                </c:pt>
                <c:pt idx="201" formatCode="#,##0">
                  <c:v>174326.25</c:v>
                </c:pt>
                <c:pt idx="202" formatCode="#,##0">
                  <c:v>174538.75</c:v>
                </c:pt>
                <c:pt idx="203" formatCode="#,##0">
                  <c:v>174750.25</c:v>
                </c:pt>
                <c:pt idx="204" formatCode="#,##0">
                  <c:v>174960.75</c:v>
                </c:pt>
                <c:pt idx="205" formatCode="#,##0">
                  <c:v>175170.33333333334</c:v>
                </c:pt>
                <c:pt idx="206" formatCode="#,##0">
                  <c:v>175378.91666666666</c:v>
                </c:pt>
                <c:pt idx="207" formatCode="#,##0">
                  <c:v>175586.5</c:v>
                </c:pt>
                <c:pt idx="208" formatCode="#,##0">
                  <c:v>175793.08333333334</c:v>
                </c:pt>
                <c:pt idx="209" formatCode="#,##0">
                  <c:v>175998.66666666666</c:v>
                </c:pt>
                <c:pt idx="210" formatCode="#,##0">
                  <c:v>176203.25</c:v>
                </c:pt>
                <c:pt idx="211" formatCode="#,##0">
                  <c:v>176406.83333333334</c:v>
                </c:pt>
                <c:pt idx="212" formatCode="#,##0">
                  <c:v>176609.25</c:v>
                </c:pt>
                <c:pt idx="213" formatCode="#,##0">
                  <c:v>176810.5</c:v>
                </c:pt>
                <c:pt idx="214" formatCode="#,##0">
                  <c:v>177010.5</c:v>
                </c:pt>
                <c:pt idx="215" formatCode="#,##0">
                  <c:v>177209.33333333334</c:v>
                </c:pt>
                <c:pt idx="216" formatCode="#,##0">
                  <c:v>177406.91666666666</c:v>
                </c:pt>
              </c:numCache>
            </c:numRef>
          </c:val>
        </c:ser>
        <c:marker val="1"/>
        <c:axId val="58926208"/>
        <c:axId val="58927744"/>
      </c:lineChart>
      <c:catAx>
        <c:axId val="5892620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927744"/>
        <c:crosses val="autoZero"/>
        <c:auto val="1"/>
        <c:lblAlgn val="ctr"/>
        <c:lblOffset val="100"/>
        <c:tickLblSkip val="12"/>
        <c:tickMarkSkip val="12"/>
      </c:catAx>
      <c:valAx>
        <c:axId val="58927744"/>
        <c:scaling>
          <c:orientation val="minMax"/>
          <c:min val="120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9262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63226045135038"/>
          <c:y val="0.74140752864157433"/>
          <c:w val="0.1356049417241269"/>
          <c:h val="0.1516661726613142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KWH/CUST
12 Month Rolling-BM</a:t>
            </a:r>
          </a:p>
        </c:rich>
      </c:tx>
      <c:layout>
        <c:manualLayout>
          <c:xMode val="edge"/>
          <c:yMode val="edge"/>
          <c:x val="0.38512763596006"/>
          <c:y val="1.96399345335515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691453940067004E-2"/>
          <c:y val="0.10965630114566292"/>
          <c:w val="0.87236403995560452"/>
          <c:h val="0.80851063829787262"/>
        </c:manualLayout>
      </c:layout>
      <c:lineChart>
        <c:grouping val="standard"/>
        <c:ser>
          <c:idx val="0"/>
          <c:order val="0"/>
          <c:tx>
            <c:strRef>
              <c:f>TOTAL_PEF_B!$AE$2</c:f>
              <c:strCache>
                <c:ptCount val="1"/>
                <c:pt idx="0">
                  <c:v>Act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TOTAL_PEF_B!$A$123:$A$351</c:f>
              <c:numCache>
                <c:formatCode>General</c:formatCode>
                <c:ptCount val="229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  <c:pt idx="217">
                  <c:v>2019</c:v>
                </c:pt>
                <c:pt idx="218">
                  <c:v>2019</c:v>
                </c:pt>
                <c:pt idx="219">
                  <c:v>2019</c:v>
                </c:pt>
                <c:pt idx="220">
                  <c:v>2019</c:v>
                </c:pt>
                <c:pt idx="221">
                  <c:v>2019</c:v>
                </c:pt>
                <c:pt idx="222">
                  <c:v>2019</c:v>
                </c:pt>
                <c:pt idx="223">
                  <c:v>2019</c:v>
                </c:pt>
                <c:pt idx="224">
                  <c:v>2019</c:v>
                </c:pt>
                <c:pt idx="225">
                  <c:v>2019</c:v>
                </c:pt>
                <c:pt idx="226">
                  <c:v>2019</c:v>
                </c:pt>
                <c:pt idx="227">
                  <c:v>2019</c:v>
                </c:pt>
                <c:pt idx="228">
                  <c:v>2020</c:v>
                </c:pt>
              </c:numCache>
            </c:numRef>
          </c:cat>
          <c:val>
            <c:numRef>
              <c:f>TOTAL_PEF_B!$AT$123:$AT$339</c:f>
              <c:numCache>
                <c:formatCode>_(* #,##0_);_(* \(#,##0\);_(* "-"??_);_(@_)</c:formatCode>
                <c:ptCount val="217"/>
                <c:pt idx="0">
                  <c:v>14366.32739855949</c:v>
                </c:pt>
                <c:pt idx="1">
                  <c:v>14258.611385362839</c:v>
                </c:pt>
                <c:pt idx="2">
                  <c:v>14261.90572431267</c:v>
                </c:pt>
                <c:pt idx="3">
                  <c:v>14285.017580075679</c:v>
                </c:pt>
                <c:pt idx="4">
                  <c:v>14216.740588201783</c:v>
                </c:pt>
                <c:pt idx="5">
                  <c:v>14125.970764744086</c:v>
                </c:pt>
                <c:pt idx="6">
                  <c:v>14025.726759300276</c:v>
                </c:pt>
                <c:pt idx="7">
                  <c:v>13976.003421241103</c:v>
                </c:pt>
                <c:pt idx="8">
                  <c:v>13967.937796383896</c:v>
                </c:pt>
                <c:pt idx="9">
                  <c:v>13874.645637757436</c:v>
                </c:pt>
                <c:pt idx="10">
                  <c:v>13936.417765079465</c:v>
                </c:pt>
                <c:pt idx="11">
                  <c:v>13814.833339638366</c:v>
                </c:pt>
                <c:pt idx="12">
                  <c:v>13540.882236151583</c:v>
                </c:pt>
                <c:pt idx="13">
                  <c:v>13356.430467422795</c:v>
                </c:pt>
                <c:pt idx="14">
                  <c:v>13442.306411262629</c:v>
                </c:pt>
                <c:pt idx="15">
                  <c:v>13531.228821005156</c:v>
                </c:pt>
                <c:pt idx="16">
                  <c:v>13811.599531009619</c:v>
                </c:pt>
                <c:pt idx="17">
                  <c:v>13799.573010651809</c:v>
                </c:pt>
                <c:pt idx="18">
                  <c:v>13758.029463418292</c:v>
                </c:pt>
                <c:pt idx="19">
                  <c:v>13810.228005720995</c:v>
                </c:pt>
                <c:pt idx="20">
                  <c:v>13773.690248437933</c:v>
                </c:pt>
                <c:pt idx="21">
                  <c:v>14038.828969543631</c:v>
                </c:pt>
                <c:pt idx="22">
                  <c:v>14240.397723642571</c:v>
                </c:pt>
                <c:pt idx="23">
                  <c:v>14402.26037960382</c:v>
                </c:pt>
                <c:pt idx="24">
                  <c:v>14495.471915134916</c:v>
                </c:pt>
                <c:pt idx="25">
                  <c:v>14795.567690325703</c:v>
                </c:pt>
                <c:pt idx="26">
                  <c:v>14737.98691991025</c:v>
                </c:pt>
                <c:pt idx="27">
                  <c:v>14698.117685549278</c:v>
                </c:pt>
                <c:pt idx="28">
                  <c:v>14642.283970845783</c:v>
                </c:pt>
                <c:pt idx="29">
                  <c:v>14747.199675116537</c:v>
                </c:pt>
                <c:pt idx="30">
                  <c:v>14847.27913654347</c:v>
                </c:pt>
                <c:pt idx="31">
                  <c:v>14841.935592068812</c:v>
                </c:pt>
                <c:pt idx="32">
                  <c:v>14864.961223697936</c:v>
                </c:pt>
                <c:pt idx="33">
                  <c:v>14716.041048587498</c:v>
                </c:pt>
                <c:pt idx="34">
                  <c:v>14615.79920930459</c:v>
                </c:pt>
                <c:pt idx="35">
                  <c:v>14590.855045023402</c:v>
                </c:pt>
                <c:pt idx="36">
                  <c:v>14451.67317195557</c:v>
                </c:pt>
                <c:pt idx="37">
                  <c:v>14277.303794449797</c:v>
                </c:pt>
                <c:pt idx="38">
                  <c:v>14298.163790745941</c:v>
                </c:pt>
                <c:pt idx="39">
                  <c:v>14199.045578282336</c:v>
                </c:pt>
                <c:pt idx="40">
                  <c:v>14040.420964487314</c:v>
                </c:pt>
                <c:pt idx="41">
                  <c:v>14058.462281887358</c:v>
                </c:pt>
                <c:pt idx="42">
                  <c:v>14176.88137252961</c:v>
                </c:pt>
                <c:pt idx="43">
                  <c:v>14233.901807952054</c:v>
                </c:pt>
                <c:pt idx="44">
                  <c:v>14176.14819265689</c:v>
                </c:pt>
                <c:pt idx="45">
                  <c:v>14264.058727368927</c:v>
                </c:pt>
                <c:pt idx="46">
                  <c:v>14253.844253446108</c:v>
                </c:pt>
                <c:pt idx="47">
                  <c:v>14175.52718249228</c:v>
                </c:pt>
                <c:pt idx="48">
                  <c:v>14145.302546605843</c:v>
                </c:pt>
                <c:pt idx="49">
                  <c:v>14135.038823355968</c:v>
                </c:pt>
                <c:pt idx="50">
                  <c:v>14137.466582133691</c:v>
                </c:pt>
                <c:pt idx="51">
                  <c:v>14203.923080089313</c:v>
                </c:pt>
                <c:pt idx="52">
                  <c:v>14101.749848800458</c:v>
                </c:pt>
                <c:pt idx="53">
                  <c:v>13979.693390438788</c:v>
                </c:pt>
                <c:pt idx="54">
                  <c:v>13927.778990076105</c:v>
                </c:pt>
                <c:pt idx="55">
                  <c:v>14068.940981658528</c:v>
                </c:pt>
                <c:pt idx="56">
                  <c:v>14267.39143266801</c:v>
                </c:pt>
                <c:pt idx="57">
                  <c:v>14306.442616105162</c:v>
                </c:pt>
                <c:pt idx="58">
                  <c:v>14276.741591002676</c:v>
                </c:pt>
                <c:pt idx="59">
                  <c:v>14250.198417224143</c:v>
                </c:pt>
                <c:pt idx="60">
                  <c:v>14222.8565632995</c:v>
                </c:pt>
                <c:pt idx="61">
                  <c:v>14173.09404117417</c:v>
                </c:pt>
                <c:pt idx="62">
                  <c:v>14145.594980564505</c:v>
                </c:pt>
                <c:pt idx="63">
                  <c:v>14098.515254641159</c:v>
                </c:pt>
                <c:pt idx="64">
                  <c:v>14269.471816040088</c:v>
                </c:pt>
                <c:pt idx="65">
                  <c:v>14270.147716318308</c:v>
                </c:pt>
                <c:pt idx="66">
                  <c:v>14240.377594225029</c:v>
                </c:pt>
                <c:pt idx="67">
                  <c:v>14218.639195573161</c:v>
                </c:pt>
                <c:pt idx="68">
                  <c:v>14099.592126743326</c:v>
                </c:pt>
                <c:pt idx="69">
                  <c:v>14036.553640668861</c:v>
                </c:pt>
                <c:pt idx="70">
                  <c:v>14026.301738885611</c:v>
                </c:pt>
                <c:pt idx="71">
                  <c:v>14009.526988260604</c:v>
                </c:pt>
                <c:pt idx="72">
                  <c:v>13815.085727333184</c:v>
                </c:pt>
                <c:pt idx="73">
                  <c:v>13819.646138569246</c:v>
                </c:pt>
                <c:pt idx="74">
                  <c:v>13862.987830624463</c:v>
                </c:pt>
                <c:pt idx="75">
                  <c:v>13859.542422552806</c:v>
                </c:pt>
                <c:pt idx="76">
                  <c:v>13760.449681121572</c:v>
                </c:pt>
                <c:pt idx="77">
                  <c:v>13645.950011638395</c:v>
                </c:pt>
                <c:pt idx="78">
                  <c:v>13657.762433985648</c:v>
                </c:pt>
                <c:pt idx="79">
                  <c:v>13652.685205450349</c:v>
                </c:pt>
                <c:pt idx="80">
                  <c:v>13723.7472771913</c:v>
                </c:pt>
                <c:pt idx="81">
                  <c:v>13799.5597512267</c:v>
                </c:pt>
                <c:pt idx="82">
                  <c:v>13841.551626841216</c:v>
                </c:pt>
                <c:pt idx="83">
                  <c:v>13790.495291544448</c:v>
                </c:pt>
                <c:pt idx="84">
                  <c:v>13852.585077187447</c:v>
                </c:pt>
                <c:pt idx="85">
                  <c:v>13748.847997860443</c:v>
                </c:pt>
                <c:pt idx="86">
                  <c:v>13658.65523346494</c:v>
                </c:pt>
                <c:pt idx="87">
                  <c:v>13666.448326557658</c:v>
                </c:pt>
                <c:pt idx="88">
                  <c:v>13649.626532161919</c:v>
                </c:pt>
                <c:pt idx="89">
                  <c:v>13791.776251998761</c:v>
                </c:pt>
                <c:pt idx="90">
                  <c:v>13676.539586120338</c:v>
                </c:pt>
                <c:pt idx="91">
                  <c:v>13530.53440799999</c:v>
                </c:pt>
                <c:pt idx="92">
                  <c:v>13473.616200438806</c:v>
                </c:pt>
                <c:pt idx="93">
                  <c:v>13352.694916626377</c:v>
                </c:pt>
                <c:pt idx="94">
                  <c:v>13247.029020884313</c:v>
                </c:pt>
                <c:pt idx="95">
                  <c:v>13338.629585302919</c:v>
                </c:pt>
                <c:pt idx="96">
                  <c:v>13290.952142574373</c:v>
                </c:pt>
                <c:pt idx="97">
                  <c:v>13496.169739640942</c:v>
                </c:pt>
                <c:pt idx="98">
                  <c:v>13532.910123313637</c:v>
                </c:pt>
                <c:pt idx="99">
                  <c:v>13476.472480799219</c:v>
                </c:pt>
                <c:pt idx="100">
                  <c:v>13505.552746257712</c:v>
                </c:pt>
                <c:pt idx="101">
                  <c:v>13409.825237634939</c:v>
                </c:pt>
                <c:pt idx="102">
                  <c:v>13494.53969115469</c:v>
                </c:pt>
                <c:pt idx="103">
                  <c:v>13489.841083668573</c:v>
                </c:pt>
                <c:pt idx="104">
                  <c:v>13392.207628309352</c:v>
                </c:pt>
                <c:pt idx="105">
                  <c:v>13486.270122488459</c:v>
                </c:pt>
                <c:pt idx="106">
                  <c:v>13588.1891739684</c:v>
                </c:pt>
                <c:pt idx="107">
                  <c:v>13458.183119278005</c:v>
                </c:pt>
                <c:pt idx="108">
                  <c:v>13780.900656008396</c:v>
                </c:pt>
                <c:pt idx="109">
                  <c:v>13821.548366431442</c:v>
                </c:pt>
                <c:pt idx="110">
                  <c:v>14045.150845801876</c:v>
                </c:pt>
                <c:pt idx="111">
                  <c:v>14027.673103205867</c:v>
                </c:pt>
                <c:pt idx="112">
                  <c:v>14011.101989613364</c:v>
                </c:pt>
                <c:pt idx="113">
                  <c:v>14087.15686323246</c:v>
                </c:pt>
                <c:pt idx="114">
                  <c:v>14107.548323000346</c:v>
                </c:pt>
                <c:pt idx="115">
                  <c:v>14237.597848032145</c:v>
                </c:pt>
                <c:pt idx="116">
                  <c:v>14240.039181321936</c:v>
                </c:pt>
                <c:pt idx="117">
                  <c:v>14105.949999901883</c:v>
                </c:pt>
                <c:pt idx="118">
                  <c:v>14008.259884351928</c:v>
                </c:pt>
                <c:pt idx="119">
                  <c:v>14106.118893256054</c:v>
                </c:pt>
                <c:pt idx="120">
                  <c:v>14101.064569888933</c:v>
                </c:pt>
                <c:pt idx="121">
                  <c:v>13959.151870784308</c:v>
                </c:pt>
                <c:pt idx="122">
                  <c:v>13639.624309430445</c:v>
                </c:pt>
                <c:pt idx="123">
                  <c:v>13658.943652789903</c:v>
                </c:pt>
                <c:pt idx="124">
                  <c:v>13756.47267169613</c:v>
                </c:pt>
                <c:pt idx="125">
                  <c:v>13709.329181235427</c:v>
                </c:pt>
                <c:pt idx="126">
                  <c:v>13644.304370819165</c:v>
                </c:pt>
                <c:pt idx="127">
                  <c:v>13545.113946784313</c:v>
                </c:pt>
                <c:pt idx="128">
                  <c:v>13560.113862431626</c:v>
                </c:pt>
                <c:pt idx="129">
                  <c:v>13570.666139121931</c:v>
                </c:pt>
                <c:pt idx="130">
                  <c:v>13466.54214119712</c:v>
                </c:pt>
                <c:pt idx="131">
                  <c:v>13313.373915165761</c:v>
                </c:pt>
                <c:pt idx="132">
                  <c:v>12960.463433059458</c:v>
                </c:pt>
                <c:pt idx="133">
                  <c:v>12805.920759849341</c:v>
                </c:pt>
                <c:pt idx="134">
                  <c:v>12824.105860671249</c:v>
                </c:pt>
                <c:pt idx="135">
                  <c:v>12874.37942559066</c:v>
                </c:pt>
                <c:pt idx="136">
                  <c:v>12759.085753199404</c:v>
                </c:pt>
                <c:pt idx="137">
                  <c:v>12703.80206002995</c:v>
                </c:pt>
                <c:pt idx="138">
                  <c:v>12584.660001798435</c:v>
                </c:pt>
                <c:pt idx="139">
                  <c:v>12559.888634248166</c:v>
                </c:pt>
                <c:pt idx="140">
                  <c:v>12475.149859538591</c:v>
                </c:pt>
                <c:pt idx="141">
                  <c:v>12475.334457883411</c:v>
                </c:pt>
                <c:pt idx="142">
                  <c:v>12527.850123272774</c:v>
                </c:pt>
                <c:pt idx="143">
                  <c:v>12499.185337057366</c:v>
                </c:pt>
                <c:pt idx="144">
                  <c:v>12474.495526486335</c:v>
                </c:pt>
                <c:pt idx="145">
                  <c:v>12483.927248745884</c:v>
                </c:pt>
                <c:pt idx="146">
                  <c:v>12513.072011607401</c:v>
                </c:pt>
                <c:pt idx="147">
                  <c:v>12487.670576439248</c:v>
                </c:pt>
                <c:pt idx="148">
                  <c:v>12460.678059188554</c:v>
                </c:pt>
                <c:pt idx="149">
                  <c:v>12418.654114918263</c:v>
                </c:pt>
                <c:pt idx="150">
                  <c:v>12446.402136770008</c:v>
                </c:pt>
                <c:pt idx="151">
                  <c:v>12345.499412130383</c:v>
                </c:pt>
              </c:numCache>
            </c:numRef>
          </c:val>
        </c:ser>
        <c:ser>
          <c:idx val="1"/>
          <c:order val="1"/>
          <c:tx>
            <c:strRef>
              <c:f>TOTAL_PEF_B!$AF$2</c:f>
              <c:strCache>
                <c:ptCount val="1"/>
                <c:pt idx="0">
                  <c:v>WN-Act</c:v>
                </c:pt>
              </c:strCache>
            </c:strRef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TOTAL_PEF_B!$A$123:$A$351</c:f>
              <c:numCache>
                <c:formatCode>General</c:formatCode>
                <c:ptCount val="229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  <c:pt idx="217">
                  <c:v>2019</c:v>
                </c:pt>
                <c:pt idx="218">
                  <c:v>2019</c:v>
                </c:pt>
                <c:pt idx="219">
                  <c:v>2019</c:v>
                </c:pt>
                <c:pt idx="220">
                  <c:v>2019</c:v>
                </c:pt>
                <c:pt idx="221">
                  <c:v>2019</c:v>
                </c:pt>
                <c:pt idx="222">
                  <c:v>2019</c:v>
                </c:pt>
                <c:pt idx="223">
                  <c:v>2019</c:v>
                </c:pt>
                <c:pt idx="224">
                  <c:v>2019</c:v>
                </c:pt>
                <c:pt idx="225">
                  <c:v>2019</c:v>
                </c:pt>
                <c:pt idx="226">
                  <c:v>2019</c:v>
                </c:pt>
                <c:pt idx="227">
                  <c:v>2019</c:v>
                </c:pt>
                <c:pt idx="228">
                  <c:v>2020</c:v>
                </c:pt>
              </c:numCache>
            </c:numRef>
          </c:cat>
          <c:val>
            <c:numRef>
              <c:f>TOTAL_PEF_B!$AU$123:$AU$351</c:f>
              <c:numCache>
                <c:formatCode>_(* #,##0_);_(* \(#,##0\);_(* "-"??_);_(@_)</c:formatCode>
                <c:ptCount val="229"/>
                <c:pt idx="0">
                  <c:v>13837.711398131147</c:v>
                </c:pt>
                <c:pt idx="1">
                  <c:v>13782.580837702048</c:v>
                </c:pt>
                <c:pt idx="2">
                  <c:v>13777.861465974411</c:v>
                </c:pt>
                <c:pt idx="3">
                  <c:v>13798.907041127944</c:v>
                </c:pt>
                <c:pt idx="4">
                  <c:v>13767.516960208006</c:v>
                </c:pt>
                <c:pt idx="5">
                  <c:v>13763.39566072358</c:v>
                </c:pt>
                <c:pt idx="6">
                  <c:v>13744.511074894903</c:v>
                </c:pt>
                <c:pt idx="7">
                  <c:v>13770.478021870375</c:v>
                </c:pt>
                <c:pt idx="8">
                  <c:v>13789.901391270219</c:v>
                </c:pt>
                <c:pt idx="9">
                  <c:v>13796.554290345264</c:v>
                </c:pt>
                <c:pt idx="10">
                  <c:v>13823.884184540824</c:v>
                </c:pt>
                <c:pt idx="11">
                  <c:v>13852.149364105737</c:v>
                </c:pt>
                <c:pt idx="12">
                  <c:v>13807.78268853531</c:v>
                </c:pt>
                <c:pt idx="13">
                  <c:v>13773.655869617471</c:v>
                </c:pt>
                <c:pt idx="14">
                  <c:v>13753.386408186518</c:v>
                </c:pt>
                <c:pt idx="15">
                  <c:v>13794.486786452542</c:v>
                </c:pt>
                <c:pt idx="16">
                  <c:v>13844.01125628819</c:v>
                </c:pt>
                <c:pt idx="17">
                  <c:v>13858.080148803203</c:v>
                </c:pt>
                <c:pt idx="18">
                  <c:v>13881.011020179423</c:v>
                </c:pt>
                <c:pt idx="19">
                  <c:v>13888.684170309485</c:v>
                </c:pt>
                <c:pt idx="20">
                  <c:v>13897.82693263307</c:v>
                </c:pt>
                <c:pt idx="21">
                  <c:v>13905.179676423968</c:v>
                </c:pt>
                <c:pt idx="22">
                  <c:v>13960.375431166205</c:v>
                </c:pt>
                <c:pt idx="23">
                  <c:v>13982.551010816003</c:v>
                </c:pt>
                <c:pt idx="24">
                  <c:v>14030.291809061233</c:v>
                </c:pt>
                <c:pt idx="25">
                  <c:v>14069.84734044763</c:v>
                </c:pt>
                <c:pt idx="26">
                  <c:v>14119.118259759422</c:v>
                </c:pt>
                <c:pt idx="27">
                  <c:v>14101.37084767823</c:v>
                </c:pt>
                <c:pt idx="28">
                  <c:v>14128.77692031114</c:v>
                </c:pt>
                <c:pt idx="29">
                  <c:v>14172.542674669974</c:v>
                </c:pt>
                <c:pt idx="30">
                  <c:v>14194.790493415918</c:v>
                </c:pt>
                <c:pt idx="31">
                  <c:v>14232.831314590707</c:v>
                </c:pt>
                <c:pt idx="32">
                  <c:v>14260.295156801776</c:v>
                </c:pt>
                <c:pt idx="33">
                  <c:v>14284.917490139143</c:v>
                </c:pt>
                <c:pt idx="34">
                  <c:v>14245.006557174293</c:v>
                </c:pt>
                <c:pt idx="35">
                  <c:v>14220.918887841526</c:v>
                </c:pt>
                <c:pt idx="36">
                  <c:v>14205.158379964625</c:v>
                </c:pt>
                <c:pt idx="37">
                  <c:v>14200.238166966556</c:v>
                </c:pt>
                <c:pt idx="38">
                  <c:v>14172.402278948453</c:v>
                </c:pt>
                <c:pt idx="39">
                  <c:v>14135.000905790188</c:v>
                </c:pt>
                <c:pt idx="40">
                  <c:v>14104.56602282454</c:v>
                </c:pt>
                <c:pt idx="41">
                  <c:v>14112.65711128661</c:v>
                </c:pt>
                <c:pt idx="42">
                  <c:v>14146.502513899957</c:v>
                </c:pt>
                <c:pt idx="43">
                  <c:v>14212.009673944201</c:v>
                </c:pt>
                <c:pt idx="44">
                  <c:v>14207.030180565695</c:v>
                </c:pt>
                <c:pt idx="45">
                  <c:v>14214.269123460879</c:v>
                </c:pt>
                <c:pt idx="46">
                  <c:v>14234.645063008054</c:v>
                </c:pt>
                <c:pt idx="47">
                  <c:v>14240.254800596254</c:v>
                </c:pt>
                <c:pt idx="48">
                  <c:v>14240.919505250929</c:v>
                </c:pt>
                <c:pt idx="49">
                  <c:v>14241.288132379756</c:v>
                </c:pt>
                <c:pt idx="50">
                  <c:v>14253.881829189495</c:v>
                </c:pt>
                <c:pt idx="51">
                  <c:v>14278.914300779252</c:v>
                </c:pt>
                <c:pt idx="52">
                  <c:v>14278.630440733048</c:v>
                </c:pt>
                <c:pt idx="53">
                  <c:v>14283.795458510314</c:v>
                </c:pt>
                <c:pt idx="54">
                  <c:v>14281.224352648787</c:v>
                </c:pt>
                <c:pt idx="55">
                  <c:v>14198.772414640876</c:v>
                </c:pt>
                <c:pt idx="56">
                  <c:v>14209.4508278351</c:v>
                </c:pt>
                <c:pt idx="57">
                  <c:v>14148.762320519039</c:v>
                </c:pt>
                <c:pt idx="58">
                  <c:v>14124.912909881223</c:v>
                </c:pt>
                <c:pt idx="59">
                  <c:v>14106.915587861877</c:v>
                </c:pt>
                <c:pt idx="60">
                  <c:v>14096.867835012643</c:v>
                </c:pt>
                <c:pt idx="61">
                  <c:v>14078.200314851823</c:v>
                </c:pt>
                <c:pt idx="62">
                  <c:v>14039.422256056343</c:v>
                </c:pt>
                <c:pt idx="63">
                  <c:v>13978.405800909832</c:v>
                </c:pt>
                <c:pt idx="64">
                  <c:v>13977.301991550652</c:v>
                </c:pt>
                <c:pt idx="65">
                  <c:v>13906.423851885913</c:v>
                </c:pt>
                <c:pt idx="66">
                  <c:v>13910.041720263051</c:v>
                </c:pt>
                <c:pt idx="67">
                  <c:v>13967.295477076579</c:v>
                </c:pt>
                <c:pt idx="68">
                  <c:v>13963.046430028224</c:v>
                </c:pt>
                <c:pt idx="69">
                  <c:v>14047.418055080341</c:v>
                </c:pt>
                <c:pt idx="70">
                  <c:v>14074.733662731904</c:v>
                </c:pt>
                <c:pt idx="71">
                  <c:v>14045.905759720712</c:v>
                </c:pt>
                <c:pt idx="72">
                  <c:v>14139.299956189916</c:v>
                </c:pt>
                <c:pt idx="73">
                  <c:v>14081.000822750637</c:v>
                </c:pt>
                <c:pt idx="74">
                  <c:v>14084.708942397849</c:v>
                </c:pt>
                <c:pt idx="75">
                  <c:v>14119.568396972481</c:v>
                </c:pt>
                <c:pt idx="76">
                  <c:v>14088.973526506112</c:v>
                </c:pt>
                <c:pt idx="77">
                  <c:v>14075.069164502078</c:v>
                </c:pt>
                <c:pt idx="78">
                  <c:v>14057.011045922676</c:v>
                </c:pt>
                <c:pt idx="79">
                  <c:v>14032.62924356141</c:v>
                </c:pt>
                <c:pt idx="80">
                  <c:v>14016.835338955423</c:v>
                </c:pt>
                <c:pt idx="81">
                  <c:v>13990.352667123088</c:v>
                </c:pt>
                <c:pt idx="82">
                  <c:v>13956.175374084418</c:v>
                </c:pt>
                <c:pt idx="83">
                  <c:v>13940.539633584236</c:v>
                </c:pt>
                <c:pt idx="84">
                  <c:v>13763.062912850528</c:v>
                </c:pt>
                <c:pt idx="85">
                  <c:v>13772.625239163721</c:v>
                </c:pt>
                <c:pt idx="86">
                  <c:v>13764.71302936738</c:v>
                </c:pt>
                <c:pt idx="87">
                  <c:v>13760.131418198383</c:v>
                </c:pt>
                <c:pt idx="88">
                  <c:v>13741.702646180078</c:v>
                </c:pt>
                <c:pt idx="89">
                  <c:v>13738.94410233654</c:v>
                </c:pt>
                <c:pt idx="90">
                  <c:v>13679.262153251544</c:v>
                </c:pt>
                <c:pt idx="91">
                  <c:v>13627.368974029836</c:v>
                </c:pt>
                <c:pt idx="92">
                  <c:v>13609.702205733893</c:v>
                </c:pt>
                <c:pt idx="93">
                  <c:v>13540.444851507589</c:v>
                </c:pt>
                <c:pt idx="94">
                  <c:v>13490.264190508269</c:v>
                </c:pt>
                <c:pt idx="95">
                  <c:v>13481.131627360761</c:v>
                </c:pt>
                <c:pt idx="96">
                  <c:v>13494.671190039549</c:v>
                </c:pt>
                <c:pt idx="97">
                  <c:v>13452.629439106617</c:v>
                </c:pt>
                <c:pt idx="98">
                  <c:v>13394.133559539279</c:v>
                </c:pt>
                <c:pt idx="99">
                  <c:v>13331.219030616001</c:v>
                </c:pt>
                <c:pt idx="100">
                  <c:v>13289.503363897787</c:v>
                </c:pt>
                <c:pt idx="101">
                  <c:v>13268.961909381402</c:v>
                </c:pt>
                <c:pt idx="102">
                  <c:v>13259.662747158523</c:v>
                </c:pt>
                <c:pt idx="103">
                  <c:v>13243.100012412768</c:v>
                </c:pt>
                <c:pt idx="104">
                  <c:v>13204.528217630148</c:v>
                </c:pt>
                <c:pt idx="105">
                  <c:v>13193.832211542744</c:v>
                </c:pt>
                <c:pt idx="106">
                  <c:v>13178.985578474218</c:v>
                </c:pt>
                <c:pt idx="107">
                  <c:v>13141.585914593888</c:v>
                </c:pt>
                <c:pt idx="108">
                  <c:v>13020.426918755882</c:v>
                </c:pt>
                <c:pt idx="109">
                  <c:v>13011.227427370492</c:v>
                </c:pt>
                <c:pt idx="110">
                  <c:v>12973.136659165009</c:v>
                </c:pt>
                <c:pt idx="111">
                  <c:v>13011.720307127831</c:v>
                </c:pt>
                <c:pt idx="112">
                  <c:v>13026.841295229036</c:v>
                </c:pt>
                <c:pt idx="113">
                  <c:v>12966.464674677369</c:v>
                </c:pt>
                <c:pt idx="114">
                  <c:v>12914.463017966635</c:v>
                </c:pt>
                <c:pt idx="115">
                  <c:v>12902.371505130344</c:v>
                </c:pt>
                <c:pt idx="116">
                  <c:v>12816.566095730472</c:v>
                </c:pt>
                <c:pt idx="117">
                  <c:v>12754.877300305443</c:v>
                </c:pt>
                <c:pt idx="118">
                  <c:v>12715.330976020099</c:v>
                </c:pt>
                <c:pt idx="119">
                  <c:v>12632.990723162478</c:v>
                </c:pt>
                <c:pt idx="120">
                  <c:v>12628.560684771966</c:v>
                </c:pt>
                <c:pt idx="121">
                  <c:v>12636.207184122855</c:v>
                </c:pt>
                <c:pt idx="122">
                  <c:v>12679.278219840833</c:v>
                </c:pt>
                <c:pt idx="123">
                  <c:v>12642.914785389808</c:v>
                </c:pt>
                <c:pt idx="124">
                  <c:v>12610.488453779964</c:v>
                </c:pt>
                <c:pt idx="125">
                  <c:v>12640.746346922459</c:v>
                </c:pt>
                <c:pt idx="126">
                  <c:v>12638.707903599878</c:v>
                </c:pt>
                <c:pt idx="127">
                  <c:v>12559.338349816137</c:v>
                </c:pt>
                <c:pt idx="128">
                  <c:v>12603.080683349241</c:v>
                </c:pt>
                <c:pt idx="129">
                  <c:v>12648.917006742562</c:v>
                </c:pt>
                <c:pt idx="130">
                  <c:v>12704.94839503748</c:v>
                </c:pt>
                <c:pt idx="131">
                  <c:v>12775.181502064806</c:v>
                </c:pt>
                <c:pt idx="132">
                  <c:v>12833.050306974743</c:v>
                </c:pt>
                <c:pt idx="133">
                  <c:v>12830.094345575539</c:v>
                </c:pt>
                <c:pt idx="134">
                  <c:v>12840.717098504476</c:v>
                </c:pt>
                <c:pt idx="135">
                  <c:v>12842.454210151953</c:v>
                </c:pt>
                <c:pt idx="136">
                  <c:v>12852.210390079335</c:v>
                </c:pt>
                <c:pt idx="137">
                  <c:v>12823.786953006431</c:v>
                </c:pt>
                <c:pt idx="138">
                  <c:v>12822.091619334007</c:v>
                </c:pt>
                <c:pt idx="139">
                  <c:v>12868.337057798815</c:v>
                </c:pt>
                <c:pt idx="140">
                  <c:v>12846.661413220998</c:v>
                </c:pt>
                <c:pt idx="141">
                  <c:v>12806.663574837987</c:v>
                </c:pt>
                <c:pt idx="142">
                  <c:v>12744.202556955985</c:v>
                </c:pt>
                <c:pt idx="143">
                  <c:v>12732.617132663054</c:v>
                </c:pt>
                <c:pt idx="144">
                  <c:v>12718.280764843868</c:v>
                </c:pt>
                <c:pt idx="145">
                  <c:v>12747.898478147465</c:v>
                </c:pt>
                <c:pt idx="146">
                  <c:v>12713.141547873653</c:v>
                </c:pt>
                <c:pt idx="147">
                  <c:v>12671.88674642086</c:v>
                </c:pt>
                <c:pt idx="148">
                  <c:v>12658.449639512013</c:v>
                </c:pt>
                <c:pt idx="149">
                  <c:v>12655.068757517345</c:v>
                </c:pt>
                <c:pt idx="150">
                  <c:v>12624.543487057501</c:v>
                </c:pt>
                <c:pt idx="151">
                  <c:v>12569.316513581216</c:v>
                </c:pt>
              </c:numCache>
            </c:numRef>
          </c:val>
        </c:ser>
        <c:ser>
          <c:idx val="3"/>
          <c:order val="2"/>
          <c:tx>
            <c:strRef>
              <c:f>TOTAL_PEF_B!$AW$2</c:f>
              <c:strCache>
                <c:ptCount val="1"/>
                <c:pt idx="0">
                  <c:v>Spring'13</c:v>
                </c:pt>
              </c:strCache>
            </c:strRef>
          </c:tx>
          <c:spPr>
            <a:ln w="53975">
              <a:solidFill>
                <a:srgbClr val="0000FF"/>
              </a:solidFill>
              <a:prstDash val="sysDot"/>
            </a:ln>
          </c:spPr>
          <c:marker>
            <c:symbol val="none"/>
          </c:marker>
          <c:cat>
            <c:numRef>
              <c:f>TOTAL_PEF_B!$A$123:$A$351</c:f>
              <c:numCache>
                <c:formatCode>General</c:formatCode>
                <c:ptCount val="229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  <c:pt idx="217">
                  <c:v>2019</c:v>
                </c:pt>
                <c:pt idx="218">
                  <c:v>2019</c:v>
                </c:pt>
                <c:pt idx="219">
                  <c:v>2019</c:v>
                </c:pt>
                <c:pt idx="220">
                  <c:v>2019</c:v>
                </c:pt>
                <c:pt idx="221">
                  <c:v>2019</c:v>
                </c:pt>
                <c:pt idx="222">
                  <c:v>2019</c:v>
                </c:pt>
                <c:pt idx="223">
                  <c:v>2019</c:v>
                </c:pt>
                <c:pt idx="224">
                  <c:v>2019</c:v>
                </c:pt>
                <c:pt idx="225">
                  <c:v>2019</c:v>
                </c:pt>
                <c:pt idx="226">
                  <c:v>2019</c:v>
                </c:pt>
                <c:pt idx="227">
                  <c:v>2019</c:v>
                </c:pt>
                <c:pt idx="228">
                  <c:v>2020</c:v>
                </c:pt>
              </c:numCache>
            </c:numRef>
          </c:cat>
          <c:val>
            <c:numRef>
              <c:f>TOTAL_PEF_B!$AW$123:$AW$351</c:f>
              <c:numCache>
                <c:formatCode>General</c:formatCode>
                <c:ptCount val="229"/>
                <c:pt idx="144" formatCode="_(* #,##0_);_(* \(#,##0\);_(* &quot;-&quot;??_);_(@_)">
                  <c:v>12781.01253303396</c:v>
                </c:pt>
                <c:pt idx="145" formatCode="_(* #,##0_);_(* \(#,##0\);_(* &quot;-&quot;??_);_(@_)">
                  <c:v>12810.343446251019</c:v>
                </c:pt>
                <c:pt idx="146" formatCode="_(* #,##0_);_(* \(#,##0\);_(* &quot;-&quot;??_);_(@_)">
                  <c:v>12772.509430188611</c:v>
                </c:pt>
                <c:pt idx="147" formatCode="_(* #,##0_);_(* \(#,##0\);_(* &quot;-&quot;??_);_(@_)">
                  <c:v>12754.287052589703</c:v>
                </c:pt>
                <c:pt idx="148" formatCode="_(* #,##0_);_(* \(#,##0\);_(* &quot;-&quot;??_);_(@_)">
                  <c:v>12791.376768378834</c:v>
                </c:pt>
                <c:pt idx="149" formatCode="_(* #,##0_);_(* \(#,##0\);_(* &quot;-&quot;??_);_(@_)">
                  <c:v>12839.633599981054</c:v>
                </c:pt>
                <c:pt idx="150" formatCode="_(* #,##0_);_(* \(#,##0\);_(* &quot;-&quot;??_);_(@_)">
                  <c:v>12889.333940178953</c:v>
                </c:pt>
                <c:pt idx="151" formatCode="_(* #,##0_);_(* \(#,##0\);_(* &quot;-&quot;??_);_(@_)">
                  <c:v>12923.264921390535</c:v>
                </c:pt>
                <c:pt idx="152" formatCode="_(* #,##0_);_(* \(#,##0\);_(* &quot;-&quot;??_);_(@_)">
                  <c:v>12977.717032439406</c:v>
                </c:pt>
                <c:pt idx="153" formatCode="_(* #,##0_);_(* \(#,##0\);_(* &quot;-&quot;??_);_(@_)">
                  <c:v>13021.389311267472</c:v>
                </c:pt>
                <c:pt idx="154" formatCode="_(* #,##0_);_(* \(#,##0\);_(* &quot;-&quot;??_);_(@_)">
                  <c:v>13032.891694398781</c:v>
                </c:pt>
                <c:pt idx="155" formatCode="_(* #,##0_);_(* \(#,##0\);_(* &quot;-&quot;??_);_(@_)">
                  <c:v>12996.381824261916</c:v>
                </c:pt>
                <c:pt idx="156" formatCode="_(* #,##0_);_(* \(#,##0\);_(* &quot;-&quot;??_);_(@_)">
                  <c:v>13012.021981321861</c:v>
                </c:pt>
                <c:pt idx="157" formatCode="_(* #,##0_);_(* \(#,##0\);_(* &quot;-&quot;??_);_(@_)">
                  <c:v>13020.446209241753</c:v>
                </c:pt>
                <c:pt idx="158" formatCode="_(* #,##0_);_(* \(#,##0\);_(* &quot;-&quot;??_);_(@_)">
                  <c:v>13028.105258436901</c:v>
                </c:pt>
                <c:pt idx="159" formatCode="_(* #,##0_);_(* \(#,##0\);_(* &quot;-&quot;??_);_(@_)">
                  <c:v>13035.618205144558</c:v>
                </c:pt>
                <c:pt idx="160" formatCode="_(* #,##0_);_(* \(#,##0\);_(* &quot;-&quot;??_);_(@_)">
                  <c:v>13043.646367087318</c:v>
                </c:pt>
                <c:pt idx="161" formatCode="_(* #,##0_);_(* \(#,##0\);_(* &quot;-&quot;??_);_(@_)">
                  <c:v>13053.745357189895</c:v>
                </c:pt>
                <c:pt idx="162" formatCode="_(* #,##0_);_(* \(#,##0\);_(* &quot;-&quot;??_);_(@_)">
                  <c:v>13066.351814479631</c:v>
                </c:pt>
                <c:pt idx="163" formatCode="_(* #,##0_);_(* \(#,##0\);_(* &quot;-&quot;??_);_(@_)">
                  <c:v>13079.804795175765</c:v>
                </c:pt>
                <c:pt idx="164" formatCode="_(* #,##0_);_(* \(#,##0\);_(* &quot;-&quot;??_);_(@_)">
                  <c:v>13093.851882302741</c:v>
                </c:pt>
                <c:pt idx="165" formatCode="_(* #,##0_);_(* \(#,##0\);_(* &quot;-&quot;??_);_(@_)">
                  <c:v>13105.578569431183</c:v>
                </c:pt>
                <c:pt idx="166" formatCode="_(* #,##0_);_(* \(#,##0\);_(* &quot;-&quot;??_);_(@_)">
                  <c:v>13112.502159735957</c:v>
                </c:pt>
                <c:pt idx="167" formatCode="_(* #,##0_);_(* \(#,##0\);_(* &quot;-&quot;??_);_(@_)">
                  <c:v>13118.102154745835</c:v>
                </c:pt>
                <c:pt idx="168" formatCode="_(* #,##0_);_(* \(#,##0\);_(* &quot;-&quot;??_);_(@_)">
                  <c:v>13124.709383844638</c:v>
                </c:pt>
                <c:pt idx="169" formatCode="_(* #,##0_);_(* \(#,##0\);_(* &quot;-&quot;??_);_(@_)">
                  <c:v>13128.931768588571</c:v>
                </c:pt>
                <c:pt idx="170" formatCode="_(* #,##0_);_(* \(#,##0\);_(* &quot;-&quot;??_);_(@_)">
                  <c:v>13129.706798633844</c:v>
                </c:pt>
                <c:pt idx="171" formatCode="_(* #,##0_);_(* \(#,##0\);_(* &quot;-&quot;??_);_(@_)">
                  <c:v>13128.901915911216</c:v>
                </c:pt>
                <c:pt idx="172" formatCode="_(* #,##0_);_(* \(#,##0\);_(* &quot;-&quot;??_);_(@_)">
                  <c:v>13128.014177966879</c:v>
                </c:pt>
                <c:pt idx="173" formatCode="_(* #,##0_);_(* \(#,##0\);_(* &quot;-&quot;??_);_(@_)">
                  <c:v>13128.275994958034</c:v>
                </c:pt>
                <c:pt idx="174" formatCode="_(* #,##0_);_(* \(#,##0\);_(* &quot;-&quot;??_);_(@_)">
                  <c:v>13130.38404066188</c:v>
                </c:pt>
                <c:pt idx="175" formatCode="_(* #,##0_);_(* \(#,##0\);_(* &quot;-&quot;??_);_(@_)">
                  <c:v>13132.975863551876</c:v>
                </c:pt>
                <c:pt idx="176" formatCode="_(* #,##0_);_(* \(#,##0\);_(* &quot;-&quot;??_);_(@_)">
                  <c:v>13135.65582314397</c:v>
                </c:pt>
                <c:pt idx="177" formatCode="_(* #,##0_);_(* \(#,##0\);_(* &quot;-&quot;??_);_(@_)">
                  <c:v>13135.689018455709</c:v>
                </c:pt>
                <c:pt idx="178" formatCode="_(* #,##0_);_(* \(#,##0\);_(* &quot;-&quot;??_);_(@_)">
                  <c:v>13131.426777647477</c:v>
                </c:pt>
                <c:pt idx="179" formatCode="_(* #,##0_);_(* \(#,##0\);_(* &quot;-&quot;??_);_(@_)">
                  <c:v>13125.855925742218</c:v>
                </c:pt>
                <c:pt idx="180" formatCode="_(* #,##0_);_(* \(#,##0\);_(* &quot;-&quot;??_);_(@_)">
                  <c:v>13124.225501409312</c:v>
                </c:pt>
                <c:pt idx="181" formatCode="_(* #,##0_);_(* \(#,##0\);_(* &quot;-&quot;??_);_(@_)">
                  <c:v>13122.645234378137</c:v>
                </c:pt>
                <c:pt idx="182" formatCode="_(* #,##0_);_(* \(#,##0\);_(* &quot;-&quot;??_);_(@_)">
                  <c:v>13120.493222358742</c:v>
                </c:pt>
                <c:pt idx="183" formatCode="_(* #,##0_);_(* \(#,##0\);_(* &quot;-&quot;??_);_(@_)">
                  <c:v>13119.647705981988</c:v>
                </c:pt>
                <c:pt idx="184" formatCode="_(* #,##0_);_(* \(#,##0\);_(* &quot;-&quot;??_);_(@_)">
                  <c:v>13121.311803500223</c:v>
                </c:pt>
                <c:pt idx="185" formatCode="_(* #,##0_);_(* \(#,##0\);_(* &quot;-&quot;??_);_(@_)">
                  <c:v>13127.309709040679</c:v>
                </c:pt>
                <c:pt idx="186" formatCode="_(* #,##0_);_(* \(#,##0\);_(* &quot;-&quot;??_);_(@_)">
                  <c:v>13135.098864768268</c:v>
                </c:pt>
                <c:pt idx="187" formatCode="_(* #,##0_);_(* \(#,##0\);_(* &quot;-&quot;??_);_(@_)">
                  <c:v>13143.306429941429</c:v>
                </c:pt>
                <c:pt idx="188" formatCode="_(* #,##0_);_(* \(#,##0\);_(* &quot;-&quot;??_);_(@_)">
                  <c:v>13151.393501303006</c:v>
                </c:pt>
                <c:pt idx="189" formatCode="_(* #,##0_);_(* \(#,##0\);_(* &quot;-&quot;??_);_(@_)">
                  <c:v>13156.753799554135</c:v>
                </c:pt>
                <c:pt idx="190" formatCode="_(* #,##0_);_(* \(#,##0\);_(* &quot;-&quot;??_);_(@_)">
                  <c:v>13157.837243805678</c:v>
                </c:pt>
                <c:pt idx="191" formatCode="_(* #,##0_);_(* \(#,##0\);_(* &quot;-&quot;??_);_(@_)">
                  <c:v>13157.553085319638</c:v>
                </c:pt>
                <c:pt idx="192" formatCode="_(* #,##0_);_(* \(#,##0\);_(* &quot;-&quot;??_);_(@_)">
                  <c:v>13158.357337022937</c:v>
                </c:pt>
                <c:pt idx="193" formatCode="_(* #,##0_);_(* \(#,##0\);_(* &quot;-&quot;??_);_(@_)">
                  <c:v>13155.957492801337</c:v>
                </c:pt>
                <c:pt idx="194" formatCode="_(* #,##0_);_(* \(#,##0\);_(* &quot;-&quot;??_);_(@_)">
                  <c:v>13149.930603428953</c:v>
                </c:pt>
                <c:pt idx="195" formatCode="_(* #,##0_);_(* \(#,##0\);_(* &quot;-&quot;??_);_(@_)">
                  <c:v>13142.218937826747</c:v>
                </c:pt>
                <c:pt idx="196" formatCode="_(* #,##0_);_(* \(#,##0\);_(* &quot;-&quot;??_);_(@_)">
                  <c:v>13134.698970488289</c:v>
                </c:pt>
                <c:pt idx="197" formatCode="_(* #,##0_);_(* \(#,##0\);_(* &quot;-&quot;??_);_(@_)">
                  <c:v>13129.488471965726</c:v>
                </c:pt>
                <c:pt idx="198" formatCode="_(* #,##0_);_(* \(#,##0\);_(* &quot;-&quot;??_);_(@_)">
                  <c:v>13126.672192705235</c:v>
                </c:pt>
                <c:pt idx="199" formatCode="_(* #,##0_);_(* \(#,##0\);_(* &quot;-&quot;??_);_(@_)">
                  <c:v>13125.242337728083</c:v>
                </c:pt>
                <c:pt idx="200" formatCode="_(* #,##0_);_(* \(#,##0\);_(* &quot;-&quot;??_);_(@_)">
                  <c:v>13124.300112416267</c:v>
                </c:pt>
                <c:pt idx="201" formatCode="_(* #,##0_);_(* \(#,##0\);_(* &quot;-&quot;??_);_(@_)">
                  <c:v>13120.6812764599</c:v>
                </c:pt>
                <c:pt idx="202" formatCode="_(* #,##0_);_(* \(#,##0\);_(* &quot;-&quot;??_);_(@_)">
                  <c:v>13112.091673357974</c:v>
                </c:pt>
                <c:pt idx="203" formatCode="_(* #,##0_);_(* \(#,##0\);_(* &quot;-&quot;??_);_(@_)">
                  <c:v>13101.742512481211</c:v>
                </c:pt>
                <c:pt idx="204" formatCode="_(* #,##0_);_(* \(#,##0\);_(* &quot;-&quot;??_);_(@_)">
                  <c:v>13095.182468712908</c:v>
                </c:pt>
                <c:pt idx="205" formatCode="_(* #,##0_);_(* \(#,##0\);_(* &quot;-&quot;??_);_(@_)">
                  <c:v>13088.429092890659</c:v>
                </c:pt>
                <c:pt idx="206" formatCode="_(* #,##0_);_(* \(#,##0\);_(* &quot;-&quot;??_);_(@_)">
                  <c:v>13081.091775685927</c:v>
                </c:pt>
                <c:pt idx="207" formatCode="_(* #,##0_);_(* \(#,##0\);_(* &quot;-&quot;??_);_(@_)">
                  <c:v>13075.393267895601</c:v>
                </c:pt>
                <c:pt idx="208" formatCode="_(* #,##0_);_(* \(#,##0\);_(* &quot;-&quot;??_);_(@_)">
                  <c:v>13073.244417458316</c:v>
                </c:pt>
                <c:pt idx="209" formatCode="_(* #,##0_);_(* \(#,##0\);_(* &quot;-&quot;??_);_(@_)">
                  <c:v>13076.253881936062</c:v>
                </c:pt>
                <c:pt idx="210" formatCode="_(* #,##0_);_(* \(#,##0\);_(* &quot;-&quot;??_);_(@_)">
                  <c:v>13081.109566045698</c:v>
                </c:pt>
                <c:pt idx="211" formatCode="_(* #,##0_);_(* \(#,##0\);_(* &quot;-&quot;??_);_(@_)">
                  <c:v>13086.46962548131</c:v>
                </c:pt>
                <c:pt idx="212" formatCode="_(* #,##0_);_(* \(#,##0\);_(* &quot;-&quot;??_);_(@_)">
                  <c:v>13091.693964872122</c:v>
                </c:pt>
                <c:pt idx="213" formatCode="_(* #,##0_);_(* \(#,##0\);_(* &quot;-&quot;??_);_(@_)">
                  <c:v>13094.009821968151</c:v>
                </c:pt>
                <c:pt idx="214" formatCode="_(* #,##0_);_(* \(#,##0\);_(* &quot;-&quot;??_);_(@_)">
                  <c:v>13091.883445976275</c:v>
                </c:pt>
                <c:pt idx="215" formatCode="_(* #,##0_);_(* \(#,##0\);_(* &quot;-&quot;??_);_(@_)">
                  <c:v>13088.608825241241</c:v>
                </c:pt>
                <c:pt idx="216" formatCode="_(* #,##0_);_(* \(#,##0\);_(* &quot;-&quot;??_);_(@_)">
                  <c:v>13088.297336810845</c:v>
                </c:pt>
                <c:pt idx="217" formatCode="_(* #,##0_);_(* \(#,##0\);_(* &quot;-&quot;??_);_(@_)">
                  <c:v>13086.952835539758</c:v>
                </c:pt>
                <c:pt idx="218" formatCode="_(* #,##0_);_(* \(#,##0\);_(* &quot;-&quot;??_);_(@_)">
                  <c:v>13084.033538869036</c:v>
                </c:pt>
                <c:pt idx="219" formatCode="_(* #,##0_);_(* \(#,##0\);_(* &quot;-&quot;??_);_(@_)">
                  <c:v>13081.436887949874</c:v>
                </c:pt>
                <c:pt idx="220" formatCode="_(* #,##0_);_(* \(#,##0\);_(* &quot;-&quot;??_);_(@_)">
                  <c:v>13080.709670313203</c:v>
                </c:pt>
                <c:pt idx="221" formatCode="_(* #,##0_);_(* \(#,##0\);_(* &quot;-&quot;??_);_(@_)">
                  <c:v>13083.687909827097</c:v>
                </c:pt>
                <c:pt idx="222" formatCode="_(* #,##0_);_(* \(#,##0\);_(* &quot;-&quot;??_);_(@_)">
                  <c:v>13088.423561113756</c:v>
                </c:pt>
                <c:pt idx="223" formatCode="_(* #,##0_);_(* \(#,##0\);_(* &quot;-&quot;??_);_(@_)">
                  <c:v>13093.59485165588</c:v>
                </c:pt>
                <c:pt idx="224" formatCode="_(* #,##0_);_(* \(#,##0\);_(* &quot;-&quot;??_);_(@_)">
                  <c:v>13098.518005805321</c:v>
                </c:pt>
                <c:pt idx="225" formatCode="_(* #,##0_);_(* \(#,##0\);_(* &quot;-&quot;??_);_(@_)">
                  <c:v>13100.426408239135</c:v>
                </c:pt>
                <c:pt idx="226" formatCode="_(* #,##0_);_(* \(#,##0\);_(* &quot;-&quot;??_);_(@_)">
                  <c:v>13097.839013540284</c:v>
                </c:pt>
                <c:pt idx="227" formatCode="_(* #,##0_);_(* \(#,##0\);_(* &quot;-&quot;??_);_(@_)">
                  <c:v>13094.02812402336</c:v>
                </c:pt>
                <c:pt idx="228" formatCode="_(* #,##0_);_(* \(#,##0\);_(* &quot;-&quot;??_);_(@_)">
                  <c:v>13091.572388754343</c:v>
                </c:pt>
              </c:numCache>
            </c:numRef>
          </c:val>
        </c:ser>
        <c:ser>
          <c:idx val="2"/>
          <c:order val="3"/>
          <c:tx>
            <c:strRef>
              <c:f>TOTAL_PEF_B!$AG$2</c:f>
              <c:strCache>
                <c:ptCount val="1"/>
                <c:pt idx="0">
                  <c:v>Fall'13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TOTAL_PEF_B!$A$123:$A$351</c:f>
              <c:numCache>
                <c:formatCode>General</c:formatCode>
                <c:ptCount val="229"/>
                <c:pt idx="0">
                  <c:v>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  <c:pt idx="154">
                  <c:v>2013</c:v>
                </c:pt>
                <c:pt idx="155">
                  <c:v>2013</c:v>
                </c:pt>
                <c:pt idx="156">
                  <c:v>2014</c:v>
                </c:pt>
                <c:pt idx="157">
                  <c:v>2014</c:v>
                </c:pt>
                <c:pt idx="158">
                  <c:v>2014</c:v>
                </c:pt>
                <c:pt idx="159">
                  <c:v>2014</c:v>
                </c:pt>
                <c:pt idx="160">
                  <c:v>2014</c:v>
                </c:pt>
                <c:pt idx="161">
                  <c:v>2014</c:v>
                </c:pt>
                <c:pt idx="162">
                  <c:v>2014</c:v>
                </c:pt>
                <c:pt idx="163">
                  <c:v>2014</c:v>
                </c:pt>
                <c:pt idx="164">
                  <c:v>2014</c:v>
                </c:pt>
                <c:pt idx="165">
                  <c:v>2014</c:v>
                </c:pt>
                <c:pt idx="166">
                  <c:v>2014</c:v>
                </c:pt>
                <c:pt idx="167">
                  <c:v>2014</c:v>
                </c:pt>
                <c:pt idx="168">
                  <c:v>2015</c:v>
                </c:pt>
                <c:pt idx="169">
                  <c:v>2015</c:v>
                </c:pt>
                <c:pt idx="170">
                  <c:v>2015</c:v>
                </c:pt>
                <c:pt idx="171">
                  <c:v>2015</c:v>
                </c:pt>
                <c:pt idx="172">
                  <c:v>2015</c:v>
                </c:pt>
                <c:pt idx="173">
                  <c:v>2015</c:v>
                </c:pt>
                <c:pt idx="174">
                  <c:v>2015</c:v>
                </c:pt>
                <c:pt idx="175">
                  <c:v>2015</c:v>
                </c:pt>
                <c:pt idx="176">
                  <c:v>2015</c:v>
                </c:pt>
                <c:pt idx="177">
                  <c:v>2015</c:v>
                </c:pt>
                <c:pt idx="178">
                  <c:v>2015</c:v>
                </c:pt>
                <c:pt idx="179">
                  <c:v>2015</c:v>
                </c:pt>
                <c:pt idx="180">
                  <c:v>2016</c:v>
                </c:pt>
                <c:pt idx="181">
                  <c:v>2016</c:v>
                </c:pt>
                <c:pt idx="182">
                  <c:v>2016</c:v>
                </c:pt>
                <c:pt idx="183">
                  <c:v>2016</c:v>
                </c:pt>
                <c:pt idx="184">
                  <c:v>2016</c:v>
                </c:pt>
                <c:pt idx="185">
                  <c:v>2016</c:v>
                </c:pt>
                <c:pt idx="186">
                  <c:v>2016</c:v>
                </c:pt>
                <c:pt idx="187">
                  <c:v>2016</c:v>
                </c:pt>
                <c:pt idx="188">
                  <c:v>2016</c:v>
                </c:pt>
                <c:pt idx="189">
                  <c:v>2016</c:v>
                </c:pt>
                <c:pt idx="190">
                  <c:v>2016</c:v>
                </c:pt>
                <c:pt idx="191">
                  <c:v>2016</c:v>
                </c:pt>
                <c:pt idx="192">
                  <c:v>2017</c:v>
                </c:pt>
                <c:pt idx="193">
                  <c:v>2017</c:v>
                </c:pt>
                <c:pt idx="194">
                  <c:v>2017</c:v>
                </c:pt>
                <c:pt idx="195">
                  <c:v>2017</c:v>
                </c:pt>
                <c:pt idx="196">
                  <c:v>2017</c:v>
                </c:pt>
                <c:pt idx="197">
                  <c:v>2017</c:v>
                </c:pt>
                <c:pt idx="198">
                  <c:v>2017</c:v>
                </c:pt>
                <c:pt idx="199">
                  <c:v>2017</c:v>
                </c:pt>
                <c:pt idx="200">
                  <c:v>2017</c:v>
                </c:pt>
                <c:pt idx="201">
                  <c:v>2017</c:v>
                </c:pt>
                <c:pt idx="202">
                  <c:v>2017</c:v>
                </c:pt>
                <c:pt idx="203">
                  <c:v>2017</c:v>
                </c:pt>
                <c:pt idx="204">
                  <c:v>2018</c:v>
                </c:pt>
                <c:pt idx="205">
                  <c:v>2018</c:v>
                </c:pt>
                <c:pt idx="206">
                  <c:v>2018</c:v>
                </c:pt>
                <c:pt idx="207">
                  <c:v>2018</c:v>
                </c:pt>
                <c:pt idx="208">
                  <c:v>2018</c:v>
                </c:pt>
                <c:pt idx="209">
                  <c:v>2018</c:v>
                </c:pt>
                <c:pt idx="210">
                  <c:v>2018</c:v>
                </c:pt>
                <c:pt idx="211">
                  <c:v>2018</c:v>
                </c:pt>
                <c:pt idx="212">
                  <c:v>2018</c:v>
                </c:pt>
                <c:pt idx="213">
                  <c:v>2018</c:v>
                </c:pt>
                <c:pt idx="214">
                  <c:v>2018</c:v>
                </c:pt>
                <c:pt idx="215">
                  <c:v>2018</c:v>
                </c:pt>
                <c:pt idx="216">
                  <c:v>2019</c:v>
                </c:pt>
                <c:pt idx="217">
                  <c:v>2019</c:v>
                </c:pt>
                <c:pt idx="218">
                  <c:v>2019</c:v>
                </c:pt>
                <c:pt idx="219">
                  <c:v>2019</c:v>
                </c:pt>
                <c:pt idx="220">
                  <c:v>2019</c:v>
                </c:pt>
                <c:pt idx="221">
                  <c:v>2019</c:v>
                </c:pt>
                <c:pt idx="222">
                  <c:v>2019</c:v>
                </c:pt>
                <c:pt idx="223">
                  <c:v>2019</c:v>
                </c:pt>
                <c:pt idx="224">
                  <c:v>2019</c:v>
                </c:pt>
                <c:pt idx="225">
                  <c:v>2019</c:v>
                </c:pt>
                <c:pt idx="226">
                  <c:v>2019</c:v>
                </c:pt>
                <c:pt idx="227">
                  <c:v>2019</c:v>
                </c:pt>
                <c:pt idx="228">
                  <c:v>2020</c:v>
                </c:pt>
              </c:numCache>
            </c:numRef>
          </c:cat>
          <c:val>
            <c:numRef>
              <c:f>TOTAL_PEF_B!$AV$123:$AV$351</c:f>
              <c:numCache>
                <c:formatCode>General</c:formatCode>
                <c:ptCount val="229"/>
                <c:pt idx="152" formatCode="_(* #,##0_);_(* \(#,##0\);_(* &quot;-&quot;??_);_(@_)">
                  <c:v>12499.96911037222</c:v>
                </c:pt>
                <c:pt idx="153" formatCode="_(* #,##0_);_(* \(#,##0\);_(* &quot;-&quot;??_);_(@_)">
                  <c:v>12491.551161902949</c:v>
                </c:pt>
                <c:pt idx="154" formatCode="_(* #,##0_);_(* \(#,##0\);_(* &quot;-&quot;??_);_(@_)">
                  <c:v>12500.408918017631</c:v>
                </c:pt>
                <c:pt idx="155" formatCode="_(* #,##0_);_(* \(#,##0\);_(* &quot;-&quot;??_);_(@_)">
                  <c:v>12428.990690410013</c:v>
                </c:pt>
                <c:pt idx="156" formatCode="_(* #,##0_);_(* \(#,##0\);_(* &quot;-&quot;??_);_(@_)">
                  <c:v>12481.890065398053</c:v>
                </c:pt>
                <c:pt idx="157" formatCode="_(* #,##0_);_(* \(#,##0\);_(* &quot;-&quot;??_);_(@_)">
                  <c:v>12467.702598142845</c:v>
                </c:pt>
                <c:pt idx="158" formatCode="_(* #,##0_);_(* \(#,##0\);_(* &quot;-&quot;??_);_(@_)">
                  <c:v>12452.441211445574</c:v>
                </c:pt>
                <c:pt idx="159" formatCode="_(* #,##0_);_(* \(#,##0\);_(* &quot;-&quot;??_);_(@_)">
                  <c:v>12407.856012188344</c:v>
                </c:pt>
                <c:pt idx="160" formatCode="_(* #,##0_);_(* \(#,##0\);_(* &quot;-&quot;??_);_(@_)">
                  <c:v>12398.467130691723</c:v>
                </c:pt>
                <c:pt idx="161" formatCode="_(* #,##0_);_(* \(#,##0\);_(* &quot;-&quot;??_);_(@_)">
                  <c:v>12364.875966023284</c:v>
                </c:pt>
                <c:pt idx="162" formatCode="_(* #,##0_);_(* \(#,##0\);_(* &quot;-&quot;??_);_(@_)">
                  <c:v>12330.573615595922</c:v>
                </c:pt>
                <c:pt idx="163" formatCode="_(* #,##0_);_(* \(#,##0\);_(* &quot;-&quot;??_);_(@_)">
                  <c:v>12344.95322711633</c:v>
                </c:pt>
                <c:pt idx="164" formatCode="_(* #,##0_);_(* \(#,##0\);_(* &quot;-&quot;??_);_(@_)">
                  <c:v>12357.664240585182</c:v>
                </c:pt>
                <c:pt idx="165" formatCode="_(* #,##0_);_(* \(#,##0\);_(* &quot;-&quot;??_);_(@_)">
                  <c:v>12363.798853490332</c:v>
                </c:pt>
                <c:pt idx="166" formatCode="_(* #,##0_);_(* \(#,##0\);_(* &quot;-&quot;??_);_(@_)">
                  <c:v>12368.637334561543</c:v>
                </c:pt>
                <c:pt idx="167" formatCode="_(* #,##0_);_(* \(#,##0\);_(* &quot;-&quot;??_);_(@_)">
                  <c:v>12405.078851536162</c:v>
                </c:pt>
                <c:pt idx="168" formatCode="_(* #,##0_);_(* \(#,##0\);_(* &quot;-&quot;??_);_(@_)">
                  <c:v>12411.030671853185</c:v>
                </c:pt>
                <c:pt idx="169" formatCode="_(* #,##0_);_(* \(#,##0\);_(* &quot;-&quot;??_);_(@_)">
                  <c:v>12405.416076807782</c:v>
                </c:pt>
                <c:pt idx="170" formatCode="_(* #,##0_);_(* \(#,##0\);_(* &quot;-&quot;??_);_(@_)">
                  <c:v>12409.12545820876</c:v>
                </c:pt>
                <c:pt idx="171" formatCode="_(* #,##0_);_(* \(#,##0\);_(* &quot;-&quot;??_);_(@_)">
                  <c:v>12426.477515846515</c:v>
                </c:pt>
                <c:pt idx="172" formatCode="_(* #,##0_);_(* \(#,##0\);_(* &quot;-&quot;??_);_(@_)">
                  <c:v>12449.697615063254</c:v>
                </c:pt>
                <c:pt idx="173" formatCode="_(* #,##0_);_(* \(#,##0\);_(* &quot;-&quot;??_);_(@_)">
                  <c:v>12401.458660295208</c:v>
                </c:pt>
                <c:pt idx="174" formatCode="_(* #,##0_);_(* \(#,##0\);_(* &quot;-&quot;??_);_(@_)">
                  <c:v>12445.55892228946</c:v>
                </c:pt>
                <c:pt idx="175" formatCode="_(* #,##0_);_(* \(#,##0\);_(* &quot;-&quot;??_);_(@_)">
                  <c:v>12381.105586200798</c:v>
                </c:pt>
                <c:pt idx="176" formatCode="_(* #,##0_);_(* \(#,##0\);_(* &quot;-&quot;??_);_(@_)">
                  <c:v>12366.689242388009</c:v>
                </c:pt>
                <c:pt idx="177" formatCode="_(* #,##0_);_(* \(#,##0\);_(* &quot;-&quot;??_);_(@_)">
                  <c:v>12376.578984740234</c:v>
                </c:pt>
                <c:pt idx="178" formatCode="_(* #,##0_);_(* \(#,##0\);_(* &quot;-&quot;??_);_(@_)">
                  <c:v>12378.97002072073</c:v>
                </c:pt>
                <c:pt idx="179" formatCode="_(* #,##0_);_(* \(#,##0\);_(* &quot;-&quot;??_);_(@_)">
                  <c:v>12387.585824724283</c:v>
                </c:pt>
                <c:pt idx="180" formatCode="_(* #,##0_);_(* \(#,##0\);_(* &quot;-&quot;??_);_(@_)">
                  <c:v>12376.664202983819</c:v>
                </c:pt>
                <c:pt idx="181" formatCode="_(* #,##0_);_(* \(#,##0\);_(* &quot;-&quot;??_);_(@_)">
                  <c:v>12371.961848625722</c:v>
                </c:pt>
                <c:pt idx="182" formatCode="_(* #,##0_);_(* \(#,##0\);_(* &quot;-&quot;??_);_(@_)">
                  <c:v>12367.652834491559</c:v>
                </c:pt>
                <c:pt idx="183" formatCode="_(* #,##0_);_(* \(#,##0\);_(* &quot;-&quot;??_);_(@_)">
                  <c:v>12420.699731478626</c:v>
                </c:pt>
                <c:pt idx="184" formatCode="_(* #,##0_);_(* \(#,##0\);_(* &quot;-&quot;??_);_(@_)">
                  <c:v>12387.832895525773</c:v>
                </c:pt>
                <c:pt idx="185" formatCode="_(* #,##0_);_(* \(#,##0\);_(* &quot;-&quot;??_);_(@_)">
                  <c:v>12439.727794020395</c:v>
                </c:pt>
                <c:pt idx="186" formatCode="_(* #,##0_);_(* \(#,##0\);_(* &quot;-&quot;??_);_(@_)">
                  <c:v>12406.639995732474</c:v>
                </c:pt>
                <c:pt idx="187" formatCode="_(* #,##0_);_(* \(#,##0\);_(* &quot;-&quot;??_);_(@_)">
                  <c:v>12400.759761894509</c:v>
                </c:pt>
                <c:pt idx="188" formatCode="_(* #,##0_);_(* \(#,##0\);_(* &quot;-&quot;??_);_(@_)">
                  <c:v>12463.94620095065</c:v>
                </c:pt>
                <c:pt idx="189" formatCode="_(* #,##0_);_(* \(#,##0\);_(* &quot;-&quot;??_);_(@_)">
                  <c:v>12435.847932627719</c:v>
                </c:pt>
                <c:pt idx="190" formatCode="_(* #,##0_);_(* \(#,##0\);_(* &quot;-&quot;??_);_(@_)">
                  <c:v>12419.51069933797</c:v>
                </c:pt>
                <c:pt idx="191" formatCode="_(* #,##0_);_(* \(#,##0\);_(* &quot;-&quot;??_);_(@_)">
                  <c:v>12416.429679129336</c:v>
                </c:pt>
                <c:pt idx="192" formatCode="_(* #,##0_);_(* \(#,##0\);_(* &quot;-&quot;??_);_(@_)">
                  <c:v>12418.658658646011</c:v>
                </c:pt>
                <c:pt idx="193" formatCode="_(* #,##0_);_(* \(#,##0\);_(* &quot;-&quot;??_);_(@_)">
                  <c:v>12422.271750328489</c:v>
                </c:pt>
                <c:pt idx="194" formatCode="_(* #,##0_);_(* \(#,##0\);_(* &quot;-&quot;??_);_(@_)">
                  <c:v>12421.451586455862</c:v>
                </c:pt>
                <c:pt idx="195" formatCode="_(* #,##0_);_(* \(#,##0\);_(* &quot;-&quot;??_);_(@_)">
                  <c:v>12368.627531201373</c:v>
                </c:pt>
                <c:pt idx="196" formatCode="_(* #,##0_);_(* \(#,##0\);_(* &quot;-&quot;??_);_(@_)">
                  <c:v>12392.986784899089</c:v>
                </c:pt>
                <c:pt idx="197" formatCode="_(* #,##0_);_(* \(#,##0\);_(* &quot;-&quot;??_);_(@_)">
                  <c:v>12406.610929778395</c:v>
                </c:pt>
                <c:pt idx="198" formatCode="_(* #,##0_);_(* \(#,##0\);_(* &quot;-&quot;??_);_(@_)">
                  <c:v>12407.118448497073</c:v>
                </c:pt>
                <c:pt idx="199" formatCode="_(* #,##0_);_(* \(#,##0\);_(* &quot;-&quot;??_);_(@_)">
                  <c:v>12471.781590449044</c:v>
                </c:pt>
                <c:pt idx="200" formatCode="_(* #,##0_);_(* \(#,##0\);_(* &quot;-&quot;??_);_(@_)">
                  <c:v>12420.585927550237</c:v>
                </c:pt>
                <c:pt idx="201" formatCode="_(* #,##0_);_(* \(#,##0\);_(* &quot;-&quot;??_);_(@_)">
                  <c:v>12420.893319893936</c:v>
                </c:pt>
                <c:pt idx="202" formatCode="_(* #,##0_);_(* \(#,##0\);_(* &quot;-&quot;??_);_(@_)">
                  <c:v>12432.078817530586</c:v>
                </c:pt>
                <c:pt idx="203" formatCode="_(* #,##0_);_(* \(#,##0\);_(* &quot;-&quot;??_);_(@_)">
                  <c:v>12428.673999783938</c:v>
                </c:pt>
                <c:pt idx="204" formatCode="_(* #,##0_);_(* \(#,##0\);_(* &quot;-&quot;??_);_(@_)">
                  <c:v>12443.080546617664</c:v>
                </c:pt>
                <c:pt idx="205" formatCode="_(* #,##0_);_(* \(#,##0\);_(* &quot;-&quot;??_);_(@_)">
                  <c:v>12448.46473921404</c:v>
                </c:pt>
                <c:pt idx="206" formatCode="_(* #,##0_);_(* \(#,##0\);_(* &quot;-&quot;??_);_(@_)">
                  <c:v>12453.297572493862</c:v>
                </c:pt>
                <c:pt idx="207" formatCode="_(* #,##0_);_(* \(#,##0\);_(* &quot;-&quot;??_);_(@_)">
                  <c:v>12470.665013328442</c:v>
                </c:pt>
                <c:pt idx="208" formatCode="_(* #,##0_);_(* \(#,##0\);_(* &quot;-&quot;??_);_(@_)">
                  <c:v>12467.581278736614</c:v>
                </c:pt>
                <c:pt idx="209" formatCode="_(* #,##0_);_(* \(#,##0\);_(* &quot;-&quot;??_);_(@_)">
                  <c:v>12476.307853519864</c:v>
                </c:pt>
                <c:pt idx="210" formatCode="_(* #,##0_);_(* \(#,##0\);_(* &quot;-&quot;??_);_(@_)">
                  <c:v>12482.179620562156</c:v>
                </c:pt>
                <c:pt idx="211" formatCode="_(* #,##0_);_(* \(#,##0\);_(* &quot;-&quot;??_);_(@_)">
                  <c:v>12487.770145062408</c:v>
                </c:pt>
                <c:pt idx="212" formatCode="_(* #,##0_);_(* \(#,##0\);_(* &quot;-&quot;??_);_(@_)">
                  <c:v>12493.298106952123</c:v>
                </c:pt>
                <c:pt idx="213" formatCode="_(* #,##0_);_(* \(#,##0\);_(* &quot;-&quot;??_);_(@_)">
                  <c:v>12492.132469018279</c:v>
                </c:pt>
                <c:pt idx="214" formatCode="_(* #,##0_);_(* \(#,##0\);_(* &quot;-&quot;??_);_(@_)">
                  <c:v>12493.26213305887</c:v>
                </c:pt>
                <c:pt idx="215" formatCode="_(* #,##0_);_(* \(#,##0\);_(* &quot;-&quot;??_);_(@_)">
                  <c:v>12463.448233023202</c:v>
                </c:pt>
                <c:pt idx="216" formatCode="_(* #,##0_);_(* \(#,##0\);_(* &quot;-&quot;??_);_(@_)">
                  <c:v>12446.297086968232</c:v>
                </c:pt>
                <c:pt idx="217" formatCode="_(* #,##0_);_(* \(#,##0\);_(* &quot;-&quot;??_);_(@_)">
                  <c:v>12455.561325340097</c:v>
                </c:pt>
                <c:pt idx="218" formatCode="_(* #,##0_);_(* \(#,##0\);_(* &quot;-&quot;??_);_(@_)">
                  <c:v>12456.993584748632</c:v>
                </c:pt>
                <c:pt idx="219" formatCode="_(* #,##0_);_(* \(#,##0\);_(* &quot;-&quot;??_);_(@_)">
                  <c:v>12453.745224598615</c:v>
                </c:pt>
                <c:pt idx="220" formatCode="_(* #,##0_);_(* \(#,##0\);_(* &quot;-&quot;??_);_(@_)">
                  <c:v>12462.375049744309</c:v>
                </c:pt>
                <c:pt idx="221" formatCode="_(* #,##0_);_(* \(#,##0\);_(* &quot;-&quot;??_);_(@_)">
                  <c:v>12444.246337548098</c:v>
                </c:pt>
                <c:pt idx="222" formatCode="_(* #,##0_);_(* \(#,##0\);_(* &quot;-&quot;??_);_(@_)">
                  <c:v>12433.200655213035</c:v>
                </c:pt>
                <c:pt idx="223" formatCode="_(* #,##0_);_(* \(#,##0\);_(* &quot;-&quot;??_);_(@_)">
                  <c:v>12375.598681305089</c:v>
                </c:pt>
                <c:pt idx="224" formatCode="_(* #,##0_);_(* \(#,##0\);_(* &quot;-&quot;??_);_(@_)">
                  <c:v>12375.23498765676</c:v>
                </c:pt>
                <c:pt idx="225" formatCode="_(* #,##0_);_(* \(#,##0\);_(* &quot;-&quot;??_);_(@_)">
                  <c:v>12401.168180013166</c:v>
                </c:pt>
                <c:pt idx="226" formatCode="_(* #,##0_);_(* \(#,##0\);_(* &quot;-&quot;??_);_(@_)">
                  <c:v>12413.946955621963</c:v>
                </c:pt>
                <c:pt idx="227" formatCode="_(* #,##0_);_(* \(#,##0\);_(* &quot;-&quot;??_);_(@_)">
                  <c:v>12453.137858679815</c:v>
                </c:pt>
                <c:pt idx="228" formatCode="_(* #,##0_);_(* \(#,##0\);_(* &quot;-&quot;??_);_(@_)">
                  <c:v>12460.613936152342</c:v>
                </c:pt>
              </c:numCache>
            </c:numRef>
          </c:val>
        </c:ser>
        <c:marker val="1"/>
        <c:axId val="59095680"/>
        <c:axId val="58986880"/>
      </c:lineChart>
      <c:catAx>
        <c:axId val="5909568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986880"/>
        <c:crosses val="autoZero"/>
        <c:auto val="1"/>
        <c:lblAlgn val="ctr"/>
        <c:lblOffset val="100"/>
        <c:tickLblSkip val="12"/>
        <c:tickMarkSkip val="12"/>
      </c:catAx>
      <c:valAx>
        <c:axId val="58986880"/>
        <c:scaling>
          <c:orientation val="minMax"/>
          <c:max val="16000"/>
          <c:min val="10000"/>
        </c:scaling>
        <c:axPos val="l"/>
        <c:numFmt formatCode="_(* #,##0_);_(* \(#,##0\);_(* &quot;-&quot;??_);_(@_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956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8431372549019607E-2"/>
          <c:y val="0.70158210583742375"/>
          <c:w val="0.14187945152804846"/>
          <c:h val="0.2051996855548539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tabSelected="1" zoomScale="110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tabSelected="1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75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tabSelected="1" zoomScale="75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tabSelected="1" zoomScale="90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tabSelected="1" zoomScale="110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tabSelected="1" zoomScale="110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tabSelected="1" zoomScale="90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tabSelected="1" zoomScale="75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tabSelected="1" workbookViewId="0"/>
  </sheetViews>
  <pageMargins left="0.75" right="0.75" top="1" bottom="1" header="0.5" footer="0.5"/>
  <pageSetup orientation="landscape" r:id="rId1"/>
  <headerFooter alignWithMargins="0">
    <oddFooter>&amp;R14LGBRA-NRGPOD1-6-DOC 40
14BGBRA-STAFFROG1-19A-DOC 40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18" Type="http://schemas.openxmlformats.org/officeDocument/2006/relationships/chart" Target="../charts/chart30.xml"/><Relationship Id="rId3" Type="http://schemas.openxmlformats.org/officeDocument/2006/relationships/chart" Target="../charts/chart15.xml"/><Relationship Id="rId21" Type="http://schemas.openxmlformats.org/officeDocument/2006/relationships/chart" Target="../charts/chart33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17" Type="http://schemas.openxmlformats.org/officeDocument/2006/relationships/chart" Target="../charts/chart29.xml"/><Relationship Id="rId2" Type="http://schemas.openxmlformats.org/officeDocument/2006/relationships/chart" Target="../charts/chart14.xml"/><Relationship Id="rId16" Type="http://schemas.openxmlformats.org/officeDocument/2006/relationships/chart" Target="../charts/chart28.xml"/><Relationship Id="rId20" Type="http://schemas.openxmlformats.org/officeDocument/2006/relationships/chart" Target="../charts/chart32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5" Type="http://schemas.openxmlformats.org/officeDocument/2006/relationships/chart" Target="../charts/chart27.xml"/><Relationship Id="rId10" Type="http://schemas.openxmlformats.org/officeDocument/2006/relationships/chart" Target="../charts/chart22.xml"/><Relationship Id="rId19" Type="http://schemas.openxmlformats.org/officeDocument/2006/relationships/chart" Target="../charts/chart31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chart" Target="../charts/chart26.xml"/><Relationship Id="rId22" Type="http://schemas.openxmlformats.org/officeDocument/2006/relationships/chart" Target="../charts/chart3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56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08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56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246529</xdr:colOff>
      <xdr:row>658</xdr:row>
      <xdr:rowOff>44823</xdr:rowOff>
    </xdr:from>
    <xdr:to>
      <xdr:col>76</xdr:col>
      <xdr:colOff>33617</xdr:colOff>
      <xdr:row>686</xdr:row>
      <xdr:rowOff>22411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27</xdr:row>
      <xdr:rowOff>57150</xdr:rowOff>
    </xdr:from>
    <xdr:to>
      <xdr:col>8</xdr:col>
      <xdr:colOff>571500</xdr:colOff>
      <xdr:row>46</xdr:row>
      <xdr:rowOff>123825</xdr:rowOff>
    </xdr:to>
    <xdr:graphicFrame macro="">
      <xdr:nvGraphicFramePr>
        <xdr:cNvPr id="50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47625</xdr:colOff>
      <xdr:row>27</xdr:row>
      <xdr:rowOff>38100</xdr:rowOff>
    </xdr:from>
    <xdr:to>
      <xdr:col>20</xdr:col>
      <xdr:colOff>590550</xdr:colOff>
      <xdr:row>46</xdr:row>
      <xdr:rowOff>104775</xdr:rowOff>
    </xdr:to>
    <xdr:graphicFrame macro="">
      <xdr:nvGraphicFramePr>
        <xdr:cNvPr id="506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38100</xdr:colOff>
      <xdr:row>79</xdr:row>
      <xdr:rowOff>38100</xdr:rowOff>
    </xdr:from>
    <xdr:to>
      <xdr:col>20</xdr:col>
      <xdr:colOff>561975</xdr:colOff>
      <xdr:row>98</xdr:row>
      <xdr:rowOff>104775</xdr:rowOff>
    </xdr:to>
    <xdr:graphicFrame macro="">
      <xdr:nvGraphicFramePr>
        <xdr:cNvPr id="506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9525</xdr:colOff>
      <xdr:row>183</xdr:row>
      <xdr:rowOff>38100</xdr:rowOff>
    </xdr:from>
    <xdr:to>
      <xdr:col>20</xdr:col>
      <xdr:colOff>552450</xdr:colOff>
      <xdr:row>202</xdr:row>
      <xdr:rowOff>104775</xdr:rowOff>
    </xdr:to>
    <xdr:graphicFrame macro="">
      <xdr:nvGraphicFramePr>
        <xdr:cNvPr id="506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79</xdr:row>
      <xdr:rowOff>38100</xdr:rowOff>
    </xdr:from>
    <xdr:to>
      <xdr:col>8</xdr:col>
      <xdr:colOff>561975</xdr:colOff>
      <xdr:row>98</xdr:row>
      <xdr:rowOff>104775</xdr:rowOff>
    </xdr:to>
    <xdr:graphicFrame macro="">
      <xdr:nvGraphicFramePr>
        <xdr:cNvPr id="506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19050</xdr:colOff>
      <xdr:row>131</xdr:row>
      <xdr:rowOff>38100</xdr:rowOff>
    </xdr:from>
    <xdr:to>
      <xdr:col>20</xdr:col>
      <xdr:colOff>561975</xdr:colOff>
      <xdr:row>150</xdr:row>
      <xdr:rowOff>104775</xdr:rowOff>
    </xdr:to>
    <xdr:graphicFrame macro="">
      <xdr:nvGraphicFramePr>
        <xdr:cNvPr id="506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38100</xdr:colOff>
      <xdr:row>131</xdr:row>
      <xdr:rowOff>19050</xdr:rowOff>
    </xdr:from>
    <xdr:to>
      <xdr:col>31</xdr:col>
      <xdr:colOff>581025</xdr:colOff>
      <xdr:row>150</xdr:row>
      <xdr:rowOff>85725</xdr:rowOff>
    </xdr:to>
    <xdr:graphicFrame macro="">
      <xdr:nvGraphicFramePr>
        <xdr:cNvPr id="507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</xdr:colOff>
      <xdr:row>131</xdr:row>
      <xdr:rowOff>38100</xdr:rowOff>
    </xdr:from>
    <xdr:to>
      <xdr:col>8</xdr:col>
      <xdr:colOff>542925</xdr:colOff>
      <xdr:row>150</xdr:row>
      <xdr:rowOff>104775</xdr:rowOff>
    </xdr:to>
    <xdr:graphicFrame macro="">
      <xdr:nvGraphicFramePr>
        <xdr:cNvPr id="507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38100</xdr:colOff>
      <xdr:row>183</xdr:row>
      <xdr:rowOff>47625</xdr:rowOff>
    </xdr:from>
    <xdr:to>
      <xdr:col>8</xdr:col>
      <xdr:colOff>561975</xdr:colOff>
      <xdr:row>202</xdr:row>
      <xdr:rowOff>114300</xdr:rowOff>
    </xdr:to>
    <xdr:graphicFrame macro="">
      <xdr:nvGraphicFramePr>
        <xdr:cNvPr id="507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9525</xdr:colOff>
      <xdr:row>27</xdr:row>
      <xdr:rowOff>38100</xdr:rowOff>
    </xdr:from>
    <xdr:to>
      <xdr:col>31</xdr:col>
      <xdr:colOff>523875</xdr:colOff>
      <xdr:row>46</xdr:row>
      <xdr:rowOff>104775</xdr:rowOff>
    </xdr:to>
    <xdr:graphicFrame macro="">
      <xdr:nvGraphicFramePr>
        <xdr:cNvPr id="507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28575</xdr:colOff>
      <xdr:row>79</xdr:row>
      <xdr:rowOff>28575</xdr:rowOff>
    </xdr:from>
    <xdr:to>
      <xdr:col>31</xdr:col>
      <xdr:colOff>523875</xdr:colOff>
      <xdr:row>98</xdr:row>
      <xdr:rowOff>95250</xdr:rowOff>
    </xdr:to>
    <xdr:graphicFrame macro="">
      <xdr:nvGraphicFramePr>
        <xdr:cNvPr id="50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8</xdr:col>
      <xdr:colOff>523875</xdr:colOff>
      <xdr:row>251</xdr:row>
      <xdr:rowOff>66675</xdr:rowOff>
    </xdr:to>
    <xdr:graphicFrame macro="">
      <xdr:nvGraphicFramePr>
        <xdr:cNvPr id="1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269</xdr:row>
      <xdr:rowOff>57150</xdr:rowOff>
    </xdr:from>
    <xdr:to>
      <xdr:col>8</xdr:col>
      <xdr:colOff>942975</xdr:colOff>
      <xdr:row>288</xdr:row>
      <xdr:rowOff>123825</xdr:rowOff>
    </xdr:to>
    <xdr:graphicFrame macro="">
      <xdr:nvGraphicFramePr>
        <xdr:cNvPr id="1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</xdr:colOff>
      <xdr:row>289</xdr:row>
      <xdr:rowOff>0</xdr:rowOff>
    </xdr:from>
    <xdr:to>
      <xdr:col>8</xdr:col>
      <xdr:colOff>933451</xdr:colOff>
      <xdr:row>308</xdr:row>
      <xdr:rowOff>66675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309</xdr:row>
      <xdr:rowOff>0</xdr:rowOff>
    </xdr:from>
    <xdr:to>
      <xdr:col>8</xdr:col>
      <xdr:colOff>904875</xdr:colOff>
      <xdr:row>328</xdr:row>
      <xdr:rowOff>66675</xdr:rowOff>
    </xdr:to>
    <xdr:graphicFrame macro="">
      <xdr:nvGraphicFramePr>
        <xdr:cNvPr id="1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</xdr:colOff>
      <xdr:row>329</xdr:row>
      <xdr:rowOff>57150</xdr:rowOff>
    </xdr:from>
    <xdr:to>
      <xdr:col>8</xdr:col>
      <xdr:colOff>942975</xdr:colOff>
      <xdr:row>348</xdr:row>
      <xdr:rowOff>123825</xdr:rowOff>
    </xdr:to>
    <xdr:graphicFrame macro="">
      <xdr:nvGraphicFramePr>
        <xdr:cNvPr id="1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47624</xdr:colOff>
      <xdr:row>348</xdr:row>
      <xdr:rowOff>142875</xdr:rowOff>
    </xdr:from>
    <xdr:to>
      <xdr:col>8</xdr:col>
      <xdr:colOff>923925</xdr:colOff>
      <xdr:row>367</xdr:row>
      <xdr:rowOff>133350</xdr:rowOff>
    </xdr:to>
    <xdr:graphicFrame macro="">
      <xdr:nvGraphicFramePr>
        <xdr:cNvPr id="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38101</xdr:colOff>
      <xdr:row>368</xdr:row>
      <xdr:rowOff>28575</xdr:rowOff>
    </xdr:from>
    <xdr:to>
      <xdr:col>8</xdr:col>
      <xdr:colOff>914401</xdr:colOff>
      <xdr:row>388</xdr:row>
      <xdr:rowOff>104775</xdr:rowOff>
    </xdr:to>
    <xdr:graphicFrame macro="">
      <xdr:nvGraphicFramePr>
        <xdr:cNvPr id="1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47625</xdr:colOff>
      <xdr:row>389</xdr:row>
      <xdr:rowOff>57150</xdr:rowOff>
    </xdr:from>
    <xdr:to>
      <xdr:col>8</xdr:col>
      <xdr:colOff>885825</xdr:colOff>
      <xdr:row>408</xdr:row>
      <xdr:rowOff>123825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114300</xdr:colOff>
      <xdr:row>289</xdr:row>
      <xdr:rowOff>38100</xdr:rowOff>
    </xdr:from>
    <xdr:to>
      <xdr:col>18</xdr:col>
      <xdr:colOff>190500</xdr:colOff>
      <xdr:row>308</xdr:row>
      <xdr:rowOff>104775</xdr:rowOff>
    </xdr:to>
    <xdr:graphicFrame macro="">
      <xdr:nvGraphicFramePr>
        <xdr:cNvPr id="2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123825</xdr:colOff>
      <xdr:row>309</xdr:row>
      <xdr:rowOff>47625</xdr:rowOff>
    </xdr:from>
    <xdr:to>
      <xdr:col>18</xdr:col>
      <xdr:colOff>180975</xdr:colOff>
      <xdr:row>328</xdr:row>
      <xdr:rowOff>114300</xdr:rowOff>
    </xdr:to>
    <xdr:graphicFrame macro="">
      <xdr:nvGraphicFramePr>
        <xdr:cNvPr id="2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47625</xdr:colOff>
      <xdr:row>409</xdr:row>
      <xdr:rowOff>28575</xdr:rowOff>
    </xdr:from>
    <xdr:to>
      <xdr:col>8</xdr:col>
      <xdr:colOff>923925</xdr:colOff>
      <xdr:row>428</xdr:row>
      <xdr:rowOff>95250</xdr:rowOff>
    </xdr:to>
    <xdr:graphicFrame macro="">
      <xdr:nvGraphicFramePr>
        <xdr:cNvPr id="2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246529</xdr:colOff>
      <xdr:row>658</xdr:row>
      <xdr:rowOff>44823</xdr:rowOff>
    </xdr:from>
    <xdr:to>
      <xdr:col>76</xdr:col>
      <xdr:colOff>33617</xdr:colOff>
      <xdr:row>686</xdr:row>
      <xdr:rowOff>22411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0.61778</cdr:x>
      <cdr:y>0.11765</cdr:y>
    </cdr:from>
    <cdr:to>
      <cdr:x>0.88</cdr:x>
      <cdr:y>0.22004</cdr:y>
    </cdr:to>
    <cdr:sp macro="" textlink="">
      <cdr:nvSpPr>
        <cdr:cNvPr id="2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5900" y="685800"/>
          <a:ext cx="2247900" cy="596900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UCF 55 MW SS Cogen in 2013.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 Popul growth drives more services.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0.65481</cdr:x>
      <cdr:y>0.48584</cdr:y>
    </cdr:from>
    <cdr:to>
      <cdr:x>0.94815</cdr:x>
      <cdr:y>0.58824</cdr:y>
    </cdr:to>
    <cdr:sp macro="" textlink="">
      <cdr:nvSpPr>
        <cdr:cNvPr id="3" name="Oval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3400" y="2832100"/>
          <a:ext cx="2514600" cy="596900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Potential RISK:</a:t>
          </a:r>
        </a:p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Loss of UF...Largest customer</a:t>
          </a:r>
        </a:p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460 GWH.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0.73481</cdr:x>
      <cdr:y>0.63617</cdr:y>
    </cdr:from>
    <cdr:to>
      <cdr:x>0.92296</cdr:x>
      <cdr:y>0.71242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299200" y="3708400"/>
          <a:ext cx="1612900" cy="444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Lighting Efficiency improvements  kick in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08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0.34294</cdr:x>
      <cdr:y>0.19902</cdr:y>
    </cdr:from>
    <cdr:to>
      <cdr:x>0.43794</cdr:x>
      <cdr:y>0.34877</cdr:y>
    </cdr:to>
    <cdr:sp macro="" textlink="">
      <cdr:nvSpPr>
        <cdr:cNvPr id="11270" name="Oval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39813" y="1158451"/>
          <a:ext cx="814387" cy="871670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PCS</a:t>
          </a:r>
        </a:p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Buy All/ Sell All</a:t>
          </a:r>
        </a:p>
      </cdr:txBody>
    </cdr:sp>
  </cdr:relSizeAnchor>
  <cdr:relSizeAnchor xmlns:cdr="http://schemas.openxmlformats.org/drawingml/2006/chartDrawing">
    <cdr:from>
      <cdr:x>0.38669</cdr:x>
      <cdr:y>0.67248</cdr:y>
    </cdr:from>
    <cdr:to>
      <cdr:x>0.50644</cdr:x>
      <cdr:y>0.86451</cdr:y>
    </cdr:to>
    <cdr:sp macro="" textlink="">
      <cdr:nvSpPr>
        <cdr:cNvPr id="11273" name="Oval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4879" y="3914389"/>
          <a:ext cx="1026557" cy="1117774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Mosaic mine shutdown &amp; end of BA/SA</a:t>
          </a:r>
        </a:p>
      </cdr:txBody>
    </cdr:sp>
  </cdr:relSizeAnchor>
  <cdr:relSizeAnchor xmlns:cdr="http://schemas.openxmlformats.org/drawingml/2006/chartDrawing">
    <cdr:from>
      <cdr:x>0.47827</cdr:x>
      <cdr:y>0.25568</cdr:y>
    </cdr:from>
    <cdr:to>
      <cdr:x>0.59961</cdr:x>
      <cdr:y>0.38443</cdr:y>
    </cdr:to>
    <cdr:sp macro="" textlink="">
      <cdr:nvSpPr>
        <cdr:cNvPr id="6" name="Oval 5"/>
        <cdr:cNvSpPr/>
      </cdr:nvSpPr>
      <cdr:spPr bwMode="auto">
        <a:xfrm xmlns:a="http://schemas.openxmlformats.org/drawingml/2006/main">
          <a:off x="4099927" y="1488281"/>
          <a:ext cx="1040187" cy="749433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r>
            <a:rPr lang="en-US" sz="1000">
              <a:latin typeface="Arial" pitchFamily="34" charset="0"/>
              <a:cs typeface="Arial" pitchFamily="34" charset="0"/>
            </a:rPr>
            <a:t>Commodity price run-up &amp; collapse.</a:t>
          </a:r>
        </a:p>
      </cdr:txBody>
    </cdr:sp>
  </cdr:relSizeAnchor>
  <cdr:relSizeAnchor xmlns:cdr="http://schemas.openxmlformats.org/drawingml/2006/chartDrawing">
    <cdr:from>
      <cdr:x>0.8672</cdr:x>
      <cdr:y>0.24405</cdr:y>
    </cdr:from>
    <cdr:to>
      <cdr:x>0.97818</cdr:x>
      <cdr:y>0.40117</cdr:y>
    </cdr:to>
    <cdr:sp macro="" textlink="">
      <cdr:nvSpPr>
        <cdr:cNvPr id="5" name="Oval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4113" y="1420591"/>
          <a:ext cx="951376" cy="914569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New Mosaic  mine expected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56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0.44543</cdr:x>
      <cdr:y>0.15844</cdr:y>
    </cdr:from>
    <cdr:to>
      <cdr:x>0.68516</cdr:x>
      <cdr:y>0.24617</cdr:y>
    </cdr:to>
    <cdr:sp macro="" textlink="">
      <cdr:nvSpPr>
        <cdr:cNvPr id="8195" name="Oval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2719" y="925123"/>
          <a:ext cx="2057368" cy="512240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Weak building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materials &amp; juice industries</a:t>
          </a:r>
        </a:p>
      </cdr:txBody>
    </cdr:sp>
  </cdr:relSizeAnchor>
  <cdr:relSizeAnchor xmlns:cdr="http://schemas.openxmlformats.org/drawingml/2006/chartDrawing">
    <cdr:from>
      <cdr:x>0.46948</cdr:x>
      <cdr:y>0.24268</cdr:y>
    </cdr:from>
    <cdr:to>
      <cdr:x>0.52461</cdr:x>
      <cdr:y>0.30506</cdr:y>
    </cdr:to>
    <cdr:sp macro="" textlink="">
      <cdr:nvSpPr>
        <cdr:cNvPr id="8198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4029075" y="1416970"/>
          <a:ext cx="473101" cy="36420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0.14465</cdr:x>
      <cdr:y>0.27776</cdr:y>
    </cdr:from>
    <cdr:to>
      <cdr:x>0.27044</cdr:x>
      <cdr:y>0.32795</cdr:y>
    </cdr:to>
    <cdr:sp macro="" textlink="">
      <cdr:nvSpPr>
        <cdr:cNvPr id="5" name="Oval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1368" y="1621766"/>
          <a:ext cx="1079533" cy="293051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Recession</a:t>
          </a:r>
        </a:p>
      </cdr:txBody>
    </cdr:sp>
  </cdr:relSizeAnchor>
  <cdr:relSizeAnchor xmlns:cdr="http://schemas.openxmlformats.org/drawingml/2006/chartDrawing">
    <cdr:from>
      <cdr:x>0.53126</cdr:x>
      <cdr:y>0.36469</cdr:y>
    </cdr:from>
    <cdr:to>
      <cdr:x>0.65705</cdr:x>
      <cdr:y>0.41488</cdr:y>
    </cdr:to>
    <cdr:sp macro="" textlink="">
      <cdr:nvSpPr>
        <cdr:cNvPr id="6" name="Oval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9277" y="2129337"/>
          <a:ext cx="1079533" cy="293050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Recession</a:t>
          </a:r>
        </a:p>
      </cdr:txBody>
    </cdr:sp>
  </cdr:relSizeAnchor>
  <cdr:relSizeAnchor xmlns:cdr="http://schemas.openxmlformats.org/drawingml/2006/chartDrawing">
    <cdr:from>
      <cdr:x>0.6687</cdr:x>
      <cdr:y>0.43611</cdr:y>
    </cdr:from>
    <cdr:to>
      <cdr:x>0.93155</cdr:x>
      <cdr:y>0.51591</cdr:y>
    </cdr:to>
    <cdr:sp macro="" textlink="">
      <cdr:nvSpPr>
        <cdr:cNvPr id="7" name="Oval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8814" y="2546350"/>
          <a:ext cx="2255806" cy="465931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Weak juice processing in'13 return to normal level.</a:t>
          </a:r>
        </a:p>
      </cdr:txBody>
    </cdr:sp>
  </cdr:relSizeAnchor>
  <cdr:relSizeAnchor xmlns:cdr="http://schemas.openxmlformats.org/drawingml/2006/chartDrawing">
    <cdr:from>
      <cdr:x>0.69091</cdr:x>
      <cdr:y>0.50521</cdr:y>
    </cdr:from>
    <cdr:to>
      <cdr:x>0.70827</cdr:x>
      <cdr:y>0.58098</cdr:y>
    </cdr:to>
    <cdr:sp macro="" textlink="">
      <cdr:nvSpPr>
        <cdr:cNvPr id="8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22818" y="2944126"/>
          <a:ext cx="148796" cy="4415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0.59917</cdr:x>
      <cdr:y>0.69263</cdr:y>
    </cdr:from>
    <cdr:to>
      <cdr:x>0.86963</cdr:x>
      <cdr:y>0.76939</cdr:y>
    </cdr:to>
    <cdr:sp macro="" textlink="">
      <cdr:nvSpPr>
        <cdr:cNvPr id="9" name="Oval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43487" y="4040827"/>
          <a:ext cx="2321738" cy="447822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12MW of SS cogen removed in 2012 &amp; Mid-'14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cobwn201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SALES_B_S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WNSALES_B_OP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UPC_B_RESNoSS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SALES_B_COM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SALES_B_OP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Phos_mwh_mw_20130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DSM-PEV-PV/DSM-NonDisp-MWH-201307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DSM-PEV-PV/Scenarios%20for%20PEV%20201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DSM-PEV-PV/NEM%20Forecast%20-%20Fall%202013%20%20-%20Submitted%200815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phoscu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msalcus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C\FOR200810\Sales\Retail_MWh_200810_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WNUPC_C_RESnoSS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SALES_C_INDwo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SALES_C_SL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WNSALES_C_OPA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WNSALES_C_CO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Trueup_EDB_Cu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CF_20130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Trueup_EDB_MW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303/Sales/Spring13_MWh_201303_Bas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WNUPC_B_RESnoSS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WNSALES_B_CO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Itron%20ND%20Models%20&amp;%20Output/SALES_B_INDw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ov"/>
      <sheetName val="System"/>
      <sheetName val="Whole"/>
      <sheetName val="Tot Retail"/>
      <sheetName val="SPA"/>
      <sheetName val="SHL"/>
      <sheetName val="IND"/>
      <sheetName val="COML"/>
      <sheetName val="RESID"/>
      <sheetName val="Sheet1"/>
    </sheetNames>
    <sheetDataSet>
      <sheetData sheetId="0" refreshError="1"/>
      <sheetData sheetId="1" refreshError="1"/>
      <sheetData sheetId="2" refreshError="1"/>
      <sheetData sheetId="3">
        <row r="15">
          <cell r="AM15">
            <v>25179114</v>
          </cell>
          <cell r="AP15">
            <v>24769980</v>
          </cell>
        </row>
        <row r="16">
          <cell r="AM16">
            <v>25414014</v>
          </cell>
          <cell r="AP16">
            <v>25937005</v>
          </cell>
        </row>
        <row r="17">
          <cell r="AM17">
            <v>26528261</v>
          </cell>
          <cell r="AP17">
            <v>27029002</v>
          </cell>
        </row>
        <row r="18">
          <cell r="AM18">
            <v>27677985</v>
          </cell>
          <cell r="AP18">
            <v>27790142</v>
          </cell>
        </row>
        <row r="19">
          <cell r="AM19">
            <v>29499473</v>
          </cell>
          <cell r="AP19">
            <v>29268295</v>
          </cell>
        </row>
        <row r="20">
          <cell r="AM20">
            <v>30784796</v>
          </cell>
          <cell r="AP20">
            <v>30157405</v>
          </cell>
        </row>
        <row r="21">
          <cell r="AM21">
            <v>30850267</v>
          </cell>
          <cell r="AP21">
            <v>31316532</v>
          </cell>
        </row>
        <row r="22">
          <cell r="AM22">
            <v>33386610</v>
          </cell>
          <cell r="AP22">
            <v>32527737</v>
          </cell>
        </row>
        <row r="23">
          <cell r="AM23">
            <v>33441030</v>
          </cell>
          <cell r="AP23">
            <v>33552141</v>
          </cell>
        </row>
        <row r="24">
          <cell r="AM24">
            <v>34831966</v>
          </cell>
          <cell r="AP24">
            <v>34845778</v>
          </cell>
        </row>
        <row r="25">
          <cell r="AM25">
            <v>35262909</v>
          </cell>
          <cell r="AP25">
            <v>35317115</v>
          </cell>
        </row>
        <row r="26">
          <cell r="AM26">
            <v>36859344</v>
          </cell>
          <cell r="AP26">
            <v>36088891</v>
          </cell>
        </row>
        <row r="27">
          <cell r="AM27">
            <v>37956701</v>
          </cell>
          <cell r="AP27">
            <v>37446190</v>
          </cell>
        </row>
        <row r="28">
          <cell r="AM28">
            <v>38193103</v>
          </cell>
          <cell r="AP28">
            <v>38471183</v>
          </cell>
        </row>
        <row r="29">
          <cell r="AM29">
            <v>39176588</v>
          </cell>
          <cell r="AP29">
            <v>38895919</v>
          </cell>
        </row>
        <row r="30">
          <cell r="AM30">
            <v>39431840</v>
          </cell>
          <cell r="AP30">
            <v>39427560</v>
          </cell>
        </row>
        <row r="31">
          <cell r="AM31">
            <v>39281641</v>
          </cell>
          <cell r="AP31">
            <v>39454441</v>
          </cell>
        </row>
        <row r="32">
          <cell r="AM32">
            <v>38555711</v>
          </cell>
          <cell r="AP32">
            <v>38804220</v>
          </cell>
        </row>
        <row r="33">
          <cell r="AM33">
            <v>37824249</v>
          </cell>
          <cell r="AP33">
            <v>37191546</v>
          </cell>
        </row>
        <row r="34">
          <cell r="AM34">
            <v>38925066</v>
          </cell>
          <cell r="AP34">
            <v>36443175</v>
          </cell>
        </row>
        <row r="101">
          <cell r="C101">
            <v>1871880</v>
          </cell>
          <cell r="Z101">
            <v>1917818</v>
          </cell>
        </row>
        <row r="102">
          <cell r="C102">
            <v>1780913</v>
          </cell>
          <cell r="Z102">
            <v>1852602</v>
          </cell>
        </row>
        <row r="103">
          <cell r="C103">
            <v>1779291</v>
          </cell>
          <cell r="Z103">
            <v>1793991</v>
          </cell>
        </row>
        <row r="104">
          <cell r="C104">
            <v>1850180</v>
          </cell>
          <cell r="Z104">
            <v>1796096</v>
          </cell>
        </row>
        <row r="105">
          <cell r="C105">
            <v>2074926</v>
          </cell>
          <cell r="Z105">
            <v>1786489</v>
          </cell>
        </row>
        <row r="106">
          <cell r="C106">
            <v>2269831</v>
          </cell>
          <cell r="Z106">
            <v>2214858</v>
          </cell>
        </row>
        <row r="107">
          <cell r="C107">
            <v>2416953</v>
          </cell>
          <cell r="Z107">
            <v>2374552</v>
          </cell>
        </row>
        <row r="108">
          <cell r="C108">
            <v>2562730</v>
          </cell>
          <cell r="Z108">
            <v>2507977</v>
          </cell>
        </row>
        <row r="109">
          <cell r="C109">
            <v>2547584</v>
          </cell>
          <cell r="Z109">
            <v>2517803</v>
          </cell>
        </row>
        <row r="110">
          <cell r="C110">
            <v>2207897</v>
          </cell>
          <cell r="Z110">
            <v>2242625</v>
          </cell>
        </row>
        <row r="111">
          <cell r="C111">
            <v>1879651</v>
          </cell>
          <cell r="Z111">
            <v>1891746</v>
          </cell>
        </row>
        <row r="112">
          <cell r="C112">
            <v>1937278</v>
          </cell>
          <cell r="Z112">
            <v>1873423</v>
          </cell>
        </row>
        <row r="113">
          <cell r="C113">
            <v>2029526</v>
          </cell>
          <cell r="Z113">
            <v>2079295</v>
          </cell>
        </row>
        <row r="114">
          <cell r="C114">
            <v>1996156</v>
          </cell>
          <cell r="Z114">
            <v>1972017</v>
          </cell>
        </row>
        <row r="115">
          <cell r="C115">
            <v>1762986</v>
          </cell>
          <cell r="Z115">
            <v>1819322</v>
          </cell>
        </row>
        <row r="116">
          <cell r="C116">
            <v>1768139</v>
          </cell>
          <cell r="Z116">
            <v>1850576</v>
          </cell>
        </row>
        <row r="117">
          <cell r="C117">
            <v>1837359</v>
          </cell>
          <cell r="Z117">
            <v>1978985</v>
          </cell>
        </row>
        <row r="118">
          <cell r="C118">
            <v>2158370</v>
          </cell>
          <cell r="Z118">
            <v>2295575</v>
          </cell>
        </row>
        <row r="119">
          <cell r="C119">
            <v>2580593</v>
          </cell>
          <cell r="Z119">
            <v>2535698</v>
          </cell>
        </row>
        <row r="120">
          <cell r="C120">
            <v>2639772</v>
          </cell>
          <cell r="Z120">
            <v>2595471</v>
          </cell>
        </row>
        <row r="121">
          <cell r="C121">
            <v>2479434</v>
          </cell>
          <cell r="Z121">
            <v>2555719</v>
          </cell>
        </row>
        <row r="122">
          <cell r="C122">
            <v>2256323</v>
          </cell>
          <cell r="Z122">
            <v>2340705</v>
          </cell>
        </row>
        <row r="123">
          <cell r="C123">
            <v>1868598</v>
          </cell>
          <cell r="Z123">
            <v>1971024</v>
          </cell>
        </row>
        <row r="124">
          <cell r="C124">
            <v>2036758</v>
          </cell>
          <cell r="Z124">
            <v>1942618</v>
          </cell>
        </row>
        <row r="125">
          <cell r="C125">
            <v>1912963</v>
          </cell>
          <cell r="Z125">
            <v>2054901</v>
          </cell>
        </row>
        <row r="126">
          <cell r="C126">
            <v>1900793</v>
          </cell>
          <cell r="Z126">
            <v>2005107</v>
          </cell>
        </row>
        <row r="127">
          <cell r="C127">
            <v>1946289</v>
          </cell>
          <cell r="Z127">
            <v>1944639</v>
          </cell>
        </row>
        <row r="128">
          <cell r="C128">
            <v>1880124</v>
          </cell>
          <cell r="Z128">
            <v>1956435</v>
          </cell>
        </row>
        <row r="129">
          <cell r="C129">
            <v>1889262</v>
          </cell>
          <cell r="Z129">
            <v>2065183</v>
          </cell>
        </row>
        <row r="130">
          <cell r="C130">
            <v>2304320</v>
          </cell>
          <cell r="Z130">
            <v>2448188</v>
          </cell>
        </row>
        <row r="131">
          <cell r="C131">
            <v>2582284</v>
          </cell>
          <cell r="Z131">
            <v>2570870</v>
          </cell>
        </row>
        <row r="132">
          <cell r="C132">
            <v>2872332</v>
          </cell>
          <cell r="Z132">
            <v>2714131</v>
          </cell>
        </row>
        <row r="133">
          <cell r="C133">
            <v>2702520</v>
          </cell>
          <cell r="Z133">
            <v>2724475</v>
          </cell>
        </row>
        <row r="134">
          <cell r="C134">
            <v>2414937</v>
          </cell>
          <cell r="Z134">
            <v>2426504</v>
          </cell>
        </row>
        <row r="135">
          <cell r="C135">
            <v>2042998</v>
          </cell>
          <cell r="Z135">
            <v>2014634</v>
          </cell>
        </row>
        <row r="136">
          <cell r="C136">
            <v>2079439</v>
          </cell>
          <cell r="Z136">
            <v>2103935</v>
          </cell>
        </row>
        <row r="137">
          <cell r="C137">
            <v>2251415</v>
          </cell>
          <cell r="Z137">
            <v>2119719</v>
          </cell>
        </row>
        <row r="138">
          <cell r="C138">
            <v>2080375</v>
          </cell>
          <cell r="Z138">
            <v>2040294</v>
          </cell>
        </row>
        <row r="139">
          <cell r="C139">
            <v>1888803</v>
          </cell>
          <cell r="Z139">
            <v>1959593</v>
          </cell>
        </row>
        <row r="140">
          <cell r="C140">
            <v>2168302</v>
          </cell>
          <cell r="Z140">
            <v>2068190</v>
          </cell>
        </row>
        <row r="141">
          <cell r="C141">
            <v>2243428</v>
          </cell>
          <cell r="Z141">
            <v>2072477</v>
          </cell>
        </row>
        <row r="142">
          <cell r="C142">
            <v>2474812</v>
          </cell>
          <cell r="Z142">
            <v>2545668</v>
          </cell>
        </row>
        <row r="143">
          <cell r="C143">
            <v>2706151</v>
          </cell>
          <cell r="Z143">
            <v>2656443</v>
          </cell>
        </row>
        <row r="144">
          <cell r="C144">
            <v>2587144</v>
          </cell>
          <cell r="Z144">
            <v>2752290</v>
          </cell>
        </row>
        <row r="145">
          <cell r="C145">
            <v>2720955</v>
          </cell>
          <cell r="Z145">
            <v>2845631</v>
          </cell>
        </row>
        <row r="146">
          <cell r="C146">
            <v>2363138</v>
          </cell>
          <cell r="Z146">
            <v>2524449</v>
          </cell>
        </row>
        <row r="147">
          <cell r="C147">
            <v>2118540</v>
          </cell>
          <cell r="Z147">
            <v>2106794</v>
          </cell>
        </row>
        <row r="148">
          <cell r="C148">
            <v>2074922</v>
          </cell>
          <cell r="Z148">
            <v>2098594</v>
          </cell>
        </row>
        <row r="149">
          <cell r="C149">
            <v>2138811</v>
          </cell>
          <cell r="Z149">
            <v>2246486</v>
          </cell>
        </row>
        <row r="150">
          <cell r="C150">
            <v>2262104</v>
          </cell>
          <cell r="Z150">
            <v>2103137</v>
          </cell>
        </row>
        <row r="151">
          <cell r="C151">
            <v>1993321</v>
          </cell>
          <cell r="Z151">
            <v>2020658</v>
          </cell>
        </row>
        <row r="152">
          <cell r="C152">
            <v>2173847</v>
          </cell>
          <cell r="Z152">
            <v>2220979</v>
          </cell>
        </row>
        <row r="153">
          <cell r="C153">
            <v>2356442</v>
          </cell>
          <cell r="Z153">
            <v>2166426</v>
          </cell>
        </row>
        <row r="154">
          <cell r="C154">
            <v>2811877</v>
          </cell>
          <cell r="Z154">
            <v>2699128</v>
          </cell>
        </row>
        <row r="155">
          <cell r="C155">
            <v>2747208</v>
          </cell>
          <cell r="Z155">
            <v>2834367</v>
          </cell>
        </row>
        <row r="156">
          <cell r="C156">
            <v>2824992</v>
          </cell>
          <cell r="Z156">
            <v>2925654</v>
          </cell>
        </row>
        <row r="157">
          <cell r="C157">
            <v>3039452</v>
          </cell>
          <cell r="Z157">
            <v>3016737</v>
          </cell>
        </row>
        <row r="158">
          <cell r="C158">
            <v>2693817</v>
          </cell>
          <cell r="Z158">
            <v>2590668</v>
          </cell>
        </row>
        <row r="159">
          <cell r="C159">
            <v>2319626</v>
          </cell>
          <cell r="Z159">
            <v>2276707</v>
          </cell>
        </row>
        <row r="160">
          <cell r="C160">
            <v>2137976</v>
          </cell>
          <cell r="Z160">
            <v>2167348</v>
          </cell>
        </row>
        <row r="161">
          <cell r="C161">
            <v>2511387</v>
          </cell>
          <cell r="Z161">
            <v>2184729</v>
          </cell>
        </row>
        <row r="162">
          <cell r="C162">
            <v>2469884</v>
          </cell>
          <cell r="Z162">
            <v>2248291</v>
          </cell>
        </row>
        <row r="163">
          <cell r="C163">
            <v>2308791</v>
          </cell>
          <cell r="Z163">
            <v>2139699</v>
          </cell>
        </row>
        <row r="164">
          <cell r="C164">
            <v>2222507</v>
          </cell>
          <cell r="Z164">
            <v>2179986</v>
          </cell>
        </row>
        <row r="165">
          <cell r="C165">
            <v>2287889</v>
          </cell>
          <cell r="Z165">
            <v>2232338</v>
          </cell>
        </row>
        <row r="166">
          <cell r="C166">
            <v>2903981</v>
          </cell>
          <cell r="Z166">
            <v>2835663</v>
          </cell>
        </row>
        <row r="167">
          <cell r="C167">
            <v>2826182</v>
          </cell>
          <cell r="Z167">
            <v>2864480</v>
          </cell>
        </row>
        <row r="168">
          <cell r="C168">
            <v>3142793</v>
          </cell>
          <cell r="Z168">
            <v>3093750</v>
          </cell>
        </row>
        <row r="169">
          <cell r="C169">
            <v>2967705</v>
          </cell>
          <cell r="Z169">
            <v>3038594</v>
          </cell>
        </row>
        <row r="170">
          <cell r="C170">
            <v>2549186</v>
          </cell>
          <cell r="Z170">
            <v>2663954</v>
          </cell>
        </row>
        <row r="171">
          <cell r="C171">
            <v>2383083</v>
          </cell>
          <cell r="Z171">
            <v>2393554</v>
          </cell>
        </row>
        <row r="172">
          <cell r="C172">
            <v>2211408</v>
          </cell>
          <cell r="Z172">
            <v>2282367</v>
          </cell>
        </row>
        <row r="173">
          <cell r="C173">
            <v>2428326</v>
          </cell>
          <cell r="Z173">
            <v>2423197</v>
          </cell>
        </row>
        <row r="174">
          <cell r="C174">
            <v>2248561</v>
          </cell>
          <cell r="Z174">
            <v>2236262</v>
          </cell>
        </row>
        <row r="175">
          <cell r="C175">
            <v>2181122</v>
          </cell>
          <cell r="Z175">
            <v>2167206</v>
          </cell>
        </row>
        <row r="176">
          <cell r="C176">
            <v>2268366</v>
          </cell>
          <cell r="Z176">
            <v>2274915</v>
          </cell>
        </row>
        <row r="177">
          <cell r="C177">
            <v>2275058</v>
          </cell>
          <cell r="Z177">
            <v>2407325</v>
          </cell>
        </row>
        <row r="178">
          <cell r="C178">
            <v>2733130</v>
          </cell>
          <cell r="Z178">
            <v>2885657</v>
          </cell>
        </row>
        <row r="179">
          <cell r="C179">
            <v>3031834</v>
          </cell>
          <cell r="Z179">
            <v>3044051</v>
          </cell>
        </row>
        <row r="180">
          <cell r="C180">
            <v>3035895</v>
          </cell>
          <cell r="Z180">
            <v>3100779</v>
          </cell>
        </row>
        <row r="181">
          <cell r="C181">
            <v>3073599</v>
          </cell>
          <cell r="Z181">
            <v>3089091</v>
          </cell>
        </row>
        <row r="182">
          <cell r="C182">
            <v>2926162</v>
          </cell>
          <cell r="Z182">
            <v>2850084</v>
          </cell>
        </row>
        <row r="183">
          <cell r="C183">
            <v>2378681</v>
          </cell>
          <cell r="Z183">
            <v>2521434</v>
          </cell>
        </row>
        <row r="184">
          <cell r="C184">
            <v>2269533</v>
          </cell>
          <cell r="Z184">
            <v>2316531</v>
          </cell>
        </row>
        <row r="185">
          <cell r="C185">
            <v>2505203</v>
          </cell>
          <cell r="Z185">
            <v>2498220</v>
          </cell>
        </row>
        <row r="186">
          <cell r="C186">
            <v>2308518</v>
          </cell>
          <cell r="Z186">
            <v>2367647</v>
          </cell>
        </row>
        <row r="187">
          <cell r="C187">
            <v>2285789</v>
          </cell>
          <cell r="Z187">
            <v>2274216</v>
          </cell>
        </row>
        <row r="188">
          <cell r="C188">
            <v>2430690</v>
          </cell>
          <cell r="Z188">
            <v>2379075</v>
          </cell>
        </row>
        <row r="189">
          <cell r="C189">
            <v>2482426</v>
          </cell>
          <cell r="Z189">
            <v>2472654</v>
          </cell>
        </row>
        <row r="190">
          <cell r="C190">
            <v>3172412</v>
          </cell>
          <cell r="Z190">
            <v>2953660</v>
          </cell>
        </row>
        <row r="191">
          <cell r="C191">
            <v>3326129</v>
          </cell>
          <cell r="Z191">
            <v>3102184</v>
          </cell>
        </row>
        <row r="192">
          <cell r="C192">
            <v>3428777</v>
          </cell>
          <cell r="Z192">
            <v>3326053</v>
          </cell>
        </row>
        <row r="193">
          <cell r="C193">
            <v>3197995</v>
          </cell>
          <cell r="Z193">
            <v>3161909</v>
          </cell>
        </row>
        <row r="194">
          <cell r="C194">
            <v>3097704</v>
          </cell>
          <cell r="Z194">
            <v>2955214</v>
          </cell>
        </row>
        <row r="195">
          <cell r="C195">
            <v>2593955</v>
          </cell>
          <cell r="Z195">
            <v>2520068</v>
          </cell>
        </row>
        <row r="196">
          <cell r="C196">
            <v>2557012</v>
          </cell>
          <cell r="Z196">
            <v>2516837</v>
          </cell>
        </row>
        <row r="197">
          <cell r="C197">
            <v>2596587</v>
          </cell>
          <cell r="Z197">
            <v>2540505</v>
          </cell>
        </row>
        <row r="198">
          <cell r="C198">
            <v>2269764</v>
          </cell>
          <cell r="Z198">
            <v>2365017</v>
          </cell>
        </row>
        <row r="199">
          <cell r="C199">
            <v>2318075</v>
          </cell>
          <cell r="Z199">
            <v>2289672</v>
          </cell>
        </row>
        <row r="200">
          <cell r="C200">
            <v>2491696</v>
          </cell>
          <cell r="Z200">
            <v>2428324</v>
          </cell>
        </row>
        <row r="201">
          <cell r="C201">
            <v>2630881</v>
          </cell>
          <cell r="Z201">
            <v>2558394</v>
          </cell>
        </row>
        <row r="202">
          <cell r="C202">
            <v>2904604</v>
          </cell>
          <cell r="Z202">
            <v>2977428</v>
          </cell>
        </row>
        <row r="203">
          <cell r="C203">
            <v>3174117</v>
          </cell>
          <cell r="Z203">
            <v>3247270</v>
          </cell>
        </row>
        <row r="204">
          <cell r="C204">
            <v>3612089</v>
          </cell>
          <cell r="Z204">
            <v>3472378</v>
          </cell>
        </row>
        <row r="205">
          <cell r="C205">
            <v>3436878</v>
          </cell>
          <cell r="Z205">
            <v>3464835</v>
          </cell>
        </row>
        <row r="206">
          <cell r="C206">
            <v>2979952</v>
          </cell>
          <cell r="Z206">
            <v>3018022</v>
          </cell>
        </row>
        <row r="207">
          <cell r="C207">
            <v>2586978</v>
          </cell>
          <cell r="Z207">
            <v>2657090</v>
          </cell>
        </row>
        <row r="208">
          <cell r="C208">
            <v>2439409</v>
          </cell>
          <cell r="Z208">
            <v>2533206</v>
          </cell>
        </row>
        <row r="209">
          <cell r="C209">
            <v>2421535</v>
          </cell>
          <cell r="Z209">
            <v>2495321</v>
          </cell>
        </row>
        <row r="210">
          <cell r="C210">
            <v>2848887</v>
          </cell>
          <cell r="Z210">
            <v>2660813</v>
          </cell>
        </row>
        <row r="211">
          <cell r="C211">
            <v>2380873</v>
          </cell>
          <cell r="Z211">
            <v>2443098</v>
          </cell>
        </row>
        <row r="212">
          <cell r="C212">
            <v>2547297</v>
          </cell>
          <cell r="Z212">
            <v>2552855</v>
          </cell>
        </row>
        <row r="213">
          <cell r="C213">
            <v>2674480</v>
          </cell>
          <cell r="Z213">
            <v>2676098</v>
          </cell>
        </row>
        <row r="214">
          <cell r="C214">
            <v>3374622</v>
          </cell>
          <cell r="Z214">
            <v>3228114</v>
          </cell>
        </row>
        <row r="215">
          <cell r="C215">
            <v>3517715</v>
          </cell>
          <cell r="Z215">
            <v>3443094</v>
          </cell>
        </row>
        <row r="216">
          <cell r="C216">
            <v>3361339</v>
          </cell>
          <cell r="Z216">
            <v>3405764</v>
          </cell>
        </row>
        <row r="217">
          <cell r="C217">
            <v>3587709</v>
          </cell>
          <cell r="Z217">
            <v>3524764</v>
          </cell>
        </row>
        <row r="218">
          <cell r="C218">
            <v>2984807</v>
          </cell>
          <cell r="Z218">
            <v>3097697</v>
          </cell>
        </row>
        <row r="219">
          <cell r="C219">
            <v>2550030</v>
          </cell>
          <cell r="Z219">
            <v>2691609</v>
          </cell>
        </row>
        <row r="220">
          <cell r="C220">
            <v>2582672</v>
          </cell>
          <cell r="Z220">
            <v>2506289</v>
          </cell>
        </row>
        <row r="341">
          <cell r="Z341">
            <v>2647619</v>
          </cell>
        </row>
        <row r="342">
          <cell r="Z342">
            <v>2621036</v>
          </cell>
        </row>
        <row r="343">
          <cell r="Z343">
            <v>2502160</v>
          </cell>
        </row>
        <row r="344">
          <cell r="Z344">
            <v>2685989</v>
          </cell>
        </row>
        <row r="362">
          <cell r="AB362">
            <v>3260702</v>
          </cell>
        </row>
        <row r="363">
          <cell r="AB363">
            <v>2730447</v>
          </cell>
        </row>
        <row r="364">
          <cell r="AB364">
            <v>2706574</v>
          </cell>
        </row>
        <row r="365">
          <cell r="AB365">
            <v>2786792</v>
          </cell>
        </row>
        <row r="366">
          <cell r="AB366">
            <v>2715080</v>
          </cell>
        </row>
        <row r="367">
          <cell r="AB367">
            <v>2564496</v>
          </cell>
        </row>
        <row r="368">
          <cell r="AB368">
            <v>2665932</v>
          </cell>
        </row>
        <row r="369">
          <cell r="AB369">
            <v>2890584</v>
          </cell>
        </row>
        <row r="370">
          <cell r="AB370">
            <v>3400829</v>
          </cell>
        </row>
        <row r="371">
          <cell r="AB371">
            <v>3533985</v>
          </cell>
        </row>
        <row r="372">
          <cell r="AB372">
            <v>3611177</v>
          </cell>
        </row>
      </sheetData>
      <sheetData sheetId="4">
        <row r="15">
          <cell r="AL15">
            <v>1739996</v>
          </cell>
          <cell r="AN15">
            <v>1696305</v>
          </cell>
          <cell r="AT15">
            <v>184501</v>
          </cell>
        </row>
        <row r="16">
          <cell r="AL16">
            <v>1765431</v>
          </cell>
          <cell r="AN16">
            <v>1800289</v>
          </cell>
          <cell r="AT16">
            <v>183049</v>
          </cell>
        </row>
        <row r="17">
          <cell r="AL17">
            <v>1864833</v>
          </cell>
          <cell r="AN17">
            <v>1889481</v>
          </cell>
          <cell r="AT17">
            <v>149166</v>
          </cell>
        </row>
        <row r="18">
          <cell r="AL18">
            <v>1953837</v>
          </cell>
          <cell r="AN18">
            <v>1963106</v>
          </cell>
          <cell r="AT18">
            <v>133137</v>
          </cell>
        </row>
        <row r="19">
          <cell r="AL19">
            <v>2057725</v>
          </cell>
          <cell r="AN19">
            <v>2051087</v>
          </cell>
          <cell r="AT19">
            <v>133831</v>
          </cell>
        </row>
        <row r="20">
          <cell r="AL20">
            <v>2205425</v>
          </cell>
          <cell r="AN20">
            <v>2216416</v>
          </cell>
          <cell r="AT20">
            <v>141191</v>
          </cell>
        </row>
        <row r="21">
          <cell r="AL21">
            <v>2298506</v>
          </cell>
          <cell r="AN21">
            <v>2317367</v>
          </cell>
          <cell r="AT21">
            <v>141900</v>
          </cell>
        </row>
        <row r="22">
          <cell r="AL22">
            <v>2458729</v>
          </cell>
          <cell r="AN22">
            <v>2399083</v>
          </cell>
          <cell r="AT22">
            <v>142210</v>
          </cell>
        </row>
        <row r="23">
          <cell r="AL23">
            <v>2509032</v>
          </cell>
          <cell r="AN23">
            <v>2509131</v>
          </cell>
          <cell r="AT23">
            <v>143354</v>
          </cell>
        </row>
        <row r="24">
          <cell r="AL24">
            <v>2626234</v>
          </cell>
          <cell r="AN24">
            <v>2634016</v>
          </cell>
          <cell r="AT24">
            <v>147020</v>
          </cell>
        </row>
        <row r="25">
          <cell r="AL25">
            <v>2698043</v>
          </cell>
          <cell r="AN25">
            <v>2722397</v>
          </cell>
          <cell r="AT25">
            <v>145450</v>
          </cell>
        </row>
        <row r="26">
          <cell r="AL26">
            <v>2822087</v>
          </cell>
          <cell r="AN26">
            <v>2788658</v>
          </cell>
          <cell r="AT26">
            <v>145477</v>
          </cell>
        </row>
        <row r="27">
          <cell r="AL27">
            <v>2945604</v>
          </cell>
          <cell r="AN27">
            <v>2943413</v>
          </cell>
          <cell r="AT27">
            <v>149215</v>
          </cell>
        </row>
        <row r="28">
          <cell r="AL28">
            <v>3015746</v>
          </cell>
          <cell r="AN28">
            <v>3027998</v>
          </cell>
          <cell r="AT28">
            <v>147298</v>
          </cell>
        </row>
        <row r="29">
          <cell r="AL29">
            <v>3171077</v>
          </cell>
          <cell r="AN29">
            <v>3161328</v>
          </cell>
          <cell r="AT29">
            <v>151412</v>
          </cell>
        </row>
        <row r="30">
          <cell r="AL30">
            <v>3249422</v>
          </cell>
          <cell r="AN30">
            <v>3254410</v>
          </cell>
          <cell r="AT30">
            <v>151990</v>
          </cell>
        </row>
        <row r="31">
          <cell r="AL31">
            <v>3340614</v>
          </cell>
          <cell r="AN31">
            <v>3321659</v>
          </cell>
          <cell r="AT31">
            <v>148980</v>
          </cell>
        </row>
        <row r="32">
          <cell r="AL32">
            <v>3275813</v>
          </cell>
          <cell r="AN32">
            <v>3291495</v>
          </cell>
          <cell r="AT32">
            <v>142724</v>
          </cell>
        </row>
        <row r="33">
          <cell r="AL33">
            <v>3230223</v>
          </cell>
          <cell r="AN33">
            <v>3198335</v>
          </cell>
          <cell r="AT33">
            <v>136997</v>
          </cell>
        </row>
        <row r="34">
          <cell r="AL34">
            <v>3259985</v>
          </cell>
          <cell r="AN34">
            <v>3216077</v>
          </cell>
          <cell r="AT34">
            <v>136442</v>
          </cell>
        </row>
        <row r="35">
          <cell r="AT35">
            <v>134403</v>
          </cell>
        </row>
        <row r="101">
          <cell r="F101">
            <v>9000</v>
          </cell>
          <cell r="Z101">
            <v>122674</v>
          </cell>
          <cell r="AB101">
            <v>122674</v>
          </cell>
        </row>
        <row r="102">
          <cell r="F102">
            <v>9031</v>
          </cell>
          <cell r="Z102">
            <v>125178</v>
          </cell>
          <cell r="AB102">
            <v>125178</v>
          </cell>
        </row>
        <row r="103">
          <cell r="F103">
            <v>9071</v>
          </cell>
          <cell r="Z103">
            <v>128641</v>
          </cell>
          <cell r="AB103">
            <v>128641</v>
          </cell>
        </row>
        <row r="104">
          <cell r="F104">
            <v>9099</v>
          </cell>
          <cell r="Z104">
            <v>127103</v>
          </cell>
          <cell r="AB104">
            <v>127103</v>
          </cell>
        </row>
        <row r="105">
          <cell r="F105">
            <v>9132</v>
          </cell>
          <cell r="Z105">
            <v>130341</v>
          </cell>
          <cell r="AB105">
            <v>130341</v>
          </cell>
        </row>
        <row r="106">
          <cell r="F106">
            <v>9137</v>
          </cell>
          <cell r="Z106">
            <v>153666</v>
          </cell>
          <cell r="AB106">
            <v>153666</v>
          </cell>
        </row>
        <row r="107">
          <cell r="F107">
            <v>9155</v>
          </cell>
          <cell r="Z107">
            <v>145533</v>
          </cell>
          <cell r="AB107">
            <v>145533</v>
          </cell>
        </row>
        <row r="108">
          <cell r="F108">
            <v>9205</v>
          </cell>
          <cell r="Z108">
            <v>152250</v>
          </cell>
          <cell r="AB108">
            <v>152250</v>
          </cell>
        </row>
        <row r="109">
          <cell r="F109">
            <v>9276</v>
          </cell>
          <cell r="Z109">
            <v>164940</v>
          </cell>
          <cell r="AB109">
            <v>164940</v>
          </cell>
        </row>
        <row r="110">
          <cell r="F110">
            <v>9321</v>
          </cell>
          <cell r="Z110">
            <v>163857</v>
          </cell>
          <cell r="AB110">
            <v>163857</v>
          </cell>
        </row>
        <row r="111">
          <cell r="F111">
            <v>9431</v>
          </cell>
          <cell r="Z111">
            <v>145319</v>
          </cell>
          <cell r="AB111">
            <v>145319</v>
          </cell>
        </row>
        <row r="112">
          <cell r="F112">
            <v>9470</v>
          </cell>
          <cell r="Z112">
            <v>136803</v>
          </cell>
          <cell r="AB112">
            <v>136803</v>
          </cell>
        </row>
        <row r="113">
          <cell r="F113">
            <v>9518</v>
          </cell>
          <cell r="Z113">
            <v>133732</v>
          </cell>
          <cell r="AB113">
            <v>133732</v>
          </cell>
        </row>
        <row r="114">
          <cell r="F114">
            <v>9546</v>
          </cell>
          <cell r="Z114">
            <v>130236</v>
          </cell>
          <cell r="AB114">
            <v>130236</v>
          </cell>
        </row>
        <row r="115">
          <cell r="F115">
            <v>9577</v>
          </cell>
          <cell r="Z115">
            <v>132156</v>
          </cell>
          <cell r="AB115">
            <v>132156</v>
          </cell>
        </row>
        <row r="116">
          <cell r="F116">
            <v>9618</v>
          </cell>
          <cell r="Z116">
            <v>138814</v>
          </cell>
          <cell r="AB116">
            <v>138814</v>
          </cell>
        </row>
        <row r="117">
          <cell r="F117">
            <v>9644</v>
          </cell>
          <cell r="Z117">
            <v>151039</v>
          </cell>
          <cell r="AB117">
            <v>151039</v>
          </cell>
        </row>
        <row r="118">
          <cell r="F118">
            <v>9652</v>
          </cell>
          <cell r="Z118">
            <v>160937</v>
          </cell>
          <cell r="AB118">
            <v>160937</v>
          </cell>
        </row>
        <row r="119">
          <cell r="F119">
            <v>9657</v>
          </cell>
          <cell r="Z119">
            <v>154855</v>
          </cell>
          <cell r="AB119">
            <v>154855</v>
          </cell>
        </row>
        <row r="120">
          <cell r="F120">
            <v>9678</v>
          </cell>
          <cell r="Z120">
            <v>157878</v>
          </cell>
          <cell r="AB120">
            <v>157878</v>
          </cell>
        </row>
        <row r="121">
          <cell r="F121">
            <v>9752</v>
          </cell>
          <cell r="Z121">
            <v>169837</v>
          </cell>
          <cell r="AB121">
            <v>169837</v>
          </cell>
        </row>
        <row r="122">
          <cell r="F122">
            <v>9813</v>
          </cell>
          <cell r="Z122">
            <v>172611</v>
          </cell>
          <cell r="AB122">
            <v>172611</v>
          </cell>
        </row>
        <row r="123">
          <cell r="F123">
            <v>10416</v>
          </cell>
          <cell r="Z123">
            <v>156177</v>
          </cell>
          <cell r="AB123">
            <v>156177</v>
          </cell>
        </row>
        <row r="124">
          <cell r="F124">
            <v>11151</v>
          </cell>
          <cell r="Z124">
            <v>142017</v>
          </cell>
          <cell r="AB124">
            <v>142017</v>
          </cell>
        </row>
        <row r="125">
          <cell r="F125">
            <v>11354</v>
          </cell>
          <cell r="Z125">
            <v>134964</v>
          </cell>
          <cell r="AB125">
            <v>134964</v>
          </cell>
        </row>
        <row r="126">
          <cell r="F126">
            <v>11489</v>
          </cell>
          <cell r="Z126">
            <v>135212</v>
          </cell>
          <cell r="AB126">
            <v>135212</v>
          </cell>
        </row>
        <row r="127">
          <cell r="F127">
            <v>11511</v>
          </cell>
          <cell r="Z127">
            <v>137429</v>
          </cell>
          <cell r="AB127">
            <v>137429</v>
          </cell>
        </row>
        <row r="128">
          <cell r="F128">
            <v>11696</v>
          </cell>
          <cell r="Z128">
            <v>145949</v>
          </cell>
          <cell r="AB128">
            <v>145949</v>
          </cell>
        </row>
        <row r="129">
          <cell r="F129">
            <v>11639</v>
          </cell>
          <cell r="Z129">
            <v>158394</v>
          </cell>
          <cell r="AB129">
            <v>158394</v>
          </cell>
        </row>
        <row r="130">
          <cell r="F130">
            <v>12017</v>
          </cell>
          <cell r="Z130">
            <v>174581</v>
          </cell>
          <cell r="AB130">
            <v>174581</v>
          </cell>
        </row>
        <row r="131">
          <cell r="F131">
            <v>12225</v>
          </cell>
          <cell r="Z131">
            <v>161288</v>
          </cell>
          <cell r="AB131">
            <v>161288</v>
          </cell>
        </row>
        <row r="132">
          <cell r="F132">
            <v>12804</v>
          </cell>
          <cell r="Z132">
            <v>165356</v>
          </cell>
          <cell r="AB132">
            <v>165356</v>
          </cell>
        </row>
        <row r="133">
          <cell r="F133">
            <v>14023</v>
          </cell>
          <cell r="Z133">
            <v>183034</v>
          </cell>
          <cell r="AB133">
            <v>183034</v>
          </cell>
        </row>
        <row r="134">
          <cell r="F134">
            <v>14408</v>
          </cell>
          <cell r="Z134">
            <v>180105</v>
          </cell>
          <cell r="AB134">
            <v>180105</v>
          </cell>
        </row>
        <row r="135">
          <cell r="F135">
            <v>14374</v>
          </cell>
          <cell r="Z135">
            <v>159164</v>
          </cell>
          <cell r="AB135">
            <v>159164</v>
          </cell>
        </row>
        <row r="136">
          <cell r="F136">
            <v>14464</v>
          </cell>
          <cell r="Z136">
            <v>154005</v>
          </cell>
          <cell r="AB136">
            <v>154005</v>
          </cell>
        </row>
        <row r="137">
          <cell r="F137">
            <v>14515</v>
          </cell>
          <cell r="Z137">
            <v>139091</v>
          </cell>
          <cell r="AB137">
            <v>139091</v>
          </cell>
        </row>
        <row r="138">
          <cell r="F138">
            <v>14546</v>
          </cell>
          <cell r="Z138">
            <v>138312</v>
          </cell>
          <cell r="AB138">
            <v>138312</v>
          </cell>
        </row>
        <row r="139">
          <cell r="F139">
            <v>14552</v>
          </cell>
          <cell r="Z139">
            <v>144146</v>
          </cell>
          <cell r="AB139">
            <v>144146</v>
          </cell>
        </row>
        <row r="140">
          <cell r="F140">
            <v>14598</v>
          </cell>
          <cell r="Z140">
            <v>153389</v>
          </cell>
          <cell r="AB140">
            <v>153389</v>
          </cell>
        </row>
        <row r="141">
          <cell r="F141">
            <v>14663</v>
          </cell>
          <cell r="Z141">
            <v>156806</v>
          </cell>
          <cell r="AB141">
            <v>156806</v>
          </cell>
        </row>
        <row r="142">
          <cell r="F142">
            <v>14743</v>
          </cell>
          <cell r="Z142">
            <v>175099</v>
          </cell>
          <cell r="AB142">
            <v>175099</v>
          </cell>
        </row>
        <row r="143">
          <cell r="F143">
            <v>14749</v>
          </cell>
          <cell r="Z143">
            <v>168540</v>
          </cell>
          <cell r="AB143">
            <v>168540</v>
          </cell>
        </row>
        <row r="144">
          <cell r="F144">
            <v>14782</v>
          </cell>
          <cell r="Z144">
            <v>176268</v>
          </cell>
          <cell r="AB144">
            <v>176268</v>
          </cell>
        </row>
        <row r="145">
          <cell r="F145">
            <v>14869</v>
          </cell>
          <cell r="Z145">
            <v>203159</v>
          </cell>
          <cell r="AB145">
            <v>203159</v>
          </cell>
        </row>
        <row r="146">
          <cell r="F146">
            <v>14923</v>
          </cell>
          <cell r="Z146">
            <v>188165</v>
          </cell>
          <cell r="AB146">
            <v>188165</v>
          </cell>
        </row>
        <row r="147">
          <cell r="F147">
            <v>14970</v>
          </cell>
          <cell r="Z147">
            <v>165036</v>
          </cell>
          <cell r="AB147">
            <v>165036</v>
          </cell>
        </row>
        <row r="148">
          <cell r="F148">
            <v>15021</v>
          </cell>
          <cell r="Z148">
            <v>155095</v>
          </cell>
          <cell r="AB148">
            <v>155095</v>
          </cell>
        </row>
        <row r="149">
          <cell r="F149">
            <v>15082</v>
          </cell>
          <cell r="Z149">
            <v>145540</v>
          </cell>
          <cell r="AB149">
            <v>145540</v>
          </cell>
        </row>
        <row r="150">
          <cell r="F150">
            <v>15138</v>
          </cell>
          <cell r="Z150">
            <v>145470</v>
          </cell>
          <cell r="AB150">
            <v>145470</v>
          </cell>
        </row>
        <row r="151">
          <cell r="F151">
            <v>14858</v>
          </cell>
          <cell r="Z151">
            <v>150801</v>
          </cell>
          <cell r="AB151">
            <v>150801</v>
          </cell>
        </row>
        <row r="152">
          <cell r="F152">
            <v>15853</v>
          </cell>
          <cell r="Z152">
            <v>167570</v>
          </cell>
          <cell r="AB152">
            <v>167570</v>
          </cell>
        </row>
        <row r="153">
          <cell r="F153">
            <v>15231</v>
          </cell>
          <cell r="Z153">
            <v>162063</v>
          </cell>
          <cell r="AB153">
            <v>162063</v>
          </cell>
        </row>
        <row r="154">
          <cell r="F154">
            <v>15378</v>
          </cell>
          <cell r="Z154">
            <v>184856</v>
          </cell>
          <cell r="AB154">
            <v>184856</v>
          </cell>
        </row>
        <row r="155">
          <cell r="F155">
            <v>15301</v>
          </cell>
          <cell r="Z155">
            <v>177016</v>
          </cell>
          <cell r="AB155">
            <v>177016</v>
          </cell>
        </row>
        <row r="156">
          <cell r="F156">
            <v>15092</v>
          </cell>
          <cell r="Z156">
            <v>182343</v>
          </cell>
          <cell r="AB156">
            <v>182343</v>
          </cell>
        </row>
        <row r="157">
          <cell r="F157">
            <v>15572</v>
          </cell>
          <cell r="Z157">
            <v>212533</v>
          </cell>
          <cell r="AB157">
            <v>212533</v>
          </cell>
        </row>
        <row r="158">
          <cell r="F158">
            <v>15449</v>
          </cell>
          <cell r="Z158">
            <v>184475</v>
          </cell>
          <cell r="AB158">
            <v>184475</v>
          </cell>
        </row>
        <row r="159">
          <cell r="F159">
            <v>15667</v>
          </cell>
          <cell r="Z159">
            <v>180676</v>
          </cell>
          <cell r="AB159">
            <v>180676</v>
          </cell>
        </row>
        <row r="160">
          <cell r="F160">
            <v>15288</v>
          </cell>
          <cell r="Z160">
            <v>157744</v>
          </cell>
          <cell r="AB160">
            <v>157744</v>
          </cell>
        </row>
        <row r="161">
          <cell r="F161">
            <v>15344</v>
          </cell>
          <cell r="Z161">
            <v>146549</v>
          </cell>
          <cell r="AB161">
            <v>146549</v>
          </cell>
        </row>
        <row r="162">
          <cell r="F162">
            <v>15529</v>
          </cell>
          <cell r="Z162">
            <v>162417</v>
          </cell>
          <cell r="AB162">
            <v>162417</v>
          </cell>
        </row>
        <row r="163">
          <cell r="F163">
            <v>15539</v>
          </cell>
          <cell r="Z163">
            <v>161378</v>
          </cell>
          <cell r="AB163">
            <v>161378</v>
          </cell>
        </row>
        <row r="164">
          <cell r="F164">
            <v>15613</v>
          </cell>
          <cell r="Z164">
            <v>173961</v>
          </cell>
          <cell r="AB164">
            <v>173961</v>
          </cell>
        </row>
        <row r="165">
          <cell r="F165">
            <v>15222</v>
          </cell>
          <cell r="Z165">
            <v>176908</v>
          </cell>
          <cell r="AB165">
            <v>176908</v>
          </cell>
        </row>
        <row r="166">
          <cell r="F166">
            <v>15943</v>
          </cell>
          <cell r="Z166">
            <v>199988</v>
          </cell>
          <cell r="AB166">
            <v>199988</v>
          </cell>
        </row>
        <row r="167">
          <cell r="F167">
            <v>15231</v>
          </cell>
          <cell r="Z167">
            <v>190524</v>
          </cell>
          <cell r="AB167">
            <v>190524</v>
          </cell>
        </row>
        <row r="168">
          <cell r="F168">
            <v>16027</v>
          </cell>
          <cell r="Z168">
            <v>200298</v>
          </cell>
          <cell r="AB168">
            <v>200298</v>
          </cell>
        </row>
        <row r="169">
          <cell r="F169">
            <v>15886</v>
          </cell>
          <cell r="Z169">
            <v>209832</v>
          </cell>
          <cell r="AB169">
            <v>209832</v>
          </cell>
        </row>
        <row r="170">
          <cell r="F170">
            <v>15717</v>
          </cell>
          <cell r="Z170">
            <v>217112</v>
          </cell>
          <cell r="AB170">
            <v>217112</v>
          </cell>
        </row>
        <row r="171">
          <cell r="F171">
            <v>16261</v>
          </cell>
          <cell r="Z171">
            <v>194743</v>
          </cell>
          <cell r="AB171">
            <v>194743</v>
          </cell>
        </row>
        <row r="172">
          <cell r="F172">
            <v>16059</v>
          </cell>
          <cell r="Z172">
            <v>182706</v>
          </cell>
          <cell r="AB172">
            <v>182706</v>
          </cell>
        </row>
        <row r="173">
          <cell r="F173">
            <v>15921</v>
          </cell>
          <cell r="Z173">
            <v>167069</v>
          </cell>
          <cell r="AB173">
            <v>167069</v>
          </cell>
        </row>
        <row r="174">
          <cell r="F174">
            <v>16019</v>
          </cell>
          <cell r="Z174">
            <v>167537</v>
          </cell>
          <cell r="AB174">
            <v>167537</v>
          </cell>
        </row>
        <row r="175">
          <cell r="F175">
            <v>16202</v>
          </cell>
          <cell r="Z175">
            <v>166183</v>
          </cell>
          <cell r="AB175">
            <v>166183</v>
          </cell>
        </row>
        <row r="176">
          <cell r="F176">
            <v>16140</v>
          </cell>
          <cell r="Z176">
            <v>180327</v>
          </cell>
          <cell r="AB176">
            <v>180327</v>
          </cell>
        </row>
        <row r="177">
          <cell r="F177">
            <v>16425</v>
          </cell>
          <cell r="Z177">
            <v>189203</v>
          </cell>
          <cell r="AB177">
            <v>189203</v>
          </cell>
        </row>
        <row r="178">
          <cell r="F178">
            <v>16311</v>
          </cell>
          <cell r="Z178">
            <v>209508</v>
          </cell>
          <cell r="AB178">
            <v>209508</v>
          </cell>
        </row>
        <row r="179">
          <cell r="F179">
            <v>16176</v>
          </cell>
          <cell r="Z179">
            <v>198668</v>
          </cell>
          <cell r="AB179">
            <v>198668</v>
          </cell>
        </row>
        <row r="180">
          <cell r="F180">
            <v>16551</v>
          </cell>
          <cell r="Z180">
            <v>207666</v>
          </cell>
          <cell r="AB180">
            <v>207666</v>
          </cell>
        </row>
        <row r="181">
          <cell r="F181">
            <v>16328</v>
          </cell>
          <cell r="Z181">
            <v>222102</v>
          </cell>
          <cell r="AB181">
            <v>222102</v>
          </cell>
        </row>
        <row r="182">
          <cell r="F182">
            <v>16420</v>
          </cell>
          <cell r="Z182">
            <v>218150</v>
          </cell>
          <cell r="AB182">
            <v>218150</v>
          </cell>
        </row>
        <row r="183">
          <cell r="F183">
            <v>16948</v>
          </cell>
          <cell r="Z183">
            <v>204609</v>
          </cell>
          <cell r="AB183">
            <v>204609</v>
          </cell>
        </row>
        <row r="184">
          <cell r="F184">
            <v>16536</v>
          </cell>
          <cell r="Z184">
            <v>186345</v>
          </cell>
          <cell r="AB184">
            <v>186345</v>
          </cell>
        </row>
        <row r="185">
          <cell r="F185">
            <v>16470</v>
          </cell>
          <cell r="Z185">
            <v>175655</v>
          </cell>
          <cell r="AB185">
            <v>175655</v>
          </cell>
        </row>
        <row r="186">
          <cell r="F186">
            <v>16680</v>
          </cell>
          <cell r="Z186">
            <v>171364</v>
          </cell>
          <cell r="AB186">
            <v>171364</v>
          </cell>
        </row>
        <row r="187">
          <cell r="F187">
            <v>16537</v>
          </cell>
          <cell r="Z187">
            <v>182605</v>
          </cell>
          <cell r="AB187">
            <v>182605</v>
          </cell>
        </row>
        <row r="188">
          <cell r="F188">
            <v>16979</v>
          </cell>
          <cell r="Z188">
            <v>186539</v>
          </cell>
          <cell r="AB188">
            <v>186539</v>
          </cell>
        </row>
        <row r="189">
          <cell r="F189">
            <v>16651</v>
          </cell>
          <cell r="Z189">
            <v>192559</v>
          </cell>
          <cell r="AB189">
            <v>192559</v>
          </cell>
        </row>
        <row r="190">
          <cell r="F190">
            <v>16690</v>
          </cell>
          <cell r="Z190">
            <v>207226</v>
          </cell>
          <cell r="AB190">
            <v>207226</v>
          </cell>
        </row>
        <row r="191">
          <cell r="F191">
            <v>16741</v>
          </cell>
          <cell r="Z191">
            <v>200115</v>
          </cell>
          <cell r="AB191">
            <v>200115</v>
          </cell>
        </row>
        <row r="192">
          <cell r="F192">
            <v>17367</v>
          </cell>
          <cell r="Z192">
            <v>222713</v>
          </cell>
          <cell r="AB192">
            <v>222713</v>
          </cell>
        </row>
        <row r="193">
          <cell r="F193">
            <v>16515</v>
          </cell>
          <cell r="Z193">
            <v>227899</v>
          </cell>
          <cell r="AB193">
            <v>227899</v>
          </cell>
        </row>
        <row r="194">
          <cell r="F194">
            <v>17618</v>
          </cell>
          <cell r="Z194">
            <v>228299</v>
          </cell>
          <cell r="AB194">
            <v>228299</v>
          </cell>
        </row>
        <row r="195">
          <cell r="F195">
            <v>17227</v>
          </cell>
          <cell r="Z195">
            <v>206778</v>
          </cell>
          <cell r="AB195">
            <v>206778</v>
          </cell>
        </row>
        <row r="196">
          <cell r="F196">
            <v>16970</v>
          </cell>
          <cell r="Z196">
            <v>197331</v>
          </cell>
          <cell r="AB196">
            <v>197331</v>
          </cell>
        </row>
        <row r="197">
          <cell r="F197">
            <v>17226</v>
          </cell>
          <cell r="Z197">
            <v>185309</v>
          </cell>
          <cell r="AB197">
            <v>185309</v>
          </cell>
        </row>
        <row r="198">
          <cell r="F198">
            <v>17274</v>
          </cell>
          <cell r="Z198">
            <v>177488</v>
          </cell>
          <cell r="AB198">
            <v>177488</v>
          </cell>
        </row>
        <row r="199">
          <cell r="F199">
            <v>17172</v>
          </cell>
          <cell r="Z199">
            <v>187471</v>
          </cell>
          <cell r="AB199">
            <v>187471</v>
          </cell>
        </row>
        <row r="200">
          <cell r="F200">
            <v>17312</v>
          </cell>
          <cell r="Z200">
            <v>188563</v>
          </cell>
          <cell r="AB200">
            <v>188563</v>
          </cell>
        </row>
        <row r="201">
          <cell r="F201">
            <v>17805</v>
          </cell>
          <cell r="Z201">
            <v>205185</v>
          </cell>
          <cell r="AB201">
            <v>205185</v>
          </cell>
        </row>
        <row r="202">
          <cell r="F202">
            <v>17029</v>
          </cell>
          <cell r="Z202">
            <v>214615</v>
          </cell>
          <cell r="AB202">
            <v>214615</v>
          </cell>
        </row>
        <row r="203">
          <cell r="F203">
            <v>17355</v>
          </cell>
          <cell r="Z203">
            <v>218653</v>
          </cell>
          <cell r="AB203">
            <v>218653</v>
          </cell>
        </row>
        <row r="204">
          <cell r="F204">
            <v>17641</v>
          </cell>
          <cell r="Z204">
            <v>228851</v>
          </cell>
          <cell r="AB204">
            <v>228851</v>
          </cell>
        </row>
        <row r="205">
          <cell r="F205">
            <v>17563</v>
          </cell>
          <cell r="Z205">
            <v>248386</v>
          </cell>
          <cell r="AB205">
            <v>248386</v>
          </cell>
        </row>
        <row r="206">
          <cell r="F206">
            <v>17609</v>
          </cell>
          <cell r="Z206">
            <v>233878</v>
          </cell>
          <cell r="AB206">
            <v>233878</v>
          </cell>
        </row>
        <row r="207">
          <cell r="F207">
            <v>18203</v>
          </cell>
          <cell r="Z207">
            <v>219349</v>
          </cell>
          <cell r="AB207">
            <v>219349</v>
          </cell>
        </row>
        <row r="208">
          <cell r="F208">
            <v>17844</v>
          </cell>
          <cell r="Z208">
            <v>201383</v>
          </cell>
          <cell r="AB208">
            <v>201383</v>
          </cell>
        </row>
        <row r="209">
          <cell r="F209">
            <v>16934</v>
          </cell>
          <cell r="Z209">
            <v>179320</v>
          </cell>
          <cell r="AB209">
            <v>185795</v>
          </cell>
        </row>
        <row r="210">
          <cell r="F210">
            <v>17884</v>
          </cell>
          <cell r="Z210">
            <v>198301</v>
          </cell>
          <cell r="AB210">
            <v>197377</v>
          </cell>
        </row>
        <row r="211">
          <cell r="F211">
            <v>17679</v>
          </cell>
          <cell r="Z211">
            <v>196117</v>
          </cell>
          <cell r="AB211">
            <v>196911</v>
          </cell>
        </row>
        <row r="212">
          <cell r="F212">
            <v>17989</v>
          </cell>
          <cell r="Z212">
            <v>209639</v>
          </cell>
          <cell r="AB212">
            <v>208860</v>
          </cell>
        </row>
        <row r="213">
          <cell r="F213">
            <v>17866</v>
          </cell>
          <cell r="Z213">
            <v>202289</v>
          </cell>
          <cell r="AB213">
            <v>203091</v>
          </cell>
        </row>
        <row r="214">
          <cell r="F214">
            <v>17763</v>
          </cell>
          <cell r="Z214">
            <v>242261</v>
          </cell>
          <cell r="AB214">
            <v>242087</v>
          </cell>
        </row>
        <row r="215">
          <cell r="F215">
            <v>17858</v>
          </cell>
          <cell r="Z215">
            <v>232011</v>
          </cell>
          <cell r="AB215">
            <v>232792</v>
          </cell>
        </row>
        <row r="216">
          <cell r="F216">
            <v>18168</v>
          </cell>
          <cell r="Z216">
            <v>233318</v>
          </cell>
          <cell r="AB216">
            <v>231913</v>
          </cell>
        </row>
        <row r="217">
          <cell r="F217">
            <v>18138</v>
          </cell>
          <cell r="Z217">
            <v>260853</v>
          </cell>
          <cell r="AB217">
            <v>260027</v>
          </cell>
        </row>
        <row r="218">
          <cell r="F218">
            <v>18049</v>
          </cell>
          <cell r="Z218">
            <v>242114</v>
          </cell>
          <cell r="AB218">
            <v>244283</v>
          </cell>
        </row>
        <row r="219">
          <cell r="F219">
            <v>18760</v>
          </cell>
          <cell r="Z219">
            <v>229896</v>
          </cell>
          <cell r="AB219">
            <v>226443</v>
          </cell>
        </row>
        <row r="220">
          <cell r="F220">
            <v>17898</v>
          </cell>
          <cell r="Z220">
            <v>201342</v>
          </cell>
          <cell r="AB220">
            <v>204437</v>
          </cell>
        </row>
        <row r="221">
          <cell r="F221">
            <v>18682</v>
          </cell>
          <cell r="AB221">
            <v>203280</v>
          </cell>
        </row>
        <row r="222">
          <cell r="F222">
            <v>18314</v>
          </cell>
          <cell r="AB222">
            <v>197105</v>
          </cell>
        </row>
        <row r="223">
          <cell r="F223">
            <v>17899</v>
          </cell>
          <cell r="AB223">
            <v>200984</v>
          </cell>
        </row>
        <row r="224">
          <cell r="F224">
            <v>18891</v>
          </cell>
          <cell r="AB224">
            <v>212554</v>
          </cell>
        </row>
        <row r="225">
          <cell r="F225">
            <v>18665</v>
          </cell>
          <cell r="AB225">
            <v>223522</v>
          </cell>
        </row>
        <row r="226">
          <cell r="F226">
            <v>18805</v>
          </cell>
          <cell r="AB226">
            <v>234296</v>
          </cell>
        </row>
        <row r="227">
          <cell r="F227">
            <v>18421</v>
          </cell>
          <cell r="AB227">
            <v>235216</v>
          </cell>
        </row>
        <row r="228">
          <cell r="F228">
            <v>18895</v>
          </cell>
          <cell r="AB228">
            <v>247176</v>
          </cell>
        </row>
        <row r="229">
          <cell r="F229">
            <v>18983</v>
          </cell>
          <cell r="AB229">
            <v>274956</v>
          </cell>
        </row>
        <row r="230">
          <cell r="F230">
            <v>18759</v>
          </cell>
          <cell r="AB230">
            <v>244884</v>
          </cell>
        </row>
        <row r="231">
          <cell r="F231">
            <v>19576</v>
          </cell>
          <cell r="AB231">
            <v>222617</v>
          </cell>
        </row>
        <row r="232">
          <cell r="F232">
            <v>18713</v>
          </cell>
          <cell r="AB232">
            <v>225807</v>
          </cell>
        </row>
        <row r="233">
          <cell r="F233">
            <v>18967</v>
          </cell>
          <cell r="AB233">
            <v>204829</v>
          </cell>
        </row>
        <row r="234">
          <cell r="F234">
            <v>19122</v>
          </cell>
          <cell r="AB234">
            <v>200974</v>
          </cell>
        </row>
        <row r="235">
          <cell r="F235">
            <v>19093</v>
          </cell>
          <cell r="AB235">
            <v>200826</v>
          </cell>
        </row>
        <row r="236">
          <cell r="F236">
            <v>18422</v>
          </cell>
          <cell r="AB236">
            <v>214568</v>
          </cell>
        </row>
        <row r="237">
          <cell r="F237">
            <v>19861</v>
          </cell>
          <cell r="AB237">
            <v>224831</v>
          </cell>
        </row>
        <row r="238">
          <cell r="F238">
            <v>18391</v>
          </cell>
          <cell r="AB238">
            <v>245315</v>
          </cell>
        </row>
        <row r="239">
          <cell r="F239">
            <v>19583</v>
          </cell>
          <cell r="AB239">
            <v>244246</v>
          </cell>
        </row>
        <row r="240">
          <cell r="F240">
            <v>19248</v>
          </cell>
          <cell r="AB240">
            <v>251754</v>
          </cell>
        </row>
        <row r="241">
          <cell r="F241">
            <v>19303</v>
          </cell>
          <cell r="AB241">
            <v>272655</v>
          </cell>
        </row>
        <row r="242">
          <cell r="F242">
            <v>18729</v>
          </cell>
          <cell r="AB242">
            <v>254800</v>
          </cell>
        </row>
        <row r="243">
          <cell r="F243">
            <v>20273</v>
          </cell>
          <cell r="AB243">
            <v>245419</v>
          </cell>
        </row>
        <row r="244">
          <cell r="F244">
            <v>19036</v>
          </cell>
          <cell r="AB244">
            <v>228441</v>
          </cell>
        </row>
        <row r="245">
          <cell r="F245">
            <v>19370</v>
          </cell>
          <cell r="AB245">
            <v>216496</v>
          </cell>
        </row>
        <row r="246">
          <cell r="F246">
            <v>19509</v>
          </cell>
          <cell r="AB246">
            <v>217114</v>
          </cell>
        </row>
        <row r="247">
          <cell r="F247">
            <v>19195</v>
          </cell>
          <cell r="AB247">
            <v>215088</v>
          </cell>
        </row>
        <row r="248">
          <cell r="F248">
            <v>19740</v>
          </cell>
          <cell r="AB248">
            <v>221232</v>
          </cell>
        </row>
        <row r="249">
          <cell r="F249">
            <v>19636</v>
          </cell>
          <cell r="AB249">
            <v>236443</v>
          </cell>
        </row>
        <row r="250">
          <cell r="F250">
            <v>19372</v>
          </cell>
          <cell r="AB250">
            <v>258882</v>
          </cell>
        </row>
        <row r="251">
          <cell r="F251">
            <v>19844</v>
          </cell>
          <cell r="AB251">
            <v>254532</v>
          </cell>
        </row>
        <row r="252">
          <cell r="F252">
            <v>19690</v>
          </cell>
          <cell r="AB252">
            <v>254572</v>
          </cell>
        </row>
        <row r="253">
          <cell r="F253">
            <v>20059</v>
          </cell>
          <cell r="AB253">
            <v>304861</v>
          </cell>
        </row>
        <row r="254">
          <cell r="F254">
            <v>19997</v>
          </cell>
          <cell r="AB254">
            <v>277151</v>
          </cell>
        </row>
        <row r="255">
          <cell r="F255">
            <v>20056</v>
          </cell>
          <cell r="AB255">
            <v>251510</v>
          </cell>
        </row>
        <row r="256">
          <cell r="F256">
            <v>20239</v>
          </cell>
          <cell r="AB256">
            <v>235532</v>
          </cell>
        </row>
        <row r="257">
          <cell r="F257">
            <v>20240</v>
          </cell>
          <cell r="AB257">
            <v>224706</v>
          </cell>
        </row>
        <row r="258">
          <cell r="F258">
            <v>19778</v>
          </cell>
          <cell r="AB258">
            <v>222093</v>
          </cell>
        </row>
        <row r="259">
          <cell r="F259">
            <v>20793</v>
          </cell>
          <cell r="AB259">
            <v>222969</v>
          </cell>
        </row>
        <row r="260">
          <cell r="F260">
            <v>20321</v>
          </cell>
          <cell r="AB260">
            <v>241434</v>
          </cell>
        </row>
        <row r="261">
          <cell r="F261">
            <v>20604</v>
          </cell>
          <cell r="AB261">
            <v>251475</v>
          </cell>
        </row>
        <row r="262">
          <cell r="F262">
            <v>20375</v>
          </cell>
          <cell r="AB262">
            <v>254942</v>
          </cell>
        </row>
        <row r="263">
          <cell r="F263">
            <v>20370</v>
          </cell>
          <cell r="AB263">
            <v>259847</v>
          </cell>
        </row>
        <row r="264">
          <cell r="F264">
            <v>20452</v>
          </cell>
          <cell r="AB264">
            <v>284548</v>
          </cell>
        </row>
        <row r="265">
          <cell r="F265">
            <v>20749</v>
          </cell>
          <cell r="AB265">
            <v>277722</v>
          </cell>
        </row>
        <row r="266">
          <cell r="F266">
            <v>20948</v>
          </cell>
          <cell r="AB266">
            <v>276349</v>
          </cell>
        </row>
        <row r="267">
          <cell r="F267">
            <v>21096</v>
          </cell>
          <cell r="AB267">
            <v>263793</v>
          </cell>
        </row>
        <row r="268">
          <cell r="F268">
            <v>20956</v>
          </cell>
          <cell r="AB268">
            <v>248120</v>
          </cell>
        </row>
        <row r="269">
          <cell r="F269">
            <v>20496</v>
          </cell>
          <cell r="AB269">
            <v>240550</v>
          </cell>
        </row>
        <row r="270">
          <cell r="F270">
            <v>20727</v>
          </cell>
          <cell r="AB270">
            <v>231178</v>
          </cell>
        </row>
        <row r="271">
          <cell r="F271">
            <v>20935</v>
          </cell>
          <cell r="AB271">
            <v>237866</v>
          </cell>
        </row>
        <row r="272">
          <cell r="F272">
            <v>20831</v>
          </cell>
          <cell r="AB272">
            <v>247983</v>
          </cell>
        </row>
        <row r="273">
          <cell r="F273">
            <v>21343</v>
          </cell>
          <cell r="AB273">
            <v>257021</v>
          </cell>
        </row>
        <row r="274">
          <cell r="F274">
            <v>19882</v>
          </cell>
          <cell r="AB274">
            <v>276857</v>
          </cell>
        </row>
        <row r="275">
          <cell r="F275">
            <v>20950</v>
          </cell>
          <cell r="AB275">
            <v>272762</v>
          </cell>
        </row>
        <row r="276">
          <cell r="F276">
            <v>20974</v>
          </cell>
          <cell r="AB276">
            <v>278384</v>
          </cell>
        </row>
        <row r="277">
          <cell r="F277">
            <v>21070</v>
          </cell>
          <cell r="AB277">
            <v>307886</v>
          </cell>
        </row>
        <row r="278">
          <cell r="F278">
            <v>20837</v>
          </cell>
          <cell r="AB278">
            <v>288077</v>
          </cell>
        </row>
        <row r="279">
          <cell r="F279">
            <v>21417</v>
          </cell>
          <cell r="AB279">
            <v>265638</v>
          </cell>
        </row>
        <row r="280">
          <cell r="F280">
            <v>21088</v>
          </cell>
          <cell r="AB280">
            <v>257126</v>
          </cell>
        </row>
        <row r="281">
          <cell r="F281">
            <v>20899</v>
          </cell>
          <cell r="AB281">
            <v>239947</v>
          </cell>
        </row>
        <row r="282">
          <cell r="F282">
            <v>21101</v>
          </cell>
          <cell r="AB282">
            <v>241153</v>
          </cell>
        </row>
        <row r="283">
          <cell r="F283">
            <v>21291</v>
          </cell>
          <cell r="AB283">
            <v>236656</v>
          </cell>
        </row>
        <row r="284">
          <cell r="F284">
            <v>20883</v>
          </cell>
          <cell r="AB284">
            <v>250274</v>
          </cell>
        </row>
        <row r="285">
          <cell r="F285">
            <v>21390</v>
          </cell>
          <cell r="AB285">
            <v>265779</v>
          </cell>
        </row>
        <row r="286">
          <cell r="F286">
            <v>21375</v>
          </cell>
          <cell r="AB286">
            <v>275611</v>
          </cell>
        </row>
        <row r="287">
          <cell r="F287">
            <v>20749</v>
          </cell>
          <cell r="AB287">
            <v>285401</v>
          </cell>
        </row>
        <row r="288">
          <cell r="F288">
            <v>21961</v>
          </cell>
          <cell r="AB288">
            <v>292462</v>
          </cell>
        </row>
        <row r="289">
          <cell r="F289">
            <v>21668</v>
          </cell>
          <cell r="AB289">
            <v>318795</v>
          </cell>
        </row>
        <row r="290">
          <cell r="F290">
            <v>21287</v>
          </cell>
          <cell r="AB290">
            <v>300087</v>
          </cell>
        </row>
        <row r="291">
          <cell r="F291">
            <v>22247</v>
          </cell>
          <cell r="AB291">
            <v>284420</v>
          </cell>
        </row>
        <row r="292">
          <cell r="F292">
            <v>22097</v>
          </cell>
          <cell r="AB292">
            <v>263825</v>
          </cell>
        </row>
        <row r="293">
          <cell r="F293">
            <v>21616</v>
          </cell>
          <cell r="AB293">
            <v>247653</v>
          </cell>
        </row>
        <row r="294">
          <cell r="F294">
            <v>22023</v>
          </cell>
          <cell r="AB294">
            <v>246084</v>
          </cell>
        </row>
        <row r="295">
          <cell r="F295">
            <v>21851</v>
          </cell>
          <cell r="AB295">
            <v>247691</v>
          </cell>
        </row>
        <row r="296">
          <cell r="F296">
            <v>21823</v>
          </cell>
          <cell r="AB296">
            <v>259397</v>
          </cell>
        </row>
        <row r="297">
          <cell r="F297">
            <v>22614</v>
          </cell>
          <cell r="AB297">
            <v>272222</v>
          </cell>
        </row>
        <row r="298">
          <cell r="F298">
            <v>22242</v>
          </cell>
          <cell r="AB298">
            <v>285607</v>
          </cell>
        </row>
        <row r="299">
          <cell r="F299">
            <v>21586</v>
          </cell>
          <cell r="AB299">
            <v>288010</v>
          </cell>
        </row>
        <row r="300">
          <cell r="F300">
            <v>23302</v>
          </cell>
          <cell r="AB300">
            <v>295338</v>
          </cell>
        </row>
        <row r="301">
          <cell r="F301">
            <v>21912</v>
          </cell>
          <cell r="AB301">
            <v>322516</v>
          </cell>
        </row>
        <row r="302">
          <cell r="F302">
            <v>22677</v>
          </cell>
          <cell r="AB302">
            <v>301991</v>
          </cell>
        </row>
        <row r="303">
          <cell r="F303">
            <v>23214</v>
          </cell>
          <cell r="AB303">
            <v>293421</v>
          </cell>
        </row>
        <row r="304">
          <cell r="F304">
            <v>22692</v>
          </cell>
          <cell r="AB304">
            <v>261729</v>
          </cell>
        </row>
        <row r="305">
          <cell r="F305">
            <v>22705</v>
          </cell>
          <cell r="AB305">
            <v>252029</v>
          </cell>
        </row>
        <row r="306">
          <cell r="F306">
            <v>23055</v>
          </cell>
          <cell r="AB306">
            <v>249224</v>
          </cell>
        </row>
        <row r="307">
          <cell r="F307">
            <v>22924</v>
          </cell>
          <cell r="AB307">
            <v>261520</v>
          </cell>
        </row>
        <row r="308">
          <cell r="F308">
            <v>23008</v>
          </cell>
          <cell r="AB308">
            <v>257496</v>
          </cell>
        </row>
        <row r="309">
          <cell r="F309">
            <v>23151</v>
          </cell>
          <cell r="AB309">
            <v>271579</v>
          </cell>
        </row>
        <row r="310">
          <cell r="F310">
            <v>23195</v>
          </cell>
          <cell r="AB310">
            <v>265435</v>
          </cell>
        </row>
        <row r="311">
          <cell r="F311">
            <v>22235</v>
          </cell>
          <cell r="AB311">
            <v>281409</v>
          </cell>
        </row>
        <row r="312">
          <cell r="F312">
            <v>23127</v>
          </cell>
          <cell r="AB312">
            <v>292181</v>
          </cell>
        </row>
        <row r="313">
          <cell r="F313">
            <v>23846</v>
          </cell>
          <cell r="AB313">
            <v>324090</v>
          </cell>
        </row>
        <row r="314">
          <cell r="F314">
            <v>22609</v>
          </cell>
          <cell r="AB314">
            <v>297706</v>
          </cell>
        </row>
        <row r="315">
          <cell r="F315">
            <v>23879</v>
          </cell>
          <cell r="AB315">
            <v>283512</v>
          </cell>
        </row>
        <row r="316">
          <cell r="F316">
            <v>23009</v>
          </cell>
          <cell r="AB316">
            <v>255314</v>
          </cell>
        </row>
        <row r="317">
          <cell r="F317">
            <v>23273</v>
          </cell>
          <cell r="AB317">
            <v>243388</v>
          </cell>
        </row>
        <row r="318">
          <cell r="F318">
            <v>23159</v>
          </cell>
          <cell r="AB318">
            <v>245791</v>
          </cell>
        </row>
        <row r="319">
          <cell r="F319">
            <v>23157</v>
          </cell>
          <cell r="AB319">
            <v>239493</v>
          </cell>
        </row>
        <row r="320">
          <cell r="F320">
            <v>23437</v>
          </cell>
          <cell r="AB320">
            <v>247693</v>
          </cell>
        </row>
        <row r="321">
          <cell r="F321">
            <v>23156</v>
          </cell>
          <cell r="AB321">
            <v>257730</v>
          </cell>
        </row>
        <row r="322">
          <cell r="F322">
            <v>23513</v>
          </cell>
          <cell r="AB322">
            <v>286505</v>
          </cell>
        </row>
        <row r="323">
          <cell r="F323">
            <v>23479</v>
          </cell>
          <cell r="AB323">
            <v>275311</v>
          </cell>
        </row>
        <row r="324">
          <cell r="F324">
            <v>22818</v>
          </cell>
          <cell r="AB324">
            <v>277144</v>
          </cell>
        </row>
        <row r="325">
          <cell r="F325">
            <v>23227</v>
          </cell>
          <cell r="AB325">
            <v>310618</v>
          </cell>
        </row>
        <row r="326">
          <cell r="F326">
            <v>23046</v>
          </cell>
          <cell r="AB326">
            <v>291320</v>
          </cell>
        </row>
        <row r="327">
          <cell r="F327">
            <v>24582</v>
          </cell>
          <cell r="AB327">
            <v>273680</v>
          </cell>
        </row>
        <row r="328">
          <cell r="F328">
            <v>23305</v>
          </cell>
          <cell r="AB328">
            <v>249662</v>
          </cell>
        </row>
        <row r="329">
          <cell r="F329">
            <v>23259</v>
          </cell>
          <cell r="AB329">
            <v>252820</v>
          </cell>
        </row>
        <row r="330">
          <cell r="F330">
            <v>23104</v>
          </cell>
          <cell r="AB330">
            <v>239122</v>
          </cell>
        </row>
        <row r="331">
          <cell r="F331">
            <v>23779</v>
          </cell>
          <cell r="AB331">
            <v>238499</v>
          </cell>
        </row>
        <row r="332">
          <cell r="F332">
            <v>23607</v>
          </cell>
          <cell r="AB332">
            <v>253398</v>
          </cell>
        </row>
        <row r="333">
          <cell r="F333">
            <v>23370</v>
          </cell>
          <cell r="AB333">
            <v>262671</v>
          </cell>
        </row>
        <row r="334">
          <cell r="F334">
            <v>23603</v>
          </cell>
          <cell r="AB334">
            <v>296772</v>
          </cell>
        </row>
        <row r="335">
          <cell r="F335">
            <v>23268</v>
          </cell>
          <cell r="AB335">
            <v>273496</v>
          </cell>
        </row>
        <row r="336">
          <cell r="F336">
            <v>23475</v>
          </cell>
          <cell r="AB336">
            <v>278127</v>
          </cell>
        </row>
        <row r="337">
          <cell r="F337">
            <v>23496</v>
          </cell>
          <cell r="AB337">
            <v>304357</v>
          </cell>
        </row>
        <row r="338">
          <cell r="F338">
            <v>22744</v>
          </cell>
          <cell r="AB338">
            <v>300505</v>
          </cell>
        </row>
        <row r="339">
          <cell r="F339">
            <v>25135</v>
          </cell>
          <cell r="AB339">
            <v>264683</v>
          </cell>
        </row>
        <row r="340">
          <cell r="F340">
            <v>24017</v>
          </cell>
          <cell r="AB340">
            <v>251627</v>
          </cell>
        </row>
        <row r="341">
          <cell r="F341">
            <v>23014</v>
          </cell>
          <cell r="Z341">
            <v>245600</v>
          </cell>
          <cell r="AB341">
            <v>250294</v>
          </cell>
        </row>
        <row r="342">
          <cell r="F342">
            <v>23721</v>
          </cell>
          <cell r="Z342">
            <v>235636</v>
          </cell>
          <cell r="AB342">
            <v>236573</v>
          </cell>
        </row>
        <row r="343">
          <cell r="F343">
            <v>22993</v>
          </cell>
          <cell r="Z343">
            <v>240272</v>
          </cell>
          <cell r="AB343">
            <v>241816</v>
          </cell>
        </row>
        <row r="344">
          <cell r="F344">
            <v>23644</v>
          </cell>
          <cell r="Z344">
            <v>249721</v>
          </cell>
          <cell r="AB344">
            <v>247116</v>
          </cell>
        </row>
        <row r="345">
          <cell r="F345">
            <v>23584</v>
          </cell>
          <cell r="AB345">
            <v>264534</v>
          </cell>
        </row>
        <row r="346">
          <cell r="F346">
            <v>23570</v>
          </cell>
          <cell r="AB346">
            <v>283675</v>
          </cell>
        </row>
        <row r="347">
          <cell r="F347">
            <v>23309</v>
          </cell>
          <cell r="AB347">
            <v>274156</v>
          </cell>
        </row>
        <row r="348">
          <cell r="F348">
            <v>24441</v>
          </cell>
          <cell r="AB348">
            <v>265752</v>
          </cell>
        </row>
        <row r="349">
          <cell r="F349">
            <v>23508</v>
          </cell>
          <cell r="AB349">
            <v>303420</v>
          </cell>
        </row>
        <row r="350">
          <cell r="F350">
            <v>23200</v>
          </cell>
          <cell r="AB350">
            <v>293227</v>
          </cell>
        </row>
        <row r="351">
          <cell r="F351">
            <v>24832</v>
          </cell>
          <cell r="AB351">
            <v>267643</v>
          </cell>
        </row>
        <row r="352">
          <cell r="F352">
            <v>23864</v>
          </cell>
          <cell r="AB352">
            <v>249070</v>
          </cell>
        </row>
        <row r="353">
          <cell r="F353">
            <v>23241</v>
          </cell>
          <cell r="AB353">
            <v>241060</v>
          </cell>
        </row>
        <row r="354">
          <cell r="F354">
            <v>23466</v>
          </cell>
          <cell r="AB354">
            <v>263351</v>
          </cell>
        </row>
        <row r="355">
          <cell r="F355">
            <v>23768</v>
          </cell>
          <cell r="AB355">
            <v>243933</v>
          </cell>
        </row>
        <row r="356">
          <cell r="F356">
            <v>23640</v>
          </cell>
          <cell r="AB356">
            <v>251535</v>
          </cell>
        </row>
        <row r="357">
          <cell r="F357">
            <v>23876</v>
          </cell>
          <cell r="AB357">
            <v>261583</v>
          </cell>
        </row>
        <row r="358">
          <cell r="F358">
            <v>23846</v>
          </cell>
          <cell r="AB358">
            <v>282728</v>
          </cell>
        </row>
        <row r="359">
          <cell r="F359">
            <v>23254</v>
          </cell>
          <cell r="AB359">
            <v>277319</v>
          </cell>
        </row>
        <row r="360">
          <cell r="F360">
            <v>24883</v>
          </cell>
          <cell r="AB360">
            <v>283090</v>
          </cell>
        </row>
        <row r="361">
          <cell r="F361">
            <v>23362</v>
          </cell>
          <cell r="AB361">
            <v>309873</v>
          </cell>
        </row>
        <row r="362">
          <cell r="F362">
            <v>24168</v>
          </cell>
          <cell r="Z362">
            <v>282515</v>
          </cell>
          <cell r="AB362">
            <v>278934</v>
          </cell>
        </row>
        <row r="363">
          <cell r="F363">
            <v>25479</v>
          </cell>
          <cell r="Z363">
            <v>272441</v>
          </cell>
          <cell r="AB363">
            <v>267960</v>
          </cell>
        </row>
        <row r="364">
          <cell r="F364">
            <v>23870</v>
          </cell>
          <cell r="Z364">
            <v>249313</v>
          </cell>
          <cell r="AB364">
            <v>252550</v>
          </cell>
        </row>
        <row r="365">
          <cell r="F365">
            <v>23462</v>
          </cell>
          <cell r="Z365">
            <v>233042</v>
          </cell>
          <cell r="AB365">
            <v>235414</v>
          </cell>
        </row>
        <row r="366">
          <cell r="F366">
            <v>23937</v>
          </cell>
          <cell r="Z366">
            <v>235138</v>
          </cell>
          <cell r="AB366">
            <v>234924</v>
          </cell>
        </row>
        <row r="367">
          <cell r="F367">
            <v>23481</v>
          </cell>
          <cell r="Z367">
            <v>234730</v>
          </cell>
          <cell r="AB367">
            <v>234752</v>
          </cell>
        </row>
        <row r="368">
          <cell r="F368">
            <v>23662</v>
          </cell>
          <cell r="Z368">
            <v>239109</v>
          </cell>
          <cell r="AB368">
            <v>241212</v>
          </cell>
        </row>
        <row r="369">
          <cell r="F369">
            <v>24897</v>
          </cell>
          <cell r="Z369">
            <v>266119</v>
          </cell>
          <cell r="AB369">
            <v>262855</v>
          </cell>
        </row>
        <row r="370">
          <cell r="F370">
            <v>24008</v>
          </cell>
          <cell r="Z370">
            <v>285777</v>
          </cell>
          <cell r="AB370">
            <v>286206</v>
          </cell>
        </row>
        <row r="371">
          <cell r="F371">
            <v>24336</v>
          </cell>
          <cell r="Z371">
            <v>269906</v>
          </cell>
          <cell r="AB371">
            <v>268194</v>
          </cell>
        </row>
        <row r="372">
          <cell r="F372">
            <v>23404</v>
          </cell>
          <cell r="Z372">
            <v>279710</v>
          </cell>
          <cell r="AB372">
            <v>280359</v>
          </cell>
        </row>
      </sheetData>
      <sheetData sheetId="5" refreshError="1"/>
      <sheetData sheetId="6" refreshError="1"/>
      <sheetData sheetId="7">
        <row r="15">
          <cell r="AK15">
            <v>7489197</v>
          </cell>
          <cell r="AM15">
            <v>7298361</v>
          </cell>
          <cell r="AQ15">
            <v>65318.27101703341</v>
          </cell>
          <cell r="AS15">
            <v>63654</v>
          </cell>
        </row>
        <row r="16">
          <cell r="AK16">
            <v>7544084</v>
          </cell>
          <cell r="AM16">
            <v>7682479</v>
          </cell>
          <cell r="AQ16">
            <v>64630.15412029779</v>
          </cell>
          <cell r="AS16">
            <v>65816</v>
          </cell>
        </row>
        <row r="17">
          <cell r="AK17">
            <v>7884749</v>
          </cell>
          <cell r="AM17">
            <v>7985847</v>
          </cell>
          <cell r="AQ17">
            <v>65809.892246955627</v>
          </cell>
          <cell r="AS17">
            <v>66654</v>
          </cell>
        </row>
        <row r="18">
          <cell r="AK18">
            <v>8252062</v>
          </cell>
          <cell r="AM18">
            <v>8225929</v>
          </cell>
          <cell r="AQ18">
            <v>67097.026514997517</v>
          </cell>
          <cell r="AS18">
            <v>66885</v>
          </cell>
        </row>
        <row r="19">
          <cell r="AK19">
            <v>8612145</v>
          </cell>
          <cell r="AM19">
            <v>8593322</v>
          </cell>
          <cell r="AQ19">
            <v>68247.98516510948</v>
          </cell>
          <cell r="AS19">
            <v>68099</v>
          </cell>
        </row>
        <row r="20">
          <cell r="AK20">
            <v>8848017</v>
          </cell>
          <cell r="AM20">
            <v>8838991</v>
          </cell>
          <cell r="AQ20">
            <v>68356.126390605685</v>
          </cell>
          <cell r="AS20">
            <v>68286</v>
          </cell>
        </row>
        <row r="21">
          <cell r="AK21">
            <v>9257316</v>
          </cell>
          <cell r="AM21">
            <v>9284409</v>
          </cell>
          <cell r="AQ21">
            <v>69864.426734287263</v>
          </cell>
          <cell r="AS21">
            <v>70069</v>
          </cell>
        </row>
        <row r="22">
          <cell r="AK22">
            <v>9999347</v>
          </cell>
          <cell r="AM22">
            <v>9798412</v>
          </cell>
          <cell r="AQ22">
            <v>73338.567604239244</v>
          </cell>
          <cell r="AS22">
            <v>71865</v>
          </cell>
        </row>
        <row r="23">
          <cell r="AK23">
            <v>10326848</v>
          </cell>
          <cell r="AM23">
            <v>10296617</v>
          </cell>
          <cell r="AQ23">
            <v>73293.597450619956</v>
          </cell>
          <cell r="AS23">
            <v>73079</v>
          </cell>
        </row>
        <row r="24">
          <cell r="AK24">
            <v>10813409</v>
          </cell>
          <cell r="AM24">
            <v>10856259</v>
          </cell>
          <cell r="AQ24">
            <v>75367.896846140444</v>
          </cell>
          <cell r="AS24">
            <v>75667</v>
          </cell>
        </row>
        <row r="25">
          <cell r="AK25">
            <v>11060652</v>
          </cell>
          <cell r="AM25">
            <v>11058643</v>
          </cell>
          <cell r="AQ25">
            <v>75251.233135804825</v>
          </cell>
          <cell r="AS25">
            <v>75238</v>
          </cell>
        </row>
        <row r="26">
          <cell r="AK26">
            <v>11420082</v>
          </cell>
          <cell r="AM26">
            <v>11260100</v>
          </cell>
          <cell r="AQ26">
            <v>75842.140565956288</v>
          </cell>
          <cell r="AS26">
            <v>74780</v>
          </cell>
        </row>
        <row r="27">
          <cell r="AK27">
            <v>11552967</v>
          </cell>
          <cell r="AM27">
            <v>11502716</v>
          </cell>
          <cell r="AQ27">
            <v>74876.320530934448</v>
          </cell>
          <cell r="AS27">
            <v>74551</v>
          </cell>
        </row>
        <row r="28">
          <cell r="AK28">
            <v>11733536</v>
          </cell>
          <cell r="AM28">
            <v>11781151</v>
          </cell>
          <cell r="AQ28">
            <v>73898.072805139178</v>
          </cell>
          <cell r="AS28">
            <v>74198</v>
          </cell>
        </row>
        <row r="29">
          <cell r="AK29">
            <v>11944717</v>
          </cell>
          <cell r="AM29">
            <v>11930888</v>
          </cell>
          <cell r="AQ29">
            <v>74190.328010385027</v>
          </cell>
          <cell r="AS29">
            <v>74104</v>
          </cell>
        </row>
        <row r="30">
          <cell r="AK30">
            <v>11975028</v>
          </cell>
          <cell r="AM30">
            <v>11986939</v>
          </cell>
          <cell r="AQ30">
            <v>73568.432304913556</v>
          </cell>
          <cell r="AS30">
            <v>73642</v>
          </cell>
        </row>
        <row r="31">
          <cell r="AK31">
            <v>12183638</v>
          </cell>
          <cell r="AM31">
            <v>12123442</v>
          </cell>
          <cell r="AQ31">
            <v>74821.06646523824</v>
          </cell>
          <cell r="AS31">
            <v>74451</v>
          </cell>
        </row>
        <row r="32">
          <cell r="AK32">
            <v>12138925</v>
          </cell>
          <cell r="AM32">
            <v>12172762</v>
          </cell>
          <cell r="AQ32">
            <v>74669.371159323113</v>
          </cell>
          <cell r="AS32">
            <v>74878</v>
          </cell>
        </row>
        <row r="33">
          <cell r="AK33">
            <v>11883476</v>
          </cell>
          <cell r="AM33">
            <v>11743713</v>
          </cell>
          <cell r="AQ33">
            <v>73632.046595204156</v>
          </cell>
          <cell r="AS33">
            <v>72766</v>
          </cell>
        </row>
        <row r="34">
          <cell r="AK34">
            <v>11895889</v>
          </cell>
          <cell r="AM34">
            <v>11713800</v>
          </cell>
          <cell r="AQ34">
            <v>73579.4809307619</v>
          </cell>
          <cell r="AS34">
            <v>72453</v>
          </cell>
        </row>
        <row r="35">
          <cell r="AS35">
            <v>72697</v>
          </cell>
        </row>
        <row r="101">
          <cell r="J101">
            <v>114039</v>
          </cell>
          <cell r="Z101">
            <v>532928</v>
          </cell>
          <cell r="AB101">
            <v>532928</v>
          </cell>
        </row>
        <row r="102">
          <cell r="J102">
            <v>114021</v>
          </cell>
          <cell r="Z102">
            <v>508808</v>
          </cell>
          <cell r="AB102">
            <v>508808</v>
          </cell>
        </row>
        <row r="103">
          <cell r="J103">
            <v>113887</v>
          </cell>
          <cell r="Z103">
            <v>525641</v>
          </cell>
          <cell r="AB103">
            <v>525641</v>
          </cell>
        </row>
        <row r="104">
          <cell r="J104">
            <v>113982</v>
          </cell>
          <cell r="Z104">
            <v>557841</v>
          </cell>
          <cell r="AB104">
            <v>557841</v>
          </cell>
        </row>
        <row r="105">
          <cell r="J105">
            <v>114314</v>
          </cell>
          <cell r="Z105">
            <v>560558</v>
          </cell>
          <cell r="AB105">
            <v>560558</v>
          </cell>
        </row>
        <row r="106">
          <cell r="J106">
            <v>114639</v>
          </cell>
          <cell r="Z106">
            <v>656361</v>
          </cell>
          <cell r="AB106">
            <v>656361</v>
          </cell>
        </row>
        <row r="107">
          <cell r="J107">
            <v>114844</v>
          </cell>
          <cell r="Z107">
            <v>694608</v>
          </cell>
          <cell r="AB107">
            <v>694608</v>
          </cell>
        </row>
        <row r="108">
          <cell r="J108">
            <v>114843</v>
          </cell>
          <cell r="Z108">
            <v>718891</v>
          </cell>
          <cell r="AB108">
            <v>718891</v>
          </cell>
        </row>
        <row r="109">
          <cell r="J109">
            <v>115057</v>
          </cell>
          <cell r="Z109">
            <v>719173</v>
          </cell>
          <cell r="AB109">
            <v>719173</v>
          </cell>
        </row>
        <row r="110">
          <cell r="J110">
            <v>115306</v>
          </cell>
          <cell r="Z110">
            <v>670446</v>
          </cell>
          <cell r="AB110">
            <v>670446</v>
          </cell>
        </row>
        <row r="111">
          <cell r="J111">
            <v>115448</v>
          </cell>
          <cell r="Z111">
            <v>600220</v>
          </cell>
          <cell r="AB111">
            <v>600220</v>
          </cell>
        </row>
        <row r="112">
          <cell r="J112">
            <v>115508</v>
          </cell>
          <cell r="Z112">
            <v>552886</v>
          </cell>
          <cell r="AB112">
            <v>552886</v>
          </cell>
        </row>
        <row r="113">
          <cell r="J113">
            <v>115375</v>
          </cell>
          <cell r="Z113">
            <v>576570</v>
          </cell>
          <cell r="AB113">
            <v>576570</v>
          </cell>
        </row>
        <row r="114">
          <cell r="J114">
            <v>115661</v>
          </cell>
          <cell r="Z114">
            <v>532466</v>
          </cell>
          <cell r="AB114">
            <v>532466</v>
          </cell>
        </row>
        <row r="115">
          <cell r="J115">
            <v>115759</v>
          </cell>
          <cell r="Z115">
            <v>535420</v>
          </cell>
          <cell r="AB115">
            <v>535420</v>
          </cell>
        </row>
        <row r="116">
          <cell r="J116">
            <v>116051</v>
          </cell>
          <cell r="Z116">
            <v>589627</v>
          </cell>
          <cell r="AB116">
            <v>589627</v>
          </cell>
        </row>
        <row r="117">
          <cell r="J117">
            <v>116429</v>
          </cell>
          <cell r="Z117">
            <v>630115</v>
          </cell>
          <cell r="AB117">
            <v>630115</v>
          </cell>
        </row>
        <row r="118">
          <cell r="J118">
            <v>116682</v>
          </cell>
          <cell r="Z118">
            <v>694300</v>
          </cell>
          <cell r="AB118">
            <v>694300</v>
          </cell>
        </row>
        <row r="119">
          <cell r="J119">
            <v>117032</v>
          </cell>
          <cell r="Z119">
            <v>739151</v>
          </cell>
          <cell r="AB119">
            <v>739151</v>
          </cell>
        </row>
        <row r="120">
          <cell r="J120">
            <v>117293</v>
          </cell>
          <cell r="Z120">
            <v>747266</v>
          </cell>
          <cell r="AB120">
            <v>747266</v>
          </cell>
        </row>
        <row r="121">
          <cell r="J121">
            <v>117512</v>
          </cell>
          <cell r="Z121">
            <v>737160</v>
          </cell>
          <cell r="AB121">
            <v>737160</v>
          </cell>
        </row>
        <row r="122">
          <cell r="J122">
            <v>117514</v>
          </cell>
          <cell r="Z122">
            <v>697341</v>
          </cell>
          <cell r="AB122">
            <v>697341</v>
          </cell>
        </row>
        <row r="123">
          <cell r="J123">
            <v>117719</v>
          </cell>
          <cell r="Z123">
            <v>625369</v>
          </cell>
          <cell r="AB123">
            <v>625369</v>
          </cell>
        </row>
        <row r="124">
          <cell r="J124">
            <v>117694</v>
          </cell>
          <cell r="Z124">
            <v>577694</v>
          </cell>
          <cell r="AB124">
            <v>577694</v>
          </cell>
        </row>
        <row r="125">
          <cell r="J125">
            <v>117673</v>
          </cell>
          <cell r="Z125">
            <v>575511</v>
          </cell>
          <cell r="AB125">
            <v>575511</v>
          </cell>
        </row>
        <row r="126">
          <cell r="J126">
            <v>117913</v>
          </cell>
          <cell r="Z126">
            <v>547960</v>
          </cell>
          <cell r="AB126">
            <v>547960</v>
          </cell>
        </row>
        <row r="127">
          <cell r="J127">
            <v>118212</v>
          </cell>
          <cell r="Z127">
            <v>566461</v>
          </cell>
          <cell r="AB127">
            <v>566461</v>
          </cell>
        </row>
        <row r="128">
          <cell r="J128">
            <v>119362</v>
          </cell>
          <cell r="Z128">
            <v>609694</v>
          </cell>
          <cell r="AB128">
            <v>609694</v>
          </cell>
        </row>
        <row r="129">
          <cell r="J129">
            <v>119803</v>
          </cell>
          <cell r="Z129">
            <v>652395</v>
          </cell>
          <cell r="AB129">
            <v>652395</v>
          </cell>
        </row>
        <row r="130">
          <cell r="J130">
            <v>119990</v>
          </cell>
          <cell r="Z130">
            <v>734785</v>
          </cell>
          <cell r="AB130">
            <v>734785</v>
          </cell>
        </row>
        <row r="131">
          <cell r="J131">
            <v>120182</v>
          </cell>
          <cell r="Z131">
            <v>750170</v>
          </cell>
          <cell r="AB131">
            <v>750170</v>
          </cell>
        </row>
        <row r="132">
          <cell r="J132">
            <v>120365</v>
          </cell>
          <cell r="Z132">
            <v>776755</v>
          </cell>
          <cell r="AB132">
            <v>776755</v>
          </cell>
        </row>
        <row r="133">
          <cell r="J133">
            <v>120809</v>
          </cell>
          <cell r="Z133">
            <v>781694</v>
          </cell>
          <cell r="AB133">
            <v>781694</v>
          </cell>
        </row>
        <row r="134">
          <cell r="J134">
            <v>121191</v>
          </cell>
          <cell r="Z134">
            <v>721118</v>
          </cell>
          <cell r="AB134">
            <v>721118</v>
          </cell>
        </row>
        <row r="135">
          <cell r="J135">
            <v>120762</v>
          </cell>
          <cell r="Z135">
            <v>636015</v>
          </cell>
          <cell r="AB135">
            <v>636015</v>
          </cell>
        </row>
        <row r="136">
          <cell r="J136">
            <v>121473</v>
          </cell>
          <cell r="Z136">
            <v>633289</v>
          </cell>
          <cell r="AB136">
            <v>633289</v>
          </cell>
        </row>
        <row r="137">
          <cell r="J137">
            <v>121501</v>
          </cell>
          <cell r="Z137">
            <v>580454</v>
          </cell>
          <cell r="AB137">
            <v>580454</v>
          </cell>
        </row>
        <row r="138">
          <cell r="J138">
            <v>121782</v>
          </cell>
          <cell r="Z138">
            <v>557520</v>
          </cell>
          <cell r="AB138">
            <v>557520</v>
          </cell>
        </row>
        <row r="139">
          <cell r="J139">
            <v>122229</v>
          </cell>
          <cell r="Z139">
            <v>585617</v>
          </cell>
          <cell r="AB139">
            <v>585617</v>
          </cell>
        </row>
        <row r="140">
          <cell r="J140">
            <v>122465</v>
          </cell>
          <cell r="Z140">
            <v>654120</v>
          </cell>
          <cell r="AB140">
            <v>654120</v>
          </cell>
        </row>
        <row r="141">
          <cell r="J141">
            <v>122738</v>
          </cell>
          <cell r="Z141">
            <v>650981</v>
          </cell>
          <cell r="AB141">
            <v>650981</v>
          </cell>
        </row>
        <row r="142">
          <cell r="J142">
            <v>122811</v>
          </cell>
          <cell r="Z142">
            <v>762260</v>
          </cell>
          <cell r="AB142">
            <v>762260</v>
          </cell>
        </row>
        <row r="143">
          <cell r="J143">
            <v>123055</v>
          </cell>
          <cell r="Z143">
            <v>770664</v>
          </cell>
          <cell r="AB143">
            <v>770664</v>
          </cell>
        </row>
        <row r="144">
          <cell r="J144">
            <v>123157</v>
          </cell>
          <cell r="Z144">
            <v>792782</v>
          </cell>
          <cell r="AB144">
            <v>792782</v>
          </cell>
        </row>
        <row r="145">
          <cell r="J145">
            <v>123552</v>
          </cell>
          <cell r="Z145">
            <v>820012</v>
          </cell>
          <cell r="AB145">
            <v>820012</v>
          </cell>
        </row>
        <row r="146">
          <cell r="J146">
            <v>123936</v>
          </cell>
          <cell r="Z146">
            <v>752956</v>
          </cell>
          <cell r="AB146">
            <v>752956</v>
          </cell>
        </row>
        <row r="147">
          <cell r="J147">
            <v>124212</v>
          </cell>
          <cell r="Z147">
            <v>667182</v>
          </cell>
          <cell r="AB147">
            <v>667182</v>
          </cell>
        </row>
        <row r="148">
          <cell r="J148">
            <v>124409</v>
          </cell>
          <cell r="Z148">
            <v>631381</v>
          </cell>
          <cell r="AB148">
            <v>631381</v>
          </cell>
        </row>
        <row r="149">
          <cell r="J149">
            <v>124372</v>
          </cell>
          <cell r="Z149">
            <v>627393</v>
          </cell>
          <cell r="AB149">
            <v>627393</v>
          </cell>
        </row>
        <row r="150">
          <cell r="J150">
            <v>124404</v>
          </cell>
          <cell r="Z150">
            <v>572668</v>
          </cell>
          <cell r="AB150">
            <v>572668</v>
          </cell>
        </row>
        <row r="151">
          <cell r="J151">
            <v>123798</v>
          </cell>
          <cell r="Z151">
            <v>600030</v>
          </cell>
          <cell r="AB151">
            <v>600030</v>
          </cell>
        </row>
        <row r="152">
          <cell r="J152">
            <v>124088</v>
          </cell>
          <cell r="Z152">
            <v>688885</v>
          </cell>
          <cell r="AB152">
            <v>688885</v>
          </cell>
        </row>
        <row r="153">
          <cell r="J153">
            <v>123594</v>
          </cell>
          <cell r="Z153">
            <v>671339</v>
          </cell>
          <cell r="AB153">
            <v>671339</v>
          </cell>
        </row>
        <row r="154">
          <cell r="J154">
            <v>125413</v>
          </cell>
          <cell r="Z154">
            <v>780924</v>
          </cell>
          <cell r="AB154">
            <v>780924</v>
          </cell>
        </row>
        <row r="155">
          <cell r="J155">
            <v>125781</v>
          </cell>
          <cell r="Z155">
            <v>806973</v>
          </cell>
          <cell r="AB155">
            <v>806973</v>
          </cell>
        </row>
        <row r="156">
          <cell r="J156">
            <v>127474</v>
          </cell>
          <cell r="Z156">
            <v>835736</v>
          </cell>
          <cell r="AB156">
            <v>835736</v>
          </cell>
        </row>
        <row r="157">
          <cell r="J157">
            <v>127716</v>
          </cell>
          <cell r="Z157">
            <v>872744</v>
          </cell>
          <cell r="AB157">
            <v>872744</v>
          </cell>
        </row>
        <row r="158">
          <cell r="J158">
            <v>127445</v>
          </cell>
          <cell r="Z158">
            <v>754977</v>
          </cell>
          <cell r="AB158">
            <v>754977</v>
          </cell>
        </row>
        <row r="159">
          <cell r="J159">
            <v>128123</v>
          </cell>
          <cell r="Z159">
            <v>735391</v>
          </cell>
          <cell r="AB159">
            <v>735391</v>
          </cell>
        </row>
        <row r="160">
          <cell r="J160">
            <v>127233</v>
          </cell>
          <cell r="Z160">
            <v>646262</v>
          </cell>
          <cell r="AB160">
            <v>646262</v>
          </cell>
        </row>
        <row r="161">
          <cell r="J161">
            <v>128416</v>
          </cell>
          <cell r="Z161">
            <v>581165</v>
          </cell>
          <cell r="AB161">
            <v>581165</v>
          </cell>
        </row>
        <row r="162">
          <cell r="J162">
            <v>128504</v>
          </cell>
          <cell r="Z162">
            <v>637324</v>
          </cell>
          <cell r="AB162">
            <v>637324</v>
          </cell>
        </row>
        <row r="163">
          <cell r="J163">
            <v>128247</v>
          </cell>
          <cell r="Z163">
            <v>607892</v>
          </cell>
          <cell r="AB163">
            <v>607892</v>
          </cell>
        </row>
        <row r="164">
          <cell r="J164">
            <v>128550</v>
          </cell>
          <cell r="Z164">
            <v>682955</v>
          </cell>
          <cell r="AB164">
            <v>682955</v>
          </cell>
        </row>
        <row r="165">
          <cell r="J165">
            <v>128664</v>
          </cell>
          <cell r="Z165">
            <v>686026</v>
          </cell>
          <cell r="AB165">
            <v>686026</v>
          </cell>
        </row>
        <row r="166">
          <cell r="J166">
            <v>128856</v>
          </cell>
          <cell r="Z166">
            <v>847042</v>
          </cell>
          <cell r="AB166">
            <v>847042</v>
          </cell>
        </row>
        <row r="167">
          <cell r="J167">
            <v>130687</v>
          </cell>
          <cell r="Z167">
            <v>833558</v>
          </cell>
          <cell r="AB167">
            <v>833558</v>
          </cell>
        </row>
        <row r="168">
          <cell r="J168">
            <v>128062</v>
          </cell>
          <cell r="Z168">
            <v>876729</v>
          </cell>
          <cell r="AB168">
            <v>876729</v>
          </cell>
        </row>
        <row r="169">
          <cell r="J169">
            <v>130006</v>
          </cell>
          <cell r="Z169">
            <v>856776</v>
          </cell>
          <cell r="AB169">
            <v>856776</v>
          </cell>
        </row>
        <row r="170">
          <cell r="J170">
            <v>130509</v>
          </cell>
          <cell r="Z170">
            <v>784197</v>
          </cell>
          <cell r="AB170">
            <v>784197</v>
          </cell>
        </row>
        <row r="171">
          <cell r="J171">
            <v>130248</v>
          </cell>
          <cell r="Z171">
            <v>758558</v>
          </cell>
          <cell r="AB171">
            <v>758558</v>
          </cell>
        </row>
        <row r="172">
          <cell r="J172">
            <v>131936</v>
          </cell>
          <cell r="Z172">
            <v>686769</v>
          </cell>
          <cell r="AB172">
            <v>686769</v>
          </cell>
        </row>
        <row r="173">
          <cell r="J173">
            <v>131412</v>
          </cell>
          <cell r="Z173">
            <v>661994</v>
          </cell>
          <cell r="AB173">
            <v>661994</v>
          </cell>
        </row>
        <row r="174">
          <cell r="J174">
            <v>131980</v>
          </cell>
          <cell r="Z174">
            <v>620375</v>
          </cell>
          <cell r="AB174">
            <v>620375</v>
          </cell>
        </row>
        <row r="175">
          <cell r="J175">
            <v>131640</v>
          </cell>
          <cell r="Z175">
            <v>643566</v>
          </cell>
          <cell r="AB175">
            <v>643566</v>
          </cell>
        </row>
        <row r="176">
          <cell r="J176">
            <v>131474</v>
          </cell>
          <cell r="Z176">
            <v>717234</v>
          </cell>
          <cell r="AB176">
            <v>717234</v>
          </cell>
        </row>
        <row r="177">
          <cell r="J177">
            <v>131552</v>
          </cell>
          <cell r="Z177">
            <v>743101</v>
          </cell>
          <cell r="AB177">
            <v>743101</v>
          </cell>
        </row>
        <row r="178">
          <cell r="J178">
            <v>132613</v>
          </cell>
          <cell r="Z178">
            <v>851787</v>
          </cell>
          <cell r="AB178">
            <v>851787</v>
          </cell>
        </row>
        <row r="179">
          <cell r="J179">
            <v>131284</v>
          </cell>
          <cell r="Z179">
            <v>888166</v>
          </cell>
          <cell r="AB179">
            <v>888166</v>
          </cell>
        </row>
        <row r="180">
          <cell r="J180">
            <v>133537</v>
          </cell>
          <cell r="Z180">
            <v>885364</v>
          </cell>
          <cell r="AB180">
            <v>885364</v>
          </cell>
        </row>
        <row r="181">
          <cell r="J181">
            <v>133107</v>
          </cell>
          <cell r="Z181">
            <v>895830</v>
          </cell>
          <cell r="AB181">
            <v>895830</v>
          </cell>
        </row>
        <row r="182">
          <cell r="J182">
            <v>133516</v>
          </cell>
          <cell r="Z182">
            <v>855436</v>
          </cell>
          <cell r="AB182">
            <v>855436</v>
          </cell>
        </row>
        <row r="183">
          <cell r="J183">
            <v>134067</v>
          </cell>
          <cell r="Z183">
            <v>803548</v>
          </cell>
          <cell r="AB183">
            <v>803548</v>
          </cell>
        </row>
        <row r="184">
          <cell r="J184">
            <v>134224</v>
          </cell>
          <cell r="Z184">
            <v>718008</v>
          </cell>
          <cell r="AB184">
            <v>718008</v>
          </cell>
        </row>
        <row r="185">
          <cell r="J185">
            <v>134341</v>
          </cell>
          <cell r="Z185">
            <v>706778</v>
          </cell>
          <cell r="AB185">
            <v>706778</v>
          </cell>
        </row>
        <row r="186">
          <cell r="J186">
            <v>135084</v>
          </cell>
          <cell r="Z186">
            <v>675727</v>
          </cell>
          <cell r="AB186">
            <v>675727</v>
          </cell>
        </row>
        <row r="187">
          <cell r="J187">
            <v>135376</v>
          </cell>
          <cell r="Z187">
            <v>680347</v>
          </cell>
          <cell r="AB187">
            <v>680347</v>
          </cell>
        </row>
        <row r="188">
          <cell r="J188">
            <v>135555</v>
          </cell>
          <cell r="Z188">
            <v>756564</v>
          </cell>
          <cell r="AB188">
            <v>756564</v>
          </cell>
        </row>
        <row r="189">
          <cell r="J189">
            <v>135953</v>
          </cell>
          <cell r="Z189">
            <v>805328</v>
          </cell>
          <cell r="AB189">
            <v>805328</v>
          </cell>
        </row>
        <row r="190">
          <cell r="J190">
            <v>136237</v>
          </cell>
          <cell r="Z190">
            <v>889473</v>
          </cell>
          <cell r="AB190">
            <v>889473</v>
          </cell>
        </row>
        <row r="191">
          <cell r="J191">
            <v>136354</v>
          </cell>
          <cell r="Z191">
            <v>908144</v>
          </cell>
          <cell r="AB191">
            <v>908144</v>
          </cell>
        </row>
        <row r="192">
          <cell r="J192">
            <v>136492</v>
          </cell>
          <cell r="Z192">
            <v>985476</v>
          </cell>
          <cell r="AB192">
            <v>985476</v>
          </cell>
        </row>
        <row r="193">
          <cell r="J193">
            <v>136702</v>
          </cell>
          <cell r="Z193">
            <v>913948</v>
          </cell>
          <cell r="AB193">
            <v>913948</v>
          </cell>
        </row>
        <row r="194">
          <cell r="J194">
            <v>137309</v>
          </cell>
          <cell r="Z194">
            <v>907426</v>
          </cell>
          <cell r="AB194">
            <v>907426</v>
          </cell>
        </row>
        <row r="195">
          <cell r="J195">
            <v>137549</v>
          </cell>
          <cell r="Z195">
            <v>811260</v>
          </cell>
          <cell r="AB195">
            <v>811260</v>
          </cell>
        </row>
        <row r="196">
          <cell r="J196">
            <v>137826</v>
          </cell>
          <cell r="Z196">
            <v>757941</v>
          </cell>
          <cell r="AB196">
            <v>757941</v>
          </cell>
        </row>
        <row r="197">
          <cell r="J197">
            <v>138323</v>
          </cell>
          <cell r="Z197">
            <v>735184</v>
          </cell>
          <cell r="AB197">
            <v>735184</v>
          </cell>
        </row>
        <row r="198">
          <cell r="J198">
            <v>138841</v>
          </cell>
          <cell r="Z198">
            <v>690020</v>
          </cell>
          <cell r="AB198">
            <v>690020</v>
          </cell>
        </row>
        <row r="199">
          <cell r="J199">
            <v>139242</v>
          </cell>
          <cell r="Z199">
            <v>713526</v>
          </cell>
          <cell r="AB199">
            <v>713526</v>
          </cell>
        </row>
        <row r="200">
          <cell r="J200">
            <v>139595</v>
          </cell>
          <cell r="Z200">
            <v>797293</v>
          </cell>
          <cell r="AB200">
            <v>797293</v>
          </cell>
        </row>
        <row r="201">
          <cell r="J201">
            <v>139901</v>
          </cell>
          <cell r="Z201">
            <v>830937</v>
          </cell>
          <cell r="AB201">
            <v>830937</v>
          </cell>
        </row>
        <row r="202">
          <cell r="J202">
            <v>140066</v>
          </cell>
          <cell r="Z202">
            <v>909748</v>
          </cell>
          <cell r="AB202">
            <v>909748</v>
          </cell>
        </row>
        <row r="203">
          <cell r="J203">
            <v>140538</v>
          </cell>
          <cell r="Z203">
            <v>980768</v>
          </cell>
          <cell r="AB203">
            <v>980768</v>
          </cell>
        </row>
        <row r="204">
          <cell r="J204">
            <v>140954</v>
          </cell>
          <cell r="Z204">
            <v>1027983</v>
          </cell>
          <cell r="AB204">
            <v>1027983</v>
          </cell>
        </row>
        <row r="205">
          <cell r="J205">
            <v>141045</v>
          </cell>
          <cell r="Z205">
            <v>1027290</v>
          </cell>
          <cell r="AB205">
            <v>1027290</v>
          </cell>
        </row>
        <row r="206">
          <cell r="J206">
            <v>141535</v>
          </cell>
          <cell r="Z206">
            <v>924466</v>
          </cell>
          <cell r="AB206">
            <v>924466</v>
          </cell>
        </row>
        <row r="207">
          <cell r="J207">
            <v>141945</v>
          </cell>
          <cell r="Z207">
            <v>864295</v>
          </cell>
          <cell r="AB207">
            <v>864295</v>
          </cell>
        </row>
        <row r="208">
          <cell r="J208">
            <v>142413</v>
          </cell>
          <cell r="Z208">
            <v>795107</v>
          </cell>
          <cell r="AB208">
            <v>795107</v>
          </cell>
        </row>
        <row r="209">
          <cell r="J209">
            <v>142455</v>
          </cell>
          <cell r="Z209">
            <v>709082</v>
          </cell>
          <cell r="AB209">
            <v>755866</v>
          </cell>
        </row>
        <row r="210">
          <cell r="J210">
            <v>142712</v>
          </cell>
          <cell r="Z210">
            <v>793906</v>
          </cell>
          <cell r="AB210">
            <v>782590</v>
          </cell>
        </row>
        <row r="211">
          <cell r="J211">
            <v>143007</v>
          </cell>
          <cell r="Z211">
            <v>764907</v>
          </cell>
          <cell r="AB211">
            <v>767554</v>
          </cell>
        </row>
        <row r="212">
          <cell r="J212">
            <v>143387</v>
          </cell>
          <cell r="Z212">
            <v>844983</v>
          </cell>
          <cell r="AB212">
            <v>842979</v>
          </cell>
        </row>
        <row r="213">
          <cell r="J213">
            <v>143619</v>
          </cell>
          <cell r="Z213">
            <v>890962</v>
          </cell>
          <cell r="AB213">
            <v>897106</v>
          </cell>
        </row>
        <row r="214">
          <cell r="J214">
            <v>143894</v>
          </cell>
          <cell r="Z214">
            <v>984740</v>
          </cell>
          <cell r="AB214">
            <v>985497</v>
          </cell>
        </row>
        <row r="215">
          <cell r="J215">
            <v>144246</v>
          </cell>
          <cell r="Z215">
            <v>1058675</v>
          </cell>
          <cell r="AB215">
            <v>1058971</v>
          </cell>
        </row>
        <row r="216">
          <cell r="J216">
            <v>144446</v>
          </cell>
          <cell r="Z216">
            <v>1042007</v>
          </cell>
          <cell r="AB216">
            <v>1034932</v>
          </cell>
        </row>
        <row r="217">
          <cell r="J217">
            <v>146420</v>
          </cell>
          <cell r="Z217">
            <v>1061144</v>
          </cell>
          <cell r="AB217">
            <v>1058502</v>
          </cell>
        </row>
        <row r="218">
          <cell r="J218">
            <v>145296</v>
          </cell>
          <cell r="Z218">
            <v>976210</v>
          </cell>
          <cell r="AB218">
            <v>984721</v>
          </cell>
        </row>
        <row r="219">
          <cell r="J219">
            <v>145353</v>
          </cell>
          <cell r="Z219">
            <v>888994</v>
          </cell>
          <cell r="AB219">
            <v>860073</v>
          </cell>
        </row>
        <row r="220">
          <cell r="J220">
            <v>145446</v>
          </cell>
          <cell r="Z220">
            <v>795321</v>
          </cell>
          <cell r="AB220">
            <v>827468</v>
          </cell>
        </row>
        <row r="221">
          <cell r="J221">
            <v>145301</v>
          </cell>
          <cell r="AB221">
            <v>803065</v>
          </cell>
        </row>
        <row r="222">
          <cell r="J222">
            <v>145430</v>
          </cell>
          <cell r="AB222">
            <v>769670</v>
          </cell>
        </row>
        <row r="223">
          <cell r="J223">
            <v>145814</v>
          </cell>
          <cell r="AB223">
            <v>790682</v>
          </cell>
        </row>
        <row r="224">
          <cell r="J224">
            <v>145889</v>
          </cell>
          <cell r="AB224">
            <v>856291</v>
          </cell>
        </row>
        <row r="225">
          <cell r="J225">
            <v>146061</v>
          </cell>
          <cell r="AB225">
            <v>890160</v>
          </cell>
        </row>
        <row r="226">
          <cell r="J226">
            <v>146412</v>
          </cell>
          <cell r="AB226">
            <v>1018561</v>
          </cell>
        </row>
        <row r="227">
          <cell r="J227">
            <v>146991</v>
          </cell>
          <cell r="AB227">
            <v>1052111</v>
          </cell>
        </row>
        <row r="228">
          <cell r="J228">
            <v>147132</v>
          </cell>
          <cell r="AB228">
            <v>1070365</v>
          </cell>
        </row>
        <row r="229">
          <cell r="J229">
            <v>147769</v>
          </cell>
          <cell r="AB229">
            <v>1088038</v>
          </cell>
        </row>
        <row r="230">
          <cell r="J230">
            <v>147965</v>
          </cell>
          <cell r="AB230">
            <v>978691</v>
          </cell>
        </row>
        <row r="231">
          <cell r="J231">
            <v>148267</v>
          </cell>
          <cell r="AB231">
            <v>885887</v>
          </cell>
        </row>
        <row r="232">
          <cell r="J232">
            <v>148550</v>
          </cell>
          <cell r="AB232">
            <v>855122</v>
          </cell>
        </row>
        <row r="233">
          <cell r="J233">
            <v>148772</v>
          </cell>
          <cell r="AB233">
            <v>836636</v>
          </cell>
        </row>
        <row r="234">
          <cell r="J234">
            <v>149370</v>
          </cell>
          <cell r="AB234">
            <v>770777</v>
          </cell>
        </row>
        <row r="235">
          <cell r="J235">
            <v>149305</v>
          </cell>
          <cell r="AB235">
            <v>794245</v>
          </cell>
        </row>
        <row r="236">
          <cell r="J236">
            <v>149090</v>
          </cell>
          <cell r="AB236">
            <v>863367</v>
          </cell>
        </row>
        <row r="237">
          <cell r="J237">
            <v>150562</v>
          </cell>
          <cell r="AB237">
            <v>924215</v>
          </cell>
        </row>
        <row r="238">
          <cell r="J238">
            <v>150249</v>
          </cell>
          <cell r="AB238">
            <v>1006233</v>
          </cell>
        </row>
        <row r="239">
          <cell r="J239">
            <v>150245</v>
          </cell>
          <cell r="AB239">
            <v>1066186</v>
          </cell>
        </row>
        <row r="240">
          <cell r="J240">
            <v>151473</v>
          </cell>
          <cell r="AB240">
            <v>1079642</v>
          </cell>
        </row>
        <row r="241">
          <cell r="J241">
            <v>151734</v>
          </cell>
          <cell r="AB241">
            <v>1081256</v>
          </cell>
        </row>
        <row r="242">
          <cell r="J242">
            <v>151409</v>
          </cell>
          <cell r="AB242">
            <v>1009603</v>
          </cell>
        </row>
        <row r="243">
          <cell r="J243">
            <v>152072</v>
          </cell>
          <cell r="AB243">
            <v>936823</v>
          </cell>
        </row>
        <row r="244">
          <cell r="J244">
            <v>152090</v>
          </cell>
          <cell r="AB244">
            <v>891117</v>
          </cell>
        </row>
        <row r="245">
          <cell r="J245">
            <v>152285</v>
          </cell>
          <cell r="AB245">
            <v>832148</v>
          </cell>
        </row>
        <row r="246">
          <cell r="J246">
            <v>152728</v>
          </cell>
          <cell r="AB246">
            <v>781949</v>
          </cell>
        </row>
        <row r="247">
          <cell r="J247">
            <v>152966</v>
          </cell>
          <cell r="AB247">
            <v>822540</v>
          </cell>
        </row>
        <row r="248">
          <cell r="J248">
            <v>154125</v>
          </cell>
          <cell r="AB248">
            <v>874195</v>
          </cell>
        </row>
        <row r="249">
          <cell r="J249">
            <v>154246</v>
          </cell>
          <cell r="AB249">
            <v>943961</v>
          </cell>
        </row>
        <row r="250">
          <cell r="J250">
            <v>154196</v>
          </cell>
          <cell r="AB250">
            <v>1065321</v>
          </cell>
        </row>
        <row r="251">
          <cell r="J251">
            <v>154625</v>
          </cell>
          <cell r="AB251">
            <v>1103528</v>
          </cell>
        </row>
        <row r="252">
          <cell r="J252">
            <v>154824</v>
          </cell>
          <cell r="AB252">
            <v>1115471</v>
          </cell>
        </row>
        <row r="253">
          <cell r="J253">
            <v>155151</v>
          </cell>
          <cell r="AB253">
            <v>1147539</v>
          </cell>
        </row>
        <row r="254">
          <cell r="J254">
            <v>155605</v>
          </cell>
          <cell r="AB254">
            <v>1012928</v>
          </cell>
        </row>
        <row r="255">
          <cell r="J255">
            <v>156024</v>
          </cell>
          <cell r="AB255">
            <v>914118</v>
          </cell>
        </row>
        <row r="256">
          <cell r="J256">
            <v>155830</v>
          </cell>
          <cell r="AB256">
            <v>889018</v>
          </cell>
        </row>
        <row r="257">
          <cell r="J257">
            <v>156188</v>
          </cell>
          <cell r="AB257">
            <v>874192</v>
          </cell>
        </row>
        <row r="258">
          <cell r="J258">
            <v>156889</v>
          </cell>
          <cell r="AB258">
            <v>813643</v>
          </cell>
        </row>
        <row r="259">
          <cell r="J259">
            <v>156811</v>
          </cell>
          <cell r="AB259">
            <v>824407</v>
          </cell>
        </row>
        <row r="260">
          <cell r="J260">
            <v>157434</v>
          </cell>
          <cell r="AB260">
            <v>901753</v>
          </cell>
        </row>
        <row r="261">
          <cell r="J261">
            <v>157990</v>
          </cell>
          <cell r="AB261">
            <v>955525</v>
          </cell>
        </row>
        <row r="262">
          <cell r="J262">
            <v>158350</v>
          </cell>
          <cell r="AB262">
            <v>1091146</v>
          </cell>
        </row>
        <row r="263">
          <cell r="J263">
            <v>158585</v>
          </cell>
          <cell r="AB263">
            <v>1140746</v>
          </cell>
        </row>
        <row r="264">
          <cell r="J264">
            <v>159272</v>
          </cell>
          <cell r="AB264">
            <v>1170438</v>
          </cell>
        </row>
        <row r="265">
          <cell r="J265">
            <v>159839</v>
          </cell>
          <cell r="AB265">
            <v>1089266</v>
          </cell>
        </row>
        <row r="266">
          <cell r="J266">
            <v>161439</v>
          </cell>
          <cell r="AB266">
            <v>1032108</v>
          </cell>
        </row>
        <row r="267">
          <cell r="J267">
            <v>161979</v>
          </cell>
          <cell r="AB267">
            <v>964026</v>
          </cell>
        </row>
        <row r="268">
          <cell r="J268">
            <v>160368</v>
          </cell>
          <cell r="AB268">
            <v>923901</v>
          </cell>
        </row>
        <row r="269">
          <cell r="J269">
            <v>159816</v>
          </cell>
          <cell r="AB269">
            <v>904452</v>
          </cell>
        </row>
        <row r="270">
          <cell r="J270">
            <v>160523</v>
          </cell>
          <cell r="AB270">
            <v>844763</v>
          </cell>
        </row>
        <row r="271">
          <cell r="J271">
            <v>160719</v>
          </cell>
          <cell r="AB271">
            <v>864201</v>
          </cell>
        </row>
        <row r="272">
          <cell r="J272">
            <v>160892</v>
          </cell>
          <cell r="AB272">
            <v>925681</v>
          </cell>
        </row>
        <row r="273">
          <cell r="J273">
            <v>161632</v>
          </cell>
          <cell r="AB273">
            <v>966610</v>
          </cell>
        </row>
        <row r="274">
          <cell r="J274">
            <v>159306</v>
          </cell>
          <cell r="AB274">
            <v>1097093</v>
          </cell>
        </row>
        <row r="275">
          <cell r="J275">
            <v>159947</v>
          </cell>
          <cell r="AB275">
            <v>1144251</v>
          </cell>
        </row>
        <row r="276">
          <cell r="J276">
            <v>160283</v>
          </cell>
          <cell r="AB276">
            <v>1113579</v>
          </cell>
        </row>
        <row r="277">
          <cell r="J277">
            <v>160541</v>
          </cell>
          <cell r="AB277">
            <v>1166240</v>
          </cell>
        </row>
        <row r="278">
          <cell r="J278">
            <v>160759</v>
          </cell>
          <cell r="AB278">
            <v>1026547</v>
          </cell>
        </row>
        <row r="279">
          <cell r="J279">
            <v>161586</v>
          </cell>
          <cell r="AB279">
            <v>959985</v>
          </cell>
        </row>
        <row r="280">
          <cell r="J280">
            <v>161860</v>
          </cell>
          <cell r="AB280">
            <v>917486</v>
          </cell>
        </row>
        <row r="281">
          <cell r="J281">
            <v>161746</v>
          </cell>
          <cell r="AB281">
            <v>888928</v>
          </cell>
        </row>
        <row r="282">
          <cell r="J282">
            <v>162413</v>
          </cell>
          <cell r="AB282">
            <v>827999</v>
          </cell>
        </row>
        <row r="283">
          <cell r="J283">
            <v>162696</v>
          </cell>
          <cell r="AB283">
            <v>846927</v>
          </cell>
        </row>
        <row r="284">
          <cell r="J284">
            <v>162589</v>
          </cell>
          <cell r="AB284">
            <v>900161</v>
          </cell>
        </row>
        <row r="285">
          <cell r="J285">
            <v>162305</v>
          </cell>
          <cell r="AB285">
            <v>984918</v>
          </cell>
        </row>
        <row r="286">
          <cell r="J286">
            <v>162280</v>
          </cell>
          <cell r="AB286">
            <v>1080786</v>
          </cell>
        </row>
        <row r="287">
          <cell r="J287">
            <v>162512</v>
          </cell>
          <cell r="AB287">
            <v>1143012</v>
          </cell>
        </row>
        <row r="288">
          <cell r="J288">
            <v>162999</v>
          </cell>
          <cell r="AB288">
            <v>1170563</v>
          </cell>
        </row>
        <row r="289">
          <cell r="J289">
            <v>162259</v>
          </cell>
          <cell r="AB289">
            <v>1163740</v>
          </cell>
        </row>
        <row r="290">
          <cell r="J290">
            <v>162817</v>
          </cell>
          <cell r="AB290">
            <v>1067354</v>
          </cell>
        </row>
        <row r="291">
          <cell r="J291">
            <v>162599</v>
          </cell>
          <cell r="AB291">
            <v>986374</v>
          </cell>
        </row>
        <row r="292">
          <cell r="J292">
            <v>162327</v>
          </cell>
          <cell r="AB292">
            <v>926177</v>
          </cell>
        </row>
        <row r="293">
          <cell r="J293">
            <v>162238</v>
          </cell>
          <cell r="AB293">
            <v>908036</v>
          </cell>
        </row>
        <row r="294">
          <cell r="J294">
            <v>162188</v>
          </cell>
          <cell r="AB294">
            <v>843241</v>
          </cell>
        </row>
        <row r="295">
          <cell r="J295">
            <v>162749</v>
          </cell>
          <cell r="AB295">
            <v>866021</v>
          </cell>
        </row>
        <row r="296">
          <cell r="J296">
            <v>162814</v>
          </cell>
          <cell r="AB296">
            <v>932303</v>
          </cell>
        </row>
        <row r="297">
          <cell r="J297">
            <v>163638</v>
          </cell>
          <cell r="AB297">
            <v>978529</v>
          </cell>
        </row>
        <row r="298">
          <cell r="J298">
            <v>162586</v>
          </cell>
          <cell r="AB298">
            <v>1068414</v>
          </cell>
        </row>
        <row r="299">
          <cell r="J299">
            <v>163768</v>
          </cell>
          <cell r="AB299">
            <v>1150242</v>
          </cell>
        </row>
        <row r="300">
          <cell r="J300">
            <v>163005</v>
          </cell>
          <cell r="AB300">
            <v>1188595</v>
          </cell>
        </row>
        <row r="301">
          <cell r="J301">
            <v>163411</v>
          </cell>
          <cell r="AB301">
            <v>1180771</v>
          </cell>
        </row>
        <row r="302">
          <cell r="J302">
            <v>162689</v>
          </cell>
          <cell r="AB302">
            <v>1086247</v>
          </cell>
        </row>
        <row r="303">
          <cell r="J303">
            <v>164009</v>
          </cell>
          <cell r="AB303">
            <v>994936</v>
          </cell>
        </row>
        <row r="304">
          <cell r="J304">
            <v>161377</v>
          </cell>
          <cell r="AB304">
            <v>926107</v>
          </cell>
        </row>
        <row r="305">
          <cell r="J305">
            <v>162685</v>
          </cell>
          <cell r="AB305">
            <v>905294</v>
          </cell>
        </row>
        <row r="306">
          <cell r="J306">
            <v>162362</v>
          </cell>
          <cell r="AB306">
            <v>869646</v>
          </cell>
        </row>
        <row r="307">
          <cell r="J307">
            <v>163703</v>
          </cell>
          <cell r="AB307">
            <v>882900</v>
          </cell>
        </row>
        <row r="308">
          <cell r="J308">
            <v>161848</v>
          </cell>
          <cell r="AB308">
            <v>937133</v>
          </cell>
        </row>
        <row r="309">
          <cell r="J309">
            <v>162613</v>
          </cell>
          <cell r="AB309">
            <v>971197</v>
          </cell>
        </row>
        <row r="310">
          <cell r="J310">
            <v>162704</v>
          </cell>
          <cell r="AB310">
            <v>1145189</v>
          </cell>
        </row>
        <row r="311">
          <cell r="J311">
            <v>162655</v>
          </cell>
          <cell r="AB311">
            <v>1144257</v>
          </cell>
        </row>
        <row r="312">
          <cell r="J312">
            <v>162729</v>
          </cell>
          <cell r="AB312">
            <v>1181492</v>
          </cell>
        </row>
        <row r="313">
          <cell r="J313">
            <v>162493</v>
          </cell>
          <cell r="AB313">
            <v>1203733</v>
          </cell>
        </row>
        <row r="314">
          <cell r="J314">
            <v>162440</v>
          </cell>
          <cell r="AB314">
            <v>1055817</v>
          </cell>
        </row>
        <row r="315">
          <cell r="J315">
            <v>162493</v>
          </cell>
          <cell r="AB315">
            <v>962891</v>
          </cell>
        </row>
        <row r="316">
          <cell r="J316">
            <v>161922</v>
          </cell>
          <cell r="AB316">
            <v>913213</v>
          </cell>
        </row>
        <row r="317">
          <cell r="J317">
            <v>161925</v>
          </cell>
          <cell r="AB317">
            <v>886350</v>
          </cell>
        </row>
        <row r="318">
          <cell r="J318">
            <v>161752</v>
          </cell>
          <cell r="AB318">
            <v>813808</v>
          </cell>
        </row>
        <row r="319">
          <cell r="J319">
            <v>161596</v>
          </cell>
          <cell r="AB319">
            <v>852075</v>
          </cell>
        </row>
        <row r="320">
          <cell r="J320">
            <v>161234</v>
          </cell>
          <cell r="AB320">
            <v>900564</v>
          </cell>
        </row>
        <row r="321">
          <cell r="J321">
            <v>161219</v>
          </cell>
          <cell r="AB321">
            <v>945668</v>
          </cell>
        </row>
        <row r="322">
          <cell r="J322">
            <v>161244</v>
          </cell>
          <cell r="AB322">
            <v>1071880</v>
          </cell>
        </row>
        <row r="323">
          <cell r="J323">
            <v>161180</v>
          </cell>
          <cell r="AB323">
            <v>1128558</v>
          </cell>
        </row>
        <row r="324">
          <cell r="J324">
            <v>161266</v>
          </cell>
          <cell r="AB324">
            <v>1130135</v>
          </cell>
        </row>
        <row r="325">
          <cell r="J325">
            <v>161135</v>
          </cell>
          <cell r="AB325">
            <v>1140291</v>
          </cell>
        </row>
        <row r="326">
          <cell r="J326">
            <v>161046</v>
          </cell>
          <cell r="AB326">
            <v>1041226</v>
          </cell>
        </row>
        <row r="327">
          <cell r="J327">
            <v>161061</v>
          </cell>
          <cell r="AB327">
            <v>930044</v>
          </cell>
        </row>
        <row r="328">
          <cell r="J328">
            <v>161022</v>
          </cell>
          <cell r="AB328">
            <v>903114</v>
          </cell>
        </row>
        <row r="329">
          <cell r="J329">
            <v>161016</v>
          </cell>
          <cell r="AB329">
            <v>885067</v>
          </cell>
        </row>
        <row r="330">
          <cell r="J330">
            <v>161060</v>
          </cell>
          <cell r="AB330">
            <v>836646</v>
          </cell>
        </row>
        <row r="331">
          <cell r="J331">
            <v>161282</v>
          </cell>
          <cell r="AB331">
            <v>852104</v>
          </cell>
        </row>
        <row r="332">
          <cell r="J332">
            <v>161453</v>
          </cell>
          <cell r="AB332">
            <v>913341</v>
          </cell>
        </row>
        <row r="333">
          <cell r="J333">
            <v>161480</v>
          </cell>
          <cell r="AB333">
            <v>937685</v>
          </cell>
        </row>
        <row r="334">
          <cell r="J334">
            <v>161294</v>
          </cell>
          <cell r="AB334">
            <v>1077679</v>
          </cell>
        </row>
        <row r="335">
          <cell r="J335">
            <v>161445</v>
          </cell>
          <cell r="AB335">
            <v>1114140</v>
          </cell>
        </row>
        <row r="336">
          <cell r="J336">
            <v>161504</v>
          </cell>
          <cell r="AB336">
            <v>1123071</v>
          </cell>
        </row>
        <row r="337">
          <cell r="J337">
            <v>161260</v>
          </cell>
          <cell r="AB337">
            <v>1133667</v>
          </cell>
        </row>
        <row r="338">
          <cell r="J338">
            <v>161392</v>
          </cell>
          <cell r="AB338">
            <v>1042514</v>
          </cell>
        </row>
        <row r="339">
          <cell r="J339">
            <v>161473</v>
          </cell>
          <cell r="AB339">
            <v>909004</v>
          </cell>
        </row>
        <row r="340">
          <cell r="J340">
            <v>161359</v>
          </cell>
          <cell r="AB340">
            <v>888882</v>
          </cell>
        </row>
        <row r="341">
          <cell r="J341">
            <v>161529</v>
          </cell>
          <cell r="Z341">
            <v>882541</v>
          </cell>
          <cell r="AB341">
            <v>896659</v>
          </cell>
        </row>
        <row r="342">
          <cell r="J342">
            <v>161537</v>
          </cell>
          <cell r="Z342">
            <v>816757</v>
          </cell>
          <cell r="AB342">
            <v>820850</v>
          </cell>
        </row>
        <row r="343">
          <cell r="J343">
            <v>161755</v>
          </cell>
          <cell r="Z343">
            <v>828241</v>
          </cell>
          <cell r="AB343">
            <v>833357</v>
          </cell>
        </row>
        <row r="344">
          <cell r="J344">
            <v>161834</v>
          </cell>
          <cell r="Z344">
            <v>902596</v>
          </cell>
          <cell r="AB344">
            <v>893631</v>
          </cell>
        </row>
        <row r="345">
          <cell r="J345">
            <v>162061</v>
          </cell>
          <cell r="AB345">
            <v>962147</v>
          </cell>
        </row>
        <row r="346">
          <cell r="J346">
            <v>162318</v>
          </cell>
          <cell r="AB346">
            <v>1081165</v>
          </cell>
        </row>
        <row r="347">
          <cell r="J347">
            <v>162442</v>
          </cell>
          <cell r="AB347">
            <v>1116611</v>
          </cell>
        </row>
        <row r="348">
          <cell r="J348">
            <v>162518</v>
          </cell>
          <cell r="AB348">
            <v>1162262</v>
          </cell>
        </row>
        <row r="349">
          <cell r="J349">
            <v>162599</v>
          </cell>
          <cell r="AB349">
            <v>1130912</v>
          </cell>
        </row>
        <row r="350">
          <cell r="J350">
            <v>162647</v>
          </cell>
          <cell r="AB350">
            <v>1052719</v>
          </cell>
        </row>
        <row r="351">
          <cell r="J351">
            <v>162935</v>
          </cell>
          <cell r="AB351">
            <v>939468</v>
          </cell>
        </row>
        <row r="352">
          <cell r="J352">
            <v>162457</v>
          </cell>
          <cell r="AB352">
            <v>892288</v>
          </cell>
        </row>
        <row r="353">
          <cell r="J353">
            <v>162586</v>
          </cell>
          <cell r="AB353">
            <v>885172</v>
          </cell>
        </row>
        <row r="354">
          <cell r="J354">
            <v>162826</v>
          </cell>
          <cell r="AB354">
            <v>802458</v>
          </cell>
        </row>
        <row r="355">
          <cell r="J355">
            <v>162989</v>
          </cell>
          <cell r="AB355">
            <v>842752</v>
          </cell>
        </row>
        <row r="356">
          <cell r="J356">
            <v>163173</v>
          </cell>
          <cell r="AB356">
            <v>896983</v>
          </cell>
        </row>
        <row r="357">
          <cell r="J357">
            <v>163195</v>
          </cell>
          <cell r="AB357">
            <v>947596</v>
          </cell>
        </row>
        <row r="358">
          <cell r="J358">
            <v>163131</v>
          </cell>
          <cell r="AB358">
            <v>1057013</v>
          </cell>
        </row>
        <row r="359">
          <cell r="J359">
            <v>163667</v>
          </cell>
          <cell r="AB359">
            <v>1099077</v>
          </cell>
        </row>
        <row r="360">
          <cell r="J360">
            <v>163856</v>
          </cell>
          <cell r="AB360">
            <v>1147907</v>
          </cell>
        </row>
        <row r="361">
          <cell r="J361">
            <v>164034</v>
          </cell>
          <cell r="AB361">
            <v>1121659</v>
          </cell>
        </row>
        <row r="362">
          <cell r="J362">
            <v>164104</v>
          </cell>
          <cell r="AB362">
            <v>1022010</v>
          </cell>
        </row>
        <row r="363">
          <cell r="J363">
            <v>164426</v>
          </cell>
          <cell r="AB363">
            <v>932665</v>
          </cell>
        </row>
        <row r="364">
          <cell r="J364">
            <v>164107</v>
          </cell>
          <cell r="AB364">
            <v>887741</v>
          </cell>
        </row>
        <row r="365">
          <cell r="J365">
            <v>163729</v>
          </cell>
          <cell r="AB365">
            <v>869735</v>
          </cell>
        </row>
        <row r="366">
          <cell r="J366">
            <v>164582</v>
          </cell>
          <cell r="AB366">
            <v>811730</v>
          </cell>
        </row>
        <row r="367">
          <cell r="J367">
            <v>164648</v>
          </cell>
          <cell r="AB367">
            <v>827286</v>
          </cell>
        </row>
        <row r="368">
          <cell r="J368">
            <v>164749</v>
          </cell>
          <cell r="AB368">
            <v>895556</v>
          </cell>
        </row>
        <row r="369">
          <cell r="J369">
            <v>165504</v>
          </cell>
          <cell r="AB369">
            <v>963013</v>
          </cell>
        </row>
        <row r="370">
          <cell r="J370">
            <v>165040</v>
          </cell>
          <cell r="AB370">
            <v>1072618</v>
          </cell>
        </row>
        <row r="371">
          <cell r="J371">
            <v>165197</v>
          </cell>
          <cell r="AB371">
            <v>1095748</v>
          </cell>
        </row>
        <row r="372">
          <cell r="J372">
            <v>165661</v>
          </cell>
          <cell r="AB372">
            <v>1112916</v>
          </cell>
        </row>
      </sheetData>
      <sheetData sheetId="8">
        <row r="15">
          <cell r="AI15">
            <v>12623948</v>
          </cell>
          <cell r="AK15">
            <v>12449341</v>
          </cell>
          <cell r="AQ15">
            <v>12088</v>
          </cell>
        </row>
        <row r="16">
          <cell r="AI16">
            <v>12825813</v>
          </cell>
          <cell r="AK16">
            <v>13175551</v>
          </cell>
          <cell r="AQ16">
            <v>12547</v>
          </cell>
        </row>
        <row r="17">
          <cell r="AI17">
            <v>13372586</v>
          </cell>
          <cell r="AK17">
            <v>13747581</v>
          </cell>
          <cell r="AQ17">
            <v>12769</v>
          </cell>
        </row>
        <row r="18">
          <cell r="AI18">
            <v>13866172</v>
          </cell>
          <cell r="AK18">
            <v>13995193</v>
          </cell>
          <cell r="AQ18">
            <v>12717</v>
          </cell>
        </row>
        <row r="19">
          <cell r="AI19">
            <v>14937962</v>
          </cell>
          <cell r="AK19">
            <v>14732245</v>
          </cell>
          <cell r="AQ19">
            <v>13099</v>
          </cell>
        </row>
        <row r="20">
          <cell r="AI20">
            <v>15481372</v>
          </cell>
          <cell r="AK20">
            <v>14852016</v>
          </cell>
          <cell r="AQ20">
            <v>13028</v>
          </cell>
        </row>
        <row r="21">
          <cell r="AI21">
            <v>15079777</v>
          </cell>
          <cell r="AK21">
            <v>15500088</v>
          </cell>
          <cell r="AQ21">
            <v>13355</v>
          </cell>
        </row>
        <row r="22">
          <cell r="AI22">
            <v>16526270</v>
          </cell>
          <cell r="AK22">
            <v>15927978</v>
          </cell>
          <cell r="AQ22">
            <v>13466</v>
          </cell>
        </row>
        <row r="23">
          <cell r="AI23">
            <v>16244772</v>
          </cell>
          <cell r="AK23">
            <v>16386015</v>
          </cell>
          <cell r="AQ23">
            <v>13503</v>
          </cell>
        </row>
        <row r="24">
          <cell r="AI24">
            <v>17115690</v>
          </cell>
          <cell r="AK24">
            <v>17074644</v>
          </cell>
          <cell r="AQ24">
            <v>13834</v>
          </cell>
        </row>
        <row r="25">
          <cell r="AI25">
            <v>17603735</v>
          </cell>
          <cell r="AK25">
            <v>17637016</v>
          </cell>
          <cell r="AQ25">
            <v>13837</v>
          </cell>
        </row>
        <row r="26">
          <cell r="AI26">
            <v>18753818</v>
          </cell>
          <cell r="AK26">
            <v>18196533</v>
          </cell>
          <cell r="AQ26">
            <v>13981</v>
          </cell>
        </row>
        <row r="27">
          <cell r="AI27">
            <v>19428942</v>
          </cell>
          <cell r="AK27">
            <v>18951107</v>
          </cell>
          <cell r="AQ27">
            <v>14228</v>
          </cell>
        </row>
        <row r="28">
          <cell r="AI28">
            <v>19347268</v>
          </cell>
          <cell r="AK28">
            <v>19575813</v>
          </cell>
          <cell r="AQ28">
            <v>14345</v>
          </cell>
        </row>
        <row r="29">
          <cell r="AI29">
            <v>19893534</v>
          </cell>
          <cell r="AK29">
            <v>19636167</v>
          </cell>
          <cell r="AQ29">
            <v>14056</v>
          </cell>
        </row>
        <row r="30">
          <cell r="AI30">
            <v>20020717</v>
          </cell>
          <cell r="AK30">
            <v>20017443</v>
          </cell>
          <cell r="AQ30">
            <v>13981</v>
          </cell>
        </row>
        <row r="31">
          <cell r="AI31">
            <v>19911884</v>
          </cell>
          <cell r="AK31">
            <v>20175755</v>
          </cell>
          <cell r="AQ31">
            <v>13983</v>
          </cell>
        </row>
        <row r="32">
          <cell r="AI32">
            <v>19328407</v>
          </cell>
          <cell r="AK32">
            <v>19512263</v>
          </cell>
          <cell r="AQ32">
            <v>13466</v>
          </cell>
        </row>
        <row r="33">
          <cell r="AI33">
            <v>19399196</v>
          </cell>
          <cell r="AK33">
            <v>18936711</v>
          </cell>
          <cell r="AQ33">
            <v>13138</v>
          </cell>
        </row>
        <row r="34">
          <cell r="AI34">
            <v>20524061</v>
          </cell>
          <cell r="AK34">
            <v>18257354</v>
          </cell>
          <cell r="AQ34">
            <v>12579</v>
          </cell>
        </row>
        <row r="35">
          <cell r="AQ35">
            <v>12776</v>
          </cell>
        </row>
        <row r="101">
          <cell r="U101">
            <v>1036625</v>
          </cell>
          <cell r="Z101">
            <v>997959</v>
          </cell>
          <cell r="AB101">
            <v>997959</v>
          </cell>
        </row>
        <row r="102">
          <cell r="U102">
            <v>1040827</v>
          </cell>
          <cell r="Z102">
            <v>958185</v>
          </cell>
          <cell r="AB102">
            <v>958185</v>
          </cell>
        </row>
        <row r="103">
          <cell r="U103">
            <v>1043366</v>
          </cell>
          <cell r="Z103">
            <v>883001</v>
          </cell>
          <cell r="AB103">
            <v>883001</v>
          </cell>
        </row>
        <row r="104">
          <cell r="U104">
            <v>1036148</v>
          </cell>
          <cell r="Z104">
            <v>837000</v>
          </cell>
          <cell r="AB104">
            <v>837000</v>
          </cell>
        </row>
        <row r="105">
          <cell r="U105">
            <v>1021014</v>
          </cell>
          <cell r="Z105">
            <v>804967</v>
          </cell>
          <cell r="AB105">
            <v>804967</v>
          </cell>
        </row>
        <row r="106">
          <cell r="U106">
            <v>1016304</v>
          </cell>
          <cell r="Z106">
            <v>1124032</v>
          </cell>
          <cell r="AB106">
            <v>1124032</v>
          </cell>
        </row>
        <row r="107">
          <cell r="U107">
            <v>1016233</v>
          </cell>
          <cell r="Z107">
            <v>1259621</v>
          </cell>
          <cell r="AB107">
            <v>1259621</v>
          </cell>
        </row>
        <row r="108">
          <cell r="U108">
            <v>1016975</v>
          </cell>
          <cell r="Z108">
            <v>1335898</v>
          </cell>
          <cell r="AB108">
            <v>1335898</v>
          </cell>
        </row>
        <row r="109">
          <cell r="U109">
            <v>1019352</v>
          </cell>
          <cell r="Z109">
            <v>1348195</v>
          </cell>
          <cell r="AB109">
            <v>1348195</v>
          </cell>
        </row>
        <row r="110">
          <cell r="U110">
            <v>1024933</v>
          </cell>
          <cell r="Z110">
            <v>1130194</v>
          </cell>
          <cell r="AB110">
            <v>1130194</v>
          </cell>
        </row>
        <row r="111">
          <cell r="U111">
            <v>1038014</v>
          </cell>
          <cell r="Z111">
            <v>864250</v>
          </cell>
          <cell r="AB111">
            <v>864250</v>
          </cell>
        </row>
        <row r="112">
          <cell r="U112">
            <v>1049020</v>
          </cell>
          <cell r="Z112">
            <v>906039</v>
          </cell>
          <cell r="AB112">
            <v>906039</v>
          </cell>
        </row>
        <row r="113">
          <cell r="U113">
            <v>1056524</v>
          </cell>
          <cell r="Z113">
            <v>1092446</v>
          </cell>
          <cell r="AB113">
            <v>1092446</v>
          </cell>
        </row>
        <row r="114">
          <cell r="U114">
            <v>1060809</v>
          </cell>
          <cell r="Z114">
            <v>1043730</v>
          </cell>
          <cell r="AB114">
            <v>1043730</v>
          </cell>
        </row>
        <row r="115">
          <cell r="U115">
            <v>1062288</v>
          </cell>
          <cell r="Z115">
            <v>891260</v>
          </cell>
          <cell r="AB115">
            <v>891260</v>
          </cell>
        </row>
        <row r="116">
          <cell r="U116">
            <v>1054466</v>
          </cell>
          <cell r="Z116">
            <v>840937</v>
          </cell>
          <cell r="AB116">
            <v>840937</v>
          </cell>
        </row>
        <row r="117">
          <cell r="U117">
            <v>1039464</v>
          </cell>
          <cell r="Z117">
            <v>921381</v>
          </cell>
          <cell r="AB117">
            <v>921381</v>
          </cell>
        </row>
        <row r="118">
          <cell r="U118">
            <v>1035661</v>
          </cell>
          <cell r="Z118">
            <v>1166154</v>
          </cell>
          <cell r="AB118">
            <v>1166154</v>
          </cell>
        </row>
        <row r="119">
          <cell r="U119">
            <v>1036384</v>
          </cell>
          <cell r="Z119">
            <v>1367820</v>
          </cell>
          <cell r="AB119">
            <v>1367820</v>
          </cell>
        </row>
        <row r="120">
          <cell r="U120">
            <v>1038197</v>
          </cell>
          <cell r="Z120">
            <v>1410391</v>
          </cell>
          <cell r="AB120">
            <v>1410391</v>
          </cell>
        </row>
        <row r="121">
          <cell r="U121">
            <v>1040641</v>
          </cell>
          <cell r="Z121">
            <v>1370420</v>
          </cell>
          <cell r="AB121">
            <v>1370420</v>
          </cell>
        </row>
        <row r="122">
          <cell r="U122">
            <v>1046088</v>
          </cell>
          <cell r="Z122">
            <v>1198921</v>
          </cell>
          <cell r="AB122">
            <v>1198921</v>
          </cell>
        </row>
        <row r="123">
          <cell r="U123">
            <v>1060256</v>
          </cell>
          <cell r="Z123">
            <v>919878</v>
          </cell>
          <cell r="AB123">
            <v>919878</v>
          </cell>
        </row>
        <row r="124">
          <cell r="U124">
            <v>1070143</v>
          </cell>
          <cell r="Z124">
            <v>952213</v>
          </cell>
          <cell r="AB124">
            <v>952213</v>
          </cell>
        </row>
        <row r="125">
          <cell r="U125">
            <v>1077413</v>
          </cell>
          <cell r="Z125">
            <v>1100793</v>
          </cell>
          <cell r="AB125">
            <v>1100793</v>
          </cell>
        </row>
        <row r="126">
          <cell r="U126">
            <v>1081474</v>
          </cell>
          <cell r="Z126">
            <v>1048813</v>
          </cell>
          <cell r="AB126">
            <v>1048813</v>
          </cell>
        </row>
        <row r="127">
          <cell r="U127">
            <v>1083308</v>
          </cell>
          <cell r="Z127">
            <v>969994</v>
          </cell>
          <cell r="AB127">
            <v>969994</v>
          </cell>
        </row>
        <row r="128">
          <cell r="U128">
            <v>1084089</v>
          </cell>
          <cell r="Z128">
            <v>915838</v>
          </cell>
          <cell r="AB128">
            <v>915838</v>
          </cell>
        </row>
        <row r="129">
          <cell r="U129">
            <v>1069568</v>
          </cell>
          <cell r="Z129">
            <v>953199</v>
          </cell>
          <cell r="AB129">
            <v>953199</v>
          </cell>
        </row>
        <row r="130">
          <cell r="U130">
            <v>1065137</v>
          </cell>
          <cell r="Z130">
            <v>1239713</v>
          </cell>
          <cell r="AB130">
            <v>1239713</v>
          </cell>
        </row>
        <row r="131">
          <cell r="U131">
            <v>1064997</v>
          </cell>
          <cell r="Z131">
            <v>1370545</v>
          </cell>
          <cell r="AB131">
            <v>1370545</v>
          </cell>
        </row>
        <row r="132">
          <cell r="U132">
            <v>1066628</v>
          </cell>
          <cell r="Z132">
            <v>1480480</v>
          </cell>
          <cell r="AB132">
            <v>1480480</v>
          </cell>
        </row>
        <row r="133">
          <cell r="U133">
            <v>1069084</v>
          </cell>
          <cell r="Z133">
            <v>1459941</v>
          </cell>
          <cell r="AB133">
            <v>1459941</v>
          </cell>
        </row>
        <row r="134">
          <cell r="U134">
            <v>1074873</v>
          </cell>
          <cell r="Z134">
            <v>1241478</v>
          </cell>
          <cell r="AB134">
            <v>1241478</v>
          </cell>
        </row>
        <row r="135">
          <cell r="U135">
            <v>1082235</v>
          </cell>
          <cell r="Z135">
            <v>939813</v>
          </cell>
          <cell r="AB135">
            <v>939813</v>
          </cell>
        </row>
        <row r="136">
          <cell r="U136">
            <v>1101076</v>
          </cell>
          <cell r="Z136">
            <v>1026974</v>
          </cell>
          <cell r="AB136">
            <v>1026974</v>
          </cell>
        </row>
        <row r="137">
          <cell r="U137">
            <v>1108425</v>
          </cell>
          <cell r="Z137">
            <v>1124386</v>
          </cell>
          <cell r="AB137">
            <v>1124386</v>
          </cell>
        </row>
        <row r="138">
          <cell r="U138">
            <v>1113012</v>
          </cell>
          <cell r="Z138">
            <v>1058029</v>
          </cell>
          <cell r="AB138">
            <v>1058029</v>
          </cell>
        </row>
        <row r="139">
          <cell r="U139">
            <v>1115225</v>
          </cell>
          <cell r="Z139">
            <v>955413</v>
          </cell>
          <cell r="AB139">
            <v>955413</v>
          </cell>
        </row>
        <row r="140">
          <cell r="U140">
            <v>1105523</v>
          </cell>
          <cell r="Z140">
            <v>937705</v>
          </cell>
          <cell r="AB140">
            <v>937705</v>
          </cell>
        </row>
        <row r="141">
          <cell r="U141">
            <v>1089368</v>
          </cell>
          <cell r="Z141">
            <v>961258</v>
          </cell>
          <cell r="AB141">
            <v>961258</v>
          </cell>
        </row>
        <row r="142">
          <cell r="U142">
            <v>1085692</v>
          </cell>
          <cell r="Z142">
            <v>1299139</v>
          </cell>
          <cell r="AB142">
            <v>1299139</v>
          </cell>
        </row>
        <row r="143">
          <cell r="U143">
            <v>1085455</v>
          </cell>
          <cell r="Z143">
            <v>1406641</v>
          </cell>
          <cell r="AB143">
            <v>1406641</v>
          </cell>
        </row>
        <row r="144">
          <cell r="U144">
            <v>1086504</v>
          </cell>
          <cell r="Z144">
            <v>1482426</v>
          </cell>
          <cell r="AB144">
            <v>1482426</v>
          </cell>
        </row>
        <row r="145">
          <cell r="U145">
            <v>1088893</v>
          </cell>
          <cell r="Z145">
            <v>1493526</v>
          </cell>
          <cell r="AB145">
            <v>1493526</v>
          </cell>
        </row>
        <row r="146">
          <cell r="U146">
            <v>1095551</v>
          </cell>
          <cell r="Z146">
            <v>1285848</v>
          </cell>
          <cell r="AB146">
            <v>1285848</v>
          </cell>
        </row>
        <row r="147">
          <cell r="U147">
            <v>1110583</v>
          </cell>
          <cell r="Z147">
            <v>984754</v>
          </cell>
          <cell r="AB147">
            <v>984754</v>
          </cell>
        </row>
        <row r="148">
          <cell r="U148">
            <v>1122217</v>
          </cell>
          <cell r="Z148">
            <v>1006068</v>
          </cell>
          <cell r="AB148">
            <v>1006068</v>
          </cell>
        </row>
        <row r="149">
          <cell r="U149">
            <v>1130616</v>
          </cell>
          <cell r="Z149">
            <v>1184433</v>
          </cell>
          <cell r="AB149">
            <v>1184433</v>
          </cell>
        </row>
        <row r="150">
          <cell r="U150">
            <v>1135042</v>
          </cell>
          <cell r="Z150">
            <v>1090208</v>
          </cell>
          <cell r="AB150">
            <v>1090208</v>
          </cell>
        </row>
        <row r="151">
          <cell r="U151">
            <v>1130585</v>
          </cell>
          <cell r="Z151">
            <v>986569</v>
          </cell>
          <cell r="AB151">
            <v>986569</v>
          </cell>
        </row>
        <row r="152">
          <cell r="U152">
            <v>1128559</v>
          </cell>
          <cell r="Z152">
            <v>1019160</v>
          </cell>
          <cell r="AB152">
            <v>1019160</v>
          </cell>
        </row>
        <row r="153">
          <cell r="U153">
            <v>1101209</v>
          </cell>
          <cell r="Z153">
            <v>1012943</v>
          </cell>
          <cell r="AB153">
            <v>1012943</v>
          </cell>
        </row>
        <row r="154">
          <cell r="U154">
            <v>1105285</v>
          </cell>
          <cell r="Z154">
            <v>1390409</v>
          </cell>
          <cell r="AB154">
            <v>1390409</v>
          </cell>
        </row>
        <row r="155">
          <cell r="U155">
            <v>1106449</v>
          </cell>
          <cell r="Z155">
            <v>1528932</v>
          </cell>
          <cell r="AB155">
            <v>1528932</v>
          </cell>
        </row>
        <row r="156">
          <cell r="U156">
            <v>1112600</v>
          </cell>
          <cell r="Z156">
            <v>1584670</v>
          </cell>
          <cell r="AB156">
            <v>1584670</v>
          </cell>
        </row>
        <row r="157">
          <cell r="U157">
            <v>1111241</v>
          </cell>
          <cell r="Z157">
            <v>1578919</v>
          </cell>
          <cell r="AB157">
            <v>1578919</v>
          </cell>
        </row>
        <row r="158">
          <cell r="U158">
            <v>1116922</v>
          </cell>
          <cell r="Z158">
            <v>1315169</v>
          </cell>
          <cell r="AB158">
            <v>1315169</v>
          </cell>
        </row>
        <row r="159">
          <cell r="U159">
            <v>1130679</v>
          </cell>
          <cell r="Z159">
            <v>1028204</v>
          </cell>
          <cell r="AB159">
            <v>1028204</v>
          </cell>
        </row>
        <row r="160">
          <cell r="U160">
            <v>1139288</v>
          </cell>
          <cell r="Z160">
            <v>1012629</v>
          </cell>
          <cell r="AB160">
            <v>1012629</v>
          </cell>
        </row>
        <row r="161">
          <cell r="U161">
            <v>1147683</v>
          </cell>
          <cell r="Z161">
            <v>1135649</v>
          </cell>
          <cell r="AB161">
            <v>1135649</v>
          </cell>
        </row>
        <row r="162">
          <cell r="U162">
            <v>1153099</v>
          </cell>
          <cell r="Z162">
            <v>1112205</v>
          </cell>
          <cell r="AB162">
            <v>1112205</v>
          </cell>
        </row>
        <row r="163">
          <cell r="U163">
            <v>1154551</v>
          </cell>
          <cell r="Z163">
            <v>1020560</v>
          </cell>
          <cell r="AB163">
            <v>1020560</v>
          </cell>
        </row>
        <row r="164">
          <cell r="U164">
            <v>1147187</v>
          </cell>
          <cell r="Z164">
            <v>971508</v>
          </cell>
          <cell r="AB164">
            <v>971508</v>
          </cell>
        </row>
        <row r="165">
          <cell r="U165">
            <v>1130742</v>
          </cell>
          <cell r="Z165">
            <v>998779</v>
          </cell>
          <cell r="AB165">
            <v>998779</v>
          </cell>
        </row>
        <row r="166">
          <cell r="U166">
            <v>1126717</v>
          </cell>
          <cell r="Z166">
            <v>1404244</v>
          </cell>
          <cell r="AB166">
            <v>1404244</v>
          </cell>
        </row>
        <row r="167">
          <cell r="U167">
            <v>1127359</v>
          </cell>
          <cell r="Z167">
            <v>1483088</v>
          </cell>
          <cell r="AB167">
            <v>1483088</v>
          </cell>
        </row>
        <row r="168">
          <cell r="U168">
            <v>1129401</v>
          </cell>
          <cell r="Z168">
            <v>1652732</v>
          </cell>
          <cell r="AB168">
            <v>1652732</v>
          </cell>
        </row>
        <row r="169">
          <cell r="U169">
            <v>1129411</v>
          </cell>
          <cell r="Z169">
            <v>1592151</v>
          </cell>
          <cell r="AB169">
            <v>1592151</v>
          </cell>
        </row>
        <row r="170">
          <cell r="U170">
            <v>1137305</v>
          </cell>
          <cell r="Z170">
            <v>1319004</v>
          </cell>
          <cell r="AB170">
            <v>1319004</v>
          </cell>
        </row>
        <row r="171">
          <cell r="U171">
            <v>1143634</v>
          </cell>
          <cell r="Z171">
            <v>1060472</v>
          </cell>
          <cell r="AB171">
            <v>1060472</v>
          </cell>
        </row>
        <row r="172">
          <cell r="U172">
            <v>1169763</v>
          </cell>
          <cell r="Z172">
            <v>1101624</v>
          </cell>
          <cell r="AB172">
            <v>1101624</v>
          </cell>
        </row>
        <row r="173">
          <cell r="U173">
            <v>1172349</v>
          </cell>
          <cell r="Z173">
            <v>1229609</v>
          </cell>
          <cell r="AB173">
            <v>1229609</v>
          </cell>
        </row>
        <row r="174">
          <cell r="U174">
            <v>1175214</v>
          </cell>
          <cell r="Z174">
            <v>1089699</v>
          </cell>
          <cell r="AB174">
            <v>1089699</v>
          </cell>
        </row>
        <row r="175">
          <cell r="U175">
            <v>1177744</v>
          </cell>
          <cell r="Z175">
            <v>1023998</v>
          </cell>
          <cell r="AB175">
            <v>1023998</v>
          </cell>
        </row>
        <row r="176">
          <cell r="U176">
            <v>1166545</v>
          </cell>
          <cell r="Z176">
            <v>1022840</v>
          </cell>
          <cell r="AB176">
            <v>1022840</v>
          </cell>
        </row>
        <row r="177">
          <cell r="U177">
            <v>1152086</v>
          </cell>
          <cell r="Z177">
            <v>1119246</v>
          </cell>
          <cell r="AB177">
            <v>1119246</v>
          </cell>
        </row>
        <row r="178">
          <cell r="U178">
            <v>1148160</v>
          </cell>
          <cell r="Z178">
            <v>1453942</v>
          </cell>
          <cell r="AB178">
            <v>1453942</v>
          </cell>
        </row>
        <row r="179">
          <cell r="U179">
            <v>1139212</v>
          </cell>
          <cell r="Z179">
            <v>1599111</v>
          </cell>
          <cell r="AB179">
            <v>1599111</v>
          </cell>
        </row>
        <row r="180">
          <cell r="U180">
            <v>1154794</v>
          </cell>
          <cell r="Z180">
            <v>1651821</v>
          </cell>
          <cell r="AB180">
            <v>1651821</v>
          </cell>
        </row>
        <row r="181">
          <cell r="U181">
            <v>1148152</v>
          </cell>
          <cell r="Z181">
            <v>1620003</v>
          </cell>
          <cell r="AB181">
            <v>1620003</v>
          </cell>
        </row>
        <row r="182">
          <cell r="U182">
            <v>1153231</v>
          </cell>
          <cell r="Z182">
            <v>1410196</v>
          </cell>
          <cell r="AB182">
            <v>1410196</v>
          </cell>
        </row>
        <row r="183">
          <cell r="U183">
            <v>1167173</v>
          </cell>
          <cell r="Z183">
            <v>1153637</v>
          </cell>
          <cell r="AB183">
            <v>1153637</v>
          </cell>
        </row>
        <row r="184">
          <cell r="U184">
            <v>1178620</v>
          </cell>
          <cell r="Z184">
            <v>1125986</v>
          </cell>
          <cell r="AB184">
            <v>1125986</v>
          </cell>
        </row>
        <row r="185">
          <cell r="E185">
            <v>1288514</v>
          </cell>
          <cell r="U185">
            <v>1186498</v>
          </cell>
          <cell r="Z185">
            <v>1285059</v>
          </cell>
          <cell r="AB185">
            <v>1285059</v>
          </cell>
        </row>
        <row r="186">
          <cell r="E186">
            <v>1162567</v>
          </cell>
          <cell r="U186">
            <v>1190538</v>
          </cell>
          <cell r="Z186">
            <v>1199592</v>
          </cell>
          <cell r="AB186">
            <v>1199592</v>
          </cell>
        </row>
        <row r="187">
          <cell r="E187">
            <v>1104326</v>
          </cell>
          <cell r="H187">
            <v>379.72</v>
          </cell>
          <cell r="I187">
            <v>742</v>
          </cell>
          <cell r="U187">
            <v>1192054</v>
          </cell>
          <cell r="Z187">
            <v>1073301</v>
          </cell>
          <cell r="AB187">
            <v>1073301</v>
          </cell>
        </row>
        <row r="188">
          <cell r="E188">
            <v>1108942</v>
          </cell>
          <cell r="H188">
            <v>2996.7469999999998</v>
          </cell>
          <cell r="I188">
            <v>6815</v>
          </cell>
          <cell r="U188">
            <v>1184454</v>
          </cell>
          <cell r="Z188">
            <v>1059766</v>
          </cell>
          <cell r="AB188">
            <v>1059766</v>
          </cell>
        </row>
        <row r="189">
          <cell r="E189">
            <v>1107776</v>
          </cell>
          <cell r="H189">
            <v>3406.49</v>
          </cell>
          <cell r="I189">
            <v>13939</v>
          </cell>
          <cell r="U189">
            <v>1172785</v>
          </cell>
          <cell r="Z189">
            <v>1104073</v>
          </cell>
          <cell r="AB189">
            <v>1104073</v>
          </cell>
        </row>
        <row r="190">
          <cell r="E190">
            <v>1633796</v>
          </cell>
          <cell r="H190">
            <v>2808.2579999999998</v>
          </cell>
          <cell r="I190">
            <v>16693</v>
          </cell>
          <cell r="U190">
            <v>1170842</v>
          </cell>
          <cell r="Z190">
            <v>1476824</v>
          </cell>
          <cell r="AB190">
            <v>1476824</v>
          </cell>
        </row>
        <row r="191">
          <cell r="E191">
            <v>1790557</v>
          </cell>
          <cell r="H191">
            <v>2502.2759999999998</v>
          </cell>
          <cell r="I191">
            <v>16839</v>
          </cell>
          <cell r="U191">
            <v>1172763</v>
          </cell>
          <cell r="Z191">
            <v>1628817</v>
          </cell>
          <cell r="AB191">
            <v>1628817</v>
          </cell>
        </row>
        <row r="192">
          <cell r="E192">
            <v>1799769</v>
          </cell>
          <cell r="H192">
            <v>2403.3200000000002</v>
          </cell>
          <cell r="I192">
            <v>18179</v>
          </cell>
          <cell r="U192">
            <v>1173841</v>
          </cell>
          <cell r="Z192">
            <v>1726694</v>
          </cell>
          <cell r="AB192">
            <v>1726694</v>
          </cell>
        </row>
        <row r="193">
          <cell r="E193">
            <v>1662563</v>
          </cell>
          <cell r="H193">
            <v>2274.5749999999998</v>
          </cell>
          <cell r="I193">
            <v>16474</v>
          </cell>
          <cell r="U193">
            <v>1175429</v>
          </cell>
          <cell r="Z193">
            <v>1640380</v>
          </cell>
          <cell r="AB193">
            <v>1640380</v>
          </cell>
        </row>
        <row r="194">
          <cell r="E194">
            <v>1562191</v>
          </cell>
          <cell r="H194">
            <v>3304.261</v>
          </cell>
          <cell r="I194">
            <v>18042</v>
          </cell>
          <cell r="U194">
            <v>1179962</v>
          </cell>
          <cell r="Z194">
            <v>1461117</v>
          </cell>
          <cell r="AB194">
            <v>1461117</v>
          </cell>
        </row>
        <row r="195">
          <cell r="E195">
            <v>1151644</v>
          </cell>
          <cell r="H195">
            <v>4694.491</v>
          </cell>
          <cell r="I195">
            <v>17562</v>
          </cell>
          <cell r="U195">
            <v>1188443</v>
          </cell>
          <cell r="Z195">
            <v>1112983</v>
          </cell>
          <cell r="AB195">
            <v>1112983</v>
          </cell>
        </row>
        <row r="196">
          <cell r="E196">
            <v>1121642</v>
          </cell>
          <cell r="H196">
            <v>7213.817</v>
          </cell>
          <cell r="I196">
            <v>17673</v>
          </cell>
          <cell r="U196">
            <v>1199030</v>
          </cell>
          <cell r="Z196">
            <v>1159372</v>
          </cell>
          <cell r="AB196">
            <v>1159372</v>
          </cell>
        </row>
        <row r="197">
          <cell r="E197">
            <v>1293087</v>
          </cell>
          <cell r="H197">
            <v>9023.4009999999998</v>
          </cell>
          <cell r="I197">
            <v>16735</v>
          </cell>
          <cell r="U197">
            <v>1207624</v>
          </cell>
          <cell r="Z197">
            <v>1274551</v>
          </cell>
          <cell r="AB197">
            <v>1274551</v>
          </cell>
        </row>
        <row r="198">
          <cell r="E198">
            <v>1021096</v>
          </cell>
          <cell r="H198">
            <v>7907.7520000000004</v>
          </cell>
          <cell r="I198">
            <v>16945</v>
          </cell>
          <cell r="U198">
            <v>1212931</v>
          </cell>
          <cell r="Z198">
            <v>1151511</v>
          </cell>
          <cell r="AB198">
            <v>1151511</v>
          </cell>
        </row>
        <row r="199">
          <cell r="E199">
            <v>1078343</v>
          </cell>
          <cell r="H199">
            <v>9383.1990000000005</v>
          </cell>
          <cell r="I199">
            <v>17868</v>
          </cell>
          <cell r="U199">
            <v>1214904</v>
          </cell>
          <cell r="Z199">
            <v>1045879</v>
          </cell>
          <cell r="AB199">
            <v>1045879</v>
          </cell>
        </row>
        <row r="200">
          <cell r="E200">
            <v>1100464</v>
          </cell>
          <cell r="H200">
            <v>9849.0920000000006</v>
          </cell>
          <cell r="I200">
            <v>21667</v>
          </cell>
          <cell r="U200">
            <v>1208871</v>
          </cell>
          <cell r="Z200">
            <v>1062229</v>
          </cell>
          <cell r="AB200">
            <v>1062229</v>
          </cell>
        </row>
        <row r="201">
          <cell r="E201">
            <v>1215179</v>
          </cell>
          <cell r="H201">
            <v>7744.2219999999998</v>
          </cell>
          <cell r="I201">
            <v>26596</v>
          </cell>
          <cell r="U201">
            <v>1199994</v>
          </cell>
          <cell r="Z201">
            <v>1166141</v>
          </cell>
          <cell r="AB201">
            <v>1166141</v>
          </cell>
        </row>
        <row r="202">
          <cell r="E202">
            <v>1442887</v>
          </cell>
          <cell r="H202">
            <v>4588.2460000000001</v>
          </cell>
          <cell r="I202">
            <v>27140</v>
          </cell>
          <cell r="U202">
            <v>1197127</v>
          </cell>
          <cell r="Z202">
            <v>1500314</v>
          </cell>
          <cell r="AB202">
            <v>1500314</v>
          </cell>
        </row>
        <row r="203">
          <cell r="E203">
            <v>1611492</v>
          </cell>
          <cell r="H203">
            <v>4264.2250000000004</v>
          </cell>
          <cell r="I203">
            <v>27678</v>
          </cell>
          <cell r="U203">
            <v>1198682</v>
          </cell>
          <cell r="Z203">
            <v>1669504</v>
          </cell>
          <cell r="AB203">
            <v>1669504</v>
          </cell>
        </row>
        <row r="204">
          <cell r="E204">
            <v>1919026</v>
          </cell>
          <cell r="H204">
            <v>5221.7190000000001</v>
          </cell>
          <cell r="I204">
            <v>28893</v>
          </cell>
          <cell r="U204">
            <v>1202969</v>
          </cell>
          <cell r="Z204">
            <v>1821700</v>
          </cell>
          <cell r="AB204">
            <v>1821700</v>
          </cell>
        </row>
        <row r="205">
          <cell r="E205">
            <v>1786038</v>
          </cell>
          <cell r="H205">
            <v>5051.9470000000001</v>
          </cell>
          <cell r="I205">
            <v>28665</v>
          </cell>
          <cell r="U205">
            <v>1205087</v>
          </cell>
          <cell r="Z205">
            <v>1813509</v>
          </cell>
          <cell r="AB205">
            <v>1813509</v>
          </cell>
        </row>
        <row r="206">
          <cell r="E206">
            <v>1459917</v>
          </cell>
          <cell r="H206">
            <v>5331.2380000000003</v>
          </cell>
          <cell r="I206">
            <v>28242</v>
          </cell>
          <cell r="U206">
            <v>1209031</v>
          </cell>
          <cell r="Z206">
            <v>1493927</v>
          </cell>
          <cell r="AB206">
            <v>1493927</v>
          </cell>
        </row>
        <row r="207">
          <cell r="E207">
            <v>1135514</v>
          </cell>
          <cell r="H207">
            <v>7345.28</v>
          </cell>
          <cell r="I207">
            <v>29250</v>
          </cell>
          <cell r="U207">
            <v>1218613</v>
          </cell>
          <cell r="Z207">
            <v>1195128</v>
          </cell>
          <cell r="AB207">
            <v>1195128</v>
          </cell>
        </row>
        <row r="208">
          <cell r="E208">
            <v>1095361</v>
          </cell>
          <cell r="H208">
            <v>10659.379000000001</v>
          </cell>
          <cell r="I208">
            <v>28465</v>
          </cell>
          <cell r="U208">
            <v>1226748</v>
          </cell>
          <cell r="Z208">
            <v>1191622</v>
          </cell>
          <cell r="AB208">
            <v>1191622</v>
          </cell>
        </row>
        <row r="209">
          <cell r="E209">
            <v>1154223</v>
          </cell>
          <cell r="H209">
            <v>12559.84</v>
          </cell>
          <cell r="I209">
            <v>25506</v>
          </cell>
          <cell r="U209">
            <v>1233833</v>
          </cell>
          <cell r="Z209">
            <v>1228268</v>
          </cell>
          <cell r="AB209">
            <v>1303181</v>
          </cell>
        </row>
        <row r="210">
          <cell r="E210">
            <v>1495772</v>
          </cell>
          <cell r="H210">
            <v>20419.32</v>
          </cell>
          <cell r="I210">
            <v>28629</v>
          </cell>
          <cell r="U210">
            <v>1239587</v>
          </cell>
          <cell r="Z210">
            <v>1339320</v>
          </cell>
          <cell r="AB210">
            <v>1323209</v>
          </cell>
        </row>
        <row r="211">
          <cell r="E211">
            <v>1038161</v>
          </cell>
          <cell r="H211">
            <v>13318.906999999999</v>
          </cell>
          <cell r="I211">
            <v>27982</v>
          </cell>
          <cell r="U211">
            <v>1242839</v>
          </cell>
          <cell r="Z211">
            <v>1118277</v>
          </cell>
          <cell r="AB211">
            <v>1140277</v>
          </cell>
        </row>
        <row r="212">
          <cell r="E212">
            <v>1091237</v>
          </cell>
          <cell r="H212">
            <v>13000.33</v>
          </cell>
          <cell r="I212">
            <v>30392</v>
          </cell>
          <cell r="U212">
            <v>1238547</v>
          </cell>
          <cell r="Z212">
            <v>1119513</v>
          </cell>
          <cell r="AB212">
            <v>1104547</v>
          </cell>
        </row>
        <row r="213">
          <cell r="E213">
            <v>1228273</v>
          </cell>
          <cell r="H213">
            <v>9716.6759999999995</v>
          </cell>
          <cell r="I213">
            <v>32921</v>
          </cell>
          <cell r="U213">
            <v>1231447</v>
          </cell>
          <cell r="Z213">
            <v>1238283</v>
          </cell>
          <cell r="AB213">
            <v>1241813</v>
          </cell>
        </row>
        <row r="214">
          <cell r="E214">
            <v>1714817</v>
          </cell>
          <cell r="H214">
            <v>8271.2029999999995</v>
          </cell>
          <cell r="I214">
            <v>34299</v>
          </cell>
          <cell r="U214">
            <v>1231373</v>
          </cell>
          <cell r="Z214">
            <v>1615381</v>
          </cell>
          <cell r="AB214">
            <v>1623329</v>
          </cell>
        </row>
        <row r="215">
          <cell r="E215">
            <v>1825503</v>
          </cell>
          <cell r="H215">
            <v>7192.6459999999997</v>
          </cell>
          <cell r="I215">
            <v>34737</v>
          </cell>
          <cell r="U215">
            <v>1234439</v>
          </cell>
          <cell r="Z215">
            <v>1778161</v>
          </cell>
          <cell r="AB215">
            <v>1782839</v>
          </cell>
        </row>
        <row r="216">
          <cell r="E216">
            <v>1757965</v>
          </cell>
          <cell r="H216">
            <v>6912.1989999999996</v>
          </cell>
          <cell r="I216">
            <v>35837</v>
          </cell>
          <cell r="U216">
            <v>1236382</v>
          </cell>
          <cell r="Z216">
            <v>1797586</v>
          </cell>
          <cell r="AB216">
            <v>1788630</v>
          </cell>
        </row>
        <row r="217">
          <cell r="E217">
            <v>1861954</v>
          </cell>
          <cell r="H217">
            <v>7611.558</v>
          </cell>
          <cell r="I217">
            <v>35872</v>
          </cell>
          <cell r="U217">
            <v>1239364</v>
          </cell>
          <cell r="Z217">
            <v>1825536</v>
          </cell>
          <cell r="AB217">
            <v>1816946</v>
          </cell>
        </row>
        <row r="218">
          <cell r="E218">
            <v>1449421</v>
          </cell>
          <cell r="H218">
            <v>7040.6369999999997</v>
          </cell>
          <cell r="I218">
            <v>34729</v>
          </cell>
          <cell r="U218">
            <v>1244291</v>
          </cell>
          <cell r="Z218">
            <v>1535812</v>
          </cell>
          <cell r="AB218">
            <v>1556815</v>
          </cell>
        </row>
        <row r="219">
          <cell r="E219">
            <v>1108567</v>
          </cell>
          <cell r="H219">
            <v>9501.6679999999997</v>
          </cell>
          <cell r="I219">
            <v>36600</v>
          </cell>
          <cell r="U219">
            <v>1253524</v>
          </cell>
          <cell r="Z219">
            <v>1223451</v>
          </cell>
          <cell r="AB219">
            <v>1177423</v>
          </cell>
        </row>
        <row r="220">
          <cell r="E220">
            <v>1258379</v>
          </cell>
          <cell r="H220">
            <v>15872.172</v>
          </cell>
          <cell r="I220">
            <v>34072</v>
          </cell>
          <cell r="U220">
            <v>1261216</v>
          </cell>
          <cell r="Z220">
            <v>1190903</v>
          </cell>
          <cell r="AB220">
            <v>1215635</v>
          </cell>
        </row>
        <row r="221">
          <cell r="H221">
            <v>29387.428</v>
          </cell>
          <cell r="I221">
            <v>34735</v>
          </cell>
          <cell r="U221">
            <v>1269604</v>
          </cell>
          <cell r="AB221">
            <v>1436438</v>
          </cell>
        </row>
        <row r="222">
          <cell r="H222">
            <v>22118.327000000001</v>
          </cell>
          <cell r="I222">
            <v>34243</v>
          </cell>
          <cell r="U222">
            <v>1274846</v>
          </cell>
          <cell r="AB222">
            <v>1295148</v>
          </cell>
        </row>
        <row r="223">
          <cell r="H223">
            <v>16211.745000000001</v>
          </cell>
          <cell r="I223">
            <v>32798</v>
          </cell>
          <cell r="U223">
            <v>1277125</v>
          </cell>
          <cell r="AB223">
            <v>1173760</v>
          </cell>
        </row>
        <row r="224">
          <cell r="H224">
            <v>17355.924999999999</v>
          </cell>
          <cell r="I224">
            <v>37300</v>
          </cell>
          <cell r="U224">
            <v>1272206</v>
          </cell>
          <cell r="AB224">
            <v>1169545</v>
          </cell>
        </row>
        <row r="225">
          <cell r="H225">
            <v>11933.21</v>
          </cell>
          <cell r="I225">
            <v>39530</v>
          </cell>
          <cell r="U225">
            <v>1265292</v>
          </cell>
          <cell r="AB225">
            <v>1241338</v>
          </cell>
        </row>
        <row r="226">
          <cell r="H226">
            <v>9541.1090000000004</v>
          </cell>
          <cell r="I226">
            <v>39085</v>
          </cell>
          <cell r="U226">
            <v>1265610</v>
          </cell>
          <cell r="AB226">
            <v>1657425</v>
          </cell>
        </row>
        <row r="227">
          <cell r="H227">
            <v>8663.4560000000001</v>
          </cell>
          <cell r="I227">
            <v>39730</v>
          </cell>
          <cell r="U227">
            <v>1267591</v>
          </cell>
          <cell r="AB227">
            <v>1797057</v>
          </cell>
        </row>
        <row r="228">
          <cell r="H228">
            <v>8139.2860000000001</v>
          </cell>
          <cell r="I228">
            <v>39921</v>
          </cell>
          <cell r="U228">
            <v>1268742</v>
          </cell>
          <cell r="AB228">
            <v>1858498</v>
          </cell>
        </row>
        <row r="229">
          <cell r="H229">
            <v>9648.0450000000001</v>
          </cell>
          <cell r="I229">
            <v>39862</v>
          </cell>
          <cell r="U229">
            <v>1271610</v>
          </cell>
          <cell r="AB229">
            <v>1878539</v>
          </cell>
        </row>
        <row r="230">
          <cell r="H230">
            <v>8291.527</v>
          </cell>
          <cell r="I230">
            <v>39800</v>
          </cell>
          <cell r="U230">
            <v>1274346</v>
          </cell>
          <cell r="AB230">
            <v>1599792</v>
          </cell>
        </row>
        <row r="231">
          <cell r="H231">
            <v>11671.316000000001</v>
          </cell>
          <cell r="I231">
            <v>40433</v>
          </cell>
          <cell r="U231">
            <v>1282833</v>
          </cell>
          <cell r="AB231">
            <v>1245854</v>
          </cell>
        </row>
        <row r="232">
          <cell r="H232">
            <v>14602.492</v>
          </cell>
          <cell r="I232">
            <v>38038</v>
          </cell>
          <cell r="U232">
            <v>1288993</v>
          </cell>
          <cell r="AB232">
            <v>1283622</v>
          </cell>
        </row>
        <row r="233">
          <cell r="H233">
            <v>26401.188999999998</v>
          </cell>
          <cell r="I233">
            <v>38436</v>
          </cell>
          <cell r="U233">
            <v>1294849</v>
          </cell>
          <cell r="AB233">
            <v>1408997</v>
          </cell>
        </row>
        <row r="234">
          <cell r="H234">
            <v>20949.592000000001</v>
          </cell>
          <cell r="I234">
            <v>38476</v>
          </cell>
          <cell r="U234">
            <v>1301998</v>
          </cell>
          <cell r="AB234">
            <v>1282790</v>
          </cell>
        </row>
        <row r="235">
          <cell r="H235">
            <v>23449.085999999999</v>
          </cell>
          <cell r="I235">
            <v>38718</v>
          </cell>
          <cell r="U235">
            <v>1302983</v>
          </cell>
          <cell r="AB235">
            <v>1177500</v>
          </cell>
        </row>
        <row r="236">
          <cell r="H236">
            <v>19799.63</v>
          </cell>
          <cell r="I236">
            <v>37990</v>
          </cell>
          <cell r="U236">
            <v>1297434</v>
          </cell>
          <cell r="AB236">
            <v>1251144</v>
          </cell>
        </row>
        <row r="237">
          <cell r="H237">
            <v>18523.131000000001</v>
          </cell>
          <cell r="I237">
            <v>46935</v>
          </cell>
          <cell r="U237">
            <v>1294841</v>
          </cell>
          <cell r="AB237">
            <v>1338911</v>
          </cell>
        </row>
        <row r="238">
          <cell r="H238">
            <v>10482.566000000001</v>
          </cell>
          <cell r="I238">
            <v>42225</v>
          </cell>
          <cell r="U238">
            <v>1295383</v>
          </cell>
          <cell r="AB238">
            <v>1709877</v>
          </cell>
        </row>
        <row r="239">
          <cell r="H239">
            <v>9957.8140000000003</v>
          </cell>
          <cell r="I239">
            <v>47458</v>
          </cell>
          <cell r="U239">
            <v>1296698</v>
          </cell>
          <cell r="AB239">
            <v>1860234</v>
          </cell>
        </row>
        <row r="240">
          <cell r="H240">
            <v>10306.394</v>
          </cell>
          <cell r="I240">
            <v>46004</v>
          </cell>
          <cell r="U240">
            <v>1299529</v>
          </cell>
          <cell r="AB240">
            <v>1904023</v>
          </cell>
        </row>
        <row r="241">
          <cell r="H241">
            <v>11386.406999999999</v>
          </cell>
          <cell r="I241">
            <v>46326</v>
          </cell>
          <cell r="U241">
            <v>1301799</v>
          </cell>
          <cell r="AB241">
            <v>1925313</v>
          </cell>
        </row>
        <row r="242">
          <cell r="H242">
            <v>11945.492</v>
          </cell>
          <cell r="I242">
            <v>43499</v>
          </cell>
          <cell r="U242">
            <v>1304134</v>
          </cell>
          <cell r="AB242">
            <v>1643826</v>
          </cell>
        </row>
        <row r="243">
          <cell r="H243">
            <v>17128.667000000001</v>
          </cell>
          <cell r="I243">
            <v>48271</v>
          </cell>
          <cell r="U243">
            <v>1310475</v>
          </cell>
          <cell r="AB243">
            <v>1349589</v>
          </cell>
        </row>
        <row r="244">
          <cell r="H244">
            <v>22929.603999999999</v>
          </cell>
          <cell r="I244">
            <v>44676</v>
          </cell>
          <cell r="U244">
            <v>1316369</v>
          </cell>
          <cell r="AB244">
            <v>1344329</v>
          </cell>
        </row>
        <row r="245">
          <cell r="H245">
            <v>34091.942999999999</v>
          </cell>
          <cell r="I245">
            <v>45128</v>
          </cell>
          <cell r="U245">
            <v>1322388</v>
          </cell>
          <cell r="AB245">
            <v>1503324</v>
          </cell>
        </row>
        <row r="246">
          <cell r="H246">
            <v>34752.033000000003</v>
          </cell>
          <cell r="I246">
            <v>44762</v>
          </cell>
          <cell r="U246">
            <v>1327540</v>
          </cell>
          <cell r="AB246">
            <v>1364305</v>
          </cell>
        </row>
        <row r="247">
          <cell r="H247">
            <v>23843.559000000001</v>
          </cell>
          <cell r="I247">
            <v>44485</v>
          </cell>
          <cell r="U247">
            <v>1330550</v>
          </cell>
          <cell r="AB247">
            <v>1274273</v>
          </cell>
        </row>
        <row r="248">
          <cell r="H248">
            <v>23965.062000000002</v>
          </cell>
          <cell r="I248">
            <v>47206</v>
          </cell>
          <cell r="U248">
            <v>1329175</v>
          </cell>
          <cell r="AB248">
            <v>1265228</v>
          </cell>
        </row>
        <row r="249">
          <cell r="H249">
            <v>18581.409</v>
          </cell>
          <cell r="I249">
            <v>49058</v>
          </cell>
          <cell r="U249">
            <v>1327247</v>
          </cell>
          <cell r="AB249">
            <v>1412988</v>
          </cell>
        </row>
        <row r="250">
          <cell r="H250">
            <v>14379.781999999999</v>
          </cell>
          <cell r="I250">
            <v>49937</v>
          </cell>
          <cell r="U250">
            <v>1328067</v>
          </cell>
          <cell r="AB250">
            <v>1805962</v>
          </cell>
        </row>
        <row r="251">
          <cell r="H251">
            <v>12926.955</v>
          </cell>
          <cell r="I251">
            <v>50975</v>
          </cell>
          <cell r="U251">
            <v>1330368</v>
          </cell>
          <cell r="AB251">
            <v>1929344</v>
          </cell>
        </row>
        <row r="252">
          <cell r="H252">
            <v>12099.218999999999</v>
          </cell>
          <cell r="I252">
            <v>49758</v>
          </cell>
          <cell r="U252">
            <v>1332916</v>
          </cell>
          <cell r="AB252">
            <v>1993797</v>
          </cell>
        </row>
        <row r="253">
          <cell r="H253">
            <v>13337.377</v>
          </cell>
          <cell r="I253">
            <v>51977</v>
          </cell>
          <cell r="U253">
            <v>1334628</v>
          </cell>
          <cell r="AB253">
            <v>2000626</v>
          </cell>
        </row>
        <row r="254">
          <cell r="H254">
            <v>12902.814</v>
          </cell>
          <cell r="I254">
            <v>51509</v>
          </cell>
          <cell r="U254">
            <v>1337646</v>
          </cell>
          <cell r="AB254">
            <v>1716331</v>
          </cell>
        </row>
        <row r="255">
          <cell r="H255">
            <v>16781.883999999998</v>
          </cell>
          <cell r="I255">
            <v>50343</v>
          </cell>
          <cell r="U255">
            <v>1343487</v>
          </cell>
          <cell r="AB255">
            <v>1335804</v>
          </cell>
        </row>
        <row r="256">
          <cell r="H256">
            <v>23992.751</v>
          </cell>
          <cell r="I256">
            <v>48771</v>
          </cell>
          <cell r="U256">
            <v>1347450</v>
          </cell>
          <cell r="AB256">
            <v>1349125</v>
          </cell>
        </row>
        <row r="257">
          <cell r="H257">
            <v>32347.7</v>
          </cell>
          <cell r="I257">
            <v>48857</v>
          </cell>
          <cell r="U257">
            <v>1353786</v>
          </cell>
          <cell r="AB257">
            <v>1519489</v>
          </cell>
        </row>
        <row r="258">
          <cell r="H258">
            <v>31259.9</v>
          </cell>
          <cell r="I258">
            <v>46741</v>
          </cell>
          <cell r="U258">
            <v>1357284</v>
          </cell>
          <cell r="AB258">
            <v>1392933</v>
          </cell>
        </row>
        <row r="259">
          <cell r="H259">
            <v>29174.276999999998</v>
          </cell>
          <cell r="I259">
            <v>50852</v>
          </cell>
          <cell r="U259">
            <v>1360100</v>
          </cell>
          <cell r="AB259">
            <v>1271936</v>
          </cell>
        </row>
        <row r="260">
          <cell r="H260">
            <v>22673.653999999999</v>
          </cell>
          <cell r="I260">
            <v>50127</v>
          </cell>
          <cell r="U260">
            <v>1360024</v>
          </cell>
          <cell r="AB260">
            <v>1251441</v>
          </cell>
        </row>
        <row r="261">
          <cell r="H261">
            <v>17870.714</v>
          </cell>
          <cell r="I261">
            <v>52489</v>
          </cell>
          <cell r="U261">
            <v>1360024</v>
          </cell>
          <cell r="AB261">
            <v>1410647</v>
          </cell>
        </row>
        <row r="262">
          <cell r="H262">
            <v>17209.384999999998</v>
          </cell>
          <cell r="I262">
            <v>53798</v>
          </cell>
          <cell r="U262">
            <v>1361026</v>
          </cell>
          <cell r="AB262">
            <v>1855610</v>
          </cell>
        </row>
        <row r="263">
          <cell r="H263">
            <v>16910.677</v>
          </cell>
          <cell r="I263">
            <v>53428</v>
          </cell>
          <cell r="U263">
            <v>1364088</v>
          </cell>
          <cell r="AB263">
            <v>2014727</v>
          </cell>
        </row>
        <row r="264">
          <cell r="H264">
            <v>15413.235000000001</v>
          </cell>
          <cell r="I264">
            <v>53555</v>
          </cell>
          <cell r="U264">
            <v>1365744</v>
          </cell>
          <cell r="AB264">
            <v>2180532</v>
          </cell>
        </row>
        <row r="265">
          <cell r="H265">
            <v>15461.413</v>
          </cell>
          <cell r="I265">
            <v>54825</v>
          </cell>
          <cell r="U265">
            <v>1369122</v>
          </cell>
          <cell r="AB265">
            <v>2120099</v>
          </cell>
        </row>
        <row r="266">
          <cell r="H266">
            <v>15860.959000000001</v>
          </cell>
          <cell r="I266">
            <v>53170</v>
          </cell>
          <cell r="U266">
            <v>1370668</v>
          </cell>
          <cell r="AB266">
            <v>1765267</v>
          </cell>
        </row>
        <row r="267">
          <cell r="H267">
            <v>18166.404999999999</v>
          </cell>
          <cell r="I267">
            <v>53476</v>
          </cell>
          <cell r="U267">
            <v>1371373</v>
          </cell>
          <cell r="AB267">
            <v>1396582</v>
          </cell>
        </row>
        <row r="268">
          <cell r="H268">
            <v>23414.637999999999</v>
          </cell>
          <cell r="I268">
            <v>53843</v>
          </cell>
          <cell r="U268">
            <v>1380977</v>
          </cell>
          <cell r="AB268">
            <v>1396550</v>
          </cell>
        </row>
        <row r="269">
          <cell r="H269">
            <v>32967.408000000003</v>
          </cell>
          <cell r="I269">
            <v>52491</v>
          </cell>
          <cell r="U269">
            <v>1383522</v>
          </cell>
          <cell r="AB269">
            <v>1555685</v>
          </cell>
        </row>
        <row r="270">
          <cell r="H270">
            <v>33696.904000000002</v>
          </cell>
          <cell r="I270">
            <v>52012</v>
          </cell>
          <cell r="U270">
            <v>1388413</v>
          </cell>
          <cell r="AB270">
            <v>1430380</v>
          </cell>
        </row>
        <row r="271">
          <cell r="H271">
            <v>32107.089</v>
          </cell>
          <cell r="I271">
            <v>54279</v>
          </cell>
          <cell r="U271">
            <v>1390388</v>
          </cell>
          <cell r="AB271">
            <v>1325161</v>
          </cell>
        </row>
        <row r="272">
          <cell r="H272">
            <v>27144.831999999999</v>
          </cell>
          <cell r="I272">
            <v>52945</v>
          </cell>
          <cell r="U272">
            <v>1390826</v>
          </cell>
          <cell r="AB272">
            <v>1322440</v>
          </cell>
        </row>
        <row r="273">
          <cell r="H273">
            <v>17700.331999999999</v>
          </cell>
          <cell r="I273">
            <v>56722</v>
          </cell>
          <cell r="U273">
            <v>1391681</v>
          </cell>
          <cell r="AB273">
            <v>1447925</v>
          </cell>
        </row>
        <row r="274">
          <cell r="H274">
            <v>16004.294</v>
          </cell>
          <cell r="I274">
            <v>53622</v>
          </cell>
          <cell r="U274">
            <v>1381997</v>
          </cell>
          <cell r="AB274">
            <v>1887686</v>
          </cell>
        </row>
        <row r="275">
          <cell r="H275">
            <v>18808.192999999999</v>
          </cell>
          <cell r="I275">
            <v>59284</v>
          </cell>
          <cell r="U275">
            <v>1386201</v>
          </cell>
          <cell r="AB275">
            <v>2037498</v>
          </cell>
        </row>
        <row r="276">
          <cell r="H276">
            <v>20202.164000000001</v>
          </cell>
          <cell r="I276">
            <v>56552</v>
          </cell>
          <cell r="U276">
            <v>1390012</v>
          </cell>
          <cell r="AB276">
            <v>2036035</v>
          </cell>
        </row>
        <row r="277">
          <cell r="H277">
            <v>20525.003000000001</v>
          </cell>
          <cell r="I277">
            <v>58128</v>
          </cell>
          <cell r="U277">
            <v>1393375</v>
          </cell>
          <cell r="AB277">
            <v>2078209</v>
          </cell>
        </row>
        <row r="278">
          <cell r="H278">
            <v>18259.113000000001</v>
          </cell>
          <cell r="I278">
            <v>56452</v>
          </cell>
          <cell r="U278">
            <v>1396942</v>
          </cell>
          <cell r="AB278">
            <v>1712195</v>
          </cell>
        </row>
        <row r="279">
          <cell r="H279">
            <v>18777.847000000002</v>
          </cell>
          <cell r="I279">
            <v>58918</v>
          </cell>
          <cell r="U279">
            <v>1402357</v>
          </cell>
          <cell r="AB279">
            <v>1399970</v>
          </cell>
        </row>
        <row r="280">
          <cell r="H280">
            <v>24669.233</v>
          </cell>
          <cell r="I280">
            <v>56109</v>
          </cell>
          <cell r="U280">
            <v>1407725</v>
          </cell>
          <cell r="AB280">
            <v>1402983</v>
          </cell>
        </row>
        <row r="281">
          <cell r="H281">
            <v>34521.661</v>
          </cell>
          <cell r="I281">
            <v>55211</v>
          </cell>
          <cell r="U281">
            <v>1412056</v>
          </cell>
          <cell r="AB281">
            <v>1575219</v>
          </cell>
        </row>
        <row r="282">
          <cell r="H282">
            <v>35464.744999999995</v>
          </cell>
          <cell r="I282">
            <v>56135</v>
          </cell>
          <cell r="U282">
            <v>1416705</v>
          </cell>
          <cell r="AB282">
            <v>1437543</v>
          </cell>
        </row>
        <row r="283">
          <cell r="H283">
            <v>31768.154000000002</v>
          </cell>
          <cell r="I283">
            <v>56307</v>
          </cell>
          <cell r="U283">
            <v>1420537</v>
          </cell>
          <cell r="AB283">
            <v>1306273</v>
          </cell>
        </row>
        <row r="284">
          <cell r="H284">
            <v>27327.650999999998</v>
          </cell>
          <cell r="I284">
            <v>56168</v>
          </cell>
          <cell r="U284">
            <v>1420670</v>
          </cell>
          <cell r="AB284">
            <v>1271830</v>
          </cell>
        </row>
        <row r="285">
          <cell r="H285">
            <v>22099.995999999999</v>
          </cell>
          <cell r="I285">
            <v>57194</v>
          </cell>
          <cell r="U285">
            <v>1421007</v>
          </cell>
          <cell r="AB285">
            <v>1480536</v>
          </cell>
        </row>
        <row r="286">
          <cell r="H286">
            <v>18927</v>
          </cell>
          <cell r="I286">
            <v>58159</v>
          </cell>
          <cell r="U286">
            <v>1421610</v>
          </cell>
          <cell r="AB286">
            <v>1834070</v>
          </cell>
        </row>
        <row r="287">
          <cell r="H287">
            <v>18274</v>
          </cell>
          <cell r="I287">
            <v>54786</v>
          </cell>
          <cell r="U287">
            <v>1425229</v>
          </cell>
          <cell r="AB287">
            <v>2087830</v>
          </cell>
        </row>
        <row r="288">
          <cell r="H288">
            <v>22305</v>
          </cell>
          <cell r="I288">
            <v>60968</v>
          </cell>
          <cell r="U288">
            <v>1427208</v>
          </cell>
          <cell r="AB288">
            <v>2160096</v>
          </cell>
        </row>
        <row r="289">
          <cell r="H289">
            <v>19653</v>
          </cell>
          <cell r="I289">
            <v>58153</v>
          </cell>
          <cell r="U289">
            <v>1429559</v>
          </cell>
          <cell r="AB289">
            <v>2114305</v>
          </cell>
        </row>
        <row r="290">
          <cell r="H290">
            <v>16999</v>
          </cell>
          <cell r="I290">
            <v>53924</v>
          </cell>
          <cell r="U290">
            <v>1431506</v>
          </cell>
          <cell r="AB290">
            <v>1872194</v>
          </cell>
        </row>
        <row r="291">
          <cell r="H291">
            <v>20920</v>
          </cell>
          <cell r="I291">
            <v>61173</v>
          </cell>
          <cell r="U291">
            <v>1436086</v>
          </cell>
          <cell r="AB291">
            <v>1478310</v>
          </cell>
        </row>
        <row r="292">
          <cell r="H292">
            <v>26087</v>
          </cell>
          <cell r="I292">
            <v>58980</v>
          </cell>
          <cell r="U292">
            <v>1439559</v>
          </cell>
          <cell r="AB292">
            <v>1399237</v>
          </cell>
        </row>
        <row r="293">
          <cell r="H293">
            <v>26407</v>
          </cell>
          <cell r="I293">
            <v>54801</v>
          </cell>
          <cell r="U293">
            <v>1443366</v>
          </cell>
          <cell r="AB293">
            <v>1745211</v>
          </cell>
        </row>
        <row r="294">
          <cell r="H294">
            <v>37374</v>
          </cell>
          <cell r="I294">
            <v>56743</v>
          </cell>
          <cell r="U294">
            <v>1446822</v>
          </cell>
          <cell r="AB294">
            <v>1389646</v>
          </cell>
        </row>
        <row r="295">
          <cell r="H295">
            <v>34510</v>
          </cell>
          <cell r="I295">
            <v>56598</v>
          </cell>
          <cell r="U295">
            <v>1448975</v>
          </cell>
          <cell r="AB295">
            <v>1344955</v>
          </cell>
        </row>
        <row r="296">
          <cell r="H296">
            <v>27640</v>
          </cell>
          <cell r="I296">
            <v>56743</v>
          </cell>
          <cell r="U296">
            <v>1448322</v>
          </cell>
          <cell r="AB296">
            <v>1354307</v>
          </cell>
        </row>
        <row r="297">
          <cell r="H297">
            <v>21745</v>
          </cell>
          <cell r="I297">
            <v>59436</v>
          </cell>
          <cell r="U297">
            <v>1447045</v>
          </cell>
          <cell r="AB297">
            <v>1467205</v>
          </cell>
        </row>
        <row r="298">
          <cell r="H298">
            <v>17325</v>
          </cell>
          <cell r="I298">
            <v>58027</v>
          </cell>
          <cell r="U298">
            <v>1446743</v>
          </cell>
          <cell r="AB298">
            <v>1843567</v>
          </cell>
        </row>
        <row r="299">
          <cell r="H299">
            <v>20135</v>
          </cell>
          <cell r="I299">
            <v>55263</v>
          </cell>
          <cell r="U299">
            <v>1447072</v>
          </cell>
          <cell r="AB299">
            <v>2087428</v>
          </cell>
        </row>
        <row r="300">
          <cell r="H300">
            <v>24246</v>
          </cell>
          <cell r="I300">
            <v>64001</v>
          </cell>
          <cell r="U300">
            <v>1447084</v>
          </cell>
          <cell r="AB300">
            <v>2148204</v>
          </cell>
        </row>
        <row r="301">
          <cell r="H301">
            <v>21847</v>
          </cell>
          <cell r="I301">
            <v>55323</v>
          </cell>
          <cell r="U301">
            <v>1447870</v>
          </cell>
          <cell r="AB301">
            <v>2112908</v>
          </cell>
        </row>
        <row r="302">
          <cell r="H302">
            <v>20878</v>
          </cell>
          <cell r="I302">
            <v>58809</v>
          </cell>
          <cell r="U302">
            <v>1447612</v>
          </cell>
          <cell r="AB302">
            <v>1852725</v>
          </cell>
        </row>
        <row r="303">
          <cell r="H303">
            <v>22467</v>
          </cell>
          <cell r="I303">
            <v>61927</v>
          </cell>
          <cell r="U303">
            <v>1448446</v>
          </cell>
          <cell r="AB303">
            <v>1443280</v>
          </cell>
        </row>
        <row r="304">
          <cell r="H304">
            <v>22886</v>
          </cell>
          <cell r="I304">
            <v>56109</v>
          </cell>
          <cell r="U304">
            <v>1447909</v>
          </cell>
          <cell r="AB304">
            <v>1386319</v>
          </cell>
        </row>
        <row r="305">
          <cell r="H305">
            <v>33065</v>
          </cell>
          <cell r="I305">
            <v>59524</v>
          </cell>
          <cell r="U305">
            <v>1450881</v>
          </cell>
          <cell r="AB305">
            <v>1496973</v>
          </cell>
        </row>
        <row r="306">
          <cell r="H306">
            <v>32031</v>
          </cell>
          <cell r="I306">
            <v>58427</v>
          </cell>
          <cell r="U306">
            <v>1451349</v>
          </cell>
          <cell r="AB306">
            <v>1408687</v>
          </cell>
        </row>
        <row r="307">
          <cell r="H307">
            <v>31884</v>
          </cell>
          <cell r="I307">
            <v>57705</v>
          </cell>
          <cell r="U307">
            <v>1452491</v>
          </cell>
          <cell r="AB307">
            <v>1337529</v>
          </cell>
        </row>
        <row r="308">
          <cell r="H308">
            <v>29699</v>
          </cell>
          <cell r="I308">
            <v>58696</v>
          </cell>
          <cell r="U308">
            <v>1451218</v>
          </cell>
          <cell r="AB308">
            <v>1350991</v>
          </cell>
        </row>
        <row r="309">
          <cell r="H309">
            <v>21037</v>
          </cell>
          <cell r="I309">
            <v>57671</v>
          </cell>
          <cell r="U309">
            <v>1448766</v>
          </cell>
          <cell r="AB309">
            <v>1442476</v>
          </cell>
        </row>
        <row r="310">
          <cell r="H310">
            <v>21875</v>
          </cell>
          <cell r="I310">
            <v>60481</v>
          </cell>
          <cell r="U310">
            <v>1447578</v>
          </cell>
          <cell r="AB310">
            <v>1840526</v>
          </cell>
        </row>
        <row r="311">
          <cell r="H311">
            <v>18777</v>
          </cell>
          <cell r="I311">
            <v>55256</v>
          </cell>
          <cell r="U311">
            <v>1446797</v>
          </cell>
          <cell r="AB311">
            <v>2000634</v>
          </cell>
        </row>
        <row r="312">
          <cell r="H312">
            <v>20595</v>
          </cell>
          <cell r="I312">
            <v>60430</v>
          </cell>
          <cell r="U312">
            <v>1446304</v>
          </cell>
          <cell r="AB312">
            <v>2072125</v>
          </cell>
        </row>
        <row r="313">
          <cell r="H313">
            <v>23082</v>
          </cell>
          <cell r="I313">
            <v>63053</v>
          </cell>
          <cell r="U313">
            <v>1445067</v>
          </cell>
          <cell r="AB313">
            <v>2084131</v>
          </cell>
        </row>
        <row r="314">
          <cell r="H314">
            <v>18159</v>
          </cell>
          <cell r="I314">
            <v>56735</v>
          </cell>
          <cell r="U314">
            <v>1442971</v>
          </cell>
          <cell r="AB314">
            <v>1747155</v>
          </cell>
        </row>
        <row r="315">
          <cell r="H315">
            <v>21007</v>
          </cell>
          <cell r="I315">
            <v>61269</v>
          </cell>
          <cell r="U315">
            <v>1442571</v>
          </cell>
          <cell r="AB315">
            <v>1363998</v>
          </cell>
        </row>
        <row r="316">
          <cell r="H316">
            <v>30499</v>
          </cell>
          <cell r="I316">
            <v>60851</v>
          </cell>
          <cell r="U316">
            <v>1442516</v>
          </cell>
          <cell r="AB316">
            <v>1367038</v>
          </cell>
        </row>
        <row r="317">
          <cell r="H317">
            <v>30303</v>
          </cell>
          <cell r="I317">
            <v>56844</v>
          </cell>
          <cell r="U317">
            <v>1443753</v>
          </cell>
          <cell r="AB317">
            <v>1508554</v>
          </cell>
        </row>
        <row r="318">
          <cell r="H318">
            <v>46065</v>
          </cell>
          <cell r="I318">
            <v>61398</v>
          </cell>
          <cell r="U318">
            <v>1444924</v>
          </cell>
          <cell r="AB318">
            <v>1340659</v>
          </cell>
        </row>
        <row r="319">
          <cell r="H319">
            <v>34065</v>
          </cell>
          <cell r="I319">
            <v>58664</v>
          </cell>
          <cell r="U319">
            <v>1445738</v>
          </cell>
          <cell r="AB319">
            <v>1245392</v>
          </cell>
        </row>
        <row r="320">
          <cell r="H320">
            <v>27742</v>
          </cell>
          <cell r="I320">
            <v>58975</v>
          </cell>
          <cell r="U320">
            <v>1443326</v>
          </cell>
          <cell r="AB320">
            <v>1251269</v>
          </cell>
        </row>
        <row r="321">
          <cell r="H321">
            <v>22734</v>
          </cell>
          <cell r="I321">
            <v>59420</v>
          </cell>
          <cell r="U321">
            <v>1441770</v>
          </cell>
          <cell r="AB321">
            <v>1374448</v>
          </cell>
        </row>
        <row r="322">
          <cell r="H322">
            <v>21049</v>
          </cell>
          <cell r="I322">
            <v>62231</v>
          </cell>
          <cell r="U322">
            <v>1440419</v>
          </cell>
          <cell r="AB322">
            <v>1802939</v>
          </cell>
        </row>
        <row r="323">
          <cell r="H323">
            <v>23198</v>
          </cell>
          <cell r="I323">
            <v>61746</v>
          </cell>
          <cell r="U323">
            <v>1439991</v>
          </cell>
          <cell r="AB323">
            <v>1979687</v>
          </cell>
        </row>
        <row r="324">
          <cell r="H324">
            <v>21240</v>
          </cell>
          <cell r="I324">
            <v>59083</v>
          </cell>
          <cell r="U324">
            <v>1439775</v>
          </cell>
          <cell r="AB324">
            <v>2041015</v>
          </cell>
        </row>
        <row r="325">
          <cell r="H325">
            <v>21214</v>
          </cell>
          <cell r="I325">
            <v>58949</v>
          </cell>
          <cell r="U325">
            <v>1437863</v>
          </cell>
          <cell r="AB325">
            <v>2020555</v>
          </cell>
        </row>
        <row r="326">
          <cell r="H326">
            <v>21982</v>
          </cell>
          <cell r="I326">
            <v>57435</v>
          </cell>
          <cell r="U326">
            <v>1436780</v>
          </cell>
          <cell r="AB326">
            <v>1724923</v>
          </cell>
        </row>
        <row r="327">
          <cell r="H327">
            <v>26116</v>
          </cell>
          <cell r="I327">
            <v>68960</v>
          </cell>
          <cell r="U327">
            <v>1438125</v>
          </cell>
          <cell r="AB327">
            <v>1337712</v>
          </cell>
        </row>
        <row r="328">
          <cell r="H328">
            <v>25868</v>
          </cell>
          <cell r="I328">
            <v>60105</v>
          </cell>
          <cell r="U328">
            <v>1439249</v>
          </cell>
          <cell r="AB328">
            <v>1309558</v>
          </cell>
        </row>
        <row r="329">
          <cell r="D329">
            <v>1436475</v>
          </cell>
          <cell r="H329">
            <v>50952</v>
          </cell>
          <cell r="I329">
            <v>60286</v>
          </cell>
          <cell r="U329">
            <v>1442215</v>
          </cell>
          <cell r="Z329">
            <v>1389813</v>
          </cell>
          <cell r="AB329">
            <v>1332298</v>
          </cell>
        </row>
        <row r="330">
          <cell r="D330">
            <v>1408114</v>
          </cell>
          <cell r="H330">
            <v>45510</v>
          </cell>
          <cell r="I330">
            <v>57767</v>
          </cell>
          <cell r="U330">
            <v>1444106</v>
          </cell>
          <cell r="Z330">
            <v>1260425</v>
          </cell>
          <cell r="AB330">
            <v>1326517</v>
          </cell>
        </row>
        <row r="331">
          <cell r="D331">
            <v>1460638</v>
          </cell>
          <cell r="H331">
            <v>50198</v>
          </cell>
          <cell r="I331">
            <v>61077</v>
          </cell>
          <cell r="U331">
            <v>1445891</v>
          </cell>
          <cell r="Z331">
            <v>1181629</v>
          </cell>
          <cell r="AB331">
            <v>1190677</v>
          </cell>
        </row>
        <row r="332">
          <cell r="D332">
            <v>1445768</v>
          </cell>
          <cell r="H332">
            <v>29236</v>
          </cell>
          <cell r="I332">
            <v>60808</v>
          </cell>
          <cell r="U332">
            <v>1445769</v>
          </cell>
          <cell r="Z332">
            <v>1294938</v>
          </cell>
          <cell r="AB332">
            <v>1309509</v>
          </cell>
        </row>
        <row r="333">
          <cell r="D333">
            <v>1436418</v>
          </cell>
          <cell r="H333">
            <v>23405</v>
          </cell>
          <cell r="I333">
            <v>59942</v>
          </cell>
          <cell r="U333">
            <v>1444735</v>
          </cell>
          <cell r="Z333">
            <v>1430670</v>
          </cell>
          <cell r="AB333">
            <v>1399456</v>
          </cell>
        </row>
        <row r="334">
          <cell r="D334">
            <v>1468050</v>
          </cell>
          <cell r="H334">
            <v>25069</v>
          </cell>
          <cell r="I334">
            <v>63876</v>
          </cell>
          <cell r="U334">
            <v>1445527</v>
          </cell>
          <cell r="Z334">
            <v>1790060</v>
          </cell>
          <cell r="AB334">
            <v>1721441</v>
          </cell>
        </row>
        <row r="335">
          <cell r="D335">
            <v>1422561</v>
          </cell>
          <cell r="H335">
            <v>24173</v>
          </cell>
          <cell r="I335">
            <v>60394</v>
          </cell>
          <cell r="U335">
            <v>1445544</v>
          </cell>
          <cell r="Z335">
            <v>1882190</v>
          </cell>
          <cell r="AB335">
            <v>1910694</v>
          </cell>
        </row>
        <row r="336">
          <cell r="D336">
            <v>1402438</v>
          </cell>
          <cell r="H336">
            <v>25822</v>
          </cell>
          <cell r="I336">
            <v>61245</v>
          </cell>
          <cell r="U336">
            <v>1445607</v>
          </cell>
          <cell r="Z336">
            <v>1966884</v>
          </cell>
          <cell r="AB336">
            <v>2029848</v>
          </cell>
        </row>
        <row r="337">
          <cell r="D337">
            <v>1451630</v>
          </cell>
          <cell r="H337">
            <v>23109</v>
          </cell>
          <cell r="I337">
            <v>62477</v>
          </cell>
          <cell r="U337">
            <v>1444908</v>
          </cell>
          <cell r="Z337">
            <v>1907383</v>
          </cell>
          <cell r="AB337">
            <v>1904295</v>
          </cell>
        </row>
        <row r="338">
          <cell r="D338">
            <v>1361733</v>
          </cell>
          <cell r="H338">
            <v>18835</v>
          </cell>
          <cell r="I338">
            <v>56724</v>
          </cell>
          <cell r="U338">
            <v>1444610</v>
          </cell>
          <cell r="Z338">
            <v>1534260</v>
          </cell>
          <cell r="AB338">
            <v>1644216</v>
          </cell>
        </row>
        <row r="339">
          <cell r="D339">
            <v>1609285</v>
          </cell>
          <cell r="H339">
            <v>23748</v>
          </cell>
          <cell r="I339">
            <v>69737</v>
          </cell>
          <cell r="U339">
            <v>1445980</v>
          </cell>
          <cell r="Z339">
            <v>1411969</v>
          </cell>
          <cell r="AB339">
            <v>1288936</v>
          </cell>
        </row>
        <row r="340">
          <cell r="D340">
            <v>1514485</v>
          </cell>
          <cell r="H340">
            <v>35229</v>
          </cell>
          <cell r="I340">
            <v>64199</v>
          </cell>
          <cell r="U340">
            <v>1447656</v>
          </cell>
          <cell r="Z340">
            <v>1343067</v>
          </cell>
          <cell r="AB340">
            <v>1199467</v>
          </cell>
        </row>
        <row r="341">
          <cell r="D341">
            <v>1375237</v>
          </cell>
          <cell r="H341">
            <v>45485</v>
          </cell>
          <cell r="I341">
            <v>58282</v>
          </cell>
          <cell r="U341">
            <v>1449209</v>
          </cell>
          <cell r="Z341">
            <v>1255305</v>
          </cell>
          <cell r="AB341">
            <v>1333256</v>
          </cell>
        </row>
        <row r="342">
          <cell r="D342">
            <v>1453415</v>
          </cell>
          <cell r="H342">
            <v>39679</v>
          </cell>
          <cell r="I342">
            <v>61111</v>
          </cell>
          <cell r="U342">
            <v>1451589</v>
          </cell>
          <cell r="Z342">
            <v>1300672</v>
          </cell>
          <cell r="AB342">
            <v>1345452</v>
          </cell>
        </row>
        <row r="343">
          <cell r="D343">
            <v>1375808</v>
          </cell>
          <cell r="H343">
            <v>30087</v>
          </cell>
          <cell r="I343">
            <v>57898</v>
          </cell>
          <cell r="U343">
            <v>1453156</v>
          </cell>
          <cell r="Z343">
            <v>1187483</v>
          </cell>
          <cell r="AB343">
            <v>1260652</v>
          </cell>
        </row>
        <row r="344">
          <cell r="D344">
            <v>1444384</v>
          </cell>
          <cell r="H344">
            <v>29677</v>
          </cell>
          <cell r="I344">
            <v>60193</v>
          </cell>
          <cell r="U344">
            <v>1453324</v>
          </cell>
          <cell r="Z344">
            <v>1270326</v>
          </cell>
          <cell r="AB344">
            <v>1264850</v>
          </cell>
        </row>
        <row r="345">
          <cell r="D345">
            <v>1453925</v>
          </cell>
          <cell r="H345">
            <v>27986</v>
          </cell>
          <cell r="I345">
            <v>61820</v>
          </cell>
          <cell r="U345">
            <v>1452344</v>
          </cell>
          <cell r="Z345">
            <v>1368449</v>
          </cell>
          <cell r="AB345">
            <v>1360510</v>
          </cell>
        </row>
        <row r="346">
          <cell r="D346">
            <v>1453806</v>
          </cell>
          <cell r="H346">
            <v>23184</v>
          </cell>
          <cell r="I346">
            <v>61899</v>
          </cell>
          <cell r="U346">
            <v>1452304</v>
          </cell>
          <cell r="Z346">
            <v>1802905</v>
          </cell>
          <cell r="AB346">
            <v>1772402</v>
          </cell>
        </row>
        <row r="347">
          <cell r="D347">
            <v>1448126</v>
          </cell>
          <cell r="H347">
            <v>24074</v>
          </cell>
          <cell r="I347">
            <v>62054</v>
          </cell>
          <cell r="U347">
            <v>1452071</v>
          </cell>
          <cell r="Z347">
            <v>1901311</v>
          </cell>
          <cell r="AB347">
            <v>1914615</v>
          </cell>
        </row>
        <row r="348">
          <cell r="D348">
            <v>1537933</v>
          </cell>
          <cell r="H348">
            <v>26627</v>
          </cell>
          <cell r="I348">
            <v>65966</v>
          </cell>
          <cell r="U348">
            <v>1451892</v>
          </cell>
          <cell r="Z348">
            <v>2031915</v>
          </cell>
          <cell r="AB348">
            <v>1921388</v>
          </cell>
        </row>
        <row r="349">
          <cell r="D349">
            <v>1450147</v>
          </cell>
          <cell r="H349">
            <v>24230</v>
          </cell>
          <cell r="I349">
            <v>62252</v>
          </cell>
          <cell r="U349">
            <v>1452133</v>
          </cell>
          <cell r="Z349">
            <v>1966633</v>
          </cell>
          <cell r="AB349">
            <v>1975306</v>
          </cell>
        </row>
        <row r="350">
          <cell r="D350">
            <v>1365216</v>
          </cell>
          <cell r="H350">
            <v>19387</v>
          </cell>
          <cell r="I350">
            <v>58220</v>
          </cell>
          <cell r="U350">
            <v>1452347</v>
          </cell>
          <cell r="Z350">
            <v>1575304</v>
          </cell>
          <cell r="AB350">
            <v>1718858</v>
          </cell>
        </row>
        <row r="351">
          <cell r="D351">
            <v>1597874</v>
          </cell>
          <cell r="H351">
            <v>20853</v>
          </cell>
          <cell r="I351">
            <v>68549</v>
          </cell>
          <cell r="U351">
            <v>1453846</v>
          </cell>
          <cell r="Z351">
            <v>1499323</v>
          </cell>
          <cell r="AB351">
            <v>1378575</v>
          </cell>
        </row>
        <row r="352">
          <cell r="D352">
            <v>1473580</v>
          </cell>
          <cell r="H352">
            <v>24109</v>
          </cell>
          <cell r="I352">
            <v>62100</v>
          </cell>
          <cell r="U352">
            <v>1455752</v>
          </cell>
          <cell r="Z352">
            <v>1328805</v>
          </cell>
          <cell r="AB352">
            <v>1310052</v>
          </cell>
        </row>
        <row r="353">
          <cell r="D353">
            <v>1387413</v>
          </cell>
          <cell r="H353">
            <v>32267</v>
          </cell>
          <cell r="I353">
            <v>58835</v>
          </cell>
          <cell r="U353">
            <v>1458136</v>
          </cell>
          <cell r="Z353">
            <v>1387156</v>
          </cell>
          <cell r="AB353">
            <v>1426857</v>
          </cell>
          <cell r="AK353">
            <v>0.55751998808037817</v>
          </cell>
        </row>
        <row r="354">
          <cell r="D354">
            <v>1376771</v>
          </cell>
          <cell r="H354">
            <v>30898</v>
          </cell>
          <cell r="I354">
            <v>57887</v>
          </cell>
          <cell r="U354">
            <v>1460996</v>
          </cell>
          <cell r="Z354">
            <v>1261368</v>
          </cell>
          <cell r="AB354">
            <v>1351214</v>
          </cell>
          <cell r="AK354">
            <v>0.63835327793467445</v>
          </cell>
        </row>
        <row r="355">
          <cell r="D355">
            <v>1470844</v>
          </cell>
          <cell r="H355">
            <v>32597</v>
          </cell>
          <cell r="I355">
            <v>61662</v>
          </cell>
          <cell r="U355">
            <v>1463879</v>
          </cell>
          <cell r="Z355">
            <v>1291954</v>
          </cell>
          <cell r="AB355">
            <v>1287572</v>
          </cell>
          <cell r="AK355">
            <v>0.62485525246600426</v>
          </cell>
        </row>
        <row r="356">
          <cell r="D356">
            <v>1449157</v>
          </cell>
          <cell r="H356">
            <v>30926</v>
          </cell>
          <cell r="I356">
            <v>60330</v>
          </cell>
          <cell r="U356">
            <v>1464002</v>
          </cell>
          <cell r="Z356">
            <v>1273149</v>
          </cell>
          <cell r="AB356">
            <v>1278805</v>
          </cell>
          <cell r="AK356">
            <v>0.53442379914879401</v>
          </cell>
        </row>
        <row r="357">
          <cell r="D357">
            <v>1470737</v>
          </cell>
          <cell r="H357">
            <v>24514</v>
          </cell>
          <cell r="I357">
            <v>62126</v>
          </cell>
          <cell r="U357">
            <v>1463086</v>
          </cell>
          <cell r="Z357">
            <v>1402906</v>
          </cell>
          <cell r="AB357">
            <v>1386218</v>
          </cell>
          <cell r="AK357">
            <v>0.35517028435765152</v>
          </cell>
        </row>
        <row r="358">
          <cell r="D358">
            <v>1464139</v>
          </cell>
          <cell r="H358">
            <v>22281</v>
          </cell>
          <cell r="I358">
            <v>61345</v>
          </cell>
          <cell r="U358">
            <v>1463062</v>
          </cell>
          <cell r="Z358">
            <v>1760878</v>
          </cell>
          <cell r="AB358">
            <v>1742494</v>
          </cell>
          <cell r="AK358">
            <v>0.25275986053332639</v>
          </cell>
        </row>
        <row r="359">
          <cell r="D359">
            <v>1387578</v>
          </cell>
          <cell r="H359">
            <v>20984</v>
          </cell>
          <cell r="I359">
            <v>59771</v>
          </cell>
          <cell r="U359">
            <v>1464991</v>
          </cell>
          <cell r="Z359">
            <v>1824204</v>
          </cell>
          <cell r="AB359">
            <v>1925949</v>
          </cell>
          <cell r="AK359">
            <v>0.23540461725212367</v>
          </cell>
        </row>
        <row r="360">
          <cell r="D360">
            <v>1542995</v>
          </cell>
          <cell r="H360">
            <v>26389</v>
          </cell>
          <cell r="I360">
            <v>66856</v>
          </cell>
          <cell r="U360">
            <v>1464825</v>
          </cell>
          <cell r="Z360">
            <v>2105559</v>
          </cell>
          <cell r="AB360">
            <v>2002714</v>
          </cell>
          <cell r="AK360">
            <v>0.23491953518685663</v>
          </cell>
        </row>
        <row r="361">
          <cell r="D361">
            <v>1404111</v>
          </cell>
          <cell r="H361">
            <v>22317</v>
          </cell>
          <cell r="I361">
            <v>59440</v>
          </cell>
          <cell r="U361">
            <v>1465160</v>
          </cell>
          <cell r="Z361">
            <v>1868327</v>
          </cell>
          <cell r="AB361">
            <v>1957611</v>
          </cell>
          <cell r="AK361">
            <v>0.23675824630596484</v>
          </cell>
        </row>
        <row r="362">
          <cell r="D362">
            <v>1451243</v>
          </cell>
          <cell r="H362">
            <v>21789</v>
          </cell>
          <cell r="I362">
            <v>61656</v>
          </cell>
          <cell r="U362">
            <v>1465281</v>
          </cell>
          <cell r="Z362">
            <v>1659440</v>
          </cell>
          <cell r="AB362">
            <v>1674231</v>
          </cell>
          <cell r="AK362">
            <v>0.25544453159122188</v>
          </cell>
        </row>
        <row r="363">
          <cell r="D363">
            <v>1629469</v>
          </cell>
          <cell r="H363">
            <v>23259</v>
          </cell>
          <cell r="I363">
            <v>70258</v>
          </cell>
          <cell r="U363">
            <v>1467018</v>
          </cell>
          <cell r="Z363">
            <v>1425206</v>
          </cell>
          <cell r="AB363">
            <v>1301251</v>
          </cell>
          <cell r="AK363">
            <v>0.34388341163246744</v>
          </cell>
        </row>
        <row r="364">
          <cell r="D364">
            <v>1469818</v>
          </cell>
          <cell r="H364">
            <v>24106</v>
          </cell>
          <cell r="I364">
            <v>62132</v>
          </cell>
          <cell r="U364">
            <v>1469407</v>
          </cell>
          <cell r="Z364">
            <v>1314873</v>
          </cell>
          <cell r="AB364">
            <v>1307591</v>
          </cell>
          <cell r="AK364">
            <v>0.46872621458853259</v>
          </cell>
        </row>
        <row r="365">
          <cell r="D365">
            <v>1385210</v>
          </cell>
          <cell r="H365">
            <v>29651</v>
          </cell>
          <cell r="I365">
            <v>58237</v>
          </cell>
          <cell r="U365">
            <v>1471228</v>
          </cell>
          <cell r="Z365">
            <v>1350320</v>
          </cell>
          <cell r="AB365">
            <v>1419742</v>
          </cell>
        </row>
        <row r="366">
          <cell r="D366">
            <v>1468867</v>
          </cell>
          <cell r="H366">
            <v>34116</v>
          </cell>
          <cell r="I366">
            <v>61505</v>
          </cell>
          <cell r="U366">
            <v>1473524</v>
          </cell>
          <cell r="Z366">
            <v>1398695</v>
          </cell>
          <cell r="AB366">
            <v>1407920</v>
          </cell>
        </row>
        <row r="367">
          <cell r="D367">
            <v>1399956</v>
          </cell>
          <cell r="H367">
            <v>34551</v>
          </cell>
          <cell r="I367">
            <v>57216</v>
          </cell>
          <cell r="U367">
            <v>1476494</v>
          </cell>
          <cell r="Z367">
            <v>1188791</v>
          </cell>
          <cell r="AB367">
            <v>1249973</v>
          </cell>
        </row>
        <row r="368">
          <cell r="D368">
            <v>1476489</v>
          </cell>
          <cell r="H368">
            <v>34590</v>
          </cell>
          <cell r="I368">
            <v>61364</v>
          </cell>
          <cell r="U368">
            <v>1476983</v>
          </cell>
          <cell r="Z368">
            <v>1231482</v>
          </cell>
          <cell r="AB368">
            <v>1231978</v>
          </cell>
        </row>
        <row r="369">
          <cell r="D369">
            <v>1552943</v>
          </cell>
          <cell r="H369">
            <v>25623</v>
          </cell>
          <cell r="I369">
            <v>64966</v>
          </cell>
          <cell r="U369">
            <v>1485472</v>
          </cell>
          <cell r="Z369">
            <v>1451526</v>
          </cell>
          <cell r="AB369">
            <v>1390101</v>
          </cell>
        </row>
        <row r="370">
          <cell r="D370">
            <v>1484817</v>
          </cell>
          <cell r="H370">
            <v>21816</v>
          </cell>
          <cell r="I370">
            <v>63172</v>
          </cell>
          <cell r="U370">
            <v>1478777</v>
          </cell>
          <cell r="Z370">
            <v>1772994</v>
          </cell>
          <cell r="AB370">
            <v>1754096</v>
          </cell>
        </row>
        <row r="371">
          <cell r="D371">
            <v>1484608</v>
          </cell>
          <cell r="H371">
            <v>23578</v>
          </cell>
          <cell r="I371">
            <v>61870</v>
          </cell>
          <cell r="U371">
            <v>1478112</v>
          </cell>
          <cell r="Z371">
            <v>1908710</v>
          </cell>
          <cell r="AB371">
            <v>1894832</v>
          </cell>
        </row>
        <row r="372">
          <cell r="D372">
            <v>1402771</v>
          </cell>
          <cell r="H372">
            <v>22448</v>
          </cell>
          <cell r="I372">
            <v>56987</v>
          </cell>
          <cell r="U372">
            <v>1479289</v>
          </cell>
          <cell r="Z372">
            <v>1844795</v>
          </cell>
          <cell r="AB372">
            <v>1936532</v>
          </cell>
        </row>
      </sheetData>
      <sheetData sheetId="9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DStat"/>
      <sheetName val="Corr"/>
      <sheetName val="Coef"/>
      <sheetName val="MStat"/>
      <sheetName val="Err"/>
      <sheetName val="Elas"/>
      <sheetName val="BX"/>
      <sheetName val="YH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1620</v>
          </cell>
        </row>
        <row r="15">
          <cell r="D15">
            <v>2981</v>
          </cell>
        </row>
        <row r="16">
          <cell r="D16">
            <v>2289.4335459251301</v>
          </cell>
        </row>
        <row r="17">
          <cell r="D17">
            <v>2265.8793526844902</v>
          </cell>
        </row>
        <row r="18">
          <cell r="D18">
            <v>2245.6793526844899</v>
          </cell>
        </row>
        <row r="19">
          <cell r="D19">
            <v>2266.1793526844899</v>
          </cell>
        </row>
        <row r="20">
          <cell r="D20">
            <v>2265.2137077540101</v>
          </cell>
        </row>
        <row r="21">
          <cell r="D21">
            <v>2272.4362705549602</v>
          </cell>
        </row>
        <row r="22">
          <cell r="D22">
            <v>2241.8807149994</v>
          </cell>
        </row>
        <row r="23">
          <cell r="D23">
            <v>2269.5473816660701</v>
          </cell>
        </row>
        <row r="24">
          <cell r="D24">
            <v>2237.5473816660701</v>
          </cell>
        </row>
        <row r="25">
          <cell r="D25">
            <v>2262.8793526844902</v>
          </cell>
        </row>
        <row r="26">
          <cell r="D26">
            <v>2260.8686720570399</v>
          </cell>
        </row>
        <row r="27">
          <cell r="D27">
            <v>2217.4242276125901</v>
          </cell>
        </row>
        <row r="28">
          <cell r="D28">
            <v>2263.3251594438502</v>
          </cell>
        </row>
        <row r="29">
          <cell r="D29">
            <v>2239.7709662032098</v>
          </cell>
        </row>
        <row r="30">
          <cell r="D30">
            <v>2219.57096620321</v>
          </cell>
        </row>
        <row r="31">
          <cell r="D31">
            <v>2240.07096620321</v>
          </cell>
        </row>
        <row r="32">
          <cell r="D32">
            <v>2239.1053212727202</v>
          </cell>
        </row>
        <row r="33">
          <cell r="D33">
            <v>2246.3278840736698</v>
          </cell>
        </row>
        <row r="34">
          <cell r="D34">
            <v>2215.77232851812</v>
          </cell>
        </row>
        <row r="35">
          <cell r="D35">
            <v>2243.4389951847902</v>
          </cell>
        </row>
        <row r="36">
          <cell r="D36">
            <v>2211.4389951847902</v>
          </cell>
        </row>
        <row r="37">
          <cell r="D37">
            <v>2236.7709662032098</v>
          </cell>
        </row>
        <row r="38">
          <cell r="D38">
            <v>2234.76028557576</v>
          </cell>
        </row>
        <row r="39">
          <cell r="D39">
            <v>2191.3158411313102</v>
          </cell>
        </row>
        <row r="40">
          <cell r="D40">
            <v>2237.2167729625698</v>
          </cell>
        </row>
        <row r="41">
          <cell r="D41">
            <v>2213.6625797219199</v>
          </cell>
        </row>
        <row r="42">
          <cell r="D42">
            <v>2193.4625797219201</v>
          </cell>
        </row>
        <row r="43">
          <cell r="D43">
            <v>2213.9625797219201</v>
          </cell>
        </row>
        <row r="44">
          <cell r="D44">
            <v>2004</v>
          </cell>
        </row>
        <row r="45">
          <cell r="D45">
            <v>2220.2194975923899</v>
          </cell>
        </row>
        <row r="46">
          <cell r="D46">
            <v>2189.6639420368401</v>
          </cell>
        </row>
        <row r="47">
          <cell r="D47">
            <v>2217.3306087035098</v>
          </cell>
        </row>
        <row r="48">
          <cell r="D48">
            <v>2185.3306087035098</v>
          </cell>
        </row>
        <row r="49">
          <cell r="D49">
            <v>2210.6625797219199</v>
          </cell>
        </row>
        <row r="50">
          <cell r="D50">
            <v>2208.6518990944701</v>
          </cell>
        </row>
        <row r="51">
          <cell r="D51">
            <v>2165.2074546500298</v>
          </cell>
        </row>
        <row r="52">
          <cell r="D52">
            <v>2211.1083864812799</v>
          </cell>
        </row>
        <row r="53">
          <cell r="D53">
            <v>2187.55419324064</v>
          </cell>
        </row>
        <row r="54">
          <cell r="D54">
            <v>2167.3541932406401</v>
          </cell>
        </row>
        <row r="55">
          <cell r="D55">
            <v>2187.8541932406401</v>
          </cell>
        </row>
        <row r="56">
          <cell r="D56">
            <v>2186.8885483101599</v>
          </cell>
        </row>
        <row r="57">
          <cell r="D57">
            <v>2194.1111111111099</v>
          </cell>
        </row>
        <row r="58">
          <cell r="D58">
            <v>2163.5555555555502</v>
          </cell>
        </row>
        <row r="59">
          <cell r="D59">
            <v>2191.2222222222199</v>
          </cell>
        </row>
        <row r="60">
          <cell r="D60">
            <v>2159.2222222222199</v>
          </cell>
        </row>
        <row r="61">
          <cell r="D61">
            <v>2184.55419324064</v>
          </cell>
        </row>
        <row r="62">
          <cell r="D62">
            <v>2182.5435126131902</v>
          </cell>
        </row>
        <row r="63">
          <cell r="D63">
            <v>2139.0990681687499</v>
          </cell>
        </row>
        <row r="64">
          <cell r="D64">
            <v>2185</v>
          </cell>
        </row>
        <row r="65">
          <cell r="D65">
            <v>2161.44580675936</v>
          </cell>
        </row>
        <row r="66">
          <cell r="D66">
            <v>2141.2458067593602</v>
          </cell>
        </row>
        <row r="67">
          <cell r="D67">
            <v>2161.7458067593602</v>
          </cell>
        </row>
        <row r="68">
          <cell r="D68">
            <v>2160.78016182888</v>
          </cell>
        </row>
        <row r="69">
          <cell r="D69">
            <v>2168.00272462983</v>
          </cell>
        </row>
        <row r="70">
          <cell r="D70">
            <v>2137.4471690742698</v>
          </cell>
        </row>
        <row r="71">
          <cell r="D71">
            <v>2165.11383574094</v>
          </cell>
        </row>
        <row r="72">
          <cell r="D72">
            <v>2133.11383574094</v>
          </cell>
        </row>
        <row r="73">
          <cell r="D73">
            <v>2158.44580675936</v>
          </cell>
        </row>
        <row r="74">
          <cell r="D74">
            <v>2156.4351261319098</v>
          </cell>
        </row>
        <row r="75">
          <cell r="D75">
            <v>2112.99068168747</v>
          </cell>
        </row>
        <row r="76">
          <cell r="D76">
            <v>2158.8916135187201</v>
          </cell>
        </row>
        <row r="77">
          <cell r="D77">
            <v>2135.3374202780801</v>
          </cell>
        </row>
        <row r="78">
          <cell r="D78">
            <v>2115.1374202780798</v>
          </cell>
        </row>
        <row r="79">
          <cell r="D79">
            <v>2135.6374202780798</v>
          </cell>
        </row>
        <row r="80">
          <cell r="D80">
            <v>2134.6717753476</v>
          </cell>
        </row>
        <row r="81">
          <cell r="D81">
            <v>2141.8943381485501</v>
          </cell>
        </row>
        <row r="82">
          <cell r="D82">
            <v>2111.3387825929899</v>
          </cell>
        </row>
        <row r="83">
          <cell r="D83">
            <v>2139.0054492596601</v>
          </cell>
        </row>
        <row r="84">
          <cell r="D84">
            <v>2107.0054492596601</v>
          </cell>
        </row>
        <row r="85">
          <cell r="D85">
            <v>2132.3374202780801</v>
          </cell>
        </row>
        <row r="86">
          <cell r="D86">
            <v>2130.3267396506299</v>
          </cell>
        </row>
        <row r="87">
          <cell r="D87">
            <v>2086.8822952061801</v>
          </cell>
        </row>
        <row r="88">
          <cell r="D88">
            <v>2132.7832270374402</v>
          </cell>
        </row>
        <row r="89">
          <cell r="D89">
            <v>2109.2290337968002</v>
          </cell>
        </row>
        <row r="90">
          <cell r="D90">
            <v>2089.0290337967999</v>
          </cell>
        </row>
        <row r="91">
          <cell r="D91">
            <v>2109.5290337967999</v>
          </cell>
        </row>
        <row r="92">
          <cell r="D92">
            <v>2108.5633888663201</v>
          </cell>
        </row>
        <row r="93">
          <cell r="D93">
            <v>2115.7859516672702</v>
          </cell>
        </row>
        <row r="94">
          <cell r="D94">
            <v>2085.23039611171</v>
          </cell>
        </row>
        <row r="95">
          <cell r="D95">
            <v>2112.8970627783801</v>
          </cell>
        </row>
        <row r="96">
          <cell r="D96">
            <v>2080.8970627783801</v>
          </cell>
        </row>
        <row r="97">
          <cell r="D97">
            <v>2106.2290337968002</v>
          </cell>
        </row>
        <row r="98">
          <cell r="D98">
            <v>2104.2183531693499</v>
          </cell>
        </row>
        <row r="99">
          <cell r="D99">
            <v>2060.7739087249001</v>
          </cell>
        </row>
        <row r="100">
          <cell r="D100">
            <v>2106.6748405561598</v>
          </cell>
        </row>
        <row r="101">
          <cell r="D101">
            <v>2083.1206473155198</v>
          </cell>
        </row>
        <row r="102">
          <cell r="D102">
            <v>2062.92064731552</v>
          </cell>
        </row>
        <row r="103">
          <cell r="D103">
            <v>2083.42064731552</v>
          </cell>
        </row>
        <row r="104">
          <cell r="D104">
            <v>2082.4550023850302</v>
          </cell>
        </row>
        <row r="105">
          <cell r="D105">
            <v>2089.6775651859798</v>
          </cell>
        </row>
        <row r="106">
          <cell r="D106">
            <v>2059.1220096304301</v>
          </cell>
        </row>
        <row r="107">
          <cell r="D107">
            <v>2086.7886762971002</v>
          </cell>
        </row>
        <row r="108">
          <cell r="D108">
            <v>2054.7886762971002</v>
          </cell>
        </row>
        <row r="109">
          <cell r="D109">
            <v>2080.1206473155198</v>
          </cell>
        </row>
        <row r="110">
          <cell r="D110">
            <v>2078.10996668807</v>
          </cell>
        </row>
        <row r="111">
          <cell r="D111">
            <v>2034.66552224362</v>
          </cell>
        </row>
        <row r="112">
          <cell r="D112">
            <v>2080.5664540748799</v>
          </cell>
        </row>
        <row r="113">
          <cell r="D113">
            <v>2057.0122608342299</v>
          </cell>
        </row>
        <row r="114">
          <cell r="D114">
            <v>2036.8122608342301</v>
          </cell>
        </row>
        <row r="115">
          <cell r="D115">
            <v>2057.3122608342301</v>
          </cell>
        </row>
        <row r="116">
          <cell r="D116">
            <v>2056.3466159037498</v>
          </cell>
        </row>
        <row r="117">
          <cell r="D117">
            <v>2063.5691787046999</v>
          </cell>
        </row>
        <row r="118">
          <cell r="D118">
            <v>2033.0136231491499</v>
          </cell>
        </row>
        <row r="119">
          <cell r="D119">
            <v>2060.6802898158198</v>
          </cell>
        </row>
        <row r="120">
          <cell r="D120">
            <v>2028.6802898158201</v>
          </cell>
        </row>
        <row r="121">
          <cell r="D121">
            <v>2054.0122608342299</v>
          </cell>
        </row>
        <row r="122">
          <cell r="D122">
            <v>2052.0015802067801</v>
          </cell>
        </row>
        <row r="123">
          <cell r="D123">
            <v>2008.5571357623401</v>
          </cell>
        </row>
        <row r="124">
          <cell r="D124">
            <v>2054.4580675935899</v>
          </cell>
        </row>
        <row r="125">
          <cell r="D125">
            <v>2030.90387435295</v>
          </cell>
        </row>
        <row r="126">
          <cell r="D126">
            <v>2010.7038743529499</v>
          </cell>
        </row>
        <row r="127">
          <cell r="D127">
            <v>2031.2038743529499</v>
          </cell>
        </row>
        <row r="128">
          <cell r="D128">
            <v>2030.2382294224701</v>
          </cell>
        </row>
        <row r="129">
          <cell r="D129">
            <v>2037.46079222342</v>
          </cell>
        </row>
        <row r="130">
          <cell r="D130">
            <v>2006.90523666786</v>
          </cell>
        </row>
        <row r="131">
          <cell r="D131">
            <v>2034.5719033345299</v>
          </cell>
        </row>
        <row r="132">
          <cell r="D132">
            <v>2002.5719033345299</v>
          </cell>
        </row>
        <row r="133">
          <cell r="D133">
            <v>2027.90387435295</v>
          </cell>
        </row>
        <row r="134">
          <cell r="D134">
            <v>2025.8931937254999</v>
          </cell>
        </row>
        <row r="135">
          <cell r="D135">
            <v>1982.4487492810599</v>
          </cell>
        </row>
        <row r="136">
          <cell r="D136">
            <v>2028.34968111231</v>
          </cell>
        </row>
        <row r="137">
          <cell r="D137">
            <v>2004.79548787167</v>
          </cell>
        </row>
        <row r="138">
          <cell r="D138">
            <v>1984.59548787167</v>
          </cell>
        </row>
        <row r="139">
          <cell r="D139">
            <v>2005.09548787167</v>
          </cell>
        </row>
        <row r="140">
          <cell r="D140">
            <v>2004.12984294119</v>
          </cell>
        </row>
        <row r="141">
          <cell r="D141">
            <v>2011.35240574214</v>
          </cell>
        </row>
        <row r="142">
          <cell r="D142">
            <v>1980.7968501865801</v>
          </cell>
        </row>
        <row r="143">
          <cell r="D143">
            <v>2008.46351685325</v>
          </cell>
        </row>
        <row r="144">
          <cell r="D144">
            <v>1976.46351685325</v>
          </cell>
        </row>
        <row r="145">
          <cell r="D145">
            <v>2001.79548787167</v>
          </cell>
        </row>
        <row r="146">
          <cell r="D146">
            <v>1999.78480724422</v>
          </cell>
        </row>
        <row r="147">
          <cell r="D147">
            <v>1956.34036279978</v>
          </cell>
        </row>
        <row r="148">
          <cell r="D148">
            <v>2002.2412946310301</v>
          </cell>
        </row>
        <row r="149">
          <cell r="D149">
            <v>1978.6871013903899</v>
          </cell>
        </row>
        <row r="150">
          <cell r="D150">
            <v>1958.4871013903901</v>
          </cell>
        </row>
        <row r="151">
          <cell r="D151">
            <v>1978.9871013903901</v>
          </cell>
        </row>
        <row r="152">
          <cell r="D152">
            <v>1978.02145645991</v>
          </cell>
        </row>
        <row r="153">
          <cell r="D153">
            <v>1985.2440192608599</v>
          </cell>
        </row>
        <row r="154">
          <cell r="D154">
            <v>1954.6884637052999</v>
          </cell>
        </row>
        <row r="155">
          <cell r="D155">
            <v>1982.3551303719701</v>
          </cell>
        </row>
        <row r="156">
          <cell r="D156">
            <v>1950.3551303719701</v>
          </cell>
        </row>
        <row r="157">
          <cell r="D157">
            <v>1975.6871013903899</v>
          </cell>
        </row>
        <row r="158">
          <cell r="D158">
            <v>1973.6764207629401</v>
          </cell>
        </row>
        <row r="159">
          <cell r="D159">
            <v>1930.2319763184901</v>
          </cell>
        </row>
        <row r="160">
          <cell r="D160">
            <v>1976.1329081497499</v>
          </cell>
        </row>
        <row r="161">
          <cell r="D161">
            <v>1952.57871490911</v>
          </cell>
        </row>
        <row r="162">
          <cell r="D162">
            <v>1932.3787149091099</v>
          </cell>
        </row>
        <row r="163">
          <cell r="D163">
            <v>1952.8787149091099</v>
          </cell>
        </row>
        <row r="164">
          <cell r="D164">
            <v>1951.9130699786299</v>
          </cell>
        </row>
        <row r="165">
          <cell r="D165">
            <v>1959.13563277958</v>
          </cell>
        </row>
        <row r="166">
          <cell r="D166">
            <v>1928.58007722402</v>
          </cell>
        </row>
        <row r="167">
          <cell r="D167">
            <v>1956.2467438906899</v>
          </cell>
        </row>
        <row r="168">
          <cell r="D168">
            <v>1924.2467438906899</v>
          </cell>
        </row>
        <row r="169">
          <cell r="D169">
            <v>1949.57871490911</v>
          </cell>
        </row>
        <row r="170">
          <cell r="D170">
            <v>1947.5680342816599</v>
          </cell>
        </row>
        <row r="171">
          <cell r="D171">
            <v>1904.1235898372099</v>
          </cell>
        </row>
        <row r="172">
          <cell r="D172">
            <v>1950.02452166847</v>
          </cell>
        </row>
        <row r="173">
          <cell r="D173">
            <v>1926.4703284278301</v>
          </cell>
        </row>
        <row r="174">
          <cell r="D174">
            <v>1906.27032842782</v>
          </cell>
        </row>
        <row r="175">
          <cell r="D175">
            <v>1926.77032842783</v>
          </cell>
        </row>
        <row r="176">
          <cell r="D176">
            <v>1925.80468349734</v>
          </cell>
        </row>
        <row r="177">
          <cell r="D177">
            <v>1933.02724629829</v>
          </cell>
        </row>
        <row r="178">
          <cell r="D178">
            <v>1902.4716907427401</v>
          </cell>
        </row>
        <row r="179">
          <cell r="D179">
            <v>1930.13835740941</v>
          </cell>
        </row>
        <row r="180">
          <cell r="D180">
            <v>1898.13835740941</v>
          </cell>
        </row>
        <row r="181">
          <cell r="D181">
            <v>1923.47032842782</v>
          </cell>
        </row>
        <row r="182">
          <cell r="D182">
            <v>1921.45964780037</v>
          </cell>
        </row>
        <row r="183">
          <cell r="D183">
            <v>1878.01520335593</v>
          </cell>
        </row>
        <row r="184">
          <cell r="D184">
            <v>1923.9161351871901</v>
          </cell>
        </row>
        <row r="185">
          <cell r="D185">
            <v>1900.3619419465399</v>
          </cell>
        </row>
        <row r="186">
          <cell r="D186">
            <v>1880.1619419465401</v>
          </cell>
        </row>
        <row r="187">
          <cell r="D187">
            <v>1900.6619419465401</v>
          </cell>
        </row>
        <row r="188">
          <cell r="D188">
            <v>1899.69629701606</v>
          </cell>
        </row>
        <row r="189">
          <cell r="D189">
            <v>1906.9188598170099</v>
          </cell>
        </row>
        <row r="190">
          <cell r="D190">
            <v>1876.3633042614599</v>
          </cell>
        </row>
        <row r="191">
          <cell r="D191">
            <v>1904.0299709281301</v>
          </cell>
        </row>
        <row r="192">
          <cell r="D192">
            <v>1872.0299709281301</v>
          </cell>
        </row>
        <row r="193">
          <cell r="D193">
            <v>1897.3619419465399</v>
          </cell>
        </row>
        <row r="194">
          <cell r="D194">
            <v>1895.3512613190901</v>
          </cell>
        </row>
        <row r="195">
          <cell r="D195">
            <v>1851.9068168746501</v>
          </cell>
        </row>
        <row r="196">
          <cell r="D196">
            <v>1897.8077487058999</v>
          </cell>
        </row>
        <row r="197">
          <cell r="D197">
            <v>1874.25355546526</v>
          </cell>
        </row>
        <row r="198">
          <cell r="D198">
            <v>1854.0535554652599</v>
          </cell>
        </row>
        <row r="199">
          <cell r="D199">
            <v>1874.5535554652599</v>
          </cell>
        </row>
        <row r="200">
          <cell r="D200">
            <v>1873.5879105347799</v>
          </cell>
        </row>
        <row r="201">
          <cell r="D201">
            <v>1880.81047333573</v>
          </cell>
        </row>
        <row r="202">
          <cell r="D202">
            <v>1850.25491778017</v>
          </cell>
        </row>
        <row r="203">
          <cell r="D203">
            <v>1877.9215844468399</v>
          </cell>
        </row>
        <row r="204">
          <cell r="D204">
            <v>1845.9215844468399</v>
          </cell>
        </row>
        <row r="205">
          <cell r="D205">
            <v>1871.25355546526</v>
          </cell>
        </row>
        <row r="206">
          <cell r="D206">
            <v>1869.2428748378099</v>
          </cell>
        </row>
        <row r="207">
          <cell r="D207">
            <v>1825.7984303933699</v>
          </cell>
        </row>
        <row r="208">
          <cell r="D208">
            <v>1871.69936222462</v>
          </cell>
        </row>
        <row r="209">
          <cell r="D209">
            <v>1848.1451689839801</v>
          </cell>
        </row>
        <row r="210">
          <cell r="D210">
            <v>1827.94516898398</v>
          </cell>
        </row>
        <row r="211">
          <cell r="D211">
            <v>1848.44516898398</v>
          </cell>
        </row>
        <row r="212">
          <cell r="D212">
            <v>1847.4795240535</v>
          </cell>
        </row>
        <row r="213">
          <cell r="D213">
            <v>1854.70208685445</v>
          </cell>
        </row>
        <row r="214">
          <cell r="D214">
            <v>1824.1465312988901</v>
          </cell>
        </row>
        <row r="215">
          <cell r="D215">
            <v>1851.81319796556</v>
          </cell>
        </row>
        <row r="216">
          <cell r="D216">
            <v>1819.81319796556</v>
          </cell>
        </row>
        <row r="217">
          <cell r="D217">
            <v>1845.1451689839801</v>
          </cell>
        </row>
        <row r="218">
          <cell r="D218">
            <v>1843.13448835653</v>
          </cell>
        </row>
        <row r="219">
          <cell r="D219">
            <v>1799.69004391209</v>
          </cell>
        </row>
        <row r="220">
          <cell r="D220">
            <v>1845.5909757433401</v>
          </cell>
        </row>
        <row r="221">
          <cell r="D221">
            <v>1822.0367825026999</v>
          </cell>
        </row>
        <row r="222">
          <cell r="D222">
            <v>1801.8367825027001</v>
          </cell>
        </row>
        <row r="223">
          <cell r="D223">
            <v>1822.3367825027001</v>
          </cell>
        </row>
        <row r="224">
          <cell r="D224">
            <v>1821.3711375722201</v>
          </cell>
        </row>
        <row r="225">
          <cell r="D225">
            <v>1828.5937003731699</v>
          </cell>
        </row>
        <row r="226">
          <cell r="D226">
            <v>1798.0381448176099</v>
          </cell>
        </row>
        <row r="227">
          <cell r="D227">
            <v>1825.7048114842801</v>
          </cell>
        </row>
        <row r="228">
          <cell r="D228">
            <v>1793.7048114842801</v>
          </cell>
        </row>
        <row r="229">
          <cell r="D229">
            <v>1819.0367825026999</v>
          </cell>
        </row>
        <row r="230">
          <cell r="D230">
            <v>1817.0261018752501</v>
          </cell>
        </row>
        <row r="231">
          <cell r="D231">
            <v>1773.5816574308001</v>
          </cell>
        </row>
        <row r="232">
          <cell r="D232">
            <v>1819.4825892620599</v>
          </cell>
        </row>
        <row r="233">
          <cell r="D233">
            <v>1795.92839602142</v>
          </cell>
        </row>
        <row r="234">
          <cell r="D234">
            <v>1775.7283960214199</v>
          </cell>
        </row>
        <row r="235">
          <cell r="D235">
            <v>1796.2283960214199</v>
          </cell>
        </row>
        <row r="236">
          <cell r="D236">
            <v>1795.2627510909299</v>
          </cell>
        </row>
        <row r="237">
          <cell r="D237">
            <v>1802.48531389189</v>
          </cell>
        </row>
        <row r="238">
          <cell r="D238">
            <v>1771.92975833633</v>
          </cell>
        </row>
        <row r="239">
          <cell r="D239">
            <v>1799.5964250029999</v>
          </cell>
        </row>
        <row r="240">
          <cell r="D240">
            <v>1767.5964250029999</v>
          </cell>
        </row>
        <row r="241">
          <cell r="D241">
            <v>1792.92839602142</v>
          </cell>
        </row>
        <row r="242">
          <cell r="D242">
            <v>1790.91771539397</v>
          </cell>
        </row>
        <row r="243">
          <cell r="D243">
            <v>1747.4732709495199</v>
          </cell>
        </row>
        <row r="244">
          <cell r="D244">
            <v>1793.37420278078</v>
          </cell>
        </row>
        <row r="245">
          <cell r="D245">
            <v>1769.8200095401401</v>
          </cell>
        </row>
        <row r="246">
          <cell r="D246">
            <v>1749.62000954013</v>
          </cell>
        </row>
        <row r="247">
          <cell r="D247">
            <v>1770.12000954014</v>
          </cell>
        </row>
        <row r="248">
          <cell r="D248">
            <v>1769.15436460965</v>
          </cell>
        </row>
        <row r="249">
          <cell r="D249">
            <v>1776.3769274106</v>
          </cell>
        </row>
        <row r="250">
          <cell r="D250">
            <v>1745.8213718550501</v>
          </cell>
        </row>
        <row r="251">
          <cell r="D251">
            <v>1773.48803852172</v>
          </cell>
        </row>
        <row r="252">
          <cell r="D252">
            <v>1741.48803852172</v>
          </cell>
        </row>
        <row r="253">
          <cell r="D253">
            <v>1766.8200095401301</v>
          </cell>
        </row>
        <row r="254">
          <cell r="D254">
            <v>1764.80932891268</v>
          </cell>
        </row>
        <row r="255">
          <cell r="D255">
            <v>1721.36488446824</v>
          </cell>
        </row>
        <row r="256">
          <cell r="D256">
            <v>1767.2658162995001</v>
          </cell>
        </row>
        <row r="257">
          <cell r="D257">
            <v>1743.7116230588499</v>
          </cell>
        </row>
        <row r="258">
          <cell r="D258">
            <v>1723.5116230588501</v>
          </cell>
        </row>
        <row r="259">
          <cell r="D259">
            <v>1744.0116230588501</v>
          </cell>
        </row>
        <row r="260">
          <cell r="D260">
            <v>1743.0459781283701</v>
          </cell>
        </row>
        <row r="261">
          <cell r="D261">
            <v>1750.2685409293199</v>
          </cell>
        </row>
        <row r="262">
          <cell r="D262">
            <v>1719.7129853737599</v>
          </cell>
        </row>
        <row r="263">
          <cell r="D263">
            <v>1747.3796520404301</v>
          </cell>
        </row>
        <row r="264">
          <cell r="D264">
            <v>1715.3796520404401</v>
          </cell>
        </row>
        <row r="265">
          <cell r="D265">
            <v>1740.7116230588499</v>
          </cell>
        </row>
        <row r="266">
          <cell r="D266">
            <v>1738.7009424314001</v>
          </cell>
        </row>
        <row r="267">
          <cell r="D267">
            <v>1695.2564979869601</v>
          </cell>
        </row>
        <row r="268">
          <cell r="D268">
            <v>1741.1574298182099</v>
          </cell>
        </row>
        <row r="269">
          <cell r="D269">
            <v>1717.60323657757</v>
          </cell>
        </row>
        <row r="270">
          <cell r="D270">
            <v>1697.4032365775699</v>
          </cell>
        </row>
        <row r="271">
          <cell r="D271">
            <v>1717.9032365775699</v>
          </cell>
        </row>
        <row r="272">
          <cell r="D272">
            <v>1716.9375916470899</v>
          </cell>
        </row>
        <row r="273">
          <cell r="D273">
            <v>1724.16015444804</v>
          </cell>
        </row>
        <row r="274">
          <cell r="D274">
            <v>1693.60459889248</v>
          </cell>
        </row>
        <row r="275">
          <cell r="D275">
            <v>1721.2712655591499</v>
          </cell>
        </row>
        <row r="276">
          <cell r="D276">
            <v>1689.2712655591499</v>
          </cell>
        </row>
        <row r="277">
          <cell r="D277">
            <v>1714.60323657757</v>
          </cell>
        </row>
        <row r="278">
          <cell r="D278">
            <v>1712.59255595012</v>
          </cell>
        </row>
        <row r="279">
          <cell r="D279">
            <v>1669.1481115056799</v>
          </cell>
        </row>
        <row r="280">
          <cell r="D280">
            <v>1715.04904333693</v>
          </cell>
        </row>
        <row r="281">
          <cell r="D281">
            <v>1691.4948500962901</v>
          </cell>
        </row>
        <row r="282">
          <cell r="D282">
            <v>1671.29485009629</v>
          </cell>
        </row>
        <row r="283">
          <cell r="D283">
            <v>1691.79485009629</v>
          </cell>
        </row>
        <row r="284">
          <cell r="D284">
            <v>1690.82920516581</v>
          </cell>
        </row>
        <row r="285">
          <cell r="D285">
            <v>1698.0517679667601</v>
          </cell>
        </row>
        <row r="286">
          <cell r="D286">
            <v>1667.4962124112001</v>
          </cell>
        </row>
        <row r="287">
          <cell r="D287">
            <v>1695.16287907787</v>
          </cell>
        </row>
        <row r="288">
          <cell r="D288">
            <v>1663.16287907787</v>
          </cell>
        </row>
        <row r="289">
          <cell r="D289">
            <v>1688.4948500962901</v>
          </cell>
        </row>
        <row r="290">
          <cell r="D290">
            <v>1686.48416946884</v>
          </cell>
        </row>
        <row r="291">
          <cell r="D291">
            <v>1643.0397250244</v>
          </cell>
        </row>
        <row r="292">
          <cell r="D292">
            <v>1688.9406568556501</v>
          </cell>
        </row>
        <row r="293">
          <cell r="D293">
            <v>1665.3864636150099</v>
          </cell>
        </row>
        <row r="294">
          <cell r="D294">
            <v>1645.1864636150101</v>
          </cell>
        </row>
        <row r="295">
          <cell r="D295">
            <v>1665.6864636150101</v>
          </cell>
        </row>
        <row r="296">
          <cell r="D296">
            <v>1664.7208186845301</v>
          </cell>
        </row>
        <row r="297">
          <cell r="D297">
            <v>1671.9433814854799</v>
          </cell>
        </row>
        <row r="298">
          <cell r="D298">
            <v>1641.3878259299199</v>
          </cell>
        </row>
        <row r="299">
          <cell r="D299">
            <v>1669.0544925965901</v>
          </cell>
        </row>
        <row r="300">
          <cell r="D300">
            <v>1637.0544925965901</v>
          </cell>
        </row>
        <row r="301">
          <cell r="D301">
            <v>1662.3864636150099</v>
          </cell>
        </row>
        <row r="302">
          <cell r="D302">
            <v>1660.3757829875599</v>
          </cell>
        </row>
        <row r="303">
          <cell r="D303">
            <v>1616.9313385431101</v>
          </cell>
        </row>
        <row r="304">
          <cell r="D304">
            <v>1662.83227037437</v>
          </cell>
        </row>
        <row r="305">
          <cell r="D305">
            <v>1639.27807713373</v>
          </cell>
        </row>
        <row r="306">
          <cell r="D306">
            <v>1619.0780771337299</v>
          </cell>
        </row>
        <row r="307">
          <cell r="D307">
            <v>1639.5780771337299</v>
          </cell>
        </row>
        <row r="308">
          <cell r="D308">
            <v>1638.6124322032399</v>
          </cell>
        </row>
        <row r="309">
          <cell r="D309">
            <v>1645.8349950042</v>
          </cell>
        </row>
        <row r="310">
          <cell r="D310">
            <v>1615.27943944864</v>
          </cell>
        </row>
        <row r="311">
          <cell r="D311">
            <v>1642.9461061153099</v>
          </cell>
        </row>
        <row r="312">
          <cell r="D312">
            <v>1610.9461061153099</v>
          </cell>
        </row>
        <row r="313">
          <cell r="D313">
            <v>1636.27807713373</v>
          </cell>
        </row>
        <row r="314">
          <cell r="D314">
            <v>1634.26739650628</v>
          </cell>
        </row>
        <row r="315">
          <cell r="D315">
            <v>1590.8229520618299</v>
          </cell>
        </row>
        <row r="316">
          <cell r="D316">
            <v>1636.72388389309</v>
          </cell>
        </row>
        <row r="317">
          <cell r="D317">
            <v>1613.1696906524501</v>
          </cell>
        </row>
        <row r="318">
          <cell r="D318">
            <v>1592.96969065244</v>
          </cell>
        </row>
        <row r="319">
          <cell r="D319">
            <v>1613.46969065244</v>
          </cell>
        </row>
        <row r="320">
          <cell r="D320">
            <v>1612.50404572196</v>
          </cell>
        </row>
        <row r="321">
          <cell r="D321">
            <v>1619.7266085229101</v>
          </cell>
        </row>
        <row r="322">
          <cell r="D322">
            <v>1589.1710529673601</v>
          </cell>
        </row>
        <row r="323">
          <cell r="D323">
            <v>1616.83771963403</v>
          </cell>
        </row>
        <row r="324">
          <cell r="D324">
            <v>1584.83771963403</v>
          </cell>
        </row>
        <row r="325">
          <cell r="D325">
            <v>1610.1696906524401</v>
          </cell>
        </row>
        <row r="326">
          <cell r="D326">
            <v>1608.15901002499</v>
          </cell>
        </row>
        <row r="327">
          <cell r="D327">
            <v>1564.71456558055</v>
          </cell>
        </row>
        <row r="328">
          <cell r="D328">
            <v>1610.6154974118001</v>
          </cell>
        </row>
        <row r="329">
          <cell r="D329">
            <v>1587.0613041711599</v>
          </cell>
        </row>
        <row r="330">
          <cell r="D330">
            <v>1566.8613041711601</v>
          </cell>
        </row>
        <row r="331">
          <cell r="D331">
            <v>1587.3613041711601</v>
          </cell>
        </row>
        <row r="332">
          <cell r="D332">
            <v>1586.3956592406801</v>
          </cell>
        </row>
        <row r="333">
          <cell r="D333">
            <v>1593.6182220416299</v>
          </cell>
        </row>
        <row r="334">
          <cell r="D334">
            <v>1563.0626664860699</v>
          </cell>
        </row>
        <row r="335">
          <cell r="D335">
            <v>1590.7293331527401</v>
          </cell>
        </row>
        <row r="336">
          <cell r="D336">
            <v>1558.7293331527501</v>
          </cell>
        </row>
        <row r="337">
          <cell r="D337">
            <v>1584.0613041711599</v>
          </cell>
        </row>
        <row r="338">
          <cell r="D338">
            <v>1582.0506235437099</v>
          </cell>
        </row>
        <row r="339">
          <cell r="D339">
            <v>1538.6061790992701</v>
          </cell>
        </row>
        <row r="340">
          <cell r="D340">
            <v>1584.50711093052</v>
          </cell>
        </row>
        <row r="341">
          <cell r="D341">
            <v>1560.95291768988</v>
          </cell>
        </row>
        <row r="342">
          <cell r="D342">
            <v>1540.75291768988</v>
          </cell>
        </row>
        <row r="343">
          <cell r="D343">
            <v>1561.25291768988</v>
          </cell>
        </row>
        <row r="344">
          <cell r="D344">
            <v>1560.2872727593999</v>
          </cell>
        </row>
        <row r="345">
          <cell r="D345">
            <v>1567.50983556035</v>
          </cell>
        </row>
        <row r="346">
          <cell r="D346">
            <v>1536.95428000479</v>
          </cell>
        </row>
        <row r="347">
          <cell r="D347">
            <v>1564.6209466714599</v>
          </cell>
        </row>
        <row r="348">
          <cell r="D348">
            <v>1532.6209466714599</v>
          </cell>
        </row>
        <row r="349">
          <cell r="D349">
            <v>1557.95291768988</v>
          </cell>
        </row>
        <row r="350">
          <cell r="D350">
            <v>1555.94223706243</v>
          </cell>
        </row>
        <row r="351">
          <cell r="D351">
            <v>1512.4977926179899</v>
          </cell>
        </row>
        <row r="352">
          <cell r="D352">
            <v>1558.39872444924</v>
          </cell>
        </row>
        <row r="353">
          <cell r="D353">
            <v>1534.8445312086001</v>
          </cell>
        </row>
        <row r="354">
          <cell r="D354">
            <v>1514.6445312086</v>
          </cell>
        </row>
        <row r="355">
          <cell r="D355">
            <v>1535.1445312086</v>
          </cell>
        </row>
        <row r="356">
          <cell r="D356">
            <v>1534.17888627812</v>
          </cell>
        </row>
        <row r="357">
          <cell r="D357">
            <v>1541.4014490790701</v>
          </cell>
        </row>
        <row r="358">
          <cell r="D358">
            <v>1510.8458935235101</v>
          </cell>
        </row>
        <row r="359">
          <cell r="D359">
            <v>1538.51256019018</v>
          </cell>
        </row>
        <row r="360">
          <cell r="D360">
            <v>1506.51256019018</v>
          </cell>
        </row>
        <row r="361">
          <cell r="D361">
            <v>1531.8445312086001</v>
          </cell>
        </row>
        <row r="362">
          <cell r="D362">
            <v>1529.83385058115</v>
          </cell>
        </row>
        <row r="363">
          <cell r="D363">
            <v>1486.38940613671</v>
          </cell>
        </row>
        <row r="364">
          <cell r="D364">
            <v>1532.2903379679601</v>
          </cell>
        </row>
        <row r="365">
          <cell r="D365">
            <v>1508.7361447273199</v>
          </cell>
        </row>
        <row r="366">
          <cell r="D366">
            <v>1488.5361447273201</v>
          </cell>
        </row>
        <row r="367">
          <cell r="D367">
            <v>1509.0361447273201</v>
          </cell>
        </row>
        <row r="368">
          <cell r="D368">
            <v>1508.0704997968401</v>
          </cell>
        </row>
        <row r="369">
          <cell r="D369">
            <v>1515.2930625977899</v>
          </cell>
        </row>
        <row r="370">
          <cell r="D370">
            <v>1484.7375070422299</v>
          </cell>
        </row>
        <row r="371">
          <cell r="D371">
            <v>1512.4041737089001</v>
          </cell>
        </row>
        <row r="372">
          <cell r="D372">
            <v>1480.4041737089001</v>
          </cell>
        </row>
        <row r="373">
          <cell r="D373">
            <v>1505.7361447273199</v>
          </cell>
        </row>
        <row r="374">
          <cell r="D374">
            <v>1503.7254640998699</v>
          </cell>
        </row>
        <row r="375">
          <cell r="D375">
            <v>1460.2810196554201</v>
          </cell>
        </row>
        <row r="376">
          <cell r="D376">
            <v>1506.18195148668</v>
          </cell>
        </row>
        <row r="377">
          <cell r="D377">
            <v>1482.62775824604</v>
          </cell>
        </row>
        <row r="378">
          <cell r="D378">
            <v>1462.42775824604</v>
          </cell>
        </row>
        <row r="379">
          <cell r="D379">
            <v>1482.92775824604</v>
          </cell>
        </row>
        <row r="380">
          <cell r="D380">
            <v>1481.9621133155499</v>
          </cell>
        </row>
        <row r="381">
          <cell r="D381">
            <v>1489.1846761165</v>
          </cell>
        </row>
        <row r="382">
          <cell r="D382">
            <v>1458.62912056095</v>
          </cell>
        </row>
        <row r="383">
          <cell r="D383">
            <v>1486.2957872276199</v>
          </cell>
        </row>
        <row r="384">
          <cell r="D384">
            <v>1454.2957872276199</v>
          </cell>
        </row>
        <row r="385">
          <cell r="D385">
            <v>1479.62775824604</v>
          </cell>
        </row>
        <row r="386">
          <cell r="D386">
            <v>1477.61707761859</v>
          </cell>
        </row>
        <row r="387">
          <cell r="D387">
            <v>1434.1726331741399</v>
          </cell>
        </row>
        <row r="388">
          <cell r="D388">
            <v>1480.0735650054</v>
          </cell>
        </row>
        <row r="389">
          <cell r="D389">
            <v>1456.5193717647501</v>
          </cell>
        </row>
        <row r="390">
          <cell r="D390">
            <v>1436.31937176475</v>
          </cell>
        </row>
        <row r="391">
          <cell r="D391">
            <v>1456.81937176475</v>
          </cell>
        </row>
        <row r="392">
          <cell r="D392">
            <v>1455.85372683427</v>
          </cell>
        </row>
        <row r="393">
          <cell r="D393">
            <v>1463.0762896352201</v>
          </cell>
        </row>
        <row r="394">
          <cell r="D394">
            <v>1432.5207340796701</v>
          </cell>
        </row>
        <row r="395">
          <cell r="D395">
            <v>1460.18740074634</v>
          </cell>
        </row>
        <row r="396">
          <cell r="D396">
            <v>1428.18740074634</v>
          </cell>
        </row>
        <row r="397">
          <cell r="D397">
            <v>1453.5193717647501</v>
          </cell>
        </row>
        <row r="398">
          <cell r="D398">
            <v>1451.5086911373</v>
          </cell>
        </row>
        <row r="399">
          <cell r="D399">
            <v>1408.06424669286</v>
          </cell>
        </row>
        <row r="400">
          <cell r="D400">
            <v>1453.9651785241099</v>
          </cell>
        </row>
        <row r="401">
          <cell r="D401">
            <v>1430.4109852834699</v>
          </cell>
        </row>
        <row r="402">
          <cell r="D402">
            <v>1410.2109852834701</v>
          </cell>
        </row>
        <row r="403">
          <cell r="D403">
            <v>1430.7109852834701</v>
          </cell>
        </row>
        <row r="404">
          <cell r="D404">
            <v>1429.7453403529901</v>
          </cell>
        </row>
        <row r="405">
          <cell r="D405">
            <v>1436.9679031539399</v>
          </cell>
        </row>
        <row r="406">
          <cell r="D406">
            <v>1406.4123475983799</v>
          </cell>
        </row>
        <row r="407">
          <cell r="D407">
            <v>1434.0790142650501</v>
          </cell>
        </row>
        <row r="408">
          <cell r="D408">
            <v>1402.0790142650601</v>
          </cell>
        </row>
        <row r="409">
          <cell r="D409">
            <v>1427.4109852834699</v>
          </cell>
        </row>
        <row r="410">
          <cell r="D410">
            <v>1425.4003046560199</v>
          </cell>
        </row>
        <row r="411">
          <cell r="D411">
            <v>1381.9558602115801</v>
          </cell>
        </row>
        <row r="412">
          <cell r="D412">
            <v>1427.85679204283</v>
          </cell>
        </row>
        <row r="413">
          <cell r="D413">
            <v>1404.30259880219</v>
          </cell>
        </row>
        <row r="414">
          <cell r="D414">
            <v>1384.10259880219</v>
          </cell>
        </row>
        <row r="415">
          <cell r="D415">
            <v>1404.60259880219</v>
          </cell>
        </row>
        <row r="416">
          <cell r="D416">
            <v>1403.6369538717099</v>
          </cell>
        </row>
        <row r="417">
          <cell r="D417">
            <v>1410.85951667266</v>
          </cell>
        </row>
        <row r="418">
          <cell r="D418">
            <v>1380.3039611171</v>
          </cell>
        </row>
        <row r="419">
          <cell r="D419">
            <v>1407.9706277837699</v>
          </cell>
        </row>
        <row r="420">
          <cell r="D420">
            <v>1375.9706277837699</v>
          </cell>
        </row>
        <row r="421">
          <cell r="D421">
            <v>1401.30259880219</v>
          </cell>
        </row>
        <row r="422">
          <cell r="D422">
            <v>1399.29191817474</v>
          </cell>
        </row>
        <row r="423">
          <cell r="D423">
            <v>1355.8474737303</v>
          </cell>
        </row>
        <row r="424">
          <cell r="D424">
            <v>1401.74840556155</v>
          </cell>
        </row>
        <row r="425">
          <cell r="D425">
            <v>1378.1942123209101</v>
          </cell>
        </row>
        <row r="426">
          <cell r="D426">
            <v>1357.99421232091</v>
          </cell>
        </row>
        <row r="427">
          <cell r="D427">
            <v>1378.49421232091</v>
          </cell>
        </row>
        <row r="428">
          <cell r="D428">
            <v>1377.52856739043</v>
          </cell>
        </row>
        <row r="429">
          <cell r="D429">
            <v>1384.7511301913801</v>
          </cell>
        </row>
        <row r="430">
          <cell r="D430">
            <v>1354.1955746358201</v>
          </cell>
        </row>
        <row r="431">
          <cell r="D431">
            <v>1381.86224130249</v>
          </cell>
        </row>
        <row r="432">
          <cell r="D432">
            <v>1349.86224130249</v>
          </cell>
        </row>
        <row r="433">
          <cell r="D433">
            <v>1375.1942123209101</v>
          </cell>
        </row>
        <row r="434">
          <cell r="D434">
            <v>1373.1835316934601</v>
          </cell>
        </row>
        <row r="435">
          <cell r="D435">
            <v>1329.73908724902</v>
          </cell>
        </row>
        <row r="436">
          <cell r="D436">
            <v>1375.6400190802699</v>
          </cell>
        </row>
        <row r="437">
          <cell r="D437">
            <v>1352.0858258396299</v>
          </cell>
        </row>
        <row r="438">
          <cell r="D438">
            <v>1331.8858258396299</v>
          </cell>
        </row>
        <row r="439">
          <cell r="D439">
            <v>1352.3858258396299</v>
          </cell>
        </row>
        <row r="440">
          <cell r="D440">
            <v>1351.4201809091501</v>
          </cell>
        </row>
        <row r="441">
          <cell r="D441">
            <v>1358.6427437100999</v>
          </cell>
        </row>
        <row r="442">
          <cell r="D442">
            <v>1328.0871881545399</v>
          </cell>
        </row>
        <row r="443">
          <cell r="D443">
            <v>1355.7538548212101</v>
          </cell>
        </row>
        <row r="444">
          <cell r="D444">
            <v>1323.7538548212101</v>
          </cell>
        </row>
        <row r="445">
          <cell r="D445">
            <v>1349.0858258396299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BX"/>
    </sheetNames>
    <sheetDataSet>
      <sheetData sheetId="0">
        <row r="14">
          <cell r="D14">
            <v>237181.80447685899</v>
          </cell>
        </row>
        <row r="15">
          <cell r="D15">
            <v>238251.14658614999</v>
          </cell>
        </row>
        <row r="16">
          <cell r="D16">
            <v>240734.008271828</v>
          </cell>
        </row>
        <row r="17">
          <cell r="D17">
            <v>242659.729535764</v>
          </cell>
        </row>
        <row r="18">
          <cell r="D18">
            <v>272040.375544162</v>
          </cell>
        </row>
        <row r="19">
          <cell r="D19">
            <v>294179.12820869801</v>
          </cell>
        </row>
        <row r="20">
          <cell r="D20">
            <v>286048.99631372601</v>
          </cell>
        </row>
        <row r="21">
          <cell r="D21">
            <v>287945.24146111403</v>
          </cell>
        </row>
        <row r="22">
          <cell r="D22">
            <v>297640.38359059201</v>
          </cell>
        </row>
        <row r="23">
          <cell r="D23">
            <v>274017.74297506298</v>
          </cell>
        </row>
        <row r="24">
          <cell r="D24">
            <v>255724.877087831</v>
          </cell>
        </row>
        <row r="25">
          <cell r="D25">
            <v>246315.302830878</v>
          </cell>
        </row>
        <row r="26">
          <cell r="D26">
            <v>243845.028048565</v>
          </cell>
        </row>
        <row r="27">
          <cell r="D27">
            <v>241150.101591646</v>
          </cell>
        </row>
        <row r="28">
          <cell r="D28">
            <v>245750.444996231</v>
          </cell>
        </row>
        <row r="29">
          <cell r="D29">
            <v>259519.07700094799</v>
          </cell>
        </row>
        <row r="30">
          <cell r="D30">
            <v>279234.89872547</v>
          </cell>
        </row>
        <row r="31">
          <cell r="D31">
            <v>298326.40218438202</v>
          </cell>
        </row>
        <row r="32">
          <cell r="D32">
            <v>276103.41364406497</v>
          </cell>
        </row>
        <row r="33">
          <cell r="D33">
            <v>287470.27359846799</v>
          </cell>
        </row>
        <row r="34">
          <cell r="D34">
            <v>294804.75258060498</v>
          </cell>
        </row>
        <row r="35">
          <cell r="D35">
            <v>275363.966596279</v>
          </cell>
        </row>
        <row r="36">
          <cell r="D36">
            <v>265063.65803648002</v>
          </cell>
        </row>
        <row r="37">
          <cell r="D37">
            <v>262172.60588391701</v>
          </cell>
        </row>
        <row r="38">
          <cell r="D38">
            <v>250306.778859126</v>
          </cell>
        </row>
        <row r="39">
          <cell r="D39">
            <v>245892.92042384401</v>
          </cell>
        </row>
        <row r="40">
          <cell r="D40">
            <v>251471.618262203</v>
          </cell>
        </row>
        <row r="41">
          <cell r="D41">
            <v>258141.049059304</v>
          </cell>
        </row>
        <row r="42">
          <cell r="D42">
            <v>283239.08148522099</v>
          </cell>
        </row>
        <row r="43">
          <cell r="D43">
            <v>301830.00964434998</v>
          </cell>
        </row>
        <row r="44">
          <cell r="D44">
            <v>284440.798403622</v>
          </cell>
        </row>
        <row r="45">
          <cell r="D45">
            <v>298754.15422611998</v>
          </cell>
        </row>
        <row r="46">
          <cell r="D46">
            <v>307562.90969685698</v>
          </cell>
        </row>
        <row r="47">
          <cell r="D47">
            <v>290506.00765127898</v>
          </cell>
        </row>
        <row r="48">
          <cell r="D48">
            <v>264215.45895122498</v>
          </cell>
        </row>
        <row r="49">
          <cell r="D49">
            <v>264303.59372943302</v>
          </cell>
        </row>
        <row r="50">
          <cell r="D50">
            <v>249884.41133119</v>
          </cell>
        </row>
        <row r="51">
          <cell r="D51">
            <v>251318.69545326801</v>
          </cell>
        </row>
        <row r="52">
          <cell r="D52">
            <v>251452.717987707</v>
          </cell>
        </row>
        <row r="53">
          <cell r="D53">
            <v>263516.659091243</v>
          </cell>
        </row>
        <row r="54">
          <cell r="D54">
            <v>290137.469698812</v>
          </cell>
        </row>
        <row r="55">
          <cell r="D55">
            <v>269833.47888130997</v>
          </cell>
        </row>
        <row r="56">
          <cell r="D56">
            <v>279860.23161270202</v>
          </cell>
        </row>
        <row r="57">
          <cell r="D57">
            <v>286238.560555615</v>
          </cell>
        </row>
        <row r="58">
          <cell r="D58">
            <v>309284.471630566</v>
          </cell>
        </row>
        <row r="59">
          <cell r="D59">
            <v>279213.40522902401</v>
          </cell>
        </row>
        <row r="60">
          <cell r="D60">
            <v>264575.37671697699</v>
          </cell>
        </row>
        <row r="61">
          <cell r="D61">
            <v>258977.65299253899</v>
          </cell>
        </row>
        <row r="62">
          <cell r="D62">
            <v>245756.75670877</v>
          </cell>
        </row>
        <row r="63">
          <cell r="D63">
            <v>245175.571816412</v>
          </cell>
        </row>
        <row r="64">
          <cell r="D64">
            <v>250446.41779885499</v>
          </cell>
        </row>
        <row r="65">
          <cell r="D65">
            <v>258331.768481254</v>
          </cell>
        </row>
        <row r="66">
          <cell r="D66">
            <v>283065.815650745</v>
          </cell>
        </row>
        <row r="67">
          <cell r="D67">
            <v>304374.74461254</v>
          </cell>
        </row>
        <row r="68">
          <cell r="D68">
            <v>281701.05776089098</v>
          </cell>
        </row>
        <row r="69">
          <cell r="D69">
            <v>282099.28352057101</v>
          </cell>
        </row>
        <row r="70">
          <cell r="D70">
            <v>299150.28205324803</v>
          </cell>
        </row>
        <row r="71">
          <cell r="D71">
            <v>286309.85636383703</v>
          </cell>
        </row>
        <row r="72">
          <cell r="D72">
            <v>258616.87272239799</v>
          </cell>
        </row>
        <row r="73">
          <cell r="D73">
            <v>251006.886918367</v>
          </cell>
        </row>
        <row r="74">
          <cell r="D74">
            <v>241056.19034404599</v>
          </cell>
        </row>
        <row r="75">
          <cell r="D75">
            <v>246856.802186799</v>
          </cell>
        </row>
        <row r="76">
          <cell r="D76">
            <v>244035.98686146201</v>
          </cell>
        </row>
        <row r="77">
          <cell r="D77">
            <v>252311.220214815</v>
          </cell>
        </row>
        <row r="78">
          <cell r="D78">
            <v>298060.22118457803</v>
          </cell>
        </row>
        <row r="79">
          <cell r="D79">
            <v>311426.00414560997</v>
          </cell>
        </row>
        <row r="80">
          <cell r="D80">
            <v>288401.71587397403</v>
          </cell>
        </row>
        <row r="81">
          <cell r="D81">
            <v>282544.74438037002</v>
          </cell>
        </row>
        <row r="82">
          <cell r="D82">
            <v>297070.23642072198</v>
          </cell>
        </row>
        <row r="83">
          <cell r="D83">
            <v>262674.25586041599</v>
          </cell>
        </row>
        <row r="84">
          <cell r="D84">
            <v>262862.49117637501</v>
          </cell>
        </row>
        <row r="85">
          <cell r="D85">
            <v>248986.32083866099</v>
          </cell>
        </row>
        <row r="86">
          <cell r="D86">
            <v>242396.296249084</v>
          </cell>
        </row>
        <row r="87">
          <cell r="D87">
            <v>246406.30262700201</v>
          </cell>
        </row>
        <row r="88">
          <cell r="D88">
            <v>243805.05386345199</v>
          </cell>
        </row>
        <row r="89">
          <cell r="D89">
            <v>267799.4625738</v>
          </cell>
        </row>
        <row r="90">
          <cell r="D90">
            <v>280519.63737734797</v>
          </cell>
        </row>
        <row r="91">
          <cell r="D91">
            <v>298606.80025524</v>
          </cell>
        </row>
        <row r="92">
          <cell r="D92">
            <v>278803.69215536502</v>
          </cell>
        </row>
        <row r="93">
          <cell r="D93">
            <v>265891.06351982499</v>
          </cell>
        </row>
        <row r="94">
          <cell r="D94">
            <v>292217.085692817</v>
          </cell>
        </row>
        <row r="95">
          <cell r="D95">
            <v>255878.811007599</v>
          </cell>
        </row>
        <row r="96">
          <cell r="D96">
            <v>260241.44063311501</v>
          </cell>
        </row>
        <row r="97">
          <cell r="D97">
            <v>249987.34661790199</v>
          </cell>
        </row>
        <row r="98">
          <cell r="D98">
            <v>238576.404497298</v>
          </cell>
        </row>
        <row r="99">
          <cell r="D99">
            <v>265270.38305038598</v>
          </cell>
        </row>
        <row r="100">
          <cell r="D100">
            <v>250717.423912892</v>
          </cell>
        </row>
        <row r="101">
          <cell r="D101">
            <v>254606.71635511701</v>
          </cell>
        </row>
        <row r="102">
          <cell r="D102">
            <v>281972.93527209398</v>
          </cell>
        </row>
        <row r="103">
          <cell r="D103">
            <v>287063.91741754499</v>
          </cell>
        </row>
        <row r="104">
          <cell r="D104">
            <v>274506.67646213301</v>
          </cell>
        </row>
        <row r="105">
          <cell r="D105">
            <v>275649.43579943798</v>
          </cell>
        </row>
        <row r="106">
          <cell r="D106">
            <v>305487.87293715699</v>
          </cell>
        </row>
        <row r="107">
          <cell r="D107">
            <v>266470.69533432799</v>
          </cell>
        </row>
        <row r="108">
          <cell r="D108">
            <v>247806.77778340699</v>
          </cell>
        </row>
        <row r="109">
          <cell r="D109">
            <v>245798.193644335</v>
          </cell>
        </row>
        <row r="110">
          <cell r="D110">
            <v>240887.14963936899</v>
          </cell>
        </row>
        <row r="111">
          <cell r="D111">
            <v>238316.23145590501</v>
          </cell>
        </row>
        <row r="112">
          <cell r="D112">
            <v>236893.950359001</v>
          </cell>
        </row>
        <row r="113">
          <cell r="D113">
            <v>256121.55639592899</v>
          </cell>
        </row>
        <row r="114">
          <cell r="D114">
            <v>265597.43765086198</v>
          </cell>
        </row>
        <row r="115">
          <cell r="D115">
            <v>294534.79627718503</v>
          </cell>
        </row>
        <row r="116">
          <cell r="D116">
            <v>278532.85030351701</v>
          </cell>
        </row>
        <row r="117">
          <cell r="D117">
            <v>278750.90929863701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DStat"/>
      <sheetName val="Corr"/>
      <sheetName val="Coef"/>
      <sheetName val="MStat"/>
      <sheetName val="Err"/>
      <sheetName val="Elas"/>
      <sheetName val="BX"/>
      <sheetName val="YH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30">
          <cell r="D130">
            <v>1366.0732937268001</v>
          </cell>
        </row>
        <row r="131">
          <cell r="D131">
            <v>1229.9565999788199</v>
          </cell>
        </row>
        <row r="132">
          <cell r="D132">
            <v>983.502276573161</v>
          </cell>
        </row>
        <row r="133">
          <cell r="D133">
            <v>899.60144268407998</v>
          </cell>
        </row>
        <row r="134">
          <cell r="D134">
            <v>1067.7345949363901</v>
          </cell>
        </row>
        <row r="135">
          <cell r="D135">
            <v>986.87433962929799</v>
          </cell>
        </row>
        <row r="136">
          <cell r="D136">
            <v>876.93840786890905</v>
          </cell>
        </row>
        <row r="137">
          <cell r="D137">
            <v>838.10684757984995</v>
          </cell>
        </row>
        <row r="138">
          <cell r="D138">
            <v>983.33900993335203</v>
          </cell>
        </row>
        <row r="139">
          <cell r="D139">
            <v>1218.77508636784</v>
          </cell>
        </row>
        <row r="140">
          <cell r="D140">
            <v>1316.40591046236</v>
          </cell>
        </row>
        <row r="141">
          <cell r="D141">
            <v>1393.963278681</v>
          </cell>
        </row>
        <row r="142">
          <cell r="D142">
            <v>1346.0734756510301</v>
          </cell>
        </row>
        <row r="143">
          <cell r="D143">
            <v>1204.8900739969499</v>
          </cell>
        </row>
        <row r="144">
          <cell r="D144">
            <v>960.37620907876999</v>
          </cell>
        </row>
        <row r="145">
          <cell r="D145">
            <v>909.70661778625197</v>
          </cell>
        </row>
        <row r="146">
          <cell r="D146">
            <v>1053.7507335563</v>
          </cell>
        </row>
        <row r="147">
          <cell r="D147">
            <v>962.41357933864401</v>
          </cell>
        </row>
        <row r="148">
          <cell r="D148">
            <v>863.69879191565894</v>
          </cell>
        </row>
        <row r="149">
          <cell r="D149">
            <v>839.46803607158199</v>
          </cell>
        </row>
        <row r="150">
          <cell r="D150">
            <v>988.82258651987797</v>
          </cell>
        </row>
        <row r="151">
          <cell r="D151">
            <v>1147.5170521498801</v>
          </cell>
        </row>
        <row r="152">
          <cell r="D152">
            <v>1338.22063958119</v>
          </cell>
        </row>
        <row r="153">
          <cell r="D153">
            <v>1303.29906991692</v>
          </cell>
        </row>
        <row r="154">
          <cell r="D154">
            <v>1307.4246487664</v>
          </cell>
        </row>
        <row r="155">
          <cell r="D155">
            <v>1193.34695973208</v>
          </cell>
        </row>
        <row r="156">
          <cell r="D156">
            <v>944.93952052454995</v>
          </cell>
        </row>
        <row r="157">
          <cell r="D157">
            <v>901.26668062237604</v>
          </cell>
        </row>
        <row r="158">
          <cell r="D158">
            <v>1035.5135475533</v>
          </cell>
        </row>
        <row r="159">
          <cell r="D159">
            <v>951.866885039674</v>
          </cell>
        </row>
        <row r="160">
          <cell r="D160">
            <v>855.20330374549803</v>
          </cell>
        </row>
        <row r="161">
          <cell r="D161">
            <v>889.48232224939295</v>
          </cell>
        </row>
        <row r="162">
          <cell r="D162">
            <v>949.45716648154303</v>
          </cell>
        </row>
        <row r="163">
          <cell r="D163">
            <v>1192.4299445731001</v>
          </cell>
        </row>
        <row r="164">
          <cell r="D164">
            <v>1293.19044473642</v>
          </cell>
        </row>
        <row r="165">
          <cell r="D165">
            <v>1286.65195391101</v>
          </cell>
        </row>
        <row r="166">
          <cell r="D166">
            <v>1361.5338484463</v>
          </cell>
        </row>
        <row r="167">
          <cell r="D167">
            <v>1155.5778678475299</v>
          </cell>
        </row>
        <row r="168">
          <cell r="D168">
            <v>922.94074223252301</v>
          </cell>
        </row>
        <row r="169">
          <cell r="D169">
            <v>893.35119252280901</v>
          </cell>
        </row>
        <row r="170">
          <cell r="D170">
            <v>1027.6110875879001</v>
          </cell>
        </row>
        <row r="171">
          <cell r="D171">
            <v>946.60951901118005</v>
          </cell>
        </row>
        <row r="172">
          <cell r="D172">
            <v>847.09283261896803</v>
          </cell>
        </row>
        <row r="173">
          <cell r="D173">
            <v>828.25952885443701</v>
          </cell>
        </row>
        <row r="174">
          <cell r="D174">
            <v>965.73386797170099</v>
          </cell>
        </row>
        <row r="175">
          <cell r="D175">
            <v>1194.1291569687701</v>
          </cell>
        </row>
        <row r="176">
          <cell r="D176">
            <v>1279.9495376648799</v>
          </cell>
        </row>
        <row r="177">
          <cell r="D177">
            <v>1339.33745511041</v>
          </cell>
        </row>
        <row r="178">
          <cell r="D178">
            <v>1294.2929224698901</v>
          </cell>
        </row>
        <row r="179">
          <cell r="D179">
            <v>1144.1645559272999</v>
          </cell>
        </row>
        <row r="180">
          <cell r="D180">
            <v>926.03523253144101</v>
          </cell>
        </row>
        <row r="181">
          <cell r="D181">
            <v>881.89282587300897</v>
          </cell>
        </row>
        <row r="182">
          <cell r="D182">
            <v>1028.8139394320499</v>
          </cell>
        </row>
        <row r="183">
          <cell r="D183">
            <v>939.85190844383396</v>
          </cell>
        </row>
        <row r="184">
          <cell r="D184">
            <v>841.36970596665003</v>
          </cell>
        </row>
        <row r="185">
          <cell r="D185">
            <v>835.59854388626695</v>
          </cell>
        </row>
        <row r="186">
          <cell r="D186">
            <v>950.45271898747603</v>
          </cell>
        </row>
        <row r="187">
          <cell r="D187">
            <v>1187.6356234585101</v>
          </cell>
        </row>
        <row r="188">
          <cell r="D188">
            <v>1269.3502770697</v>
          </cell>
        </row>
        <row r="189">
          <cell r="D189">
            <v>1327.61393096692</v>
          </cell>
        </row>
        <row r="190">
          <cell r="D190">
            <v>1283.1607093759501</v>
          </cell>
        </row>
        <row r="191">
          <cell r="D191">
            <v>1128.2311356937801</v>
          </cell>
        </row>
        <row r="192">
          <cell r="D192">
            <v>915.41555863400004</v>
          </cell>
        </row>
        <row r="193">
          <cell r="D193">
            <v>840.31098099803899</v>
          </cell>
        </row>
        <row r="194">
          <cell r="D194">
            <v>1010.63143206423</v>
          </cell>
        </row>
        <row r="195">
          <cell r="D195">
            <v>949.57362260694799</v>
          </cell>
        </row>
        <row r="196">
          <cell r="D196">
            <v>844.65678630867205</v>
          </cell>
        </row>
        <row r="197">
          <cell r="D197">
            <v>834.29655523992199</v>
          </cell>
        </row>
        <row r="198">
          <cell r="D198">
            <v>959.81315156882397</v>
          </cell>
        </row>
        <row r="199">
          <cell r="D199">
            <v>1166.4203622730699</v>
          </cell>
        </row>
        <row r="200">
          <cell r="D200">
            <v>1254.34583504739</v>
          </cell>
        </row>
        <row r="201">
          <cell r="D201">
            <v>1264.01868939159</v>
          </cell>
        </row>
        <row r="202">
          <cell r="D202">
            <v>1278.8795211301999</v>
          </cell>
        </row>
        <row r="203">
          <cell r="D203">
            <v>1152.9179302134401</v>
          </cell>
        </row>
        <row r="204">
          <cell r="D204">
            <v>929.30971457878798</v>
          </cell>
        </row>
        <row r="205">
          <cell r="D205">
            <v>881.89081426011796</v>
          </cell>
        </row>
        <row r="206">
          <cell r="D206">
            <v>1017.3803177664</v>
          </cell>
        </row>
        <row r="207">
          <cell r="D207">
            <v>927.99385407965406</v>
          </cell>
        </row>
        <row r="208">
          <cell r="D208">
            <v>835.75574503560597</v>
          </cell>
        </row>
        <row r="209">
          <cell r="D209">
            <v>807.11726084529903</v>
          </cell>
        </row>
        <row r="210">
          <cell r="D210">
            <v>950.03984412033003</v>
          </cell>
        </row>
        <row r="211">
          <cell r="D211">
            <v>1164.1484950689501</v>
          </cell>
        </row>
        <row r="212">
          <cell r="D212">
            <v>1266.6458610116999</v>
          </cell>
        </row>
        <row r="213">
          <cell r="D213">
            <v>1301.82168582897</v>
          </cell>
        </row>
        <row r="214">
          <cell r="D214">
            <v>1261.76677392037</v>
          </cell>
        </row>
        <row r="215">
          <cell r="D215">
            <v>1142.6218436218601</v>
          </cell>
        </row>
        <row r="216">
          <cell r="D216">
            <v>906.24286730770098</v>
          </cell>
        </row>
        <row r="217">
          <cell r="D217">
            <v>865.03748358382995</v>
          </cell>
        </row>
        <row r="218">
          <cell r="D218">
            <v>1012.94315750313</v>
          </cell>
        </row>
        <row r="219">
          <cell r="D219">
            <v>931.915064619443</v>
          </cell>
        </row>
        <row r="220">
          <cell r="D220">
            <v>835.97092371509802</v>
          </cell>
        </row>
        <row r="221">
          <cell r="D221">
            <v>823.48599536994595</v>
          </cell>
        </row>
        <row r="222">
          <cell r="D222">
            <v>919.24053698871501</v>
          </cell>
        </row>
        <row r="223">
          <cell r="D223">
            <v>1143.4305522079901</v>
          </cell>
        </row>
        <row r="224">
          <cell r="D224">
            <v>1255.06735163594</v>
          </cell>
        </row>
        <row r="225">
          <cell r="D225">
            <v>1259.36741009819</v>
          </cell>
        </row>
        <row r="226">
          <cell r="D226">
            <v>1259.9914442956999</v>
          </cell>
        </row>
        <row r="227">
          <cell r="D227">
            <v>1156.93544144779</v>
          </cell>
        </row>
        <row r="228">
          <cell r="D228">
            <v>923.97916070785402</v>
          </cell>
        </row>
        <row r="229">
          <cell r="D229">
            <v>857.83798702769298</v>
          </cell>
        </row>
        <row r="230">
          <cell r="D230">
            <v>995.04167673545999</v>
          </cell>
        </row>
        <row r="231">
          <cell r="D231">
            <v>943.14418242920897</v>
          </cell>
        </row>
        <row r="232">
          <cell r="D232">
            <v>836.38870446783199</v>
          </cell>
        </row>
        <row r="233">
          <cell r="D233">
            <v>791.66848968156398</v>
          </cell>
        </row>
        <row r="234">
          <cell r="D234">
            <v>940.14606922259702</v>
          </cell>
        </row>
        <row r="235">
          <cell r="D235">
            <v>1139.8133955835999</v>
          </cell>
        </row>
        <row r="236">
          <cell r="D236">
            <v>1248.20848755054</v>
          </cell>
        </row>
        <row r="237">
          <cell r="D237">
            <v>1315.8998453868901</v>
          </cell>
        </row>
        <row r="238">
          <cell r="D238">
            <v>1260.2310223023701</v>
          </cell>
        </row>
        <row r="239">
          <cell r="D239">
            <v>1150.9666382394701</v>
          </cell>
        </row>
        <row r="240">
          <cell r="D240">
            <v>916.67111632077797</v>
          </cell>
        </row>
        <row r="241">
          <cell r="D241">
            <v>886.16120212567205</v>
          </cell>
        </row>
        <row r="242">
          <cell r="D242">
            <v>999.72308537993797</v>
          </cell>
        </row>
        <row r="243">
          <cell r="D243">
            <v>921.21274157089294</v>
          </cell>
        </row>
        <row r="244">
          <cell r="D244">
            <v>826.61823985620401</v>
          </cell>
        </row>
        <row r="245">
          <cell r="D245">
            <v>810.36133904956398</v>
          </cell>
        </row>
        <row r="246">
          <cell r="D246">
            <v>944.57610744969702</v>
          </cell>
        </row>
        <row r="247">
          <cell r="D247">
            <v>1166.9570748635699</v>
          </cell>
        </row>
        <row r="248">
          <cell r="D248">
            <v>1250.5502397144301</v>
          </cell>
        </row>
        <row r="249">
          <cell r="D249">
            <v>1308.27919987153</v>
          </cell>
        </row>
        <row r="250">
          <cell r="D250">
            <v>1264.05532747963</v>
          </cell>
        </row>
        <row r="251">
          <cell r="D251">
            <v>1117.60062588083</v>
          </cell>
        </row>
        <row r="252">
          <cell r="D252">
            <v>905.34025816881103</v>
          </cell>
        </row>
        <row r="253">
          <cell r="D253">
            <v>847.98391936653195</v>
          </cell>
        </row>
        <row r="254">
          <cell r="D254">
            <v>955.54076221156595</v>
          </cell>
        </row>
        <row r="255">
          <cell r="D255">
            <v>970.23517400810499</v>
          </cell>
        </row>
        <row r="256">
          <cell r="D256">
            <v>827.75069163817705</v>
          </cell>
        </row>
        <row r="257">
          <cell r="D257">
            <v>816.81608729706295</v>
          </cell>
        </row>
        <row r="258">
          <cell r="D258">
            <v>919.10977585469902</v>
          </cell>
        </row>
        <row r="259">
          <cell r="D259">
            <v>1211.5301652180201</v>
          </cell>
        </row>
        <row r="260">
          <cell r="D260">
            <v>1246.5129555892099</v>
          </cell>
        </row>
        <row r="261">
          <cell r="D261">
            <v>1309.57228724072</v>
          </cell>
        </row>
        <row r="262">
          <cell r="D262">
            <v>1266.14587804597</v>
          </cell>
        </row>
        <row r="263">
          <cell r="D263">
            <v>1118.8956970361501</v>
          </cell>
        </row>
        <row r="264">
          <cell r="D264">
            <v>897.42426854753205</v>
          </cell>
        </row>
        <row r="265">
          <cell r="D265">
            <v>838.19902439118596</v>
          </cell>
        </row>
        <row r="266">
          <cell r="D266">
            <v>1005.8510410703</v>
          </cell>
        </row>
        <row r="267">
          <cell r="D267">
            <v>930.14214737881696</v>
          </cell>
        </row>
        <row r="268">
          <cell r="D268">
            <v>830.35863178604802</v>
          </cell>
        </row>
        <row r="269">
          <cell r="D269">
            <v>796.091319723835</v>
          </cell>
        </row>
        <row r="270">
          <cell r="D270">
            <v>931.135638154037</v>
          </cell>
        </row>
        <row r="271">
          <cell r="D271">
            <v>1148.7724348685001</v>
          </cell>
        </row>
        <row r="272">
          <cell r="D272">
            <v>1239.2477810575299</v>
          </cell>
        </row>
        <row r="273">
          <cell r="D273">
            <v>1312.19672611804</v>
          </cell>
        </row>
        <row r="274">
          <cell r="D274">
            <v>1267.5529668204399</v>
          </cell>
        </row>
        <row r="275">
          <cell r="D275">
            <v>1136.4421916921499</v>
          </cell>
        </row>
        <row r="276">
          <cell r="D276">
            <v>910.88959500554097</v>
          </cell>
        </row>
        <row r="277">
          <cell r="D277">
            <v>865.04080152869199</v>
          </cell>
        </row>
        <row r="278">
          <cell r="D278">
            <v>1003.2713476533301</v>
          </cell>
        </row>
        <row r="279">
          <cell r="D279">
            <v>917.24554537197901</v>
          </cell>
        </row>
        <row r="280">
          <cell r="D280">
            <v>827.34174000699295</v>
          </cell>
        </row>
        <row r="281">
          <cell r="D281">
            <v>807.94120743243002</v>
          </cell>
        </row>
        <row r="282">
          <cell r="D282">
            <v>950.75569101031704</v>
          </cell>
        </row>
        <row r="283">
          <cell r="D283">
            <v>1101.67917119255</v>
          </cell>
        </row>
        <row r="284">
          <cell r="D284">
            <v>1284.7648659342799</v>
          </cell>
        </row>
        <row r="285">
          <cell r="D285">
            <v>1250.97340853373</v>
          </cell>
        </row>
        <row r="286">
          <cell r="D286">
            <v>1255.4036271609</v>
          </cell>
        </row>
        <row r="287">
          <cell r="D287">
            <v>1146.9467498449401</v>
          </cell>
        </row>
        <row r="288">
          <cell r="D288">
            <v>910.33217762802894</v>
          </cell>
        </row>
        <row r="289">
          <cell r="D289">
            <v>853.62017241846297</v>
          </cell>
        </row>
        <row r="290">
          <cell r="D290">
            <v>1000.34065849248</v>
          </cell>
        </row>
        <row r="291">
          <cell r="D291">
            <v>920.17328280453796</v>
          </cell>
        </row>
        <row r="292">
          <cell r="D292">
            <v>827.69394584586598</v>
          </cell>
        </row>
        <row r="293">
          <cell r="D293">
            <v>818.57290746720503</v>
          </cell>
        </row>
        <row r="294">
          <cell r="D294">
            <v>915.93094438955302</v>
          </cell>
        </row>
        <row r="295">
          <cell r="D295">
            <v>1141.2101680793901</v>
          </cell>
        </row>
        <row r="296">
          <cell r="D296">
            <v>1253.53690714342</v>
          </cell>
        </row>
        <row r="297">
          <cell r="D297">
            <v>1258.01519405515</v>
          </cell>
        </row>
        <row r="298">
          <cell r="D298">
            <v>1258.37256568777</v>
          </cell>
        </row>
        <row r="299">
          <cell r="D299">
            <v>1154.63027501383</v>
          </cell>
        </row>
        <row r="300">
          <cell r="D300">
            <v>920.10393752579296</v>
          </cell>
        </row>
        <row r="301">
          <cell r="D301">
            <v>873.39259514768605</v>
          </cell>
        </row>
        <row r="302">
          <cell r="D302">
            <v>955.87719672762296</v>
          </cell>
        </row>
        <row r="303">
          <cell r="D303">
            <v>953.75083810671094</v>
          </cell>
        </row>
        <row r="304">
          <cell r="D304">
            <v>824.89680545347801</v>
          </cell>
        </row>
        <row r="305">
          <cell r="D305">
            <v>836.33858158124201</v>
          </cell>
        </row>
        <row r="306">
          <cell r="D306">
            <v>954.11018646253399</v>
          </cell>
        </row>
        <row r="307">
          <cell r="D307">
            <v>1168.6436329687799</v>
          </cell>
        </row>
        <row r="308">
          <cell r="D308">
            <v>1313.7404947601201</v>
          </cell>
        </row>
        <row r="309">
          <cell r="D309">
            <v>1250.8679348097801</v>
          </cell>
        </row>
        <row r="310">
          <cell r="D310">
            <v>1325.2936915825801</v>
          </cell>
        </row>
        <row r="311">
          <cell r="D311">
            <v>1107.6608111728001</v>
          </cell>
        </row>
        <row r="312">
          <cell r="D312">
            <v>876.030006675854</v>
          </cell>
        </row>
        <row r="313">
          <cell r="D313">
            <v>838.10737004478403</v>
          </cell>
        </row>
        <row r="314">
          <cell r="D314">
            <v>996.81077877440396</v>
          </cell>
        </row>
        <row r="315">
          <cell r="D315">
            <v>911.34397637513098</v>
          </cell>
        </row>
        <row r="316">
          <cell r="D316">
            <v>820.53525615132003</v>
          </cell>
        </row>
        <row r="317">
          <cell r="D317">
            <v>820.312293127771</v>
          </cell>
        </row>
        <row r="318">
          <cell r="D318">
            <v>936.02909326304598</v>
          </cell>
        </row>
        <row r="319">
          <cell r="D319">
            <v>1172.0149712172499</v>
          </cell>
        </row>
        <row r="320">
          <cell r="D320">
            <v>1254.21210478391</v>
          </cell>
        </row>
        <row r="321">
          <cell r="D321">
            <v>1312.44549211406</v>
          </cell>
        </row>
        <row r="322">
          <cell r="D322">
            <v>1268.54877020666</v>
          </cell>
        </row>
        <row r="323">
          <cell r="D323">
            <v>1114.6777412097999</v>
          </cell>
        </row>
        <row r="324">
          <cell r="D324">
            <v>901.97728837913201</v>
          </cell>
        </row>
        <row r="325">
          <cell r="D325">
            <v>823.89636231794395</v>
          </cell>
        </row>
        <row r="326">
          <cell r="D326">
            <v>986.53778982393396</v>
          </cell>
        </row>
        <row r="327">
          <cell r="D327">
            <v>926.50333524201505</v>
          </cell>
        </row>
        <row r="328">
          <cell r="D328">
            <v>827.88865874531302</v>
          </cell>
        </row>
        <row r="329">
          <cell r="D329">
            <v>823.24403265973899</v>
          </cell>
        </row>
        <row r="330">
          <cell r="D330">
            <v>950.93404654238998</v>
          </cell>
        </row>
        <row r="331">
          <cell r="D331">
            <v>1158.77785596433</v>
          </cell>
        </row>
        <row r="332">
          <cell r="D332">
            <v>1247.50327584656</v>
          </cell>
        </row>
        <row r="333">
          <cell r="D333">
            <v>1257.2447886488501</v>
          </cell>
        </row>
        <row r="334">
          <cell r="D334">
            <v>1271.36180039395</v>
          </cell>
        </row>
        <row r="335">
          <cell r="D335">
            <v>1144.60486390705</v>
          </cell>
        </row>
        <row r="336">
          <cell r="D336">
            <v>919.24582194586696</v>
          </cell>
        </row>
        <row r="337">
          <cell r="D337">
            <v>841.36279177716801</v>
          </cell>
        </row>
        <row r="338">
          <cell r="D338">
            <v>999.39221322288302</v>
          </cell>
        </row>
        <row r="339">
          <cell r="D339">
            <v>924.35167523283303</v>
          </cell>
        </row>
        <row r="340">
          <cell r="D340">
            <v>827.31662711890897</v>
          </cell>
        </row>
        <row r="341">
          <cell r="D341">
            <v>796.21747398303796</v>
          </cell>
        </row>
        <row r="342">
          <cell r="D342">
            <v>933.51262786347104</v>
          </cell>
        </row>
        <row r="343">
          <cell r="D343">
            <v>1153.7435503377401</v>
          </cell>
        </row>
        <row r="344">
          <cell r="D344">
            <v>1245.51928783739</v>
          </cell>
        </row>
        <row r="345">
          <cell r="D345">
            <v>1319.0526438664299</v>
          </cell>
        </row>
        <row r="346">
          <cell r="D346">
            <v>1273.9840239974101</v>
          </cell>
        </row>
        <row r="347">
          <cell r="D347">
            <v>1141.4446240618199</v>
          </cell>
        </row>
        <row r="348">
          <cell r="D348">
            <v>912.80676012945298</v>
          </cell>
        </row>
        <row r="349">
          <cell r="D349">
            <v>889.54347214521101</v>
          </cell>
        </row>
        <row r="350">
          <cell r="D350">
            <v>991.52339054459696</v>
          </cell>
        </row>
        <row r="351">
          <cell r="D351">
            <v>901.02394468623595</v>
          </cell>
        </row>
        <row r="352">
          <cell r="D352">
            <v>818.52252134316495</v>
          </cell>
        </row>
        <row r="353">
          <cell r="D353">
            <v>820.28047533484801</v>
          </cell>
        </row>
        <row r="354">
          <cell r="D354">
            <v>942.54540451120397</v>
          </cell>
        </row>
        <row r="355">
          <cell r="D355">
            <v>1169.44850367202</v>
          </cell>
        </row>
        <row r="356">
          <cell r="D356">
            <v>1264.27211135993</v>
          </cell>
        </row>
        <row r="357">
          <cell r="D357">
            <v>1256.96516632208</v>
          </cell>
        </row>
        <row r="358">
          <cell r="D358">
            <v>1264.16825906278</v>
          </cell>
        </row>
        <row r="359">
          <cell r="D359">
            <v>1132.9584506160299</v>
          </cell>
        </row>
        <row r="360">
          <cell r="D360">
            <v>903.646616897375</v>
          </cell>
        </row>
        <row r="361">
          <cell r="D361">
            <v>843.32084793904301</v>
          </cell>
        </row>
        <row r="362">
          <cell r="D362">
            <v>982.06541084684102</v>
          </cell>
        </row>
        <row r="363">
          <cell r="D363">
            <v>930.04674173905096</v>
          </cell>
        </row>
        <row r="364">
          <cell r="D364">
            <v>828.60182960397196</v>
          </cell>
        </row>
        <row r="365">
          <cell r="D365">
            <v>789.73218530654594</v>
          </cell>
        </row>
        <row r="366">
          <cell r="D366">
            <v>941.67201182708698</v>
          </cell>
        </row>
        <row r="367">
          <cell r="D367">
            <v>1144.9606645726101</v>
          </cell>
        </row>
        <row r="368">
          <cell r="D368">
            <v>1255.3187936188299</v>
          </cell>
        </row>
        <row r="369">
          <cell r="D369">
            <v>1323.64151160489</v>
          </cell>
        </row>
        <row r="370">
          <cell r="D370">
            <v>1267.16183838289</v>
          </cell>
        </row>
        <row r="371">
          <cell r="D371">
            <v>1155.8808599809699</v>
          </cell>
        </row>
        <row r="372">
          <cell r="D372">
            <v>917.07235632670904</v>
          </cell>
        </row>
        <row r="373">
          <cell r="D373">
            <v>879.61033983428604</v>
          </cell>
        </row>
        <row r="374">
          <cell r="D374">
            <v>988.01575303316099</v>
          </cell>
        </row>
        <row r="375">
          <cell r="D375">
            <v>910.34119627222594</v>
          </cell>
        </row>
        <row r="376">
          <cell r="D376">
            <v>821.06959626215598</v>
          </cell>
        </row>
        <row r="377">
          <cell r="D377">
            <v>810.29419578215595</v>
          </cell>
        </row>
        <row r="378">
          <cell r="D378">
            <v>948.177219939064</v>
          </cell>
        </row>
        <row r="379">
          <cell r="D379">
            <v>1174.53331705702</v>
          </cell>
        </row>
        <row r="380">
          <cell r="D380">
            <v>1260.0382659511099</v>
          </cell>
        </row>
        <row r="381">
          <cell r="D381">
            <v>1318.5313478174501</v>
          </cell>
        </row>
        <row r="382">
          <cell r="D382">
            <v>1273.5490263454601</v>
          </cell>
        </row>
        <row r="383">
          <cell r="D383">
            <v>1124.5503528987899</v>
          </cell>
        </row>
        <row r="384">
          <cell r="D384">
            <v>907.13220805555204</v>
          </cell>
        </row>
        <row r="385">
          <cell r="D385">
            <v>856.45799599723205</v>
          </cell>
        </row>
        <row r="386">
          <cell r="D386">
            <v>993.22834931757404</v>
          </cell>
        </row>
        <row r="387">
          <cell r="D387">
            <v>908.04618367770399</v>
          </cell>
        </row>
        <row r="388">
          <cell r="D388">
            <v>819.81151956433598</v>
          </cell>
        </row>
        <row r="389">
          <cell r="D389">
            <v>822.32512412288395</v>
          </cell>
        </row>
        <row r="390">
          <cell r="D390">
            <v>939.95761459404105</v>
          </cell>
        </row>
        <row r="391">
          <cell r="D391">
            <v>1178.24781003063</v>
          </cell>
        </row>
        <row r="392">
          <cell r="D392">
            <v>1261.46999883938</v>
          </cell>
        </row>
        <row r="393">
          <cell r="D393">
            <v>1320.2099915144599</v>
          </cell>
        </row>
        <row r="394">
          <cell r="D394">
            <v>1275.9266323300601</v>
          </cell>
        </row>
        <row r="395">
          <cell r="D395">
            <v>1120.58863974612</v>
          </cell>
        </row>
        <row r="396">
          <cell r="D396">
            <v>905.78580078807499</v>
          </cell>
        </row>
        <row r="397">
          <cell r="D397">
            <v>857.854814059761</v>
          </cell>
        </row>
        <row r="398">
          <cell r="D398">
            <v>898.67568358035305</v>
          </cell>
        </row>
        <row r="399">
          <cell r="D399">
            <v>919.12127751316802</v>
          </cell>
        </row>
        <row r="400">
          <cell r="D400">
            <v>831.10625006555995</v>
          </cell>
        </row>
        <row r="401">
          <cell r="D401">
            <v>824.82905354621005</v>
          </cell>
        </row>
        <row r="402">
          <cell r="D402">
            <v>904.60369317491302</v>
          </cell>
        </row>
        <row r="403">
          <cell r="D403">
            <v>1161.17642560844</v>
          </cell>
        </row>
        <row r="404">
          <cell r="D404">
            <v>1252.2402448077801</v>
          </cell>
        </row>
        <row r="405">
          <cell r="D405">
            <v>1326.1668749604401</v>
          </cell>
        </row>
        <row r="406">
          <cell r="D406">
            <v>1340.30772558798</v>
          </cell>
        </row>
        <row r="407">
          <cell r="D407">
            <v>1135.96357327428</v>
          </cell>
        </row>
        <row r="408">
          <cell r="D408">
            <v>908.80753999741103</v>
          </cell>
        </row>
        <row r="409">
          <cell r="D409">
            <v>856.46729769507101</v>
          </cell>
        </row>
        <row r="410">
          <cell r="D410">
            <v>997.73953669313903</v>
          </cell>
        </row>
        <row r="411">
          <cell r="D411">
            <v>911.76002110903198</v>
          </cell>
        </row>
        <row r="412">
          <cell r="D412">
            <v>826.40029013799199</v>
          </cell>
        </row>
        <row r="413">
          <cell r="D413">
            <v>812.26431515893103</v>
          </cell>
        </row>
        <row r="414">
          <cell r="D414">
            <v>959.02219209407303</v>
          </cell>
        </row>
        <row r="415">
          <cell r="D415">
            <v>1113.2695776324799</v>
          </cell>
        </row>
        <row r="416">
          <cell r="D416">
            <v>1299.0640222185</v>
          </cell>
        </row>
        <row r="417">
          <cell r="D417">
            <v>1265.12302861487</v>
          </cell>
        </row>
        <row r="418">
          <cell r="D418">
            <v>1269.1956875093499</v>
          </cell>
        </row>
        <row r="419">
          <cell r="D419">
            <v>1158.46508973609</v>
          </cell>
        </row>
        <row r="420">
          <cell r="D420">
            <v>916.71369763699499</v>
          </cell>
        </row>
        <row r="421">
          <cell r="D421">
            <v>854.05528860107404</v>
          </cell>
        </row>
        <row r="422">
          <cell r="D422">
            <v>995.99189038138002</v>
          </cell>
        </row>
        <row r="423">
          <cell r="D423">
            <v>915.54737673273598</v>
          </cell>
        </row>
        <row r="424">
          <cell r="D424">
            <v>827.48689714363002</v>
          </cell>
        </row>
        <row r="425">
          <cell r="D425">
            <v>823.63727746016104</v>
          </cell>
        </row>
        <row r="426">
          <cell r="D426">
            <v>924.143681480483</v>
          </cell>
        </row>
        <row r="427">
          <cell r="D427">
            <v>1153.1256797332601</v>
          </cell>
        </row>
        <row r="428">
          <cell r="D428">
            <v>1267.2681382825699</v>
          </cell>
        </row>
        <row r="429">
          <cell r="D429">
            <v>1271.82033331046</v>
          </cell>
        </row>
        <row r="430">
          <cell r="D430">
            <v>1271.83361002635</v>
          </cell>
        </row>
        <row r="431">
          <cell r="D431">
            <v>1166.14380597944</v>
          </cell>
        </row>
        <row r="432">
          <cell r="D432">
            <v>927.13164042942105</v>
          </cell>
        </row>
        <row r="433">
          <cell r="D433">
            <v>852.11378108434803</v>
          </cell>
        </row>
        <row r="434">
          <cell r="D434">
            <v>981.77257571461598</v>
          </cell>
        </row>
        <row r="435">
          <cell r="D435">
            <v>929.39727014123196</v>
          </cell>
        </row>
        <row r="436">
          <cell r="D436">
            <v>830.30471183346299</v>
          </cell>
        </row>
        <row r="437">
          <cell r="D437">
            <v>794.08954187222196</v>
          </cell>
        </row>
        <row r="438">
          <cell r="D438">
            <v>947.65090534552803</v>
          </cell>
        </row>
        <row r="439">
          <cell r="D439">
            <v>1152.2331261115501</v>
          </cell>
        </row>
        <row r="440">
          <cell r="D440">
            <v>1263.2267385724899</v>
          </cell>
        </row>
        <row r="441">
          <cell r="D441">
            <v>1331.85614253322</v>
          </cell>
        </row>
        <row r="442">
          <cell r="D442">
            <v>1274.89383042955</v>
          </cell>
        </row>
        <row r="443">
          <cell r="D443">
            <v>1162.8151291356401</v>
          </cell>
        </row>
        <row r="444">
          <cell r="D444">
            <v>922.26725831198996</v>
          </cell>
        </row>
        <row r="445">
          <cell r="D445">
            <v>858.12015519516603</v>
          </cell>
        </row>
        <row r="446">
          <cell r="D446">
            <v>979.23385032211695</v>
          </cell>
        </row>
        <row r="447">
          <cell r="D447">
            <v>931.29879561371297</v>
          </cell>
        </row>
        <row r="448">
          <cell r="D448">
            <v>830.68723959454996</v>
          </cell>
        </row>
        <row r="449">
          <cell r="D449">
            <v>818.370068237135</v>
          </cell>
        </row>
        <row r="450">
          <cell r="D450">
            <v>920.63401860737804</v>
          </cell>
        </row>
        <row r="451">
          <cell r="D451">
            <v>1152.0783690826599</v>
          </cell>
        </row>
        <row r="452">
          <cell r="D452">
            <v>1263.47715578576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DStat"/>
      <sheetName val="Corr"/>
      <sheetName val="Coef"/>
      <sheetName val="MStat"/>
      <sheetName val="Err"/>
      <sheetName val="Elas"/>
      <sheetName val="BX"/>
      <sheetName val="YH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8">
          <cell r="D118">
            <v>1112665.76768887</v>
          </cell>
        </row>
        <row r="119">
          <cell r="D119">
            <v>1046582.18903224</v>
          </cell>
        </row>
        <row r="120">
          <cell r="D120">
            <v>950076.194533017</v>
          </cell>
        </row>
        <row r="121">
          <cell r="D121">
            <v>893460.84451717895</v>
          </cell>
        </row>
        <row r="122">
          <cell r="D122">
            <v>911335.07661624299</v>
          </cell>
        </row>
        <row r="123">
          <cell r="D123">
            <v>828644.074752104</v>
          </cell>
        </row>
        <row r="124">
          <cell r="D124">
            <v>832904.51926905604</v>
          </cell>
        </row>
        <row r="125">
          <cell r="D125">
            <v>877000.61091640498</v>
          </cell>
        </row>
        <row r="126">
          <cell r="D126">
            <v>966163.33194644703</v>
          </cell>
        </row>
        <row r="127">
          <cell r="D127">
            <v>1063638.5922968099</v>
          </cell>
        </row>
        <row r="128">
          <cell r="D128">
            <v>1095254.99982001</v>
          </cell>
        </row>
        <row r="129">
          <cell r="D129">
            <v>1142969.5812347301</v>
          </cell>
        </row>
        <row r="130">
          <cell r="D130">
            <v>1109929.09362379</v>
          </cell>
        </row>
        <row r="131">
          <cell r="D131">
            <v>1040583.5577041199</v>
          </cell>
        </row>
        <row r="132">
          <cell r="D132">
            <v>942425.32831869402</v>
          </cell>
        </row>
        <row r="133">
          <cell r="D133">
            <v>904258.23370443005</v>
          </cell>
        </row>
        <row r="134">
          <cell r="D134">
            <v>907540.53960003797</v>
          </cell>
        </row>
        <row r="135">
          <cell r="D135">
            <v>827248.66167395003</v>
          </cell>
        </row>
        <row r="136">
          <cell r="D136">
            <v>840540.33390610805</v>
          </cell>
        </row>
        <row r="137">
          <cell r="D137">
            <v>897695.69362811197</v>
          </cell>
        </row>
        <row r="138">
          <cell r="D138">
            <v>976923.50465969997</v>
          </cell>
        </row>
        <row r="139">
          <cell r="D139">
            <v>1024105.41087259</v>
          </cell>
        </row>
        <row r="140">
          <cell r="D140">
            <v>1156288.20282101</v>
          </cell>
        </row>
        <row r="141">
          <cell r="D141">
            <v>1101579.17764464</v>
          </cell>
        </row>
        <row r="142">
          <cell r="D142">
            <v>1111396.27147971</v>
          </cell>
        </row>
        <row r="143">
          <cell r="D143">
            <v>1061892.20003878</v>
          </cell>
        </row>
        <row r="144">
          <cell r="D144">
            <v>953832.50206516904</v>
          </cell>
        </row>
        <row r="145">
          <cell r="D145">
            <v>913539.97993974702</v>
          </cell>
        </row>
        <row r="146">
          <cell r="D146">
            <v>909795.57384315901</v>
          </cell>
        </row>
        <row r="147">
          <cell r="D147">
            <v>836815.96740373399</v>
          </cell>
        </row>
        <row r="148">
          <cell r="D148">
            <v>849643.92871781997</v>
          </cell>
        </row>
        <row r="149">
          <cell r="D149">
            <v>970406.96309241105</v>
          </cell>
        </row>
        <row r="150">
          <cell r="D150">
            <v>965858.92936807999</v>
          </cell>
        </row>
        <row r="151">
          <cell r="D151">
            <v>1090504.1164438401</v>
          </cell>
        </row>
        <row r="152">
          <cell r="D152">
            <v>1135395.9324183799</v>
          </cell>
        </row>
        <row r="153">
          <cell r="D153">
            <v>1115404.8874180501</v>
          </cell>
        </row>
        <row r="154">
          <cell r="D154">
            <v>1187746.87568992</v>
          </cell>
        </row>
        <row r="155">
          <cell r="D155">
            <v>1061941.00445939</v>
          </cell>
        </row>
        <row r="156">
          <cell r="D156">
            <v>962763.05225244397</v>
          </cell>
        </row>
        <row r="157">
          <cell r="D157">
            <v>928055.75451899495</v>
          </cell>
        </row>
        <row r="158">
          <cell r="D158">
            <v>921498.50745957997</v>
          </cell>
        </row>
        <row r="159">
          <cell r="D159">
            <v>853201.069812014</v>
          </cell>
        </row>
        <row r="160">
          <cell r="D160">
            <v>866975.64003245998</v>
          </cell>
        </row>
        <row r="161">
          <cell r="D161">
            <v>926995.58444437303</v>
          </cell>
        </row>
        <row r="162">
          <cell r="D162">
            <v>1005849.48399937</v>
          </cell>
        </row>
        <row r="163">
          <cell r="D163">
            <v>1117299.9267412</v>
          </cell>
        </row>
        <row r="164">
          <cell r="D164">
            <v>1150359.9304015799</v>
          </cell>
        </row>
        <row r="165">
          <cell r="D165">
            <v>1188068.1556476699</v>
          </cell>
        </row>
        <row r="166">
          <cell r="D166">
            <v>1155989.76609652</v>
          </cell>
        </row>
        <row r="167">
          <cell r="D167">
            <v>1076471.4259591601</v>
          </cell>
        </row>
        <row r="168">
          <cell r="D168">
            <v>989317.10615506396</v>
          </cell>
        </row>
        <row r="169">
          <cell r="D169">
            <v>936118.59009482595</v>
          </cell>
        </row>
        <row r="170">
          <cell r="D170">
            <v>941048.54042579001</v>
          </cell>
        </row>
        <row r="171">
          <cell r="D171">
            <v>864122.57891137898</v>
          </cell>
        </row>
        <row r="172">
          <cell r="D172">
            <v>877627.726650781</v>
          </cell>
        </row>
        <row r="173">
          <cell r="D173">
            <v>948833.26944635203</v>
          </cell>
        </row>
        <row r="174">
          <cell r="D174">
            <v>1000593.6224737799</v>
          </cell>
        </row>
        <row r="175">
          <cell r="D175">
            <v>1122402.97074181</v>
          </cell>
        </row>
        <row r="176">
          <cell r="D176">
            <v>1154092.52123487</v>
          </cell>
        </row>
        <row r="177">
          <cell r="D177">
            <v>1191709.5474007099</v>
          </cell>
        </row>
        <row r="178">
          <cell r="D178">
            <v>1161244.78365429</v>
          </cell>
        </row>
        <row r="179">
          <cell r="D179">
            <v>1077480.60713205</v>
          </cell>
        </row>
        <row r="180">
          <cell r="D180">
            <v>993689.74459034298</v>
          </cell>
        </row>
        <row r="181">
          <cell r="D181">
            <v>936685.89440535603</v>
          </cell>
        </row>
        <row r="182">
          <cell r="D182">
            <v>950915.16970384296</v>
          </cell>
        </row>
        <row r="183">
          <cell r="D183">
            <v>878216.580575826</v>
          </cell>
        </row>
        <row r="184">
          <cell r="D184">
            <v>883761.93370163697</v>
          </cell>
        </row>
        <row r="185">
          <cell r="D185">
            <v>964481.41912427905</v>
          </cell>
        </row>
        <row r="186">
          <cell r="D186">
            <v>1045734.92171849</v>
          </cell>
        </row>
        <row r="187">
          <cell r="D187">
            <v>1136119.7159834199</v>
          </cell>
        </row>
        <row r="188">
          <cell r="D188">
            <v>1168721.77444807</v>
          </cell>
        </row>
        <row r="189">
          <cell r="D189">
            <v>1161176.9832629701</v>
          </cell>
        </row>
        <row r="190">
          <cell r="D190">
            <v>1179819.9596944</v>
          </cell>
        </row>
        <row r="191">
          <cell r="D191">
            <v>1110491.93156068</v>
          </cell>
        </row>
        <row r="192">
          <cell r="D192">
            <v>1011718.8669351001</v>
          </cell>
        </row>
        <row r="193">
          <cell r="D193">
            <v>959819.73141609295</v>
          </cell>
        </row>
        <row r="194">
          <cell r="D194">
            <v>967242.07357387303</v>
          </cell>
        </row>
        <row r="195">
          <cell r="D195">
            <v>885661.40114161302</v>
          </cell>
        </row>
        <row r="196">
          <cell r="D196">
            <v>901458.47724580998</v>
          </cell>
        </row>
        <row r="197">
          <cell r="D197">
            <v>954092.08942624205</v>
          </cell>
        </row>
        <row r="198">
          <cell r="D198">
            <v>1050646.15123577</v>
          </cell>
        </row>
        <row r="199">
          <cell r="D199">
            <v>1153810.95531192</v>
          </cell>
        </row>
        <row r="200">
          <cell r="D200">
            <v>1202734.71707834</v>
          </cell>
        </row>
        <row r="201">
          <cell r="D201">
            <v>1218819.1893613399</v>
          </cell>
        </row>
        <row r="202">
          <cell r="D202">
            <v>1188770.1335142299</v>
          </cell>
        </row>
        <row r="203">
          <cell r="D203">
            <v>1129952.18002108</v>
          </cell>
        </row>
        <row r="204">
          <cell r="D204">
            <v>1017196.44488975</v>
          </cell>
        </row>
        <row r="205">
          <cell r="D205">
            <v>989376.59562997904</v>
          </cell>
        </row>
        <row r="206">
          <cell r="D206">
            <v>992484.53272270004</v>
          </cell>
        </row>
        <row r="207">
          <cell r="D207">
            <v>904968.03302989597</v>
          </cell>
        </row>
        <row r="208">
          <cell r="D208">
            <v>915801.86413769296</v>
          </cell>
        </row>
        <row r="209">
          <cell r="D209">
            <v>992589.64783533802</v>
          </cell>
        </row>
        <row r="210">
          <cell r="D210">
            <v>1040057.79734962</v>
          </cell>
        </row>
        <row r="211">
          <cell r="D211">
            <v>1158817.6664450199</v>
          </cell>
        </row>
        <row r="212">
          <cell r="D212">
            <v>1215480.6657533899</v>
          </cell>
        </row>
        <row r="213">
          <cell r="D213">
            <v>1201908.0914171</v>
          </cell>
        </row>
        <row r="214">
          <cell r="D214">
            <v>1207646.37949841</v>
          </cell>
        </row>
        <row r="215">
          <cell r="D215">
            <v>1157230.21585794</v>
          </cell>
        </row>
        <row r="216">
          <cell r="D216">
            <v>1046767.86185027</v>
          </cell>
        </row>
        <row r="217">
          <cell r="D217">
            <v>997861.11561698397</v>
          </cell>
        </row>
        <row r="218">
          <cell r="D218">
            <v>999652.87336044002</v>
          </cell>
        </row>
        <row r="219">
          <cell r="D219">
            <v>932623.178349672</v>
          </cell>
        </row>
        <row r="220">
          <cell r="D220">
            <v>931188.72900027304</v>
          </cell>
        </row>
        <row r="221">
          <cell r="D221">
            <v>972845.75926533202</v>
          </cell>
        </row>
        <row r="222">
          <cell r="D222">
            <v>1090289.73996282</v>
          </cell>
        </row>
        <row r="223">
          <cell r="D223">
            <v>1179519.2952403801</v>
          </cell>
        </row>
        <row r="224">
          <cell r="D224">
            <v>1230931.72593776</v>
          </cell>
        </row>
        <row r="225">
          <cell r="D225">
            <v>1278386.3902346599</v>
          </cell>
        </row>
        <row r="226">
          <cell r="D226">
            <v>1229114.51514378</v>
          </cell>
        </row>
        <row r="227">
          <cell r="D227">
            <v>1172925.6540103201</v>
          </cell>
        </row>
        <row r="228">
          <cell r="D228">
            <v>1059005.85681356</v>
          </cell>
        </row>
        <row r="229">
          <cell r="D229">
            <v>1024755.01685221</v>
          </cell>
        </row>
        <row r="230">
          <cell r="D230">
            <v>1011953.99861835</v>
          </cell>
        </row>
        <row r="231">
          <cell r="D231">
            <v>936558.36182362505</v>
          </cell>
        </row>
        <row r="232">
          <cell r="D232">
            <v>950573.54167430801</v>
          </cell>
        </row>
        <row r="233">
          <cell r="D233">
            <v>1014320.31498268</v>
          </cell>
        </row>
        <row r="234">
          <cell r="D234">
            <v>1097063.51869675</v>
          </cell>
        </row>
        <row r="235">
          <cell r="D235">
            <v>1214670.1179432401</v>
          </cell>
        </row>
        <row r="236">
          <cell r="D236">
            <v>1248736.2970292601</v>
          </cell>
        </row>
        <row r="237">
          <cell r="D237">
            <v>1288831.4314097599</v>
          </cell>
        </row>
        <row r="238">
          <cell r="D238">
            <v>1254236.3454849101</v>
          </cell>
        </row>
        <row r="239">
          <cell r="D239">
            <v>1169515.1976053</v>
          </cell>
        </row>
        <row r="240">
          <cell r="D240">
            <v>1078942.8130161499</v>
          </cell>
        </row>
        <row r="241">
          <cell r="D241">
            <v>1021507.27952656</v>
          </cell>
        </row>
        <row r="242">
          <cell r="D242">
            <v>988892.87382389803</v>
          </cell>
        </row>
        <row r="243">
          <cell r="D243">
            <v>998377.73673518701</v>
          </cell>
        </row>
        <row r="244">
          <cell r="D244">
            <v>963151.39871702599</v>
          </cell>
        </row>
        <row r="245">
          <cell r="D245">
            <v>1038746.970273</v>
          </cell>
        </row>
        <row r="246">
          <cell r="D246">
            <v>1093981.2947144399</v>
          </cell>
        </row>
        <row r="247">
          <cell r="D247">
            <v>1284710.48556702</v>
          </cell>
        </row>
        <row r="248">
          <cell r="D248">
            <v>1263787.11546356</v>
          </cell>
        </row>
        <row r="249">
          <cell r="D249">
            <v>1309114.81332736</v>
          </cell>
        </row>
        <row r="250">
          <cell r="D250">
            <v>1274488.3158930601</v>
          </cell>
        </row>
        <row r="251">
          <cell r="D251">
            <v>1186281.48036844</v>
          </cell>
        </row>
        <row r="252">
          <cell r="D252">
            <v>1084078.2321418901</v>
          </cell>
        </row>
        <row r="253">
          <cell r="D253">
            <v>1042515.27480424</v>
          </cell>
        </row>
        <row r="254">
          <cell r="D254">
            <v>1068438.0355762399</v>
          </cell>
        </row>
        <row r="255">
          <cell r="D255">
            <v>971140.955023958</v>
          </cell>
        </row>
        <row r="256">
          <cell r="D256">
            <v>977436.21937436797</v>
          </cell>
        </row>
        <row r="257">
          <cell r="D257">
            <v>1029441.70999337</v>
          </cell>
        </row>
        <row r="258">
          <cell r="D258">
            <v>1132974.7786495499</v>
          </cell>
        </row>
        <row r="259">
          <cell r="D259">
            <v>1243644.3058923199</v>
          </cell>
        </row>
        <row r="260">
          <cell r="D260">
            <v>1277648.1990825101</v>
          </cell>
        </row>
        <row r="261">
          <cell r="D261">
            <v>1332777.37871486</v>
          </cell>
        </row>
        <row r="262">
          <cell r="D262">
            <v>1293550.4473188799</v>
          </cell>
        </row>
        <row r="263">
          <cell r="D263">
            <v>1213995.5260779299</v>
          </cell>
        </row>
        <row r="264">
          <cell r="D264">
            <v>1105466.3172220599</v>
          </cell>
        </row>
        <row r="265">
          <cell r="D265">
            <v>1066687.10367134</v>
          </cell>
        </row>
        <row r="266">
          <cell r="D266">
            <v>1077870.7585426699</v>
          </cell>
        </row>
        <row r="267">
          <cell r="D267">
            <v>982533.49270472303</v>
          </cell>
        </row>
        <row r="268">
          <cell r="D268">
            <v>998222.64303644397</v>
          </cell>
        </row>
        <row r="269">
          <cell r="D269">
            <v>1064369.8603914401</v>
          </cell>
        </row>
        <row r="270">
          <cell r="D270">
            <v>1153208.1884636499</v>
          </cell>
        </row>
        <row r="271">
          <cell r="D271">
            <v>1203650.1608661299</v>
          </cell>
        </row>
        <row r="272">
          <cell r="D272">
            <v>1357151.68855746</v>
          </cell>
        </row>
        <row r="273">
          <cell r="D273">
            <v>1289467.7197326501</v>
          </cell>
        </row>
        <row r="274">
          <cell r="D274">
            <v>1301003.2538231499</v>
          </cell>
        </row>
        <row r="275">
          <cell r="D275">
            <v>1245203.2470390601</v>
          </cell>
        </row>
        <row r="276">
          <cell r="D276">
            <v>1125440.17563003</v>
          </cell>
        </row>
        <row r="277">
          <cell r="D277">
            <v>1081954.8474972199</v>
          </cell>
        </row>
        <row r="278">
          <cell r="D278">
            <v>1098567.7078394799</v>
          </cell>
        </row>
        <row r="279">
          <cell r="D279">
            <v>1001671.4431282399</v>
          </cell>
        </row>
        <row r="280">
          <cell r="D280">
            <v>1012864.28987601</v>
          </cell>
        </row>
        <row r="281">
          <cell r="D281">
            <v>1095873.2305713899</v>
          </cell>
        </row>
        <row r="282">
          <cell r="D282">
            <v>1145178.40552232</v>
          </cell>
        </row>
        <row r="283">
          <cell r="D283">
            <v>1272264.19887481</v>
          </cell>
        </row>
        <row r="284">
          <cell r="D284">
            <v>1332816.22443384</v>
          </cell>
        </row>
        <row r="285">
          <cell r="D285">
            <v>1317337.8195449901</v>
          </cell>
        </row>
        <row r="286">
          <cell r="D286">
            <v>1323554.5410412999</v>
          </cell>
        </row>
        <row r="287">
          <cell r="D287">
            <v>1269367.40933287</v>
          </cell>
        </row>
        <row r="288">
          <cell r="D288">
            <v>1151610.1255574699</v>
          </cell>
        </row>
        <row r="289">
          <cell r="D289">
            <v>1105412.3674564201</v>
          </cell>
        </row>
        <row r="290">
          <cell r="D290">
            <v>1064620.6093880001</v>
          </cell>
        </row>
        <row r="291">
          <cell r="D291">
            <v>1061244.94759599</v>
          </cell>
        </row>
        <row r="292">
          <cell r="D292">
            <v>1033176.08869666</v>
          </cell>
        </row>
        <row r="293">
          <cell r="D293">
            <v>1139797.56280776</v>
          </cell>
        </row>
        <row r="294">
          <cell r="D294">
            <v>1203377.8131932199</v>
          </cell>
        </row>
        <row r="295">
          <cell r="D295">
            <v>1315245.75324439</v>
          </cell>
        </row>
        <row r="296">
          <cell r="D296">
            <v>1415766.2180218301</v>
          </cell>
        </row>
        <row r="297">
          <cell r="D297">
            <v>1329584.26303631</v>
          </cell>
        </row>
        <row r="298">
          <cell r="D298">
            <v>1421038.93916926</v>
          </cell>
        </row>
        <row r="299">
          <cell r="D299">
            <v>1260468.8417326501</v>
          </cell>
        </row>
        <row r="300">
          <cell r="D300">
            <v>1141387.70589009</v>
          </cell>
        </row>
        <row r="301">
          <cell r="D301">
            <v>1089088.0588138001</v>
          </cell>
        </row>
        <row r="302">
          <cell r="D302">
            <v>1126986.8529630399</v>
          </cell>
        </row>
        <row r="303">
          <cell r="D303">
            <v>1036732.40827409</v>
          </cell>
        </row>
        <row r="304">
          <cell r="D304">
            <v>1053653.6478591301</v>
          </cell>
        </row>
        <row r="305">
          <cell r="D305">
            <v>1138133.58604456</v>
          </cell>
        </row>
        <row r="306">
          <cell r="D306">
            <v>1196756.4570458699</v>
          </cell>
        </row>
        <row r="307">
          <cell r="D307">
            <v>1338266.79038545</v>
          </cell>
        </row>
        <row r="308">
          <cell r="D308">
            <v>1373457.6082547901</v>
          </cell>
        </row>
        <row r="309">
          <cell r="D309">
            <v>1417417.3846000901</v>
          </cell>
        </row>
        <row r="310">
          <cell r="D310">
            <v>1381580.4885324</v>
          </cell>
        </row>
        <row r="311">
          <cell r="D311">
            <v>1284818.4306790801</v>
          </cell>
        </row>
        <row r="312">
          <cell r="D312">
            <v>1192352.1664825601</v>
          </cell>
        </row>
        <row r="313">
          <cell r="D313">
            <v>1129946.9618350901</v>
          </cell>
        </row>
        <row r="314">
          <cell r="D314">
            <v>1145633.8078161799</v>
          </cell>
        </row>
        <row r="315">
          <cell r="D315">
            <v>1058276.35811045</v>
          </cell>
        </row>
        <row r="316">
          <cell r="D316">
            <v>1064055.8635968999</v>
          </cell>
        </row>
        <row r="317">
          <cell r="D317">
            <v>1158159.2095993799</v>
          </cell>
        </row>
        <row r="318">
          <cell r="D318">
            <v>1250225.08528314</v>
          </cell>
        </row>
        <row r="319">
          <cell r="D319">
            <v>1351526.14745396</v>
          </cell>
        </row>
        <row r="320">
          <cell r="D320">
            <v>1387484.0024371</v>
          </cell>
        </row>
        <row r="321">
          <cell r="D321">
            <v>1377612.18686417</v>
          </cell>
        </row>
        <row r="322">
          <cell r="D322">
            <v>1400270.51900824</v>
          </cell>
        </row>
        <row r="323">
          <cell r="D323">
            <v>1320566.43679816</v>
          </cell>
        </row>
        <row r="324">
          <cell r="D324">
            <v>1209886.40068603</v>
          </cell>
        </row>
        <row r="325">
          <cell r="D325">
            <v>1148378.9422039101</v>
          </cell>
        </row>
        <row r="326">
          <cell r="D326">
            <v>1181830.31517531</v>
          </cell>
        </row>
        <row r="327">
          <cell r="D327">
            <v>1074948.34630194</v>
          </cell>
        </row>
        <row r="328">
          <cell r="D328">
            <v>1081801.9446058201</v>
          </cell>
        </row>
        <row r="329">
          <cell r="D329">
            <v>1138310.24489337</v>
          </cell>
        </row>
        <row r="330">
          <cell r="D330">
            <v>1250662.2915125999</v>
          </cell>
        </row>
        <row r="331">
          <cell r="D331">
            <v>1369933.69735433</v>
          </cell>
        </row>
        <row r="332">
          <cell r="D332">
            <v>1406240.71826794</v>
          </cell>
        </row>
        <row r="333">
          <cell r="D333">
            <v>1466720.93123893</v>
          </cell>
        </row>
        <row r="334">
          <cell r="D334">
            <v>1424033.9037483099</v>
          </cell>
        </row>
        <row r="335">
          <cell r="D335">
            <v>1337914.2907384001</v>
          </cell>
        </row>
        <row r="336">
          <cell r="D336">
            <v>1221698.07540477</v>
          </cell>
        </row>
        <row r="337">
          <cell r="D337">
            <v>1186694.81952844</v>
          </cell>
        </row>
        <row r="338">
          <cell r="D338">
            <v>1172125.61763977</v>
          </cell>
        </row>
        <row r="339">
          <cell r="D339">
            <v>1082161.4171217601</v>
          </cell>
        </row>
        <row r="340">
          <cell r="D340">
            <v>1102700.82340348</v>
          </cell>
        </row>
        <row r="341">
          <cell r="D341">
            <v>1190894.5102395799</v>
          </cell>
        </row>
        <row r="342">
          <cell r="D342">
            <v>1258010.6679197601</v>
          </cell>
        </row>
        <row r="343">
          <cell r="D343">
            <v>1394037.6458284501</v>
          </cell>
        </row>
        <row r="344">
          <cell r="D344">
            <v>1444595.0458108401</v>
          </cell>
        </row>
        <row r="345">
          <cell r="D345">
            <v>1416578.49087327</v>
          </cell>
        </row>
        <row r="346">
          <cell r="D346">
            <v>1435335.3508183099</v>
          </cell>
        </row>
        <row r="347">
          <cell r="D347">
            <v>1356776.6224221699</v>
          </cell>
        </row>
        <row r="348">
          <cell r="D348">
            <v>1240892.7111526099</v>
          </cell>
        </row>
        <row r="349">
          <cell r="D349">
            <v>1203628.83826885</v>
          </cell>
        </row>
        <row r="350">
          <cell r="D350">
            <v>1199747.1564209701</v>
          </cell>
        </row>
        <row r="351">
          <cell r="D351">
            <v>1119388.10429924</v>
          </cell>
        </row>
        <row r="352">
          <cell r="D352">
            <v>1116817.04591685</v>
          </cell>
        </row>
        <row r="353">
          <cell r="D353">
            <v>1164169.48659092</v>
          </cell>
        </row>
        <row r="354">
          <cell r="D354">
            <v>1299855.0041386699</v>
          </cell>
        </row>
        <row r="355">
          <cell r="D355">
            <v>1400015.3736353</v>
          </cell>
        </row>
        <row r="356">
          <cell r="D356">
            <v>1458415.11928038</v>
          </cell>
        </row>
        <row r="357">
          <cell r="D357">
            <v>1513843.6910020399</v>
          </cell>
        </row>
        <row r="358">
          <cell r="D358">
            <v>1455966.7842780999</v>
          </cell>
        </row>
        <row r="359">
          <cell r="D359">
            <v>1391801.99180084</v>
          </cell>
        </row>
        <row r="360">
          <cell r="D360">
            <v>1262800.8952895999</v>
          </cell>
        </row>
        <row r="361">
          <cell r="D361">
            <v>1227239.26394936</v>
          </cell>
        </row>
        <row r="362">
          <cell r="D362">
            <v>1211363.75872251</v>
          </cell>
        </row>
        <row r="363">
          <cell r="D363">
            <v>1121825.4737974</v>
          </cell>
        </row>
        <row r="364">
          <cell r="D364">
            <v>1137894.8355957</v>
          </cell>
        </row>
        <row r="365">
          <cell r="D365">
            <v>1211919.45391658</v>
          </cell>
        </row>
        <row r="366">
          <cell r="D366">
            <v>1306243.2331722099</v>
          </cell>
        </row>
        <row r="367">
          <cell r="D367">
            <v>1440867.6769878799</v>
          </cell>
        </row>
        <row r="368">
          <cell r="D368">
            <v>1479153.8959812501</v>
          </cell>
        </row>
        <row r="369">
          <cell r="D369">
            <v>1526076.5335496401</v>
          </cell>
        </row>
        <row r="370">
          <cell r="D370">
            <v>1485767.2233678601</v>
          </cell>
        </row>
        <row r="371">
          <cell r="D371">
            <v>1388143.6574780301</v>
          </cell>
        </row>
        <row r="372">
          <cell r="D372">
            <v>1287108.6022342199</v>
          </cell>
        </row>
        <row r="373">
          <cell r="D373">
            <v>1225855.76364895</v>
          </cell>
        </row>
        <row r="374">
          <cell r="D374">
            <v>1234366.68384707</v>
          </cell>
        </row>
        <row r="375">
          <cell r="D375">
            <v>1136032.0255573899</v>
          </cell>
        </row>
        <row r="376">
          <cell r="D376">
            <v>1154381.9970822099</v>
          </cell>
        </row>
        <row r="377">
          <cell r="D377">
            <v>1246052.23466889</v>
          </cell>
        </row>
        <row r="378">
          <cell r="D378">
            <v>1308363.5180816699</v>
          </cell>
        </row>
        <row r="379">
          <cell r="D379">
            <v>1460743.0005639</v>
          </cell>
        </row>
        <row r="380">
          <cell r="D380">
            <v>1497933.32889021</v>
          </cell>
        </row>
        <row r="381">
          <cell r="D381">
            <v>1545272.7536486001</v>
          </cell>
        </row>
        <row r="382">
          <cell r="D382">
            <v>1506056.1944524201</v>
          </cell>
        </row>
        <row r="383">
          <cell r="D383">
            <v>1401340.6125093601</v>
          </cell>
        </row>
        <row r="384">
          <cell r="D384">
            <v>1303130.50249749</v>
          </cell>
        </row>
        <row r="385">
          <cell r="D385">
            <v>1242784.07469269</v>
          </cell>
        </row>
        <row r="386">
          <cell r="D386">
            <v>1131863.1945350899</v>
          </cell>
        </row>
        <row r="387">
          <cell r="D387">
            <v>1154048.6848360801</v>
          </cell>
        </row>
        <row r="388">
          <cell r="D388">
            <v>1171857.0482600201</v>
          </cell>
        </row>
        <row r="389">
          <cell r="D389">
            <v>1262343.9577550001</v>
          </cell>
        </row>
        <row r="390">
          <cell r="D390">
            <v>1290279.0778084199</v>
          </cell>
        </row>
        <row r="391">
          <cell r="D391">
            <v>1467729.0670058399</v>
          </cell>
        </row>
        <row r="392">
          <cell r="D392">
            <v>1502659.57168548</v>
          </cell>
        </row>
        <row r="393">
          <cell r="D393">
            <v>1566260.34455613</v>
          </cell>
        </row>
        <row r="394">
          <cell r="D394">
            <v>1591673.68375903</v>
          </cell>
        </row>
        <row r="395">
          <cell r="D395">
            <v>1421313.4305813699</v>
          </cell>
        </row>
        <row r="396">
          <cell r="D396">
            <v>1305038.93107204</v>
          </cell>
        </row>
        <row r="397">
          <cell r="D397">
            <v>1261800.5300962599</v>
          </cell>
        </row>
        <row r="398">
          <cell r="D398">
            <v>1273081.5207066699</v>
          </cell>
        </row>
        <row r="399">
          <cell r="D399">
            <v>1160527.09133696</v>
          </cell>
        </row>
        <row r="400">
          <cell r="D400">
            <v>1178128.5727119199</v>
          </cell>
        </row>
        <row r="401">
          <cell r="D401">
            <v>1253601.91414142</v>
          </cell>
        </row>
        <row r="402">
          <cell r="D402">
            <v>1352964.32969079</v>
          </cell>
        </row>
        <row r="403">
          <cell r="D403">
            <v>1406935.2154296101</v>
          </cell>
        </row>
        <row r="404">
          <cell r="D404">
            <v>1584085.89005014</v>
          </cell>
        </row>
        <row r="405">
          <cell r="D405">
            <v>1503322.2978441</v>
          </cell>
        </row>
        <row r="406">
          <cell r="D406">
            <v>1516658.37178938</v>
          </cell>
        </row>
        <row r="407">
          <cell r="D407">
            <v>1453351.93306001</v>
          </cell>
        </row>
        <row r="408">
          <cell r="D408">
            <v>1318944.99558804</v>
          </cell>
        </row>
        <row r="409">
          <cell r="D409">
            <v>1272409.25741311</v>
          </cell>
        </row>
        <row r="410">
          <cell r="D410">
            <v>1286198.92746007</v>
          </cell>
        </row>
        <row r="411">
          <cell r="D411">
            <v>1172681.3602884701</v>
          </cell>
        </row>
        <row r="412">
          <cell r="D412">
            <v>1184665.57991986</v>
          </cell>
        </row>
        <row r="413">
          <cell r="D413">
            <v>1278854.7673647399</v>
          </cell>
        </row>
        <row r="414">
          <cell r="D414">
            <v>1331491.2415189401</v>
          </cell>
        </row>
        <row r="415">
          <cell r="D415">
            <v>1473031.45797806</v>
          </cell>
        </row>
        <row r="416">
          <cell r="D416">
            <v>1539912.55768052</v>
          </cell>
        </row>
        <row r="417">
          <cell r="D417">
            <v>1520493.8969187101</v>
          </cell>
        </row>
        <row r="418">
          <cell r="D418">
            <v>1527436.8812444999</v>
          </cell>
        </row>
        <row r="419">
          <cell r="D419">
            <v>1466472.1697517899</v>
          </cell>
        </row>
        <row r="420">
          <cell r="D420">
            <v>1335676.76690559</v>
          </cell>
        </row>
        <row r="421">
          <cell r="D421">
            <v>1281604.5266066301</v>
          </cell>
        </row>
        <row r="422">
          <cell r="D422">
            <v>1282095.86755292</v>
          </cell>
        </row>
        <row r="423">
          <cell r="D423">
            <v>1196013.83564917</v>
          </cell>
        </row>
        <row r="424">
          <cell r="D424">
            <v>1192713.9095205099</v>
          </cell>
        </row>
        <row r="425">
          <cell r="D425">
            <v>1241731.7903224099</v>
          </cell>
        </row>
        <row r="426">
          <cell r="D426">
            <v>1383597.44142914</v>
          </cell>
        </row>
        <row r="427">
          <cell r="D427">
            <v>1486740.9207993899</v>
          </cell>
        </row>
        <row r="428">
          <cell r="D428">
            <v>1546922.65958617</v>
          </cell>
        </row>
        <row r="429">
          <cell r="D429">
            <v>1604910.2609604199</v>
          </cell>
        </row>
        <row r="430">
          <cell r="D430">
            <v>1543460.65483641</v>
          </cell>
        </row>
        <row r="431">
          <cell r="D431">
            <v>1476466.5086062599</v>
          </cell>
        </row>
        <row r="432">
          <cell r="D432">
            <v>1342835.3048150099</v>
          </cell>
        </row>
        <row r="433">
          <cell r="D433">
            <v>1302796.38782568</v>
          </cell>
        </row>
        <row r="434">
          <cell r="D434">
            <v>1289191.1832930499</v>
          </cell>
        </row>
        <row r="435">
          <cell r="D435">
            <v>1210508.48106045</v>
          </cell>
        </row>
        <row r="436">
          <cell r="D436">
            <v>1205233.0118549</v>
          </cell>
        </row>
        <row r="437">
          <cell r="D437">
            <v>1291033.3142395499</v>
          </cell>
        </row>
        <row r="438">
          <cell r="D438">
            <v>1358641.1704172499</v>
          </cell>
        </row>
        <row r="439">
          <cell r="D439">
            <v>1502700.84343803</v>
          </cell>
        </row>
        <row r="440">
          <cell r="D440">
            <v>1561825.26022694</v>
          </cell>
        </row>
        <row r="441">
          <cell r="D441">
            <v>1618121.60852398</v>
          </cell>
        </row>
        <row r="442">
          <cell r="D442">
            <v>1561600.84898538</v>
          </cell>
        </row>
        <row r="443">
          <cell r="D443">
            <v>1489898.39720614</v>
          </cell>
        </row>
        <row r="444">
          <cell r="D444">
            <v>1355089.17852945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DStat"/>
      <sheetName val="Corr"/>
      <sheetName val="Coef"/>
      <sheetName val="MStat"/>
      <sheetName val="Err"/>
      <sheetName val="Elas"/>
      <sheetName val="BX"/>
      <sheetName val="YH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8">
          <cell r="D118">
            <v>300216.816592057</v>
          </cell>
        </row>
        <row r="119">
          <cell r="D119">
            <v>286132.19759986899</v>
          </cell>
        </row>
        <row r="120">
          <cell r="D120">
            <v>271114.79842372501</v>
          </cell>
        </row>
        <row r="121">
          <cell r="D121">
            <v>250347.115784497</v>
          </cell>
        </row>
        <row r="122">
          <cell r="D122">
            <v>239245.66185648201</v>
          </cell>
        </row>
        <row r="123">
          <cell r="D123">
            <v>238442.728864946</v>
          </cell>
        </row>
        <row r="124">
          <cell r="D124">
            <v>239924.23445028599</v>
          </cell>
        </row>
        <row r="125">
          <cell r="D125">
            <v>245213.48307464301</v>
          </cell>
        </row>
        <row r="126">
          <cell r="D126">
            <v>259078.989466275</v>
          </cell>
        </row>
        <row r="127">
          <cell r="D127">
            <v>284486.33446342399</v>
          </cell>
        </row>
        <row r="128">
          <cell r="D128">
            <v>272315.81474402902</v>
          </cell>
        </row>
        <row r="129">
          <cell r="D129">
            <v>279721.58670507901</v>
          </cell>
        </row>
        <row r="130">
          <cell r="D130">
            <v>301303.52024768997</v>
          </cell>
        </row>
        <row r="131">
          <cell r="D131">
            <v>287076.77300685801</v>
          </cell>
        </row>
        <row r="132">
          <cell r="D132">
            <v>272107.19039379701</v>
          </cell>
        </row>
        <row r="133">
          <cell r="D133">
            <v>251772.37435946299</v>
          </cell>
        </row>
        <row r="134">
          <cell r="D134">
            <v>241076.163941251</v>
          </cell>
        </row>
        <row r="135">
          <cell r="D135">
            <v>240345.59462087299</v>
          </cell>
        </row>
        <row r="136">
          <cell r="D136">
            <v>242038.85627521499</v>
          </cell>
        </row>
        <row r="137">
          <cell r="D137">
            <v>247622.61817543101</v>
          </cell>
        </row>
        <row r="138">
          <cell r="D138">
            <v>263850.52527244698</v>
          </cell>
        </row>
        <row r="139">
          <cell r="D139">
            <v>285535.749012555</v>
          </cell>
        </row>
        <row r="140">
          <cell r="D140">
            <v>275312.10119124601</v>
          </cell>
        </row>
        <row r="141">
          <cell r="D141">
            <v>278634.90802519902</v>
          </cell>
        </row>
        <row r="142">
          <cell r="D142">
            <v>302578.89552104799</v>
          </cell>
        </row>
        <row r="143">
          <cell r="D143">
            <v>289297.72220954602</v>
          </cell>
        </row>
        <row r="144">
          <cell r="D144">
            <v>273669.543861777</v>
          </cell>
        </row>
        <row r="145">
          <cell r="D145">
            <v>253582.513556936</v>
          </cell>
        </row>
        <row r="146">
          <cell r="D146">
            <v>244828.65187919501</v>
          </cell>
        </row>
        <row r="147">
          <cell r="D147">
            <v>243925.29524962499</v>
          </cell>
        </row>
        <row r="148">
          <cell r="D148">
            <v>245442.88970298</v>
          </cell>
        </row>
        <row r="149">
          <cell r="D149">
            <v>251350.73056424299</v>
          </cell>
        </row>
        <row r="150">
          <cell r="D150">
            <v>265632.41044242401</v>
          </cell>
        </row>
        <row r="151">
          <cell r="D151">
            <v>290685.74753052398</v>
          </cell>
        </row>
        <row r="152">
          <cell r="D152">
            <v>277864.89337426698</v>
          </cell>
        </row>
        <row r="153">
          <cell r="D153">
            <v>281008.12211279903</v>
          </cell>
        </row>
        <row r="154">
          <cell r="D154">
            <v>307888.70262433699</v>
          </cell>
        </row>
        <row r="155">
          <cell r="D155">
            <v>289077.92616071401</v>
          </cell>
        </row>
        <row r="156">
          <cell r="D156">
            <v>273678.21223409101</v>
          </cell>
        </row>
        <row r="157">
          <cell r="D157">
            <v>254823.47302300201</v>
          </cell>
        </row>
        <row r="158">
          <cell r="D158">
            <v>246460.12273832201</v>
          </cell>
        </row>
        <row r="159">
          <cell r="D159">
            <v>245516.718106621</v>
          </cell>
        </row>
        <row r="160">
          <cell r="D160">
            <v>247154.24383950999</v>
          </cell>
        </row>
        <row r="161">
          <cell r="D161">
            <v>252616.38604061099</v>
          </cell>
        </row>
        <row r="162">
          <cell r="D162">
            <v>267832.09483810503</v>
          </cell>
        </row>
        <row r="163">
          <cell r="D163">
            <v>292965.21762559202</v>
          </cell>
        </row>
        <row r="164">
          <cell r="D164">
            <v>279424.84131597303</v>
          </cell>
        </row>
        <row r="165">
          <cell r="D165">
            <v>285758.55295373098</v>
          </cell>
        </row>
        <row r="166">
          <cell r="D166">
            <v>306746.760208525</v>
          </cell>
        </row>
        <row r="167">
          <cell r="D167">
            <v>290452.95986965997</v>
          </cell>
        </row>
        <row r="168">
          <cell r="D168">
            <v>275210.467463393</v>
          </cell>
        </row>
        <row r="169">
          <cell r="D169">
            <v>256614.603542597</v>
          </cell>
        </row>
        <row r="170">
          <cell r="D170">
            <v>248412.06326256099</v>
          </cell>
        </row>
        <row r="171">
          <cell r="D171">
            <v>247490.19520799001</v>
          </cell>
        </row>
        <row r="172">
          <cell r="D172">
            <v>249171.28902662601</v>
          </cell>
        </row>
        <row r="173">
          <cell r="D173">
            <v>254778.772797688</v>
          </cell>
        </row>
        <row r="174">
          <cell r="D174">
            <v>269844.56049847201</v>
          </cell>
        </row>
        <row r="175">
          <cell r="D175">
            <v>295119.54779038701</v>
          </cell>
        </row>
        <row r="176">
          <cell r="D176">
            <v>281245.44416650903</v>
          </cell>
        </row>
        <row r="177">
          <cell r="D177">
            <v>287580.42565656401</v>
          </cell>
        </row>
        <row r="178">
          <cell r="D178">
            <v>308512.403623269</v>
          </cell>
        </row>
        <row r="179">
          <cell r="D179">
            <v>291795.56572028197</v>
          </cell>
        </row>
        <row r="180">
          <cell r="D180">
            <v>276597.40338455403</v>
          </cell>
        </row>
        <row r="181">
          <cell r="D181">
            <v>258057.619796949</v>
          </cell>
        </row>
        <row r="182">
          <cell r="D182">
            <v>250119.76373846599</v>
          </cell>
        </row>
        <row r="183">
          <cell r="D183">
            <v>249050.49929107301</v>
          </cell>
        </row>
        <row r="184">
          <cell r="D184">
            <v>250215.81325151201</v>
          </cell>
        </row>
        <row r="185">
          <cell r="D185">
            <v>255582.06909225599</v>
          </cell>
        </row>
        <row r="186">
          <cell r="D186">
            <v>269919.31424827903</v>
          </cell>
        </row>
        <row r="187">
          <cell r="D187">
            <v>295004.47997169301</v>
          </cell>
        </row>
        <row r="188">
          <cell r="D188">
            <v>282199.21336653898</v>
          </cell>
        </row>
        <row r="189">
          <cell r="D189">
            <v>286249.18499264802</v>
          </cell>
        </row>
        <row r="190">
          <cell r="D190">
            <v>310595.38955072197</v>
          </cell>
        </row>
        <row r="191">
          <cell r="D191">
            <v>296527.37405714998</v>
          </cell>
        </row>
        <row r="192">
          <cell r="D192">
            <v>281389.23884116602</v>
          </cell>
        </row>
        <row r="193">
          <cell r="D193">
            <v>260630.90717881799</v>
          </cell>
        </row>
        <row r="194">
          <cell r="D194">
            <v>251544.24458344499</v>
          </cell>
        </row>
        <row r="195">
          <cell r="D195">
            <v>250534.19398621799</v>
          </cell>
        </row>
        <row r="196">
          <cell r="D196">
            <v>252087.73931441101</v>
          </cell>
        </row>
        <row r="197">
          <cell r="D197">
            <v>257235.15688649999</v>
          </cell>
        </row>
        <row r="198">
          <cell r="D198">
            <v>272001.35824934102</v>
          </cell>
        </row>
        <row r="199">
          <cell r="D199">
            <v>296965.71783207299</v>
          </cell>
        </row>
        <row r="200">
          <cell r="D200">
            <v>284607.66594719997</v>
          </cell>
        </row>
        <row r="201">
          <cell r="D201">
            <v>289952.73981569801</v>
          </cell>
        </row>
        <row r="202">
          <cell r="D202">
            <v>311278.79034723598</v>
          </cell>
        </row>
        <row r="203">
          <cell r="D203">
            <v>296760.85632509697</v>
          </cell>
        </row>
        <row r="204">
          <cell r="D204">
            <v>280795.80038197403</v>
          </cell>
        </row>
        <row r="205">
          <cell r="D205">
            <v>261444.125167013</v>
          </cell>
        </row>
        <row r="206">
          <cell r="D206">
            <v>253055.08865983601</v>
          </cell>
        </row>
        <row r="207">
          <cell r="D207">
            <v>252008.92100273399</v>
          </cell>
        </row>
        <row r="208">
          <cell r="D208">
            <v>253305.107069094</v>
          </cell>
        </row>
        <row r="209">
          <cell r="D209">
            <v>258660.09745051499</v>
          </cell>
        </row>
        <row r="210">
          <cell r="D210">
            <v>272321.606833347</v>
          </cell>
        </row>
        <row r="211">
          <cell r="D211">
            <v>297117.67348598898</v>
          </cell>
        </row>
        <row r="212">
          <cell r="D212">
            <v>285397.66370913299</v>
          </cell>
        </row>
        <row r="213">
          <cell r="D213">
            <v>289256.35338573699</v>
          </cell>
        </row>
        <row r="214">
          <cell r="D214">
            <v>312970.79100540001</v>
          </cell>
        </row>
        <row r="215">
          <cell r="D215">
            <v>300081.94831967901</v>
          </cell>
        </row>
        <row r="216">
          <cell r="D216">
            <v>284389.05832495203</v>
          </cell>
        </row>
        <row r="217">
          <cell r="D217">
            <v>263302.71972806402</v>
          </cell>
        </row>
        <row r="218">
          <cell r="D218">
            <v>254422.03643688501</v>
          </cell>
        </row>
        <row r="219">
          <cell r="D219">
            <v>253351.650765981</v>
          </cell>
        </row>
        <row r="220">
          <cell r="D220">
            <v>254508.63166531801</v>
          </cell>
        </row>
        <row r="221">
          <cell r="D221">
            <v>259375.76055669799</v>
          </cell>
        </row>
        <row r="222">
          <cell r="D222">
            <v>273181.014729338</v>
          </cell>
        </row>
        <row r="223">
          <cell r="D223">
            <v>297822.018629578</v>
          </cell>
        </row>
        <row r="224">
          <cell r="D224">
            <v>286310.248898694</v>
          </cell>
        </row>
        <row r="225">
          <cell r="D225">
            <v>293330.274801786</v>
          </cell>
        </row>
        <row r="226">
          <cell r="D226">
            <v>314242.24559973</v>
          </cell>
        </row>
        <row r="227">
          <cell r="D227">
            <v>300864.96055022901</v>
          </cell>
        </row>
        <row r="228">
          <cell r="D228">
            <v>285135.502492662</v>
          </cell>
        </row>
        <row r="229">
          <cell r="D229">
            <v>264485.47741157399</v>
          </cell>
        </row>
        <row r="230">
          <cell r="D230">
            <v>255441.08919371499</v>
          </cell>
        </row>
        <row r="231">
          <cell r="D231">
            <v>254405.59036452099</v>
          </cell>
        </row>
        <row r="232">
          <cell r="D232">
            <v>255965.37269553801</v>
          </cell>
        </row>
        <row r="233">
          <cell r="D233">
            <v>261354.18251862499</v>
          </cell>
        </row>
        <row r="234">
          <cell r="D234">
            <v>276489.61407922802</v>
          </cell>
        </row>
        <row r="235">
          <cell r="D235">
            <v>301527.649558826</v>
          </cell>
        </row>
        <row r="236">
          <cell r="D236">
            <v>287888.661368453</v>
          </cell>
        </row>
        <row r="237">
          <cell r="D237">
            <v>294136.68603474199</v>
          </cell>
        </row>
        <row r="238">
          <cell r="D238">
            <v>315063.60935564298</v>
          </cell>
        </row>
        <row r="239">
          <cell r="D239">
            <v>298713.43628580298</v>
          </cell>
        </row>
        <row r="240">
          <cell r="D240">
            <v>283393.293217181</v>
          </cell>
        </row>
        <row r="241">
          <cell r="D241">
            <v>264622.84674617398</v>
          </cell>
        </row>
        <row r="242">
          <cell r="D242">
            <v>256414.338795277</v>
          </cell>
        </row>
        <row r="243">
          <cell r="D243">
            <v>255406.87726858901</v>
          </cell>
        </row>
        <row r="244">
          <cell r="D244">
            <v>256774.489981647</v>
          </cell>
        </row>
        <row r="245">
          <cell r="D245">
            <v>262016.77063363401</v>
          </cell>
        </row>
        <row r="246">
          <cell r="D246">
            <v>275709.40672890103</v>
          </cell>
        </row>
        <row r="247">
          <cell r="D247">
            <v>303726.14736688999</v>
          </cell>
        </row>
        <row r="248">
          <cell r="D248">
            <v>288602.55362923897</v>
          </cell>
        </row>
        <row r="249">
          <cell r="D249">
            <v>295206.280812071</v>
          </cell>
        </row>
        <row r="250">
          <cell r="D250">
            <v>316242.11829821201</v>
          </cell>
        </row>
        <row r="251">
          <cell r="D251">
            <v>300106.84486816102</v>
          </cell>
        </row>
        <row r="252">
          <cell r="D252">
            <v>284822.85140157398</v>
          </cell>
        </row>
        <row r="253">
          <cell r="D253">
            <v>265641.86011635402</v>
          </cell>
        </row>
        <row r="254">
          <cell r="D254">
            <v>257495.60266352099</v>
          </cell>
        </row>
        <row r="255">
          <cell r="D255">
            <v>256322.64902912799</v>
          </cell>
        </row>
        <row r="256">
          <cell r="D256">
            <v>257480.29190395499</v>
          </cell>
        </row>
        <row r="257">
          <cell r="D257">
            <v>262480.27142893203</v>
          </cell>
        </row>
        <row r="258">
          <cell r="D258">
            <v>276101.758358002</v>
          </cell>
        </row>
        <row r="259">
          <cell r="D259">
            <v>301302.85496967402</v>
          </cell>
        </row>
        <row r="260">
          <cell r="D260">
            <v>288941.47061621601</v>
          </cell>
        </row>
        <row r="261">
          <cell r="D261">
            <v>296140.34747822402</v>
          </cell>
        </row>
        <row r="262">
          <cell r="D262">
            <v>317488.97844881401</v>
          </cell>
        </row>
        <row r="263">
          <cell r="D263">
            <v>303014.30485394603</v>
          </cell>
        </row>
        <row r="264">
          <cell r="D264">
            <v>287807.43458877801</v>
          </cell>
        </row>
        <row r="265">
          <cell r="D265">
            <v>267268.23139418499</v>
          </cell>
        </row>
        <row r="266">
          <cell r="D266">
            <v>258369.76537170901</v>
          </cell>
        </row>
        <row r="267">
          <cell r="D267">
            <v>257297.721920868</v>
          </cell>
        </row>
        <row r="268">
          <cell r="D268">
            <v>258682.89099597101</v>
          </cell>
        </row>
        <row r="269">
          <cell r="D269">
            <v>263987.33486150502</v>
          </cell>
        </row>
        <row r="270">
          <cell r="D270">
            <v>279977.945212661</v>
          </cell>
        </row>
        <row r="271">
          <cell r="D271">
            <v>301463.55868033197</v>
          </cell>
        </row>
        <row r="272">
          <cell r="D272">
            <v>291056.81531188003</v>
          </cell>
        </row>
        <row r="273">
          <cell r="D273">
            <v>294182.37238624197</v>
          </cell>
        </row>
        <row r="274">
          <cell r="D274">
            <v>317904.48920781002</v>
          </cell>
        </row>
        <row r="275">
          <cell r="D275">
            <v>304387.898076254</v>
          </cell>
        </row>
        <row r="276">
          <cell r="D276">
            <v>288534.81107588101</v>
          </cell>
        </row>
        <row r="277">
          <cell r="D277">
            <v>268177.62923275097</v>
          </cell>
        </row>
        <row r="278">
          <cell r="D278">
            <v>259506.859849214</v>
          </cell>
        </row>
        <row r="279">
          <cell r="D279">
            <v>258431.57398559901</v>
          </cell>
        </row>
        <row r="280">
          <cell r="D280">
            <v>259701.939606748</v>
          </cell>
        </row>
        <row r="281">
          <cell r="D281">
            <v>265036.58512706502</v>
          </cell>
        </row>
        <row r="282">
          <cell r="D282">
            <v>278687.28143733903</v>
          </cell>
        </row>
        <row r="283">
          <cell r="D283">
            <v>303482.26171839301</v>
          </cell>
        </row>
        <row r="284">
          <cell r="D284">
            <v>291762.93954387901</v>
          </cell>
        </row>
        <row r="285">
          <cell r="D285">
            <v>295613.13729840599</v>
          </cell>
        </row>
        <row r="286">
          <cell r="D286">
            <v>319304.399893258</v>
          </cell>
        </row>
        <row r="287">
          <cell r="D287">
            <v>306386.54668600799</v>
          </cell>
        </row>
        <row r="288">
          <cell r="D288">
            <v>290672.34117931599</v>
          </cell>
        </row>
        <row r="289">
          <cell r="D289">
            <v>269720.12929967302</v>
          </cell>
        </row>
        <row r="290">
          <cell r="D290">
            <v>260667.483809631</v>
          </cell>
        </row>
        <row r="291">
          <cell r="D291">
            <v>259692.76408582399</v>
          </cell>
        </row>
        <row r="292">
          <cell r="D292">
            <v>261171.182745172</v>
          </cell>
        </row>
        <row r="293">
          <cell r="D293">
            <v>266745.10533789598</v>
          </cell>
        </row>
        <row r="294">
          <cell r="D294">
            <v>281918.89710703201</v>
          </cell>
        </row>
        <row r="295">
          <cell r="D295">
            <v>306872.02409232903</v>
          </cell>
        </row>
        <row r="296">
          <cell r="D296">
            <v>296242.80019623297</v>
          </cell>
        </row>
        <row r="297">
          <cell r="D297">
            <v>296602.68301519001</v>
          </cell>
        </row>
        <row r="298">
          <cell r="D298">
            <v>323235.67237560003</v>
          </cell>
        </row>
        <row r="299">
          <cell r="D299">
            <v>302983.495394887</v>
          </cell>
        </row>
        <row r="300">
          <cell r="D300">
            <v>287700.92211498797</v>
          </cell>
        </row>
        <row r="301">
          <cell r="D301">
            <v>270060.38536762999</v>
          </cell>
        </row>
        <row r="302">
          <cell r="D302">
            <v>262084.82351817601</v>
          </cell>
        </row>
        <row r="303">
          <cell r="D303">
            <v>261073.113872596</v>
          </cell>
        </row>
        <row r="304">
          <cell r="D304">
            <v>262714.99016315199</v>
          </cell>
        </row>
        <row r="305">
          <cell r="D305">
            <v>268322.163336973</v>
          </cell>
        </row>
        <row r="306">
          <cell r="D306">
            <v>283403.90617373801</v>
          </cell>
        </row>
        <row r="307">
          <cell r="D307">
            <v>308690.58523399499</v>
          </cell>
        </row>
        <row r="308">
          <cell r="D308">
            <v>294819.25518141798</v>
          </cell>
        </row>
        <row r="309">
          <cell r="D309">
            <v>301148.663385792</v>
          </cell>
        </row>
        <row r="310">
          <cell r="D310">
            <v>322068.92797418998</v>
          </cell>
        </row>
        <row r="311">
          <cell r="D311">
            <v>305340.04829230101</v>
          </cell>
        </row>
        <row r="312">
          <cell r="D312">
            <v>290136.50022801</v>
          </cell>
        </row>
        <row r="313">
          <cell r="D313">
            <v>271602.65798540198</v>
          </cell>
        </row>
        <row r="314">
          <cell r="D314">
            <v>263782.93756073399</v>
          </cell>
        </row>
        <row r="315">
          <cell r="D315">
            <v>262702.02816370298</v>
          </cell>
        </row>
        <row r="316">
          <cell r="D316">
            <v>263859.224666883</v>
          </cell>
        </row>
        <row r="317">
          <cell r="D317">
            <v>269223.35312950902</v>
          </cell>
        </row>
        <row r="318">
          <cell r="D318">
            <v>283567.70412167098</v>
          </cell>
        </row>
        <row r="319">
          <cell r="D319">
            <v>308670.16498353297</v>
          </cell>
        </row>
        <row r="320">
          <cell r="D320">
            <v>295888.25657769101</v>
          </cell>
        </row>
        <row r="321">
          <cell r="D321">
            <v>299962.037363232</v>
          </cell>
        </row>
        <row r="322">
          <cell r="D322">
            <v>324327.87402381102</v>
          </cell>
        </row>
        <row r="323">
          <cell r="D323">
            <v>310278.06663331197</v>
          </cell>
        </row>
        <row r="324">
          <cell r="D324">
            <v>295161.01938151201</v>
          </cell>
        </row>
        <row r="325">
          <cell r="D325">
            <v>274275.37378260802</v>
          </cell>
        </row>
        <row r="326">
          <cell r="D326">
            <v>265570.26539568399</v>
          </cell>
        </row>
        <row r="327">
          <cell r="D327">
            <v>264474.32807612902</v>
          </cell>
        </row>
        <row r="328">
          <cell r="D328">
            <v>265701.43599548499</v>
          </cell>
        </row>
        <row r="329">
          <cell r="D329">
            <v>270772.10957144701</v>
          </cell>
        </row>
        <row r="330">
          <cell r="D330">
            <v>284463.08640105103</v>
          </cell>
        </row>
        <row r="331">
          <cell r="D331">
            <v>309732.54301460501</v>
          </cell>
        </row>
        <row r="332">
          <cell r="D332">
            <v>297439.02153740899</v>
          </cell>
        </row>
        <row r="333">
          <cell r="D333">
            <v>304707.23040093703</v>
          </cell>
        </row>
        <row r="334">
          <cell r="D334">
            <v>326124.79569659202</v>
          </cell>
        </row>
        <row r="335">
          <cell r="D335">
            <v>311718.733912186</v>
          </cell>
        </row>
        <row r="336">
          <cell r="D336">
            <v>296578.67951241398</v>
          </cell>
        </row>
        <row r="337">
          <cell r="D337">
            <v>276245.567770041</v>
          </cell>
        </row>
        <row r="338">
          <cell r="D338">
            <v>267250.09393708297</v>
          </cell>
        </row>
        <row r="339">
          <cell r="D339">
            <v>266317.606813538</v>
          </cell>
        </row>
        <row r="340">
          <cell r="D340">
            <v>268074.07016146398</v>
          </cell>
        </row>
        <row r="341">
          <cell r="D341">
            <v>273663.260724544</v>
          </cell>
        </row>
        <row r="342">
          <cell r="D342">
            <v>288970.316841861</v>
          </cell>
        </row>
        <row r="343">
          <cell r="D343">
            <v>313797.65495652001</v>
          </cell>
        </row>
        <row r="344">
          <cell r="D344">
            <v>300500.30441399699</v>
          </cell>
        </row>
        <row r="345">
          <cell r="D345">
            <v>303562.35272075399</v>
          </cell>
        </row>
        <row r="346">
          <cell r="D346">
            <v>327245.59132582397</v>
          </cell>
        </row>
        <row r="347">
          <cell r="D347">
            <v>312123.01361149899</v>
          </cell>
        </row>
        <row r="348">
          <cell r="D348">
            <v>296635.54461764399</v>
          </cell>
        </row>
        <row r="349">
          <cell r="D349">
            <v>277298.21301144798</v>
          </cell>
        </row>
        <row r="350">
          <cell r="D350">
            <v>269230.93410253001</v>
          </cell>
        </row>
        <row r="351">
          <cell r="D351">
            <v>268175.44174305402</v>
          </cell>
        </row>
        <row r="352">
          <cell r="D352">
            <v>269365.02396096598</v>
          </cell>
        </row>
        <row r="353">
          <cell r="D353">
            <v>274276.954200787</v>
          </cell>
        </row>
        <row r="354">
          <cell r="D354">
            <v>288131.57337311498</v>
          </cell>
        </row>
        <row r="355">
          <cell r="D355">
            <v>312821.07180864102</v>
          </cell>
        </row>
        <row r="356">
          <cell r="D356">
            <v>301356.50572076603</v>
          </cell>
        </row>
        <row r="357">
          <cell r="D357">
            <v>308424.47879879602</v>
          </cell>
        </row>
        <row r="358">
          <cell r="D358">
            <v>329385.026378304</v>
          </cell>
        </row>
        <row r="359">
          <cell r="D359">
            <v>316059.63186849799</v>
          </cell>
        </row>
        <row r="360">
          <cell r="D360">
            <v>300387.341016586</v>
          </cell>
        </row>
        <row r="361">
          <cell r="D361">
            <v>279801.08540423698</v>
          </cell>
        </row>
        <row r="362">
          <cell r="D362">
            <v>270944.68139117397</v>
          </cell>
        </row>
        <row r="363">
          <cell r="D363">
            <v>269947.86849303998</v>
          </cell>
        </row>
        <row r="364">
          <cell r="D364">
            <v>271552.681542142</v>
          </cell>
        </row>
        <row r="365">
          <cell r="D365">
            <v>276993.85142221203</v>
          </cell>
        </row>
        <row r="366">
          <cell r="D366">
            <v>292184.88641583401</v>
          </cell>
        </row>
        <row r="367">
          <cell r="D367">
            <v>317279.26711476501</v>
          </cell>
        </row>
        <row r="368">
          <cell r="D368">
            <v>303696.06983676599</v>
          </cell>
        </row>
        <row r="369">
          <cell r="D369">
            <v>309999.32731133798</v>
          </cell>
        </row>
        <row r="370">
          <cell r="D370">
            <v>330979.42651609302</v>
          </cell>
        </row>
        <row r="371">
          <cell r="D371">
            <v>314684.99922898097</v>
          </cell>
        </row>
        <row r="372">
          <cell r="D372">
            <v>299427.86162202898</v>
          </cell>
        </row>
        <row r="373">
          <cell r="D373">
            <v>280791.59606722201</v>
          </cell>
        </row>
        <row r="374">
          <cell r="D374">
            <v>272725.33421115601</v>
          </cell>
        </row>
        <row r="375">
          <cell r="D375">
            <v>271726.85340910498</v>
          </cell>
        </row>
        <row r="376">
          <cell r="D376">
            <v>273376.36465806997</v>
          </cell>
        </row>
        <row r="377">
          <cell r="D377">
            <v>278987.70321552502</v>
          </cell>
        </row>
        <row r="378">
          <cell r="D378">
            <v>294072.65957024699</v>
          </cell>
        </row>
        <row r="379">
          <cell r="D379">
            <v>319364.07125024998</v>
          </cell>
        </row>
        <row r="380">
          <cell r="D380">
            <v>305500.107909741</v>
          </cell>
        </row>
        <row r="381">
          <cell r="D381">
            <v>311840.31712177303</v>
          </cell>
        </row>
        <row r="382">
          <cell r="D382">
            <v>332773.69289022801</v>
          </cell>
        </row>
        <row r="383">
          <cell r="D383">
            <v>316055.49136183597</v>
          </cell>
        </row>
        <row r="384">
          <cell r="D384">
            <v>300861.12186151801</v>
          </cell>
        </row>
        <row r="385">
          <cell r="D385">
            <v>282496.41459330101</v>
          </cell>
        </row>
        <row r="386">
          <cell r="D386">
            <v>274395.04019973899</v>
          </cell>
        </row>
        <row r="387">
          <cell r="D387">
            <v>273432.178795657</v>
          </cell>
        </row>
        <row r="388">
          <cell r="D388">
            <v>274779.70480577298</v>
          </cell>
        </row>
        <row r="389">
          <cell r="D389">
            <v>280015.26499459002</v>
          </cell>
        </row>
        <row r="390">
          <cell r="D390">
            <v>292965.18635855702</v>
          </cell>
        </row>
        <row r="391">
          <cell r="D391">
            <v>318643.076853943</v>
          </cell>
        </row>
        <row r="392">
          <cell r="D392">
            <v>306288.61523181701</v>
          </cell>
        </row>
        <row r="393">
          <cell r="D393">
            <v>313528.89750347898</v>
          </cell>
        </row>
        <row r="394">
          <cell r="D394">
            <v>337699.451095948</v>
          </cell>
        </row>
        <row r="395">
          <cell r="D395">
            <v>319304.37534981099</v>
          </cell>
        </row>
        <row r="396">
          <cell r="D396">
            <v>304054.00444916199</v>
          </cell>
        </row>
        <row r="397">
          <cell r="D397">
            <v>284393.96677931497</v>
          </cell>
        </row>
        <row r="398">
          <cell r="D398">
            <v>276019.27850484801</v>
          </cell>
        </row>
        <row r="399">
          <cell r="D399">
            <v>274933.86656590999</v>
          </cell>
        </row>
        <row r="400">
          <cell r="D400">
            <v>276325.789143965</v>
          </cell>
        </row>
        <row r="401">
          <cell r="D401">
            <v>281653.58158958697</v>
          </cell>
        </row>
        <row r="402">
          <cell r="D402">
            <v>297674.04663689301</v>
          </cell>
        </row>
        <row r="403">
          <cell r="D403">
            <v>319187.46742825798</v>
          </cell>
        </row>
        <row r="404">
          <cell r="D404">
            <v>308804.21351289301</v>
          </cell>
        </row>
        <row r="405">
          <cell r="D405">
            <v>311949.09126377298</v>
          </cell>
        </row>
        <row r="406">
          <cell r="D406">
            <v>335685.90236004698</v>
          </cell>
        </row>
        <row r="407">
          <cell r="D407">
            <v>322180.73619597597</v>
          </cell>
        </row>
        <row r="408">
          <cell r="D408">
            <v>306337.14477247</v>
          </cell>
        </row>
        <row r="409">
          <cell r="D409">
            <v>285989.04556039098</v>
          </cell>
        </row>
        <row r="410">
          <cell r="D410">
            <v>277465.34920680203</v>
          </cell>
        </row>
        <row r="411">
          <cell r="D411">
            <v>276366.69340884598</v>
          </cell>
        </row>
        <row r="412">
          <cell r="D412">
            <v>277623.55534925702</v>
          </cell>
        </row>
        <row r="413">
          <cell r="D413">
            <v>282952.855844039</v>
          </cell>
        </row>
        <row r="414">
          <cell r="D414">
            <v>296602.16305401101</v>
          </cell>
        </row>
        <row r="415">
          <cell r="D415">
            <v>321396.08039534697</v>
          </cell>
        </row>
        <row r="416">
          <cell r="D416">
            <v>309676.74084460997</v>
          </cell>
        </row>
        <row r="417">
          <cell r="D417">
            <v>313530.152633388</v>
          </cell>
        </row>
        <row r="418">
          <cell r="D418">
            <v>337228.39312402002</v>
          </cell>
        </row>
        <row r="419">
          <cell r="D419">
            <v>324317.51448424102</v>
          </cell>
        </row>
        <row r="420">
          <cell r="D420">
            <v>308605.15225643601</v>
          </cell>
        </row>
        <row r="421">
          <cell r="D421">
            <v>287508.90997362102</v>
          </cell>
        </row>
        <row r="422">
          <cell r="D422">
            <v>278815.18111526797</v>
          </cell>
        </row>
        <row r="423">
          <cell r="D423">
            <v>277707.83133743599</v>
          </cell>
        </row>
        <row r="424">
          <cell r="D424">
            <v>278846.18702508102</v>
          </cell>
        </row>
        <row r="425">
          <cell r="D425">
            <v>283708.77129698498</v>
          </cell>
        </row>
        <row r="426">
          <cell r="D426">
            <v>297515.921204496</v>
          </cell>
        </row>
        <row r="427">
          <cell r="D427">
            <v>322158.78616192401</v>
          </cell>
        </row>
        <row r="428">
          <cell r="D428">
            <v>310649.85770800698</v>
          </cell>
        </row>
        <row r="429">
          <cell r="D429">
            <v>317677.306088896</v>
          </cell>
        </row>
        <row r="430">
          <cell r="D430">
            <v>338603.26956729701</v>
          </cell>
        </row>
        <row r="431">
          <cell r="D431">
            <v>325245.172509305</v>
          </cell>
        </row>
        <row r="432">
          <cell r="D432">
            <v>309537.39453705901</v>
          </cell>
        </row>
        <row r="433">
          <cell r="D433">
            <v>288777.00365505699</v>
          </cell>
        </row>
        <row r="434">
          <cell r="D434">
            <v>280145.06202333397</v>
          </cell>
        </row>
        <row r="435">
          <cell r="D435">
            <v>279041.61424889602</v>
          </cell>
        </row>
        <row r="436">
          <cell r="D436">
            <v>280224.73210656602</v>
          </cell>
        </row>
        <row r="437">
          <cell r="D437">
            <v>285252.29687954002</v>
          </cell>
        </row>
        <row r="438">
          <cell r="D438">
            <v>298095.78404446802</v>
          </cell>
        </row>
        <row r="439">
          <cell r="D439">
            <v>323197.08060444501</v>
          </cell>
        </row>
        <row r="440">
          <cell r="D440">
            <v>311892.58446264401</v>
          </cell>
        </row>
        <row r="441">
          <cell r="D441">
            <v>318958.10895508801</v>
          </cell>
        </row>
        <row r="442">
          <cell r="D442">
            <v>340214.25154272601</v>
          </cell>
        </row>
        <row r="443">
          <cell r="D443">
            <v>326911.73412587302</v>
          </cell>
        </row>
        <row r="444">
          <cell r="D444">
            <v>311519.44530859898</v>
          </cell>
        </row>
        <row r="445">
          <cell r="D445">
            <v>290397.95126825001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61">
          <cell r="L61">
            <v>194</v>
          </cell>
        </row>
        <row r="172">
          <cell r="C172">
            <v>86250</v>
          </cell>
        </row>
        <row r="173">
          <cell r="C173">
            <v>86250</v>
          </cell>
        </row>
        <row r="174">
          <cell r="C174">
            <v>86250</v>
          </cell>
        </row>
        <row r="175">
          <cell r="C175">
            <v>86250</v>
          </cell>
        </row>
        <row r="177">
          <cell r="C177">
            <v>87250</v>
          </cell>
        </row>
        <row r="178">
          <cell r="C178">
            <v>87250</v>
          </cell>
        </row>
        <row r="179">
          <cell r="C179">
            <v>87250</v>
          </cell>
        </row>
        <row r="180">
          <cell r="C180">
            <v>91250</v>
          </cell>
        </row>
        <row r="181">
          <cell r="C181">
            <v>91250</v>
          </cell>
        </row>
        <row r="182">
          <cell r="C182">
            <v>91250</v>
          </cell>
        </row>
        <row r="183">
          <cell r="C183">
            <v>91250</v>
          </cell>
        </row>
        <row r="184">
          <cell r="C184">
            <v>91250</v>
          </cell>
        </row>
        <row r="185">
          <cell r="C185">
            <v>91250</v>
          </cell>
        </row>
        <row r="186">
          <cell r="C186">
            <v>91250</v>
          </cell>
        </row>
        <row r="187">
          <cell r="C187">
            <v>91250</v>
          </cell>
        </row>
        <row r="188">
          <cell r="C188">
            <v>91250</v>
          </cell>
        </row>
        <row r="190">
          <cell r="C190">
            <v>1144500</v>
          </cell>
        </row>
        <row r="191">
          <cell r="C191">
            <v>1141000</v>
          </cell>
        </row>
        <row r="192">
          <cell r="C192">
            <v>1146000</v>
          </cell>
        </row>
        <row r="193">
          <cell r="C193">
            <v>1276000</v>
          </cell>
        </row>
        <row r="194">
          <cell r="C194">
            <v>1576000</v>
          </cell>
        </row>
        <row r="195">
          <cell r="C195">
            <v>1726000</v>
          </cell>
        </row>
        <row r="196">
          <cell r="C196">
            <v>1726000</v>
          </cell>
        </row>
        <row r="197">
          <cell r="C197">
            <v>1726000</v>
          </cell>
        </row>
        <row r="198">
          <cell r="C198">
            <v>1726000</v>
          </cell>
        </row>
        <row r="199">
          <cell r="C199">
            <v>1726000</v>
          </cell>
        </row>
        <row r="200">
          <cell r="C200">
            <v>1726000</v>
          </cell>
        </row>
        <row r="201">
          <cell r="C201">
            <v>1726000</v>
          </cell>
        </row>
        <row r="202">
          <cell r="C202">
            <v>1726000</v>
          </cell>
        </row>
        <row r="203">
          <cell r="C203">
            <v>1726000</v>
          </cell>
        </row>
        <row r="204">
          <cell r="C204">
            <v>1726000</v>
          </cell>
        </row>
        <row r="205">
          <cell r="C205">
            <v>1726000</v>
          </cell>
        </row>
        <row r="206">
          <cell r="C206">
            <v>1626000</v>
          </cell>
        </row>
        <row r="207">
          <cell r="C207">
            <v>1526000</v>
          </cell>
        </row>
        <row r="208">
          <cell r="C208">
            <v>1526000</v>
          </cell>
        </row>
        <row r="209">
          <cell r="C209">
            <v>1526000</v>
          </cell>
        </row>
        <row r="210">
          <cell r="C210">
            <v>1526000</v>
          </cell>
        </row>
        <row r="211">
          <cell r="C211">
            <v>1526000</v>
          </cell>
        </row>
        <row r="212">
          <cell r="C212">
            <v>1526000</v>
          </cell>
        </row>
        <row r="213">
          <cell r="C213">
            <v>1526000</v>
          </cell>
        </row>
        <row r="214">
          <cell r="C214">
            <v>1526000</v>
          </cell>
        </row>
        <row r="215">
          <cell r="C215">
            <v>1526000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Rounded"/>
    </sheetNames>
    <sheetDataSet>
      <sheetData sheetId="0" refreshError="1"/>
      <sheetData sheetId="1">
        <row r="276"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Z280">
            <v>5723</v>
          </cell>
          <cell r="AA280">
            <v>2389</v>
          </cell>
          <cell r="AB280">
            <v>268</v>
          </cell>
          <cell r="AC280">
            <v>0</v>
          </cell>
          <cell r="AD280">
            <v>0</v>
          </cell>
        </row>
        <row r="281">
          <cell r="Z281">
            <v>4487</v>
          </cell>
          <cell r="AA281">
            <v>2036</v>
          </cell>
          <cell r="AB281">
            <v>250</v>
          </cell>
          <cell r="AC281">
            <v>0</v>
          </cell>
          <cell r="AD281">
            <v>0</v>
          </cell>
        </row>
        <row r="282">
          <cell r="Z282">
            <v>3505</v>
          </cell>
          <cell r="AA282">
            <v>1664</v>
          </cell>
          <cell r="AB282">
            <v>211</v>
          </cell>
          <cell r="AC282">
            <v>0</v>
          </cell>
          <cell r="AD282">
            <v>0</v>
          </cell>
        </row>
        <row r="283">
          <cell r="Z283">
            <v>2596</v>
          </cell>
          <cell r="AA283">
            <v>1614</v>
          </cell>
          <cell r="AB283">
            <v>212</v>
          </cell>
          <cell r="AC283">
            <v>0</v>
          </cell>
          <cell r="AD283">
            <v>0</v>
          </cell>
        </row>
        <row r="284">
          <cell r="Z284">
            <v>2961</v>
          </cell>
          <cell r="AA284">
            <v>1736</v>
          </cell>
          <cell r="AB284">
            <v>225</v>
          </cell>
          <cell r="AC284">
            <v>0</v>
          </cell>
          <cell r="AD284">
            <v>0</v>
          </cell>
        </row>
        <row r="285">
          <cell r="Z285">
            <v>3357</v>
          </cell>
          <cell r="AA285">
            <v>1890</v>
          </cell>
          <cell r="AB285">
            <v>249</v>
          </cell>
          <cell r="AC285">
            <v>0</v>
          </cell>
          <cell r="AD285">
            <v>0</v>
          </cell>
        </row>
        <row r="286">
          <cell r="Z286">
            <v>3397</v>
          </cell>
          <cell r="AA286">
            <v>1999</v>
          </cell>
          <cell r="AB286">
            <v>268</v>
          </cell>
          <cell r="AC286">
            <v>0</v>
          </cell>
          <cell r="AD286">
            <v>0</v>
          </cell>
        </row>
        <row r="287">
          <cell r="Z287">
            <v>3628</v>
          </cell>
          <cell r="AA287">
            <v>2272.0000000000073</v>
          </cell>
          <cell r="AB287">
            <v>298</v>
          </cell>
          <cell r="AC287">
            <v>0</v>
          </cell>
          <cell r="AD287">
            <v>0</v>
          </cell>
        </row>
        <row r="288">
          <cell r="Z288">
            <v>3392</v>
          </cell>
          <cell r="AA288">
            <v>2013</v>
          </cell>
          <cell r="AB288">
            <v>267</v>
          </cell>
          <cell r="AC288">
            <v>0</v>
          </cell>
          <cell r="AD288">
            <v>0</v>
          </cell>
        </row>
        <row r="289">
          <cell r="Z289">
            <v>2626</v>
          </cell>
          <cell r="AA289">
            <v>1879</v>
          </cell>
          <cell r="AB289">
            <v>255</v>
          </cell>
          <cell r="AC289">
            <v>0</v>
          </cell>
          <cell r="AD289">
            <v>0</v>
          </cell>
        </row>
        <row r="290">
          <cell r="Z290">
            <v>2857</v>
          </cell>
          <cell r="AA290">
            <v>1938</v>
          </cell>
          <cell r="AB290">
            <v>257</v>
          </cell>
          <cell r="AC290">
            <v>0</v>
          </cell>
          <cell r="AD290">
            <v>0</v>
          </cell>
        </row>
        <row r="291">
          <cell r="Z291">
            <v>4906</v>
          </cell>
          <cell r="AA291">
            <v>2440</v>
          </cell>
          <cell r="AB291">
            <v>284</v>
          </cell>
          <cell r="AC291">
            <v>0</v>
          </cell>
          <cell r="AD291">
            <v>0</v>
          </cell>
        </row>
        <row r="292">
          <cell r="Z292">
            <v>10377</v>
          </cell>
          <cell r="AA292">
            <v>4550</v>
          </cell>
          <cell r="AB292">
            <v>510</v>
          </cell>
          <cell r="AC292">
            <v>0</v>
          </cell>
          <cell r="AD292">
            <v>0</v>
          </cell>
        </row>
        <row r="293">
          <cell r="Z293">
            <v>8136</v>
          </cell>
          <cell r="AA293">
            <v>3878</v>
          </cell>
          <cell r="AB293">
            <v>475</v>
          </cell>
          <cell r="AC293">
            <v>0</v>
          </cell>
          <cell r="AD293">
            <v>0</v>
          </cell>
        </row>
        <row r="294">
          <cell r="Z294">
            <v>6355</v>
          </cell>
          <cell r="AA294">
            <v>3170</v>
          </cell>
          <cell r="AB294">
            <v>401</v>
          </cell>
          <cell r="AC294">
            <v>0</v>
          </cell>
          <cell r="AD294">
            <v>0</v>
          </cell>
        </row>
        <row r="295">
          <cell r="Z295">
            <v>4707</v>
          </cell>
          <cell r="AA295">
            <v>3073</v>
          </cell>
          <cell r="AB295">
            <v>402</v>
          </cell>
          <cell r="AC295">
            <v>0</v>
          </cell>
          <cell r="AD295">
            <v>0</v>
          </cell>
        </row>
        <row r="296">
          <cell r="Z296">
            <v>5369</v>
          </cell>
          <cell r="AA296">
            <v>3305</v>
          </cell>
          <cell r="AB296">
            <v>428</v>
          </cell>
          <cell r="AC296">
            <v>0</v>
          </cell>
          <cell r="AD296">
            <v>0</v>
          </cell>
        </row>
        <row r="297">
          <cell r="Z297">
            <v>6086</v>
          </cell>
          <cell r="AA297">
            <v>3600</v>
          </cell>
          <cell r="AB297">
            <v>473</v>
          </cell>
          <cell r="AC297">
            <v>0</v>
          </cell>
          <cell r="AD297">
            <v>0</v>
          </cell>
        </row>
        <row r="298">
          <cell r="Z298">
            <v>6160</v>
          </cell>
          <cell r="AA298">
            <v>3807</v>
          </cell>
          <cell r="AB298">
            <v>508</v>
          </cell>
          <cell r="AC298">
            <v>0</v>
          </cell>
          <cell r="AD298">
            <v>0</v>
          </cell>
        </row>
        <row r="299">
          <cell r="Z299">
            <v>6579</v>
          </cell>
          <cell r="AA299">
            <v>4326</v>
          </cell>
          <cell r="AB299">
            <v>566</v>
          </cell>
          <cell r="AC299">
            <v>0</v>
          </cell>
          <cell r="AD299">
            <v>0</v>
          </cell>
        </row>
        <row r="300">
          <cell r="Z300">
            <v>6150</v>
          </cell>
          <cell r="AA300">
            <v>3833</v>
          </cell>
          <cell r="AB300">
            <v>507</v>
          </cell>
          <cell r="AC300">
            <v>0</v>
          </cell>
          <cell r="AD300">
            <v>0</v>
          </cell>
        </row>
        <row r="301">
          <cell r="Z301">
            <v>4761</v>
          </cell>
          <cell r="AA301">
            <v>3578</v>
          </cell>
          <cell r="AB301">
            <v>484</v>
          </cell>
          <cell r="AC301">
            <v>0</v>
          </cell>
          <cell r="AD301">
            <v>0</v>
          </cell>
        </row>
        <row r="302">
          <cell r="Z302">
            <v>5180</v>
          </cell>
          <cell r="AA302">
            <v>3690</v>
          </cell>
          <cell r="AB302">
            <v>488</v>
          </cell>
          <cell r="AC302">
            <v>0</v>
          </cell>
          <cell r="AD302">
            <v>0</v>
          </cell>
        </row>
        <row r="303">
          <cell r="Z303">
            <v>8895</v>
          </cell>
          <cell r="AA303">
            <v>4646</v>
          </cell>
          <cell r="AB303">
            <v>539</v>
          </cell>
          <cell r="AC303">
            <v>0</v>
          </cell>
          <cell r="AD303">
            <v>0</v>
          </cell>
        </row>
        <row r="304">
          <cell r="Z304">
            <v>14834</v>
          </cell>
          <cell r="AA304">
            <v>6595</v>
          </cell>
          <cell r="AB304">
            <v>747</v>
          </cell>
          <cell r="AC304">
            <v>0</v>
          </cell>
          <cell r="AD304">
            <v>0</v>
          </cell>
        </row>
        <row r="305">
          <cell r="Z305">
            <v>11630</v>
          </cell>
          <cell r="AA305">
            <v>5621</v>
          </cell>
          <cell r="AB305">
            <v>696</v>
          </cell>
          <cell r="AC305">
            <v>0</v>
          </cell>
          <cell r="AD305">
            <v>0</v>
          </cell>
        </row>
        <row r="306">
          <cell r="Z306">
            <v>9084</v>
          </cell>
          <cell r="AA306">
            <v>4594</v>
          </cell>
          <cell r="AB306">
            <v>587</v>
          </cell>
          <cell r="AC306">
            <v>0</v>
          </cell>
          <cell r="AD306">
            <v>0</v>
          </cell>
        </row>
        <row r="307">
          <cell r="Z307">
            <v>6728</v>
          </cell>
          <cell r="AA307">
            <v>4454</v>
          </cell>
          <cell r="AB307">
            <v>589</v>
          </cell>
          <cell r="AC307">
            <v>0</v>
          </cell>
          <cell r="AD307">
            <v>0</v>
          </cell>
        </row>
        <row r="308">
          <cell r="Z308">
            <v>7675</v>
          </cell>
          <cell r="AA308">
            <v>4790</v>
          </cell>
          <cell r="AB308">
            <v>627</v>
          </cell>
          <cell r="AC308">
            <v>0</v>
          </cell>
          <cell r="AD308">
            <v>0</v>
          </cell>
        </row>
        <row r="309">
          <cell r="Z309">
            <v>8699</v>
          </cell>
          <cell r="AA309">
            <v>5217</v>
          </cell>
          <cell r="AB309">
            <v>693</v>
          </cell>
          <cell r="AC309">
            <v>0</v>
          </cell>
          <cell r="AD309">
            <v>0</v>
          </cell>
        </row>
        <row r="310">
          <cell r="Z310">
            <v>8806</v>
          </cell>
          <cell r="AA310">
            <v>5518</v>
          </cell>
          <cell r="AB310">
            <v>744</v>
          </cell>
          <cell r="AC310">
            <v>0</v>
          </cell>
          <cell r="AD310">
            <v>0</v>
          </cell>
        </row>
        <row r="311">
          <cell r="Z311">
            <v>9405</v>
          </cell>
          <cell r="AA311">
            <v>6270</v>
          </cell>
          <cell r="AB311">
            <v>829</v>
          </cell>
          <cell r="AC311">
            <v>0</v>
          </cell>
          <cell r="AD311">
            <v>0</v>
          </cell>
        </row>
        <row r="312">
          <cell r="Z312">
            <v>8792</v>
          </cell>
          <cell r="AA312">
            <v>5556</v>
          </cell>
          <cell r="AB312">
            <v>742</v>
          </cell>
          <cell r="AC312">
            <v>0</v>
          </cell>
          <cell r="AD312">
            <v>0</v>
          </cell>
        </row>
        <row r="313">
          <cell r="Z313">
            <v>6806</v>
          </cell>
          <cell r="AA313">
            <v>5186</v>
          </cell>
          <cell r="AB313">
            <v>708</v>
          </cell>
          <cell r="AC313">
            <v>0</v>
          </cell>
          <cell r="AD313">
            <v>0</v>
          </cell>
        </row>
        <row r="314">
          <cell r="Z314">
            <v>7405</v>
          </cell>
          <cell r="AA314">
            <v>5348</v>
          </cell>
          <cell r="AB314">
            <v>715</v>
          </cell>
          <cell r="AC314">
            <v>0</v>
          </cell>
          <cell r="AD314">
            <v>0</v>
          </cell>
        </row>
        <row r="315">
          <cell r="Z315">
            <v>12715</v>
          </cell>
          <cell r="AA315">
            <v>6734</v>
          </cell>
          <cell r="AB315">
            <v>790.00000000000091</v>
          </cell>
          <cell r="AC315">
            <v>0</v>
          </cell>
          <cell r="AD315">
            <v>0</v>
          </cell>
        </row>
        <row r="316">
          <cell r="Z316">
            <v>18453</v>
          </cell>
          <cell r="AA316">
            <v>8354</v>
          </cell>
          <cell r="AB316">
            <v>978</v>
          </cell>
          <cell r="AC316">
            <v>0</v>
          </cell>
          <cell r="AD316">
            <v>0</v>
          </cell>
        </row>
        <row r="317">
          <cell r="Z317">
            <v>14468</v>
          </cell>
          <cell r="AA317">
            <v>7120</v>
          </cell>
          <cell r="AB317">
            <v>912</v>
          </cell>
          <cell r="AC317">
            <v>0</v>
          </cell>
          <cell r="AD317">
            <v>0</v>
          </cell>
        </row>
        <row r="318">
          <cell r="Z318">
            <v>11300</v>
          </cell>
          <cell r="AA318">
            <v>5820</v>
          </cell>
          <cell r="AB318">
            <v>768</v>
          </cell>
          <cell r="AC318">
            <v>0</v>
          </cell>
          <cell r="AD318">
            <v>0</v>
          </cell>
        </row>
        <row r="319">
          <cell r="Z319">
            <v>8370</v>
          </cell>
          <cell r="AA319">
            <v>5643</v>
          </cell>
          <cell r="AB319">
            <v>771</v>
          </cell>
          <cell r="AC319">
            <v>0</v>
          </cell>
          <cell r="AD319">
            <v>0</v>
          </cell>
        </row>
        <row r="320">
          <cell r="Z320">
            <v>9547</v>
          </cell>
          <cell r="AA320">
            <v>6068</v>
          </cell>
          <cell r="AB320">
            <v>820</v>
          </cell>
          <cell r="AC320">
            <v>0</v>
          </cell>
          <cell r="AD320">
            <v>0</v>
          </cell>
        </row>
        <row r="321">
          <cell r="Z321">
            <v>10822</v>
          </cell>
          <cell r="AA321">
            <v>6608</v>
          </cell>
          <cell r="AB321">
            <v>907</v>
          </cell>
          <cell r="AC321">
            <v>0</v>
          </cell>
          <cell r="AD321">
            <v>0</v>
          </cell>
        </row>
        <row r="322">
          <cell r="Z322">
            <v>10955</v>
          </cell>
          <cell r="AA322">
            <v>6989</v>
          </cell>
          <cell r="AB322">
            <v>974</v>
          </cell>
          <cell r="AC322">
            <v>0</v>
          </cell>
          <cell r="AD322">
            <v>0</v>
          </cell>
        </row>
        <row r="323">
          <cell r="Z323">
            <v>11699</v>
          </cell>
          <cell r="AA323">
            <v>7942</v>
          </cell>
          <cell r="AB323">
            <v>1085</v>
          </cell>
          <cell r="AC323">
            <v>0</v>
          </cell>
          <cell r="AD323">
            <v>0</v>
          </cell>
        </row>
        <row r="324">
          <cell r="Z324">
            <v>10937</v>
          </cell>
          <cell r="AA324">
            <v>7037</v>
          </cell>
          <cell r="AB324">
            <v>972</v>
          </cell>
          <cell r="AC324">
            <v>0</v>
          </cell>
          <cell r="AD324">
            <v>0</v>
          </cell>
        </row>
        <row r="325">
          <cell r="Z325">
            <v>8467</v>
          </cell>
          <cell r="AA325">
            <v>6569</v>
          </cell>
          <cell r="AB325">
            <v>927</v>
          </cell>
          <cell r="AC325">
            <v>0</v>
          </cell>
          <cell r="AD325">
            <v>0</v>
          </cell>
        </row>
        <row r="326">
          <cell r="Z326">
            <v>9212</v>
          </cell>
          <cell r="AA326">
            <v>6774</v>
          </cell>
          <cell r="AB326">
            <v>936</v>
          </cell>
          <cell r="AC326">
            <v>0</v>
          </cell>
          <cell r="AD326">
            <v>0</v>
          </cell>
        </row>
        <row r="327">
          <cell r="Z327">
            <v>15817</v>
          </cell>
          <cell r="AA327">
            <v>8530</v>
          </cell>
          <cell r="AB327">
            <v>1034</v>
          </cell>
          <cell r="AC327">
            <v>0</v>
          </cell>
          <cell r="AD327">
            <v>0</v>
          </cell>
        </row>
        <row r="328">
          <cell r="Z328">
            <v>21899</v>
          </cell>
          <cell r="AA328">
            <v>10019</v>
          </cell>
          <cell r="AB328">
            <v>1203</v>
          </cell>
          <cell r="AC328">
            <v>0</v>
          </cell>
          <cell r="AD328">
            <v>0</v>
          </cell>
        </row>
        <row r="329">
          <cell r="Z329">
            <v>17170</v>
          </cell>
          <cell r="AA329">
            <v>8540</v>
          </cell>
          <cell r="AB329">
            <v>1121</v>
          </cell>
          <cell r="AC329">
            <v>0</v>
          </cell>
          <cell r="AD329">
            <v>0</v>
          </cell>
        </row>
        <row r="330">
          <cell r="Z330">
            <v>13411</v>
          </cell>
          <cell r="AA330">
            <v>6980</v>
          </cell>
          <cell r="AB330">
            <v>945</v>
          </cell>
          <cell r="AC330">
            <v>0</v>
          </cell>
          <cell r="AD330">
            <v>0</v>
          </cell>
        </row>
        <row r="331">
          <cell r="Z331">
            <v>9933</v>
          </cell>
          <cell r="AA331">
            <v>6767</v>
          </cell>
          <cell r="AB331">
            <v>948</v>
          </cell>
          <cell r="AC331">
            <v>0</v>
          </cell>
          <cell r="AD331">
            <v>0</v>
          </cell>
        </row>
        <row r="332">
          <cell r="Z332">
            <v>11331.000000000007</v>
          </cell>
          <cell r="AA332">
            <v>7278</v>
          </cell>
          <cell r="AB332">
            <v>1008</v>
          </cell>
          <cell r="AC332">
            <v>0</v>
          </cell>
          <cell r="AD332">
            <v>0</v>
          </cell>
        </row>
        <row r="333">
          <cell r="Z333">
            <v>12843</v>
          </cell>
          <cell r="AA333">
            <v>7925</v>
          </cell>
          <cell r="AB333">
            <v>1116</v>
          </cell>
          <cell r="AC333">
            <v>0</v>
          </cell>
          <cell r="AD333">
            <v>0</v>
          </cell>
        </row>
        <row r="334">
          <cell r="Z334">
            <v>13001</v>
          </cell>
          <cell r="AA334">
            <v>8383</v>
          </cell>
          <cell r="AB334">
            <v>1197</v>
          </cell>
          <cell r="AC334">
            <v>0</v>
          </cell>
          <cell r="AD334">
            <v>0</v>
          </cell>
        </row>
        <row r="335">
          <cell r="Z335">
            <v>13885</v>
          </cell>
          <cell r="AA335">
            <v>9525</v>
          </cell>
          <cell r="AB335">
            <v>1334</v>
          </cell>
          <cell r="AC335">
            <v>0</v>
          </cell>
          <cell r="AD335">
            <v>0</v>
          </cell>
        </row>
        <row r="336">
          <cell r="Z336">
            <v>12979</v>
          </cell>
          <cell r="AA336">
            <v>8440</v>
          </cell>
          <cell r="AB336">
            <v>1194.9999999999991</v>
          </cell>
          <cell r="AC336">
            <v>0</v>
          </cell>
          <cell r="AD336">
            <v>0</v>
          </cell>
        </row>
        <row r="337">
          <cell r="Z337">
            <v>10049</v>
          </cell>
          <cell r="AA337">
            <v>7878</v>
          </cell>
          <cell r="AB337">
            <v>1140</v>
          </cell>
          <cell r="AC337">
            <v>0</v>
          </cell>
          <cell r="AD337">
            <v>0</v>
          </cell>
        </row>
        <row r="338">
          <cell r="Z338">
            <v>10932</v>
          </cell>
          <cell r="AA338">
            <v>8124</v>
          </cell>
          <cell r="AB338">
            <v>1151</v>
          </cell>
          <cell r="AC338">
            <v>0</v>
          </cell>
          <cell r="AD338">
            <v>0</v>
          </cell>
        </row>
        <row r="339">
          <cell r="Z339">
            <v>18771</v>
          </cell>
          <cell r="AA339">
            <v>10230</v>
          </cell>
          <cell r="AB339">
            <v>1272</v>
          </cell>
          <cell r="AC339">
            <v>0</v>
          </cell>
          <cell r="AD339">
            <v>0</v>
          </cell>
        </row>
        <row r="340">
          <cell r="Z340">
            <v>25194</v>
          </cell>
          <cell r="AA340">
            <v>11597</v>
          </cell>
          <cell r="AB340">
            <v>1420</v>
          </cell>
          <cell r="AC340">
            <v>0</v>
          </cell>
          <cell r="AD340">
            <v>0</v>
          </cell>
        </row>
        <row r="341">
          <cell r="Z341">
            <v>19753</v>
          </cell>
          <cell r="AA341">
            <v>9885</v>
          </cell>
          <cell r="AB341">
            <v>1323</v>
          </cell>
          <cell r="AC341">
            <v>0</v>
          </cell>
          <cell r="AD341">
            <v>0</v>
          </cell>
        </row>
        <row r="342">
          <cell r="Z342">
            <v>15429</v>
          </cell>
          <cell r="AA342">
            <v>8079</v>
          </cell>
          <cell r="AB342">
            <v>1115</v>
          </cell>
          <cell r="AC342">
            <v>0</v>
          </cell>
          <cell r="AD342">
            <v>0</v>
          </cell>
        </row>
        <row r="343">
          <cell r="Z343">
            <v>11428</v>
          </cell>
          <cell r="AA343">
            <v>7834</v>
          </cell>
          <cell r="AB343">
            <v>1119</v>
          </cell>
          <cell r="AC343">
            <v>0</v>
          </cell>
          <cell r="AD343">
            <v>0</v>
          </cell>
        </row>
        <row r="344">
          <cell r="Z344">
            <v>13036</v>
          </cell>
          <cell r="AA344">
            <v>8424</v>
          </cell>
          <cell r="AB344">
            <v>1190</v>
          </cell>
          <cell r="AC344">
            <v>0</v>
          </cell>
          <cell r="AD344">
            <v>0</v>
          </cell>
        </row>
        <row r="345">
          <cell r="Z345">
            <v>14775</v>
          </cell>
          <cell r="AA345">
            <v>9174</v>
          </cell>
          <cell r="AB345">
            <v>1316</v>
          </cell>
          <cell r="AC345">
            <v>0</v>
          </cell>
          <cell r="AD345">
            <v>0</v>
          </cell>
        </row>
        <row r="346">
          <cell r="Z346">
            <v>14957</v>
          </cell>
          <cell r="AA346">
            <v>9704</v>
          </cell>
          <cell r="AB346">
            <v>1412</v>
          </cell>
          <cell r="AC346">
            <v>0</v>
          </cell>
          <cell r="AD346">
            <v>0</v>
          </cell>
        </row>
        <row r="347">
          <cell r="Z347">
            <v>15974</v>
          </cell>
          <cell r="AA347">
            <v>11026</v>
          </cell>
          <cell r="AB347">
            <v>1574</v>
          </cell>
          <cell r="AC347">
            <v>0</v>
          </cell>
          <cell r="AD347">
            <v>0</v>
          </cell>
        </row>
        <row r="348">
          <cell r="Z348">
            <v>14932</v>
          </cell>
          <cell r="AA348">
            <v>9770</v>
          </cell>
          <cell r="AB348">
            <v>1410</v>
          </cell>
          <cell r="AC348">
            <v>0</v>
          </cell>
          <cell r="AD348">
            <v>0</v>
          </cell>
        </row>
        <row r="349">
          <cell r="Z349">
            <v>11561</v>
          </cell>
          <cell r="AA349">
            <v>9119</v>
          </cell>
          <cell r="AB349">
            <v>1345</v>
          </cell>
          <cell r="AC349">
            <v>0</v>
          </cell>
          <cell r="AD349">
            <v>0</v>
          </cell>
        </row>
        <row r="350">
          <cell r="Z350">
            <v>12577</v>
          </cell>
          <cell r="AA350">
            <v>9404</v>
          </cell>
          <cell r="AB350">
            <v>1359</v>
          </cell>
          <cell r="AC350">
            <v>0</v>
          </cell>
          <cell r="AD350">
            <v>0</v>
          </cell>
        </row>
        <row r="351">
          <cell r="Z351">
            <v>21596</v>
          </cell>
          <cell r="AA351">
            <v>11842</v>
          </cell>
          <cell r="AB351">
            <v>1501</v>
          </cell>
          <cell r="AC351">
            <v>0</v>
          </cell>
          <cell r="AD351">
            <v>0</v>
          </cell>
        </row>
        <row r="352">
          <cell r="Z352">
            <v>28699</v>
          </cell>
          <cell r="AA352">
            <v>13255</v>
          </cell>
          <cell r="AB352">
            <v>1627</v>
          </cell>
          <cell r="AC352">
            <v>0</v>
          </cell>
          <cell r="AD352">
            <v>0</v>
          </cell>
        </row>
        <row r="353">
          <cell r="Z353">
            <v>22501</v>
          </cell>
          <cell r="AA353">
            <v>11298</v>
          </cell>
          <cell r="AB353">
            <v>1516</v>
          </cell>
          <cell r="AC353">
            <v>0</v>
          </cell>
          <cell r="AD353">
            <v>0</v>
          </cell>
        </row>
        <row r="354">
          <cell r="Z354">
            <v>17575</v>
          </cell>
          <cell r="AA354">
            <v>9234</v>
          </cell>
          <cell r="AB354">
            <v>1278</v>
          </cell>
          <cell r="AC354">
            <v>0</v>
          </cell>
          <cell r="AD354">
            <v>0</v>
          </cell>
        </row>
        <row r="355">
          <cell r="Z355">
            <v>13018</v>
          </cell>
          <cell r="AA355">
            <v>8953</v>
          </cell>
          <cell r="AB355">
            <v>1282</v>
          </cell>
          <cell r="AC355">
            <v>0</v>
          </cell>
          <cell r="AD355">
            <v>0</v>
          </cell>
        </row>
        <row r="356">
          <cell r="Z356">
            <v>14849</v>
          </cell>
          <cell r="AA356">
            <v>9628</v>
          </cell>
          <cell r="AB356">
            <v>1364</v>
          </cell>
          <cell r="AC356">
            <v>0</v>
          </cell>
          <cell r="AD356">
            <v>0</v>
          </cell>
        </row>
        <row r="357">
          <cell r="Z357">
            <v>16830</v>
          </cell>
          <cell r="AA357">
            <v>10485</v>
          </cell>
          <cell r="AB357">
            <v>1508</v>
          </cell>
          <cell r="AC357">
            <v>0</v>
          </cell>
          <cell r="AD357">
            <v>0</v>
          </cell>
        </row>
        <row r="358">
          <cell r="Z358">
            <v>17038</v>
          </cell>
          <cell r="AA358">
            <v>11091</v>
          </cell>
          <cell r="AB358">
            <v>1619</v>
          </cell>
          <cell r="AC358">
            <v>0</v>
          </cell>
          <cell r="AD358">
            <v>0</v>
          </cell>
        </row>
        <row r="359">
          <cell r="Z359">
            <v>18196</v>
          </cell>
          <cell r="AA359">
            <v>12601</v>
          </cell>
          <cell r="AB359">
            <v>1804</v>
          </cell>
          <cell r="AC359">
            <v>0</v>
          </cell>
          <cell r="AD359">
            <v>0</v>
          </cell>
        </row>
        <row r="360">
          <cell r="Z360">
            <v>17009</v>
          </cell>
          <cell r="AA360">
            <v>11166</v>
          </cell>
          <cell r="AB360">
            <v>1616</v>
          </cell>
          <cell r="AC360">
            <v>0</v>
          </cell>
          <cell r="AD360">
            <v>0</v>
          </cell>
        </row>
        <row r="361">
          <cell r="Z361">
            <v>13169</v>
          </cell>
          <cell r="AA361">
            <v>10422</v>
          </cell>
          <cell r="AB361">
            <v>1541.9999999999991</v>
          </cell>
          <cell r="AC361">
            <v>0</v>
          </cell>
          <cell r="AD361">
            <v>0</v>
          </cell>
        </row>
        <row r="362">
          <cell r="Z362">
            <v>14326</v>
          </cell>
          <cell r="AA362">
            <v>10748.000000000007</v>
          </cell>
          <cell r="AB362">
            <v>1557</v>
          </cell>
          <cell r="AC362">
            <v>0</v>
          </cell>
          <cell r="AD362">
            <v>0</v>
          </cell>
        </row>
        <row r="363">
          <cell r="Z363">
            <v>24600</v>
          </cell>
          <cell r="AA363">
            <v>13534</v>
          </cell>
          <cell r="AB363">
            <v>1720</v>
          </cell>
          <cell r="AC363">
            <v>0</v>
          </cell>
          <cell r="AD363">
            <v>0</v>
          </cell>
        </row>
        <row r="364">
          <cell r="Z364">
            <v>31997</v>
          </cell>
          <cell r="AA364">
            <v>14822</v>
          </cell>
          <cell r="AB364">
            <v>1828</v>
          </cell>
          <cell r="AC364">
            <v>0</v>
          </cell>
          <cell r="AD364">
            <v>0</v>
          </cell>
        </row>
        <row r="365">
          <cell r="Z365">
            <v>25087</v>
          </cell>
          <cell r="AA365">
            <v>12633</v>
          </cell>
          <cell r="AB365">
            <v>1703</v>
          </cell>
          <cell r="AC365">
            <v>0</v>
          </cell>
          <cell r="AD365">
            <v>0</v>
          </cell>
        </row>
        <row r="366">
          <cell r="Z366">
            <v>19594</v>
          </cell>
          <cell r="AA366">
            <v>10326</v>
          </cell>
          <cell r="AB366">
            <v>1436</v>
          </cell>
          <cell r="AC366">
            <v>0</v>
          </cell>
          <cell r="AD366">
            <v>0</v>
          </cell>
        </row>
        <row r="367">
          <cell r="Z367">
            <v>14514</v>
          </cell>
          <cell r="AA367">
            <v>10011</v>
          </cell>
          <cell r="AB367">
            <v>1440</v>
          </cell>
          <cell r="AC367">
            <v>0</v>
          </cell>
          <cell r="AD367">
            <v>0</v>
          </cell>
        </row>
        <row r="368">
          <cell r="Z368">
            <v>16555</v>
          </cell>
          <cell r="AA368">
            <v>10766</v>
          </cell>
          <cell r="AB368">
            <v>1532</v>
          </cell>
          <cell r="AC368">
            <v>0</v>
          </cell>
          <cell r="AD368">
            <v>0</v>
          </cell>
        </row>
        <row r="369">
          <cell r="Z369">
            <v>18764</v>
          </cell>
          <cell r="AA369">
            <v>11724</v>
          </cell>
          <cell r="AB369">
            <v>1694.9999999999991</v>
          </cell>
          <cell r="AC369">
            <v>0</v>
          </cell>
          <cell r="AD369">
            <v>0</v>
          </cell>
        </row>
        <row r="370">
          <cell r="Z370">
            <v>18996</v>
          </cell>
          <cell r="AA370">
            <v>12402</v>
          </cell>
          <cell r="AB370">
            <v>1818</v>
          </cell>
          <cell r="AC370">
            <v>0</v>
          </cell>
          <cell r="AD370">
            <v>0</v>
          </cell>
        </row>
        <row r="371">
          <cell r="Z371">
            <v>20287</v>
          </cell>
          <cell r="AA371">
            <v>14091</v>
          </cell>
          <cell r="AB371">
            <v>2027</v>
          </cell>
          <cell r="AC371">
            <v>0</v>
          </cell>
          <cell r="AD371">
            <v>0</v>
          </cell>
        </row>
        <row r="372">
          <cell r="Z372">
            <v>18964</v>
          </cell>
          <cell r="AA372">
            <v>12486</v>
          </cell>
          <cell r="AB372">
            <v>1815</v>
          </cell>
          <cell r="AC372">
            <v>0</v>
          </cell>
          <cell r="AD372">
            <v>0</v>
          </cell>
        </row>
        <row r="373">
          <cell r="Z373">
            <v>14682</v>
          </cell>
          <cell r="AA373">
            <v>11654</v>
          </cell>
          <cell r="AB373">
            <v>1732</v>
          </cell>
          <cell r="AC373">
            <v>0</v>
          </cell>
          <cell r="AD373">
            <v>0</v>
          </cell>
        </row>
        <row r="374">
          <cell r="Z374">
            <v>15973</v>
          </cell>
          <cell r="AA374">
            <v>12019</v>
          </cell>
          <cell r="AB374">
            <v>1749</v>
          </cell>
          <cell r="AC374">
            <v>0</v>
          </cell>
          <cell r="AD374">
            <v>0</v>
          </cell>
        </row>
        <row r="375">
          <cell r="Z375">
            <v>27426</v>
          </cell>
          <cell r="AA375">
            <v>15134</v>
          </cell>
          <cell r="AB375">
            <v>1932</v>
          </cell>
          <cell r="AC375">
            <v>0</v>
          </cell>
          <cell r="AD375">
            <v>0</v>
          </cell>
        </row>
        <row r="376">
          <cell r="Z376">
            <v>35086</v>
          </cell>
          <cell r="AA376">
            <v>16303</v>
          </cell>
          <cell r="AB376">
            <v>2023</v>
          </cell>
          <cell r="AC376">
            <v>0</v>
          </cell>
          <cell r="AD376">
            <v>0</v>
          </cell>
        </row>
        <row r="377">
          <cell r="Z377">
            <v>27509</v>
          </cell>
          <cell r="AA377">
            <v>13895</v>
          </cell>
          <cell r="AB377">
            <v>1885</v>
          </cell>
          <cell r="AC377">
            <v>0</v>
          </cell>
          <cell r="AD377">
            <v>0</v>
          </cell>
        </row>
        <row r="378">
          <cell r="Z378">
            <v>21486</v>
          </cell>
          <cell r="AA378">
            <v>11357</v>
          </cell>
          <cell r="AB378">
            <v>1588</v>
          </cell>
          <cell r="AC378">
            <v>0</v>
          </cell>
          <cell r="AD378">
            <v>0</v>
          </cell>
        </row>
        <row r="379">
          <cell r="Z379">
            <v>15915</v>
          </cell>
          <cell r="AA379">
            <v>11012</v>
          </cell>
          <cell r="AB379">
            <v>1593</v>
          </cell>
          <cell r="AC379">
            <v>0</v>
          </cell>
          <cell r="AD379">
            <v>0</v>
          </cell>
        </row>
        <row r="380">
          <cell r="Z380">
            <v>18154</v>
          </cell>
          <cell r="AA380">
            <v>11842</v>
          </cell>
          <cell r="AB380">
            <v>1695</v>
          </cell>
          <cell r="AC380">
            <v>0</v>
          </cell>
          <cell r="AD380">
            <v>0</v>
          </cell>
        </row>
        <row r="381">
          <cell r="Z381">
            <v>20576</v>
          </cell>
          <cell r="AA381">
            <v>12896</v>
          </cell>
          <cell r="AB381">
            <v>1875</v>
          </cell>
          <cell r="AC381">
            <v>0</v>
          </cell>
          <cell r="AD381">
            <v>0</v>
          </cell>
        </row>
        <row r="382">
          <cell r="Z382">
            <v>20830</v>
          </cell>
          <cell r="AA382">
            <v>13641</v>
          </cell>
          <cell r="AB382">
            <v>2012</v>
          </cell>
          <cell r="AC382">
            <v>0</v>
          </cell>
          <cell r="AD382">
            <v>0</v>
          </cell>
        </row>
        <row r="383">
          <cell r="Z383">
            <v>22246</v>
          </cell>
          <cell r="AA383">
            <v>15499</v>
          </cell>
          <cell r="AB383">
            <v>2243</v>
          </cell>
          <cell r="AC383">
            <v>0</v>
          </cell>
          <cell r="AD383">
            <v>0</v>
          </cell>
        </row>
        <row r="384">
          <cell r="Z384">
            <v>20795</v>
          </cell>
          <cell r="AA384">
            <v>13734</v>
          </cell>
          <cell r="AB384">
            <v>2008</v>
          </cell>
          <cell r="AC384">
            <v>0</v>
          </cell>
          <cell r="AD384">
            <v>0</v>
          </cell>
        </row>
        <row r="385">
          <cell r="Z385">
            <v>16100</v>
          </cell>
          <cell r="AA385">
            <v>12818</v>
          </cell>
          <cell r="AB385">
            <v>1917</v>
          </cell>
          <cell r="AC385">
            <v>0</v>
          </cell>
          <cell r="AD385">
            <v>0</v>
          </cell>
        </row>
        <row r="386">
          <cell r="Z386">
            <v>17515</v>
          </cell>
          <cell r="AA386">
            <v>13220</v>
          </cell>
          <cell r="AB386">
            <v>1935</v>
          </cell>
          <cell r="AC386">
            <v>0</v>
          </cell>
          <cell r="AD386">
            <v>0</v>
          </cell>
        </row>
        <row r="387">
          <cell r="Z387">
            <v>30075</v>
          </cell>
          <cell r="AA387">
            <v>16646</v>
          </cell>
          <cell r="AB387">
            <v>2138</v>
          </cell>
          <cell r="AC387">
            <v>0</v>
          </cell>
          <cell r="AD387">
            <v>0</v>
          </cell>
        </row>
        <row r="388">
          <cell r="Z388">
            <v>38080</v>
          </cell>
          <cell r="AA388">
            <v>17733</v>
          </cell>
          <cell r="AB388">
            <v>2210</v>
          </cell>
          <cell r="AC388">
            <v>0</v>
          </cell>
          <cell r="AD388">
            <v>0</v>
          </cell>
        </row>
        <row r="389">
          <cell r="Z389">
            <v>29856</v>
          </cell>
          <cell r="AA389">
            <v>15115</v>
          </cell>
          <cell r="AB389">
            <v>2060</v>
          </cell>
          <cell r="AC389">
            <v>0</v>
          </cell>
          <cell r="AD389">
            <v>0</v>
          </cell>
        </row>
        <row r="390">
          <cell r="Z390">
            <v>23320</v>
          </cell>
          <cell r="AA390">
            <v>12354</v>
          </cell>
          <cell r="AB390">
            <v>1736</v>
          </cell>
          <cell r="AC390">
            <v>0</v>
          </cell>
          <cell r="AD390">
            <v>0</v>
          </cell>
        </row>
        <row r="391">
          <cell r="Z391">
            <v>17274</v>
          </cell>
          <cell r="AA391">
            <v>11978</v>
          </cell>
          <cell r="AB391">
            <v>1741</v>
          </cell>
          <cell r="AC391">
            <v>0</v>
          </cell>
          <cell r="AD391">
            <v>0</v>
          </cell>
        </row>
        <row r="392">
          <cell r="Z392">
            <v>19703</v>
          </cell>
          <cell r="AA392">
            <v>12881</v>
          </cell>
          <cell r="AB392">
            <v>1852</v>
          </cell>
          <cell r="AC392">
            <v>0</v>
          </cell>
          <cell r="AD392">
            <v>0</v>
          </cell>
        </row>
        <row r="393">
          <cell r="Z393">
            <v>22332</v>
          </cell>
          <cell r="AA393">
            <v>14027</v>
          </cell>
          <cell r="AB393">
            <v>2049</v>
          </cell>
          <cell r="AC393">
            <v>0</v>
          </cell>
          <cell r="AD393">
            <v>0</v>
          </cell>
        </row>
        <row r="394">
          <cell r="Z394">
            <v>22608</v>
          </cell>
          <cell r="AA394">
            <v>14838</v>
          </cell>
          <cell r="AB394">
            <v>2199</v>
          </cell>
          <cell r="AC394">
            <v>0</v>
          </cell>
          <cell r="AD394">
            <v>0</v>
          </cell>
        </row>
        <row r="395">
          <cell r="Z395">
            <v>24144</v>
          </cell>
          <cell r="AA395">
            <v>16859</v>
          </cell>
          <cell r="AB395">
            <v>2451</v>
          </cell>
          <cell r="AC395">
            <v>0</v>
          </cell>
          <cell r="AD395">
            <v>0</v>
          </cell>
        </row>
        <row r="396">
          <cell r="Z396">
            <v>22570</v>
          </cell>
          <cell r="AA396">
            <v>14939</v>
          </cell>
          <cell r="AB396">
            <v>2195</v>
          </cell>
          <cell r="AC396">
            <v>0</v>
          </cell>
          <cell r="AD396">
            <v>0</v>
          </cell>
        </row>
        <row r="397">
          <cell r="Z397">
            <v>17473.999999999993</v>
          </cell>
          <cell r="AA397">
            <v>13943</v>
          </cell>
          <cell r="AB397">
            <v>2095</v>
          </cell>
          <cell r="AC397">
            <v>0</v>
          </cell>
          <cell r="AD397">
            <v>0</v>
          </cell>
        </row>
        <row r="398">
          <cell r="Z398">
            <v>19009</v>
          </cell>
          <cell r="AA398">
            <v>14380</v>
          </cell>
          <cell r="AB398">
            <v>2115</v>
          </cell>
          <cell r="AC398">
            <v>0</v>
          </cell>
          <cell r="AD398">
            <v>0</v>
          </cell>
        </row>
        <row r="399">
          <cell r="Z399">
            <v>32641</v>
          </cell>
          <cell r="AA399">
            <v>18107</v>
          </cell>
          <cell r="AB399">
            <v>2337</v>
          </cell>
          <cell r="AC399">
            <v>0</v>
          </cell>
          <cell r="AD399">
            <v>0</v>
          </cell>
        </row>
        <row r="400">
          <cell r="Z400">
            <v>40993</v>
          </cell>
          <cell r="AA400">
            <v>19122</v>
          </cell>
          <cell r="AB400">
            <v>2392</v>
          </cell>
          <cell r="AC400">
            <v>0</v>
          </cell>
          <cell r="AD400">
            <v>0</v>
          </cell>
        </row>
        <row r="401">
          <cell r="Z401">
            <v>32140</v>
          </cell>
          <cell r="AA401">
            <v>16299</v>
          </cell>
          <cell r="AB401">
            <v>2229</v>
          </cell>
          <cell r="AC401">
            <v>0</v>
          </cell>
          <cell r="AD401">
            <v>0</v>
          </cell>
        </row>
        <row r="402">
          <cell r="Z402">
            <v>25104</v>
          </cell>
          <cell r="AA402">
            <v>13322</v>
          </cell>
          <cell r="AB402">
            <v>1878</v>
          </cell>
          <cell r="AC402">
            <v>0</v>
          </cell>
          <cell r="AD402">
            <v>0</v>
          </cell>
        </row>
        <row r="403">
          <cell r="Z403">
            <v>18595</v>
          </cell>
          <cell r="AA403">
            <v>12916</v>
          </cell>
          <cell r="AB403">
            <v>1884</v>
          </cell>
          <cell r="AC403">
            <v>0</v>
          </cell>
          <cell r="AD403">
            <v>0</v>
          </cell>
        </row>
        <row r="404">
          <cell r="Z404">
            <v>21210</v>
          </cell>
          <cell r="AA404">
            <v>13890</v>
          </cell>
          <cell r="AB404">
            <v>2004</v>
          </cell>
          <cell r="AC404">
            <v>0</v>
          </cell>
          <cell r="AD404">
            <v>0</v>
          </cell>
        </row>
        <row r="405">
          <cell r="Z405">
            <v>24040</v>
          </cell>
          <cell r="AA405">
            <v>15126</v>
          </cell>
          <cell r="AB405">
            <v>2217</v>
          </cell>
          <cell r="AC405">
            <v>0</v>
          </cell>
          <cell r="AD405">
            <v>0</v>
          </cell>
        </row>
        <row r="406">
          <cell r="Z406">
            <v>24337</v>
          </cell>
          <cell r="AA406">
            <v>16000</v>
          </cell>
          <cell r="AB406">
            <v>2379</v>
          </cell>
          <cell r="AC406">
            <v>0</v>
          </cell>
          <cell r="AD406">
            <v>0</v>
          </cell>
        </row>
        <row r="407">
          <cell r="Z407">
            <v>25991</v>
          </cell>
          <cell r="AA407">
            <v>18179</v>
          </cell>
          <cell r="AB407">
            <v>2652</v>
          </cell>
          <cell r="AC407">
            <v>0</v>
          </cell>
          <cell r="AD407">
            <v>0</v>
          </cell>
        </row>
        <row r="408">
          <cell r="Z408">
            <v>24296</v>
          </cell>
          <cell r="AA408">
            <v>16109</v>
          </cell>
          <cell r="AB408">
            <v>2375</v>
          </cell>
          <cell r="AC408">
            <v>0</v>
          </cell>
          <cell r="AD408">
            <v>0</v>
          </cell>
        </row>
        <row r="409">
          <cell r="Z409">
            <v>18810</v>
          </cell>
          <cell r="AA409">
            <v>15035</v>
          </cell>
          <cell r="AB409">
            <v>2266</v>
          </cell>
          <cell r="AC409">
            <v>0</v>
          </cell>
          <cell r="AD409">
            <v>0</v>
          </cell>
        </row>
        <row r="410">
          <cell r="Z410">
            <v>20463</v>
          </cell>
          <cell r="AA410">
            <v>15506</v>
          </cell>
          <cell r="AB410">
            <v>2289</v>
          </cell>
          <cell r="AC410">
            <v>0</v>
          </cell>
          <cell r="AD410">
            <v>0</v>
          </cell>
        </row>
        <row r="411">
          <cell r="Z411">
            <v>35137</v>
          </cell>
          <cell r="AA411">
            <v>19525</v>
          </cell>
          <cell r="AB411">
            <v>2528</v>
          </cell>
          <cell r="AC411">
            <v>0</v>
          </cell>
          <cell r="AD411">
            <v>0</v>
          </cell>
        </row>
        <row r="412">
          <cell r="Z412">
            <v>43837</v>
          </cell>
          <cell r="AA412">
            <v>20476</v>
          </cell>
          <cell r="AB412">
            <v>2567</v>
          </cell>
          <cell r="AC412">
            <v>0</v>
          </cell>
          <cell r="AD412">
            <v>0</v>
          </cell>
        </row>
        <row r="413">
          <cell r="Z413">
            <v>34370</v>
          </cell>
          <cell r="AA413">
            <v>17453</v>
          </cell>
          <cell r="AB413">
            <v>2392</v>
          </cell>
          <cell r="AC413">
            <v>0</v>
          </cell>
          <cell r="AD413">
            <v>0</v>
          </cell>
        </row>
        <row r="414">
          <cell r="Z414">
            <v>26845</v>
          </cell>
          <cell r="AA414">
            <v>14265</v>
          </cell>
          <cell r="AB414">
            <v>2016</v>
          </cell>
          <cell r="AC414">
            <v>0</v>
          </cell>
          <cell r="AD414">
            <v>0</v>
          </cell>
        </row>
        <row r="415">
          <cell r="Z415">
            <v>19885</v>
          </cell>
          <cell r="AA415">
            <v>13831</v>
          </cell>
          <cell r="AB415">
            <v>2022</v>
          </cell>
          <cell r="AC415">
            <v>0</v>
          </cell>
          <cell r="AD415">
            <v>0</v>
          </cell>
        </row>
        <row r="416">
          <cell r="Z416">
            <v>22682</v>
          </cell>
          <cell r="AA416">
            <v>14873</v>
          </cell>
          <cell r="AB416">
            <v>2151</v>
          </cell>
          <cell r="AC416">
            <v>0</v>
          </cell>
          <cell r="AD416">
            <v>0</v>
          </cell>
        </row>
        <row r="417">
          <cell r="Z417">
            <v>25708</v>
          </cell>
          <cell r="AA417">
            <v>16197</v>
          </cell>
          <cell r="AB417">
            <v>2379</v>
          </cell>
          <cell r="AC417">
            <v>0</v>
          </cell>
          <cell r="AD417">
            <v>0</v>
          </cell>
        </row>
        <row r="418">
          <cell r="Z418">
            <v>26025</v>
          </cell>
          <cell r="AA418">
            <v>17133</v>
          </cell>
          <cell r="AB418">
            <v>2553</v>
          </cell>
          <cell r="AC418">
            <v>0</v>
          </cell>
          <cell r="AD418">
            <v>0</v>
          </cell>
        </row>
        <row r="419">
          <cell r="Z419">
            <v>27794</v>
          </cell>
          <cell r="AA419">
            <v>19467</v>
          </cell>
          <cell r="AB419">
            <v>2846</v>
          </cell>
          <cell r="AC419">
            <v>0</v>
          </cell>
          <cell r="AD419">
            <v>0</v>
          </cell>
        </row>
        <row r="420">
          <cell r="Z420">
            <v>25982</v>
          </cell>
          <cell r="AA420">
            <v>17250</v>
          </cell>
          <cell r="AB420">
            <v>2549</v>
          </cell>
          <cell r="AC420">
            <v>0</v>
          </cell>
          <cell r="AD420">
            <v>0</v>
          </cell>
        </row>
        <row r="421">
          <cell r="Z421">
            <v>20115</v>
          </cell>
          <cell r="AA421">
            <v>16100</v>
          </cell>
          <cell r="AB421">
            <v>2432</v>
          </cell>
          <cell r="AC421">
            <v>0</v>
          </cell>
          <cell r="AD421">
            <v>0</v>
          </cell>
        </row>
        <row r="422">
          <cell r="Z422">
            <v>21883</v>
          </cell>
          <cell r="AA422">
            <v>16604</v>
          </cell>
          <cell r="AB422">
            <v>2456</v>
          </cell>
          <cell r="AC422">
            <v>0</v>
          </cell>
          <cell r="AD422">
            <v>0</v>
          </cell>
        </row>
        <row r="423">
          <cell r="Z423">
            <v>37575</v>
          </cell>
          <cell r="AA423">
            <v>20908</v>
          </cell>
          <cell r="AB423">
            <v>2713</v>
          </cell>
          <cell r="AC423">
            <v>0</v>
          </cell>
          <cell r="AD423">
            <v>0</v>
          </cell>
        </row>
        <row r="424">
          <cell r="Z424">
            <v>46562</v>
          </cell>
          <cell r="AA424">
            <v>21776</v>
          </cell>
          <cell r="AB424">
            <v>2736</v>
          </cell>
          <cell r="AC424">
            <v>0</v>
          </cell>
          <cell r="AD424">
            <v>0</v>
          </cell>
        </row>
        <row r="425">
          <cell r="Z425">
            <v>36506</v>
          </cell>
          <cell r="AA425">
            <v>18561</v>
          </cell>
          <cell r="AB425">
            <v>2549</v>
          </cell>
          <cell r="AC425">
            <v>0</v>
          </cell>
          <cell r="AD425">
            <v>0</v>
          </cell>
        </row>
        <row r="426">
          <cell r="Z426">
            <v>28514</v>
          </cell>
          <cell r="AA426">
            <v>15171</v>
          </cell>
          <cell r="AB426">
            <v>2149</v>
          </cell>
          <cell r="AC426">
            <v>0</v>
          </cell>
          <cell r="AD426">
            <v>0</v>
          </cell>
        </row>
        <row r="427">
          <cell r="Z427">
            <v>21121</v>
          </cell>
          <cell r="AA427">
            <v>14709</v>
          </cell>
          <cell r="AB427">
            <v>2155</v>
          </cell>
          <cell r="AC427">
            <v>0</v>
          </cell>
          <cell r="AD427">
            <v>0</v>
          </cell>
        </row>
        <row r="428">
          <cell r="Z428">
            <v>24092</v>
          </cell>
          <cell r="AA428">
            <v>15818</v>
          </cell>
          <cell r="AB428">
            <v>2293</v>
          </cell>
          <cell r="AC428">
            <v>0</v>
          </cell>
          <cell r="AD428">
            <v>0</v>
          </cell>
        </row>
        <row r="429">
          <cell r="Z429">
            <v>27305</v>
          </cell>
          <cell r="AA429">
            <v>17225</v>
          </cell>
          <cell r="AB429">
            <v>2536</v>
          </cell>
          <cell r="AC429">
            <v>0</v>
          </cell>
          <cell r="AD429">
            <v>0</v>
          </cell>
        </row>
        <row r="430">
          <cell r="Z430">
            <v>27643</v>
          </cell>
          <cell r="AA430">
            <v>18221</v>
          </cell>
          <cell r="AB430">
            <v>2721</v>
          </cell>
          <cell r="AC430">
            <v>0</v>
          </cell>
          <cell r="AD430">
            <v>0</v>
          </cell>
        </row>
        <row r="431">
          <cell r="Z431">
            <v>29522</v>
          </cell>
          <cell r="AA431">
            <v>20703</v>
          </cell>
          <cell r="AB431">
            <v>3034</v>
          </cell>
          <cell r="AC431">
            <v>0</v>
          </cell>
          <cell r="AD431">
            <v>0</v>
          </cell>
        </row>
        <row r="432">
          <cell r="Z432">
            <v>27597</v>
          </cell>
          <cell r="AA432">
            <v>18345</v>
          </cell>
          <cell r="AB432">
            <v>2717</v>
          </cell>
          <cell r="AC432">
            <v>0</v>
          </cell>
          <cell r="AD432">
            <v>0</v>
          </cell>
        </row>
        <row r="433">
          <cell r="Z433">
            <v>21366</v>
          </cell>
          <cell r="AA433">
            <v>17122</v>
          </cell>
          <cell r="AB433">
            <v>2592</v>
          </cell>
          <cell r="AC433">
            <v>0</v>
          </cell>
          <cell r="AD433">
            <v>0</v>
          </cell>
        </row>
        <row r="434">
          <cell r="Z434">
            <v>23243</v>
          </cell>
          <cell r="AA434">
            <v>17658</v>
          </cell>
          <cell r="AB434">
            <v>2618</v>
          </cell>
          <cell r="AC434">
            <v>0</v>
          </cell>
          <cell r="AD434">
            <v>0</v>
          </cell>
        </row>
        <row r="435">
          <cell r="Z435">
            <v>39911</v>
          </cell>
          <cell r="AA435">
            <v>22235</v>
          </cell>
          <cell r="AB435">
            <v>2892</v>
          </cell>
          <cell r="AC435">
            <v>0</v>
          </cell>
          <cell r="AD435">
            <v>0</v>
          </cell>
        </row>
        <row r="436">
          <cell r="Z436">
            <v>49183</v>
          </cell>
          <cell r="AA436">
            <v>23028</v>
          </cell>
          <cell r="AB436">
            <v>2899</v>
          </cell>
          <cell r="AC436">
            <v>0</v>
          </cell>
          <cell r="AD436">
            <v>0</v>
          </cell>
        </row>
        <row r="437">
          <cell r="Z437">
            <v>38561</v>
          </cell>
          <cell r="AA437">
            <v>19628</v>
          </cell>
          <cell r="AB437">
            <v>2701</v>
          </cell>
          <cell r="AC437">
            <v>0</v>
          </cell>
          <cell r="AD437">
            <v>0</v>
          </cell>
        </row>
        <row r="438">
          <cell r="Z438">
            <v>30119</v>
          </cell>
          <cell r="AA438">
            <v>16043</v>
          </cell>
          <cell r="AB438">
            <v>2277</v>
          </cell>
          <cell r="AC438">
            <v>0</v>
          </cell>
          <cell r="AD438">
            <v>0</v>
          </cell>
        </row>
        <row r="439">
          <cell r="Z439">
            <v>22310</v>
          </cell>
          <cell r="AA439">
            <v>15554</v>
          </cell>
          <cell r="AB439">
            <v>2284</v>
          </cell>
          <cell r="AC439">
            <v>0</v>
          </cell>
          <cell r="AD439">
            <v>0</v>
          </cell>
        </row>
        <row r="440">
          <cell r="Z440">
            <v>25448</v>
          </cell>
          <cell r="AA440">
            <v>16727</v>
          </cell>
          <cell r="AB440">
            <v>2430</v>
          </cell>
          <cell r="AC440">
            <v>0</v>
          </cell>
          <cell r="AD440">
            <v>0</v>
          </cell>
        </row>
        <row r="441">
          <cell r="Z441">
            <v>28843</v>
          </cell>
          <cell r="AA441">
            <v>18215</v>
          </cell>
          <cell r="AB441">
            <v>2688</v>
          </cell>
          <cell r="AC441">
            <v>0</v>
          </cell>
          <cell r="AD441">
            <v>0</v>
          </cell>
        </row>
        <row r="442">
          <cell r="Z442">
            <v>29200</v>
          </cell>
          <cell r="AA442">
            <v>19268</v>
          </cell>
          <cell r="AB442">
            <v>2884</v>
          </cell>
          <cell r="AC442">
            <v>0</v>
          </cell>
          <cell r="AD442">
            <v>0</v>
          </cell>
        </row>
        <row r="443">
          <cell r="Z443">
            <v>31184</v>
          </cell>
          <cell r="AA443">
            <v>21893</v>
          </cell>
          <cell r="AB443">
            <v>3215</v>
          </cell>
          <cell r="AC443">
            <v>0</v>
          </cell>
          <cell r="AD443">
            <v>0</v>
          </cell>
        </row>
        <row r="444">
          <cell r="Z444">
            <v>29151</v>
          </cell>
          <cell r="AA444">
            <v>19399</v>
          </cell>
          <cell r="AB444">
            <v>2879</v>
          </cell>
          <cell r="AC444">
            <v>0</v>
          </cell>
          <cell r="AD444">
            <v>0</v>
          </cell>
        </row>
        <row r="445">
          <cell r="Z445">
            <v>22569</v>
          </cell>
          <cell r="AA445">
            <v>18106</v>
          </cell>
          <cell r="AB445">
            <v>2747</v>
          </cell>
          <cell r="AC445">
            <v>0</v>
          </cell>
          <cell r="AD445">
            <v>0</v>
          </cell>
        </row>
        <row r="446">
          <cell r="Z446">
            <v>24552</v>
          </cell>
          <cell r="AA446">
            <v>18673</v>
          </cell>
          <cell r="AB446">
            <v>2774</v>
          </cell>
          <cell r="AC446">
            <v>0</v>
          </cell>
          <cell r="AD446">
            <v>0</v>
          </cell>
        </row>
        <row r="447">
          <cell r="Z447">
            <v>42158</v>
          </cell>
          <cell r="AA447">
            <v>23513</v>
          </cell>
          <cell r="AB447">
            <v>3065</v>
          </cell>
          <cell r="AC447">
            <v>0</v>
          </cell>
          <cell r="AD447">
            <v>0</v>
          </cell>
        </row>
        <row r="448">
          <cell r="Z448">
            <v>51721</v>
          </cell>
          <cell r="AA448">
            <v>24239</v>
          </cell>
          <cell r="AB448">
            <v>3057</v>
          </cell>
          <cell r="AC448">
            <v>0</v>
          </cell>
          <cell r="AD448">
            <v>0</v>
          </cell>
        </row>
        <row r="449">
          <cell r="Z449">
            <v>40551</v>
          </cell>
          <cell r="AA449">
            <v>20660</v>
          </cell>
          <cell r="AB449">
            <v>2849</v>
          </cell>
          <cell r="AC449">
            <v>0</v>
          </cell>
          <cell r="AD449">
            <v>0</v>
          </cell>
        </row>
        <row r="450">
          <cell r="Z450">
            <v>31673</v>
          </cell>
          <cell r="AA450">
            <v>16886</v>
          </cell>
          <cell r="AB450">
            <v>2401</v>
          </cell>
          <cell r="AC450">
            <v>0</v>
          </cell>
          <cell r="AD450">
            <v>0</v>
          </cell>
        </row>
        <row r="451">
          <cell r="Z451">
            <v>23461</v>
          </cell>
          <cell r="AA451">
            <v>16372</v>
          </cell>
          <cell r="AB451">
            <v>2408</v>
          </cell>
          <cell r="AC451">
            <v>0</v>
          </cell>
          <cell r="AD451">
            <v>0</v>
          </cell>
        </row>
        <row r="452">
          <cell r="Z452">
            <v>26761</v>
          </cell>
          <cell r="AA452">
            <v>17606.000000000007</v>
          </cell>
          <cell r="AB452">
            <v>2562</v>
          </cell>
          <cell r="AC452">
            <v>0</v>
          </cell>
          <cell r="AD452">
            <v>0</v>
          </cell>
        </row>
        <row r="453">
          <cell r="Z453">
            <v>30331</v>
          </cell>
          <cell r="AA453">
            <v>19173</v>
          </cell>
          <cell r="AB453">
            <v>2834</v>
          </cell>
          <cell r="AC453">
            <v>0</v>
          </cell>
          <cell r="AD453">
            <v>0</v>
          </cell>
        </row>
        <row r="454">
          <cell r="Z454">
            <v>30706</v>
          </cell>
          <cell r="AA454">
            <v>20281</v>
          </cell>
          <cell r="AB454">
            <v>3041</v>
          </cell>
          <cell r="AC454">
            <v>0</v>
          </cell>
          <cell r="AD454">
            <v>0</v>
          </cell>
        </row>
        <row r="455">
          <cell r="Z455">
            <v>32793</v>
          </cell>
          <cell r="AA455">
            <v>23044</v>
          </cell>
          <cell r="AB455">
            <v>3390</v>
          </cell>
          <cell r="AC455">
            <v>0</v>
          </cell>
          <cell r="AD455">
            <v>0</v>
          </cell>
        </row>
        <row r="456">
          <cell r="Z456">
            <v>30654</v>
          </cell>
          <cell r="AA456">
            <v>20419</v>
          </cell>
          <cell r="AB456">
            <v>3036</v>
          </cell>
          <cell r="AC456">
            <v>0</v>
          </cell>
          <cell r="AD456">
            <v>0</v>
          </cell>
        </row>
        <row r="457">
          <cell r="Z457">
            <v>23733</v>
          </cell>
          <cell r="AA457">
            <v>19058</v>
          </cell>
          <cell r="AB457">
            <v>2897</v>
          </cell>
          <cell r="AC457">
            <v>0</v>
          </cell>
          <cell r="AD457">
            <v>0</v>
          </cell>
        </row>
        <row r="458">
          <cell r="Z458">
            <v>25819</v>
          </cell>
          <cell r="AA458">
            <v>19655</v>
          </cell>
          <cell r="AB458">
            <v>2925</v>
          </cell>
          <cell r="AC458">
            <v>0</v>
          </cell>
          <cell r="AD458">
            <v>0</v>
          </cell>
        </row>
        <row r="459">
          <cell r="Z459">
            <v>44333</v>
          </cell>
          <cell r="AA459">
            <v>24750</v>
          </cell>
          <cell r="AB459">
            <v>3232</v>
          </cell>
          <cell r="AC459">
            <v>0</v>
          </cell>
          <cell r="AD459">
            <v>0</v>
          </cell>
        </row>
        <row r="460">
          <cell r="Z460">
            <v>54176</v>
          </cell>
          <cell r="AA460">
            <v>25410</v>
          </cell>
          <cell r="AB460">
            <v>3210</v>
          </cell>
          <cell r="AC460">
            <v>0</v>
          </cell>
          <cell r="AD460">
            <v>0</v>
          </cell>
        </row>
        <row r="461">
          <cell r="Z461">
            <v>42476</v>
          </cell>
          <cell r="AA461">
            <v>21658</v>
          </cell>
          <cell r="AB461">
            <v>2991</v>
          </cell>
          <cell r="AC461">
            <v>0</v>
          </cell>
          <cell r="AD461">
            <v>0</v>
          </cell>
        </row>
        <row r="462">
          <cell r="Z462">
            <v>33177</v>
          </cell>
          <cell r="AA462">
            <v>17702</v>
          </cell>
          <cell r="AB462">
            <v>2521</v>
          </cell>
          <cell r="AC462">
            <v>0</v>
          </cell>
          <cell r="AD462">
            <v>0</v>
          </cell>
        </row>
        <row r="463">
          <cell r="Z463">
            <v>24575</v>
          </cell>
          <cell r="AA463">
            <v>17163</v>
          </cell>
          <cell r="AB463">
            <v>2527.9999999999991</v>
          </cell>
          <cell r="AC463">
            <v>0</v>
          </cell>
          <cell r="AD463">
            <v>0</v>
          </cell>
        </row>
        <row r="464">
          <cell r="Z464">
            <v>28031</v>
          </cell>
          <cell r="AA464">
            <v>18457</v>
          </cell>
          <cell r="AB464">
            <v>2689</v>
          </cell>
          <cell r="AC464">
            <v>0</v>
          </cell>
          <cell r="AD464">
            <v>0</v>
          </cell>
        </row>
        <row r="465">
          <cell r="Z465">
            <v>31771</v>
          </cell>
          <cell r="AA465">
            <v>20099</v>
          </cell>
          <cell r="AB465">
            <v>2975</v>
          </cell>
          <cell r="AC465">
            <v>0</v>
          </cell>
          <cell r="AD465">
            <v>0</v>
          </cell>
        </row>
        <row r="466">
          <cell r="Z466">
            <v>32164</v>
          </cell>
          <cell r="AA466">
            <v>21261</v>
          </cell>
          <cell r="AB466">
            <v>3192</v>
          </cell>
          <cell r="AC466">
            <v>0</v>
          </cell>
          <cell r="AD466">
            <v>0</v>
          </cell>
        </row>
        <row r="467">
          <cell r="Z467">
            <v>34350</v>
          </cell>
          <cell r="AA467">
            <v>24157</v>
          </cell>
          <cell r="AB467">
            <v>3559</v>
          </cell>
          <cell r="AC467">
            <v>0</v>
          </cell>
          <cell r="AD467">
            <v>0</v>
          </cell>
        </row>
        <row r="468">
          <cell r="Z468">
            <v>32110</v>
          </cell>
          <cell r="AA468">
            <v>21406</v>
          </cell>
          <cell r="AB468">
            <v>3187</v>
          </cell>
          <cell r="AC468">
            <v>0</v>
          </cell>
          <cell r="AD468">
            <v>0</v>
          </cell>
        </row>
        <row r="469">
          <cell r="Z469">
            <v>24860</v>
          </cell>
          <cell r="AA469">
            <v>19979</v>
          </cell>
          <cell r="AB469">
            <v>3041</v>
          </cell>
          <cell r="AC469">
            <v>0</v>
          </cell>
          <cell r="AD469">
            <v>0</v>
          </cell>
        </row>
        <row r="470">
          <cell r="Z470">
            <v>27044</v>
          </cell>
          <cell r="AA470">
            <v>20604</v>
          </cell>
          <cell r="AB470">
            <v>3071</v>
          </cell>
          <cell r="AC470">
            <v>0</v>
          </cell>
          <cell r="AD470">
            <v>0</v>
          </cell>
        </row>
        <row r="471">
          <cell r="Z471">
            <v>46437</v>
          </cell>
          <cell r="AA471">
            <v>25945</v>
          </cell>
          <cell r="AB471">
            <v>3393</v>
          </cell>
          <cell r="AC471">
            <v>0</v>
          </cell>
          <cell r="AD471">
            <v>0</v>
          </cell>
        </row>
        <row r="472">
          <cell r="Z472">
            <v>56549</v>
          </cell>
          <cell r="AA472">
            <v>26541</v>
          </cell>
          <cell r="AB472">
            <v>3357</v>
          </cell>
          <cell r="AC472">
            <v>0</v>
          </cell>
          <cell r="AD472">
            <v>0</v>
          </cell>
        </row>
        <row r="473">
          <cell r="Z473">
            <v>44336</v>
          </cell>
          <cell r="AA473">
            <v>22623</v>
          </cell>
          <cell r="AB473">
            <v>3128</v>
          </cell>
          <cell r="AC473">
            <v>0</v>
          </cell>
          <cell r="AD473">
            <v>0</v>
          </cell>
        </row>
        <row r="474">
          <cell r="Z474">
            <v>34630</v>
          </cell>
          <cell r="AA474">
            <v>18491</v>
          </cell>
          <cell r="AB474">
            <v>2636.0000000000009</v>
          </cell>
          <cell r="AC474">
            <v>0</v>
          </cell>
          <cell r="AD474">
            <v>0</v>
          </cell>
        </row>
        <row r="475">
          <cell r="Z475">
            <v>25651</v>
          </cell>
          <cell r="AA475">
            <v>17927</v>
          </cell>
          <cell r="AB475">
            <v>2644.0000000000009</v>
          </cell>
          <cell r="AC475">
            <v>0</v>
          </cell>
          <cell r="AD475">
            <v>0</v>
          </cell>
        </row>
        <row r="476">
          <cell r="Z476">
            <v>29259</v>
          </cell>
          <cell r="AA476">
            <v>19279</v>
          </cell>
          <cell r="AB476">
            <v>2813</v>
          </cell>
          <cell r="AC476">
            <v>0</v>
          </cell>
          <cell r="AD476">
            <v>0</v>
          </cell>
        </row>
        <row r="477">
          <cell r="Z477">
            <v>33162</v>
          </cell>
          <cell r="AA477">
            <v>20994</v>
          </cell>
          <cell r="AB477">
            <v>3112</v>
          </cell>
          <cell r="AC477">
            <v>0</v>
          </cell>
          <cell r="AD477">
            <v>0</v>
          </cell>
        </row>
        <row r="478">
          <cell r="Z478">
            <v>33573</v>
          </cell>
          <cell r="AA478">
            <v>22208</v>
          </cell>
          <cell r="AB478">
            <v>3338</v>
          </cell>
          <cell r="AC478">
            <v>0</v>
          </cell>
          <cell r="AD478">
            <v>0</v>
          </cell>
        </row>
        <row r="479">
          <cell r="Z479">
            <v>35854</v>
          </cell>
          <cell r="AA479">
            <v>25233</v>
          </cell>
          <cell r="AB479">
            <v>3722</v>
          </cell>
          <cell r="AC479">
            <v>0</v>
          </cell>
          <cell r="AD479">
            <v>0</v>
          </cell>
        </row>
        <row r="480">
          <cell r="Z480">
            <v>33516</v>
          </cell>
          <cell r="AA480">
            <v>22359</v>
          </cell>
          <cell r="AB480">
            <v>3333</v>
          </cell>
          <cell r="AC480">
            <v>0</v>
          </cell>
          <cell r="AD480">
            <v>0</v>
          </cell>
        </row>
        <row r="481">
          <cell r="Z481">
            <v>25949</v>
          </cell>
          <cell r="AA481">
            <v>20869</v>
          </cell>
          <cell r="AB481">
            <v>3181</v>
          </cell>
          <cell r="AC481">
            <v>0</v>
          </cell>
          <cell r="AD481">
            <v>0</v>
          </cell>
        </row>
        <row r="482">
          <cell r="Z482">
            <v>28229</v>
          </cell>
          <cell r="AA482">
            <v>21522</v>
          </cell>
          <cell r="AB482">
            <v>3212</v>
          </cell>
          <cell r="AC482">
            <v>0</v>
          </cell>
          <cell r="AD482">
            <v>0</v>
          </cell>
        </row>
        <row r="483">
          <cell r="Z483">
            <v>48471</v>
          </cell>
          <cell r="AA483">
            <v>27101</v>
          </cell>
          <cell r="AB483">
            <v>3548</v>
          </cell>
          <cell r="AC483">
            <v>0</v>
          </cell>
          <cell r="AD483">
            <v>0</v>
          </cell>
        </row>
        <row r="484">
          <cell r="Z484">
            <v>58837</v>
          </cell>
          <cell r="AA484">
            <v>27633</v>
          </cell>
          <cell r="AB484">
            <v>3499</v>
          </cell>
          <cell r="AC484">
            <v>0</v>
          </cell>
          <cell r="AD484">
            <v>0</v>
          </cell>
        </row>
        <row r="485">
          <cell r="Z485">
            <v>46130</v>
          </cell>
          <cell r="AA485">
            <v>23553</v>
          </cell>
          <cell r="AB485">
            <v>3260</v>
          </cell>
          <cell r="AC485">
            <v>0</v>
          </cell>
          <cell r="AD485">
            <v>0</v>
          </cell>
        </row>
        <row r="486">
          <cell r="Z486">
            <v>36031</v>
          </cell>
          <cell r="AA486">
            <v>19251</v>
          </cell>
          <cell r="AB486">
            <v>2748.0000000000009</v>
          </cell>
          <cell r="AC486">
            <v>0</v>
          </cell>
          <cell r="AD486">
            <v>0</v>
          </cell>
        </row>
        <row r="487">
          <cell r="Z487">
            <v>26689</v>
          </cell>
          <cell r="AA487">
            <v>18665</v>
          </cell>
          <cell r="AB487">
            <v>2756</v>
          </cell>
          <cell r="AC487">
            <v>0</v>
          </cell>
          <cell r="AD487">
            <v>0</v>
          </cell>
        </row>
        <row r="488">
          <cell r="Z488">
            <v>30443</v>
          </cell>
          <cell r="AA488">
            <v>20072</v>
          </cell>
          <cell r="AB488">
            <v>2932</v>
          </cell>
          <cell r="AC488">
            <v>0</v>
          </cell>
          <cell r="AD488">
            <v>0</v>
          </cell>
        </row>
        <row r="489">
          <cell r="Z489">
            <v>34504</v>
          </cell>
          <cell r="AA489">
            <v>21858</v>
          </cell>
          <cell r="AB489">
            <v>3243</v>
          </cell>
          <cell r="AC489">
            <v>0</v>
          </cell>
          <cell r="AD489">
            <v>0</v>
          </cell>
        </row>
        <row r="490">
          <cell r="Z490">
            <v>34931</v>
          </cell>
          <cell r="AA490">
            <v>23121</v>
          </cell>
          <cell r="AB490">
            <v>3480</v>
          </cell>
          <cell r="AC490">
            <v>0</v>
          </cell>
          <cell r="AD490">
            <v>0</v>
          </cell>
        </row>
        <row r="491">
          <cell r="Z491">
            <v>37305</v>
          </cell>
          <cell r="AA491">
            <v>26271</v>
          </cell>
          <cell r="AB491">
            <v>3880</v>
          </cell>
          <cell r="AC491">
            <v>0</v>
          </cell>
          <cell r="AD491">
            <v>0</v>
          </cell>
        </row>
        <row r="492">
          <cell r="Z492">
            <v>34872</v>
          </cell>
          <cell r="AA492">
            <v>23279</v>
          </cell>
          <cell r="AB492">
            <v>3474</v>
          </cell>
          <cell r="AC492">
            <v>0</v>
          </cell>
          <cell r="AD492">
            <v>0</v>
          </cell>
        </row>
        <row r="493">
          <cell r="Z493">
            <v>26999</v>
          </cell>
          <cell r="AA493">
            <v>21727</v>
          </cell>
          <cell r="AB493">
            <v>3315</v>
          </cell>
          <cell r="AC493">
            <v>0</v>
          </cell>
          <cell r="AD493">
            <v>0</v>
          </cell>
        </row>
        <row r="494">
          <cell r="Z494">
            <v>29371</v>
          </cell>
          <cell r="AA494">
            <v>22407</v>
          </cell>
          <cell r="AB494">
            <v>3348</v>
          </cell>
          <cell r="AC494">
            <v>0</v>
          </cell>
          <cell r="AD494">
            <v>0</v>
          </cell>
        </row>
        <row r="495">
          <cell r="Z495">
            <v>50432</v>
          </cell>
          <cell r="AA495">
            <v>28216</v>
          </cell>
          <cell r="AB495">
            <v>3699</v>
          </cell>
          <cell r="AC495">
            <v>0</v>
          </cell>
          <cell r="AD495">
            <v>0</v>
          </cell>
        </row>
        <row r="496">
          <cell r="Z496">
            <v>61047</v>
          </cell>
          <cell r="AA496">
            <v>28687</v>
          </cell>
          <cell r="AB496">
            <v>3636</v>
          </cell>
          <cell r="AC496">
            <v>0</v>
          </cell>
          <cell r="AD496">
            <v>0</v>
          </cell>
        </row>
        <row r="497">
          <cell r="Z497">
            <v>47863</v>
          </cell>
          <cell r="AA497">
            <v>24452</v>
          </cell>
          <cell r="AB497">
            <v>3388</v>
          </cell>
          <cell r="AC497">
            <v>0</v>
          </cell>
          <cell r="AD497">
            <v>0</v>
          </cell>
        </row>
        <row r="498">
          <cell r="Z498">
            <v>37384</v>
          </cell>
          <cell r="AA498">
            <v>19986</v>
          </cell>
          <cell r="AB498">
            <v>2856</v>
          </cell>
          <cell r="AC498">
            <v>0</v>
          </cell>
          <cell r="AD498">
            <v>0</v>
          </cell>
        </row>
        <row r="499">
          <cell r="Z499">
            <v>27691</v>
          </cell>
          <cell r="AA499">
            <v>19377</v>
          </cell>
          <cell r="AB499">
            <v>2864</v>
          </cell>
          <cell r="AC499">
            <v>0</v>
          </cell>
          <cell r="AD499">
            <v>0</v>
          </cell>
        </row>
        <row r="500">
          <cell r="Z500">
            <v>31586</v>
          </cell>
          <cell r="AA500">
            <v>20838</v>
          </cell>
          <cell r="AB500">
            <v>3047</v>
          </cell>
          <cell r="AC500">
            <v>0</v>
          </cell>
          <cell r="AD500">
            <v>0</v>
          </cell>
        </row>
        <row r="501">
          <cell r="Z501">
            <v>35800</v>
          </cell>
          <cell r="AA501">
            <v>22692</v>
          </cell>
          <cell r="AB501">
            <v>3371</v>
          </cell>
          <cell r="AC501">
            <v>0</v>
          </cell>
          <cell r="AD501">
            <v>0</v>
          </cell>
        </row>
        <row r="502">
          <cell r="Z502">
            <v>36243</v>
          </cell>
          <cell r="AA502">
            <v>24003</v>
          </cell>
          <cell r="AB502">
            <v>3616</v>
          </cell>
          <cell r="AC502">
            <v>0</v>
          </cell>
          <cell r="AD502">
            <v>0</v>
          </cell>
        </row>
        <row r="503">
          <cell r="Z503">
            <v>38706</v>
          </cell>
          <cell r="AA503">
            <v>27273</v>
          </cell>
          <cell r="AB503">
            <v>4032</v>
          </cell>
          <cell r="AC503">
            <v>0</v>
          </cell>
          <cell r="AD503">
            <v>0</v>
          </cell>
        </row>
        <row r="504">
          <cell r="Z504">
            <v>36182</v>
          </cell>
          <cell r="AA504">
            <v>24167</v>
          </cell>
          <cell r="AB504">
            <v>3610</v>
          </cell>
          <cell r="AC504">
            <v>0</v>
          </cell>
          <cell r="AD504">
            <v>0</v>
          </cell>
        </row>
        <row r="505">
          <cell r="Z505">
            <v>28012</v>
          </cell>
          <cell r="AA505">
            <v>22556</v>
          </cell>
          <cell r="AB505">
            <v>3446</v>
          </cell>
          <cell r="AC505">
            <v>0</v>
          </cell>
          <cell r="AD505">
            <v>0</v>
          </cell>
        </row>
        <row r="506">
          <cell r="Z506">
            <v>30474</v>
          </cell>
          <cell r="AA506">
            <v>23262</v>
          </cell>
          <cell r="AB506">
            <v>3480</v>
          </cell>
          <cell r="AC506">
            <v>0</v>
          </cell>
          <cell r="AD506">
            <v>0</v>
          </cell>
        </row>
        <row r="507">
          <cell r="Z507">
            <v>52326</v>
          </cell>
          <cell r="AA507">
            <v>29292</v>
          </cell>
          <cell r="AB507">
            <v>3844</v>
          </cell>
          <cell r="AC507">
            <v>0</v>
          </cell>
          <cell r="AD507">
            <v>0</v>
          </cell>
        </row>
        <row r="508">
          <cell r="Z508">
            <v>63182</v>
          </cell>
          <cell r="AA508">
            <v>29706</v>
          </cell>
          <cell r="AB508">
            <v>3769</v>
          </cell>
          <cell r="AC508">
            <v>0</v>
          </cell>
          <cell r="AD508">
            <v>0</v>
          </cell>
        </row>
        <row r="509">
          <cell r="Z509">
            <v>49537</v>
          </cell>
          <cell r="AA509">
            <v>25320</v>
          </cell>
          <cell r="AB509">
            <v>3512</v>
          </cell>
          <cell r="AC509">
            <v>0</v>
          </cell>
          <cell r="AD509">
            <v>0</v>
          </cell>
        </row>
        <row r="510">
          <cell r="Z510">
            <v>38692</v>
          </cell>
          <cell r="AA510">
            <v>20695</v>
          </cell>
          <cell r="AB510">
            <v>2960</v>
          </cell>
          <cell r="AC510">
            <v>0</v>
          </cell>
          <cell r="AD510">
            <v>0</v>
          </cell>
        </row>
        <row r="511">
          <cell r="Z511">
            <v>28660</v>
          </cell>
          <cell r="AA511">
            <v>20065</v>
          </cell>
          <cell r="AB511">
            <v>2969</v>
          </cell>
          <cell r="AC511">
            <v>0</v>
          </cell>
          <cell r="AD511">
            <v>0</v>
          </cell>
        </row>
        <row r="512">
          <cell r="Z512">
            <v>32691</v>
          </cell>
          <cell r="AA512">
            <v>21577</v>
          </cell>
          <cell r="AB512">
            <v>3158</v>
          </cell>
          <cell r="AC512">
            <v>0</v>
          </cell>
          <cell r="AD512">
            <v>0</v>
          </cell>
        </row>
        <row r="513">
          <cell r="Z513">
            <v>37052</v>
          </cell>
          <cell r="AA513">
            <v>23498</v>
          </cell>
          <cell r="AB513">
            <v>3494</v>
          </cell>
          <cell r="AC513">
            <v>0</v>
          </cell>
          <cell r="AD513">
            <v>0</v>
          </cell>
        </row>
        <row r="514">
          <cell r="Z514">
            <v>37511</v>
          </cell>
          <cell r="AA514">
            <v>24856</v>
          </cell>
          <cell r="AB514">
            <v>3748</v>
          </cell>
          <cell r="AC514">
            <v>0</v>
          </cell>
          <cell r="AD514">
            <v>0</v>
          </cell>
        </row>
        <row r="515">
          <cell r="Z515">
            <v>40060</v>
          </cell>
          <cell r="AA515">
            <v>28241</v>
          </cell>
          <cell r="AB515">
            <v>4179</v>
          </cell>
          <cell r="AC515">
            <v>0</v>
          </cell>
          <cell r="AD515">
            <v>0</v>
          </cell>
        </row>
        <row r="516">
          <cell r="Z516">
            <v>37448</v>
          </cell>
          <cell r="AA516">
            <v>25025</v>
          </cell>
          <cell r="AB516">
            <v>3742</v>
          </cell>
          <cell r="AC516">
            <v>0</v>
          </cell>
          <cell r="AD516">
            <v>0</v>
          </cell>
        </row>
        <row r="517">
          <cell r="Z517">
            <v>28992</v>
          </cell>
          <cell r="AA517">
            <v>23357</v>
          </cell>
          <cell r="AB517">
            <v>3571</v>
          </cell>
          <cell r="AC517">
            <v>0</v>
          </cell>
          <cell r="AD517">
            <v>0</v>
          </cell>
        </row>
        <row r="518">
          <cell r="Z518">
            <v>31540</v>
          </cell>
          <cell r="AA518">
            <v>24088</v>
          </cell>
          <cell r="AB518">
            <v>3606</v>
          </cell>
          <cell r="AC518">
            <v>0</v>
          </cell>
          <cell r="AD518">
            <v>0</v>
          </cell>
        </row>
        <row r="519">
          <cell r="Z519">
            <v>54157</v>
          </cell>
          <cell r="AA519">
            <v>30332</v>
          </cell>
          <cell r="AB519">
            <v>3984</v>
          </cell>
          <cell r="AC519">
            <v>0</v>
          </cell>
          <cell r="AD519">
            <v>0</v>
          </cell>
        </row>
        <row r="520">
          <cell r="Z520">
            <v>65245</v>
          </cell>
          <cell r="AA520">
            <v>30690</v>
          </cell>
          <cell r="AB520">
            <v>3897</v>
          </cell>
          <cell r="AC520">
            <v>0</v>
          </cell>
          <cell r="AD520">
            <v>0</v>
          </cell>
        </row>
        <row r="521">
          <cell r="Z521">
            <v>51155</v>
          </cell>
          <cell r="AA521">
            <v>26159</v>
          </cell>
          <cell r="AB521">
            <v>3631</v>
          </cell>
          <cell r="AC521">
            <v>0</v>
          </cell>
          <cell r="AD521">
            <v>0</v>
          </cell>
        </row>
        <row r="522">
          <cell r="Z522">
            <v>39955</v>
          </cell>
          <cell r="AA522">
            <v>21381</v>
          </cell>
          <cell r="AB522">
            <v>3061</v>
          </cell>
          <cell r="AC522">
            <v>0</v>
          </cell>
          <cell r="AD522">
            <v>0</v>
          </cell>
        </row>
        <row r="523">
          <cell r="Z523">
            <v>29596</v>
          </cell>
          <cell r="AA523">
            <v>20729.999999999993</v>
          </cell>
          <cell r="AB523">
            <v>3070</v>
          </cell>
          <cell r="AC523">
            <v>0</v>
          </cell>
          <cell r="AD523">
            <v>0</v>
          </cell>
        </row>
        <row r="524">
          <cell r="Z524">
            <v>33759</v>
          </cell>
          <cell r="AA524">
            <v>22292</v>
          </cell>
          <cell r="AB524">
            <v>3265</v>
          </cell>
          <cell r="AC524">
            <v>0</v>
          </cell>
          <cell r="AD524">
            <v>0</v>
          </cell>
        </row>
        <row r="525">
          <cell r="Z525">
            <v>38262</v>
          </cell>
          <cell r="AA525">
            <v>24276</v>
          </cell>
          <cell r="AB525">
            <v>3612</v>
          </cell>
          <cell r="AC525">
            <v>0</v>
          </cell>
          <cell r="AD525">
            <v>0</v>
          </cell>
        </row>
        <row r="526">
          <cell r="Z526">
            <v>38735</v>
          </cell>
          <cell r="AA526">
            <v>25679</v>
          </cell>
          <cell r="AB526">
            <v>3876</v>
          </cell>
          <cell r="AC526">
            <v>0</v>
          </cell>
          <cell r="AD526">
            <v>0</v>
          </cell>
        </row>
        <row r="527">
          <cell r="Z527">
            <v>41368</v>
          </cell>
          <cell r="AA527">
            <v>29177</v>
          </cell>
          <cell r="AB527">
            <v>4321</v>
          </cell>
          <cell r="AC527">
            <v>0</v>
          </cell>
          <cell r="AD527">
            <v>0</v>
          </cell>
        </row>
        <row r="528">
          <cell r="Z528">
            <v>38670</v>
          </cell>
          <cell r="AA528">
            <v>25854</v>
          </cell>
          <cell r="AB528">
            <v>3869</v>
          </cell>
          <cell r="AC528">
            <v>0</v>
          </cell>
          <cell r="AD528">
            <v>0</v>
          </cell>
        </row>
        <row r="529">
          <cell r="Z529">
            <v>29939</v>
          </cell>
          <cell r="AA529">
            <v>24131</v>
          </cell>
          <cell r="AB529">
            <v>3693</v>
          </cell>
          <cell r="AC529">
            <v>0</v>
          </cell>
          <cell r="AD529">
            <v>0</v>
          </cell>
        </row>
        <row r="530">
          <cell r="Z530">
            <v>32570</v>
          </cell>
          <cell r="AA530">
            <v>24886</v>
          </cell>
          <cell r="AB530">
            <v>3729</v>
          </cell>
          <cell r="AC530">
            <v>0</v>
          </cell>
          <cell r="AD530">
            <v>0</v>
          </cell>
        </row>
        <row r="531">
          <cell r="Z531">
            <v>55925</v>
          </cell>
          <cell r="AA531">
            <v>31337</v>
          </cell>
          <cell r="AB531">
            <v>4119</v>
          </cell>
          <cell r="AC531">
            <v>0</v>
          </cell>
          <cell r="AD531">
            <v>0</v>
          </cell>
        </row>
        <row r="532">
          <cell r="Z532">
            <v>67238</v>
          </cell>
          <cell r="AA532">
            <v>31641</v>
          </cell>
          <cell r="AB532">
            <v>4021</v>
          </cell>
          <cell r="AC532">
            <v>0</v>
          </cell>
          <cell r="AD532">
            <v>0</v>
          </cell>
        </row>
        <row r="533">
          <cell r="Z533">
            <v>52717</v>
          </cell>
          <cell r="AA533">
            <v>26969</v>
          </cell>
          <cell r="AB533">
            <v>3746</v>
          </cell>
          <cell r="AC533">
            <v>0</v>
          </cell>
          <cell r="AD533">
            <v>0</v>
          </cell>
        </row>
        <row r="534">
          <cell r="Z534">
            <v>41175</v>
          </cell>
          <cell r="AA534">
            <v>22043</v>
          </cell>
          <cell r="AB534">
            <v>3158</v>
          </cell>
          <cell r="AC534">
            <v>0</v>
          </cell>
          <cell r="AD534">
            <v>0</v>
          </cell>
        </row>
        <row r="535">
          <cell r="Z535">
            <v>30500</v>
          </cell>
          <cell r="AA535">
            <v>21372</v>
          </cell>
          <cell r="AB535">
            <v>3167</v>
          </cell>
          <cell r="AC535">
            <v>0</v>
          </cell>
          <cell r="AD535">
            <v>0</v>
          </cell>
        </row>
        <row r="536">
          <cell r="Z536">
            <v>34790</v>
          </cell>
          <cell r="AA536">
            <v>22983</v>
          </cell>
          <cell r="AB536">
            <v>3369</v>
          </cell>
          <cell r="AC536">
            <v>0</v>
          </cell>
          <cell r="AD536">
            <v>0</v>
          </cell>
        </row>
        <row r="537">
          <cell r="Z537">
            <v>39430</v>
          </cell>
          <cell r="AA537">
            <v>25028</v>
          </cell>
          <cell r="AB537">
            <v>3727</v>
          </cell>
          <cell r="AC537">
            <v>0</v>
          </cell>
          <cell r="AD537">
            <v>0</v>
          </cell>
        </row>
        <row r="538">
          <cell r="Z538">
            <v>39918</v>
          </cell>
          <cell r="AA538">
            <v>26474</v>
          </cell>
          <cell r="AB538">
            <v>3999</v>
          </cell>
          <cell r="AC538">
            <v>0</v>
          </cell>
          <cell r="AD538">
            <v>0</v>
          </cell>
        </row>
        <row r="539">
          <cell r="Z539">
            <v>42631</v>
          </cell>
          <cell r="AA539">
            <v>30080</v>
          </cell>
          <cell r="AB539">
            <v>4458</v>
          </cell>
          <cell r="AC539">
            <v>0</v>
          </cell>
          <cell r="AD539">
            <v>0</v>
          </cell>
        </row>
        <row r="540">
          <cell r="Z540">
            <v>39851</v>
          </cell>
          <cell r="AA540">
            <v>26655</v>
          </cell>
          <cell r="AB540">
            <v>3992</v>
          </cell>
          <cell r="AC540">
            <v>0</v>
          </cell>
          <cell r="AD540">
            <v>0</v>
          </cell>
        </row>
        <row r="541">
          <cell r="Z541">
            <v>30853</v>
          </cell>
          <cell r="AA541">
            <v>24878</v>
          </cell>
          <cell r="AB541">
            <v>3810</v>
          </cell>
          <cell r="AC541">
            <v>0</v>
          </cell>
          <cell r="AD541">
            <v>0</v>
          </cell>
        </row>
        <row r="542">
          <cell r="Z542">
            <v>33564</v>
          </cell>
          <cell r="AA542">
            <v>25657</v>
          </cell>
          <cell r="AB542">
            <v>3848</v>
          </cell>
          <cell r="AC542">
            <v>0</v>
          </cell>
          <cell r="AD542">
            <v>0</v>
          </cell>
        </row>
        <row r="543">
          <cell r="Z543">
            <v>57633</v>
          </cell>
          <cell r="AA543">
            <v>32307</v>
          </cell>
          <cell r="AB543">
            <v>4250</v>
          </cell>
          <cell r="AC543">
            <v>0</v>
          </cell>
          <cell r="AD543">
            <v>0</v>
          </cell>
        </row>
        <row r="544">
          <cell r="Z544">
            <v>69162</v>
          </cell>
          <cell r="AA544">
            <v>32559</v>
          </cell>
          <cell r="AB544">
            <v>4141</v>
          </cell>
          <cell r="AC544">
            <v>0</v>
          </cell>
          <cell r="AD544">
            <v>0</v>
          </cell>
        </row>
        <row r="545">
          <cell r="Z545">
            <v>54225</v>
          </cell>
          <cell r="AA545">
            <v>27751</v>
          </cell>
          <cell r="AB545">
            <v>3858</v>
          </cell>
          <cell r="AC545">
            <v>0</v>
          </cell>
          <cell r="AD545">
            <v>0</v>
          </cell>
        </row>
        <row r="546">
          <cell r="Z546">
            <v>42354</v>
          </cell>
          <cell r="AA546">
            <v>22683</v>
          </cell>
          <cell r="AB546">
            <v>3252</v>
          </cell>
          <cell r="AC546">
            <v>0</v>
          </cell>
          <cell r="AD546">
            <v>0</v>
          </cell>
        </row>
        <row r="547">
          <cell r="Z547">
            <v>31373</v>
          </cell>
          <cell r="AA547">
            <v>21992</v>
          </cell>
          <cell r="AB547">
            <v>3261</v>
          </cell>
          <cell r="AC547">
            <v>0</v>
          </cell>
          <cell r="AD547">
            <v>0</v>
          </cell>
        </row>
        <row r="548">
          <cell r="Z548">
            <v>35785</v>
          </cell>
          <cell r="AA548">
            <v>23649</v>
          </cell>
          <cell r="AB548">
            <v>3469</v>
          </cell>
          <cell r="AC548">
            <v>0</v>
          </cell>
          <cell r="AD548">
            <v>0</v>
          </cell>
        </row>
        <row r="549">
          <cell r="Z549">
            <v>40559</v>
          </cell>
          <cell r="AA549">
            <v>25754</v>
          </cell>
          <cell r="AB549">
            <v>3838</v>
          </cell>
          <cell r="AC549">
            <v>0</v>
          </cell>
          <cell r="AD549">
            <v>0</v>
          </cell>
        </row>
        <row r="550">
          <cell r="Z550">
            <v>41061</v>
          </cell>
          <cell r="AA550">
            <v>27242</v>
          </cell>
          <cell r="AB550">
            <v>4118</v>
          </cell>
          <cell r="AC550">
            <v>0</v>
          </cell>
          <cell r="AD550">
            <v>0</v>
          </cell>
        </row>
        <row r="551">
          <cell r="Z551">
            <v>43851</v>
          </cell>
          <cell r="AA551">
            <v>30953</v>
          </cell>
          <cell r="AB551">
            <v>4591</v>
          </cell>
          <cell r="AC551">
            <v>0</v>
          </cell>
          <cell r="AD551">
            <v>0</v>
          </cell>
        </row>
        <row r="552">
          <cell r="Z552">
            <v>40992</v>
          </cell>
          <cell r="AA552">
            <v>27428</v>
          </cell>
          <cell r="AB552">
            <v>4111</v>
          </cell>
          <cell r="AC552">
            <v>0</v>
          </cell>
          <cell r="AD552">
            <v>0</v>
          </cell>
        </row>
        <row r="553">
          <cell r="Z553">
            <v>31736</v>
          </cell>
          <cell r="AA553">
            <v>25600</v>
          </cell>
          <cell r="AB553">
            <v>3923</v>
          </cell>
          <cell r="AC553">
            <v>0</v>
          </cell>
          <cell r="AD553">
            <v>0</v>
          </cell>
        </row>
        <row r="554">
          <cell r="Z554">
            <v>34525</v>
          </cell>
          <cell r="AA554">
            <v>26401</v>
          </cell>
          <cell r="AB554">
            <v>3962</v>
          </cell>
          <cell r="AC554">
            <v>0</v>
          </cell>
          <cell r="AD554">
            <v>0</v>
          </cell>
        </row>
        <row r="555">
          <cell r="Z555">
            <v>59282</v>
          </cell>
          <cell r="AA555">
            <v>33245</v>
          </cell>
          <cell r="AB555">
            <v>4377</v>
          </cell>
          <cell r="AC555">
            <v>0</v>
          </cell>
          <cell r="AD555">
            <v>0</v>
          </cell>
        </row>
        <row r="556">
          <cell r="Z556">
            <v>71020</v>
          </cell>
          <cell r="AA556">
            <v>33445</v>
          </cell>
          <cell r="AB556">
            <v>4256</v>
          </cell>
          <cell r="AC556">
            <v>0</v>
          </cell>
          <cell r="AD556">
            <v>0</v>
          </cell>
        </row>
        <row r="557">
          <cell r="Z557">
            <v>55682</v>
          </cell>
          <cell r="AA557">
            <v>28507</v>
          </cell>
          <cell r="AB557">
            <v>3965</v>
          </cell>
          <cell r="AC557">
            <v>0</v>
          </cell>
          <cell r="AD557">
            <v>0</v>
          </cell>
        </row>
        <row r="558">
          <cell r="Z558">
            <v>43492</v>
          </cell>
          <cell r="AA558">
            <v>23300</v>
          </cell>
          <cell r="AB558">
            <v>3342</v>
          </cell>
          <cell r="AC558">
            <v>0</v>
          </cell>
          <cell r="AD558">
            <v>0</v>
          </cell>
        </row>
        <row r="559">
          <cell r="Z559">
            <v>32216</v>
          </cell>
          <cell r="AA559">
            <v>22590</v>
          </cell>
          <cell r="AB559">
            <v>3352</v>
          </cell>
          <cell r="AC559">
            <v>0</v>
          </cell>
          <cell r="AD559">
            <v>0</v>
          </cell>
        </row>
        <row r="560">
          <cell r="Z560">
            <v>36747</v>
          </cell>
          <cell r="AA560">
            <v>24293</v>
          </cell>
          <cell r="AB560">
            <v>3566</v>
          </cell>
          <cell r="AC560">
            <v>0</v>
          </cell>
          <cell r="AD560">
            <v>0</v>
          </cell>
        </row>
        <row r="561">
          <cell r="Z561">
            <v>41649</v>
          </cell>
          <cell r="AA561">
            <v>26455</v>
          </cell>
          <cell r="AB561">
            <v>3945</v>
          </cell>
          <cell r="AC561">
            <v>0</v>
          </cell>
          <cell r="AD561">
            <v>0</v>
          </cell>
        </row>
        <row r="562">
          <cell r="Z562">
            <v>42164</v>
          </cell>
          <cell r="AA562">
            <v>27984</v>
          </cell>
          <cell r="AB562">
            <v>4232</v>
          </cell>
          <cell r="AC562">
            <v>0</v>
          </cell>
          <cell r="AD562">
            <v>0</v>
          </cell>
        </row>
        <row r="563">
          <cell r="Z563">
            <v>45029</v>
          </cell>
          <cell r="AA563">
            <v>31796</v>
          </cell>
          <cell r="AB563">
            <v>4719</v>
          </cell>
          <cell r="AC563">
            <v>0</v>
          </cell>
          <cell r="AD563">
            <v>0</v>
          </cell>
        </row>
        <row r="564">
          <cell r="Z564">
            <v>42093</v>
          </cell>
          <cell r="AA564">
            <v>28175</v>
          </cell>
          <cell r="AB564">
            <v>4226</v>
          </cell>
          <cell r="AC564">
            <v>0</v>
          </cell>
          <cell r="AD564">
            <v>0</v>
          </cell>
        </row>
        <row r="565">
          <cell r="Z565">
            <v>32589</v>
          </cell>
          <cell r="AA565">
            <v>26297</v>
          </cell>
          <cell r="AB565">
            <v>4033</v>
          </cell>
          <cell r="AC565">
            <v>0</v>
          </cell>
          <cell r="AD565">
            <v>0</v>
          </cell>
        </row>
        <row r="566">
          <cell r="Z566">
            <v>35452</v>
          </cell>
          <cell r="AA566">
            <v>27120</v>
          </cell>
          <cell r="AB566">
            <v>4072</v>
          </cell>
          <cell r="AC566">
            <v>0</v>
          </cell>
          <cell r="AD566">
            <v>0</v>
          </cell>
        </row>
        <row r="567">
          <cell r="Z567">
            <v>60875</v>
          </cell>
          <cell r="AA567">
            <v>34150</v>
          </cell>
          <cell r="AB567">
            <v>4499</v>
          </cell>
          <cell r="AC567">
            <v>0</v>
          </cell>
          <cell r="AD567">
            <v>0</v>
          </cell>
        </row>
        <row r="568">
          <cell r="Z568">
            <v>72815</v>
          </cell>
          <cell r="AA568">
            <v>34301</v>
          </cell>
          <cell r="AB568">
            <v>4368</v>
          </cell>
          <cell r="AC568">
            <v>0</v>
          </cell>
          <cell r="AD568">
            <v>0</v>
          </cell>
        </row>
        <row r="569">
          <cell r="Z569">
            <v>57090</v>
          </cell>
          <cell r="AA569">
            <v>29237</v>
          </cell>
          <cell r="AB569">
            <v>4069</v>
          </cell>
          <cell r="AC569">
            <v>0</v>
          </cell>
          <cell r="AD569">
            <v>0</v>
          </cell>
        </row>
        <row r="570">
          <cell r="Z570">
            <v>44591</v>
          </cell>
          <cell r="AA570">
            <v>23897</v>
          </cell>
          <cell r="AB570">
            <v>3430</v>
          </cell>
          <cell r="AC570">
            <v>0</v>
          </cell>
          <cell r="AD570">
            <v>0</v>
          </cell>
        </row>
        <row r="571">
          <cell r="Z571">
            <v>33030</v>
          </cell>
          <cell r="AA571">
            <v>23169</v>
          </cell>
          <cell r="AB571">
            <v>3440</v>
          </cell>
          <cell r="AC571">
            <v>0</v>
          </cell>
          <cell r="AD571">
            <v>0</v>
          </cell>
        </row>
        <row r="572">
          <cell r="Z572">
            <v>37676</v>
          </cell>
          <cell r="AA572">
            <v>24915</v>
          </cell>
          <cell r="AB572">
            <v>3659</v>
          </cell>
          <cell r="AC572">
            <v>0</v>
          </cell>
          <cell r="AD572">
            <v>0</v>
          </cell>
        </row>
        <row r="573">
          <cell r="Z573">
            <v>42701</v>
          </cell>
          <cell r="AA573">
            <v>27133</v>
          </cell>
          <cell r="AB573">
            <v>4048</v>
          </cell>
          <cell r="AC573">
            <v>0</v>
          </cell>
          <cell r="AD573">
            <v>0</v>
          </cell>
        </row>
        <row r="574">
          <cell r="Z574">
            <v>43230</v>
          </cell>
          <cell r="AA574">
            <v>28701</v>
          </cell>
          <cell r="AB574">
            <v>4343</v>
          </cell>
          <cell r="AC574">
            <v>0</v>
          </cell>
          <cell r="AD574">
            <v>0</v>
          </cell>
        </row>
        <row r="575">
          <cell r="Z575">
            <v>46168</v>
          </cell>
          <cell r="AA575">
            <v>32610</v>
          </cell>
          <cell r="AB575">
            <v>4843</v>
          </cell>
          <cell r="AC575">
            <v>0</v>
          </cell>
          <cell r="AD575">
            <v>0</v>
          </cell>
        </row>
        <row r="576">
          <cell r="Z576">
            <v>43157</v>
          </cell>
          <cell r="AA576">
            <v>28896</v>
          </cell>
          <cell r="AB576">
            <v>4336</v>
          </cell>
          <cell r="AC576">
            <v>0</v>
          </cell>
          <cell r="AD576">
            <v>0</v>
          </cell>
        </row>
        <row r="577">
          <cell r="Z577">
            <v>33413</v>
          </cell>
          <cell r="AA577">
            <v>26970</v>
          </cell>
          <cell r="AB577">
            <v>4138</v>
          </cell>
          <cell r="AC577">
            <v>0</v>
          </cell>
          <cell r="AD577">
            <v>0</v>
          </cell>
        </row>
        <row r="578">
          <cell r="Z578">
            <v>36349</v>
          </cell>
          <cell r="AA578">
            <v>27814</v>
          </cell>
          <cell r="AB578">
            <v>4179</v>
          </cell>
          <cell r="AC578">
            <v>0</v>
          </cell>
          <cell r="AD578">
            <v>0</v>
          </cell>
        </row>
        <row r="579">
          <cell r="Z579">
            <v>62414</v>
          </cell>
          <cell r="AA579">
            <v>35024</v>
          </cell>
          <cell r="AB579">
            <v>4617</v>
          </cell>
          <cell r="AC579">
            <v>0</v>
          </cell>
          <cell r="AD579">
            <v>0</v>
          </cell>
        </row>
        <row r="580">
          <cell r="Z580">
            <v>74549</v>
          </cell>
          <cell r="AA580">
            <v>35129</v>
          </cell>
          <cell r="AB580">
            <v>4475</v>
          </cell>
          <cell r="AC580">
            <v>0</v>
          </cell>
          <cell r="AD580">
            <v>0</v>
          </cell>
        </row>
        <row r="581">
          <cell r="Z581">
            <v>58449</v>
          </cell>
          <cell r="AA581">
            <v>29942</v>
          </cell>
          <cell r="AB581">
            <v>4170</v>
          </cell>
          <cell r="AC581">
            <v>0</v>
          </cell>
          <cell r="AD581">
            <v>0</v>
          </cell>
        </row>
        <row r="582">
          <cell r="Z582">
            <v>45653</v>
          </cell>
          <cell r="AA582">
            <v>24473</v>
          </cell>
          <cell r="AB582">
            <v>3514</v>
          </cell>
          <cell r="AC582">
            <v>0</v>
          </cell>
          <cell r="AD582">
            <v>0</v>
          </cell>
        </row>
        <row r="583">
          <cell r="Z583">
            <v>33816</v>
          </cell>
          <cell r="AA583">
            <v>23728</v>
          </cell>
          <cell r="AB583">
            <v>3525</v>
          </cell>
          <cell r="AC583">
            <v>0</v>
          </cell>
          <cell r="AD583">
            <v>0</v>
          </cell>
        </row>
        <row r="584">
          <cell r="Z584">
            <v>38573</v>
          </cell>
          <cell r="AA584">
            <v>25516</v>
          </cell>
          <cell r="AB584">
            <v>3750</v>
          </cell>
          <cell r="AC584">
            <v>0</v>
          </cell>
          <cell r="AD584">
            <v>0</v>
          </cell>
        </row>
        <row r="585">
          <cell r="Z585">
            <v>43718</v>
          </cell>
          <cell r="AA585">
            <v>27787</v>
          </cell>
          <cell r="AB585">
            <v>4148</v>
          </cell>
          <cell r="AC585">
            <v>0</v>
          </cell>
          <cell r="AD585">
            <v>0</v>
          </cell>
        </row>
        <row r="586">
          <cell r="Z586">
            <v>44259</v>
          </cell>
          <cell r="AA586">
            <v>29393</v>
          </cell>
          <cell r="AB586">
            <v>4450</v>
          </cell>
          <cell r="AC586">
            <v>0</v>
          </cell>
          <cell r="AD586">
            <v>0</v>
          </cell>
        </row>
        <row r="587">
          <cell r="Z587">
            <v>47267</v>
          </cell>
          <cell r="AA587">
            <v>33396</v>
          </cell>
          <cell r="AB587">
            <v>4962</v>
          </cell>
          <cell r="AC587">
            <v>0</v>
          </cell>
          <cell r="AD587">
            <v>0</v>
          </cell>
        </row>
        <row r="588">
          <cell r="Z588">
            <v>44185</v>
          </cell>
          <cell r="AA588">
            <v>29593</v>
          </cell>
          <cell r="AB588">
            <v>4443</v>
          </cell>
          <cell r="AC588">
            <v>0</v>
          </cell>
          <cell r="AD588">
            <v>0</v>
          </cell>
        </row>
        <row r="589">
          <cell r="Z589">
            <v>34208</v>
          </cell>
          <cell r="AA589">
            <v>27620</v>
          </cell>
          <cell r="AB589">
            <v>4240</v>
          </cell>
          <cell r="AC589">
            <v>0</v>
          </cell>
          <cell r="AD589">
            <v>0</v>
          </cell>
        </row>
        <row r="590">
          <cell r="Z590">
            <v>37214</v>
          </cell>
          <cell r="AA590">
            <v>28485</v>
          </cell>
          <cell r="AB590">
            <v>4282</v>
          </cell>
          <cell r="AC590">
            <v>0</v>
          </cell>
          <cell r="AD590">
            <v>0</v>
          </cell>
        </row>
        <row r="591">
          <cell r="Z591">
            <v>63900</v>
          </cell>
          <cell r="AA591">
            <v>35869</v>
          </cell>
          <cell r="AB591">
            <v>4730</v>
          </cell>
          <cell r="AC591">
            <v>0</v>
          </cell>
          <cell r="AD591">
            <v>0</v>
          </cell>
        </row>
        <row r="592">
          <cell r="Z592">
            <v>76224</v>
          </cell>
          <cell r="AA592">
            <v>35928</v>
          </cell>
          <cell r="AB592">
            <v>4579</v>
          </cell>
          <cell r="AC592">
            <v>0</v>
          </cell>
          <cell r="AD592">
            <v>0</v>
          </cell>
        </row>
        <row r="593">
          <cell r="Z593">
            <v>59762</v>
          </cell>
          <cell r="AA593">
            <v>30623</v>
          </cell>
          <cell r="AB593">
            <v>4267</v>
          </cell>
          <cell r="AC593">
            <v>0</v>
          </cell>
          <cell r="AD593">
            <v>0</v>
          </cell>
        </row>
        <row r="594">
          <cell r="Z594">
            <v>46678</v>
          </cell>
          <cell r="AA594">
            <v>25030</v>
          </cell>
          <cell r="AB594">
            <v>3596</v>
          </cell>
          <cell r="AC594">
            <v>0</v>
          </cell>
          <cell r="AD594">
            <v>0</v>
          </cell>
        </row>
        <row r="595">
          <cell r="Z595">
            <v>34576</v>
          </cell>
          <cell r="AA595">
            <v>24267</v>
          </cell>
          <cell r="AB595">
            <v>3607</v>
          </cell>
          <cell r="AC595">
            <v>0</v>
          </cell>
          <cell r="AD595">
            <v>0</v>
          </cell>
        </row>
        <row r="596">
          <cell r="Z596">
            <v>39439</v>
          </cell>
          <cell r="AA596">
            <v>26097</v>
          </cell>
          <cell r="AB596">
            <v>3837</v>
          </cell>
          <cell r="AC596">
            <v>0</v>
          </cell>
          <cell r="AD596">
            <v>0</v>
          </cell>
        </row>
        <row r="597">
          <cell r="Z597">
            <v>44700</v>
          </cell>
          <cell r="AA597">
            <v>28419</v>
          </cell>
          <cell r="AB597">
            <v>4245</v>
          </cell>
          <cell r="AC597">
            <v>0</v>
          </cell>
          <cell r="AD597">
            <v>0</v>
          </cell>
        </row>
        <row r="598">
          <cell r="Z598">
            <v>45253</v>
          </cell>
          <cell r="AA598">
            <v>30061</v>
          </cell>
          <cell r="AB598">
            <v>4554</v>
          </cell>
          <cell r="AC598">
            <v>0</v>
          </cell>
          <cell r="AD598">
            <v>0</v>
          </cell>
        </row>
        <row r="599">
          <cell r="Z599">
            <v>48329</v>
          </cell>
          <cell r="AA599">
            <v>34156</v>
          </cell>
          <cell r="AB599">
            <v>5077</v>
          </cell>
          <cell r="AC599">
            <v>0</v>
          </cell>
          <cell r="AD599">
            <v>0</v>
          </cell>
        </row>
        <row r="600">
          <cell r="Z600">
            <v>45177</v>
          </cell>
          <cell r="AA600">
            <v>30266</v>
          </cell>
          <cell r="AB600">
            <v>4546</v>
          </cell>
          <cell r="AC600">
            <v>0</v>
          </cell>
          <cell r="AD600">
            <v>0</v>
          </cell>
        </row>
        <row r="601">
          <cell r="Z601">
            <v>34977</v>
          </cell>
          <cell r="AA601">
            <v>28249</v>
          </cell>
          <cell r="AB601">
            <v>4339</v>
          </cell>
          <cell r="AC601">
            <v>0</v>
          </cell>
          <cell r="AD601">
            <v>0</v>
          </cell>
        </row>
        <row r="602">
          <cell r="Z602">
            <v>38050</v>
          </cell>
          <cell r="AA602">
            <v>29133</v>
          </cell>
          <cell r="AB602">
            <v>4382</v>
          </cell>
          <cell r="AC602">
            <v>0</v>
          </cell>
          <cell r="AD602">
            <v>0</v>
          </cell>
        </row>
        <row r="603">
          <cell r="Z603">
            <v>65335</v>
          </cell>
          <cell r="AA603">
            <v>36685</v>
          </cell>
          <cell r="AB603">
            <v>4840</v>
          </cell>
          <cell r="AC603">
            <v>0</v>
          </cell>
          <cell r="AD603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High"/>
      <sheetName val="Low"/>
    </sheetNames>
    <sheetDataSet>
      <sheetData sheetId="0">
        <row r="49">
          <cell r="J49">
            <v>360.60648375935011</v>
          </cell>
          <cell r="Q49">
            <v>360.60648375935011</v>
          </cell>
        </row>
        <row r="50">
          <cell r="J50">
            <v>361.98448393312373</v>
          </cell>
          <cell r="Q50">
            <v>361.98448393312373</v>
          </cell>
        </row>
        <row r="51">
          <cell r="J51">
            <v>371.56261722533583</v>
          </cell>
          <cell r="Q51">
            <v>371.56261722533583</v>
          </cell>
        </row>
        <row r="52">
          <cell r="J52">
            <v>371.70140709081352</v>
          </cell>
          <cell r="Q52">
            <v>371.70140709081352</v>
          </cell>
        </row>
        <row r="53">
          <cell r="J53">
            <v>377.16369499605088</v>
          </cell>
          <cell r="Q53">
            <v>377.16369499605088</v>
          </cell>
        </row>
        <row r="54">
          <cell r="J54">
            <v>380.98115737287816</v>
          </cell>
          <cell r="Q54">
            <v>380.98115737287816</v>
          </cell>
        </row>
        <row r="55">
          <cell r="J55">
            <v>385.20273447188202</v>
          </cell>
          <cell r="Q55">
            <v>385.20273447188202</v>
          </cell>
        </row>
        <row r="56">
          <cell r="J56">
            <v>384.92332895109217</v>
          </cell>
          <cell r="Q56">
            <v>384.92332895109217</v>
          </cell>
        </row>
        <row r="57">
          <cell r="J57">
            <v>373.61949102806528</v>
          </cell>
          <cell r="Q57">
            <v>373.61949102806528</v>
          </cell>
        </row>
        <row r="58">
          <cell r="J58">
            <v>373.75751848626811</v>
          </cell>
          <cell r="Q58">
            <v>373.75751848626811</v>
          </cell>
        </row>
        <row r="59">
          <cell r="J59">
            <v>373.07987146218852</v>
          </cell>
          <cell r="Q59">
            <v>373.07987146218852</v>
          </cell>
        </row>
        <row r="60">
          <cell r="J60">
            <v>374.44041910277201</v>
          </cell>
          <cell r="Q60">
            <v>374.44041910277201</v>
          </cell>
        </row>
        <row r="61">
          <cell r="J61">
            <v>836.31844212982207</v>
          </cell>
          <cell r="Q61">
            <v>836.31844212982207</v>
          </cell>
        </row>
        <row r="62">
          <cell r="J62">
            <v>839.51429969336516</v>
          </cell>
          <cell r="Q62">
            <v>839.51429969336516</v>
          </cell>
        </row>
        <row r="63">
          <cell r="J63">
            <v>861.72790336999867</v>
          </cell>
          <cell r="Q63">
            <v>861.72790336999867</v>
          </cell>
        </row>
        <row r="64">
          <cell r="J64">
            <v>862.04978478175155</v>
          </cell>
          <cell r="Q64">
            <v>862.04978478175155</v>
          </cell>
        </row>
        <row r="65">
          <cell r="J65">
            <v>874.71792114954167</v>
          </cell>
          <cell r="Q65">
            <v>874.71792114954167</v>
          </cell>
        </row>
        <row r="66">
          <cell r="J66">
            <v>883.57137867641165</v>
          </cell>
          <cell r="Q66">
            <v>883.57137867641165</v>
          </cell>
        </row>
        <row r="67">
          <cell r="J67">
            <v>893.36205893807335</v>
          </cell>
          <cell r="Q67">
            <v>893.36205893807335</v>
          </cell>
        </row>
        <row r="68">
          <cell r="J68">
            <v>892.71406174336551</v>
          </cell>
          <cell r="Q68">
            <v>892.71406174336551</v>
          </cell>
        </row>
        <row r="69">
          <cell r="J69">
            <v>866.49820443730925</v>
          </cell>
          <cell r="Q69">
            <v>866.49820443730925</v>
          </cell>
        </row>
        <row r="70">
          <cell r="J70">
            <v>866.81831767435347</v>
          </cell>
          <cell r="Q70">
            <v>866.81831767435347</v>
          </cell>
        </row>
        <row r="71">
          <cell r="J71">
            <v>865.24671891222374</v>
          </cell>
          <cell r="Q71">
            <v>865.24671891222374</v>
          </cell>
        </row>
        <row r="72">
          <cell r="J72">
            <v>868.40210056635829</v>
          </cell>
          <cell r="Q72">
            <v>868.40210056635829</v>
          </cell>
        </row>
        <row r="73">
          <cell r="J73">
            <v>1618.2761411250056</v>
          </cell>
          <cell r="Q73">
            <v>1638.7052357830305</v>
          </cell>
        </row>
        <row r="74">
          <cell r="J74">
            <v>1624.4601253408082</v>
          </cell>
          <cell r="Q74">
            <v>1644.9672865263547</v>
          </cell>
        </row>
        <row r="75">
          <cell r="J75">
            <v>1667.4434472758787</v>
          </cell>
          <cell r="Q75">
            <v>1688.4932292973956</v>
          </cell>
        </row>
        <row r="76">
          <cell r="J76">
            <v>1668.0662877905334</v>
          </cell>
          <cell r="Q76">
            <v>1689.1239325417214</v>
          </cell>
        </row>
        <row r="77">
          <cell r="J77">
            <v>1692.5791309897158</v>
          </cell>
          <cell r="Q77">
            <v>1713.946225519793</v>
          </cell>
        </row>
        <row r="78">
          <cell r="J78">
            <v>1709.7105708342208</v>
          </cell>
          <cell r="Q78">
            <v>1731.2939324137328</v>
          </cell>
        </row>
        <row r="79">
          <cell r="J79">
            <v>1728.6555366207951</v>
          </cell>
          <cell r="Q79">
            <v>1750.47805917507</v>
          </cell>
        </row>
        <row r="80">
          <cell r="J80">
            <v>1727.4016620834348</v>
          </cell>
          <cell r="Q80">
            <v>1749.2083557436401</v>
          </cell>
        </row>
        <row r="81">
          <cell r="J81">
            <v>1676.6739795878921</v>
          </cell>
          <cell r="Q81">
            <v>1697.8402877161427</v>
          </cell>
        </row>
        <row r="82">
          <cell r="J82">
            <v>1677.293398684579</v>
          </cell>
          <cell r="Q82">
            <v>1698.4675263505699</v>
          </cell>
        </row>
        <row r="83">
          <cell r="J83">
            <v>1674.2523551632869</v>
          </cell>
          <cell r="Q83">
            <v>1695.388092739739</v>
          </cell>
        </row>
        <row r="84">
          <cell r="J84">
            <v>1680.3580184965331</v>
          </cell>
          <cell r="Q84">
            <v>1701.5708338788154</v>
          </cell>
        </row>
        <row r="85">
          <cell r="J85">
            <v>2766.7224246428509</v>
          </cell>
          <cell r="Q85">
            <v>2837.020272092941</v>
          </cell>
        </row>
        <row r="86">
          <cell r="J86">
            <v>2777.2950131947682</v>
          </cell>
          <cell r="Q86">
            <v>2847.8614926588812</v>
          </cell>
        </row>
        <row r="87">
          <cell r="J87">
            <v>2850.7824222105919</v>
          </cell>
          <cell r="Q87">
            <v>2923.2160953702069</v>
          </cell>
        </row>
        <row r="88">
          <cell r="J88">
            <v>2851.8472755907283</v>
          </cell>
          <cell r="Q88">
            <v>2924.3080049160822</v>
          </cell>
        </row>
        <row r="89">
          <cell r="J89">
            <v>2893.7562126673038</v>
          </cell>
          <cell r="Q89">
            <v>2967.2817788693765</v>
          </cell>
        </row>
        <row r="90">
          <cell r="J90">
            <v>2923.0453664647898</v>
          </cell>
          <cell r="Q90">
            <v>2997.3151216925698</v>
          </cell>
        </row>
        <row r="91">
          <cell r="J91">
            <v>2955.4350559274103</v>
          </cell>
          <cell r="Q91">
            <v>3030.5277796714818</v>
          </cell>
        </row>
        <row r="92">
          <cell r="J92">
            <v>2953.2913409506868</v>
          </cell>
          <cell r="Q92">
            <v>3028.3295964376366</v>
          </cell>
        </row>
        <row r="93">
          <cell r="J93">
            <v>2866.5636106555276</v>
          </cell>
          <cell r="Q93">
            <v>2939.3982577502225</v>
          </cell>
        </row>
        <row r="94">
          <cell r="J94">
            <v>2867.6226145310125</v>
          </cell>
          <cell r="Q94">
            <v>2940.4841691651936</v>
          </cell>
        </row>
        <row r="95">
          <cell r="J95">
            <v>2862.4234256590657</v>
          </cell>
          <cell r="Q95">
            <v>2935.1528774906928</v>
          </cell>
        </row>
        <row r="96">
          <cell r="J96">
            <v>2872.8621111417965</v>
          </cell>
          <cell r="Q96">
            <v>2945.8567927316058</v>
          </cell>
        </row>
        <row r="97">
          <cell r="J97">
            <v>4202.1461497077999</v>
          </cell>
          <cell r="Q97">
            <v>4363.3243581897414</v>
          </cell>
        </row>
        <row r="98">
          <cell r="J98">
            <v>4218.2039811260056</v>
          </cell>
          <cell r="Q98">
            <v>4379.998106429467</v>
          </cell>
        </row>
        <row r="99">
          <cell r="J99">
            <v>4329.8179363595918</v>
          </cell>
          <cell r="Q99">
            <v>4495.8931448774929</v>
          </cell>
        </row>
        <row r="100">
          <cell r="J100">
            <v>4331.4352541980161</v>
          </cell>
          <cell r="Q100">
            <v>4497.5724968247878</v>
          </cell>
        </row>
        <row r="101">
          <cell r="J101">
            <v>4395.0872768968284</v>
          </cell>
          <cell r="Q101">
            <v>4563.6659669695809</v>
          </cell>
        </row>
        <row r="102">
          <cell r="J102">
            <v>4439.572153211876</v>
          </cell>
          <cell r="Q102">
            <v>4609.8571125131521</v>
          </cell>
        </row>
        <row r="103">
          <cell r="J103">
            <v>4488.7661770334562</v>
          </cell>
          <cell r="Q103">
            <v>4660.9380303991211</v>
          </cell>
        </row>
        <row r="104">
          <cell r="J104">
            <v>4485.5102654337697</v>
          </cell>
          <cell r="Q104">
            <v>4657.5572345188993</v>
          </cell>
        </row>
        <row r="105">
          <cell r="J105">
            <v>4353.7866799064841</v>
          </cell>
          <cell r="Q105">
            <v>4520.7812374919367</v>
          </cell>
        </row>
        <row r="106">
          <cell r="J106">
            <v>4355.395113415484</v>
          </cell>
          <cell r="Q106">
            <v>4522.4513643410073</v>
          </cell>
        </row>
        <row r="107">
          <cell r="J107">
            <v>4347.4984949093196</v>
          </cell>
          <cell r="Q107">
            <v>4514.251861837346</v>
          </cell>
        </row>
        <row r="108">
          <cell r="J108">
            <v>4363.3529520166057</v>
          </cell>
          <cell r="Q108">
            <v>4530.7144351076531</v>
          </cell>
        </row>
        <row r="109">
          <cell r="J109">
            <v>5960.7391826453813</v>
          </cell>
          <cell r="Q109">
            <v>6267.5419346933031</v>
          </cell>
        </row>
        <row r="110">
          <cell r="J110">
            <v>5983.5171969058965</v>
          </cell>
          <cell r="Q110">
            <v>6291.4923467466388</v>
          </cell>
        </row>
        <row r="111">
          <cell r="J111">
            <v>6141.8414561268974</v>
          </cell>
          <cell r="Q111">
            <v>6457.9656487216607</v>
          </cell>
        </row>
        <row r="112">
          <cell r="J112">
            <v>6144.1356195059971</v>
          </cell>
          <cell r="Q112">
            <v>6460.3778940393904</v>
          </cell>
        </row>
        <row r="113">
          <cell r="J113">
            <v>6234.4259359867374</v>
          </cell>
          <cell r="Q113">
            <v>6555.3155062213455</v>
          </cell>
        </row>
        <row r="114">
          <cell r="J114">
            <v>6297.527678724713</v>
          </cell>
          <cell r="Q114">
            <v>6621.6651327767167</v>
          </cell>
        </row>
        <row r="115">
          <cell r="J115">
            <v>6367.3093414509558</v>
          </cell>
          <cell r="Q115">
            <v>6695.0384987315156</v>
          </cell>
        </row>
        <row r="116">
          <cell r="J116">
            <v>6362.6908348221859</v>
          </cell>
          <cell r="Q116">
            <v>6690.1822748497943</v>
          </cell>
        </row>
        <row r="117">
          <cell r="J117">
            <v>6175.8410895829284</v>
          </cell>
          <cell r="Q117">
            <v>6493.7152633114583</v>
          </cell>
        </row>
        <row r="118">
          <cell r="J118">
            <v>6178.122650551587</v>
          </cell>
          <cell r="Q118">
            <v>6496.1142575652684</v>
          </cell>
        </row>
        <row r="119">
          <cell r="J119">
            <v>6166.9213068421659</v>
          </cell>
          <cell r="Q119">
            <v>6484.3363741060975</v>
          </cell>
        </row>
        <row r="120">
          <cell r="J120">
            <v>6189.4108348909576</v>
          </cell>
          <cell r="Q120">
            <v>6507.9834513926944</v>
          </cell>
        </row>
        <row r="121">
          <cell r="J121">
            <v>8055.8169923150708</v>
          </cell>
          <cell r="Q121">
            <v>8577.4702665630339</v>
          </cell>
        </row>
        <row r="122">
          <cell r="J122">
            <v>8086.6010123348196</v>
          </cell>
          <cell r="Q122">
            <v>8610.2477013851712</v>
          </cell>
        </row>
        <row r="123">
          <cell r="J123">
            <v>8300.5730078620909</v>
          </cell>
          <cell r="Q123">
            <v>8838.0754228022761</v>
          </cell>
        </row>
        <row r="124">
          <cell r="J124">
            <v>8303.6735227086901</v>
          </cell>
          <cell r="Q124">
            <v>8841.3767110431982</v>
          </cell>
        </row>
        <row r="125">
          <cell r="J125">
            <v>8425.699037239634</v>
          </cell>
          <cell r="Q125">
            <v>8971.303970270872</v>
          </cell>
        </row>
        <row r="126">
          <cell r="J126">
            <v>8510.9797508922784</v>
          </cell>
          <cell r="Q126">
            <v>9062.1070243080558</v>
          </cell>
        </row>
        <row r="127">
          <cell r="J127">
            <v>8605.2882396748009</v>
          </cell>
          <cell r="Q127">
            <v>9162.5224457591939</v>
          </cell>
        </row>
        <row r="128">
          <cell r="J128">
            <v>8599.0464225042924</v>
          </cell>
          <cell r="Q128">
            <v>9155.8764406127993</v>
          </cell>
        </row>
        <row r="129">
          <cell r="J129">
            <v>8346.5228165242497</v>
          </cell>
          <cell r="Q129">
            <v>8887.0007047358049</v>
          </cell>
        </row>
        <row r="130">
          <cell r="J130">
            <v>8349.6062994710992</v>
          </cell>
          <cell r="Q130">
            <v>8890.283858178751</v>
          </cell>
        </row>
        <row r="131">
          <cell r="J131">
            <v>8334.4679127331219</v>
          </cell>
          <cell r="Q131">
            <v>8874.1651873781811</v>
          </cell>
        </row>
        <row r="132">
          <cell r="J132">
            <v>8364.8620495428768</v>
          </cell>
          <cell r="Q132">
            <v>8906.527492158968</v>
          </cell>
        </row>
        <row r="133">
          <cell r="J133">
            <v>10539.263721623045</v>
          </cell>
          <cell r="Q133">
            <v>11363.563677504173</v>
          </cell>
        </row>
        <row r="134">
          <cell r="J134">
            <v>10579.53783729739</v>
          </cell>
          <cell r="Q134">
            <v>11406.987724013381</v>
          </cell>
        </row>
        <row r="135">
          <cell r="J135">
            <v>10859.473105446499</v>
          </cell>
          <cell r="Q135">
            <v>11708.817370676945</v>
          </cell>
        </row>
        <row r="136">
          <cell r="J136">
            <v>10863.529446804836</v>
          </cell>
          <cell r="Q136">
            <v>11713.190967783979</v>
          </cell>
        </row>
        <row r="137">
          <cell r="J137">
            <v>11023.172978880502</v>
          </cell>
          <cell r="Q137">
            <v>11885.32058616724</v>
          </cell>
        </row>
        <row r="138">
          <cell r="J138">
            <v>11134.744025294647</v>
          </cell>
          <cell r="Q138">
            <v>12005.617859675229</v>
          </cell>
        </row>
        <row r="139">
          <cell r="J139">
            <v>11258.125928758309</v>
          </cell>
          <cell r="Q139">
            <v>12138.649744415377</v>
          </cell>
        </row>
        <row r="140">
          <cell r="J140">
            <v>11249.959884603521</v>
          </cell>
          <cell r="Q140">
            <v>12129.845015242894</v>
          </cell>
        </row>
        <row r="141">
          <cell r="J141">
            <v>10919.58831808236</v>
          </cell>
          <cell r="Q141">
            <v>11773.63433178712</v>
          </cell>
        </row>
        <row r="142">
          <cell r="J142">
            <v>10923.622376948022</v>
          </cell>
          <cell r="Q142">
            <v>11777.983903636688</v>
          </cell>
        </row>
        <row r="143">
          <cell r="J143">
            <v>10903.817129348221</v>
          </cell>
          <cell r="Q143">
            <v>11756.629642258131</v>
          </cell>
        </row>
        <row r="144">
          <cell r="J144">
            <v>10943.581168642399</v>
          </cell>
          <cell r="Q144">
            <v>11799.50371814515</v>
          </cell>
        </row>
        <row r="145">
          <cell r="J145">
            <v>13387.757214803602</v>
          </cell>
          <cell r="Q145">
            <v>14617.373153932695</v>
          </cell>
        </row>
        <row r="146">
          <cell r="J146">
            <v>13438.916394128702</v>
          </cell>
          <cell r="Q146">
            <v>14673.231114489154</v>
          </cell>
        </row>
        <row r="147">
          <cell r="J147">
            <v>13794.511007265877</v>
          </cell>
          <cell r="Q147">
            <v>15061.485776443051</v>
          </cell>
        </row>
        <row r="148">
          <cell r="J148">
            <v>13799.663673972031</v>
          </cell>
          <cell r="Q148">
            <v>15067.111696511158</v>
          </cell>
        </row>
        <row r="149">
          <cell r="J149">
            <v>14002.454770655359</v>
          </cell>
          <cell r="Q149">
            <v>15288.528404698673</v>
          </cell>
        </row>
        <row r="150">
          <cell r="J150">
            <v>14144.180618024526</v>
          </cell>
          <cell r="Q150">
            <v>15443.271246484126</v>
          </cell>
        </row>
        <row r="151">
          <cell r="J151">
            <v>14300.909495098063</v>
          </cell>
          <cell r="Q151">
            <v>15614.395090711558</v>
          </cell>
        </row>
        <row r="152">
          <cell r="J152">
            <v>14290.536378015378</v>
          </cell>
          <cell r="Q152">
            <v>15603.069241225778</v>
          </cell>
        </row>
        <row r="153">
          <cell r="J153">
            <v>13870.873824720953</v>
          </cell>
          <cell r="Q153">
            <v>15144.862235988658</v>
          </cell>
        </row>
        <row r="154">
          <cell r="J154">
            <v>13875.998186546429</v>
          </cell>
          <cell r="Q154">
            <v>15150.457251477579</v>
          </cell>
        </row>
        <row r="155">
          <cell r="J155">
            <v>13850.840086943967</v>
          </cell>
          <cell r="Q155">
            <v>15122.988473561116</v>
          </cell>
        </row>
        <row r="156">
          <cell r="J156">
            <v>13901.351329286081</v>
          </cell>
          <cell r="Q156">
            <v>15178.138986521344</v>
          </cell>
        </row>
        <row r="157">
          <cell r="J157">
            <v>16054.752553039521</v>
          </cell>
          <cell r="Q157">
            <v>17751.103766190849</v>
          </cell>
        </row>
        <row r="158">
          <cell r="J158">
            <v>16116.103229758757</v>
          </cell>
          <cell r="Q158">
            <v>17818.936778563442</v>
          </cell>
        </row>
        <row r="159">
          <cell r="J159">
            <v>16542.536382938324</v>
          </cell>
          <cell r="Q159">
            <v>18290.427019626128</v>
          </cell>
        </row>
        <row r="160">
          <cell r="J160">
            <v>16548.715520162597</v>
          </cell>
          <cell r="Q160">
            <v>18297.259046821273</v>
          </cell>
        </row>
        <row r="161">
          <cell r="J161">
            <v>16791.904937551364</v>
          </cell>
          <cell r="Q161">
            <v>18566.143949820926</v>
          </cell>
        </row>
        <row r="162">
          <cell r="J162">
            <v>16961.864205065256</v>
          </cell>
          <cell r="Q162">
            <v>18754.061177675911</v>
          </cell>
        </row>
        <row r="163">
          <cell r="J163">
            <v>17149.815278494418</v>
          </cell>
          <cell r="Q163">
            <v>18961.871232448531</v>
          </cell>
        </row>
        <row r="164">
          <cell r="J164">
            <v>17137.375717088118</v>
          </cell>
          <cell r="Q164">
            <v>18948.117302289866</v>
          </cell>
        </row>
        <row r="165">
          <cell r="J165">
            <v>16634.111552611888</v>
          </cell>
          <cell r="Q165">
            <v>18391.678056284072</v>
          </cell>
        </row>
        <row r="166">
          <cell r="J166">
            <v>16640.256746297455</v>
          </cell>
          <cell r="Q166">
            <v>18398.47255345339</v>
          </cell>
        </row>
        <row r="167">
          <cell r="J167">
            <v>16610.08686366949</v>
          </cell>
          <cell r="Q167">
            <v>18365.114909642103</v>
          </cell>
        </row>
        <row r="168">
          <cell r="J168">
            <v>16670.660526900592</v>
          </cell>
          <cell r="Q168">
            <v>18432.088808988188</v>
          </cell>
        </row>
        <row r="169">
          <cell r="J169">
            <v>18767.317882318544</v>
          </cell>
          <cell r="Q169">
            <v>21012.979851142965</v>
          </cell>
        </row>
        <row r="170">
          <cell r="J170">
            <v>18839.034194885899</v>
          </cell>
          <cell r="Q170">
            <v>21093.277602820945</v>
          </cell>
        </row>
        <row r="171">
          <cell r="J171">
            <v>19337.516280787946</v>
          </cell>
          <cell r="Q171">
            <v>21651.40711780528</v>
          </cell>
        </row>
        <row r="172">
          <cell r="J172">
            <v>19344.739427463261</v>
          </cell>
          <cell r="Q172">
            <v>21659.494572629781</v>
          </cell>
        </row>
        <row r="173">
          <cell r="J173">
            <v>19629.017437147486</v>
          </cell>
          <cell r="Q173">
            <v>21977.788754412977</v>
          </cell>
        </row>
        <row r="174">
          <cell r="J174">
            <v>19827.692539111315</v>
          </cell>
          <cell r="Q174">
            <v>22200.236945500681</v>
          </cell>
        </row>
        <row r="175">
          <cell r="J175">
            <v>20047.399291346515</v>
          </cell>
          <cell r="Q175">
            <v>22446.233394584535</v>
          </cell>
        </row>
        <row r="176">
          <cell r="J176">
            <v>20032.857977024953</v>
          </cell>
          <cell r="Q176">
            <v>22429.952093933902</v>
          </cell>
        </row>
        <row r="177">
          <cell r="J177">
            <v>19444.56373067628</v>
          </cell>
          <cell r="Q177">
            <v>21771.263664261449</v>
          </cell>
        </row>
        <row r="178">
          <cell r="J178">
            <v>19451.747198809117</v>
          </cell>
          <cell r="Q178">
            <v>21779.306692683691</v>
          </cell>
        </row>
        <row r="179">
          <cell r="J179">
            <v>19416.479898619931</v>
          </cell>
          <cell r="Q179">
            <v>21739.819373668448</v>
          </cell>
        </row>
        <row r="180">
          <cell r="J180">
            <v>19487.287915710131</v>
          </cell>
          <cell r="Q180">
            <v>21819.100144940378</v>
          </cell>
        </row>
        <row r="181">
          <cell r="J181">
            <v>21477.353503923146</v>
          </cell>
          <cell r="Q181">
            <v>24351.951487239803</v>
          </cell>
        </row>
        <row r="182">
          <cell r="J182">
            <v>21559.425785464136</v>
          </cell>
          <cell r="Q182">
            <v>24445.008586577864</v>
          </cell>
        </row>
        <row r="183">
          <cell r="J183">
            <v>22129.889612070805</v>
          </cell>
          <cell r="Q183">
            <v>25091.825124202631</v>
          </cell>
        </row>
        <row r="184">
          <cell r="J184">
            <v>22138.155794565781</v>
          </cell>
          <cell r="Q184">
            <v>25101.19767911567</v>
          </cell>
        </row>
        <row r="185">
          <cell r="J185">
            <v>22463.484077790101</v>
          </cell>
          <cell r="Q185">
            <v>25470.068944798317</v>
          </cell>
        </row>
        <row r="186">
          <cell r="J186">
            <v>22690.84823414221</v>
          </cell>
          <cell r="Q186">
            <v>25727.864250184164</v>
          </cell>
        </row>
        <row r="187">
          <cell r="J187">
            <v>22942.281050197398</v>
          </cell>
          <cell r="Q187">
            <v>26012.949642002</v>
          </cell>
        </row>
        <row r="188">
          <cell r="J188">
            <v>22925.639943031514</v>
          </cell>
          <cell r="Q188">
            <v>25994.081235597852</v>
          </cell>
        </row>
        <row r="189">
          <cell r="J189">
            <v>22252.394912900781</v>
          </cell>
          <cell r="Q189">
            <v>25230.726928011765</v>
          </cell>
        </row>
        <row r="190">
          <cell r="J190">
            <v>22260.615687197918</v>
          </cell>
          <cell r="Q190">
            <v>25240.047997147907</v>
          </cell>
        </row>
        <row r="191">
          <cell r="J191">
            <v>22220.255723241335</v>
          </cell>
          <cell r="Q191">
            <v>25194.2861259696</v>
          </cell>
        </row>
        <row r="192">
          <cell r="J192">
            <v>22301.288549748249</v>
          </cell>
          <cell r="Q192">
            <v>25286.164646272849</v>
          </cell>
        </row>
        <row r="193">
          <cell r="J193">
            <v>24070.16373153343</v>
          </cell>
          <cell r="Q193">
            <v>27637.829963156262</v>
          </cell>
        </row>
        <row r="194">
          <cell r="J194">
            <v>24162.144023898189</v>
          </cell>
          <cell r="Q194">
            <v>27743.443523109254</v>
          </cell>
        </row>
        <row r="195">
          <cell r="J195">
            <v>24801.475946559491</v>
          </cell>
          <cell r="Q195">
            <v>28477.536866453749</v>
          </cell>
        </row>
        <row r="196">
          <cell r="J196">
            <v>24810.740047280859</v>
          </cell>
          <cell r="Q196">
            <v>28488.174087012547</v>
          </cell>
        </row>
        <row r="197">
          <cell r="J197">
            <v>25175.342932002091</v>
          </cell>
          <cell r="Q197">
            <v>28906.818207775232</v>
          </cell>
        </row>
        <row r="198">
          <cell r="J198">
            <v>25430.155168019792</v>
          </cell>
          <cell r="Q198">
            <v>29199.398571171878</v>
          </cell>
        </row>
        <row r="199">
          <cell r="J199">
            <v>25711.941704187921</v>
          </cell>
          <cell r="Q199">
            <v>29522.951350429412</v>
          </cell>
        </row>
        <row r="200">
          <cell r="J200">
            <v>25693.291632889159</v>
          </cell>
          <cell r="Q200">
            <v>29501.536975973762</v>
          </cell>
        </row>
        <row r="201">
          <cell r="J201">
            <v>24938.770452999481</v>
          </cell>
          <cell r="Q201">
            <v>28635.181087996491</v>
          </cell>
        </row>
        <row r="202">
          <cell r="J202">
            <v>24947.98366370982</v>
          </cell>
          <cell r="Q202">
            <v>28645.759875655229</v>
          </cell>
        </row>
        <row r="203">
          <cell r="J203">
            <v>24902.751324424797</v>
          </cell>
          <cell r="Q203">
            <v>28593.823224291387</v>
          </cell>
        </row>
        <row r="204">
          <cell r="J204">
            <v>24993.566675640865</v>
          </cell>
          <cell r="Q204">
            <v>28698.099176168929</v>
          </cell>
        </row>
        <row r="205">
          <cell r="J205">
            <v>26487.82065880458</v>
          </cell>
          <cell r="Q205">
            <v>30799.791463726255</v>
          </cell>
        </row>
        <row r="206">
          <cell r="J206">
            <v>26589.039641586583</v>
          </cell>
          <cell r="Q206">
            <v>30917.487955333236</v>
          </cell>
        </row>
        <row r="207">
          <cell r="J207">
            <v>27292.58738217449</v>
          </cell>
          <cell r="Q207">
            <v>31735.566723458705</v>
          </cell>
        </row>
        <row r="208">
          <cell r="J208">
            <v>27302.781988293897</v>
          </cell>
          <cell r="Q208">
            <v>31747.420916620813</v>
          </cell>
        </row>
        <row r="209">
          <cell r="J209">
            <v>27704.006339315947</v>
          </cell>
          <cell r="Q209">
            <v>32213.960859669703</v>
          </cell>
        </row>
        <row r="210">
          <cell r="J210">
            <v>27984.412442265031</v>
          </cell>
          <cell r="Q210">
            <v>32540.014467750032</v>
          </cell>
        </row>
        <row r="211">
          <cell r="J211">
            <v>28294.502199748029</v>
          </cell>
          <cell r="Q211">
            <v>32900.583953195382</v>
          </cell>
        </row>
        <row r="212">
          <cell r="J212">
            <v>28273.978876793299</v>
          </cell>
          <cell r="Q212">
            <v>32876.719624178251</v>
          </cell>
        </row>
        <row r="213">
          <cell r="J213">
            <v>27443.672032224349</v>
          </cell>
          <cell r="Q213">
            <v>31911.246549098076</v>
          </cell>
        </row>
        <row r="214">
          <cell r="J214">
            <v>27453.81063683498</v>
          </cell>
          <cell r="Q214">
            <v>31923.035624226719</v>
          </cell>
        </row>
        <row r="215">
          <cell r="J215">
            <v>27404.035068030262</v>
          </cell>
          <cell r="Q215">
            <v>31865.157055849144</v>
          </cell>
        </row>
        <row r="216">
          <cell r="J216">
            <v>27503.972100570099</v>
          </cell>
          <cell r="Q216">
            <v>31981.36290763965</v>
          </cell>
        </row>
        <row r="217">
          <cell r="J217">
            <v>28943.734858765318</v>
          </cell>
          <cell r="Q217">
            <v>33655.505649727114</v>
          </cell>
        </row>
        <row r="218">
          <cell r="J218">
            <v>29054.338726031478</v>
          </cell>
          <cell r="Q218">
            <v>33784.114797711023</v>
          </cell>
        </row>
        <row r="219">
          <cell r="J219">
            <v>29823.118442806361</v>
          </cell>
          <cell r="Q219">
            <v>34678.044700937637</v>
          </cell>
        </row>
        <row r="220">
          <cell r="J220">
            <v>29834.258278744946</v>
          </cell>
          <cell r="Q220">
            <v>34690.997998540632</v>
          </cell>
        </row>
        <row r="221">
          <cell r="J221">
            <v>30272.683598232379</v>
          </cell>
          <cell r="Q221">
            <v>35200.794881665555</v>
          </cell>
        </row>
        <row r="222">
          <cell r="J222">
            <v>30579.088568315878</v>
          </cell>
          <cell r="Q222">
            <v>35557.079730599857</v>
          </cell>
        </row>
        <row r="223">
          <cell r="J223">
            <v>30917.929420442506</v>
          </cell>
          <cell r="Q223">
            <v>35951.080721444778</v>
          </cell>
        </row>
        <row r="224">
          <cell r="J224">
            <v>30895.503203288808</v>
          </cell>
          <cell r="Q224">
            <v>35925.003724754424</v>
          </cell>
        </row>
        <row r="225">
          <cell r="J225">
            <v>29988.211453235625</v>
          </cell>
          <cell r="Q225">
            <v>34870.013317715842</v>
          </cell>
        </row>
        <row r="226">
          <cell r="J226">
            <v>29999.290095282773</v>
          </cell>
          <cell r="Q226">
            <v>34882.895459631138</v>
          </cell>
        </row>
        <row r="227">
          <cell r="J227">
            <v>29944.899404388041</v>
          </cell>
          <cell r="Q227">
            <v>34819.650470218658</v>
          </cell>
        </row>
        <row r="228">
          <cell r="J228">
            <v>30054.102460753631</v>
          </cell>
          <cell r="Q228">
            <v>34946.630768318173</v>
          </cell>
        </row>
        <row r="229">
          <cell r="J229">
            <v>31263.401138535577</v>
          </cell>
          <cell r="Q229">
            <v>36352.792021553003</v>
          </cell>
        </row>
        <row r="230">
          <cell r="J230">
            <v>31382.869240585584</v>
          </cell>
          <cell r="Q230">
            <v>36491.708419285562</v>
          </cell>
        </row>
        <row r="231">
          <cell r="J231">
            <v>32213.262028177902</v>
          </cell>
          <cell r="Q231">
            <v>37457.281428113834</v>
          </cell>
        </row>
        <row r="232">
          <cell r="J232">
            <v>32225.294654971392</v>
          </cell>
          <cell r="Q232">
            <v>37471.272854617891</v>
          </cell>
        </row>
        <row r="233">
          <cell r="J233">
            <v>32698.857127102572</v>
          </cell>
          <cell r="Q233">
            <v>38021.926891979732</v>
          </cell>
        </row>
        <row r="234">
          <cell r="J234">
            <v>33029.81861280249</v>
          </cell>
          <cell r="Q234">
            <v>38406.7658288401</v>
          </cell>
        </row>
        <row r="235">
          <cell r="J235">
            <v>33395.815521420169</v>
          </cell>
          <cell r="Q235">
            <v>38832.343629558338</v>
          </cell>
        </row>
        <row r="236">
          <cell r="J236">
            <v>33371.591977834061</v>
          </cell>
          <cell r="Q236">
            <v>38804.176718411705</v>
          </cell>
        </row>
        <row r="237">
          <cell r="J237">
            <v>32391.586250514927</v>
          </cell>
          <cell r="Q237">
            <v>37664.635175017349</v>
          </cell>
        </row>
        <row r="238">
          <cell r="J238">
            <v>32403.552779094611</v>
          </cell>
          <cell r="Q238">
            <v>37678.54974313327</v>
          </cell>
        </row>
        <row r="239">
          <cell r="J239">
            <v>32344.803001433178</v>
          </cell>
          <cell r="Q239">
            <v>37610.236048178107</v>
          </cell>
        </row>
        <row r="240">
          <cell r="J240">
            <v>32462.758026013482</v>
          </cell>
          <cell r="Q240">
            <v>37747.393053504056</v>
          </cell>
        </row>
        <row r="241">
          <cell r="J241">
            <v>33452.213358894383</v>
          </cell>
          <cell r="Q241">
            <v>38897.922510342301</v>
          </cell>
        </row>
        <row r="242">
          <cell r="J242">
            <v>33580.045657806761</v>
          </cell>
          <cell r="Q242">
            <v>39046.564718379952</v>
          </cell>
        </row>
        <row r="243">
          <cell r="J243">
            <v>34468.575878147538</v>
          </cell>
          <cell r="Q243">
            <v>40079.739393194817</v>
          </cell>
        </row>
        <row r="244">
          <cell r="J244">
            <v>34481.450932815467</v>
          </cell>
          <cell r="Q244">
            <v>40094.710386994731</v>
          </cell>
        </row>
        <row r="245">
          <cell r="J245">
            <v>34988.168445292737</v>
          </cell>
          <cell r="Q245">
            <v>40683.91679685202</v>
          </cell>
        </row>
        <row r="246">
          <cell r="J246">
            <v>35342.30119572991</v>
          </cell>
          <cell r="Q246">
            <v>41095.699064802226</v>
          </cell>
        </row>
        <row r="247">
          <cell r="J247">
            <v>35733.922267970927</v>
          </cell>
          <cell r="Q247">
            <v>41551.072404617356</v>
          </cell>
        </row>
        <row r="248">
          <cell r="J248">
            <v>35708.002786441713</v>
          </cell>
          <cell r="Q248">
            <v>41520.933472606637</v>
          </cell>
        </row>
        <row r="249">
          <cell r="J249">
            <v>34659.384930119959</v>
          </cell>
          <cell r="Q249">
            <v>40301.61038386041</v>
          </cell>
        </row>
        <row r="250">
          <cell r="J250">
            <v>34672.189258908082</v>
          </cell>
          <cell r="Q250">
            <v>40316.499138265215</v>
          </cell>
        </row>
        <row r="251">
          <cell r="J251">
            <v>34609.326293730068</v>
          </cell>
          <cell r="Q251">
            <v>40243.402667127986</v>
          </cell>
        </row>
        <row r="252">
          <cell r="J252">
            <v>34735.539581642312</v>
          </cell>
          <cell r="Q252">
            <v>40390.162304235244</v>
          </cell>
        </row>
        <row r="253">
          <cell r="J253">
            <v>35500.214232082166</v>
          </cell>
          <cell r="Q253">
            <v>41279.318874514138</v>
          </cell>
        </row>
        <row r="254">
          <cell r="J254">
            <v>35635.872639748115</v>
          </cell>
          <cell r="Q254">
            <v>41437.061209009436</v>
          </cell>
        </row>
        <row r="255">
          <cell r="J255">
            <v>36578.800177467827</v>
          </cell>
          <cell r="Q255">
            <v>42533.488578450961</v>
          </cell>
        </row>
        <row r="256">
          <cell r="J256">
            <v>36592.46346467868</v>
          </cell>
          <cell r="Q256">
            <v>42549.376121719397</v>
          </cell>
        </row>
        <row r="257">
          <cell r="J257">
            <v>37130.203077155107</v>
          </cell>
          <cell r="Q257">
            <v>43174.654740878032</v>
          </cell>
        </row>
        <row r="258">
          <cell r="J258">
            <v>37506.016431334057</v>
          </cell>
          <cell r="Q258">
            <v>43611.647013179136</v>
          </cell>
        </row>
        <row r="259">
          <cell r="J259">
            <v>37921.61320555042</v>
          </cell>
          <cell r="Q259">
            <v>44094.899076221423</v>
          </cell>
        </row>
        <row r="260">
          <cell r="J260">
            <v>37894.10688968427</v>
          </cell>
          <cell r="Q260">
            <v>44062.914988004959</v>
          </cell>
        </row>
        <row r="261">
          <cell r="J261">
            <v>36781.290881140209</v>
          </cell>
          <cell r="Q261">
            <v>42768.942885046752</v>
          </cell>
        </row>
        <row r="262">
          <cell r="J262">
            <v>36794.879112513721</v>
          </cell>
          <cell r="Q262">
            <v>42784.743154085721</v>
          </cell>
        </row>
        <row r="263">
          <cell r="J263">
            <v>36728.167570675185</v>
          </cell>
          <cell r="Q263">
            <v>42707.171593808351</v>
          </cell>
        </row>
        <row r="264">
          <cell r="J264">
            <v>36862.107848759326</v>
          </cell>
          <cell r="Q264">
            <v>42862.91610320851</v>
          </cell>
        </row>
        <row r="265">
          <cell r="J265">
            <v>37401.920702851807</v>
          </cell>
          <cell r="Q265">
            <v>43490.605468432324</v>
          </cell>
        </row>
        <row r="266">
          <cell r="J266">
            <v>37544.846178541229</v>
          </cell>
          <cell r="Q266">
            <v>43656.797882024679</v>
          </cell>
        </row>
        <row r="267">
          <cell r="J267">
            <v>38538.285281859549</v>
          </cell>
          <cell r="Q267">
            <v>44811.959630069243</v>
          </cell>
        </row>
        <row r="268">
          <cell r="J268">
            <v>38552.680495968954</v>
          </cell>
          <cell r="Q268">
            <v>44828.698251126698</v>
          </cell>
        </row>
        <row r="269">
          <cell r="J269">
            <v>39119.226213500137</v>
          </cell>
          <cell r="Q269">
            <v>45487.47234127923</v>
          </cell>
        </row>
        <row r="270">
          <cell r="J270">
            <v>39515.171465553605</v>
          </cell>
          <cell r="Q270">
            <v>45947.873797155356</v>
          </cell>
        </row>
        <row r="271">
          <cell r="J271">
            <v>39953.031290623439</v>
          </cell>
          <cell r="Q271">
            <v>46457.013128631916</v>
          </cell>
        </row>
        <row r="272">
          <cell r="J272">
            <v>39924.051492413564</v>
          </cell>
          <cell r="Q272">
            <v>46423.315688852977</v>
          </cell>
        </row>
        <row r="273">
          <cell r="J273">
            <v>38751.623184338314</v>
          </cell>
          <cell r="Q273">
            <v>45060.026958532922</v>
          </cell>
        </row>
        <row r="274">
          <cell r="J274">
            <v>38765.939321953745</v>
          </cell>
          <cell r="Q274">
            <v>45076.673630178775</v>
          </cell>
        </row>
        <row r="275">
          <cell r="J275">
            <v>38695.654117997008</v>
          </cell>
          <cell r="Q275">
            <v>44994.946648833735</v>
          </cell>
        </row>
        <row r="276">
          <cell r="J276">
            <v>38836.769425839106</v>
          </cell>
          <cell r="Q276">
            <v>45159.03421609199</v>
          </cell>
        </row>
        <row r="277">
          <cell r="J277">
            <v>39242.637181496553</v>
          </cell>
          <cell r="Q277">
            <v>45630.973466856463</v>
          </cell>
        </row>
        <row r="278">
          <cell r="J278">
            <v>39392.596661680291</v>
          </cell>
          <cell r="Q278">
            <v>45805.344955442204</v>
          </cell>
        </row>
        <row r="279">
          <cell r="J279">
            <v>40434.927364511277</v>
          </cell>
          <cell r="Q279">
            <v>47017.357400594505</v>
          </cell>
        </row>
        <row r="280">
          <cell r="J280">
            <v>40450.031031751612</v>
          </cell>
          <cell r="Q280">
            <v>47034.919804362347</v>
          </cell>
        </row>
        <row r="281">
          <cell r="J281">
            <v>41044.459008230144</v>
          </cell>
          <cell r="Q281">
            <v>47726.115125848999</v>
          </cell>
        </row>
        <row r="282">
          <cell r="J282">
            <v>41459.890504209063</v>
          </cell>
          <cell r="Q282">
            <v>48209.175004894256</v>
          </cell>
        </row>
        <row r="283">
          <cell r="J283">
            <v>41919.299377568314</v>
          </cell>
          <cell r="Q283">
            <v>48743.371369265478</v>
          </cell>
        </row>
        <row r="284">
          <cell r="J284">
            <v>41888.893353348896</v>
          </cell>
          <cell r="Q284">
            <v>48708.015527149881</v>
          </cell>
        </row>
        <row r="285">
          <cell r="J285">
            <v>40658.764583207834</v>
          </cell>
          <cell r="Q285">
            <v>47277.633236288173</v>
          </cell>
        </row>
        <row r="286">
          <cell r="J286">
            <v>40673.785282244819</v>
          </cell>
          <cell r="Q286">
            <v>47295.099165400956</v>
          </cell>
        </row>
        <row r="287">
          <cell r="J287">
            <v>40600.041027771513</v>
          </cell>
          <cell r="Q287">
            <v>47209.350032292452</v>
          </cell>
        </row>
        <row r="288">
          <cell r="J288">
            <v>40748.101253619228</v>
          </cell>
          <cell r="Q288">
            <v>47381.51308560375</v>
          </cell>
        </row>
        <row r="289">
          <cell r="J289">
            <v>40943.81042849346</v>
          </cell>
          <cell r="Q289">
            <v>47609.081893597046</v>
          </cell>
        </row>
        <row r="290">
          <cell r="J290">
            <v>41100.270670963946</v>
          </cell>
          <cell r="Q290">
            <v>47791.012408097609</v>
          </cell>
        </row>
        <row r="291">
          <cell r="J291">
            <v>42187.786540581212</v>
          </cell>
          <cell r="Q291">
            <v>49055.565744861873</v>
          </cell>
        </row>
        <row r="292">
          <cell r="J292">
            <v>42203.54495369202</v>
          </cell>
          <cell r="Q292">
            <v>49073.889481037229</v>
          </cell>
        </row>
        <row r="293">
          <cell r="J293">
            <v>42823.741457555057</v>
          </cell>
          <cell r="Q293">
            <v>49795.048206459367</v>
          </cell>
        </row>
        <row r="294">
          <cell r="J294">
            <v>43257.181961023729</v>
          </cell>
          <cell r="Q294">
            <v>50299.048791888046</v>
          </cell>
        </row>
        <row r="295">
          <cell r="J295">
            <v>43736.506266701588</v>
          </cell>
          <cell r="Q295">
            <v>50856.402635699516</v>
          </cell>
        </row>
        <row r="296">
          <cell r="J296">
            <v>43704.782137516137</v>
          </cell>
          <cell r="Q296">
            <v>50819.514113390855</v>
          </cell>
        </row>
        <row r="297">
          <cell r="J297">
            <v>42421.327130801139</v>
          </cell>
          <cell r="Q297">
            <v>49327.124570699001</v>
          </cell>
        </row>
        <row r="298">
          <cell r="J298">
            <v>42436.998979026568</v>
          </cell>
          <cell r="Q298">
            <v>49345.347650030897</v>
          </cell>
        </row>
        <row r="299">
          <cell r="J299">
            <v>42360.057901866501</v>
          </cell>
          <cell r="Q299">
            <v>49255.881281240123</v>
          </cell>
        </row>
        <row r="300">
          <cell r="J300">
            <v>42514.536557087144</v>
          </cell>
          <cell r="Q300">
            <v>49435.507624519938</v>
          </cell>
        </row>
        <row r="301">
          <cell r="J301">
            <v>42472.023332347133</v>
          </cell>
          <cell r="Q301">
            <v>49386.073642264106</v>
          </cell>
        </row>
        <row r="302">
          <cell r="J302">
            <v>42634.323396734078</v>
          </cell>
          <cell r="Q302">
            <v>49574.794647365205</v>
          </cell>
        </row>
        <row r="303">
          <cell r="J303">
            <v>43762.430402537779</v>
          </cell>
          <cell r="Q303">
            <v>50886.546979695093</v>
          </cell>
        </row>
        <row r="304">
          <cell r="J304">
            <v>43778.776992713887</v>
          </cell>
          <cell r="Q304">
            <v>50905.554642690564</v>
          </cell>
        </row>
        <row r="305">
          <cell r="J305">
            <v>44422.122106591713</v>
          </cell>
          <cell r="Q305">
            <v>51653.630356501992</v>
          </cell>
        </row>
        <row r="306">
          <cell r="J306">
            <v>44871.740619960336</v>
          </cell>
          <cell r="Q306">
            <v>52176.442581349227</v>
          </cell>
        </row>
        <row r="307">
          <cell r="J307">
            <v>45368.955531847088</v>
          </cell>
          <cell r="Q307">
            <v>52754.599455636147</v>
          </cell>
        </row>
        <row r="308">
          <cell r="J308">
            <v>45336.047311022929</v>
          </cell>
          <cell r="Q308">
            <v>52716.334082584799</v>
          </cell>
        </row>
        <row r="309">
          <cell r="J309">
            <v>44004.687810753217</v>
          </cell>
          <cell r="Q309">
            <v>51168.241640410713</v>
          </cell>
        </row>
        <row r="310">
          <cell r="J310">
            <v>44020.944605040939</v>
          </cell>
          <cell r="Q310">
            <v>51187.144889582494</v>
          </cell>
        </row>
        <row r="311">
          <cell r="J311">
            <v>43941.131730026158</v>
          </cell>
          <cell r="Q311">
            <v>51094.339220960639</v>
          </cell>
        </row>
        <row r="312">
          <cell r="J312">
            <v>44101.376245136424</v>
          </cell>
          <cell r="Q312">
            <v>51280.670052484209</v>
          </cell>
        </row>
        <row r="313">
          <cell r="J313">
            <v>43906.579169367062</v>
          </cell>
          <cell r="Q313">
            <v>51054.161824845425</v>
          </cell>
        </row>
        <row r="314">
          <cell r="J314">
            <v>44074.361160124528</v>
          </cell>
          <cell r="Q314">
            <v>51249.257162935493</v>
          </cell>
        </row>
        <row r="315">
          <cell r="J315">
            <v>45240.571660016452</v>
          </cell>
          <cell r="Q315">
            <v>52605.315883740062</v>
          </cell>
        </row>
        <row r="316">
          <cell r="J316">
            <v>45257.470380618957</v>
          </cell>
          <cell r="Q316">
            <v>52624.96555885925</v>
          </cell>
        </row>
        <row r="317">
          <cell r="J317">
            <v>45922.54543378199</v>
          </cell>
          <cell r="Q317">
            <v>53398.308643932542</v>
          </cell>
        </row>
        <row r="318">
          <cell r="J318">
            <v>46387.350482007634</v>
          </cell>
          <cell r="Q318">
            <v>53938.779630241435</v>
          </cell>
        </row>
        <row r="319">
          <cell r="J319">
            <v>46901.359567991509</v>
          </cell>
          <cell r="Q319">
            <v>54536.464613943608</v>
          </cell>
        </row>
        <row r="320">
          <cell r="J320">
            <v>46867.339823002374</v>
          </cell>
          <cell r="Q320">
            <v>54496.906770932997</v>
          </cell>
        </row>
        <row r="321">
          <cell r="J321">
            <v>45491.011672961999</v>
          </cell>
          <cell r="Q321">
            <v>52896.525201118602</v>
          </cell>
        </row>
        <row r="322">
          <cell r="J322">
            <v>45507.817564686266</v>
          </cell>
          <cell r="Q322">
            <v>52916.066935681702</v>
          </cell>
        </row>
        <row r="323">
          <cell r="J323">
            <v>45425.30889096122</v>
          </cell>
          <cell r="Q323">
            <v>52820.126617396767</v>
          </cell>
        </row>
        <row r="324">
          <cell r="J324">
            <v>45590.965903204073</v>
          </cell>
          <cell r="Q324">
            <v>53012.75105023729</v>
          </cell>
        </row>
        <row r="325">
          <cell r="J325">
            <v>45181.697855147344</v>
          </cell>
          <cell r="Q325">
            <v>52536.857971101555</v>
          </cell>
        </row>
        <row r="326">
          <cell r="J326">
            <v>45354.352508626427</v>
          </cell>
          <cell r="Q326">
            <v>52737.619196077241</v>
          </cell>
        </row>
        <row r="327">
          <cell r="J327">
            <v>46554.431663924843</v>
          </cell>
          <cell r="Q327">
            <v>54133.060074331217</v>
          </cell>
        </row>
        <row r="328">
          <cell r="J328">
            <v>46571.821150941258</v>
          </cell>
          <cell r="Q328">
            <v>54153.28040807123</v>
          </cell>
        </row>
        <row r="329">
          <cell r="J329">
            <v>47256.211068613848</v>
          </cell>
          <cell r="Q329">
            <v>54949.082637923086</v>
          </cell>
        </row>
        <row r="330">
          <cell r="J330">
            <v>47734.514813696551</v>
          </cell>
          <cell r="Q330">
            <v>55505.249783368075</v>
          </cell>
        </row>
        <row r="331">
          <cell r="J331">
            <v>48263.451562062648</v>
          </cell>
          <cell r="Q331">
            <v>56120.292514026332</v>
          </cell>
        </row>
        <row r="332">
          <cell r="J332">
            <v>48228.443828181153</v>
          </cell>
          <cell r="Q332">
            <v>56079.585846722272</v>
          </cell>
        </row>
        <row r="333">
          <cell r="J333">
            <v>46812.144863399961</v>
          </cell>
          <cell r="Q333">
            <v>54432.726585348792</v>
          </cell>
        </row>
        <row r="334">
          <cell r="J334">
            <v>46829.438825636069</v>
          </cell>
          <cell r="Q334">
            <v>54452.83584376287</v>
          </cell>
        </row>
        <row r="335">
          <cell r="J335">
            <v>46744.533965426082</v>
          </cell>
          <cell r="Q335">
            <v>54354.109262123355</v>
          </cell>
        </row>
        <row r="336">
          <cell r="J336">
            <v>46915.001927547921</v>
          </cell>
          <cell r="Q336">
            <v>54552.327822730142</v>
          </cell>
        </row>
        <row r="337">
          <cell r="J337">
            <v>46308.247890249513</v>
          </cell>
          <cell r="Q337">
            <v>53846.799872383148</v>
          </cell>
        </row>
        <row r="338">
          <cell r="J338">
            <v>46485.207475043062</v>
          </cell>
          <cell r="Q338">
            <v>54052.566831445423</v>
          </cell>
        </row>
        <row r="339">
          <cell r="J339">
            <v>47715.209127252972</v>
          </cell>
          <cell r="Q339">
            <v>55482.801310759278</v>
          </cell>
        </row>
        <row r="340">
          <cell r="J340">
            <v>47733.032199728521</v>
          </cell>
          <cell r="Q340">
            <v>55503.525813637811</v>
          </cell>
        </row>
        <row r="341">
          <cell r="J341">
            <v>48434.48653778321</v>
          </cell>
          <cell r="Q341">
            <v>56319.170392771186</v>
          </cell>
        </row>
        <row r="342">
          <cell r="J342">
            <v>48924.716198145601</v>
          </cell>
          <cell r="Q342">
            <v>56889.204881564641</v>
          </cell>
        </row>
        <row r="343">
          <cell r="J343">
            <v>49466.84133341891</v>
          </cell>
          <cell r="Q343">
            <v>57519.582945835937</v>
          </cell>
        </row>
        <row r="344">
          <cell r="J344">
            <v>49430.960724773846</v>
          </cell>
          <cell r="Q344">
            <v>57477.861307876563</v>
          </cell>
        </row>
        <row r="345">
          <cell r="J345">
            <v>47979.34808821333</v>
          </cell>
          <cell r="Q345">
            <v>55789.939637457355</v>
          </cell>
        </row>
        <row r="346">
          <cell r="J346">
            <v>47997.073254115719</v>
          </cell>
          <cell r="Q346">
            <v>55810.550295483394</v>
          </cell>
        </row>
        <row r="347">
          <cell r="J347">
            <v>47910.051395700917</v>
          </cell>
          <cell r="Q347">
            <v>55709.362088024325</v>
          </cell>
        </row>
        <row r="348">
          <cell r="J348">
            <v>48084.769766679186</v>
          </cell>
          <cell r="Q348">
            <v>55912.522984510688</v>
          </cell>
        </row>
        <row r="349">
          <cell r="J349">
            <v>47286.229274673569</v>
          </cell>
          <cell r="Q349">
            <v>54983.987528690195</v>
          </cell>
        </row>
        <row r="350">
          <cell r="J350">
            <v>47466.92605937444</v>
          </cell>
          <cell r="Q350">
            <v>55194.100069040054</v>
          </cell>
        </row>
        <row r="351">
          <cell r="J351">
            <v>48722.904050000849</v>
          </cell>
          <cell r="Q351">
            <v>56654.539593024252</v>
          </cell>
        </row>
        <row r="352">
          <cell r="J352">
            <v>48741.103526980747</v>
          </cell>
          <cell r="Q352">
            <v>56675.701775559006</v>
          </cell>
        </row>
        <row r="353">
          <cell r="J353">
            <v>49457.371841290093</v>
          </cell>
          <cell r="Q353">
            <v>57508.571908476864</v>
          </cell>
        </row>
        <row r="354">
          <cell r="J354">
            <v>49957.954635354778</v>
          </cell>
          <cell r="Q354">
            <v>58090.644924831133</v>
          </cell>
        </row>
        <row r="355">
          <cell r="J355">
            <v>50511.528882060302</v>
          </cell>
          <cell r="Q355">
            <v>58734.335909372436</v>
          </cell>
        </row>
        <row r="356">
          <cell r="J356">
            <v>50474.890512780461</v>
          </cell>
          <cell r="Q356">
            <v>58691.733154395879</v>
          </cell>
        </row>
        <row r="357">
          <cell r="J357">
            <v>48992.621347402106</v>
          </cell>
          <cell r="Q357">
            <v>56968.164357444301</v>
          </cell>
        </row>
        <row r="358">
          <cell r="J358">
            <v>49010.720850125217</v>
          </cell>
          <cell r="Q358">
            <v>56989.210290843272</v>
          </cell>
        </row>
        <row r="359">
          <cell r="J359">
            <v>48921.861181785724</v>
          </cell>
          <cell r="Q359">
            <v>56885.885095099678</v>
          </cell>
        </row>
        <row r="360">
          <cell r="J360">
            <v>49100.26942059787</v>
          </cell>
          <cell r="Q360">
            <v>57093.336535578928</v>
          </cell>
        </row>
        <row r="361">
          <cell r="J361">
            <v>48115.642008419527</v>
          </cell>
          <cell r="Q361">
            <v>55948.420940022697</v>
          </cell>
        </row>
        <row r="362">
          <cell r="J362">
            <v>48299.508261620562</v>
          </cell>
          <cell r="Q362">
            <v>56162.218908861127</v>
          </cell>
        </row>
        <row r="363">
          <cell r="J363">
            <v>49577.516432168472</v>
          </cell>
          <cell r="Q363">
            <v>57648.274921126133</v>
          </cell>
        </row>
        <row r="364">
          <cell r="J364">
            <v>49596.035132697929</v>
          </cell>
          <cell r="Q364">
            <v>57669.808293834802</v>
          </cell>
        </row>
        <row r="365">
          <cell r="J365">
            <v>50324.866979134487</v>
          </cell>
          <cell r="Q365">
            <v>58517.287185040113</v>
          </cell>
        </row>
        <row r="366">
          <cell r="J366">
            <v>50834.230125324095</v>
          </cell>
          <cell r="Q366">
            <v>59109.569913167543</v>
          </cell>
        </row>
        <row r="367">
          <cell r="J367">
            <v>51397.514207986809</v>
          </cell>
          <cell r="Q367">
            <v>59764.551404635815</v>
          </cell>
        </row>
        <row r="368">
          <cell r="J368">
            <v>51360.233192200991</v>
          </cell>
          <cell r="Q368">
            <v>59721.201386280212</v>
          </cell>
        </row>
        <row r="369">
          <cell r="J369">
            <v>49851.964640966289</v>
          </cell>
          <cell r="Q369">
            <v>57967.400745309635</v>
          </cell>
        </row>
        <row r="370">
          <cell r="J370">
            <v>49870.381613664555</v>
          </cell>
          <cell r="Q370">
            <v>57988.815829842504</v>
          </cell>
        </row>
        <row r="371">
          <cell r="J371">
            <v>49779.963323680502</v>
          </cell>
          <cell r="Q371">
            <v>57883.678283349422</v>
          </cell>
        </row>
        <row r="372">
          <cell r="J372">
            <v>49961.500889303985</v>
          </cell>
          <cell r="Q372">
            <v>58094.76847593487</v>
          </cell>
        </row>
        <row r="373">
          <cell r="J373">
            <v>48796.486091487372</v>
          </cell>
          <cell r="Q373">
            <v>56740.100106380662</v>
          </cell>
        </row>
        <row r="374">
          <cell r="J374">
            <v>48982.954081781434</v>
          </cell>
          <cell r="Q374">
            <v>56956.923350908648</v>
          </cell>
        </row>
        <row r="375">
          <cell r="J375">
            <v>50279.046273755834</v>
          </cell>
          <cell r="Q375">
            <v>58464.007295064934</v>
          </cell>
        </row>
        <row r="376">
          <cell r="J376">
            <v>50297.827016880081</v>
          </cell>
          <cell r="Q376">
            <v>58485.845368465205</v>
          </cell>
        </row>
        <row r="377">
          <cell r="J377">
            <v>51036.971951316395</v>
          </cell>
          <cell r="Q377">
            <v>59345.31622246094</v>
          </cell>
        </row>
        <row r="378">
          <cell r="J378">
            <v>51553.542668053546</v>
          </cell>
          <cell r="Q378">
            <v>59945.979846573879</v>
          </cell>
        </row>
        <row r="379">
          <cell r="J379">
            <v>52124.797311198447</v>
          </cell>
          <cell r="Q379">
            <v>60610.229431626089</v>
          </cell>
        </row>
        <row r="380">
          <cell r="J380">
            <v>52086.988763035435</v>
          </cell>
          <cell r="Q380">
            <v>60566.26600352957</v>
          </cell>
        </row>
        <row r="381">
          <cell r="J381">
            <v>50557.377968905887</v>
          </cell>
          <cell r="Q381">
            <v>58787.64880105335</v>
          </cell>
        </row>
        <row r="382">
          <cell r="J382">
            <v>50576.055544733739</v>
          </cell>
          <cell r="Q382">
            <v>58809.366912481091</v>
          </cell>
        </row>
        <row r="383">
          <cell r="J383">
            <v>50484.357821385252</v>
          </cell>
          <cell r="Q383">
            <v>58702.741652773555</v>
          </cell>
        </row>
        <row r="384">
          <cell r="J384">
            <v>50668.464172797518</v>
          </cell>
          <cell r="Q384">
            <v>58916.818805578514</v>
          </cell>
        </row>
      </sheetData>
      <sheetData sheetId="1">
        <row r="49">
          <cell r="J49">
            <v>418.72697485157272</v>
          </cell>
          <cell r="Q49">
            <v>418.72697485157272</v>
          </cell>
        </row>
        <row r="50">
          <cell r="J50">
            <v>420.32707321390342</v>
          </cell>
          <cell r="Q50">
            <v>420.32707321390342</v>
          </cell>
        </row>
        <row r="51">
          <cell r="J51">
            <v>431.44895526206312</v>
          </cell>
          <cell r="Q51">
            <v>431.44895526206312</v>
          </cell>
        </row>
        <row r="52">
          <cell r="J52">
            <v>431.61011448445328</v>
          </cell>
          <cell r="Q52">
            <v>431.61011448445328</v>
          </cell>
        </row>
        <row r="53">
          <cell r="J53">
            <v>437.95278272070937</v>
          </cell>
          <cell r="Q53">
            <v>437.95278272070937</v>
          </cell>
        </row>
        <row r="54">
          <cell r="J54">
            <v>442.38552185505421</v>
          </cell>
          <cell r="Q54">
            <v>442.38552185505421</v>
          </cell>
        </row>
        <row r="55">
          <cell r="J55">
            <v>447.28750861175445</v>
          </cell>
          <cell r="Q55">
            <v>447.28750861175445</v>
          </cell>
        </row>
        <row r="56">
          <cell r="J56">
            <v>446.9630701067739</v>
          </cell>
          <cell r="Q56">
            <v>446.9630701067739</v>
          </cell>
        </row>
        <row r="57">
          <cell r="J57">
            <v>433.83734422304235</v>
          </cell>
          <cell r="Q57">
            <v>433.83734422304235</v>
          </cell>
        </row>
        <row r="58">
          <cell r="J58">
            <v>433.99761815771262</v>
          </cell>
          <cell r="Q58">
            <v>433.99761815771262</v>
          </cell>
        </row>
        <row r="59">
          <cell r="J59">
            <v>433.2107518611005</v>
          </cell>
          <cell r="Q59">
            <v>433.2107518611005</v>
          </cell>
        </row>
        <row r="60">
          <cell r="J60">
            <v>434.79058479073575</v>
          </cell>
          <cell r="Q60">
            <v>434.79058479073575</v>
          </cell>
        </row>
        <row r="61">
          <cell r="J61">
            <v>1185.3583831265425</v>
          </cell>
          <cell r="Q61">
            <v>1185.3583831265425</v>
          </cell>
        </row>
        <row r="62">
          <cell r="J62">
            <v>1189.8880411651442</v>
          </cell>
          <cell r="Q62">
            <v>1189.8880411651442</v>
          </cell>
        </row>
        <row r="63">
          <cell r="J63">
            <v>1221.3725571235534</v>
          </cell>
          <cell r="Q63">
            <v>1221.3725571235534</v>
          </cell>
        </row>
        <row r="64">
          <cell r="J64">
            <v>1221.828776681288</v>
          </cell>
          <cell r="Q64">
            <v>1221.828776681288</v>
          </cell>
        </row>
        <row r="65">
          <cell r="J65">
            <v>1239.7839967095692</v>
          </cell>
          <cell r="Q65">
            <v>1239.7839967095692</v>
          </cell>
        </row>
        <row r="66">
          <cell r="J66">
            <v>1252.3324705569282</v>
          </cell>
          <cell r="Q66">
            <v>1252.3324705569282</v>
          </cell>
        </row>
        <row r="67">
          <cell r="J67">
            <v>1266.2093197809118</v>
          </cell>
          <cell r="Q67">
            <v>1266.2093197809118</v>
          </cell>
        </row>
        <row r="68">
          <cell r="J68">
            <v>1265.2908790670692</v>
          </cell>
          <cell r="Q68">
            <v>1265.2908790670692</v>
          </cell>
        </row>
        <row r="69">
          <cell r="J69">
            <v>1228.1337572541806</v>
          </cell>
          <cell r="Q69">
            <v>1228.1337572541806</v>
          </cell>
        </row>
        <row r="70">
          <cell r="J70">
            <v>1228.5874706843349</v>
          </cell>
          <cell r="Q70">
            <v>1228.5874706843349</v>
          </cell>
        </row>
        <row r="71">
          <cell r="J71">
            <v>1226.3599605951665</v>
          </cell>
          <cell r="Q71">
            <v>1226.3599605951665</v>
          </cell>
        </row>
        <row r="72">
          <cell r="J72">
            <v>1230.8322499855176</v>
          </cell>
          <cell r="Q72">
            <v>1230.8322499855176</v>
          </cell>
        </row>
        <row r="73">
          <cell r="J73">
            <v>2539.8640345814015</v>
          </cell>
          <cell r="Q73">
            <v>2571.9272415102919</v>
          </cell>
        </row>
        <row r="74">
          <cell r="J74">
            <v>2549.569719971546</v>
          </cell>
          <cell r="Q74">
            <v>2581.7554513327732</v>
          </cell>
        </row>
        <row r="75">
          <cell r="J75">
            <v>2617.0315027262645</v>
          </cell>
          <cell r="Q75">
            <v>2650.0688706596889</v>
          </cell>
        </row>
        <row r="76">
          <cell r="J76">
            <v>2618.0090430744472</v>
          </cell>
          <cell r="Q76">
            <v>2651.0587514631234</v>
          </cell>
        </row>
        <row r="77">
          <cell r="J77">
            <v>2656.4816419373669</v>
          </cell>
          <cell r="Q77">
            <v>2690.0170278590285</v>
          </cell>
        </row>
        <row r="78">
          <cell r="J78">
            <v>2683.3692211433518</v>
          </cell>
          <cell r="Q78">
            <v>2717.2440354769915</v>
          </cell>
        </row>
        <row r="79">
          <cell r="J79">
            <v>2713.1031064889294</v>
          </cell>
          <cell r="Q79">
            <v>2747.3532809621884</v>
          </cell>
        </row>
        <row r="80">
          <cell r="J80">
            <v>2711.135166184808</v>
          </cell>
          <cell r="Q80">
            <v>2745.3604974080604</v>
          </cell>
        </row>
        <row r="81">
          <cell r="J81">
            <v>2631.5187070071274</v>
          </cell>
          <cell r="Q81">
            <v>2664.7389611983799</v>
          </cell>
        </row>
        <row r="82">
          <cell r="J82">
            <v>2632.4908774828746</v>
          </cell>
          <cell r="Q82">
            <v>2665.7234043401868</v>
          </cell>
        </row>
        <row r="83">
          <cell r="J83">
            <v>2627.7179979532061</v>
          </cell>
          <cell r="Q83">
            <v>2660.890272048196</v>
          </cell>
        </row>
        <row r="84">
          <cell r="J84">
            <v>2637.3007597039864</v>
          </cell>
          <cell r="Q84">
            <v>2670.5940064450642</v>
          </cell>
        </row>
        <row r="85">
          <cell r="J85">
            <v>4582.760133628577</v>
          </cell>
          <cell r="Q85">
            <v>4699.2005000002646</v>
          </cell>
        </row>
        <row r="86">
          <cell r="J86">
            <v>4600.2724206919384</v>
          </cell>
          <cell r="Q86">
            <v>4717.1577453556165</v>
          </cell>
        </row>
        <row r="87">
          <cell r="J87">
            <v>4721.9959320069011</v>
          </cell>
          <cell r="Q87">
            <v>4841.9740500615208</v>
          </cell>
        </row>
        <row r="88">
          <cell r="J88">
            <v>4723.7597401776029</v>
          </cell>
          <cell r="Q88">
            <v>4843.7826736848365</v>
          </cell>
        </row>
        <row r="89">
          <cell r="J89">
            <v>4793.17711445651</v>
          </cell>
          <cell r="Q89">
            <v>4914.9638287984171</v>
          </cell>
        </row>
        <row r="90">
          <cell r="J90">
            <v>4841.6912571024468</v>
          </cell>
          <cell r="Q90">
            <v>4964.7106356858112</v>
          </cell>
        </row>
        <row r="91">
          <cell r="J91">
            <v>4895.3410834413025</v>
          </cell>
          <cell r="Q91">
            <v>5019.7236155069613</v>
          </cell>
        </row>
        <row r="92">
          <cell r="J92">
            <v>4891.790264087078</v>
          </cell>
          <cell r="Q92">
            <v>5016.0825756972745</v>
          </cell>
        </row>
        <row r="93">
          <cell r="J93">
            <v>4748.1356707181549</v>
          </cell>
          <cell r="Q93">
            <v>4868.7779563625363</v>
          </cell>
        </row>
        <row r="94">
          <cell r="J94">
            <v>4749.889789851577</v>
          </cell>
          <cell r="Q94">
            <v>4870.5766447661345</v>
          </cell>
        </row>
        <row r="95">
          <cell r="J95">
            <v>4741.2779264867004</v>
          </cell>
          <cell r="Q95">
            <v>4861.7459681760156</v>
          </cell>
        </row>
        <row r="96">
          <cell r="J96">
            <v>4758.568418388475</v>
          </cell>
          <cell r="Q96">
            <v>4879.4757829210303</v>
          </cell>
        </row>
        <row r="97">
          <cell r="J97">
            <v>7108.8130705634449</v>
          </cell>
          <cell r="Q97">
            <v>7381.4798732699837</v>
          </cell>
        </row>
        <row r="98">
          <cell r="J98">
            <v>7135.9782661096733</v>
          </cell>
          <cell r="Q98">
            <v>7409.687021522097</v>
          </cell>
        </row>
        <row r="99">
          <cell r="J99">
            <v>7324.796721145316</v>
          </cell>
          <cell r="Q99">
            <v>7605.7478282577358</v>
          </cell>
        </row>
        <row r="100">
          <cell r="J100">
            <v>7327.5327540626495</v>
          </cell>
          <cell r="Q100">
            <v>7608.5888049034056</v>
          </cell>
        </row>
        <row r="101">
          <cell r="J101">
            <v>7435.213523557205</v>
          </cell>
          <cell r="Q101">
            <v>7720.3997956936428</v>
          </cell>
        </row>
        <row r="102">
          <cell r="J102">
            <v>7510.4690379835165</v>
          </cell>
          <cell r="Q102">
            <v>7798.5418230020596</v>
          </cell>
        </row>
        <row r="103">
          <cell r="J103">
            <v>7593.6910647949308</v>
          </cell>
          <cell r="Q103">
            <v>7884.955927554186</v>
          </cell>
        </row>
        <row r="104">
          <cell r="J104">
            <v>7588.183006266775</v>
          </cell>
          <cell r="Q104">
            <v>7879.2366010276901</v>
          </cell>
        </row>
        <row r="105">
          <cell r="J105">
            <v>7365.3448866161871</v>
          </cell>
          <cell r="Q105">
            <v>7647.8512658288591</v>
          </cell>
        </row>
        <row r="106">
          <cell r="J106">
            <v>7368.0658898237261</v>
          </cell>
          <cell r="Q106">
            <v>7650.6766362827157</v>
          </cell>
        </row>
        <row r="107">
          <cell r="J107">
            <v>7354.7071005646294</v>
          </cell>
          <cell r="Q107">
            <v>7636.8054551068308</v>
          </cell>
        </row>
        <row r="108">
          <cell r="J108">
            <v>7381.5282457356034</v>
          </cell>
          <cell r="Q108">
            <v>7664.6553565309387</v>
          </cell>
        </row>
        <row r="109">
          <cell r="J109">
            <v>10156.995454326177</v>
          </cell>
          <cell r="Q109">
            <v>10679.78198506355</v>
          </cell>
        </row>
        <row r="110">
          <cell r="J110">
            <v>10195.808792775242</v>
          </cell>
          <cell r="Q110">
            <v>10720.593068873961</v>
          </cell>
        </row>
        <row r="111">
          <cell r="J111">
            <v>10465.590565126435</v>
          </cell>
          <cell r="Q111">
            <v>11004.26066774323</v>
          </cell>
        </row>
        <row r="112">
          <cell r="J112">
            <v>10469.499779453552</v>
          </cell>
          <cell r="Q112">
            <v>11008.371091631301</v>
          </cell>
        </row>
        <row r="113">
          <cell r="J113">
            <v>10623.352901686212</v>
          </cell>
          <cell r="Q113">
            <v>11170.143124567116</v>
          </cell>
        </row>
        <row r="114">
          <cell r="J114">
            <v>10730.877169148831</v>
          </cell>
          <cell r="Q114">
            <v>11283.201729325603</v>
          </cell>
        </row>
        <row r="115">
          <cell r="J115">
            <v>10849.783903597026</v>
          </cell>
          <cell r="Q115">
            <v>11408.228663340986</v>
          </cell>
        </row>
        <row r="116">
          <cell r="J116">
            <v>10841.914048970479</v>
          </cell>
          <cell r="Q116">
            <v>11399.953742667483</v>
          </cell>
        </row>
        <row r="117">
          <cell r="J117">
            <v>10523.525346682907</v>
          </cell>
          <cell r="Q117">
            <v>11065.177386585699</v>
          </cell>
        </row>
        <row r="118">
          <cell r="J118">
            <v>10527.41308672275</v>
          </cell>
          <cell r="Q118">
            <v>11069.265230892299</v>
          </cell>
        </row>
        <row r="119">
          <cell r="J119">
            <v>10508.32619268951</v>
          </cell>
          <cell r="Q119">
            <v>11049.195923195581</v>
          </cell>
        </row>
        <row r="120">
          <cell r="J120">
            <v>10546.647955672628</v>
          </cell>
          <cell r="Q120">
            <v>11089.490129861653</v>
          </cell>
        </row>
        <row r="121">
          <cell r="J121">
            <v>13787.745426311216</v>
          </cell>
          <cell r="Q121">
            <v>14680.568904425716</v>
          </cell>
        </row>
        <row r="122">
          <cell r="J122">
            <v>13840.433096802695</v>
          </cell>
          <cell r="Q122">
            <v>14736.668357465209</v>
          </cell>
        </row>
        <row r="123">
          <cell r="J123">
            <v>14206.651868344326</v>
          </cell>
          <cell r="Q123">
            <v>15126.601573047466</v>
          </cell>
        </row>
        <row r="124">
          <cell r="J124">
            <v>14211.958482116237</v>
          </cell>
          <cell r="Q124">
            <v>15132.251815833282</v>
          </cell>
        </row>
        <row r="125">
          <cell r="J125">
            <v>14420.808401556102</v>
          </cell>
          <cell r="Q125">
            <v>15354.625781860372</v>
          </cell>
        </row>
        <row r="126">
          <cell r="J126">
            <v>14566.768615242496</v>
          </cell>
          <cell r="Q126">
            <v>15510.037628255415</v>
          </cell>
        </row>
        <row r="127">
          <cell r="J127">
            <v>14728.180106605074</v>
          </cell>
          <cell r="Q127">
            <v>15681.901297597067</v>
          </cell>
        </row>
        <row r="128">
          <cell r="J128">
            <v>14717.49707020707</v>
          </cell>
          <cell r="Q128">
            <v>15670.526482708905</v>
          </cell>
        </row>
        <row r="129">
          <cell r="J129">
            <v>14285.296190183555</v>
          </cell>
          <cell r="Q129">
            <v>15210.338496670916</v>
          </cell>
        </row>
        <row r="130">
          <cell r="J130">
            <v>14290.573653405239</v>
          </cell>
          <cell r="Q130">
            <v>15215.957701266809</v>
          </cell>
        </row>
        <row r="131">
          <cell r="J131">
            <v>14264.663901147036</v>
          </cell>
          <cell r="Q131">
            <v>15188.370166716215</v>
          </cell>
        </row>
        <row r="132">
          <cell r="J132">
            <v>14316.684276136335</v>
          </cell>
          <cell r="Q132">
            <v>15243.759113628965</v>
          </cell>
        </row>
        <row r="133">
          <cell r="J133">
            <v>18233.589798473848</v>
          </cell>
          <cell r="Q133">
            <v>19659.680620700841</v>
          </cell>
        </row>
        <row r="134">
          <cell r="J134">
            <v>18303.266554279438</v>
          </cell>
          <cell r="Q134">
            <v>19734.806955172793</v>
          </cell>
        </row>
        <row r="135">
          <cell r="J135">
            <v>18787.572193114953</v>
          </cell>
          <cell r="Q135">
            <v>20256.991247325055</v>
          </cell>
        </row>
        <row r="136">
          <cell r="J136">
            <v>18794.589919055215</v>
          </cell>
          <cell r="Q136">
            <v>20264.55784568522</v>
          </cell>
        </row>
        <row r="137">
          <cell r="J137">
            <v>19070.783280824417</v>
          </cell>
          <cell r="Q137">
            <v>20562.352922900056</v>
          </cell>
        </row>
        <row r="138">
          <cell r="J138">
            <v>19263.808215718891</v>
          </cell>
          <cell r="Q138">
            <v>20770.474780076787</v>
          </cell>
        </row>
        <row r="139">
          <cell r="J139">
            <v>19477.266676929579</v>
          </cell>
          <cell r="Q139">
            <v>21000.628316465962</v>
          </cell>
        </row>
        <row r="140">
          <cell r="J140">
            <v>19463.13890640144</v>
          </cell>
          <cell r="Q140">
            <v>20985.395580645119</v>
          </cell>
        </row>
        <row r="141">
          <cell r="J141">
            <v>18891.57529587454</v>
          </cell>
          <cell r="Q141">
            <v>20369.128670970862</v>
          </cell>
        </row>
        <row r="142">
          <cell r="J142">
            <v>18898.55447169955</v>
          </cell>
          <cell r="Q142">
            <v>20376.653704122968</v>
          </cell>
        </row>
        <row r="143">
          <cell r="J143">
            <v>18864.290146398431</v>
          </cell>
          <cell r="Q143">
            <v>20339.709487457516</v>
          </cell>
        </row>
        <row r="144">
          <cell r="J144">
            <v>18933.08443795154</v>
          </cell>
          <cell r="Q144">
            <v>20413.884338126507</v>
          </cell>
        </row>
        <row r="145">
          <cell r="J145">
            <v>23518.403084682377</v>
          </cell>
          <cell r="Q145">
            <v>25678.481343631633</v>
          </cell>
        </row>
        <row r="146">
          <cell r="J146">
            <v>23608.274911721397</v>
          </cell>
          <cell r="Q146">
            <v>25776.607565281549</v>
          </cell>
        </row>
        <row r="147">
          <cell r="J147">
            <v>24232.951421185902</v>
          </cell>
          <cell r="Q147">
            <v>26458.658299607832</v>
          </cell>
        </row>
        <row r="148">
          <cell r="J148">
            <v>24242.003160817269</v>
          </cell>
          <cell r="Q148">
            <v>26468.541408015088</v>
          </cell>
        </row>
        <row r="149">
          <cell r="J149">
            <v>24598.248249315704</v>
          </cell>
          <cell r="Q149">
            <v>26857.50628908414</v>
          </cell>
        </row>
        <row r="150">
          <cell r="J150">
            <v>24847.219421444566</v>
          </cell>
          <cell r="Q150">
            <v>27129.34454168969</v>
          </cell>
        </row>
        <row r="151">
          <cell r="J151">
            <v>25122.546561523657</v>
          </cell>
          <cell r="Q151">
            <v>27429.959460332742</v>
          </cell>
        </row>
        <row r="152">
          <cell r="J152">
            <v>25104.324006029037</v>
          </cell>
          <cell r="Q152">
            <v>27410.06323057527</v>
          </cell>
        </row>
        <row r="153">
          <cell r="J153">
            <v>24367.098724036947</v>
          </cell>
          <cell r="Q153">
            <v>26605.126535616706</v>
          </cell>
        </row>
        <row r="154">
          <cell r="J154">
            <v>24376.100740209604</v>
          </cell>
          <cell r="Q154">
            <v>26614.955353649646</v>
          </cell>
        </row>
        <row r="155">
          <cell r="J155">
            <v>24331.905262371012</v>
          </cell>
          <cell r="Q155">
            <v>26566.700684781827</v>
          </cell>
        </row>
        <row r="156">
          <cell r="J156">
            <v>24420.638852221025</v>
          </cell>
          <cell r="Q156">
            <v>26663.584126370639</v>
          </cell>
        </row>
        <row r="157">
          <cell r="J157">
            <v>28664.963963230013</v>
          </cell>
          <cell r="Q157">
            <v>31693.714872552402</v>
          </cell>
        </row>
        <row r="158">
          <cell r="J158">
            <v>28774.502551972928</v>
          </cell>
          <cell r="Q158">
            <v>31814.827349917214</v>
          </cell>
        </row>
        <row r="159">
          <cell r="J159">
            <v>29535.877785146771</v>
          </cell>
          <cell r="Q159">
            <v>32656.649777539606</v>
          </cell>
        </row>
        <row r="160">
          <cell r="J160">
            <v>29546.910328019829</v>
          </cell>
          <cell r="Q160">
            <v>32668.84802305586</v>
          </cell>
        </row>
        <row r="161">
          <cell r="J161">
            <v>29981.112964445274</v>
          </cell>
          <cell r="Q161">
            <v>33148.928673896065</v>
          </cell>
        </row>
        <row r="162">
          <cell r="J162">
            <v>30284.566802329577</v>
          </cell>
          <cell r="Q162">
            <v>33484.445558802108</v>
          </cell>
        </row>
        <row r="163">
          <cell r="J163">
            <v>30620.144116828727</v>
          </cell>
          <cell r="Q163">
            <v>33855.480098984182</v>
          </cell>
        </row>
        <row r="164">
          <cell r="J164">
            <v>30597.933897253431</v>
          </cell>
          <cell r="Q164">
            <v>33830.92313922735</v>
          </cell>
        </row>
        <row r="165">
          <cell r="J165">
            <v>29699.380706163298</v>
          </cell>
          <cell r="Q165">
            <v>32837.428478889953</v>
          </cell>
        </row>
        <row r="166">
          <cell r="J166">
            <v>29710.352644532435</v>
          </cell>
          <cell r="Q166">
            <v>32849.559716407537</v>
          </cell>
        </row>
        <row r="167">
          <cell r="J167">
            <v>29656.485816286513</v>
          </cell>
          <cell r="Q167">
            <v>32790.001298762043</v>
          </cell>
        </row>
        <row r="168">
          <cell r="J168">
            <v>29764.637086005805</v>
          </cell>
          <cell r="Q168">
            <v>32909.579872451672</v>
          </cell>
        </row>
        <row r="169">
          <cell r="J169">
            <v>33978.661340189836</v>
          </cell>
          <cell r="Q169">
            <v>38044.484064656957</v>
          </cell>
        </row>
        <row r="170">
          <cell r="J170">
            <v>34108.505376113011</v>
          </cell>
          <cell r="Q170">
            <v>38189.864993767515</v>
          </cell>
        </row>
        <row r="171">
          <cell r="J171">
            <v>35011.018675414809</v>
          </cell>
          <cell r="Q171">
            <v>39200.371337430217</v>
          </cell>
        </row>
        <row r="172">
          <cell r="J172">
            <v>35024.096348859144</v>
          </cell>
          <cell r="Q172">
            <v>39215.013860688407</v>
          </cell>
        </row>
        <row r="173">
          <cell r="J173">
            <v>35538.788233874002</v>
          </cell>
          <cell r="Q173">
            <v>39791.292808867431</v>
          </cell>
        </row>
        <row r="174">
          <cell r="J174">
            <v>35898.494082556666</v>
          </cell>
          <cell r="Q174">
            <v>40194.040383033491</v>
          </cell>
        </row>
        <row r="175">
          <cell r="J175">
            <v>36296.278218529886</v>
          </cell>
          <cell r="Q175">
            <v>40639.4226207471</v>
          </cell>
        </row>
        <row r="176">
          <cell r="J176">
            <v>36269.950833984483</v>
          </cell>
          <cell r="Q176">
            <v>40609.944950871475</v>
          </cell>
        </row>
        <row r="177">
          <cell r="J177">
            <v>35204.830549327467</v>
          </cell>
          <cell r="Q177">
            <v>39417.374375742678</v>
          </cell>
        </row>
        <row r="178">
          <cell r="J178">
            <v>35217.836383856637</v>
          </cell>
          <cell r="Q178">
            <v>39431.936463976192</v>
          </cell>
        </row>
        <row r="179">
          <cell r="J179">
            <v>35153.984124464776</v>
          </cell>
          <cell r="Q179">
            <v>39360.443763289586</v>
          </cell>
        </row>
        <row r="180">
          <cell r="J180">
            <v>35282.183670503546</v>
          </cell>
          <cell r="Q180">
            <v>39503.983425948369</v>
          </cell>
        </row>
        <row r="181">
          <cell r="J181">
            <v>39346.31870561721</v>
          </cell>
          <cell r="Q181">
            <v>44612.556390881422</v>
          </cell>
        </row>
        <row r="182">
          <cell r="J182">
            <v>39496.674388211861</v>
          </cell>
          <cell r="Q182">
            <v>44783.036161012642</v>
          </cell>
        </row>
        <row r="183">
          <cell r="J183">
            <v>40541.758994543452</v>
          </cell>
          <cell r="Q183">
            <v>45967.998248115196</v>
          </cell>
        </row>
        <row r="184">
          <cell r="J184">
            <v>40556.90256662586</v>
          </cell>
          <cell r="Q184">
            <v>45985.168684529854</v>
          </cell>
        </row>
        <row r="185">
          <cell r="J185">
            <v>41152.901059333868</v>
          </cell>
          <cell r="Q185">
            <v>46660.93752999037</v>
          </cell>
        </row>
        <row r="186">
          <cell r="J186">
            <v>41569.430151543944</v>
          </cell>
          <cell r="Q186">
            <v>47133.216213892032</v>
          </cell>
        </row>
        <row r="187">
          <cell r="J187">
            <v>42030.052812140893</v>
          </cell>
          <cell r="Q187">
            <v>47655.490091012478</v>
          </cell>
        </row>
        <row r="188">
          <cell r="J188">
            <v>41999.566453286498</v>
          </cell>
          <cell r="Q188">
            <v>47620.923339959605</v>
          </cell>
        </row>
        <row r="189">
          <cell r="J189">
            <v>40766.187605298648</v>
          </cell>
          <cell r="Q189">
            <v>46222.465105051771</v>
          </cell>
        </row>
        <row r="190">
          <cell r="J190">
            <v>40781.247989970478</v>
          </cell>
          <cell r="Q190">
            <v>46239.541219985615</v>
          </cell>
        </row>
        <row r="191">
          <cell r="J191">
            <v>40707.3088985227</v>
          </cell>
          <cell r="Q191">
            <v>46155.705883028568</v>
          </cell>
        </row>
        <row r="192">
          <cell r="J192">
            <v>40855.760308831501</v>
          </cell>
          <cell r="Q192">
            <v>46324.026506954229</v>
          </cell>
        </row>
        <row r="193">
          <cell r="J193">
            <v>44505.250519249799</v>
          </cell>
          <cell r="Q193">
            <v>51101.793907088504</v>
          </cell>
        </row>
        <row r="194">
          <cell r="J194">
            <v>44675.320237104046</v>
          </cell>
          <cell r="Q194">
            <v>51297.071263585254</v>
          </cell>
        </row>
        <row r="195">
          <cell r="J195">
            <v>45857.432153763701</v>
          </cell>
          <cell r="Q195">
            <v>52654.395148642965</v>
          </cell>
        </row>
        <row r="196">
          <cell r="J196">
            <v>45874.56129040102</v>
          </cell>
          <cell r="Q196">
            <v>52674.063156350683</v>
          </cell>
        </row>
        <row r="197">
          <cell r="J197">
            <v>46548.704719816153</v>
          </cell>
          <cell r="Q197">
            <v>53448.127748547267</v>
          </cell>
        </row>
        <row r="198">
          <cell r="J198">
            <v>47019.847439318357</v>
          </cell>
          <cell r="Q198">
            <v>53989.102978928531</v>
          </cell>
        </row>
        <row r="199">
          <cell r="J199">
            <v>47540.86509939703</v>
          </cell>
          <cell r="Q199">
            <v>54587.345585736861</v>
          </cell>
        </row>
        <row r="200">
          <cell r="J200">
            <v>47506.38149120014</v>
          </cell>
          <cell r="Q200">
            <v>54547.750836382773</v>
          </cell>
        </row>
        <row r="201">
          <cell r="J201">
            <v>46111.286945620552</v>
          </cell>
          <cell r="Q201">
            <v>52945.876156039711</v>
          </cell>
        </row>
        <row r="202">
          <cell r="J202">
            <v>46128.321987646996</v>
          </cell>
          <cell r="Q202">
            <v>52965.436122485859</v>
          </cell>
        </row>
        <row r="203">
          <cell r="J203">
            <v>46044.688298491223</v>
          </cell>
          <cell r="Q203">
            <v>52869.406294610177</v>
          </cell>
        </row>
        <row r="204">
          <cell r="J204">
            <v>46212.604063499908</v>
          </cell>
          <cell r="Q204">
            <v>53062.210440572992</v>
          </cell>
        </row>
        <row r="205">
          <cell r="J205">
            <v>49337.951933397293</v>
          </cell>
          <cell r="Q205">
            <v>57369.711550461972</v>
          </cell>
        </row>
        <row r="206">
          <cell r="J206">
            <v>49526.489049061653</v>
          </cell>
          <cell r="Q206">
            <v>57588.940754722847</v>
          </cell>
        </row>
        <row r="207">
          <cell r="J207">
            <v>50836.963212078088</v>
          </cell>
          <cell r="Q207">
            <v>59112.747921021029</v>
          </cell>
        </row>
        <row r="208">
          <cell r="J208">
            <v>50855.952354038025</v>
          </cell>
          <cell r="Q208">
            <v>59134.828318648855</v>
          </cell>
        </row>
        <row r="209">
          <cell r="J209">
            <v>51603.299144105258</v>
          </cell>
          <cell r="Q209">
            <v>60003.836214075884</v>
          </cell>
        </row>
        <row r="210">
          <cell r="J210">
            <v>52125.601941581146</v>
          </cell>
          <cell r="Q210">
            <v>60611.165048350165</v>
          </cell>
        </row>
        <row r="211">
          <cell r="J211">
            <v>52703.195460761424</v>
          </cell>
          <cell r="Q211">
            <v>61282.785419490021</v>
          </cell>
        </row>
        <row r="212">
          <cell r="J212">
            <v>52664.967373426589</v>
          </cell>
          <cell r="Q212">
            <v>61238.334155147197</v>
          </cell>
        </row>
        <row r="213">
          <cell r="J213">
            <v>51118.383389979972</v>
          </cell>
          <cell r="Q213">
            <v>59439.980686023227</v>
          </cell>
        </row>
        <row r="214">
          <cell r="J214">
            <v>51137.268219856865</v>
          </cell>
          <cell r="Q214">
            <v>59461.939790531236</v>
          </cell>
        </row>
        <row r="215">
          <cell r="J215">
            <v>51044.552980925779</v>
          </cell>
          <cell r="Q215">
            <v>59354.131373169512</v>
          </cell>
        </row>
        <row r="216">
          <cell r="J216">
            <v>51230.702251993804</v>
          </cell>
          <cell r="Q216">
            <v>59570.584013946289</v>
          </cell>
        </row>
        <row r="217">
          <cell r="J217">
            <v>54248.810086930964</v>
          </cell>
          <cell r="Q217">
            <v>63080.011728989499</v>
          </cell>
        </row>
        <row r="218">
          <cell r="J218">
            <v>54456.11326392179</v>
          </cell>
          <cell r="Q218">
            <v>63321.061934792779</v>
          </cell>
        </row>
        <row r="219">
          <cell r="J219">
            <v>55897.025608424396</v>
          </cell>
          <cell r="Q219">
            <v>64996.541405144642</v>
          </cell>
        </row>
        <row r="220">
          <cell r="J220">
            <v>55917.904836595211</v>
          </cell>
          <cell r="Q220">
            <v>65020.819577436298</v>
          </cell>
        </row>
        <row r="221">
          <cell r="J221">
            <v>56739.638866782865</v>
          </cell>
          <cell r="Q221">
            <v>65976.324263700997</v>
          </cell>
        </row>
        <row r="222">
          <cell r="J222">
            <v>57313.929127278301</v>
          </cell>
          <cell r="Q222">
            <v>66644.103636370113</v>
          </cell>
        </row>
        <row r="223">
          <cell r="J223">
            <v>57949.013477187087</v>
          </cell>
          <cell r="Q223">
            <v>67382.573810682661</v>
          </cell>
        </row>
        <row r="224">
          <cell r="J224">
            <v>57906.980353221727</v>
          </cell>
          <cell r="Q224">
            <v>67333.698085141528</v>
          </cell>
        </row>
        <row r="225">
          <cell r="J225">
            <v>56206.456972868524</v>
          </cell>
          <cell r="Q225">
            <v>65356.345317288986</v>
          </cell>
        </row>
        <row r="226">
          <cell r="J226">
            <v>56227.221506242306</v>
          </cell>
          <cell r="Q226">
            <v>65380.490123537573</v>
          </cell>
        </row>
        <row r="227">
          <cell r="J227">
            <v>56125.277846405625</v>
          </cell>
          <cell r="Q227">
            <v>65261.950984192583</v>
          </cell>
        </row>
        <row r="228">
          <cell r="J228">
            <v>56329.955504441001</v>
          </cell>
          <cell r="Q228">
            <v>65499.948260977915</v>
          </cell>
        </row>
        <row r="229">
          <cell r="J229">
            <v>58910.756211185151</v>
          </cell>
          <cell r="Q229">
            <v>68500.879315331578</v>
          </cell>
        </row>
        <row r="230">
          <cell r="J230">
            <v>59135.87427187516</v>
          </cell>
          <cell r="Q230">
            <v>68762.644502180425</v>
          </cell>
        </row>
        <row r="231">
          <cell r="J231">
            <v>60700.613400948328</v>
          </cell>
          <cell r="Q231">
            <v>70582.108605753863</v>
          </cell>
        </row>
        <row r="232">
          <cell r="J232">
            <v>60723.286914315308</v>
          </cell>
          <cell r="Q232">
            <v>70608.473156180597</v>
          </cell>
        </row>
        <row r="233">
          <cell r="J233">
            <v>61615.637788836721</v>
          </cell>
          <cell r="Q233">
            <v>71646.09045213573</v>
          </cell>
        </row>
        <row r="234">
          <cell r="J234">
            <v>62239.280472912025</v>
          </cell>
          <cell r="Q234">
            <v>72371.256363851207</v>
          </cell>
        </row>
        <row r="235">
          <cell r="J235">
            <v>62928.941670108106</v>
          </cell>
          <cell r="Q235">
            <v>73173.187988497782</v>
          </cell>
        </row>
        <row r="236">
          <cell r="J236">
            <v>62883.29637181032</v>
          </cell>
          <cell r="Q236">
            <v>73120.112060244544</v>
          </cell>
        </row>
        <row r="237">
          <cell r="J237">
            <v>61036.63617537696</v>
          </cell>
          <cell r="Q237">
            <v>70972.832762066231</v>
          </cell>
        </row>
        <row r="238">
          <cell r="J238">
            <v>61059.185137491746</v>
          </cell>
          <cell r="Q238">
            <v>70999.052485455511</v>
          </cell>
        </row>
        <row r="239">
          <cell r="J239">
            <v>60948.48080900433</v>
          </cell>
          <cell r="Q239">
            <v>70870.326522098054</v>
          </cell>
        </row>
        <row r="240">
          <cell r="J240">
            <v>61170.747723155568</v>
          </cell>
          <cell r="Q240">
            <v>71128.776422273921</v>
          </cell>
        </row>
        <row r="241">
          <cell r="J241">
            <v>63330.553964269966</v>
          </cell>
          <cell r="Q241">
            <v>73640.179028220882</v>
          </cell>
        </row>
        <row r="242">
          <cell r="J242">
            <v>63572.561577272791</v>
          </cell>
          <cell r="Q242">
            <v>73921.583229386975</v>
          </cell>
        </row>
        <row r="243">
          <cell r="J243">
            <v>65254.695744733341</v>
          </cell>
          <cell r="Q243">
            <v>75877.553191550396</v>
          </cell>
        </row>
        <row r="244">
          <cell r="J244">
            <v>65279.07034547178</v>
          </cell>
          <cell r="Q244">
            <v>75905.895750548574</v>
          </cell>
        </row>
        <row r="245">
          <cell r="J245">
            <v>66238.370121073909</v>
          </cell>
          <cell r="Q245">
            <v>77021.360605899885</v>
          </cell>
        </row>
        <row r="246">
          <cell r="J246">
            <v>66908.801790914775</v>
          </cell>
          <cell r="Q246">
            <v>77800.932315017184</v>
          </cell>
        </row>
        <row r="247">
          <cell r="J247">
            <v>67650.205033295788</v>
          </cell>
          <cell r="Q247">
            <v>78663.029108483475</v>
          </cell>
        </row>
        <row r="248">
          <cell r="J248">
            <v>67601.135182338505</v>
          </cell>
          <cell r="Q248">
            <v>78605.971142254071</v>
          </cell>
        </row>
        <row r="249">
          <cell r="J249">
            <v>65615.9287320148</v>
          </cell>
          <cell r="Q249">
            <v>76297.591548854412</v>
          </cell>
        </row>
        <row r="250">
          <cell r="J250">
            <v>65640.169437004719</v>
          </cell>
          <cell r="Q250">
            <v>76325.778415121764</v>
          </cell>
        </row>
        <row r="251">
          <cell r="J251">
            <v>65521.159481942901</v>
          </cell>
          <cell r="Q251">
            <v>76187.394746445236</v>
          </cell>
        </row>
        <row r="252">
          <cell r="J252">
            <v>65760.10204025374</v>
          </cell>
          <cell r="Q252">
            <v>76465.234930527615</v>
          </cell>
        </row>
        <row r="253">
          <cell r="J253">
            <v>67488.920028764755</v>
          </cell>
          <cell r="Q253">
            <v>78475.488405540411</v>
          </cell>
        </row>
        <row r="254">
          <cell r="J254">
            <v>67746.818174571512</v>
          </cell>
          <cell r="Q254">
            <v>78775.369970432002</v>
          </cell>
        </row>
        <row r="255">
          <cell r="J255">
            <v>69539.403446594355</v>
          </cell>
          <cell r="Q255">
            <v>80859.771449528314</v>
          </cell>
        </row>
        <row r="256">
          <cell r="J256">
            <v>69565.378515135482</v>
          </cell>
          <cell r="Q256">
            <v>80889.975017599398</v>
          </cell>
        </row>
        <row r="257">
          <cell r="J257">
            <v>70587.667154450886</v>
          </cell>
          <cell r="Q257">
            <v>82078.682737733587</v>
          </cell>
        </row>
        <row r="258">
          <cell r="J258">
            <v>71302.120234652408</v>
          </cell>
          <cell r="Q258">
            <v>82909.442133316741</v>
          </cell>
        </row>
        <row r="259">
          <cell r="J259">
            <v>72092.204972618667</v>
          </cell>
          <cell r="Q259">
            <v>83828.145316998445</v>
          </cell>
        </row>
        <row r="260">
          <cell r="J260">
            <v>72039.913131796493</v>
          </cell>
          <cell r="Q260">
            <v>83767.340850926164</v>
          </cell>
        </row>
        <row r="261">
          <cell r="J261">
            <v>69924.355458922306</v>
          </cell>
          <cell r="Q261">
            <v>81307.390068514302</v>
          </cell>
        </row>
        <row r="262">
          <cell r="J262">
            <v>69950.187839946928</v>
          </cell>
          <cell r="Q262">
            <v>81337.427720868538</v>
          </cell>
        </row>
        <row r="263">
          <cell r="J263">
            <v>69823.363537346871</v>
          </cell>
          <cell r="Q263">
            <v>81189.95760156613</v>
          </cell>
        </row>
        <row r="264">
          <cell r="J264">
            <v>70077.99537300723</v>
          </cell>
          <cell r="Q264">
            <v>81486.041131403734</v>
          </cell>
        </row>
        <row r="265">
          <cell r="J265">
            <v>71373.188847360652</v>
          </cell>
          <cell r="Q265">
            <v>82992.080055070517</v>
          </cell>
        </row>
        <row r="266">
          <cell r="J266">
            <v>71645.930107054897</v>
          </cell>
          <cell r="Q266">
            <v>83309.221054715003</v>
          </cell>
        </row>
        <row r="267">
          <cell r="J267">
            <v>73541.686137682613</v>
          </cell>
          <cell r="Q267">
            <v>85513.588532189096</v>
          </cell>
        </row>
        <row r="268">
          <cell r="J268">
            <v>73569.156179750556</v>
          </cell>
          <cell r="Q268">
            <v>85545.530441570401</v>
          </cell>
        </row>
        <row r="269">
          <cell r="J269">
            <v>74650.281793840564</v>
          </cell>
          <cell r="Q269">
            <v>86802.653248651812</v>
          </cell>
        </row>
        <row r="270">
          <cell r="J270">
            <v>75405.854628523171</v>
          </cell>
          <cell r="Q270">
            <v>87681.226312236249</v>
          </cell>
        </row>
        <row r="271">
          <cell r="J271">
            <v>76241.412038306124</v>
          </cell>
          <cell r="Q271">
            <v>88652.804695704792</v>
          </cell>
        </row>
        <row r="272">
          <cell r="J272">
            <v>76186.110583955015</v>
          </cell>
          <cell r="Q272">
            <v>88588.500679017452</v>
          </cell>
        </row>
        <row r="273">
          <cell r="J273">
            <v>73948.793743810325</v>
          </cell>
          <cell r="Q273">
            <v>85986.969469546893</v>
          </cell>
        </row>
        <row r="274">
          <cell r="J274">
            <v>73976.112886100076</v>
          </cell>
          <cell r="Q274">
            <v>86018.735914069854</v>
          </cell>
        </row>
        <row r="275">
          <cell r="J275">
            <v>73841.989315948871</v>
          </cell>
          <cell r="Q275">
            <v>85862.778274359152</v>
          </cell>
        </row>
        <row r="276">
          <cell r="J276">
            <v>74111.27627572522</v>
          </cell>
          <cell r="Q276">
            <v>86175.902646192117</v>
          </cell>
        </row>
        <row r="277">
          <cell r="J277">
            <v>75140.76566765194</v>
          </cell>
          <cell r="Q277">
            <v>87372.983334478995</v>
          </cell>
        </row>
        <row r="278">
          <cell r="J278">
            <v>75427.904121370389</v>
          </cell>
          <cell r="Q278">
            <v>87706.865257407422</v>
          </cell>
        </row>
        <row r="279">
          <cell r="J279">
            <v>77423.731433571287</v>
          </cell>
          <cell r="Q279">
            <v>90027.594690199185</v>
          </cell>
        </row>
        <row r="280">
          <cell r="J280">
            <v>77452.651536865553</v>
          </cell>
          <cell r="Q280">
            <v>90061.222717285535</v>
          </cell>
        </row>
        <row r="281">
          <cell r="J281">
            <v>78590.846533299962</v>
          </cell>
          <cell r="Q281">
            <v>91384.705271279017</v>
          </cell>
        </row>
        <row r="282">
          <cell r="J282">
            <v>79386.303794389256</v>
          </cell>
          <cell r="Q282">
            <v>92309.655574871227</v>
          </cell>
        </row>
        <row r="283">
          <cell r="J283">
            <v>80265.967776681558</v>
          </cell>
          <cell r="Q283">
            <v>93332.520670559956</v>
          </cell>
        </row>
        <row r="284">
          <cell r="J284">
            <v>80207.74712422672</v>
          </cell>
          <cell r="Q284">
            <v>93264.822237472923</v>
          </cell>
        </row>
        <row r="285">
          <cell r="J285">
            <v>77852.329030618304</v>
          </cell>
          <cell r="Q285">
            <v>90525.963989091048</v>
          </cell>
        </row>
        <row r="286">
          <cell r="J286">
            <v>77881.09026858717</v>
          </cell>
          <cell r="Q286">
            <v>90559.407289054841</v>
          </cell>
        </row>
        <row r="287">
          <cell r="J287">
            <v>77739.886716973473</v>
          </cell>
          <cell r="Q287">
            <v>90395.217112759856</v>
          </cell>
        </row>
        <row r="288">
          <cell r="J288">
            <v>78023.38852862973</v>
          </cell>
          <cell r="Q288">
            <v>90724.87038212757</v>
          </cell>
        </row>
        <row r="289">
          <cell r="J289">
            <v>78624.31538974533</v>
          </cell>
          <cell r="Q289">
            <v>91423.622546215498</v>
          </cell>
        </row>
        <row r="290">
          <cell r="J290">
            <v>78924.765673224436</v>
          </cell>
          <cell r="Q290">
            <v>91772.983340958643</v>
          </cell>
        </row>
        <row r="291">
          <cell r="J291">
            <v>81013.120172458759</v>
          </cell>
          <cell r="Q291">
            <v>94201.302526114829</v>
          </cell>
        </row>
        <row r="292">
          <cell r="J292">
            <v>81043.38102091178</v>
          </cell>
          <cell r="Q292">
            <v>94236.489559199734</v>
          </cell>
        </row>
        <row r="293">
          <cell r="J293">
            <v>82234.343098281373</v>
          </cell>
          <cell r="Q293">
            <v>95621.329184048111</v>
          </cell>
        </row>
        <row r="294">
          <cell r="J294">
            <v>83066.678010219475</v>
          </cell>
          <cell r="Q294">
            <v>96589.160476999401</v>
          </cell>
        </row>
        <row r="295">
          <cell r="J295">
            <v>83987.123493655978</v>
          </cell>
          <cell r="Q295">
            <v>97659.445922855783</v>
          </cell>
        </row>
        <row r="296">
          <cell r="J296">
            <v>83926.20371329262</v>
          </cell>
          <cell r="Q296">
            <v>97588.608968944915</v>
          </cell>
        </row>
        <row r="297">
          <cell r="J297">
            <v>81461.58769000521</v>
          </cell>
          <cell r="Q297">
            <v>94722.776383726959</v>
          </cell>
        </row>
        <row r="298">
          <cell r="J298">
            <v>81491.682308085961</v>
          </cell>
          <cell r="Q298">
            <v>94757.770125681331</v>
          </cell>
        </row>
        <row r="299">
          <cell r="J299">
            <v>81343.932515046428</v>
          </cell>
          <cell r="Q299">
            <v>94585.968040751672</v>
          </cell>
        </row>
        <row r="300">
          <cell r="J300">
            <v>81640.577560584221</v>
          </cell>
          <cell r="Q300">
            <v>94930.904140214203</v>
          </cell>
        </row>
        <row r="301">
          <cell r="J301">
            <v>81753.552536318864</v>
          </cell>
          <cell r="Q301">
            <v>95062.27039106845</v>
          </cell>
        </row>
        <row r="302">
          <cell r="J302">
            <v>82065.960700551528</v>
          </cell>
          <cell r="Q302">
            <v>95425.535698315725</v>
          </cell>
        </row>
        <row r="303">
          <cell r="J303">
            <v>84237.431427149146</v>
          </cell>
          <cell r="Q303">
            <v>97950.501659475747</v>
          </cell>
        </row>
        <row r="304">
          <cell r="J304">
            <v>84268.896653288597</v>
          </cell>
          <cell r="Q304">
            <v>97987.089131730914</v>
          </cell>
        </row>
        <row r="305">
          <cell r="J305">
            <v>85507.258860684</v>
          </cell>
          <cell r="Q305">
            <v>99427.04518684186</v>
          </cell>
        </row>
        <row r="306">
          <cell r="J306">
            <v>86372.720589840363</v>
          </cell>
          <cell r="Q306">
            <v>100433.3960346981</v>
          </cell>
        </row>
        <row r="307">
          <cell r="J307">
            <v>87329.799679355187</v>
          </cell>
          <cell r="Q307">
            <v>101546.27869692464</v>
          </cell>
        </row>
        <row r="308">
          <cell r="J308">
            <v>87266.455299951078</v>
          </cell>
          <cell r="Q308">
            <v>101472.62244180359</v>
          </cell>
        </row>
        <row r="309">
          <cell r="J309">
            <v>84703.747891398423</v>
          </cell>
          <cell r="Q309">
            <v>98492.730106277231</v>
          </cell>
        </row>
        <row r="310">
          <cell r="J310">
            <v>84735.040271219201</v>
          </cell>
          <cell r="Q310">
            <v>98529.116594440929</v>
          </cell>
        </row>
        <row r="311">
          <cell r="J311">
            <v>84581.410056347246</v>
          </cell>
          <cell r="Q311">
            <v>98350.476809706102</v>
          </cell>
        </row>
        <row r="312">
          <cell r="J312">
            <v>84889.861534681841</v>
          </cell>
          <cell r="Q312">
            <v>98709.141319397488</v>
          </cell>
        </row>
        <row r="313">
          <cell r="J313">
            <v>84684.380268463268</v>
          </cell>
          <cell r="Q313">
            <v>98470.209614492182</v>
          </cell>
        </row>
        <row r="314">
          <cell r="J314">
            <v>85007.988123511503</v>
          </cell>
          <cell r="Q314">
            <v>98846.497818036645</v>
          </cell>
        </row>
        <row r="315">
          <cell r="J315">
            <v>87257.305089539834</v>
          </cell>
          <cell r="Q315">
            <v>101461.98266225561</v>
          </cell>
        </row>
        <row r="316">
          <cell r="J316">
            <v>87289.89832974723</v>
          </cell>
          <cell r="Q316">
            <v>101499.88177877586</v>
          </cell>
        </row>
        <row r="317">
          <cell r="J317">
            <v>88572.655259907289</v>
          </cell>
          <cell r="Q317">
            <v>102991.45960454337</v>
          </cell>
        </row>
        <row r="318">
          <cell r="J318">
            <v>89469.143399026623</v>
          </cell>
          <cell r="Q318">
            <v>104033.88767328676</v>
          </cell>
        </row>
        <row r="319">
          <cell r="J319">
            <v>90460.533339267582</v>
          </cell>
          <cell r="Q319">
            <v>105186.66667356694</v>
          </cell>
        </row>
        <row r="320">
          <cell r="J320">
            <v>90394.918092628053</v>
          </cell>
          <cell r="Q320">
            <v>105110.36987514891</v>
          </cell>
        </row>
        <row r="321">
          <cell r="J321">
            <v>87740.338787266752</v>
          </cell>
          <cell r="Q321">
            <v>102023.64975263576</v>
          </cell>
        </row>
        <row r="322">
          <cell r="J322">
            <v>87772.752984693478</v>
          </cell>
          <cell r="Q322">
            <v>102061.34067987614</v>
          </cell>
        </row>
        <row r="323">
          <cell r="J323">
            <v>87613.615196385595</v>
          </cell>
          <cell r="Q323">
            <v>101876.29673998324</v>
          </cell>
        </row>
        <row r="324">
          <cell r="J324">
            <v>87933.124520143145</v>
          </cell>
          <cell r="Q324">
            <v>102247.81920946877</v>
          </cell>
        </row>
        <row r="325">
          <cell r="J325">
            <v>87286.547151305378</v>
          </cell>
          <cell r="Q325">
            <v>101495.98505965741</v>
          </cell>
        </row>
        <row r="326">
          <cell r="J326">
            <v>87620.098772143305</v>
          </cell>
          <cell r="Q326">
            <v>101883.83578156198</v>
          </cell>
        </row>
        <row r="327">
          <cell r="J327">
            <v>89938.532358018841</v>
          </cell>
          <cell r="Q327">
            <v>104579.68878839399</v>
          </cell>
        </row>
        <row r="328">
          <cell r="J328">
            <v>89972.12711763283</v>
          </cell>
          <cell r="Q328">
            <v>104618.75246236377</v>
          </cell>
        </row>
        <row r="329">
          <cell r="J329">
            <v>91294.300379255859</v>
          </cell>
          <cell r="Q329">
            <v>106156.16323169286</v>
          </cell>
        </row>
        <row r="330">
          <cell r="J330">
            <v>92218.335649724351</v>
          </cell>
          <cell r="Q330">
            <v>107230.62284851669</v>
          </cell>
        </row>
        <row r="331">
          <cell r="J331">
            <v>93240.18884732516</v>
          </cell>
          <cell r="Q331">
            <v>108418.82424107575</v>
          </cell>
        </row>
        <row r="332">
          <cell r="J332">
            <v>93172.557386818648</v>
          </cell>
          <cell r="Q332">
            <v>108340.18300792866</v>
          </cell>
        </row>
        <row r="333">
          <cell r="J333">
            <v>90436.408631053477</v>
          </cell>
          <cell r="Q333">
            <v>105158.61468727149</v>
          </cell>
        </row>
        <row r="334">
          <cell r="J334">
            <v>90469.818846291411</v>
          </cell>
          <cell r="Q334">
            <v>105197.46377475746</v>
          </cell>
        </row>
        <row r="335">
          <cell r="J335">
            <v>90305.791099750029</v>
          </cell>
          <cell r="Q335">
            <v>105006.73383691863</v>
          </cell>
        </row>
        <row r="336">
          <cell r="J336">
            <v>90635.118250341809</v>
          </cell>
          <cell r="Q336">
            <v>105389.67238411837</v>
          </cell>
        </row>
        <row r="337">
          <cell r="J337">
            <v>89554.43457012171</v>
          </cell>
          <cell r="Q337">
            <v>104133.06345362987</v>
          </cell>
        </row>
        <row r="338">
          <cell r="J338">
            <v>89896.652561083232</v>
          </cell>
          <cell r="Q338">
            <v>104530.99135009678</v>
          </cell>
        </row>
        <row r="339">
          <cell r="J339">
            <v>92275.323910192252</v>
          </cell>
          <cell r="Q339">
            <v>107296.8882676654</v>
          </cell>
        </row>
        <row r="340">
          <cell r="J340">
            <v>92309.791532064555</v>
          </cell>
          <cell r="Q340">
            <v>107336.96689774949</v>
          </cell>
        </row>
        <row r="341">
          <cell r="J341">
            <v>93666.317625863798</v>
          </cell>
          <cell r="Q341">
            <v>108914.32282077185</v>
          </cell>
        </row>
        <row r="342">
          <cell r="J342">
            <v>94614.361269132351</v>
          </cell>
          <cell r="Q342">
            <v>110016.69915015389</v>
          </cell>
        </row>
        <row r="343">
          <cell r="J343">
            <v>95662.764354274215</v>
          </cell>
          <cell r="Q343">
            <v>111235.77250497002</v>
          </cell>
        </row>
        <row r="344">
          <cell r="J344">
            <v>95593.375686690517</v>
          </cell>
          <cell r="Q344">
            <v>111155.08800777966</v>
          </cell>
        </row>
        <row r="345">
          <cell r="J345">
            <v>92786.13605218484</v>
          </cell>
          <cell r="Q345">
            <v>107890.85587463355</v>
          </cell>
        </row>
        <row r="346">
          <cell r="J346">
            <v>92820.414334831454</v>
          </cell>
          <cell r="Q346">
            <v>107930.71434282727</v>
          </cell>
        </row>
        <row r="347">
          <cell r="J347">
            <v>92652.124803686849</v>
          </cell>
          <cell r="Q347">
            <v>107735.02884149633</v>
          </cell>
        </row>
        <row r="348">
          <cell r="J348">
            <v>92990.008563812138</v>
          </cell>
          <cell r="Q348">
            <v>108127.91693466526</v>
          </cell>
        </row>
        <row r="349">
          <cell r="J349">
            <v>91488.042524912293</v>
          </cell>
          <cell r="Q349">
            <v>106381.44479640962</v>
          </cell>
        </row>
        <row r="350">
          <cell r="J350">
            <v>91837.649490331329</v>
          </cell>
          <cell r="Q350">
            <v>106787.96452364107</v>
          </cell>
        </row>
        <row r="351">
          <cell r="J351">
            <v>94267.679746060079</v>
          </cell>
          <cell r="Q351">
            <v>109613.58110006984</v>
          </cell>
        </row>
        <row r="352">
          <cell r="J352">
            <v>94302.891573042434</v>
          </cell>
          <cell r="Q352">
            <v>109654.52508493306</v>
          </cell>
        </row>
        <row r="353">
          <cell r="J353">
            <v>95688.706999731134</v>
          </cell>
          <cell r="Q353">
            <v>111265.93837178037</v>
          </cell>
        </row>
        <row r="354">
          <cell r="J354">
            <v>96657.220257250636</v>
          </cell>
          <cell r="Q354">
            <v>112392.1165781984</v>
          </cell>
        </row>
        <row r="355">
          <cell r="J355">
            <v>97728.25986011482</v>
          </cell>
          <cell r="Q355">
            <v>113637.51146524977</v>
          </cell>
        </row>
        <row r="356">
          <cell r="J356">
            <v>97657.372992243691</v>
          </cell>
          <cell r="Q356">
            <v>113555.08487470196</v>
          </cell>
        </row>
        <row r="357">
          <cell r="J357">
            <v>94789.521050660886</v>
          </cell>
          <cell r="Q357">
            <v>110220.37331472198</v>
          </cell>
        </row>
        <row r="358">
          <cell r="J358">
            <v>94824.539450313649</v>
          </cell>
          <cell r="Q358">
            <v>110261.09238408564</v>
          </cell>
        </row>
        <row r="359">
          <cell r="J359">
            <v>94652.616308196113</v>
          </cell>
          <cell r="Q359">
            <v>110061.1817537164</v>
          </cell>
        </row>
        <row r="360">
          <cell r="J360">
            <v>94997.795460554174</v>
          </cell>
          <cell r="Q360">
            <v>110462.55286110949</v>
          </cell>
        </row>
        <row r="361">
          <cell r="J361">
            <v>93087.371015677141</v>
          </cell>
          <cell r="Q361">
            <v>108241.12908799665</v>
          </cell>
        </row>
        <row r="362">
          <cell r="J362">
            <v>93443.089559887594</v>
          </cell>
          <cell r="Q362">
            <v>108654.75530219488</v>
          </cell>
        </row>
        <row r="363">
          <cell r="J363">
            <v>95915.599865622324</v>
          </cell>
          <cell r="Q363">
            <v>111529.76728560735</v>
          </cell>
        </row>
        <row r="364">
          <cell r="J364">
            <v>95951.427240566481</v>
          </cell>
          <cell r="Q364">
            <v>111571.42702391451</v>
          </cell>
        </row>
        <row r="365">
          <cell r="J365">
            <v>97361.468500857867</v>
          </cell>
          <cell r="Q365">
            <v>113211.00988471844</v>
          </cell>
        </row>
        <row r="366">
          <cell r="J366">
            <v>98346.912614079221</v>
          </cell>
          <cell r="Q366">
            <v>114356.87513265025</v>
          </cell>
        </row>
        <row r="367">
          <cell r="J367">
            <v>99436.675364846931</v>
          </cell>
          <cell r="Q367">
            <v>115624.04112191504</v>
          </cell>
        </row>
        <row r="368">
          <cell r="J368">
            <v>99364.549303478183</v>
          </cell>
          <cell r="Q368">
            <v>115540.17360869556</v>
          </cell>
        </row>
        <row r="369">
          <cell r="J369">
            <v>96446.563626481598</v>
          </cell>
          <cell r="Q369">
            <v>112147.16700753676</v>
          </cell>
        </row>
        <row r="370">
          <cell r="J370">
            <v>96482.194192737996</v>
          </cell>
          <cell r="Q370">
            <v>112188.59789853256</v>
          </cell>
        </row>
        <row r="371">
          <cell r="J371">
            <v>96307.265613277807</v>
          </cell>
          <cell r="Q371">
            <v>111985.19257357884</v>
          </cell>
        </row>
        <row r="372">
          <cell r="J372">
            <v>96658.478940567904</v>
          </cell>
          <cell r="Q372">
            <v>112393.58016345103</v>
          </cell>
        </row>
        <row r="373">
          <cell r="J373">
            <v>94352.420042416241</v>
          </cell>
          <cell r="Q373">
            <v>109712.11632839096</v>
          </cell>
        </row>
        <row r="374">
          <cell r="J374">
            <v>94712.972769752028</v>
          </cell>
          <cell r="Q374">
            <v>110131.36368575819</v>
          </cell>
        </row>
        <row r="375">
          <cell r="J375">
            <v>97219.084268879</v>
          </cell>
          <cell r="Q375">
            <v>113045.4468242779</v>
          </cell>
        </row>
        <row r="376">
          <cell r="J376">
            <v>97255.398534636683</v>
          </cell>
          <cell r="Q376">
            <v>113087.67271469384</v>
          </cell>
        </row>
        <row r="377">
          <cell r="J377">
            <v>98684.602129244013</v>
          </cell>
          <cell r="Q377">
            <v>114749.53735958604</v>
          </cell>
        </row>
        <row r="378">
          <cell r="J378">
            <v>99683.438339618122</v>
          </cell>
          <cell r="Q378">
            <v>115910.97481350944</v>
          </cell>
        </row>
        <row r="379">
          <cell r="J379">
            <v>100788.01086847058</v>
          </cell>
          <cell r="Q379">
            <v>117195.36147496579</v>
          </cell>
        </row>
        <row r="380">
          <cell r="J380">
            <v>100714.90462039399</v>
          </cell>
          <cell r="Q380">
            <v>117110.35420976047</v>
          </cell>
        </row>
        <row r="381">
          <cell r="J381">
            <v>97757.263779646993</v>
          </cell>
          <cell r="Q381">
            <v>113671.2369530779</v>
          </cell>
        </row>
        <row r="382">
          <cell r="J382">
            <v>97793.378562104495</v>
          </cell>
          <cell r="Q382">
            <v>113713.23088616802</v>
          </cell>
        </row>
        <row r="383">
          <cell r="J383">
            <v>97616.072718931944</v>
          </cell>
          <cell r="Q383">
            <v>113507.06130108365</v>
          </cell>
        </row>
        <row r="384">
          <cell r="J384">
            <v>97972.059003853326</v>
          </cell>
          <cell r="Q384">
            <v>113920.9988416899</v>
          </cell>
        </row>
      </sheetData>
      <sheetData sheetId="2">
        <row r="49">
          <cell r="J49">
            <v>302.48599266712762</v>
          </cell>
          <cell r="Q49">
            <v>302.48599266712762</v>
          </cell>
        </row>
        <row r="50">
          <cell r="J50">
            <v>303.64189465234415</v>
          </cell>
          <cell r="Q50">
            <v>303.64189465234415</v>
          </cell>
        </row>
        <row r="51">
          <cell r="J51">
            <v>311.6762791886087</v>
          </cell>
          <cell r="Q51">
            <v>311.6762791886087</v>
          </cell>
        </row>
        <row r="52">
          <cell r="J52">
            <v>311.79269969717376</v>
          </cell>
          <cell r="Q52">
            <v>311.79269969717376</v>
          </cell>
        </row>
        <row r="53">
          <cell r="J53">
            <v>316.37460727139268</v>
          </cell>
          <cell r="Q53">
            <v>316.37460727139268</v>
          </cell>
        </row>
        <row r="54">
          <cell r="J54">
            <v>319.57679289070222</v>
          </cell>
          <cell r="Q54">
            <v>319.57679289070222</v>
          </cell>
        </row>
        <row r="55">
          <cell r="J55">
            <v>323.11796033200977</v>
          </cell>
          <cell r="Q55">
            <v>323.11796033200977</v>
          </cell>
        </row>
        <row r="56">
          <cell r="J56">
            <v>322.88358779541056</v>
          </cell>
          <cell r="Q56">
            <v>322.88358779541056</v>
          </cell>
        </row>
        <row r="57">
          <cell r="J57">
            <v>313.40163783308839</v>
          </cell>
          <cell r="Q57">
            <v>313.40163783308839</v>
          </cell>
        </row>
        <row r="58">
          <cell r="J58">
            <v>313.51741881482377</v>
          </cell>
          <cell r="Q58">
            <v>313.51741881482377</v>
          </cell>
        </row>
        <row r="59">
          <cell r="J59">
            <v>312.94899106327665</v>
          </cell>
          <cell r="Q59">
            <v>312.94899106327665</v>
          </cell>
        </row>
        <row r="60">
          <cell r="J60">
            <v>314.0902534148085</v>
          </cell>
          <cell r="Q60">
            <v>314.0902534148085</v>
          </cell>
        </row>
        <row r="61">
          <cell r="J61">
            <v>487.27850113310154</v>
          </cell>
          <cell r="Q61">
            <v>487.27850113310154</v>
          </cell>
        </row>
        <row r="62">
          <cell r="J62">
            <v>489.14055822158605</v>
          </cell>
          <cell r="Q62">
            <v>489.14055822158605</v>
          </cell>
        </row>
        <row r="63">
          <cell r="J63">
            <v>502.08324961644411</v>
          </cell>
          <cell r="Q63">
            <v>502.08324961644411</v>
          </cell>
        </row>
        <row r="64">
          <cell r="J64">
            <v>502.27079288221512</v>
          </cell>
          <cell r="Q64">
            <v>502.27079288221512</v>
          </cell>
        </row>
        <row r="65">
          <cell r="J65">
            <v>509.65184558951427</v>
          </cell>
          <cell r="Q65">
            <v>509.65184558951427</v>
          </cell>
        </row>
        <row r="66">
          <cell r="J66">
            <v>514.81028679589508</v>
          </cell>
          <cell r="Q66">
            <v>514.81028679589508</v>
          </cell>
        </row>
        <row r="67">
          <cell r="J67">
            <v>520.51479809523505</v>
          </cell>
          <cell r="Q67">
            <v>520.51479809523505</v>
          </cell>
        </row>
        <row r="68">
          <cell r="J68">
            <v>520.13724441966201</v>
          </cell>
          <cell r="Q68">
            <v>520.13724441966201</v>
          </cell>
        </row>
        <row r="69">
          <cell r="J69">
            <v>504.8626516204381</v>
          </cell>
          <cell r="Q69">
            <v>504.8626516204381</v>
          </cell>
        </row>
        <row r="70">
          <cell r="J70">
            <v>505.04916466437197</v>
          </cell>
          <cell r="Q70">
            <v>505.04916466437197</v>
          </cell>
        </row>
        <row r="71">
          <cell r="J71">
            <v>504.13347722928103</v>
          </cell>
          <cell r="Q71">
            <v>504.13347722928103</v>
          </cell>
        </row>
        <row r="72">
          <cell r="J72">
            <v>505.97195114719904</v>
          </cell>
          <cell r="Q72">
            <v>505.97195114719904</v>
          </cell>
        </row>
        <row r="73">
          <cell r="J73">
            <v>696.6882476686103</v>
          </cell>
          <cell r="Q73">
            <v>705.48323005577015</v>
          </cell>
        </row>
        <row r="74">
          <cell r="J74">
            <v>699.35053071007121</v>
          </cell>
          <cell r="Q74">
            <v>708.1791217199368</v>
          </cell>
        </row>
        <row r="75">
          <cell r="J75">
            <v>717.85539182549371</v>
          </cell>
          <cell r="Q75">
            <v>726.91758793510303</v>
          </cell>
        </row>
        <row r="76">
          <cell r="J76">
            <v>718.12353250661999</v>
          </cell>
          <cell r="Q76">
            <v>727.18911362031929</v>
          </cell>
        </row>
        <row r="77">
          <cell r="J77">
            <v>728.67662004206466</v>
          </cell>
          <cell r="Q77">
            <v>737.87542318055773</v>
          </cell>
        </row>
        <row r="78">
          <cell r="J78">
            <v>736.05192052509051</v>
          </cell>
          <cell r="Q78">
            <v>745.34382935047483</v>
          </cell>
        </row>
        <row r="79">
          <cell r="J79">
            <v>744.20796675266126</v>
          </cell>
          <cell r="Q79">
            <v>753.60283738795169</v>
          </cell>
        </row>
        <row r="80">
          <cell r="J80">
            <v>743.66815798206255</v>
          </cell>
          <cell r="Q80">
            <v>753.05621407922092</v>
          </cell>
        </row>
        <row r="81">
          <cell r="J81">
            <v>721.82925216865772</v>
          </cell>
          <cell r="Q81">
            <v>730.94161423390653</v>
          </cell>
        </row>
        <row r="82">
          <cell r="J82">
            <v>722.09591988628415</v>
          </cell>
          <cell r="Q82">
            <v>731.21164836095306</v>
          </cell>
        </row>
        <row r="83">
          <cell r="J83">
            <v>720.78671237336857</v>
          </cell>
          <cell r="Q83">
            <v>729.8859134312828</v>
          </cell>
        </row>
        <row r="84">
          <cell r="J84">
            <v>723.41527728907977</v>
          </cell>
          <cell r="Q84">
            <v>732.54766131256667</v>
          </cell>
        </row>
        <row r="85">
          <cell r="J85">
            <v>950.68471565712389</v>
          </cell>
          <cell r="Q85">
            <v>974.84004418561688</v>
          </cell>
        </row>
        <row r="86">
          <cell r="J86">
            <v>954.31760569759717</v>
          </cell>
          <cell r="Q86">
            <v>978.56523996214571</v>
          </cell>
        </row>
        <row r="87">
          <cell r="J87">
            <v>979.56891241428229</v>
          </cell>
          <cell r="Q87">
            <v>1004.4581406788919</v>
          </cell>
        </row>
        <row r="88">
          <cell r="J88">
            <v>979.93481100385338</v>
          </cell>
          <cell r="Q88">
            <v>1004.8333361473267</v>
          </cell>
        </row>
        <row r="89">
          <cell r="J89">
            <v>994.33531087809718</v>
          </cell>
          <cell r="Q89">
            <v>1019.5997289403354</v>
          </cell>
        </row>
        <row r="90">
          <cell r="J90">
            <v>1004.3994758271324</v>
          </cell>
          <cell r="Q90">
            <v>1029.919607699328</v>
          </cell>
        </row>
        <row r="91">
          <cell r="J91">
            <v>1015.5290284135176</v>
          </cell>
          <cell r="Q91">
            <v>1041.3319438360024</v>
          </cell>
        </row>
        <row r="92">
          <cell r="J92">
            <v>1014.7924178142962</v>
          </cell>
          <cell r="Q92">
            <v>1040.5766171779987</v>
          </cell>
        </row>
        <row r="93">
          <cell r="J93">
            <v>984.99155059289978</v>
          </cell>
          <cell r="Q93">
            <v>1010.0185591379096</v>
          </cell>
        </row>
        <row r="94">
          <cell r="J94">
            <v>985.35543921044894</v>
          </cell>
          <cell r="Q94">
            <v>1010.3916935642532</v>
          </cell>
        </row>
        <row r="95">
          <cell r="J95">
            <v>983.56892483143145</v>
          </cell>
          <cell r="Q95">
            <v>1008.5597868053698</v>
          </cell>
        </row>
        <row r="96">
          <cell r="J96">
            <v>987.1558038951182</v>
          </cell>
          <cell r="Q96">
            <v>1012.2378025421808</v>
          </cell>
        </row>
        <row r="97">
          <cell r="J97">
            <v>1295.4792288521548</v>
          </cell>
          <cell r="Q97">
            <v>1345.1688431094972</v>
          </cell>
        </row>
        <row r="98">
          <cell r="J98">
            <v>1300.4296961423374</v>
          </cell>
          <cell r="Q98">
            <v>1350.3091913368376</v>
          </cell>
        </row>
        <row r="99">
          <cell r="J99">
            <v>1334.8391515738674</v>
          </cell>
          <cell r="Q99">
            <v>1386.0384614972479</v>
          </cell>
        </row>
        <row r="100">
          <cell r="J100">
            <v>1335.3377543333827</v>
          </cell>
          <cell r="Q100">
            <v>1386.5561887461695</v>
          </cell>
        </row>
        <row r="101">
          <cell r="J101">
            <v>1354.9610302364522</v>
          </cell>
          <cell r="Q101">
            <v>1406.9321382455212</v>
          </cell>
        </row>
        <row r="102">
          <cell r="J102">
            <v>1368.6752684402347</v>
          </cell>
          <cell r="Q102">
            <v>1421.1724020242434</v>
          </cell>
        </row>
        <row r="103">
          <cell r="J103">
            <v>1383.8412892719823</v>
          </cell>
          <cell r="Q103">
            <v>1436.9201332440578</v>
          </cell>
        </row>
        <row r="104">
          <cell r="J104">
            <v>1382.8375246007638</v>
          </cell>
          <cell r="Q104">
            <v>1435.8778680101077</v>
          </cell>
        </row>
        <row r="105">
          <cell r="J105">
            <v>1342.228473196782</v>
          </cell>
          <cell r="Q105">
            <v>1393.7112091550143</v>
          </cell>
        </row>
        <row r="106">
          <cell r="J106">
            <v>1342.7243370072406</v>
          </cell>
          <cell r="Q106">
            <v>1394.2260923992985</v>
          </cell>
        </row>
        <row r="107">
          <cell r="J107">
            <v>1340.2898892540093</v>
          </cell>
          <cell r="Q107">
            <v>1391.6982685678613</v>
          </cell>
        </row>
        <row r="108">
          <cell r="J108">
            <v>1345.1776582976076</v>
          </cell>
          <cell r="Q108">
            <v>1396.7735136843646</v>
          </cell>
        </row>
        <row r="109">
          <cell r="J109">
            <v>1764.4829109645848</v>
          </cell>
          <cell r="Q109">
            <v>1855.301884323055</v>
          </cell>
        </row>
        <row r="110">
          <cell r="J110">
            <v>1771.2256010365479</v>
          </cell>
          <cell r="Q110">
            <v>1862.3916246193107</v>
          </cell>
        </row>
        <row r="111">
          <cell r="J111">
            <v>1818.0923471273577</v>
          </cell>
          <cell r="Q111">
            <v>1911.6706297000885</v>
          </cell>
        </row>
        <row r="112">
          <cell r="J112">
            <v>1818.7714595584416</v>
          </cell>
          <cell r="Q112">
            <v>1912.3846964474783</v>
          </cell>
        </row>
        <row r="113">
          <cell r="J113">
            <v>1845.4989702872615</v>
          </cell>
          <cell r="Q113">
            <v>1940.4878878755753</v>
          </cell>
        </row>
        <row r="114">
          <cell r="J114">
            <v>1864.1781883005933</v>
          </cell>
          <cell r="Q114">
            <v>1960.1285362278286</v>
          </cell>
        </row>
        <row r="115">
          <cell r="J115">
            <v>1884.8347793048824</v>
          </cell>
          <cell r="Q115">
            <v>1981.8483341220444</v>
          </cell>
        </row>
        <row r="116">
          <cell r="J116">
            <v>1883.4676206738916</v>
          </cell>
          <cell r="Q116">
            <v>1980.4108070321056</v>
          </cell>
        </row>
        <row r="117">
          <cell r="J117">
            <v>1828.1568324829482</v>
          </cell>
          <cell r="Q117">
            <v>1922.2531400372168</v>
          </cell>
        </row>
        <row r="118">
          <cell r="J118">
            <v>1828.8322143804219</v>
          </cell>
          <cell r="Q118">
            <v>1922.9632842382366</v>
          </cell>
        </row>
        <row r="119">
          <cell r="J119">
            <v>1825.51642099482</v>
          </cell>
          <cell r="Q119">
            <v>1919.4768250166112</v>
          </cell>
        </row>
        <row r="120">
          <cell r="J120">
            <v>1832.1737141092858</v>
          </cell>
          <cell r="Q120">
            <v>1926.4767729237331</v>
          </cell>
        </row>
        <row r="121">
          <cell r="J121">
            <v>2323.8885583189222</v>
          </cell>
          <cell r="Q121">
            <v>2474.371628700349</v>
          </cell>
        </row>
        <row r="122">
          <cell r="J122">
            <v>2332.7689278669391</v>
          </cell>
          <cell r="Q122">
            <v>2483.8270453051291</v>
          </cell>
        </row>
        <row r="123">
          <cell r="J123">
            <v>2394.4941473798508</v>
          </cell>
          <cell r="Q123">
            <v>2549.5492725570825</v>
          </cell>
        </row>
        <row r="124">
          <cell r="J124">
            <v>2395.3885633011391</v>
          </cell>
          <cell r="Q124">
            <v>2550.5016062531072</v>
          </cell>
        </row>
        <row r="125">
          <cell r="J125">
            <v>2430.5896729231617</v>
          </cell>
          <cell r="Q125">
            <v>2587.9821586813664</v>
          </cell>
        </row>
        <row r="126">
          <cell r="J126">
            <v>2455.1908865420555</v>
          </cell>
          <cell r="Q126">
            <v>2614.1764203606881</v>
          </cell>
        </row>
        <row r="127">
          <cell r="J127">
            <v>2482.3963727445262</v>
          </cell>
          <cell r="Q127">
            <v>2643.1435939213206</v>
          </cell>
        </row>
        <row r="128">
          <cell r="J128">
            <v>2480.5957748015112</v>
          </cell>
          <cell r="Q128">
            <v>2641.2263985166855</v>
          </cell>
        </row>
        <row r="129">
          <cell r="J129">
            <v>2407.7494428649393</v>
          </cell>
          <cell r="Q129">
            <v>2563.6629128006875</v>
          </cell>
        </row>
        <row r="130">
          <cell r="J130">
            <v>2408.6389455369585</v>
          </cell>
          <cell r="Q130">
            <v>2564.6100150906914</v>
          </cell>
        </row>
        <row r="131">
          <cell r="J131">
            <v>2404.2719243192028</v>
          </cell>
          <cell r="Q131">
            <v>2559.9602080401482</v>
          </cell>
        </row>
        <row r="132">
          <cell r="J132">
            <v>2413.0398229494167</v>
          </cell>
          <cell r="Q132">
            <v>2569.2958706889704</v>
          </cell>
        </row>
        <row r="133">
          <cell r="J133">
            <v>2844.9376447722416</v>
          </cell>
          <cell r="Q133">
            <v>3067.4467343074994</v>
          </cell>
        </row>
        <row r="134">
          <cell r="J134">
            <v>2855.8091203153367</v>
          </cell>
          <cell r="Q134">
            <v>3079.1684928539644</v>
          </cell>
        </row>
        <row r="135">
          <cell r="J135">
            <v>2931.3740177780378</v>
          </cell>
          <cell r="Q135">
            <v>3160.6434940288318</v>
          </cell>
        </row>
        <row r="136">
          <cell r="J136">
            <v>2932.4689745544492</v>
          </cell>
          <cell r="Q136">
            <v>3161.8240898827285</v>
          </cell>
        </row>
        <row r="137">
          <cell r="J137">
            <v>2975.5626769365858</v>
          </cell>
          <cell r="Q137">
            <v>3208.288249434418</v>
          </cell>
        </row>
        <row r="138">
          <cell r="J138">
            <v>3005.6798348703992</v>
          </cell>
          <cell r="Q138">
            <v>3240.7609392736695</v>
          </cell>
        </row>
        <row r="139">
          <cell r="J139">
            <v>3038.9851805870321</v>
          </cell>
          <cell r="Q139">
            <v>3276.6711723647873</v>
          </cell>
        </row>
        <row r="140">
          <cell r="J140">
            <v>3036.780862805595</v>
          </cell>
          <cell r="Q140">
            <v>3274.2944498406678</v>
          </cell>
        </row>
        <row r="141">
          <cell r="J141">
            <v>2947.6013402901758</v>
          </cell>
          <cell r="Q141">
            <v>3178.1399926033723</v>
          </cell>
        </row>
        <row r="142">
          <cell r="J142">
            <v>2948.6902821964877</v>
          </cell>
          <cell r="Q142">
            <v>3179.3141031504015</v>
          </cell>
        </row>
        <row r="143">
          <cell r="J143">
            <v>2943.3441122980048</v>
          </cell>
          <cell r="Q143">
            <v>3173.5497970587412</v>
          </cell>
        </row>
        <row r="144">
          <cell r="J144">
            <v>2954.0778993332519</v>
          </cell>
          <cell r="Q144">
            <v>3185.1230981637837</v>
          </cell>
        </row>
        <row r="145">
          <cell r="J145">
            <v>3257.1113449248301</v>
          </cell>
          <cell r="Q145">
            <v>3556.2649642337624</v>
          </cell>
        </row>
        <row r="146">
          <cell r="J146">
            <v>3269.5578765360078</v>
          </cell>
          <cell r="Q146">
            <v>3569.8546636967631</v>
          </cell>
        </row>
        <row r="147">
          <cell r="J147">
            <v>3356.0705933458521</v>
          </cell>
          <cell r="Q147">
            <v>3664.3132532782706</v>
          </cell>
        </row>
        <row r="148">
          <cell r="J148">
            <v>3357.3241871267928</v>
          </cell>
          <cell r="Q148">
            <v>3665.681985007227</v>
          </cell>
        </row>
        <row r="149">
          <cell r="J149">
            <v>3406.6612919950117</v>
          </cell>
          <cell r="Q149">
            <v>3719.5505203132011</v>
          </cell>
        </row>
        <row r="150">
          <cell r="J150">
            <v>3441.1418146044866</v>
          </cell>
          <cell r="Q150">
            <v>3757.1979512785606</v>
          </cell>
        </row>
        <row r="151">
          <cell r="J151">
            <v>3479.2724286724706</v>
          </cell>
          <cell r="Q151">
            <v>3798.8307210903708</v>
          </cell>
        </row>
        <row r="152">
          <cell r="J152">
            <v>3476.7487500017155</v>
          </cell>
          <cell r="Q152">
            <v>3796.0752518762847</v>
          </cell>
        </row>
        <row r="153">
          <cell r="J153">
            <v>3374.6489254049607</v>
          </cell>
          <cell r="Q153">
            <v>3684.5979363606152</v>
          </cell>
        </row>
        <row r="154">
          <cell r="J154">
            <v>3375.8956328832528</v>
          </cell>
          <cell r="Q154">
            <v>3685.9591493055173</v>
          </cell>
        </row>
        <row r="155">
          <cell r="J155">
            <v>3369.7749115169199</v>
          </cell>
          <cell r="Q155">
            <v>3679.2762623404014</v>
          </cell>
        </row>
        <row r="156">
          <cell r="J156">
            <v>3382.063806351136</v>
          </cell>
          <cell r="Q156">
            <v>3692.6938466720439</v>
          </cell>
        </row>
        <row r="157">
          <cell r="J157">
            <v>3444.5411428490329</v>
          </cell>
          <cell r="Q157">
            <v>3808.4926598293046</v>
          </cell>
        </row>
        <row r="158">
          <cell r="J158">
            <v>3457.7039075445891</v>
          </cell>
          <cell r="Q158">
            <v>3823.0462072096748</v>
          </cell>
        </row>
        <row r="159">
          <cell r="J159">
            <v>3549.1949807298788</v>
          </cell>
          <cell r="Q159">
            <v>3924.2042617126549</v>
          </cell>
        </row>
        <row r="160">
          <cell r="J160">
            <v>3550.5207123053742</v>
          </cell>
          <cell r="Q160">
            <v>3925.6700705866938</v>
          </cell>
        </row>
        <row r="161">
          <cell r="J161">
            <v>3602.6969106574629</v>
          </cell>
          <cell r="Q161">
            <v>3983.3592257457958</v>
          </cell>
        </row>
        <row r="162">
          <cell r="J162">
            <v>3639.161607800942</v>
          </cell>
          <cell r="Q162">
            <v>4023.6767965497179</v>
          </cell>
        </row>
        <row r="163">
          <cell r="J163">
            <v>3679.4864401601199</v>
          </cell>
          <cell r="Q163">
            <v>4068.262365912884</v>
          </cell>
        </row>
        <row r="164">
          <cell r="J164">
            <v>3676.8175369228106</v>
          </cell>
          <cell r="Q164">
            <v>4065.3114653523871</v>
          </cell>
        </row>
        <row r="165">
          <cell r="J165">
            <v>3568.8423990604883</v>
          </cell>
          <cell r="Q165">
            <v>3945.9276336781968</v>
          </cell>
        </row>
        <row r="166">
          <cell r="J166">
            <v>3570.1608480624745</v>
          </cell>
          <cell r="Q166">
            <v>3947.3853904992611</v>
          </cell>
        </row>
        <row r="167">
          <cell r="J167">
            <v>3563.6879110524765</v>
          </cell>
          <cell r="Q167">
            <v>3940.2285205221688</v>
          </cell>
        </row>
        <row r="168">
          <cell r="J168">
            <v>3576.6839677953817</v>
          </cell>
          <cell r="Q168">
            <v>3954.5977455247021</v>
          </cell>
        </row>
        <row r="169">
          <cell r="J169">
            <v>3555.9744244472504</v>
          </cell>
          <cell r="Q169">
            <v>3981.4756376289683</v>
          </cell>
        </row>
        <row r="170">
          <cell r="J170">
            <v>3569.5630136587879</v>
          </cell>
          <cell r="Q170">
            <v>3996.6902118743651</v>
          </cell>
        </row>
        <row r="171">
          <cell r="J171">
            <v>3664.0138861610762</v>
          </cell>
          <cell r="Q171">
            <v>4102.4428981803458</v>
          </cell>
        </row>
        <row r="172">
          <cell r="J172">
            <v>3665.3825060673685</v>
          </cell>
          <cell r="Q172">
            <v>4103.9752845711528</v>
          </cell>
        </row>
        <row r="173">
          <cell r="J173">
            <v>3719.2466404209658</v>
          </cell>
          <cell r="Q173">
            <v>4164.2846999585126</v>
          </cell>
        </row>
        <row r="174">
          <cell r="J174">
            <v>3756.8909956659654</v>
          </cell>
          <cell r="Q174">
            <v>4206.4335079678722</v>
          </cell>
        </row>
        <row r="175">
          <cell r="J175">
            <v>3798.5203641631447</v>
          </cell>
          <cell r="Q175">
            <v>4253.0441684219786</v>
          </cell>
        </row>
        <row r="176">
          <cell r="J176">
            <v>3795.7651200654227</v>
          </cell>
          <cell r="Q176">
            <v>4249.9592369963248</v>
          </cell>
        </row>
        <row r="177">
          <cell r="J177">
            <v>3684.2969120250891</v>
          </cell>
          <cell r="Q177">
            <v>4125.1529527802231</v>
          </cell>
        </row>
        <row r="178">
          <cell r="J178">
            <v>3685.6580137615965</v>
          </cell>
          <cell r="Q178">
            <v>4126.6769213911857</v>
          </cell>
        </row>
        <row r="179">
          <cell r="J179">
            <v>3678.9756727750769</v>
          </cell>
          <cell r="Q179">
            <v>4119.1949840473044</v>
          </cell>
        </row>
        <row r="180">
          <cell r="J180">
            <v>3692.3921609167205</v>
          </cell>
          <cell r="Q180">
            <v>4134.2168639323918</v>
          </cell>
        </row>
        <row r="181">
          <cell r="J181">
            <v>3608.3883022290875</v>
          </cell>
          <cell r="Q181">
            <v>4091.3465835981774</v>
          </cell>
        </row>
        <row r="182">
          <cell r="J182">
            <v>3622.177182716418</v>
          </cell>
          <cell r="Q182">
            <v>4106.9810121430864</v>
          </cell>
        </row>
        <row r="183">
          <cell r="J183">
            <v>3718.0202295981644</v>
          </cell>
          <cell r="Q183">
            <v>4215.6520002900761</v>
          </cell>
        </row>
        <row r="184">
          <cell r="J184">
            <v>3719.4090225057039</v>
          </cell>
          <cell r="Q184">
            <v>4217.2266737014934</v>
          </cell>
        </row>
        <row r="185">
          <cell r="J185">
            <v>3774.0670962463291</v>
          </cell>
          <cell r="Q185">
            <v>4279.200359606255</v>
          </cell>
        </row>
        <row r="186">
          <cell r="J186">
            <v>3812.2663167404776</v>
          </cell>
          <cell r="Q186">
            <v>4322.5122864762934</v>
          </cell>
        </row>
        <row r="187">
          <cell r="J187">
            <v>3854.5092882539061</v>
          </cell>
          <cell r="Q187">
            <v>4370.4091929915194</v>
          </cell>
        </row>
        <row r="188">
          <cell r="J188">
            <v>3851.7134327765284</v>
          </cell>
          <cell r="Q188">
            <v>4367.2391312360987</v>
          </cell>
        </row>
        <row r="189">
          <cell r="J189">
            <v>3738.6022205029194</v>
          </cell>
          <cell r="Q189">
            <v>4238.9887509717573</v>
          </cell>
        </row>
        <row r="190">
          <cell r="J190">
            <v>3739.9833844253567</v>
          </cell>
          <cell r="Q190">
            <v>4240.5547743101997</v>
          </cell>
        </row>
        <row r="191">
          <cell r="J191">
            <v>3733.2025479599733</v>
          </cell>
          <cell r="Q191">
            <v>4232.8663689106361</v>
          </cell>
        </row>
        <row r="192">
          <cell r="J192">
            <v>3746.8167906650024</v>
          </cell>
          <cell r="Q192">
            <v>4248.3027855914816</v>
          </cell>
        </row>
        <row r="193">
          <cell r="J193">
            <v>3635.0769438170632</v>
          </cell>
          <cell r="Q193">
            <v>4173.8660192240159</v>
          </cell>
        </row>
        <row r="194">
          <cell r="J194">
            <v>3648.9678106923334</v>
          </cell>
          <cell r="Q194">
            <v>4189.8157826332526</v>
          </cell>
        </row>
        <row r="195">
          <cell r="J195">
            <v>3745.5197393552744</v>
          </cell>
          <cell r="Q195">
            <v>4300.6785842645213</v>
          </cell>
        </row>
        <row r="196">
          <cell r="J196">
            <v>3746.9188041606931</v>
          </cell>
          <cell r="Q196">
            <v>4302.2850176744005</v>
          </cell>
        </row>
        <row r="197">
          <cell r="J197">
            <v>3801.9811441880292</v>
          </cell>
          <cell r="Q197">
            <v>4365.5086670031897</v>
          </cell>
        </row>
        <row r="198">
          <cell r="J198">
            <v>3840.4628967212261</v>
          </cell>
          <cell r="Q198">
            <v>4409.6941634152245</v>
          </cell>
        </row>
        <row r="199">
          <cell r="J199">
            <v>3883.0183089788056</v>
          </cell>
          <cell r="Q199">
            <v>4458.5571151219547</v>
          </cell>
        </row>
        <row r="200">
          <cell r="J200">
            <v>3880.2017745781754</v>
          </cell>
          <cell r="Q200">
            <v>4455.3231155647345</v>
          </cell>
        </row>
        <row r="201">
          <cell r="J201">
            <v>3766.2539603784135</v>
          </cell>
          <cell r="Q201">
            <v>4324.4860199532659</v>
          </cell>
        </row>
        <row r="202">
          <cell r="J202">
            <v>3767.6453397726382</v>
          </cell>
          <cell r="Q202">
            <v>4326.0836288245937</v>
          </cell>
        </row>
        <row r="203">
          <cell r="J203">
            <v>3760.8143503583665</v>
          </cell>
          <cell r="Q203">
            <v>4318.2401539725961</v>
          </cell>
        </row>
        <row r="204">
          <cell r="J204">
            <v>3774.5292877818165</v>
          </cell>
          <cell r="Q204">
            <v>4333.9879117648725</v>
          </cell>
        </row>
        <row r="205">
          <cell r="J205">
            <v>3637.6893842118857</v>
          </cell>
          <cell r="Q205">
            <v>4229.8713769905653</v>
          </cell>
        </row>
        <row r="206">
          <cell r="J206">
            <v>3651.5902341115334</v>
          </cell>
          <cell r="Q206">
            <v>4246.035155943644</v>
          </cell>
        </row>
        <row r="207">
          <cell r="J207">
            <v>3748.2115522709105</v>
          </cell>
          <cell r="Q207">
            <v>4358.3855258964077</v>
          </cell>
        </row>
        <row r="208">
          <cell r="J208">
            <v>3749.611622549794</v>
          </cell>
          <cell r="Q208">
            <v>4360.0135145927843</v>
          </cell>
        </row>
        <row r="209">
          <cell r="J209">
            <v>3804.7135345266502</v>
          </cell>
          <cell r="Q209">
            <v>4424.0855052635461</v>
          </cell>
        </row>
        <row r="210">
          <cell r="J210">
            <v>3843.2229429489344</v>
          </cell>
          <cell r="Q210">
            <v>4468.8638871499234</v>
          </cell>
        </row>
        <row r="211">
          <cell r="J211">
            <v>3885.8089387346531</v>
          </cell>
          <cell r="Q211">
            <v>4518.3824869007594</v>
          </cell>
        </row>
        <row r="212">
          <cell r="J212">
            <v>3882.9903801600217</v>
          </cell>
          <cell r="Q212">
            <v>4515.1050932093276</v>
          </cell>
        </row>
        <row r="213">
          <cell r="J213">
            <v>3768.9606744687408</v>
          </cell>
          <cell r="Q213">
            <v>4382.512412172955</v>
          </cell>
        </row>
        <row r="214">
          <cell r="J214">
            <v>3770.3530538131149</v>
          </cell>
          <cell r="Q214">
            <v>4384.1314579222262</v>
          </cell>
        </row>
        <row r="215">
          <cell r="J215">
            <v>3763.5171551347594</v>
          </cell>
          <cell r="Q215">
            <v>4376.1827385287897</v>
          </cell>
        </row>
        <row r="216">
          <cell r="J216">
            <v>3777.2419491464166</v>
          </cell>
          <cell r="Q216">
            <v>4392.1418013330422</v>
          </cell>
        </row>
        <row r="217">
          <cell r="J217">
            <v>3638.6596305996572</v>
          </cell>
          <cell r="Q217">
            <v>4230.9995704647172</v>
          </cell>
        </row>
        <row r="218">
          <cell r="J218">
            <v>3652.5641881411557</v>
          </cell>
          <cell r="Q218">
            <v>4247.1676606292513</v>
          </cell>
        </row>
        <row r="219">
          <cell r="J219">
            <v>3749.2112771883203</v>
          </cell>
          <cell r="Q219">
            <v>4359.5479967306046</v>
          </cell>
        </row>
        <row r="220">
          <cell r="J220">
            <v>3750.6117208946707</v>
          </cell>
          <cell r="Q220">
            <v>4361.1764196449658</v>
          </cell>
        </row>
        <row r="221">
          <cell r="J221">
            <v>3805.7283296818937</v>
          </cell>
          <cell r="Q221">
            <v>4425.2654996301089</v>
          </cell>
        </row>
        <row r="222">
          <cell r="J222">
            <v>3844.2480093534436</v>
          </cell>
          <cell r="Q222">
            <v>4470.0558248295865</v>
          </cell>
        </row>
        <row r="223">
          <cell r="J223">
            <v>3886.8453636979116</v>
          </cell>
          <cell r="Q223">
            <v>4519.5876322068743</v>
          </cell>
        </row>
        <row r="224">
          <cell r="J224">
            <v>3884.026053355884</v>
          </cell>
          <cell r="Q224">
            <v>4516.3093643673064</v>
          </cell>
        </row>
        <row r="225">
          <cell r="J225">
            <v>3769.9659336027189</v>
          </cell>
          <cell r="Q225">
            <v>4383.681318142696</v>
          </cell>
        </row>
        <row r="226">
          <cell r="J226">
            <v>3771.3586843232297</v>
          </cell>
          <cell r="Q226">
            <v>4385.3007957246864</v>
          </cell>
        </row>
        <row r="227">
          <cell r="J227">
            <v>3764.520962370455</v>
          </cell>
          <cell r="Q227">
            <v>4377.3499562447141</v>
          </cell>
        </row>
        <row r="228">
          <cell r="J228">
            <v>3778.2494170662462</v>
          </cell>
          <cell r="Q228">
            <v>4393.3132756584255</v>
          </cell>
        </row>
        <row r="229">
          <cell r="J229">
            <v>3616.0460658859961</v>
          </cell>
          <cell r="Q229">
            <v>4204.7047277744132</v>
          </cell>
        </row>
        <row r="230">
          <cell r="J230">
            <v>3629.8642092960008</v>
          </cell>
          <cell r="Q230">
            <v>4220.7723363906989</v>
          </cell>
        </row>
        <row r="231">
          <cell r="J231">
            <v>3725.9106554074601</v>
          </cell>
          <cell r="Q231">
            <v>4332.4542504737901</v>
          </cell>
        </row>
        <row r="232">
          <cell r="J232">
            <v>3727.3023956274733</v>
          </cell>
          <cell r="Q232">
            <v>4334.0725530552018</v>
          </cell>
        </row>
        <row r="233">
          <cell r="J233">
            <v>3782.0764653684155</v>
          </cell>
          <cell r="Q233">
            <v>4397.7633318237386</v>
          </cell>
        </row>
        <row r="234">
          <cell r="J234">
            <v>3820.3567526929382</v>
          </cell>
          <cell r="Q234">
            <v>4442.2752938289977</v>
          </cell>
        </row>
        <row r="235">
          <cell r="J235">
            <v>3862.6893727322245</v>
          </cell>
          <cell r="Q235">
            <v>4491.499270618865</v>
          </cell>
        </row>
        <row r="236">
          <cell r="J236">
            <v>3859.8875838578083</v>
          </cell>
          <cell r="Q236">
            <v>4488.2413765788469</v>
          </cell>
        </row>
        <row r="237">
          <cell r="J237">
            <v>3746.536325652889</v>
          </cell>
          <cell r="Q237">
            <v>4356.4375879684758</v>
          </cell>
        </row>
        <row r="238">
          <cell r="J238">
            <v>3747.9204206974791</v>
          </cell>
          <cell r="Q238">
            <v>4358.0470008110224</v>
          </cell>
        </row>
        <row r="239">
          <cell r="J239">
            <v>3741.1251938620194</v>
          </cell>
          <cell r="Q239">
            <v>4350.145574258162</v>
          </cell>
        </row>
        <row r="240">
          <cell r="J240">
            <v>3754.7683288713883</v>
          </cell>
          <cell r="Q240">
            <v>4366.0096847341729</v>
          </cell>
        </row>
        <row r="241">
          <cell r="J241">
            <v>3573.8727535187777</v>
          </cell>
          <cell r="Q241">
            <v>4155.6659924636951</v>
          </cell>
        </row>
        <row r="242">
          <cell r="J242">
            <v>3587.5297383407146</v>
          </cell>
          <cell r="Q242">
            <v>4171.5462073729241</v>
          </cell>
        </row>
        <row r="243">
          <cell r="J243">
            <v>3682.4560115617255</v>
          </cell>
          <cell r="Q243">
            <v>4281.9255948392156</v>
          </cell>
        </row>
        <row r="244">
          <cell r="J244">
            <v>3683.8315201591422</v>
          </cell>
          <cell r="Q244">
            <v>4283.5250234408622</v>
          </cell>
        </row>
        <row r="245">
          <cell r="J245">
            <v>3737.9667695115381</v>
          </cell>
          <cell r="Q245">
            <v>4346.4729878041144</v>
          </cell>
        </row>
        <row r="246">
          <cell r="J246">
            <v>3775.8006005450106</v>
          </cell>
          <cell r="Q246">
            <v>4390.4658145872218</v>
          </cell>
        </row>
        <row r="247">
          <cell r="J247">
            <v>3817.6395026460541</v>
          </cell>
          <cell r="Q247">
            <v>4439.1157007512256</v>
          </cell>
        </row>
        <row r="248">
          <cell r="J248">
            <v>3814.870390544897</v>
          </cell>
          <cell r="Q248">
            <v>4435.8958029591822</v>
          </cell>
        </row>
        <row r="249">
          <cell r="J249">
            <v>3702.8411282250941</v>
          </cell>
          <cell r="Q249">
            <v>4305.6292188663883</v>
          </cell>
        </row>
        <row r="250">
          <cell r="J250">
            <v>3704.2090808114303</v>
          </cell>
          <cell r="Q250">
            <v>4307.2198614086401</v>
          </cell>
        </row>
        <row r="251">
          <cell r="J251">
            <v>3697.4931055172169</v>
          </cell>
          <cell r="Q251">
            <v>4299.4105878107175</v>
          </cell>
        </row>
        <row r="252">
          <cell r="J252">
            <v>3710.9771230308638</v>
          </cell>
          <cell r="Q252">
            <v>4315.0896779428649</v>
          </cell>
        </row>
        <row r="253">
          <cell r="J253">
            <v>3511.5084353995799</v>
          </cell>
          <cell r="Q253">
            <v>4083.1493434878839</v>
          </cell>
        </row>
        <row r="254">
          <cell r="J254">
            <v>3524.9271049247163</v>
          </cell>
          <cell r="Q254">
            <v>4098.7524475868795</v>
          </cell>
        </row>
        <row r="255">
          <cell r="J255">
            <v>3618.1969083413119</v>
          </cell>
          <cell r="Q255">
            <v>4207.2057073736187</v>
          </cell>
        </row>
        <row r="256">
          <cell r="J256">
            <v>3619.5484142218829</v>
          </cell>
          <cell r="Q256">
            <v>4208.7772258393979</v>
          </cell>
        </row>
        <row r="257">
          <cell r="J257">
            <v>3672.7389998593358</v>
          </cell>
          <cell r="Q257">
            <v>4270.6267440224829</v>
          </cell>
        </row>
        <row r="258">
          <cell r="J258">
            <v>3709.9126280157143</v>
          </cell>
          <cell r="Q258">
            <v>4313.8518930415285</v>
          </cell>
        </row>
        <row r="259">
          <cell r="J259">
            <v>3751.0214384821802</v>
          </cell>
          <cell r="Q259">
            <v>4361.6528354443944</v>
          </cell>
        </row>
        <row r="260">
          <cell r="J260">
            <v>3748.3006475720376</v>
          </cell>
          <cell r="Q260">
            <v>4358.4891250837645</v>
          </cell>
        </row>
        <row r="261">
          <cell r="J261">
            <v>3638.2263033581162</v>
          </cell>
          <cell r="Q261">
            <v>4230.4957015792052</v>
          </cell>
        </row>
        <row r="262">
          <cell r="J262">
            <v>3639.5703850805053</v>
          </cell>
          <cell r="Q262">
            <v>4232.0585873029131</v>
          </cell>
        </row>
        <row r="263">
          <cell r="J263">
            <v>3632.9716040034937</v>
          </cell>
          <cell r="Q263">
            <v>4224.3855860505737</v>
          </cell>
        </row>
        <row r="264">
          <cell r="J264">
            <v>3646.2203245114156</v>
          </cell>
          <cell r="Q264">
            <v>4239.7910750132742</v>
          </cell>
        </row>
        <row r="265">
          <cell r="J265">
            <v>3430.6525583429598</v>
          </cell>
          <cell r="Q265">
            <v>3989.1308817941394</v>
          </cell>
        </row>
        <row r="266">
          <cell r="J266">
            <v>3443.7622500275615</v>
          </cell>
          <cell r="Q266">
            <v>4004.3747093343745</v>
          </cell>
        </row>
        <row r="267">
          <cell r="J267">
            <v>3534.8844260364817</v>
          </cell>
          <cell r="Q267">
            <v>4110.3307279493974</v>
          </cell>
        </row>
        <row r="268">
          <cell r="J268">
            <v>3536.2048121873604</v>
          </cell>
          <cell r="Q268">
            <v>4111.8660606829771</v>
          </cell>
        </row>
        <row r="269">
          <cell r="J269">
            <v>3588.1706331597152</v>
          </cell>
          <cell r="Q269">
            <v>4172.2914339066456</v>
          </cell>
        </row>
        <row r="270">
          <cell r="J270">
            <v>3624.48830258404</v>
          </cell>
          <cell r="Q270">
            <v>4214.5212820744646</v>
          </cell>
        </row>
        <row r="271">
          <cell r="J271">
            <v>3664.6505429407744</v>
          </cell>
          <cell r="Q271">
            <v>4261.2215615590403</v>
          </cell>
        </row>
        <row r="272">
          <cell r="J272">
            <v>3661.9924008721127</v>
          </cell>
          <cell r="Q272">
            <v>4258.1306986885029</v>
          </cell>
        </row>
        <row r="273">
          <cell r="J273">
            <v>3554.4526248662942</v>
          </cell>
          <cell r="Q273">
            <v>4133.0844475189469</v>
          </cell>
        </row>
        <row r="274">
          <cell r="J274">
            <v>3555.7657578074118</v>
          </cell>
          <cell r="Q274">
            <v>4134.6113462876892</v>
          </cell>
        </row>
        <row r="275">
          <cell r="J275">
            <v>3549.3189200451616</v>
          </cell>
          <cell r="Q275">
            <v>4127.1150233083263</v>
          </cell>
        </row>
        <row r="276">
          <cell r="J276">
            <v>3562.2625759529965</v>
          </cell>
          <cell r="Q276">
            <v>4142.165785991856</v>
          </cell>
        </row>
        <row r="277">
          <cell r="J277">
            <v>3344.5086953411728</v>
          </cell>
          <cell r="Q277">
            <v>3888.9635992339222</v>
          </cell>
        </row>
        <row r="278">
          <cell r="J278">
            <v>3357.2892019901974</v>
          </cell>
          <cell r="Q278">
            <v>3903.8246534769733</v>
          </cell>
        </row>
        <row r="279">
          <cell r="J279">
            <v>3446.1232954512511</v>
          </cell>
          <cell r="Q279">
            <v>4007.1201109898266</v>
          </cell>
        </row>
        <row r="280">
          <cell r="J280">
            <v>3447.4105266376573</v>
          </cell>
          <cell r="Q280">
            <v>4008.616891439136</v>
          </cell>
        </row>
        <row r="281">
          <cell r="J281">
            <v>3498.0714831603218</v>
          </cell>
          <cell r="Q281">
            <v>4067.5249804189793</v>
          </cell>
        </row>
        <row r="282">
          <cell r="J282">
            <v>3533.4772140288683</v>
          </cell>
          <cell r="Q282">
            <v>4108.6944349172891</v>
          </cell>
        </row>
        <row r="283">
          <cell r="J283">
            <v>3572.6309784550626</v>
          </cell>
          <cell r="Q283">
            <v>4154.2220679710026</v>
          </cell>
        </row>
        <row r="284">
          <cell r="J284">
            <v>3570.0395824710909</v>
          </cell>
          <cell r="Q284">
            <v>4151.2088168268492</v>
          </cell>
        </row>
        <row r="285">
          <cell r="J285">
            <v>3465.2001357973581</v>
          </cell>
          <cell r="Q285">
            <v>4029.3024834853004</v>
          </cell>
        </row>
        <row r="286">
          <cell r="J286">
            <v>3466.4802959024746</v>
          </cell>
          <cell r="Q286">
            <v>4030.7910417470634</v>
          </cell>
        </row>
        <row r="287">
          <cell r="J287">
            <v>3460.1953385695429</v>
          </cell>
          <cell r="Q287">
            <v>4023.4829518250494</v>
          </cell>
        </row>
        <row r="288">
          <cell r="J288">
            <v>3472.8139786087331</v>
          </cell>
          <cell r="Q288">
            <v>4038.1557890799222</v>
          </cell>
        </row>
        <row r="289">
          <cell r="J289">
            <v>3263.3054672415974</v>
          </cell>
          <cell r="Q289">
            <v>3794.5412409786013</v>
          </cell>
        </row>
        <row r="290">
          <cell r="J290">
            <v>3275.7756687034662</v>
          </cell>
          <cell r="Q290">
            <v>3809.0414752365887</v>
          </cell>
        </row>
        <row r="291">
          <cell r="J291">
            <v>3362.4529087036858</v>
          </cell>
          <cell r="Q291">
            <v>3909.8289636089366</v>
          </cell>
        </row>
        <row r="292">
          <cell r="J292">
            <v>3363.7088864722755</v>
          </cell>
          <cell r="Q292">
            <v>3911.2894028747387</v>
          </cell>
        </row>
        <row r="293">
          <cell r="J293">
            <v>3413.1398168287706</v>
          </cell>
          <cell r="Q293">
            <v>3968.7672288706635</v>
          </cell>
        </row>
        <row r="294">
          <cell r="J294">
            <v>3447.6859118280017</v>
          </cell>
          <cell r="Q294">
            <v>4008.9371067767461</v>
          </cell>
        </row>
        <row r="295">
          <cell r="J295">
            <v>3485.8890397472296</v>
          </cell>
          <cell r="Q295">
            <v>4053.3593485432907</v>
          </cell>
        </row>
        <row r="296">
          <cell r="J296">
            <v>3483.3605617396638</v>
          </cell>
          <cell r="Q296">
            <v>4050.4192578368184</v>
          </cell>
        </row>
        <row r="297">
          <cell r="J297">
            <v>3381.0665715970927</v>
          </cell>
          <cell r="Q297">
            <v>3931.4727576710379</v>
          </cell>
        </row>
        <row r="298">
          <cell r="J298">
            <v>3382.315649967195</v>
          </cell>
          <cell r="Q298">
            <v>3932.9251743804589</v>
          </cell>
        </row>
        <row r="299">
          <cell r="J299">
            <v>3376.1832886865955</v>
          </cell>
          <cell r="Q299">
            <v>3925.7945217285996</v>
          </cell>
        </row>
        <row r="300">
          <cell r="J300">
            <v>3388.4955535900795</v>
          </cell>
          <cell r="Q300">
            <v>3940.1111088256739</v>
          </cell>
        </row>
        <row r="301">
          <cell r="J301">
            <v>3190.4941283754133</v>
          </cell>
          <cell r="Q301">
            <v>3709.8768934597824</v>
          </cell>
        </row>
        <row r="302">
          <cell r="J302">
            <v>3202.6860929166251</v>
          </cell>
          <cell r="Q302">
            <v>3724.0535964146798</v>
          </cell>
        </row>
        <row r="303">
          <cell r="J303">
            <v>3287.4293779264231</v>
          </cell>
          <cell r="Q303">
            <v>3822.5922999144454</v>
          </cell>
        </row>
        <row r="304">
          <cell r="J304">
            <v>3288.6573321391934</v>
          </cell>
          <cell r="Q304">
            <v>3824.0201536502245</v>
          </cell>
        </row>
        <row r="305">
          <cell r="J305">
            <v>3336.9853524994323</v>
          </cell>
          <cell r="Q305">
            <v>3880.2155261621306</v>
          </cell>
        </row>
        <row r="306">
          <cell r="J306">
            <v>3370.7606500802967</v>
          </cell>
          <cell r="Q306">
            <v>3919.4891280003449</v>
          </cell>
        </row>
        <row r="307">
          <cell r="J307">
            <v>3408.1113843389867</v>
          </cell>
          <cell r="Q307">
            <v>3962.9202143476591</v>
          </cell>
        </row>
        <row r="308">
          <cell r="J308">
            <v>3405.6393220947848</v>
          </cell>
          <cell r="Q308">
            <v>3960.0457233660291</v>
          </cell>
        </row>
        <row r="309">
          <cell r="J309">
            <v>3305.6277301080136</v>
          </cell>
          <cell r="Q309">
            <v>3843.7531745442016</v>
          </cell>
        </row>
        <row r="310">
          <cell r="J310">
            <v>3306.848938862664</v>
          </cell>
          <cell r="Q310">
            <v>3845.173184724028</v>
          </cell>
        </row>
        <row r="311">
          <cell r="J311">
            <v>3300.8534037050658</v>
          </cell>
          <cell r="Q311">
            <v>3838.2016322151926</v>
          </cell>
        </row>
        <row r="312">
          <cell r="J312">
            <v>3312.8909555909981</v>
          </cell>
          <cell r="Q312">
            <v>3852.1987855709281</v>
          </cell>
        </row>
        <row r="313">
          <cell r="J313">
            <v>3128.7780702708455</v>
          </cell>
          <cell r="Q313">
            <v>3638.1140351986578</v>
          </cell>
        </row>
        <row r="314">
          <cell r="J314">
            <v>3140.7341967375278</v>
          </cell>
          <cell r="Q314">
            <v>3652.0165078343348</v>
          </cell>
        </row>
        <row r="315">
          <cell r="J315">
            <v>3223.8382304930697</v>
          </cell>
          <cell r="Q315">
            <v>3748.6491052244996</v>
          </cell>
        </row>
        <row r="316">
          <cell r="J316">
            <v>3225.0424314906645</v>
          </cell>
          <cell r="Q316">
            <v>3750.0493389426333</v>
          </cell>
        </row>
        <row r="317">
          <cell r="J317">
            <v>3272.435607656676</v>
          </cell>
          <cell r="Q317">
            <v>3805.1576833217159</v>
          </cell>
        </row>
        <row r="318">
          <cell r="J318">
            <v>3305.5575649886237</v>
          </cell>
          <cell r="Q318">
            <v>3843.6715871960741</v>
          </cell>
        </row>
        <row r="319">
          <cell r="J319">
            <v>3342.1857967154156</v>
          </cell>
          <cell r="Q319">
            <v>3886.2625543202503</v>
          </cell>
        </row>
        <row r="320">
          <cell r="J320">
            <v>3339.7615533766752</v>
          </cell>
          <cell r="Q320">
            <v>3883.4436667170644</v>
          </cell>
        </row>
        <row r="321">
          <cell r="J321">
            <v>3241.6845586572335</v>
          </cell>
          <cell r="Q321">
            <v>3769.4006496014345</v>
          </cell>
        </row>
        <row r="322">
          <cell r="J322">
            <v>3242.8821446790321</v>
          </cell>
          <cell r="Q322">
            <v>3770.793191487247</v>
          </cell>
        </row>
        <row r="323">
          <cell r="J323">
            <v>3237.0025855368303</v>
          </cell>
          <cell r="Q323">
            <v>3763.9564948102679</v>
          </cell>
        </row>
        <row r="324">
          <cell r="J324">
            <v>3248.8072862649997</v>
          </cell>
          <cell r="Q324">
            <v>3777.682891005813</v>
          </cell>
        </row>
        <row r="325">
          <cell r="J325">
            <v>3076.8485589893558</v>
          </cell>
          <cell r="Q325">
            <v>3577.7308825457626</v>
          </cell>
        </row>
        <row r="326">
          <cell r="J326">
            <v>3088.6062451095863</v>
          </cell>
          <cell r="Q326">
            <v>3591.4026105925423</v>
          </cell>
        </row>
        <row r="327">
          <cell r="J327">
            <v>3170.3309698308913</v>
          </cell>
          <cell r="Q327">
            <v>3686.4313602684783</v>
          </cell>
        </row>
        <row r="328">
          <cell r="J328">
            <v>3171.515184249738</v>
          </cell>
          <cell r="Q328">
            <v>3687.8083537787647</v>
          </cell>
        </row>
        <row r="329">
          <cell r="J329">
            <v>3218.1217579718859</v>
          </cell>
          <cell r="Q329">
            <v>3742.0020441533561</v>
          </cell>
        </row>
        <row r="330">
          <cell r="J330">
            <v>3250.6939776687882</v>
          </cell>
          <cell r="Q330">
            <v>3779.8767182195211</v>
          </cell>
        </row>
        <row r="331">
          <cell r="J331">
            <v>3286.7142768001841</v>
          </cell>
          <cell r="Q331">
            <v>3821.7607869769581</v>
          </cell>
        </row>
        <row r="332">
          <cell r="J332">
            <v>3284.3302695437042</v>
          </cell>
          <cell r="Q332">
            <v>3818.9886855159348</v>
          </cell>
        </row>
        <row r="333">
          <cell r="J333">
            <v>3187.8810957464716</v>
          </cell>
          <cell r="Q333">
            <v>3706.8384834261296</v>
          </cell>
        </row>
        <row r="334">
          <cell r="J334">
            <v>3189.0588049807725</v>
          </cell>
          <cell r="Q334">
            <v>3708.2079127683396</v>
          </cell>
        </row>
        <row r="335">
          <cell r="J335">
            <v>3183.2768311021941</v>
          </cell>
          <cell r="Q335">
            <v>3701.4846873281331</v>
          </cell>
        </row>
        <row r="336">
          <cell r="J336">
            <v>3194.8856047540826</v>
          </cell>
          <cell r="Q336">
            <v>3714.9832613419562</v>
          </cell>
        </row>
        <row r="337">
          <cell r="J337">
            <v>3024.919047707866</v>
          </cell>
          <cell r="Q337">
            <v>3517.3477298928674</v>
          </cell>
        </row>
        <row r="338">
          <cell r="J338">
            <v>3036.4782934816449</v>
          </cell>
          <cell r="Q338">
            <v>3530.7887133507497</v>
          </cell>
        </row>
        <row r="339">
          <cell r="J339">
            <v>3116.8237091687133</v>
          </cell>
          <cell r="Q339">
            <v>3624.2136153124575</v>
          </cell>
        </row>
        <row r="340">
          <cell r="J340">
            <v>3117.9879370088111</v>
          </cell>
          <cell r="Q340">
            <v>3625.5673686148962</v>
          </cell>
        </row>
        <row r="341">
          <cell r="J341">
            <v>3163.8079082870963</v>
          </cell>
          <cell r="Q341">
            <v>3678.8464049849963</v>
          </cell>
        </row>
        <row r="342">
          <cell r="J342">
            <v>3195.8303903489527</v>
          </cell>
          <cell r="Q342">
            <v>3716.081849242968</v>
          </cell>
        </row>
        <row r="343">
          <cell r="J343">
            <v>3231.2427568849521</v>
          </cell>
          <cell r="Q343">
            <v>3757.2590196336655</v>
          </cell>
        </row>
        <row r="344">
          <cell r="J344">
            <v>3228.8989857107326</v>
          </cell>
          <cell r="Q344">
            <v>3754.5337043148052</v>
          </cell>
        </row>
        <row r="345">
          <cell r="J345">
            <v>3134.0776328357097</v>
          </cell>
          <cell r="Q345">
            <v>3644.2763172508253</v>
          </cell>
        </row>
        <row r="346">
          <cell r="J346">
            <v>3135.2354652825129</v>
          </cell>
          <cell r="Q346">
            <v>3645.6226340494336</v>
          </cell>
        </row>
        <row r="347">
          <cell r="J347">
            <v>3129.5510766675575</v>
          </cell>
          <cell r="Q347">
            <v>3639.0128798459978</v>
          </cell>
        </row>
        <row r="348">
          <cell r="J348">
            <v>3140.9639232431655</v>
          </cell>
          <cell r="Q348">
            <v>3652.2836316780995</v>
          </cell>
        </row>
        <row r="349">
          <cell r="J349">
            <v>2972.9895364263757</v>
          </cell>
          <cell r="Q349">
            <v>3456.9645772399717</v>
          </cell>
        </row>
        <row r="350">
          <cell r="J350">
            <v>2984.3503418537034</v>
          </cell>
          <cell r="Q350">
            <v>3470.1748161089572</v>
          </cell>
        </row>
        <row r="351">
          <cell r="J351">
            <v>3063.3164485065354</v>
          </cell>
          <cell r="Q351">
            <v>3561.9958703564362</v>
          </cell>
        </row>
        <row r="352">
          <cell r="J352">
            <v>3064.4606897678837</v>
          </cell>
          <cell r="Q352">
            <v>3563.3263834510276</v>
          </cell>
        </row>
        <row r="353">
          <cell r="J353">
            <v>3109.4940586023067</v>
          </cell>
          <cell r="Q353">
            <v>3615.690765816636</v>
          </cell>
        </row>
        <row r="354">
          <cell r="J354">
            <v>3140.9668030291168</v>
          </cell>
          <cell r="Q354">
            <v>3652.286980266415</v>
          </cell>
        </row>
        <row r="355">
          <cell r="J355">
            <v>3175.7712369697206</v>
          </cell>
          <cell r="Q355">
            <v>3692.7572522903729</v>
          </cell>
        </row>
        <row r="356">
          <cell r="J356">
            <v>3173.4677018777611</v>
          </cell>
          <cell r="Q356">
            <v>3690.0787231136751</v>
          </cell>
        </row>
        <row r="357">
          <cell r="J357">
            <v>3080.2741699249477</v>
          </cell>
          <cell r="Q357">
            <v>3581.7141510755205</v>
          </cell>
        </row>
        <row r="358">
          <cell r="J358">
            <v>3081.4121255842538</v>
          </cell>
          <cell r="Q358">
            <v>3583.0373553305271</v>
          </cell>
        </row>
        <row r="359">
          <cell r="J359">
            <v>3075.8253222329208</v>
          </cell>
          <cell r="Q359">
            <v>3576.541072363862</v>
          </cell>
        </row>
        <row r="360">
          <cell r="J360">
            <v>3087.0422417322488</v>
          </cell>
          <cell r="Q360">
            <v>3589.5840020142427</v>
          </cell>
        </row>
        <row r="361">
          <cell r="J361">
            <v>2921.0600251448859</v>
          </cell>
          <cell r="Q361">
            <v>3396.5814245870765</v>
          </cell>
        </row>
        <row r="362">
          <cell r="J362">
            <v>2932.222390225762</v>
          </cell>
          <cell r="Q362">
            <v>3409.5609188671647</v>
          </cell>
        </row>
        <row r="363">
          <cell r="J363">
            <v>3009.8091878443574</v>
          </cell>
          <cell r="Q363">
            <v>3499.7781254004153</v>
          </cell>
        </row>
        <row r="364">
          <cell r="J364">
            <v>3010.9334425269567</v>
          </cell>
          <cell r="Q364">
            <v>3501.0853982871586</v>
          </cell>
        </row>
        <row r="365">
          <cell r="J365">
            <v>3055.1802089175171</v>
          </cell>
          <cell r="Q365">
            <v>3552.5351266482762</v>
          </cell>
        </row>
        <row r="366">
          <cell r="J366">
            <v>3086.1032157092814</v>
          </cell>
          <cell r="Q366">
            <v>3588.4921112898619</v>
          </cell>
        </row>
        <row r="367">
          <cell r="J367">
            <v>3120.2997170544891</v>
          </cell>
          <cell r="Q367">
            <v>3628.2554849470807</v>
          </cell>
        </row>
        <row r="368">
          <cell r="J368">
            <v>3118.0364180447896</v>
          </cell>
          <cell r="Q368">
            <v>3625.6237419125455</v>
          </cell>
        </row>
        <row r="369">
          <cell r="J369">
            <v>3026.4707070141858</v>
          </cell>
          <cell r="Q369">
            <v>3519.1519849002161</v>
          </cell>
        </row>
        <row r="370">
          <cell r="J370">
            <v>3027.5887858859942</v>
          </cell>
          <cell r="Q370">
            <v>3520.4520766116207</v>
          </cell>
        </row>
        <row r="371">
          <cell r="J371">
            <v>3022.0995677982846</v>
          </cell>
          <cell r="Q371">
            <v>3514.0692648817267</v>
          </cell>
        </row>
        <row r="372">
          <cell r="J372">
            <v>3033.1205602213322</v>
          </cell>
          <cell r="Q372">
            <v>3526.884372350386</v>
          </cell>
        </row>
        <row r="373">
          <cell r="J373">
            <v>2869.1305138633957</v>
          </cell>
          <cell r="Q373">
            <v>3336.1982719341813</v>
          </cell>
        </row>
        <row r="374">
          <cell r="J374">
            <v>2880.0944385978205</v>
          </cell>
          <cell r="Q374">
            <v>3348.9470216253721</v>
          </cell>
        </row>
        <row r="375">
          <cell r="J375">
            <v>2956.301927182179</v>
          </cell>
          <cell r="Q375">
            <v>3437.5603804443945</v>
          </cell>
        </row>
        <row r="376">
          <cell r="J376">
            <v>2957.4061952860293</v>
          </cell>
          <cell r="Q376">
            <v>3438.84441312329</v>
          </cell>
        </row>
        <row r="377">
          <cell r="J377">
            <v>3000.8663592327275</v>
          </cell>
          <cell r="Q377">
            <v>3489.379487479916</v>
          </cell>
        </row>
        <row r="378">
          <cell r="J378">
            <v>3031.2396283894459</v>
          </cell>
          <cell r="Q378">
            <v>3524.6972423133088</v>
          </cell>
        </row>
        <row r="379">
          <cell r="J379">
            <v>3064.8281971392576</v>
          </cell>
          <cell r="Q379">
            <v>3563.7537176037881</v>
          </cell>
        </row>
        <row r="380">
          <cell r="J380">
            <v>3062.6051342118176</v>
          </cell>
          <cell r="Q380">
            <v>3561.1687607114154</v>
          </cell>
        </row>
        <row r="381">
          <cell r="J381">
            <v>2972.6672441034239</v>
          </cell>
          <cell r="Q381">
            <v>3456.5898187249113</v>
          </cell>
        </row>
        <row r="382">
          <cell r="J382">
            <v>2973.7654461877346</v>
          </cell>
          <cell r="Q382">
            <v>3457.8667978927147</v>
          </cell>
        </row>
        <row r="383">
          <cell r="J383">
            <v>2968.373813363648</v>
          </cell>
          <cell r="Q383">
            <v>3451.5974573995913</v>
          </cell>
        </row>
        <row r="384">
          <cell r="J384">
            <v>2979.1988787104156</v>
          </cell>
          <cell r="Q384">
            <v>3464.1847426865293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mplicit Assumptions "/>
      <sheetName val="Energy Summary"/>
    </sheetNames>
    <sheetDataSet>
      <sheetData sheetId="0" refreshError="1"/>
      <sheetData sheetId="1">
        <row r="48">
          <cell r="C48">
            <v>618463.48440101114</v>
          </cell>
          <cell r="D48">
            <v>866948.5118092146</v>
          </cell>
        </row>
        <row r="49">
          <cell r="C49">
            <v>691552.34045249701</v>
          </cell>
          <cell r="D49">
            <v>946919.03859965352</v>
          </cell>
        </row>
        <row r="50">
          <cell r="C50">
            <v>943655.8951537027</v>
          </cell>
          <cell r="D50">
            <v>1263842.2539654537</v>
          </cell>
        </row>
        <row r="51">
          <cell r="C51">
            <v>1010296.0040331867</v>
          </cell>
          <cell r="D51">
            <v>1325108.2661955208</v>
          </cell>
        </row>
        <row r="52">
          <cell r="C52">
            <v>1073301.2199501784</v>
          </cell>
          <cell r="D52">
            <v>1380178.0712075206</v>
          </cell>
        </row>
        <row r="53">
          <cell r="C53">
            <v>1013447.5168144832</v>
          </cell>
          <cell r="D53">
            <v>1279007.3157667373</v>
          </cell>
        </row>
        <row r="54">
          <cell r="C54">
            <v>1098715.5691122545</v>
          </cell>
          <cell r="D54">
            <v>1362157.7163245287</v>
          </cell>
        </row>
        <row r="55">
          <cell r="C55">
            <v>1101044.7420283474</v>
          </cell>
          <cell r="D55">
            <v>1342140.1504187216</v>
          </cell>
        </row>
        <row r="56">
          <cell r="C56">
            <v>1045414.2577486903</v>
          </cell>
          <cell r="D56">
            <v>1253961.3449322798</v>
          </cell>
        </row>
        <row r="57">
          <cell r="C57">
            <v>962243.27566721453</v>
          </cell>
          <cell r="D57">
            <v>1136605.9816535769</v>
          </cell>
        </row>
        <row r="58">
          <cell r="C58">
            <v>914852.23421857168</v>
          </cell>
          <cell r="D58">
            <v>1064899.8253999588</v>
          </cell>
        </row>
        <row r="59">
          <cell r="C59">
            <v>884607.4604198623</v>
          </cell>
          <cell r="D59">
            <v>1015368.523726834</v>
          </cell>
        </row>
        <row r="60">
          <cell r="C60">
            <v>822169.82527904864</v>
          </cell>
          <cell r="D60">
            <v>1000410.3294819016</v>
          </cell>
        </row>
        <row r="61">
          <cell r="C61">
            <v>948577.25390394323</v>
          </cell>
          <cell r="D61">
            <v>1124276.39107365</v>
          </cell>
        </row>
        <row r="62">
          <cell r="C62">
            <v>1331154.293019094</v>
          </cell>
          <cell r="D62">
            <v>1541219.9838869169</v>
          </cell>
        </row>
        <row r="63">
          <cell r="C63">
            <v>1461560.0260441639</v>
          </cell>
          <cell r="D63">
            <v>1657078.8683019655</v>
          </cell>
        </row>
        <row r="64">
          <cell r="C64">
            <v>1588565.5679162331</v>
          </cell>
          <cell r="D64">
            <v>1767334.1738235522</v>
          </cell>
        </row>
        <row r="65">
          <cell r="C65">
            <v>1531459.7177412873</v>
          </cell>
          <cell r="D65">
            <v>1674847.8785189923</v>
          </cell>
        </row>
        <row r="66">
          <cell r="C66">
            <v>1692128.1824668986</v>
          </cell>
          <cell r="D66">
            <v>1821899.2757097816</v>
          </cell>
        </row>
        <row r="67">
          <cell r="C67">
            <v>1725508.3749150969</v>
          </cell>
          <cell r="D67">
            <v>1831506.6656378955</v>
          </cell>
        </row>
        <row r="68">
          <cell r="C68">
            <v>1664818.2285833554</v>
          </cell>
          <cell r="D68">
            <v>1744077.9401242472</v>
          </cell>
        </row>
        <row r="69">
          <cell r="C69">
            <v>1555251.9015725316</v>
          </cell>
          <cell r="D69">
            <v>1609735.3974356512</v>
          </cell>
        </row>
        <row r="70">
          <cell r="C70">
            <v>1499111.954350445</v>
          </cell>
          <cell r="D70">
            <v>1534399.8362791082</v>
          </cell>
        </row>
        <row r="71">
          <cell r="C71">
            <v>1468185.6742079025</v>
          </cell>
          <cell r="D71">
            <v>1487266.2597263386</v>
          </cell>
        </row>
        <row r="72">
          <cell r="C72">
            <v>1262351.2260577686</v>
          </cell>
          <cell r="D72">
            <v>1338700.613241272</v>
          </cell>
        </row>
        <row r="73">
          <cell r="C73">
            <v>1467188.800139233</v>
          </cell>
          <cell r="D73">
            <v>1522922.9033687413</v>
          </cell>
        </row>
        <row r="74">
          <cell r="C74">
            <v>2072035.4902793837</v>
          </cell>
          <cell r="D74">
            <v>2110817.1537253647</v>
          </cell>
        </row>
        <row r="75">
          <cell r="C75">
            <v>2287634.2118404186</v>
          </cell>
          <cell r="D75">
            <v>2292264.3782397113</v>
          </cell>
        </row>
        <row r="76">
          <cell r="C76">
            <v>2498538.8169271438</v>
          </cell>
          <cell r="D76">
            <v>2467117.5628176774</v>
          </cell>
        </row>
        <row r="77">
          <cell r="C77">
            <v>2419118.0431834534</v>
          </cell>
          <cell r="D77">
            <v>2357543.6987622618</v>
          </cell>
        </row>
        <row r="78">
          <cell r="C78">
            <v>2683203.8271666621</v>
          </cell>
          <cell r="D78">
            <v>2584204.4638121119</v>
          </cell>
        </row>
        <row r="79">
          <cell r="C79">
            <v>2745590.3148042592</v>
          </cell>
          <cell r="D79">
            <v>2616187.4997020378</v>
          </cell>
        </row>
        <row r="80">
          <cell r="C80">
            <v>2657284.0966233378</v>
          </cell>
          <cell r="D80">
            <v>2507571.7516206852</v>
          </cell>
        </row>
        <row r="81">
          <cell r="C81">
            <v>2489424.4157685325</v>
          </cell>
          <cell r="D81">
            <v>2328432.0837680721</v>
          </cell>
        </row>
        <row r="82">
          <cell r="C82">
            <v>2405750.2081867759</v>
          </cell>
          <cell r="D82">
            <v>2231954.6999396943</v>
          </cell>
        </row>
        <row r="83">
          <cell r="C83">
            <v>2361678.5490230317</v>
          </cell>
          <cell r="D83">
            <v>2174744.1910023708</v>
          </cell>
        </row>
        <row r="84">
          <cell r="C84">
            <v>1937472.0647900379</v>
          </cell>
          <cell r="D84">
            <v>1857761.0568552823</v>
          </cell>
        </row>
        <row r="85">
          <cell r="C85">
            <v>2193359.2170557645</v>
          </cell>
          <cell r="D85">
            <v>2081026.7720512673</v>
          </cell>
        </row>
        <row r="86">
          <cell r="C86">
            <v>3026794.9790208442</v>
          </cell>
          <cell r="D86">
            <v>2844336.1753018349</v>
          </cell>
        </row>
        <row r="87">
          <cell r="C87">
            <v>3274051.8826728771</v>
          </cell>
          <cell r="D87">
            <v>3049829.5615820484</v>
          </cell>
        </row>
        <row r="88">
          <cell r="C88">
            <v>3511239.8121744134</v>
          </cell>
          <cell r="D88">
            <v>3244586.4324106374</v>
          </cell>
        </row>
        <row r="89">
          <cell r="C89">
            <v>3344411.7025066232</v>
          </cell>
          <cell r="D89">
            <v>3067652.3478713525</v>
          </cell>
        </row>
        <row r="90">
          <cell r="C90">
            <v>3655086.8042720421</v>
          </cell>
          <cell r="D90">
            <v>3329800.2849938045</v>
          </cell>
        </row>
        <row r="91">
          <cell r="C91">
            <v>3690260.109993103</v>
          </cell>
          <cell r="D91">
            <v>3340647.8402399626</v>
          </cell>
        </row>
        <row r="92">
          <cell r="C92">
            <v>3528194.7876884462</v>
          </cell>
          <cell r="D92">
            <v>3175229.8489482147</v>
          </cell>
        </row>
        <row r="93">
          <cell r="C93">
            <v>3268563.1776456255</v>
          </cell>
          <cell r="D93">
            <v>2925525.1549787768</v>
          </cell>
        </row>
        <row r="94">
          <cell r="C94">
            <v>3126415.5687886896</v>
          </cell>
          <cell r="D94">
            <v>2784042.8096800502</v>
          </cell>
        </row>
        <row r="95">
          <cell r="C95">
            <v>3040209.8933915328</v>
          </cell>
          <cell r="D95">
            <v>2694372.7150867674</v>
          </cell>
        </row>
        <row r="96">
          <cell r="C96">
            <v>2624257.5293108462</v>
          </cell>
          <cell r="D96">
            <v>2384760.2495902041</v>
          </cell>
        </row>
        <row r="97">
          <cell r="C97">
            <v>2931278.4937644824</v>
          </cell>
          <cell r="D97">
            <v>2647265.5948713408</v>
          </cell>
        </row>
        <row r="98">
          <cell r="C98">
            <v>3995958.7887334973</v>
          </cell>
          <cell r="D98">
            <v>3588022.6792315659</v>
          </cell>
        </row>
        <row r="99">
          <cell r="C99">
            <v>4274280.1315705217</v>
          </cell>
          <cell r="D99">
            <v>3817356.7095385566</v>
          </cell>
        </row>
        <row r="100">
          <cell r="C100">
            <v>4537025.7137220195</v>
          </cell>
          <cell r="D100">
            <v>4031728.7602435034</v>
          </cell>
        </row>
        <row r="101">
          <cell r="C101">
            <v>4280667.2984954463</v>
          </cell>
          <cell r="D101">
            <v>3786096.2646854161</v>
          </cell>
        </row>
        <row r="102">
          <cell r="C102">
            <v>4637445.9361732742</v>
          </cell>
          <cell r="D102">
            <v>4083625.446970392</v>
          </cell>
        </row>
        <row r="103">
          <cell r="C103">
            <v>4644109.7418956216</v>
          </cell>
          <cell r="D103">
            <v>4072599.0794586586</v>
          </cell>
        </row>
        <row r="104">
          <cell r="C104">
            <v>4406649.0907311486</v>
          </cell>
          <cell r="D104">
            <v>3849328.2433448122</v>
          </cell>
        </row>
        <row r="105">
          <cell r="C105">
            <v>4053632.6765557011</v>
          </cell>
          <cell r="D105">
            <v>3527965.5719746361</v>
          </cell>
        </row>
        <row r="106">
          <cell r="C106">
            <v>3851814.220200425</v>
          </cell>
          <cell r="D106">
            <v>3340695.8821728448</v>
          </cell>
        </row>
        <row r="107">
          <cell r="C107">
            <v>3722493.378847017</v>
          </cell>
          <cell r="D107">
            <v>3217942.5179180689</v>
          </cell>
        </row>
        <row r="108">
          <cell r="C108">
            <v>3319240.8830584837</v>
          </cell>
          <cell r="D108">
            <v>2917713.5615313537</v>
          </cell>
        </row>
        <row r="109">
          <cell r="C109">
            <v>3678365.8761437042</v>
          </cell>
          <cell r="D109">
            <v>3219801.698735672</v>
          </cell>
        </row>
        <row r="110">
          <cell r="C110">
            <v>4977634.679614285</v>
          </cell>
          <cell r="D110">
            <v>4339848.8086680444</v>
          </cell>
        </row>
        <row r="111">
          <cell r="C111">
            <v>5287905.8023678251</v>
          </cell>
          <cell r="D111">
            <v>4593149.6044714544</v>
          </cell>
        </row>
        <row r="112">
          <cell r="C112">
            <v>5577046.2652857564</v>
          </cell>
          <cell r="D112">
            <v>4827210.3116834145</v>
          </cell>
        </row>
        <row r="113">
          <cell r="C113">
            <v>5230365.2479245281</v>
          </cell>
          <cell r="D113">
            <v>4512026.2993663559</v>
          </cell>
        </row>
        <row r="114">
          <cell r="C114">
            <v>5634379.9445703486</v>
          </cell>
          <cell r="D114">
            <v>4845174.3991713468</v>
          </cell>
        </row>
        <row r="115">
          <cell r="C115">
            <v>5612566.5792397913</v>
          </cell>
          <cell r="D115">
            <v>4811923.2416619044</v>
          </cell>
        </row>
        <row r="116">
          <cell r="C116">
            <v>5298973.8404692104</v>
          </cell>
          <cell r="D116">
            <v>4530100.4979334315</v>
          </cell>
        </row>
        <row r="117">
          <cell r="C117">
            <v>4851470.2178568579</v>
          </cell>
          <cell r="D117">
            <v>4136266.8239313043</v>
          </cell>
        </row>
        <row r="118">
          <cell r="C118">
            <v>4589353.063470073</v>
          </cell>
          <cell r="D118">
            <v>3902668.97751822</v>
          </cell>
        </row>
        <row r="119">
          <cell r="C119">
            <v>4416516.5999991372</v>
          </cell>
          <cell r="D119">
            <v>3746426.7753274972</v>
          </cell>
        </row>
        <row r="120">
          <cell r="C120">
            <v>3925388.9695118139</v>
          </cell>
          <cell r="D120">
            <v>3387799.9374619494</v>
          </cell>
        </row>
        <row r="121">
          <cell r="C121">
            <v>4350096.1047269506</v>
          </cell>
          <cell r="D121">
            <v>3738558.8967450019</v>
          </cell>
        </row>
        <row r="122">
          <cell r="C122">
            <v>5886632.8037069775</v>
          </cell>
          <cell r="D122">
            <v>5039061.9958195379</v>
          </cell>
        </row>
        <row r="123">
          <cell r="C123">
            <v>6253564.546754363</v>
          </cell>
          <cell r="D123">
            <v>5333173.2586576445</v>
          </cell>
        </row>
        <row r="124">
          <cell r="C124">
            <v>6595506.8232461382</v>
          </cell>
          <cell r="D124">
            <v>5604944.5729188016</v>
          </cell>
        </row>
        <row r="125">
          <cell r="C125">
            <v>6185516.1387993535</v>
          </cell>
          <cell r="D125">
            <v>5238979.8012925163</v>
          </cell>
        </row>
        <row r="126">
          <cell r="C126">
            <v>6663310.5772291543</v>
          </cell>
          <cell r="D126">
            <v>5625802.9379312452</v>
          </cell>
        </row>
        <row r="127">
          <cell r="C127">
            <v>6637513.7319042068</v>
          </cell>
          <cell r="D127">
            <v>5587194.532083516</v>
          </cell>
        </row>
        <row r="128">
          <cell r="C128">
            <v>6266653.7910147207</v>
          </cell>
          <cell r="D128">
            <v>5259966.0178912003</v>
          </cell>
        </row>
        <row r="129">
          <cell r="C129">
            <v>5737428.6320378641</v>
          </cell>
          <cell r="D129">
            <v>4802679.9724938748</v>
          </cell>
        </row>
        <row r="130">
          <cell r="C130">
            <v>5427444.5655601006</v>
          </cell>
          <cell r="D130">
            <v>4531446.0926835006</v>
          </cell>
        </row>
        <row r="131">
          <cell r="C131">
            <v>5223045.3155083572</v>
          </cell>
          <cell r="D131">
            <v>4350030.984021211</v>
          </cell>
        </row>
        <row r="132">
          <cell r="C132">
            <v>4537144.7137847161</v>
          </cell>
          <cell r="D132">
            <v>3862662.8512245449</v>
          </cell>
        </row>
        <row r="133">
          <cell r="C133">
            <v>5028040.7112042168</v>
          </cell>
          <cell r="D133">
            <v>4262587.1757913195</v>
          </cell>
        </row>
        <row r="134">
          <cell r="C134">
            <v>6804040.3421861287</v>
          </cell>
          <cell r="D134">
            <v>5745379.8735386981</v>
          </cell>
        </row>
        <row r="135">
          <cell r="C135">
            <v>7228156.8899264419</v>
          </cell>
          <cell r="D135">
            <v>6080716.2777133174</v>
          </cell>
        </row>
        <row r="136">
          <cell r="C136">
            <v>7623389.4654123597</v>
          </cell>
          <cell r="D136">
            <v>6390581.3757130234</v>
          </cell>
        </row>
        <row r="137">
          <cell r="C137">
            <v>7149503.4171540523</v>
          </cell>
          <cell r="D137">
            <v>5973319.862544463</v>
          </cell>
        </row>
        <row r="138">
          <cell r="C138">
            <v>7701760.1558963303</v>
          </cell>
          <cell r="D138">
            <v>6414363.426943359</v>
          </cell>
        </row>
        <row r="139">
          <cell r="C139">
            <v>7671942.9782083407</v>
          </cell>
          <cell r="D139">
            <v>6370343.3378690472</v>
          </cell>
        </row>
        <row r="140">
          <cell r="C140">
            <v>7243286.0391303999</v>
          </cell>
          <cell r="D140">
            <v>5997247.6861290568</v>
          </cell>
        </row>
        <row r="141">
          <cell r="C141">
            <v>6631583.3133359822</v>
          </cell>
          <cell r="D141">
            <v>5475864.531118161</v>
          </cell>
        </row>
        <row r="142">
          <cell r="C142">
            <v>6273289.5036012521</v>
          </cell>
          <cell r="D142">
            <v>5166612.1989624631</v>
          </cell>
        </row>
        <row r="143">
          <cell r="C143">
            <v>6037035.4701597802</v>
          </cell>
          <cell r="D143">
            <v>4959768.4024525452</v>
          </cell>
        </row>
        <row r="144">
          <cell r="C144">
            <v>5155050.3309993967</v>
          </cell>
          <cell r="D144">
            <v>4342306.8778250664</v>
          </cell>
        </row>
        <row r="145">
          <cell r="C145">
            <v>5712800.5756180556</v>
          </cell>
          <cell r="D145">
            <v>4791891.5845579654</v>
          </cell>
        </row>
        <row r="146">
          <cell r="C146">
            <v>7730670.4173562629</v>
          </cell>
          <cell r="D146">
            <v>6458809.2467546575</v>
          </cell>
        </row>
        <row r="147">
          <cell r="C147">
            <v>8212546.6385771763</v>
          </cell>
          <cell r="D147">
            <v>6835785.863745952</v>
          </cell>
        </row>
        <row r="148">
          <cell r="C148">
            <v>8661605.2310638297</v>
          </cell>
          <cell r="D148">
            <v>7184128.2891832376</v>
          </cell>
        </row>
        <row r="149">
          <cell r="C149">
            <v>8123181.4901353186</v>
          </cell>
          <cell r="D149">
            <v>6715053.5580274677</v>
          </cell>
        </row>
        <row r="150">
          <cell r="C150">
            <v>8750649.0856035799</v>
          </cell>
          <cell r="D150">
            <v>7210863.4634927269</v>
          </cell>
        </row>
        <row r="151">
          <cell r="C151">
            <v>8716771.1598581355</v>
          </cell>
          <cell r="D151">
            <v>7161377.2041653665</v>
          </cell>
        </row>
        <row r="152">
          <cell r="C152">
            <v>8229736.1995304897</v>
          </cell>
          <cell r="D152">
            <v>6741952.6058928091</v>
          </cell>
        </row>
        <row r="153">
          <cell r="C153">
            <v>7534726.7744400259</v>
          </cell>
          <cell r="D153">
            <v>6155826.9855145747</v>
          </cell>
        </row>
        <row r="154">
          <cell r="C154">
            <v>7127637.5720929103</v>
          </cell>
          <cell r="D154">
            <v>5808173.4157816088</v>
          </cell>
        </row>
        <row r="155">
          <cell r="C155">
            <v>6859208.5247248188</v>
          </cell>
          <cell r="D155">
            <v>5575644.9050585665</v>
          </cell>
        </row>
        <row r="156">
          <cell r="C156">
            <v>5779456.0585201792</v>
          </cell>
          <cell r="D156">
            <v>4826681.2289065951</v>
          </cell>
        </row>
        <row r="157">
          <cell r="C157">
            <v>6404763.829235482</v>
          </cell>
          <cell r="D157">
            <v>5326416.0762691209</v>
          </cell>
        </row>
        <row r="158">
          <cell r="C158">
            <v>8667048.2558315881</v>
          </cell>
          <cell r="D158">
            <v>7179274.5721402112</v>
          </cell>
        </row>
        <row r="159">
          <cell r="C159">
            <v>9207291.75829456</v>
          </cell>
          <cell r="D159">
            <v>7598302.0642459616</v>
          </cell>
        </row>
        <row r="160">
          <cell r="C160">
            <v>9710742.5951119754</v>
          </cell>
          <cell r="D160">
            <v>7985501.2865478359</v>
          </cell>
        </row>
        <row r="161">
          <cell r="C161">
            <v>9107102.2518067118</v>
          </cell>
          <cell r="D161">
            <v>7464102.3473374471</v>
          </cell>
        </row>
        <row r="162">
          <cell r="C162">
            <v>9810571.8909578566</v>
          </cell>
          <cell r="D162">
            <v>8015218.7080986099</v>
          </cell>
        </row>
        <row r="163">
          <cell r="C163">
            <v>9772590.4997729436</v>
          </cell>
          <cell r="D163">
            <v>7960212.37029141</v>
          </cell>
        </row>
        <row r="164">
          <cell r="C164">
            <v>9226563.4056725744</v>
          </cell>
          <cell r="D164">
            <v>7494001.9221625542</v>
          </cell>
        </row>
        <row r="165">
          <cell r="C165">
            <v>8447370.9294297695</v>
          </cell>
          <cell r="D165">
            <v>6842495.3360877708</v>
          </cell>
        </row>
        <row r="166">
          <cell r="C166">
            <v>7990973.0272181993</v>
          </cell>
          <cell r="D166">
            <v>6456061.8097606441</v>
          </cell>
        </row>
        <row r="167">
          <cell r="C167">
            <v>7690030.4981481573</v>
          </cell>
          <cell r="D167">
            <v>6197595.2781518372</v>
          </cell>
        </row>
        <row r="168">
          <cell r="C168">
            <v>6411324.3395418935</v>
          </cell>
          <cell r="D168">
            <v>5315617.3820989672</v>
          </cell>
        </row>
        <row r="169">
          <cell r="C169">
            <v>7104997.0467132693</v>
          </cell>
          <cell r="D169">
            <v>5865974.680437183</v>
          </cell>
        </row>
        <row r="170">
          <cell r="C170">
            <v>9614617.166727813</v>
          </cell>
          <cell r="D170">
            <v>7906525.1871159226</v>
          </cell>
        </row>
        <row r="171">
          <cell r="C171">
            <v>10213925.524045281</v>
          </cell>
          <cell r="D171">
            <v>8367999.586393632</v>
          </cell>
        </row>
        <row r="172">
          <cell r="C172">
            <v>10772418.671353107</v>
          </cell>
          <cell r="D172">
            <v>8794421.556022916</v>
          </cell>
        </row>
        <row r="173">
          <cell r="C173">
            <v>10102782.292743215</v>
          </cell>
          <cell r="D173">
            <v>8220205.6232042992</v>
          </cell>
        </row>
        <row r="174">
          <cell r="C174">
            <v>10883162.310161896</v>
          </cell>
          <cell r="D174">
            <v>8827149.3114007544</v>
          </cell>
        </row>
        <row r="175">
          <cell r="C175">
            <v>10841028.411177663</v>
          </cell>
          <cell r="D175">
            <v>8766570.9074194748</v>
          </cell>
        </row>
        <row r="176">
          <cell r="C176">
            <v>10235304.141798688</v>
          </cell>
          <cell r="D176">
            <v>8253133.9837319972</v>
          </cell>
        </row>
        <row r="177">
          <cell r="C177">
            <v>9370922.504921509</v>
          </cell>
          <cell r="D177">
            <v>7535630.6788212657</v>
          </cell>
        </row>
        <row r="178">
          <cell r="C178">
            <v>8864626.5924106464</v>
          </cell>
          <cell r="D178">
            <v>7110051.9691131869</v>
          </cell>
        </row>
        <row r="179">
          <cell r="C179">
            <v>8530781.998405017</v>
          </cell>
          <cell r="D179">
            <v>6825403.134240401</v>
          </cell>
        </row>
        <row r="180">
          <cell r="C180">
            <v>7050235.6839312576</v>
          </cell>
          <cell r="D180">
            <v>5808975.944500125</v>
          </cell>
        </row>
        <row r="181">
          <cell r="C181">
            <v>7813035.3512178259</v>
          </cell>
          <cell r="D181">
            <v>6410413.571988727</v>
          </cell>
        </row>
        <row r="182">
          <cell r="C182">
            <v>10572748.069870057</v>
          </cell>
          <cell r="D182">
            <v>8640353.7566891108</v>
          </cell>
        </row>
        <row r="183">
          <cell r="C183">
            <v>11231779.643172078</v>
          </cell>
          <cell r="D183">
            <v>9144658.9938257113</v>
          </cell>
        </row>
        <row r="184">
          <cell r="C184">
            <v>11845928.625168839</v>
          </cell>
          <cell r="D184">
            <v>9610658.4790641982</v>
          </cell>
        </row>
        <row r="185">
          <cell r="C185">
            <v>11109560.592340337</v>
          </cell>
          <cell r="D185">
            <v>8983147.8249066714</v>
          </cell>
        </row>
        <row r="186">
          <cell r="C186">
            <v>11967708.262689706</v>
          </cell>
          <cell r="D186">
            <v>9646423.7966259141</v>
          </cell>
        </row>
        <row r="187">
          <cell r="C187">
            <v>11921375.570348794</v>
          </cell>
          <cell r="D187">
            <v>9580222.927340528</v>
          </cell>
        </row>
        <row r="188">
          <cell r="C188">
            <v>11255288.716458015</v>
          </cell>
          <cell r="D188">
            <v>9019132.3663902972</v>
          </cell>
        </row>
        <row r="189">
          <cell r="C189">
            <v>10304768.365574963</v>
          </cell>
          <cell r="D189">
            <v>8235035.4047914585</v>
          </cell>
        </row>
        <row r="190">
          <cell r="C190">
            <v>9748018.2590489741</v>
          </cell>
          <cell r="D190">
            <v>7769957.4449836276</v>
          </cell>
        </row>
        <row r="191">
          <cell r="C191">
            <v>9380904.8601791523</v>
          </cell>
          <cell r="D191">
            <v>7458889.4888936281</v>
          </cell>
        </row>
        <row r="192">
          <cell r="C192">
            <v>7697305.2883267626</v>
          </cell>
          <cell r="D192">
            <v>6306654.7602815572</v>
          </cell>
        </row>
        <row r="193">
          <cell r="C193">
            <v>8530114.597995799</v>
          </cell>
          <cell r="D193">
            <v>6959620.0182982767</v>
          </cell>
        </row>
        <row r="194">
          <cell r="C194">
            <v>11543113.348088585</v>
          </cell>
          <cell r="D194">
            <v>9380608.3328219298</v>
          </cell>
        </row>
        <row r="195">
          <cell r="C195">
            <v>12262630.743218184</v>
          </cell>
          <cell r="D195">
            <v>9928119.4698638581</v>
          </cell>
        </row>
        <row r="196">
          <cell r="C196">
            <v>12933146.229348456</v>
          </cell>
          <cell r="D196">
            <v>10434043.04399237</v>
          </cell>
        </row>
        <row r="197">
          <cell r="C197">
            <v>12129194.445698997</v>
          </cell>
          <cell r="D197">
            <v>9752770.9760787711</v>
          </cell>
        </row>
        <row r="198">
          <cell r="C198">
            <v>13066102.784267087</v>
          </cell>
          <cell r="D198">
            <v>10472872.523130968</v>
          </cell>
        </row>
        <row r="199">
          <cell r="C199">
            <v>13015517.684170226</v>
          </cell>
          <cell r="D199">
            <v>10400999.953610562</v>
          </cell>
        </row>
        <row r="200">
          <cell r="C200">
            <v>12288297.475826845</v>
          </cell>
          <cell r="D200">
            <v>9791838.4609526098</v>
          </cell>
        </row>
        <row r="201">
          <cell r="C201">
            <v>11250538.505557269</v>
          </cell>
          <cell r="D201">
            <v>8940564.6938316561</v>
          </cell>
        </row>
        <row r="202">
          <cell r="C202">
            <v>10642689.955329886</v>
          </cell>
          <cell r="D202">
            <v>8435641.5960004274</v>
          </cell>
        </row>
        <row r="203">
          <cell r="C203">
            <v>10241882.942171905</v>
          </cell>
          <cell r="D203">
            <v>8097923.1711370125</v>
          </cell>
        </row>
        <row r="204">
          <cell r="C204">
            <v>8353232.3218720667</v>
          </cell>
          <cell r="D204">
            <v>6808608.6584986849</v>
          </cell>
        </row>
        <row r="205">
          <cell r="C205">
            <v>9257009.6027385741</v>
          </cell>
          <cell r="D205">
            <v>7513544.1716062687</v>
          </cell>
        </row>
        <row r="206">
          <cell r="C206">
            <v>12526761.496716822</v>
          </cell>
          <cell r="D206">
            <v>10127221.727606492</v>
          </cell>
        </row>
        <row r="207">
          <cell r="C207">
            <v>13307592.675423034</v>
          </cell>
          <cell r="D207">
            <v>10718309.905092476</v>
          </cell>
        </row>
        <row r="208">
          <cell r="C208">
            <v>14035246.240048207</v>
          </cell>
          <cell r="D208">
            <v>11264500.517751954</v>
          </cell>
        </row>
        <row r="209">
          <cell r="C209">
            <v>13162785.583642671</v>
          </cell>
          <cell r="D209">
            <v>10529005.223225517</v>
          </cell>
        </row>
        <row r="210">
          <cell r="C210">
            <v>14179532.707889795</v>
          </cell>
          <cell r="D210">
            <v>11306420.479747185</v>
          </cell>
        </row>
        <row r="211">
          <cell r="C211">
            <v>14124636.990842555</v>
          </cell>
          <cell r="D211">
            <v>11228827.489842765</v>
          </cell>
        </row>
        <row r="212">
          <cell r="C212">
            <v>13335446.602530312</v>
          </cell>
          <cell r="D212">
            <v>10571182.134105908</v>
          </cell>
        </row>
        <row r="213">
          <cell r="C213">
            <v>12209254.844758304</v>
          </cell>
          <cell r="D213">
            <v>9652154.5098137278</v>
          </cell>
        </row>
        <row r="214">
          <cell r="C214">
            <v>11549608.388450708</v>
          </cell>
          <cell r="D214">
            <v>9107044.0025095046</v>
          </cell>
        </row>
        <row r="215">
          <cell r="C215">
            <v>11114646.545086946</v>
          </cell>
          <cell r="D215">
            <v>8742446.1801995151</v>
          </cell>
        </row>
        <row r="216">
          <cell r="C216">
            <v>9018359.018127868</v>
          </cell>
          <cell r="D216">
            <v>7314748.6292260969</v>
          </cell>
        </row>
        <row r="217">
          <cell r="C217">
            <v>9994099.6269386746</v>
          </cell>
          <cell r="D217">
            <v>8072087.8062634068</v>
          </cell>
        </row>
        <row r="218">
          <cell r="C218">
            <v>13524205.739621388</v>
          </cell>
          <cell r="D218">
            <v>10880061.546408916</v>
          </cell>
        </row>
        <row r="219">
          <cell r="C219">
            <v>14367210.654459244</v>
          </cell>
          <cell r="D219">
            <v>11515090.17749648</v>
          </cell>
        </row>
        <row r="220">
          <cell r="C220">
            <v>15152803.684049452</v>
          </cell>
          <cell r="D220">
            <v>12101883.637899011</v>
          </cell>
        </row>
        <row r="221">
          <cell r="C221">
            <v>14210873.288069123</v>
          </cell>
          <cell r="D221">
            <v>11311712.9191393</v>
          </cell>
        </row>
        <row r="222">
          <cell r="C222">
            <v>15308578.971783983</v>
          </cell>
          <cell r="D222">
            <v>12146919.856004905</v>
          </cell>
        </row>
        <row r="223">
          <cell r="C223">
            <v>15249312.17950367</v>
          </cell>
          <cell r="D223">
            <v>12063558.739951855</v>
          </cell>
        </row>
        <row r="224">
          <cell r="C224">
            <v>14397282.452421866</v>
          </cell>
          <cell r="D224">
            <v>11357025.187257726</v>
          </cell>
        </row>
        <row r="225">
          <cell r="C225">
            <v>13181417.598735111</v>
          </cell>
          <cell r="D225">
            <v>10369678.668726221</v>
          </cell>
        </row>
        <row r="226">
          <cell r="C226">
            <v>12469246.748124259</v>
          </cell>
          <cell r="D226">
            <v>9784045.6068078801</v>
          </cell>
        </row>
        <row r="227">
          <cell r="C227">
            <v>11999651.038165364</v>
          </cell>
          <cell r="D227">
            <v>9392344.2248182017</v>
          </cell>
        </row>
        <row r="228">
          <cell r="C228">
            <v>9692981.2340054866</v>
          </cell>
          <cell r="D228">
            <v>7825008.3059221422</v>
          </cell>
        </row>
        <row r="229">
          <cell r="C229">
            <v>10741712.537721492</v>
          </cell>
          <cell r="D229">
            <v>8635177.684407562</v>
          </cell>
        </row>
        <row r="230">
          <cell r="C230">
            <v>14535889.752833605</v>
          </cell>
          <cell r="D230">
            <v>11639029.074687609</v>
          </cell>
        </row>
        <row r="231">
          <cell r="C231">
            <v>15441956.012035826</v>
          </cell>
          <cell r="D231">
            <v>12318355.810934495</v>
          </cell>
        </row>
        <row r="232">
          <cell r="C232">
            <v>16286315.665280608</v>
          </cell>
          <cell r="D232">
            <v>12946082.604328953</v>
          </cell>
        </row>
        <row r="233">
          <cell r="C233">
            <v>15273923.761872886</v>
          </cell>
          <cell r="D233">
            <v>12100791.43291581</v>
          </cell>
        </row>
        <row r="234">
          <cell r="C234">
            <v>16453743.790252956</v>
          </cell>
          <cell r="D234">
            <v>12994260.443186997</v>
          </cell>
        </row>
        <row r="235">
          <cell r="C235">
            <v>16390043.520146385</v>
          </cell>
          <cell r="D235">
            <v>12905084.251554137</v>
          </cell>
        </row>
        <row r="236">
          <cell r="C236">
            <v>15474277.343748014</v>
          </cell>
          <cell r="D236">
            <v>12149264.578386616</v>
          </cell>
        </row>
        <row r="237">
          <cell r="C237">
            <v>14167459.197987491</v>
          </cell>
          <cell r="D237">
            <v>11093043.086719342</v>
          </cell>
        </row>
        <row r="238">
          <cell r="C238">
            <v>13402014.101324026</v>
          </cell>
          <cell r="D238">
            <v>10466557.63848071</v>
          </cell>
        </row>
        <row r="239">
          <cell r="C239">
            <v>12897290.082791222</v>
          </cell>
          <cell r="D239">
            <v>10047532.088475624</v>
          </cell>
        </row>
        <row r="240">
          <cell r="C240">
            <v>10375977.47199975</v>
          </cell>
          <cell r="D240">
            <v>8339447.916512927</v>
          </cell>
        </row>
        <row r="241">
          <cell r="C241">
            <v>11498605.497251948</v>
          </cell>
          <cell r="D241">
            <v>9202880.2697181553</v>
          </cell>
        </row>
        <row r="242">
          <cell r="C242">
            <v>15560131.704551704</v>
          </cell>
          <cell r="D242">
            <v>12404213.896319758</v>
          </cell>
        </row>
        <row r="243">
          <cell r="C243">
            <v>16530042.082654888</v>
          </cell>
          <cell r="D243">
            <v>13128201.617960649</v>
          </cell>
        </row>
        <row r="244">
          <cell r="C244">
            <v>17433897.824126597</v>
          </cell>
          <cell r="D244">
            <v>13797197.061115753</v>
          </cell>
        </row>
        <row r="245">
          <cell r="C245">
            <v>16350169.781226773</v>
          </cell>
          <cell r="D245">
            <v>12896333.902548486</v>
          </cell>
        </row>
        <row r="246">
          <cell r="C246">
            <v>17613123.431909431</v>
          </cell>
          <cell r="D246">
            <v>13848542.256185096</v>
          </cell>
        </row>
        <row r="247">
          <cell r="C247">
            <v>17544934.651633319</v>
          </cell>
          <cell r="D247">
            <v>13753503.353165355</v>
          </cell>
        </row>
        <row r="248">
          <cell r="C248">
            <v>16564640.871367503</v>
          </cell>
          <cell r="D248">
            <v>12947993.818576615</v>
          </cell>
        </row>
        <row r="249">
          <cell r="C249">
            <v>15165740.438872971</v>
          </cell>
          <cell r="D249">
            <v>11822333.145297267</v>
          </cell>
        </row>
        <row r="250">
          <cell r="C250">
            <v>14346359.807951149</v>
          </cell>
          <cell r="D250">
            <v>11154660.65706677</v>
          </cell>
        </row>
        <row r="251">
          <cell r="C251">
            <v>13806071.436453968</v>
          </cell>
          <cell r="D251">
            <v>10708087.105533168</v>
          </cell>
        </row>
        <row r="252">
          <cell r="C252">
            <v>11067703.418873189</v>
          </cell>
          <cell r="D252">
            <v>8858122.7085383609</v>
          </cell>
        </row>
        <row r="253">
          <cell r="C253">
            <v>12265172.675792459</v>
          </cell>
          <cell r="D253">
            <v>9775256.5298395753</v>
          </cell>
        </row>
        <row r="254">
          <cell r="C254">
            <v>16597464.993473357</v>
          </cell>
          <cell r="D254">
            <v>13175698.187285013</v>
          </cell>
        </row>
        <row r="255">
          <cell r="C255">
            <v>17632035.513378728</v>
          </cell>
          <cell r="D255">
            <v>13944714.570860168</v>
          </cell>
        </row>
        <row r="256">
          <cell r="C256">
            <v>18596147.791672505</v>
          </cell>
          <cell r="D256">
            <v>14655318.412534958</v>
          </cell>
        </row>
        <row r="257">
          <cell r="C257">
            <v>17440171.827200845</v>
          </cell>
          <cell r="D257">
            <v>13698425.764235159</v>
          </cell>
        </row>
        <row r="258">
          <cell r="C258">
            <v>18787321.671662185</v>
          </cell>
          <cell r="D258">
            <v>14709857.039428649</v>
          </cell>
        </row>
        <row r="259">
          <cell r="C259">
            <v>18714587.01137333</v>
          </cell>
          <cell r="D259">
            <v>14608907.159597063</v>
          </cell>
        </row>
        <row r="260">
          <cell r="C260">
            <v>17668940.868383288</v>
          </cell>
          <cell r="D260">
            <v>13753298.686264426</v>
          </cell>
        </row>
        <row r="261">
          <cell r="C261">
            <v>16176781.200422967</v>
          </cell>
          <cell r="D261">
            <v>12557627.16557055</v>
          </cell>
        </row>
        <row r="262">
          <cell r="C262">
            <v>15302775.658806836</v>
          </cell>
          <cell r="D262">
            <v>11848428.560450668</v>
          </cell>
        </row>
        <row r="263">
          <cell r="C263">
            <v>14726468.368960312</v>
          </cell>
          <cell r="D263">
            <v>11374080.21539541</v>
          </cell>
        </row>
        <row r="264">
          <cell r="C264">
            <v>11768093.05743704</v>
          </cell>
          <cell r="D264">
            <v>9381054.4567101896</v>
          </cell>
        </row>
        <row r="265">
          <cell r="C265">
            <v>13041340.913429972</v>
          </cell>
          <cell r="D265">
            <v>10352330.493948225</v>
          </cell>
        </row>
        <row r="266">
          <cell r="C266">
            <v>17647790.618212447</v>
          </cell>
          <cell r="D266">
            <v>13953514.33560051</v>
          </cell>
        </row>
        <row r="267">
          <cell r="C267">
            <v>18747831.131763447</v>
          </cell>
          <cell r="D267">
            <v>14767928.948018003</v>
          </cell>
        </row>
        <row r="268">
          <cell r="C268">
            <v>19772954.644689485</v>
          </cell>
          <cell r="D268">
            <v>15520482.683751771</v>
          </cell>
        </row>
        <row r="269">
          <cell r="C269">
            <v>18543825.87178928</v>
          </cell>
          <cell r="D269">
            <v>14507100.690942682</v>
          </cell>
        </row>
        <row r="270">
          <cell r="C270">
            <v>19976226.445958886</v>
          </cell>
          <cell r="D270">
            <v>15578240.952147711</v>
          </cell>
        </row>
        <row r="271">
          <cell r="C271">
            <v>19898888.969665412</v>
          </cell>
          <cell r="D271">
            <v>15471331.581928033</v>
          </cell>
        </row>
        <row r="272">
          <cell r="C272">
            <v>18787071.942216575</v>
          </cell>
          <cell r="D272">
            <v>14565212.989303507</v>
          </cell>
        </row>
        <row r="273">
          <cell r="C273">
            <v>17200484.990567014</v>
          </cell>
          <cell r="D273">
            <v>13298956.016236857</v>
          </cell>
        </row>
        <row r="274">
          <cell r="C274">
            <v>16271170.375132421</v>
          </cell>
          <cell r="D274">
            <v>12547890.474004116</v>
          </cell>
        </row>
        <row r="275">
          <cell r="C275">
            <v>15658393.039138019</v>
          </cell>
          <cell r="D275">
            <v>12045539.377408393</v>
          </cell>
        </row>
        <row r="276">
          <cell r="C276">
            <v>12476839.121102469</v>
          </cell>
          <cell r="D276">
            <v>9908369.6396732386</v>
          </cell>
        </row>
        <row r="277">
          <cell r="C277">
            <v>13826769.698892469</v>
          </cell>
          <cell r="D277">
            <v>10934241.735770889</v>
          </cell>
        </row>
        <row r="278">
          <cell r="C278">
            <v>18710647.792437907</v>
          </cell>
          <cell r="D278">
            <v>14737850.467408344</v>
          </cell>
        </row>
        <row r="279">
          <cell r="C279">
            <v>19876939.429263212</v>
          </cell>
          <cell r="D279">
            <v>15598043.855797818</v>
          </cell>
        </row>
        <row r="280">
          <cell r="C280">
            <v>20963802.108510513</v>
          </cell>
          <cell r="D280">
            <v>16392899.127321534</v>
          </cell>
        </row>
        <row r="281">
          <cell r="C281">
            <v>19660647.733052686</v>
          </cell>
          <cell r="D281">
            <v>15322554.272457281</v>
          </cell>
        </row>
        <row r="282">
          <cell r="C282">
            <v>21179316.172676776</v>
          </cell>
          <cell r="D282">
            <v>16453904.025614718</v>
          </cell>
        </row>
        <row r="283">
          <cell r="C283">
            <v>21097320.963679343</v>
          </cell>
          <cell r="D283">
            <v>16340985.210041324</v>
          </cell>
        </row>
        <row r="284">
          <cell r="C284">
            <v>19918543.559738364</v>
          </cell>
          <cell r="D284">
            <v>15383933.100970333</v>
          </cell>
        </row>
        <row r="285">
          <cell r="C285">
            <v>18236402.702187803</v>
          </cell>
          <cell r="D285">
            <v>14046498.998454951</v>
          </cell>
        </row>
        <row r="286">
          <cell r="C286">
            <v>17251119.114347797</v>
          </cell>
          <cell r="D286">
            <v>13253215.572758542</v>
          </cell>
        </row>
        <row r="287">
          <cell r="C287">
            <v>16601436.604110662</v>
          </cell>
          <cell r="D287">
            <v>12722626.993731024</v>
          </cell>
        </row>
        <row r="288">
          <cell r="C288">
            <v>13193393.150645152</v>
          </cell>
          <cell r="D288">
            <v>10439860.1815251</v>
          </cell>
        </row>
        <row r="289">
          <cell r="C289">
            <v>14620851.232455162</v>
          </cell>
          <cell r="D289">
            <v>11520760.636076648</v>
          </cell>
        </row>
        <row r="290">
          <cell r="C290">
            <v>19785214.029999573</v>
          </cell>
          <cell r="D290">
            <v>15528397.0876405</v>
          </cell>
        </row>
        <row r="291">
          <cell r="C291">
            <v>21018486.651662268</v>
          </cell>
          <cell r="D291">
            <v>16434731.735058295</v>
          </cell>
        </row>
        <row r="292">
          <cell r="C292">
            <v>22167768.652407192</v>
          </cell>
          <cell r="D292">
            <v>17272223.492130999</v>
          </cell>
        </row>
        <row r="293">
          <cell r="C293">
            <v>20789773.164566088</v>
          </cell>
          <cell r="D293">
            <v>16144464.734922774</v>
          </cell>
        </row>
        <row r="294">
          <cell r="C294">
            <v>22395659.847479969</v>
          </cell>
          <cell r="D294">
            <v>17336500.727612697</v>
          </cell>
        </row>
        <row r="295">
          <cell r="C295">
            <v>22308955.593439959</v>
          </cell>
          <cell r="D295">
            <v>17217524.883016679</v>
          </cell>
        </row>
        <row r="296">
          <cell r="C296">
            <v>21062480.137890767</v>
          </cell>
          <cell r="D296">
            <v>16209135.958452461</v>
          </cell>
        </row>
        <row r="297">
          <cell r="C297">
            <v>19283732.696089424</v>
          </cell>
          <cell r="D297">
            <v>14799961.135547431</v>
          </cell>
        </row>
        <row r="298">
          <cell r="C298">
            <v>18241863.548537027</v>
          </cell>
          <cell r="D298">
            <v>13964125.538999697</v>
          </cell>
        </row>
        <row r="299">
          <cell r="C299">
            <v>17554869.294827424</v>
          </cell>
          <cell r="D299">
            <v>13405075.88901671</v>
          </cell>
        </row>
        <row r="300">
          <cell r="C300">
            <v>13916169.371185066</v>
          </cell>
          <cell r="D300">
            <v>10975234.324292965</v>
          </cell>
        </row>
        <row r="301">
          <cell r="C301">
            <v>15421828.166455917</v>
          </cell>
          <cell r="D301">
            <v>12111565.229464626</v>
          </cell>
        </row>
        <row r="302">
          <cell r="C302">
            <v>20869111.254609838</v>
          </cell>
          <cell r="D302">
            <v>16324720.231322683</v>
          </cell>
        </row>
        <row r="303">
          <cell r="C303">
            <v>22169946.489938535</v>
          </cell>
          <cell r="D303">
            <v>17277533.29190743</v>
          </cell>
        </row>
        <row r="304">
          <cell r="C304">
            <v>23382189.829843763</v>
          </cell>
          <cell r="D304">
            <v>18157973.079291057</v>
          </cell>
        </row>
        <row r="305">
          <cell r="C305">
            <v>21928703.347438142</v>
          </cell>
          <cell r="D305">
            <v>16972380.896405566</v>
          </cell>
        </row>
        <row r="306">
          <cell r="C306">
            <v>23622565.632537059</v>
          </cell>
          <cell r="D306">
            <v>18225546.562926196</v>
          </cell>
        </row>
        <row r="307">
          <cell r="C307">
            <v>23531111.442500733</v>
          </cell>
          <cell r="D307">
            <v>18100469.43060188</v>
          </cell>
        </row>
        <row r="308">
          <cell r="C308">
            <v>22216350.07987133</v>
          </cell>
          <cell r="D308">
            <v>17040368.572479341</v>
          </cell>
        </row>
        <row r="309">
          <cell r="C309">
            <v>20340157.171342775</v>
          </cell>
          <cell r="D309">
            <v>15558928.819804665</v>
          </cell>
        </row>
        <row r="310">
          <cell r="C310">
            <v>19241211.103837591</v>
          </cell>
          <cell r="D310">
            <v>14680230.123731086</v>
          </cell>
        </row>
        <row r="311">
          <cell r="C311">
            <v>18516581.110439248</v>
          </cell>
          <cell r="D311">
            <v>14092511.437772505</v>
          </cell>
        </row>
        <row r="312">
          <cell r="C312">
            <v>14644476.276794791</v>
          </cell>
          <cell r="D312">
            <v>11514273.79965616</v>
          </cell>
        </row>
        <row r="313">
          <cell r="C313">
            <v>16228934.177540628</v>
          </cell>
          <cell r="D313">
            <v>12706414.649004314</v>
          </cell>
        </row>
        <row r="314">
          <cell r="C314">
            <v>21961302.462927654</v>
          </cell>
          <cell r="D314">
            <v>17126495.243038435</v>
          </cell>
        </row>
        <row r="315">
          <cell r="C315">
            <v>23330217.301175818</v>
          </cell>
          <cell r="D315">
            <v>18126104.922002435</v>
          </cell>
        </row>
        <row r="316">
          <cell r="C316">
            <v>24605903.760533191</v>
          </cell>
          <cell r="D316">
            <v>19049786.774845172</v>
          </cell>
        </row>
        <row r="317">
          <cell r="C317">
            <v>23076348.626323268</v>
          </cell>
          <cell r="D317">
            <v>17805965.221235197</v>
          </cell>
        </row>
        <row r="318">
          <cell r="C318">
            <v>24858859.703089222</v>
          </cell>
          <cell r="D318">
            <v>19120679.073741186</v>
          </cell>
        </row>
        <row r="319">
          <cell r="C319">
            <v>24762619.230536938</v>
          </cell>
          <cell r="D319">
            <v>18989458.882435542</v>
          </cell>
        </row>
        <row r="320">
          <cell r="C320">
            <v>23379049.436931226</v>
          </cell>
          <cell r="D320">
            <v>17877292.055285845</v>
          </cell>
        </row>
        <row r="321">
          <cell r="C321">
            <v>21404665.408771235</v>
          </cell>
          <cell r="D321">
            <v>16323092.625371622</v>
          </cell>
        </row>
        <row r="322">
          <cell r="C322">
            <v>20248205.668608837</v>
          </cell>
          <cell r="D322">
            <v>15401237.376085743</v>
          </cell>
        </row>
        <row r="323">
          <cell r="C323">
            <v>19485651.946767185</v>
          </cell>
          <cell r="D323">
            <v>14784653.377298348</v>
          </cell>
        </row>
        <row r="324">
          <cell r="C324">
            <v>0</v>
          </cell>
          <cell r="D324">
            <v>0</v>
          </cell>
        </row>
        <row r="325">
          <cell r="C325">
            <v>0</v>
          </cell>
          <cell r="D325">
            <v>0</v>
          </cell>
        </row>
        <row r="326">
          <cell r="C326">
            <v>0</v>
          </cell>
          <cell r="D326">
            <v>0</v>
          </cell>
        </row>
        <row r="327">
          <cell r="C327">
            <v>0</v>
          </cell>
          <cell r="D327">
            <v>0</v>
          </cell>
        </row>
        <row r="328">
          <cell r="C328">
            <v>0</v>
          </cell>
          <cell r="D328">
            <v>0</v>
          </cell>
        </row>
        <row r="329">
          <cell r="C329">
            <v>0</v>
          </cell>
          <cell r="D329">
            <v>0</v>
          </cell>
        </row>
        <row r="330">
          <cell r="C330">
            <v>0</v>
          </cell>
          <cell r="D330">
            <v>0</v>
          </cell>
        </row>
        <row r="331">
          <cell r="C331">
            <v>0</v>
          </cell>
          <cell r="D331">
            <v>0</v>
          </cell>
        </row>
        <row r="332">
          <cell r="C332">
            <v>0</v>
          </cell>
          <cell r="D332">
            <v>0</v>
          </cell>
        </row>
        <row r="333">
          <cell r="C333">
            <v>0</v>
          </cell>
          <cell r="D333">
            <v>0</v>
          </cell>
        </row>
        <row r="334">
          <cell r="C334">
            <v>0</v>
          </cell>
          <cell r="D334">
            <v>0</v>
          </cell>
        </row>
        <row r="335">
          <cell r="C335">
            <v>0</v>
          </cell>
          <cell r="D335">
            <v>0</v>
          </cell>
        </row>
        <row r="336">
          <cell r="C336">
            <v>0</v>
          </cell>
          <cell r="D336">
            <v>0</v>
          </cell>
        </row>
        <row r="337">
          <cell r="C337">
            <v>0</v>
          </cell>
          <cell r="D337">
            <v>0</v>
          </cell>
        </row>
        <row r="338">
          <cell r="C338">
            <v>0</v>
          </cell>
          <cell r="D338">
            <v>0</v>
          </cell>
        </row>
        <row r="339">
          <cell r="C339">
            <v>0</v>
          </cell>
          <cell r="D339">
            <v>0</v>
          </cell>
        </row>
        <row r="340">
          <cell r="C340">
            <v>0</v>
          </cell>
          <cell r="D340">
            <v>0</v>
          </cell>
        </row>
        <row r="341">
          <cell r="C341">
            <v>0</v>
          </cell>
          <cell r="D341">
            <v>0</v>
          </cell>
        </row>
        <row r="342">
          <cell r="C342">
            <v>0</v>
          </cell>
          <cell r="D342">
            <v>0</v>
          </cell>
        </row>
        <row r="343">
          <cell r="C343">
            <v>0</v>
          </cell>
          <cell r="D343">
            <v>0</v>
          </cell>
        </row>
        <row r="344">
          <cell r="C344">
            <v>0</v>
          </cell>
          <cell r="D344">
            <v>0</v>
          </cell>
        </row>
        <row r="345">
          <cell r="C345">
            <v>0</v>
          </cell>
          <cell r="D345">
            <v>0</v>
          </cell>
        </row>
        <row r="346">
          <cell r="C346">
            <v>0</v>
          </cell>
          <cell r="D346">
            <v>0</v>
          </cell>
        </row>
        <row r="347">
          <cell r="C347">
            <v>0</v>
          </cell>
          <cell r="D347">
            <v>0</v>
          </cell>
        </row>
        <row r="348">
          <cell r="C348">
            <v>0</v>
          </cell>
          <cell r="D348">
            <v>0</v>
          </cell>
        </row>
        <row r="349">
          <cell r="C349">
            <v>0</v>
          </cell>
          <cell r="D349">
            <v>0</v>
          </cell>
        </row>
        <row r="350">
          <cell r="C350">
            <v>0</v>
          </cell>
          <cell r="D350">
            <v>0</v>
          </cell>
        </row>
        <row r="351">
          <cell r="C351">
            <v>0</v>
          </cell>
          <cell r="D351">
            <v>0</v>
          </cell>
        </row>
        <row r="352">
          <cell r="C352">
            <v>0</v>
          </cell>
          <cell r="D352">
            <v>0</v>
          </cell>
        </row>
        <row r="353">
          <cell r="C353">
            <v>0</v>
          </cell>
          <cell r="D353">
            <v>0</v>
          </cell>
        </row>
        <row r="354">
          <cell r="C354">
            <v>0</v>
          </cell>
          <cell r="D354">
            <v>0</v>
          </cell>
        </row>
        <row r="355">
          <cell r="C355">
            <v>0</v>
          </cell>
          <cell r="D355">
            <v>0</v>
          </cell>
        </row>
        <row r="356">
          <cell r="C356">
            <v>0</v>
          </cell>
          <cell r="D356">
            <v>0</v>
          </cell>
        </row>
        <row r="357">
          <cell r="C357">
            <v>0</v>
          </cell>
          <cell r="D357">
            <v>0</v>
          </cell>
        </row>
        <row r="358">
          <cell r="C358">
            <v>0</v>
          </cell>
          <cell r="D358">
            <v>0</v>
          </cell>
        </row>
        <row r="359">
          <cell r="C359">
            <v>0</v>
          </cell>
          <cell r="D359">
            <v>0</v>
          </cell>
        </row>
        <row r="360">
          <cell r="C360">
            <v>0</v>
          </cell>
          <cell r="D360">
            <v>0</v>
          </cell>
        </row>
        <row r="361">
          <cell r="C361">
            <v>0</v>
          </cell>
          <cell r="D361">
            <v>0</v>
          </cell>
        </row>
        <row r="362">
          <cell r="C362">
            <v>0</v>
          </cell>
          <cell r="D362">
            <v>0</v>
          </cell>
        </row>
        <row r="363">
          <cell r="C363">
            <v>0</v>
          </cell>
          <cell r="D363">
            <v>0</v>
          </cell>
        </row>
        <row r="364">
          <cell r="C364">
            <v>0</v>
          </cell>
          <cell r="D364">
            <v>0</v>
          </cell>
        </row>
        <row r="365">
          <cell r="C365">
            <v>0</v>
          </cell>
          <cell r="D365">
            <v>0</v>
          </cell>
        </row>
        <row r="366">
          <cell r="C366">
            <v>0</v>
          </cell>
          <cell r="D366">
            <v>0</v>
          </cell>
        </row>
        <row r="367">
          <cell r="C367">
            <v>0</v>
          </cell>
          <cell r="D367">
            <v>0</v>
          </cell>
        </row>
        <row r="368">
          <cell r="C368">
            <v>0</v>
          </cell>
          <cell r="D368">
            <v>0</v>
          </cell>
        </row>
        <row r="369">
          <cell r="C369">
            <v>0</v>
          </cell>
          <cell r="D369">
            <v>0</v>
          </cell>
        </row>
        <row r="370">
          <cell r="C370">
            <v>0</v>
          </cell>
          <cell r="D370">
            <v>0</v>
          </cell>
        </row>
        <row r="371">
          <cell r="C371">
            <v>0</v>
          </cell>
          <cell r="D371">
            <v>0</v>
          </cell>
        </row>
        <row r="372">
          <cell r="C372">
            <v>0</v>
          </cell>
          <cell r="D372">
            <v>0</v>
          </cell>
        </row>
        <row r="373">
          <cell r="C373">
            <v>0</v>
          </cell>
          <cell r="D373">
            <v>0</v>
          </cell>
        </row>
        <row r="374">
          <cell r="C374">
            <v>0</v>
          </cell>
          <cell r="D374">
            <v>0</v>
          </cell>
        </row>
        <row r="375">
          <cell r="C375">
            <v>0</v>
          </cell>
          <cell r="D375">
            <v>0</v>
          </cell>
        </row>
        <row r="376">
          <cell r="C376">
            <v>0</v>
          </cell>
          <cell r="D376">
            <v>0</v>
          </cell>
        </row>
        <row r="377">
          <cell r="C377">
            <v>0</v>
          </cell>
          <cell r="D377">
            <v>0</v>
          </cell>
        </row>
        <row r="378">
          <cell r="C378">
            <v>0</v>
          </cell>
          <cell r="D378">
            <v>0</v>
          </cell>
        </row>
        <row r="379">
          <cell r="C379">
            <v>0</v>
          </cell>
          <cell r="D379">
            <v>0</v>
          </cell>
        </row>
        <row r="380">
          <cell r="C380">
            <v>0</v>
          </cell>
          <cell r="D380">
            <v>0</v>
          </cell>
        </row>
        <row r="381">
          <cell r="C381">
            <v>0</v>
          </cell>
          <cell r="D381">
            <v>0</v>
          </cell>
        </row>
        <row r="382">
          <cell r="C382">
            <v>0</v>
          </cell>
          <cell r="D382">
            <v>0</v>
          </cell>
        </row>
        <row r="383">
          <cell r="C383">
            <v>0</v>
          </cell>
          <cell r="D383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Annual"/>
      <sheetName val="Monthly"/>
    </sheetNames>
    <sheetDataSet>
      <sheetData sheetId="0"/>
      <sheetData sheetId="1">
        <row r="285">
          <cell r="Q285">
            <v>40278</v>
          </cell>
        </row>
        <row r="294">
          <cell r="AB294">
            <v>7.6720507833112919E-2</v>
          </cell>
        </row>
        <row r="295">
          <cell r="AB295">
            <v>7.7610264995255182E-2</v>
          </cell>
        </row>
        <row r="296">
          <cell r="AB296">
            <v>7.876968492272847E-2</v>
          </cell>
        </row>
        <row r="297">
          <cell r="AB297">
            <v>8.3180211858832842E-2</v>
          </cell>
        </row>
        <row r="298">
          <cell r="AB298">
            <v>8.5130229109635358E-2</v>
          </cell>
        </row>
        <row r="299">
          <cell r="AB299">
            <v>8.8727662269313695E-2</v>
          </cell>
        </row>
        <row r="300">
          <cell r="AB300">
            <v>8.6196357559650674E-2</v>
          </cell>
        </row>
        <row r="301">
          <cell r="AB301">
            <v>9.0086742677886494E-2</v>
          </cell>
        </row>
        <row r="302">
          <cell r="AB302">
            <v>8.7728823086816635E-2</v>
          </cell>
        </row>
        <row r="303">
          <cell r="AB303">
            <v>8.3387723499453725E-2</v>
          </cell>
        </row>
        <row r="304">
          <cell r="AB304">
            <v>8.5214573464615917E-2</v>
          </cell>
        </row>
        <row r="305">
          <cell r="AB305">
            <v>7.724721872269813E-2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PC wSEB"/>
      <sheetName val="SEB"/>
      <sheetName val="FPCwoSEB"/>
      <sheetName val="Annual"/>
      <sheetName val="Graphs"/>
      <sheetName val="msalcus"/>
    </sheetNames>
    <sheetDataSet>
      <sheetData sheetId="0">
        <row r="114">
          <cell r="F114">
            <v>231641</v>
          </cell>
        </row>
        <row r="198">
          <cell r="D198">
            <v>909914</v>
          </cell>
          <cell r="E198">
            <v>569429</v>
          </cell>
          <cell r="F198">
            <v>262413</v>
          </cell>
          <cell r="G198">
            <v>76066</v>
          </cell>
          <cell r="H198">
            <v>186347</v>
          </cell>
          <cell r="I198">
            <v>1844</v>
          </cell>
          <cell r="J198">
            <v>128280</v>
          </cell>
          <cell r="X198">
            <v>1036625</v>
          </cell>
          <cell r="Y198">
            <v>114039</v>
          </cell>
          <cell r="Z198">
            <v>3120</v>
          </cell>
          <cell r="AA198">
            <v>2299</v>
          </cell>
          <cell r="AB198">
            <v>9000</v>
          </cell>
        </row>
        <row r="199">
          <cell r="D199">
            <v>874259</v>
          </cell>
          <cell r="E199">
            <v>519836</v>
          </cell>
          <cell r="F199">
            <v>258568</v>
          </cell>
          <cell r="G199">
            <v>75813</v>
          </cell>
          <cell r="H199">
            <v>182755</v>
          </cell>
          <cell r="I199">
            <v>1863</v>
          </cell>
          <cell r="J199">
            <v>126387</v>
          </cell>
          <cell r="X199">
            <v>1040827</v>
          </cell>
          <cell r="Y199">
            <v>114021</v>
          </cell>
          <cell r="Z199">
            <v>3112</v>
          </cell>
          <cell r="AA199">
            <v>2312</v>
          </cell>
          <cell r="AB199">
            <v>9031</v>
          </cell>
        </row>
        <row r="200">
          <cell r="D200">
            <v>869493</v>
          </cell>
          <cell r="E200">
            <v>524892</v>
          </cell>
          <cell r="F200">
            <v>254841</v>
          </cell>
          <cell r="G200">
            <v>81779</v>
          </cell>
          <cell r="H200">
            <v>173062</v>
          </cell>
          <cell r="I200">
            <v>1867</v>
          </cell>
          <cell r="J200">
            <v>128198</v>
          </cell>
          <cell r="X200">
            <v>1043366</v>
          </cell>
          <cell r="Y200">
            <v>113887</v>
          </cell>
          <cell r="Z200">
            <v>3113</v>
          </cell>
          <cell r="AA200">
            <v>2324</v>
          </cell>
          <cell r="AB200">
            <v>9071</v>
          </cell>
        </row>
        <row r="201">
          <cell r="D201">
            <v>859705</v>
          </cell>
          <cell r="E201">
            <v>583591</v>
          </cell>
          <cell r="F201">
            <v>272291</v>
          </cell>
          <cell r="G201">
            <v>80357</v>
          </cell>
          <cell r="H201">
            <v>191934</v>
          </cell>
          <cell r="I201">
            <v>1861</v>
          </cell>
          <cell r="J201">
            <v>132732</v>
          </cell>
          <cell r="X201">
            <v>1036148</v>
          </cell>
          <cell r="Y201">
            <v>113982</v>
          </cell>
          <cell r="Z201">
            <v>3115</v>
          </cell>
          <cell r="AA201">
            <v>2338</v>
          </cell>
          <cell r="AB201">
            <v>9099</v>
          </cell>
        </row>
        <row r="202">
          <cell r="D202">
            <v>1001148</v>
          </cell>
          <cell r="E202">
            <v>633467</v>
          </cell>
          <cell r="F202">
            <v>288721</v>
          </cell>
          <cell r="G202">
            <v>84377</v>
          </cell>
          <cell r="H202">
            <v>204344</v>
          </cell>
          <cell r="I202">
            <v>1902</v>
          </cell>
          <cell r="J202">
            <v>149688</v>
          </cell>
          <cell r="X202">
            <v>1021014</v>
          </cell>
          <cell r="Y202">
            <v>114314</v>
          </cell>
          <cell r="Z202">
            <v>3121</v>
          </cell>
          <cell r="AA202">
            <v>2347</v>
          </cell>
          <cell r="AB202">
            <v>9132</v>
          </cell>
        </row>
        <row r="203">
          <cell r="D203">
            <v>1162102</v>
          </cell>
          <cell r="E203">
            <v>669885</v>
          </cell>
          <cell r="F203">
            <v>278866</v>
          </cell>
          <cell r="G203">
            <v>78366</v>
          </cell>
          <cell r="H203">
            <v>200500</v>
          </cell>
          <cell r="I203">
            <v>1933</v>
          </cell>
          <cell r="J203">
            <v>157045</v>
          </cell>
          <cell r="X203">
            <v>1016304</v>
          </cell>
          <cell r="Y203">
            <v>114639</v>
          </cell>
          <cell r="Z203">
            <v>3111</v>
          </cell>
          <cell r="AA203">
            <v>2350</v>
          </cell>
          <cell r="AB203">
            <v>9137</v>
          </cell>
        </row>
        <row r="204">
          <cell r="D204">
            <v>1289704</v>
          </cell>
          <cell r="E204">
            <v>703622</v>
          </cell>
          <cell r="F204">
            <v>272831</v>
          </cell>
          <cell r="G204">
            <v>76254</v>
          </cell>
          <cell r="H204">
            <v>196577</v>
          </cell>
          <cell r="I204">
            <v>1959</v>
          </cell>
          <cell r="J204">
            <v>148837</v>
          </cell>
          <cell r="X204">
            <v>1016233</v>
          </cell>
          <cell r="Y204">
            <v>114844</v>
          </cell>
          <cell r="Z204">
            <v>3109</v>
          </cell>
          <cell r="AA204">
            <v>2358</v>
          </cell>
          <cell r="AB204">
            <v>9155</v>
          </cell>
        </row>
        <row r="205">
          <cell r="D205">
            <v>1374101</v>
          </cell>
          <cell r="E205">
            <v>731935</v>
          </cell>
          <cell r="F205">
            <v>299001</v>
          </cell>
          <cell r="G205">
            <v>87355</v>
          </cell>
          <cell r="H205">
            <v>211646</v>
          </cell>
          <cell r="I205">
            <v>1937</v>
          </cell>
          <cell r="J205">
            <v>155756</v>
          </cell>
          <cell r="X205">
            <v>1016975</v>
          </cell>
          <cell r="Y205">
            <v>114843</v>
          </cell>
          <cell r="Z205">
            <v>3126</v>
          </cell>
          <cell r="AA205">
            <v>2373</v>
          </cell>
          <cell r="AB205">
            <v>9205</v>
          </cell>
        </row>
        <row r="206">
          <cell r="D206">
            <v>1367353</v>
          </cell>
          <cell r="E206">
            <v>727573</v>
          </cell>
          <cell r="F206">
            <v>283550</v>
          </cell>
          <cell r="G206">
            <v>80623</v>
          </cell>
          <cell r="H206">
            <v>202927</v>
          </cell>
          <cell r="I206">
            <v>1945</v>
          </cell>
          <cell r="J206">
            <v>167163</v>
          </cell>
          <cell r="X206">
            <v>1019352</v>
          </cell>
          <cell r="Y206">
            <v>115057</v>
          </cell>
          <cell r="Z206">
            <v>3128</v>
          </cell>
          <cell r="AA206">
            <v>2376</v>
          </cell>
          <cell r="AB206">
            <v>9276</v>
          </cell>
        </row>
        <row r="207">
          <cell r="D207">
            <v>1106424</v>
          </cell>
          <cell r="E207">
            <v>661561</v>
          </cell>
          <cell r="F207">
            <v>276172</v>
          </cell>
          <cell r="G207">
            <v>74013</v>
          </cell>
          <cell r="H207">
            <v>202159</v>
          </cell>
          <cell r="I207">
            <v>1956</v>
          </cell>
          <cell r="J207">
            <v>161784</v>
          </cell>
          <cell r="X207">
            <v>1024933</v>
          </cell>
          <cell r="Y207">
            <v>115306</v>
          </cell>
          <cell r="Z207">
            <v>3146</v>
          </cell>
          <cell r="AA207">
            <v>2360</v>
          </cell>
          <cell r="AB207">
            <v>9321</v>
          </cell>
        </row>
        <row r="208">
          <cell r="D208">
            <v>863863</v>
          </cell>
          <cell r="E208">
            <v>590603</v>
          </cell>
          <cell r="F208">
            <v>279993</v>
          </cell>
          <cell r="G208">
            <v>85218</v>
          </cell>
          <cell r="H208">
            <v>194775</v>
          </cell>
          <cell r="I208">
            <v>1964</v>
          </cell>
          <cell r="J208">
            <v>143228</v>
          </cell>
          <cell r="X208">
            <v>1038014</v>
          </cell>
          <cell r="Y208">
            <v>115448</v>
          </cell>
          <cell r="Z208">
            <v>3142</v>
          </cell>
          <cell r="AA208">
            <v>2347</v>
          </cell>
          <cell r="AB208">
            <v>9431</v>
          </cell>
        </row>
        <row r="209">
          <cell r="D209">
            <v>945882</v>
          </cell>
          <cell r="E209">
            <v>572803</v>
          </cell>
          <cell r="F209">
            <v>275720</v>
          </cell>
          <cell r="G209">
            <v>80351</v>
          </cell>
          <cell r="H209">
            <v>195369</v>
          </cell>
          <cell r="I209">
            <v>1975</v>
          </cell>
          <cell r="J209">
            <v>140898</v>
          </cell>
          <cell r="X209">
            <v>1049020</v>
          </cell>
          <cell r="Y209">
            <v>115508</v>
          </cell>
          <cell r="Z209">
            <v>3146</v>
          </cell>
          <cell r="AA209">
            <v>2346</v>
          </cell>
          <cell r="AB209">
            <v>9470</v>
          </cell>
        </row>
        <row r="210">
          <cell r="D210">
            <v>1053842</v>
          </cell>
          <cell r="E210">
            <v>567243</v>
          </cell>
          <cell r="F210">
            <v>274569</v>
          </cell>
          <cell r="G210">
            <v>84486</v>
          </cell>
          <cell r="H210">
            <v>190083</v>
          </cell>
          <cell r="I210">
            <v>1978</v>
          </cell>
          <cell r="J210">
            <v>131894</v>
          </cell>
          <cell r="X210">
            <v>1056524</v>
          </cell>
          <cell r="Y210">
            <v>115375</v>
          </cell>
          <cell r="Z210">
            <v>3144</v>
          </cell>
          <cell r="AA210">
            <v>2346</v>
          </cell>
          <cell r="AB210">
            <v>9518</v>
          </cell>
        </row>
        <row r="211">
          <cell r="D211">
            <v>1074810</v>
          </cell>
          <cell r="E211">
            <v>526725</v>
          </cell>
          <cell r="F211">
            <v>263618</v>
          </cell>
          <cell r="G211">
            <v>81731</v>
          </cell>
          <cell r="H211">
            <v>181887</v>
          </cell>
          <cell r="I211">
            <v>1967</v>
          </cell>
          <cell r="J211">
            <v>129036</v>
          </cell>
          <cell r="X211">
            <v>1060809</v>
          </cell>
          <cell r="Y211">
            <v>115661</v>
          </cell>
          <cell r="Z211">
            <v>3144</v>
          </cell>
          <cell r="AA211">
            <v>2352</v>
          </cell>
          <cell r="AB211">
            <v>9546</v>
          </cell>
        </row>
        <row r="212">
          <cell r="D212">
            <v>838152</v>
          </cell>
          <cell r="E212">
            <v>533105</v>
          </cell>
          <cell r="F212">
            <v>258535</v>
          </cell>
          <cell r="G212">
            <v>76862</v>
          </cell>
          <cell r="H212">
            <v>181673</v>
          </cell>
          <cell r="I212">
            <v>1951</v>
          </cell>
          <cell r="J212">
            <v>131243</v>
          </cell>
          <cell r="X212">
            <v>1062288</v>
          </cell>
          <cell r="Y212">
            <v>115759</v>
          </cell>
          <cell r="Z212">
            <v>3156</v>
          </cell>
          <cell r="AA212">
            <v>2361</v>
          </cell>
          <cell r="AB212">
            <v>9577</v>
          </cell>
        </row>
        <row r="213">
          <cell r="D213">
            <v>805577</v>
          </cell>
          <cell r="E213">
            <v>550310</v>
          </cell>
          <cell r="F213">
            <v>279192</v>
          </cell>
          <cell r="G213">
            <v>85207</v>
          </cell>
          <cell r="H213">
            <v>193985</v>
          </cell>
          <cell r="I213">
            <v>2006</v>
          </cell>
          <cell r="J213">
            <v>131054</v>
          </cell>
          <cell r="X213">
            <v>1054466</v>
          </cell>
          <cell r="Y213">
            <v>116051</v>
          </cell>
          <cell r="Z213">
            <v>3146</v>
          </cell>
          <cell r="AA213">
            <v>2374</v>
          </cell>
          <cell r="AB213">
            <v>9618</v>
          </cell>
        </row>
        <row r="214">
          <cell r="D214">
            <v>829123</v>
          </cell>
          <cell r="E214">
            <v>590440</v>
          </cell>
          <cell r="F214">
            <v>274429</v>
          </cell>
          <cell r="G214">
            <v>74233</v>
          </cell>
          <cell r="H214">
            <v>200196</v>
          </cell>
          <cell r="I214">
            <v>2021</v>
          </cell>
          <cell r="J214">
            <v>141346</v>
          </cell>
          <cell r="X214">
            <v>1039464</v>
          </cell>
          <cell r="Y214">
            <v>116429</v>
          </cell>
          <cell r="Z214">
            <v>3136</v>
          </cell>
          <cell r="AA214">
            <v>2374</v>
          </cell>
          <cell r="AB214">
            <v>9644</v>
          </cell>
        </row>
        <row r="215">
          <cell r="D215">
            <v>1071215</v>
          </cell>
          <cell r="E215">
            <v>661436</v>
          </cell>
          <cell r="F215">
            <v>272174</v>
          </cell>
          <cell r="G215">
            <v>69386</v>
          </cell>
          <cell r="H215">
            <v>202788</v>
          </cell>
          <cell r="I215">
            <v>2010</v>
          </cell>
          <cell r="J215">
            <v>151535</v>
          </cell>
          <cell r="X215">
            <v>1035661</v>
          </cell>
          <cell r="Y215">
            <v>116682</v>
          </cell>
          <cell r="Z215">
            <v>3117</v>
          </cell>
          <cell r="AA215">
            <v>2379</v>
          </cell>
          <cell r="AB215">
            <v>9652</v>
          </cell>
        </row>
        <row r="216">
          <cell r="D216">
            <v>1399651</v>
          </cell>
          <cell r="E216">
            <v>749121</v>
          </cell>
          <cell r="F216">
            <v>271850</v>
          </cell>
          <cell r="G216">
            <v>61636</v>
          </cell>
          <cell r="H216">
            <v>210214</v>
          </cell>
          <cell r="I216">
            <v>2022</v>
          </cell>
          <cell r="J216">
            <v>157949</v>
          </cell>
          <cell r="X216">
            <v>1036384</v>
          </cell>
          <cell r="Y216">
            <v>117032</v>
          </cell>
          <cell r="Z216">
            <v>3138</v>
          </cell>
          <cell r="AA216">
            <v>2385</v>
          </cell>
          <cell r="AB216">
            <v>9657</v>
          </cell>
        </row>
        <row r="217">
          <cell r="D217">
            <v>1441561</v>
          </cell>
          <cell r="E217">
            <v>757441</v>
          </cell>
          <cell r="F217">
            <v>277899</v>
          </cell>
          <cell r="G217">
            <v>71015</v>
          </cell>
          <cell r="H217">
            <v>206884</v>
          </cell>
          <cell r="I217">
            <v>2037</v>
          </cell>
          <cell r="J217">
            <v>160834</v>
          </cell>
          <cell r="X217">
            <v>1038197</v>
          </cell>
          <cell r="Y217">
            <v>117293</v>
          </cell>
          <cell r="Z217">
            <v>3136</v>
          </cell>
          <cell r="AA217">
            <v>2390</v>
          </cell>
          <cell r="AB217">
            <v>9678</v>
          </cell>
        </row>
        <row r="218">
          <cell r="D218">
            <v>1314403</v>
          </cell>
          <cell r="E218">
            <v>722136</v>
          </cell>
          <cell r="F218">
            <v>276251</v>
          </cell>
          <cell r="G218">
            <v>71854</v>
          </cell>
          <cell r="H218">
            <v>204397</v>
          </cell>
          <cell r="I218">
            <v>2051</v>
          </cell>
          <cell r="J218">
            <v>164593</v>
          </cell>
          <cell r="X218">
            <v>1040641</v>
          </cell>
          <cell r="Y218">
            <v>117512</v>
          </cell>
          <cell r="Z218">
            <v>3134</v>
          </cell>
          <cell r="AA218">
            <v>2401</v>
          </cell>
          <cell r="AB218">
            <v>9752</v>
          </cell>
        </row>
        <row r="219">
          <cell r="D219">
            <v>1139143</v>
          </cell>
          <cell r="E219">
            <v>678283</v>
          </cell>
          <cell r="F219">
            <v>269777</v>
          </cell>
          <cell r="G219">
            <v>70399</v>
          </cell>
          <cell r="H219">
            <v>199378</v>
          </cell>
          <cell r="I219">
            <v>2055</v>
          </cell>
          <cell r="J219">
            <v>167065</v>
          </cell>
          <cell r="X219">
            <v>1046088</v>
          </cell>
          <cell r="Y219">
            <v>117514</v>
          </cell>
          <cell r="Z219">
            <v>3123</v>
          </cell>
          <cell r="AA219">
            <v>2404</v>
          </cell>
          <cell r="AB219">
            <v>9813</v>
          </cell>
        </row>
        <row r="220">
          <cell r="D220">
            <v>840685</v>
          </cell>
          <cell r="E220">
            <v>607484</v>
          </cell>
          <cell r="F220">
            <v>267515</v>
          </cell>
          <cell r="G220">
            <v>74096</v>
          </cell>
          <cell r="H220">
            <v>193419</v>
          </cell>
          <cell r="I220">
            <v>2085</v>
          </cell>
          <cell r="J220">
            <v>150829</v>
          </cell>
          <cell r="X220">
            <v>1060256</v>
          </cell>
          <cell r="Y220">
            <v>117719</v>
          </cell>
          <cell r="Z220">
            <v>3134</v>
          </cell>
          <cell r="AA220">
            <v>2389</v>
          </cell>
          <cell r="AB220">
            <v>10416</v>
          </cell>
        </row>
        <row r="221">
          <cell r="D221">
            <v>1017651</v>
          </cell>
          <cell r="E221">
            <v>600360</v>
          </cell>
          <cell r="F221">
            <v>268657</v>
          </cell>
          <cell r="G221">
            <v>73890</v>
          </cell>
          <cell r="H221">
            <v>194767</v>
          </cell>
          <cell r="I221">
            <v>2037</v>
          </cell>
          <cell r="J221">
            <v>148053</v>
          </cell>
          <cell r="X221">
            <v>1070143</v>
          </cell>
          <cell r="Y221">
            <v>117694</v>
          </cell>
          <cell r="Z221">
            <v>3132</v>
          </cell>
          <cell r="AA221">
            <v>2385</v>
          </cell>
          <cell r="AB221">
            <v>11151</v>
          </cell>
        </row>
        <row r="222">
          <cell r="D222">
            <v>946660</v>
          </cell>
          <cell r="E222">
            <v>587362</v>
          </cell>
          <cell r="F222">
            <v>241551</v>
          </cell>
          <cell r="G222">
            <v>49734</v>
          </cell>
          <cell r="H222">
            <v>191817</v>
          </cell>
          <cell r="I222">
            <v>2082</v>
          </cell>
          <cell r="J222">
            <v>135308</v>
          </cell>
          <cell r="X222">
            <v>1077413</v>
          </cell>
          <cell r="Y222">
            <v>117673</v>
          </cell>
          <cell r="Z222">
            <v>3115</v>
          </cell>
          <cell r="AA222">
            <v>2382</v>
          </cell>
          <cell r="AB222">
            <v>11354</v>
          </cell>
        </row>
        <row r="223">
          <cell r="D223">
            <v>953606</v>
          </cell>
          <cell r="E223">
            <v>540229</v>
          </cell>
          <cell r="F223">
            <v>271061</v>
          </cell>
          <cell r="G223">
            <v>74391</v>
          </cell>
          <cell r="H223">
            <v>196670</v>
          </cell>
          <cell r="I223">
            <v>2061</v>
          </cell>
          <cell r="J223">
            <v>133836</v>
          </cell>
          <cell r="X223">
            <v>1081474</v>
          </cell>
          <cell r="Y223">
            <v>117913</v>
          </cell>
          <cell r="Z223">
            <v>3114</v>
          </cell>
          <cell r="AA223">
            <v>2382</v>
          </cell>
          <cell r="AB223">
            <v>11489</v>
          </cell>
        </row>
        <row r="224">
          <cell r="D224">
            <v>1006507</v>
          </cell>
          <cell r="E224">
            <v>536596</v>
          </cell>
          <cell r="F224">
            <v>268694</v>
          </cell>
          <cell r="G224">
            <v>73227</v>
          </cell>
          <cell r="H224">
            <v>195467</v>
          </cell>
          <cell r="I224">
            <v>2061</v>
          </cell>
          <cell r="J224">
            <v>132431</v>
          </cell>
          <cell r="X224">
            <v>1083308</v>
          </cell>
          <cell r="Y224">
            <v>118212</v>
          </cell>
          <cell r="Z224">
            <v>3114</v>
          </cell>
          <cell r="AA224">
            <v>2386</v>
          </cell>
          <cell r="AB224">
            <v>11511</v>
          </cell>
        </row>
        <row r="225">
          <cell r="D225">
            <v>882436</v>
          </cell>
          <cell r="E225">
            <v>574646</v>
          </cell>
          <cell r="F225">
            <v>282874</v>
          </cell>
          <cell r="G225">
            <v>81873</v>
          </cell>
          <cell r="H225">
            <v>201001</v>
          </cell>
          <cell r="I225">
            <v>2080</v>
          </cell>
          <cell r="J225">
            <v>138088</v>
          </cell>
          <cell r="X225">
            <v>1084089</v>
          </cell>
          <cell r="Y225">
            <v>119362</v>
          </cell>
          <cell r="Z225">
            <v>3102</v>
          </cell>
          <cell r="AA225">
            <v>2387</v>
          </cell>
          <cell r="AB225">
            <v>11696</v>
          </cell>
        </row>
        <row r="226">
          <cell r="D226">
            <v>835372</v>
          </cell>
          <cell r="E226">
            <v>605560</v>
          </cell>
          <cell r="F226">
            <v>299119</v>
          </cell>
          <cell r="G226">
            <v>82930</v>
          </cell>
          <cell r="H226">
            <v>216189</v>
          </cell>
          <cell r="I226">
            <v>2076</v>
          </cell>
          <cell r="J226">
            <v>147133</v>
          </cell>
          <cell r="X226">
            <v>1069568</v>
          </cell>
          <cell r="Y226">
            <v>119805</v>
          </cell>
          <cell r="Z226">
            <v>3110</v>
          </cell>
          <cell r="AA226">
            <v>2380</v>
          </cell>
          <cell r="AB226">
            <v>11639</v>
          </cell>
        </row>
        <row r="227">
          <cell r="D227">
            <v>1137298</v>
          </cell>
          <cell r="E227">
            <v>702618</v>
          </cell>
          <cell r="F227">
            <v>297012</v>
          </cell>
          <cell r="G227">
            <v>74509</v>
          </cell>
          <cell r="H227">
            <v>222503</v>
          </cell>
          <cell r="I227">
            <v>2097</v>
          </cell>
          <cell r="J227">
            <v>165295</v>
          </cell>
          <cell r="X227">
            <v>1065137</v>
          </cell>
          <cell r="Y227">
            <v>119990</v>
          </cell>
          <cell r="Z227">
            <v>3093</v>
          </cell>
          <cell r="AA227">
            <v>2399</v>
          </cell>
          <cell r="AB227">
            <v>12017</v>
          </cell>
        </row>
        <row r="228">
          <cell r="D228">
            <v>1378676</v>
          </cell>
          <cell r="E228">
            <v>752628</v>
          </cell>
          <cell r="F228">
            <v>286731</v>
          </cell>
          <cell r="G228">
            <v>67860</v>
          </cell>
          <cell r="H228">
            <v>218871</v>
          </cell>
          <cell r="I228">
            <v>2136</v>
          </cell>
          <cell r="J228">
            <v>162113</v>
          </cell>
          <cell r="X228">
            <v>1064997</v>
          </cell>
          <cell r="Y228">
            <v>120182</v>
          </cell>
          <cell r="Z228">
            <v>3098</v>
          </cell>
          <cell r="AA228">
            <v>2406</v>
          </cell>
          <cell r="AB228">
            <v>12225</v>
          </cell>
        </row>
        <row r="229">
          <cell r="D229">
            <v>1593286</v>
          </cell>
          <cell r="E229">
            <v>811379</v>
          </cell>
          <cell r="F229">
            <v>289429</v>
          </cell>
          <cell r="G229">
            <v>72296</v>
          </cell>
          <cell r="H229">
            <v>217133</v>
          </cell>
          <cell r="I229">
            <v>2111</v>
          </cell>
          <cell r="J229">
            <v>176127</v>
          </cell>
          <cell r="X229">
            <v>1066628</v>
          </cell>
          <cell r="Y229">
            <v>120365</v>
          </cell>
          <cell r="Z229">
            <v>3110</v>
          </cell>
          <cell r="AA229">
            <v>2405</v>
          </cell>
          <cell r="AB229">
            <v>12804</v>
          </cell>
        </row>
        <row r="230">
          <cell r="D230">
            <v>1442434</v>
          </cell>
          <cell r="E230">
            <v>778621</v>
          </cell>
          <cell r="F230">
            <v>297681</v>
          </cell>
          <cell r="G230">
            <v>73226</v>
          </cell>
          <cell r="H230">
            <v>224455</v>
          </cell>
          <cell r="I230">
            <v>2125</v>
          </cell>
          <cell r="J230">
            <v>181659</v>
          </cell>
          <cell r="X230">
            <v>1069084</v>
          </cell>
          <cell r="Y230">
            <v>120809</v>
          </cell>
          <cell r="Z230">
            <v>3105</v>
          </cell>
          <cell r="AA230">
            <v>2408</v>
          </cell>
          <cell r="AB230">
            <v>14023</v>
          </cell>
        </row>
        <row r="231">
          <cell r="D231">
            <v>1233266</v>
          </cell>
          <cell r="E231">
            <v>718655</v>
          </cell>
          <cell r="F231">
            <v>281630</v>
          </cell>
          <cell r="G231">
            <v>72399</v>
          </cell>
          <cell r="H231">
            <v>209231</v>
          </cell>
          <cell r="I231">
            <v>2173</v>
          </cell>
          <cell r="J231">
            <v>179213</v>
          </cell>
          <cell r="X231">
            <v>1074873</v>
          </cell>
          <cell r="Y231">
            <v>121191</v>
          </cell>
          <cell r="Z231">
            <v>3108</v>
          </cell>
          <cell r="AA231">
            <v>2408</v>
          </cell>
          <cell r="AB231">
            <v>14408</v>
          </cell>
        </row>
        <row r="232">
          <cell r="D232">
            <v>962542</v>
          </cell>
          <cell r="E232">
            <v>641283</v>
          </cell>
          <cell r="F232">
            <v>277521</v>
          </cell>
          <cell r="G232">
            <v>75487</v>
          </cell>
          <cell r="H232">
            <v>202034</v>
          </cell>
          <cell r="I232">
            <v>2121</v>
          </cell>
          <cell r="J232">
            <v>159531</v>
          </cell>
          <cell r="X232">
            <v>1082235</v>
          </cell>
          <cell r="Y232">
            <v>120762</v>
          </cell>
          <cell r="Z232">
            <v>3116</v>
          </cell>
          <cell r="AA232">
            <v>2389</v>
          </cell>
          <cell r="AB232">
            <v>14374</v>
          </cell>
        </row>
        <row r="233">
          <cell r="D233">
            <v>1000502</v>
          </cell>
          <cell r="E233">
            <v>635171</v>
          </cell>
          <cell r="F233">
            <v>287496</v>
          </cell>
          <cell r="G233">
            <v>82043</v>
          </cell>
          <cell r="H233">
            <v>205453</v>
          </cell>
          <cell r="I233">
            <v>2171</v>
          </cell>
          <cell r="J233">
            <v>154099</v>
          </cell>
          <cell r="X233">
            <v>1101076</v>
          </cell>
          <cell r="Y233">
            <v>121473</v>
          </cell>
          <cell r="Z233">
            <v>3103</v>
          </cell>
          <cell r="AA233">
            <v>2397</v>
          </cell>
          <cell r="AB233">
            <v>14464</v>
          </cell>
        </row>
        <row r="234">
          <cell r="D234">
            <v>1265529</v>
          </cell>
          <cell r="E234">
            <v>570422</v>
          </cell>
          <cell r="F234">
            <v>273630</v>
          </cell>
          <cell r="G234">
            <v>85048</v>
          </cell>
          <cell r="H234">
            <v>188582</v>
          </cell>
          <cell r="I234">
            <v>2158</v>
          </cell>
          <cell r="J234">
            <v>136917</v>
          </cell>
          <cell r="X234">
            <v>1108425</v>
          </cell>
          <cell r="Y234">
            <v>121501</v>
          </cell>
          <cell r="Z234">
            <v>3102</v>
          </cell>
          <cell r="AA234">
            <v>2385</v>
          </cell>
          <cell r="AB234">
            <v>14515</v>
          </cell>
        </row>
        <row r="235">
          <cell r="D235">
            <v>1086708</v>
          </cell>
          <cell r="E235">
            <v>567731</v>
          </cell>
          <cell r="F235">
            <v>284319</v>
          </cell>
          <cell r="G235">
            <v>84981</v>
          </cell>
          <cell r="H235">
            <v>199338</v>
          </cell>
          <cell r="I235">
            <v>2114</v>
          </cell>
          <cell r="J235">
            <v>139502</v>
          </cell>
          <cell r="X235">
            <v>1113012</v>
          </cell>
          <cell r="Y235">
            <v>121782</v>
          </cell>
          <cell r="Z235">
            <v>3112</v>
          </cell>
          <cell r="AA235">
            <v>2401</v>
          </cell>
          <cell r="AB235">
            <v>14546</v>
          </cell>
        </row>
        <row r="236">
          <cell r="D236">
            <v>885469</v>
          </cell>
          <cell r="E236">
            <v>585523</v>
          </cell>
          <cell r="F236">
            <v>272251</v>
          </cell>
          <cell r="G236">
            <v>78024</v>
          </cell>
          <cell r="H236">
            <v>194227</v>
          </cell>
          <cell r="I236">
            <v>2166</v>
          </cell>
          <cell r="J236">
            <v>143394</v>
          </cell>
          <cell r="X236">
            <v>1115225</v>
          </cell>
          <cell r="Y236">
            <v>122229</v>
          </cell>
          <cell r="Z236">
            <v>3144</v>
          </cell>
          <cell r="AA236">
            <v>2396</v>
          </cell>
          <cell r="AB236">
            <v>14552</v>
          </cell>
        </row>
        <row r="237">
          <cell r="D237">
            <v>1001059</v>
          </cell>
          <cell r="E237">
            <v>683958</v>
          </cell>
          <cell r="F237">
            <v>320787</v>
          </cell>
          <cell r="G237">
            <v>90401</v>
          </cell>
          <cell r="H237">
            <v>230386</v>
          </cell>
          <cell r="I237">
            <v>2189</v>
          </cell>
          <cell r="J237">
            <v>160309</v>
          </cell>
          <cell r="X237">
            <v>1105523</v>
          </cell>
          <cell r="Y237">
            <v>122465</v>
          </cell>
          <cell r="Z237">
            <v>3181</v>
          </cell>
          <cell r="AA237">
            <v>2394</v>
          </cell>
          <cell r="AB237">
            <v>14598</v>
          </cell>
        </row>
        <row r="238">
          <cell r="D238">
            <v>1077678</v>
          </cell>
          <cell r="E238">
            <v>694927</v>
          </cell>
          <cell r="F238">
            <v>301246</v>
          </cell>
          <cell r="G238">
            <v>80345</v>
          </cell>
          <cell r="H238">
            <v>220901</v>
          </cell>
          <cell r="I238">
            <v>2186</v>
          </cell>
          <cell r="J238">
            <v>167391</v>
          </cell>
          <cell r="X238">
            <v>1089368</v>
          </cell>
          <cell r="Y238">
            <v>122738</v>
          </cell>
          <cell r="Z238">
            <v>3176</v>
          </cell>
          <cell r="AA238">
            <v>2435</v>
          </cell>
          <cell r="AB238">
            <v>14663</v>
          </cell>
        </row>
        <row r="239">
          <cell r="D239">
            <v>1248896</v>
          </cell>
          <cell r="E239">
            <v>746143</v>
          </cell>
          <cell r="F239">
            <v>306980</v>
          </cell>
          <cell r="G239">
            <v>83028</v>
          </cell>
          <cell r="H239">
            <v>223952</v>
          </cell>
          <cell r="I239">
            <v>2190</v>
          </cell>
          <cell r="J239">
            <v>170603</v>
          </cell>
          <cell r="X239">
            <v>1085692</v>
          </cell>
          <cell r="Y239">
            <v>122811</v>
          </cell>
          <cell r="Z239">
            <v>3202</v>
          </cell>
          <cell r="AA239">
            <v>2434</v>
          </cell>
          <cell r="AB239">
            <v>14743</v>
          </cell>
        </row>
        <row r="240">
          <cell r="D240">
            <v>1442417</v>
          </cell>
          <cell r="E240">
            <v>781181</v>
          </cell>
          <cell r="F240">
            <v>308391</v>
          </cell>
          <cell r="G240">
            <v>80184</v>
          </cell>
          <cell r="H240">
            <v>228207</v>
          </cell>
          <cell r="I240">
            <v>2207</v>
          </cell>
          <cell r="J240">
            <v>171955</v>
          </cell>
          <cell r="X240">
            <v>1085455</v>
          </cell>
          <cell r="Y240">
            <v>123055</v>
          </cell>
          <cell r="Z240">
            <v>3199</v>
          </cell>
          <cell r="AA240">
            <v>2438</v>
          </cell>
          <cell r="AB240">
            <v>14749</v>
          </cell>
        </row>
        <row r="241">
          <cell r="D241">
            <v>1363724</v>
          </cell>
          <cell r="E241">
            <v>757407</v>
          </cell>
          <cell r="F241">
            <v>298600</v>
          </cell>
          <cell r="G241">
            <v>84244</v>
          </cell>
          <cell r="H241">
            <v>214356</v>
          </cell>
          <cell r="I241">
            <v>2214</v>
          </cell>
          <cell r="J241">
            <v>165199</v>
          </cell>
          <cell r="X241">
            <v>1086504</v>
          </cell>
          <cell r="Y241">
            <v>123157</v>
          </cell>
          <cell r="Z241">
            <v>3214</v>
          </cell>
          <cell r="AA241">
            <v>2443</v>
          </cell>
          <cell r="AB241">
            <v>14782</v>
          </cell>
        </row>
        <row r="242">
          <cell r="D242">
            <v>1401099</v>
          </cell>
          <cell r="E242">
            <v>797339</v>
          </cell>
          <cell r="F242">
            <v>326733</v>
          </cell>
          <cell r="G242">
            <v>96843</v>
          </cell>
          <cell r="H242">
            <v>229890</v>
          </cell>
          <cell r="I242">
            <v>2201</v>
          </cell>
          <cell r="J242">
            <v>193583</v>
          </cell>
          <cell r="X242">
            <v>1088893</v>
          </cell>
          <cell r="Y242">
            <v>123552</v>
          </cell>
          <cell r="Z242">
            <v>3231</v>
          </cell>
          <cell r="AA242">
            <v>2445</v>
          </cell>
          <cell r="AB242">
            <v>14869</v>
          </cell>
        </row>
        <row r="243">
          <cell r="D243">
            <v>1168617</v>
          </cell>
          <cell r="E243">
            <v>720044</v>
          </cell>
          <cell r="F243">
            <v>295256</v>
          </cell>
          <cell r="G243">
            <v>85580</v>
          </cell>
          <cell r="H243">
            <v>209676</v>
          </cell>
          <cell r="I243">
            <v>2224</v>
          </cell>
          <cell r="J243">
            <v>176997</v>
          </cell>
          <cell r="X243">
            <v>1095551</v>
          </cell>
          <cell r="Y243">
            <v>123936</v>
          </cell>
          <cell r="Z243">
            <v>3228</v>
          </cell>
          <cell r="AA243">
            <v>2437</v>
          </cell>
          <cell r="AB243">
            <v>14923</v>
          </cell>
        </row>
        <row r="244">
          <cell r="D244">
            <v>979273</v>
          </cell>
          <cell r="E244">
            <v>682743</v>
          </cell>
          <cell r="F244">
            <v>287584</v>
          </cell>
          <cell r="G244">
            <v>77942</v>
          </cell>
          <cell r="H244">
            <v>209642</v>
          </cell>
          <cell r="I244">
            <v>2238</v>
          </cell>
          <cell r="J244">
            <v>166702</v>
          </cell>
          <cell r="X244">
            <v>1110583</v>
          </cell>
          <cell r="Y244">
            <v>124212</v>
          </cell>
          <cell r="Z244">
            <v>3220</v>
          </cell>
          <cell r="AA244">
            <v>2427</v>
          </cell>
          <cell r="AB244">
            <v>14970</v>
          </cell>
        </row>
        <row r="245">
          <cell r="D245">
            <v>942944</v>
          </cell>
          <cell r="E245">
            <v>664644</v>
          </cell>
          <cell r="F245">
            <v>303821</v>
          </cell>
          <cell r="G245">
            <v>86666</v>
          </cell>
          <cell r="H245">
            <v>217155</v>
          </cell>
          <cell r="I245">
            <v>2229</v>
          </cell>
          <cell r="J245">
            <v>161284</v>
          </cell>
          <cell r="X245">
            <v>1122217</v>
          </cell>
          <cell r="Y245">
            <v>124409</v>
          </cell>
          <cell r="Z245">
            <v>3219</v>
          </cell>
          <cell r="AA245">
            <v>2420</v>
          </cell>
          <cell r="AB245">
            <v>15021</v>
          </cell>
        </row>
        <row r="246">
          <cell r="D246">
            <v>1107504</v>
          </cell>
          <cell r="E246">
            <v>600341</v>
          </cell>
          <cell r="F246">
            <v>286886</v>
          </cell>
          <cell r="G246">
            <v>90999</v>
          </cell>
          <cell r="H246">
            <v>195887</v>
          </cell>
          <cell r="I246">
            <v>2234</v>
          </cell>
          <cell r="J246">
            <v>141846</v>
          </cell>
          <cell r="X246">
            <v>1130616</v>
          </cell>
          <cell r="Y246">
            <v>124372</v>
          </cell>
          <cell r="Z246">
            <v>3235</v>
          </cell>
          <cell r="AA246">
            <v>2417</v>
          </cell>
          <cell r="AB246">
            <v>15082</v>
          </cell>
        </row>
        <row r="247">
          <cell r="D247">
            <v>1245946</v>
          </cell>
          <cell r="E247">
            <v>575731</v>
          </cell>
          <cell r="F247">
            <v>292513</v>
          </cell>
          <cell r="G247">
            <v>94195</v>
          </cell>
          <cell r="H247">
            <v>198318</v>
          </cell>
          <cell r="I247">
            <v>2278</v>
          </cell>
          <cell r="J247">
            <v>145636</v>
          </cell>
          <cell r="X247">
            <v>1135042</v>
          </cell>
          <cell r="Y247">
            <v>124404</v>
          </cell>
          <cell r="Z247">
            <v>3228</v>
          </cell>
          <cell r="AA247">
            <v>2420</v>
          </cell>
          <cell r="AB247">
            <v>15138</v>
          </cell>
        </row>
        <row r="248">
          <cell r="D248">
            <v>966912</v>
          </cell>
          <cell r="E248">
            <v>594140</v>
          </cell>
          <cell r="F248">
            <v>281074</v>
          </cell>
          <cell r="G248">
            <v>89880</v>
          </cell>
          <cell r="H248">
            <v>191194</v>
          </cell>
          <cell r="I248">
            <v>2184</v>
          </cell>
          <cell r="J248">
            <v>149011</v>
          </cell>
          <cell r="X248">
            <v>1116534</v>
          </cell>
          <cell r="Y248">
            <v>120384</v>
          </cell>
          <cell r="Z248">
            <v>2985</v>
          </cell>
          <cell r="AA248">
            <v>2240</v>
          </cell>
          <cell r="AB248">
            <v>14858</v>
          </cell>
        </row>
        <row r="249">
          <cell r="D249">
            <v>973074</v>
          </cell>
          <cell r="E249">
            <v>689005</v>
          </cell>
          <cell r="F249">
            <v>343083</v>
          </cell>
          <cell r="G249">
            <v>102775</v>
          </cell>
          <cell r="H249">
            <v>240308</v>
          </cell>
          <cell r="I249">
            <v>2281</v>
          </cell>
          <cell r="J249">
            <v>166404</v>
          </cell>
          <cell r="X249">
            <v>1178220</v>
          </cell>
          <cell r="Y249">
            <v>131508</v>
          </cell>
          <cell r="Z249">
            <v>3498</v>
          </cell>
          <cell r="AA249">
            <v>2574</v>
          </cell>
          <cell r="AB249">
            <v>15853</v>
          </cell>
        </row>
        <row r="250">
          <cell r="D250">
            <v>1144542</v>
          </cell>
          <cell r="E250">
            <v>717600</v>
          </cell>
          <cell r="F250">
            <v>317815</v>
          </cell>
          <cell r="G250">
            <v>92253</v>
          </cell>
          <cell r="H250">
            <v>225562</v>
          </cell>
          <cell r="I250">
            <v>2266</v>
          </cell>
          <cell r="J250">
            <v>174219</v>
          </cell>
          <cell r="X250">
            <v>1094837</v>
          </cell>
          <cell r="Y250">
            <v>122874</v>
          </cell>
          <cell r="Z250">
            <v>3130</v>
          </cell>
          <cell r="AA250">
            <v>2436</v>
          </cell>
          <cell r="AB250">
            <v>15231</v>
          </cell>
        </row>
        <row r="251">
          <cell r="D251">
            <v>1471599</v>
          </cell>
          <cell r="E251">
            <v>805306</v>
          </cell>
          <cell r="F251">
            <v>340648</v>
          </cell>
          <cell r="G251">
            <v>100935</v>
          </cell>
          <cell r="H251">
            <v>239713</v>
          </cell>
          <cell r="I251">
            <v>2291</v>
          </cell>
          <cell r="J251">
            <v>192033</v>
          </cell>
          <cell r="X251">
            <v>1115182</v>
          </cell>
          <cell r="Y251">
            <v>126584</v>
          </cell>
          <cell r="Z251">
            <v>3148</v>
          </cell>
          <cell r="AA251">
            <v>2447</v>
          </cell>
          <cell r="AB251">
            <v>15378</v>
          </cell>
        </row>
        <row r="252">
          <cell r="D252">
            <v>1466071</v>
          </cell>
          <cell r="E252">
            <v>788534</v>
          </cell>
          <cell r="F252">
            <v>319163</v>
          </cell>
          <cell r="G252">
            <v>101594</v>
          </cell>
          <cell r="H252">
            <v>217569</v>
          </cell>
          <cell r="I252">
            <v>2283</v>
          </cell>
          <cell r="J252">
            <v>171157</v>
          </cell>
          <cell r="X252">
            <v>1093422</v>
          </cell>
          <cell r="Y252">
            <v>124513</v>
          </cell>
          <cell r="Z252">
            <v>3107</v>
          </cell>
          <cell r="AA252">
            <v>2424</v>
          </cell>
          <cell r="AB252">
            <v>15301</v>
          </cell>
        </row>
        <row r="253">
          <cell r="D253">
            <v>1512211</v>
          </cell>
          <cell r="E253">
            <v>814019</v>
          </cell>
          <cell r="F253">
            <v>320662</v>
          </cell>
          <cell r="G253">
            <v>105862</v>
          </cell>
          <cell r="H253">
            <v>214800</v>
          </cell>
          <cell r="I253">
            <v>2243</v>
          </cell>
          <cell r="J253">
            <v>175857</v>
          </cell>
          <cell r="X253">
            <v>1095596</v>
          </cell>
          <cell r="Y253">
            <v>125445</v>
          </cell>
          <cell r="Z253">
            <v>3092</v>
          </cell>
          <cell r="AA253">
            <v>2432</v>
          </cell>
          <cell r="AB253">
            <v>15092</v>
          </cell>
        </row>
        <row r="254">
          <cell r="D254">
            <v>1592843</v>
          </cell>
          <cell r="E254">
            <v>880939</v>
          </cell>
          <cell r="F254">
            <v>350293</v>
          </cell>
          <cell r="G254">
            <v>110676</v>
          </cell>
          <cell r="H254">
            <v>239617</v>
          </cell>
          <cell r="I254">
            <v>2248</v>
          </cell>
          <cell r="J254">
            <v>213129</v>
          </cell>
          <cell r="X254">
            <v>1133385</v>
          </cell>
          <cell r="Y254">
            <v>129901</v>
          </cell>
          <cell r="Z254">
            <v>3109</v>
          </cell>
          <cell r="AA254">
            <v>2470</v>
          </cell>
          <cell r="AB254">
            <v>15572</v>
          </cell>
        </row>
        <row r="255">
          <cell r="D255">
            <v>1389479</v>
          </cell>
          <cell r="E255">
            <v>777035</v>
          </cell>
          <cell r="F255">
            <v>333717</v>
          </cell>
          <cell r="G255">
            <v>114586</v>
          </cell>
          <cell r="H255">
            <v>219131</v>
          </cell>
          <cell r="I255">
            <v>2330</v>
          </cell>
          <cell r="J255">
            <v>191256</v>
          </cell>
          <cell r="X255">
            <v>1116063</v>
          </cell>
          <cell r="Y255">
            <v>127381</v>
          </cell>
          <cell r="Z255">
            <v>3073</v>
          </cell>
          <cell r="AA255">
            <v>2482</v>
          </cell>
          <cell r="AB255">
            <v>15449</v>
          </cell>
        </row>
        <row r="256">
          <cell r="D256">
            <v>1062687</v>
          </cell>
          <cell r="E256">
            <v>741733</v>
          </cell>
          <cell r="F256">
            <v>330082</v>
          </cell>
          <cell r="G256">
            <v>114427</v>
          </cell>
          <cell r="H256">
            <v>215655</v>
          </cell>
          <cell r="I256">
            <v>2354</v>
          </cell>
          <cell r="J256">
            <v>182770</v>
          </cell>
          <cell r="X256">
            <v>1159977</v>
          </cell>
          <cell r="Y256">
            <v>130818</v>
          </cell>
          <cell r="Z256">
            <v>3103</v>
          </cell>
          <cell r="AA256">
            <v>2443</v>
          </cell>
          <cell r="AB256">
            <v>15667</v>
          </cell>
        </row>
        <row r="257">
          <cell r="D257">
            <v>1005094</v>
          </cell>
          <cell r="E257">
            <v>627762</v>
          </cell>
          <cell r="F257">
            <v>348483</v>
          </cell>
          <cell r="G257">
            <v>128538</v>
          </cell>
          <cell r="H257">
            <v>219945</v>
          </cell>
          <cell r="I257">
            <v>2230</v>
          </cell>
          <cell r="J257">
            <v>154407</v>
          </cell>
          <cell r="X257">
            <v>1127273</v>
          </cell>
          <cell r="Y257">
            <v>126081</v>
          </cell>
          <cell r="Z257">
            <v>3012</v>
          </cell>
          <cell r="AA257">
            <v>2395</v>
          </cell>
          <cell r="AB257">
            <v>15288</v>
          </cell>
        </row>
        <row r="258">
          <cell r="D258">
            <v>1431693</v>
          </cell>
          <cell r="E258">
            <v>610439</v>
          </cell>
          <cell r="F258">
            <v>319114</v>
          </cell>
          <cell r="G258">
            <v>119617</v>
          </cell>
          <cell r="H258">
            <v>199497</v>
          </cell>
          <cell r="I258">
            <v>2252</v>
          </cell>
          <cell r="J258">
            <v>147889</v>
          </cell>
          <cell r="X258">
            <v>1134514</v>
          </cell>
          <cell r="Y258">
            <v>127267</v>
          </cell>
          <cell r="Z258">
            <v>3026</v>
          </cell>
          <cell r="AA258">
            <v>2385</v>
          </cell>
          <cell r="AB258">
            <v>15344</v>
          </cell>
        </row>
        <row r="259">
          <cell r="D259">
            <v>1307365</v>
          </cell>
          <cell r="E259">
            <v>661745</v>
          </cell>
          <cell r="F259">
            <v>334088</v>
          </cell>
          <cell r="G259">
            <v>114494</v>
          </cell>
          <cell r="H259">
            <v>219594</v>
          </cell>
          <cell r="I259">
            <v>2257</v>
          </cell>
          <cell r="J259">
            <v>164429</v>
          </cell>
          <cell r="X259">
            <v>1157582</v>
          </cell>
          <cell r="Y259">
            <v>128692</v>
          </cell>
          <cell r="Z259">
            <v>2996</v>
          </cell>
          <cell r="AA259">
            <v>2362</v>
          </cell>
          <cell r="AB259">
            <v>15529</v>
          </cell>
        </row>
        <row r="260">
          <cell r="D260">
            <v>1180411</v>
          </cell>
          <cell r="E260">
            <v>616715</v>
          </cell>
          <cell r="F260">
            <v>347662</v>
          </cell>
          <cell r="G260">
            <v>138432</v>
          </cell>
          <cell r="H260">
            <v>209230</v>
          </cell>
          <cell r="I260">
            <v>2207</v>
          </cell>
          <cell r="J260">
            <v>161796</v>
          </cell>
          <cell r="X260">
            <v>1151354</v>
          </cell>
          <cell r="Y260">
            <v>128383</v>
          </cell>
          <cell r="Z260">
            <v>2959</v>
          </cell>
          <cell r="AA260">
            <v>2384</v>
          </cell>
          <cell r="AB260">
            <v>15539</v>
          </cell>
        </row>
        <row r="261">
          <cell r="D261">
            <v>1047283</v>
          </cell>
          <cell r="E261">
            <v>655624</v>
          </cell>
          <cell r="F261">
            <v>349343</v>
          </cell>
          <cell r="G261">
            <v>138929</v>
          </cell>
          <cell r="H261">
            <v>210414</v>
          </cell>
          <cell r="I261">
            <v>2219</v>
          </cell>
          <cell r="J261">
            <v>168038</v>
          </cell>
          <cell r="X261">
            <v>1144162</v>
          </cell>
          <cell r="Y261">
            <v>128622</v>
          </cell>
          <cell r="Z261">
            <v>3001</v>
          </cell>
          <cell r="AA261">
            <v>2341</v>
          </cell>
          <cell r="AB261">
            <v>15613</v>
          </cell>
        </row>
        <row r="262">
          <cell r="D262">
            <v>1040873</v>
          </cell>
          <cell r="E262">
            <v>696298</v>
          </cell>
          <cell r="F262">
            <v>368380</v>
          </cell>
          <cell r="G262">
            <v>116247</v>
          </cell>
          <cell r="H262">
            <v>252133</v>
          </cell>
          <cell r="I262">
            <v>2245</v>
          </cell>
          <cell r="J262">
            <v>180093</v>
          </cell>
          <cell r="X262">
            <v>1111360</v>
          </cell>
          <cell r="Y262">
            <v>125862</v>
          </cell>
          <cell r="Z262">
            <v>2879</v>
          </cell>
          <cell r="AA262">
            <v>2320</v>
          </cell>
          <cell r="AB262">
            <v>15222</v>
          </cell>
        </row>
        <row r="263">
          <cell r="D263">
            <v>1452937</v>
          </cell>
          <cell r="E263">
            <v>863366</v>
          </cell>
          <cell r="F263">
            <v>382108</v>
          </cell>
          <cell r="G263">
            <v>120133</v>
          </cell>
          <cell r="H263">
            <v>261975</v>
          </cell>
          <cell r="I263">
            <v>2281</v>
          </cell>
          <cell r="J263">
            <v>203289</v>
          </cell>
          <cell r="X263">
            <v>1154834</v>
          </cell>
          <cell r="Y263">
            <v>132255</v>
          </cell>
          <cell r="Z263">
            <v>2993</v>
          </cell>
          <cell r="AA263">
            <v>2312</v>
          </cell>
          <cell r="AB263">
            <v>15943</v>
          </cell>
        </row>
        <row r="264">
          <cell r="D264">
            <v>1455529</v>
          </cell>
          <cell r="E264">
            <v>825363</v>
          </cell>
          <cell r="F264">
            <v>355078</v>
          </cell>
          <cell r="G264">
            <v>131126</v>
          </cell>
          <cell r="H264">
            <v>223952</v>
          </cell>
          <cell r="I264">
            <v>2232</v>
          </cell>
          <cell r="J264">
            <v>187980</v>
          </cell>
          <cell r="X264">
            <v>1099235</v>
          </cell>
          <cell r="Y264">
            <v>126049</v>
          </cell>
          <cell r="Z264">
            <v>2819</v>
          </cell>
          <cell r="AA264">
            <v>2312</v>
          </cell>
          <cell r="AB264">
            <v>15231</v>
          </cell>
        </row>
        <row r="265">
          <cell r="D265">
            <v>1688121</v>
          </cell>
          <cell r="E265">
            <v>887587</v>
          </cell>
          <cell r="F265">
            <v>361779</v>
          </cell>
          <cell r="G265">
            <v>124075</v>
          </cell>
          <cell r="H265">
            <v>237704</v>
          </cell>
          <cell r="I265">
            <v>2212</v>
          </cell>
          <cell r="J265">
            <v>203094</v>
          </cell>
          <cell r="X265">
            <v>1151569</v>
          </cell>
          <cell r="Y265">
            <v>132213</v>
          </cell>
          <cell r="Z265">
            <v>2953</v>
          </cell>
          <cell r="AA265">
            <v>2311</v>
          </cell>
          <cell r="AB265">
            <v>16027</v>
          </cell>
        </row>
        <row r="266">
          <cell r="D266">
            <v>1538545</v>
          </cell>
          <cell r="E266">
            <v>844210</v>
          </cell>
          <cell r="F266">
            <v>377666</v>
          </cell>
          <cell r="G266">
            <v>146668</v>
          </cell>
          <cell r="H266">
            <v>230998</v>
          </cell>
          <cell r="I266">
            <v>2169</v>
          </cell>
          <cell r="J266">
            <v>205115</v>
          </cell>
          <cell r="X266">
            <v>1134334</v>
          </cell>
          <cell r="Y266">
            <v>130252</v>
          </cell>
          <cell r="Z266">
            <v>2880</v>
          </cell>
          <cell r="AA266">
            <v>2303</v>
          </cell>
          <cell r="AB266">
            <v>15886</v>
          </cell>
        </row>
        <row r="267">
          <cell r="D267">
            <v>1236438</v>
          </cell>
          <cell r="E267">
            <v>759400</v>
          </cell>
          <cell r="F267">
            <v>341405</v>
          </cell>
          <cell r="G267">
            <v>122436</v>
          </cell>
          <cell r="H267">
            <v>218969</v>
          </cell>
          <cell r="I267">
            <v>2236</v>
          </cell>
          <cell r="J267">
            <v>209707</v>
          </cell>
          <cell r="X267">
            <v>1123321</v>
          </cell>
          <cell r="Y267">
            <v>128577</v>
          </cell>
          <cell r="Z267">
            <v>2812</v>
          </cell>
          <cell r="AA267">
            <v>2279</v>
          </cell>
          <cell r="AB267">
            <v>15717</v>
          </cell>
        </row>
        <row r="268">
          <cell r="D268">
            <v>1053716</v>
          </cell>
          <cell r="E268">
            <v>755534</v>
          </cell>
          <cell r="F268">
            <v>377617</v>
          </cell>
          <cell r="G268">
            <v>151431</v>
          </cell>
          <cell r="H268">
            <v>226186</v>
          </cell>
          <cell r="I268">
            <v>2164</v>
          </cell>
          <cell r="J268">
            <v>194052</v>
          </cell>
          <cell r="X268">
            <v>1172051</v>
          </cell>
          <cell r="Y268">
            <v>134299</v>
          </cell>
          <cell r="Z268">
            <v>2958</v>
          </cell>
          <cell r="AA268">
            <v>2273</v>
          </cell>
          <cell r="AB268">
            <v>16261</v>
          </cell>
        </row>
        <row r="269">
          <cell r="D269">
            <v>1048461</v>
          </cell>
          <cell r="E269">
            <v>671736</v>
          </cell>
          <cell r="F269">
            <v>309453</v>
          </cell>
          <cell r="G269">
            <v>87900</v>
          </cell>
          <cell r="H269">
            <v>221553</v>
          </cell>
          <cell r="I269">
            <v>1815</v>
          </cell>
          <cell r="J269">
            <v>179943</v>
          </cell>
          <cell r="X269">
            <v>1165740</v>
          </cell>
          <cell r="Y269">
            <v>130814</v>
          </cell>
          <cell r="Z269">
            <v>2850</v>
          </cell>
          <cell r="AA269">
            <v>2265</v>
          </cell>
          <cell r="AB269">
            <v>16059</v>
          </cell>
        </row>
        <row r="270">
          <cell r="D270">
            <v>1223345</v>
          </cell>
          <cell r="E270">
            <v>673653</v>
          </cell>
          <cell r="F270">
            <v>362334</v>
          </cell>
          <cell r="G270">
            <v>142709</v>
          </cell>
          <cell r="H270">
            <v>219625</v>
          </cell>
          <cell r="I270">
            <v>2191</v>
          </cell>
          <cell r="J270">
            <v>166803</v>
          </cell>
          <cell r="X270">
            <v>1165838</v>
          </cell>
          <cell r="Y270">
            <v>130339</v>
          </cell>
          <cell r="Z270">
            <v>2852</v>
          </cell>
          <cell r="AA270">
            <v>2253</v>
          </cell>
          <cell r="AB270">
            <v>15921</v>
          </cell>
        </row>
        <row r="271">
          <cell r="D271">
            <v>1089567</v>
          </cell>
          <cell r="E271">
            <v>631549</v>
          </cell>
          <cell r="F271">
            <v>356567</v>
          </cell>
          <cell r="G271">
            <v>132205</v>
          </cell>
          <cell r="H271">
            <v>224362</v>
          </cell>
          <cell r="I271">
            <v>2084</v>
          </cell>
          <cell r="J271">
            <v>168794</v>
          </cell>
          <cell r="X271">
            <v>1166077</v>
          </cell>
          <cell r="Y271">
            <v>131374</v>
          </cell>
          <cell r="Z271">
            <v>2847</v>
          </cell>
          <cell r="AA271">
            <v>2261</v>
          </cell>
          <cell r="AB271">
            <v>16019</v>
          </cell>
        </row>
        <row r="272">
          <cell r="D272">
            <v>983355</v>
          </cell>
          <cell r="E272">
            <v>689227</v>
          </cell>
          <cell r="F272">
            <v>331011</v>
          </cell>
          <cell r="G272">
            <v>108847</v>
          </cell>
          <cell r="H272">
            <v>222164</v>
          </cell>
          <cell r="I272">
            <v>2448</v>
          </cell>
          <cell r="J272">
            <v>175081</v>
          </cell>
          <cell r="X272">
            <v>1176603</v>
          </cell>
          <cell r="Y272">
            <v>130956</v>
          </cell>
          <cell r="Z272">
            <v>2858</v>
          </cell>
          <cell r="AA272">
            <v>2254</v>
          </cell>
          <cell r="AB272">
            <v>16202</v>
          </cell>
        </row>
        <row r="273">
          <cell r="D273">
            <v>997123</v>
          </cell>
          <cell r="E273">
            <v>734392</v>
          </cell>
          <cell r="F273">
            <v>352429</v>
          </cell>
          <cell r="G273">
            <v>115034</v>
          </cell>
          <cell r="H273">
            <v>237395</v>
          </cell>
          <cell r="I273">
            <v>2085</v>
          </cell>
          <cell r="J273">
            <v>182337</v>
          </cell>
          <cell r="X273">
            <v>1151977</v>
          </cell>
          <cell r="Y273">
            <v>130604</v>
          </cell>
          <cell r="Z273">
            <v>2857</v>
          </cell>
          <cell r="AA273">
            <v>2242</v>
          </cell>
          <cell r="AB273">
            <v>16140</v>
          </cell>
        </row>
        <row r="274">
          <cell r="D274">
            <v>1024053</v>
          </cell>
          <cell r="E274">
            <v>713865</v>
          </cell>
          <cell r="F274">
            <v>353513</v>
          </cell>
          <cell r="G274">
            <v>115827</v>
          </cell>
          <cell r="H274">
            <v>237686</v>
          </cell>
          <cell r="I274">
            <v>2262</v>
          </cell>
          <cell r="J274">
            <v>181365</v>
          </cell>
          <cell r="X274">
            <v>1159480</v>
          </cell>
          <cell r="Y274">
            <v>132816</v>
          </cell>
          <cell r="Z274">
            <v>2828</v>
          </cell>
          <cell r="AA274">
            <v>2216</v>
          </cell>
          <cell r="AB274">
            <v>16425</v>
          </cell>
        </row>
        <row r="275">
          <cell r="D275">
            <v>1342512</v>
          </cell>
          <cell r="E275">
            <v>820712</v>
          </cell>
          <cell r="F275">
            <v>368181</v>
          </cell>
          <cell r="G275">
            <v>118451</v>
          </cell>
          <cell r="H275">
            <v>249730</v>
          </cell>
          <cell r="I275">
            <v>2239</v>
          </cell>
          <cell r="J275">
            <v>199486</v>
          </cell>
          <cell r="X275">
            <v>1147094</v>
          </cell>
          <cell r="Y275">
            <v>131782</v>
          </cell>
          <cell r="Z275">
            <v>2856</v>
          </cell>
          <cell r="AA275">
            <v>2204</v>
          </cell>
          <cell r="AB275">
            <v>16311</v>
          </cell>
        </row>
        <row r="276">
          <cell r="D276">
            <v>1590264</v>
          </cell>
          <cell r="E276">
            <v>885434</v>
          </cell>
          <cell r="F276">
            <v>355864</v>
          </cell>
          <cell r="G276">
            <v>115274</v>
          </cell>
          <cell r="H276">
            <v>240590</v>
          </cell>
          <cell r="I276">
            <v>2242</v>
          </cell>
          <cell r="J276">
            <v>198030</v>
          </cell>
          <cell r="X276">
            <v>1139049</v>
          </cell>
          <cell r="Y276">
            <v>131950</v>
          </cell>
          <cell r="Z276">
            <v>2820</v>
          </cell>
          <cell r="AA276">
            <v>2186</v>
          </cell>
          <cell r="AB276">
            <v>16176</v>
          </cell>
        </row>
        <row r="277">
          <cell r="D277">
            <v>1604536</v>
          </cell>
          <cell r="E277">
            <v>871638</v>
          </cell>
          <cell r="F277">
            <v>353659</v>
          </cell>
          <cell r="G277">
            <v>115042</v>
          </cell>
          <cell r="H277">
            <v>238617</v>
          </cell>
          <cell r="I277">
            <v>2269</v>
          </cell>
          <cell r="J277">
            <v>203793</v>
          </cell>
          <cell r="X277">
            <v>1154151</v>
          </cell>
          <cell r="Y277">
            <v>132796</v>
          </cell>
          <cell r="Z277">
            <v>2797</v>
          </cell>
          <cell r="AA277">
            <v>2203</v>
          </cell>
          <cell r="AB277">
            <v>16551</v>
          </cell>
        </row>
        <row r="278">
          <cell r="D278">
            <v>1606676</v>
          </cell>
          <cell r="E278">
            <v>894532</v>
          </cell>
          <cell r="F278">
            <v>348896</v>
          </cell>
          <cell r="G278">
            <v>112342</v>
          </cell>
          <cell r="H278">
            <v>236554</v>
          </cell>
          <cell r="I278">
            <v>2260</v>
          </cell>
          <cell r="J278">
            <v>221235</v>
          </cell>
          <cell r="X278">
            <v>1136127</v>
          </cell>
          <cell r="Y278">
            <v>132275</v>
          </cell>
          <cell r="Z278">
            <v>2819</v>
          </cell>
          <cell r="AA278">
            <v>2206</v>
          </cell>
          <cell r="AB278">
            <v>16328</v>
          </cell>
        </row>
        <row r="279">
          <cell r="D279">
            <v>1465107</v>
          </cell>
          <cell r="E279">
            <v>872440</v>
          </cell>
          <cell r="F279">
            <v>364023</v>
          </cell>
          <cell r="G279">
            <v>113267</v>
          </cell>
          <cell r="H279">
            <v>250756</v>
          </cell>
          <cell r="I279">
            <v>2279</v>
          </cell>
          <cell r="J279">
            <v>222313</v>
          </cell>
          <cell r="X279">
            <v>1164489</v>
          </cell>
          <cell r="Y279">
            <v>134112</v>
          </cell>
          <cell r="Z279">
            <v>2815</v>
          </cell>
          <cell r="AA279">
            <v>2197</v>
          </cell>
          <cell r="AB279">
            <v>16420</v>
          </cell>
        </row>
        <row r="280">
          <cell r="D280">
            <v>1054612</v>
          </cell>
          <cell r="E280">
            <v>767858</v>
          </cell>
          <cell r="F280">
            <v>357393</v>
          </cell>
          <cell r="G280">
            <v>128619</v>
          </cell>
          <cell r="H280">
            <v>228774</v>
          </cell>
          <cell r="I280">
            <v>2247</v>
          </cell>
          <cell r="J280">
            <v>196571</v>
          </cell>
          <cell r="X280">
            <v>1200705</v>
          </cell>
          <cell r="Y280">
            <v>138179</v>
          </cell>
          <cell r="Z280">
            <v>2870</v>
          </cell>
          <cell r="AA280">
            <v>2183</v>
          </cell>
          <cell r="AB280">
            <v>16948</v>
          </cell>
        </row>
        <row r="281">
          <cell r="D281">
            <v>1098627</v>
          </cell>
          <cell r="E281">
            <v>702016</v>
          </cell>
          <cell r="F281">
            <v>283915</v>
          </cell>
          <cell r="G281">
            <v>67538</v>
          </cell>
          <cell r="H281">
            <v>216377</v>
          </cell>
          <cell r="I281">
            <v>2277</v>
          </cell>
          <cell r="J281">
            <v>182698</v>
          </cell>
          <cell r="X281">
            <v>1165738</v>
          </cell>
          <cell r="Y281">
            <v>132867</v>
          </cell>
          <cell r="Z281">
            <v>2739</v>
          </cell>
          <cell r="AA281">
            <v>2182</v>
          </cell>
          <cell r="AB281">
            <v>16536</v>
          </cell>
        </row>
        <row r="282">
          <cell r="D282">
            <v>1288514</v>
          </cell>
          <cell r="E282">
            <v>711050</v>
          </cell>
          <cell r="F282">
            <v>328555</v>
          </cell>
          <cell r="G282">
            <v>108003</v>
          </cell>
          <cell r="H282">
            <v>220552</v>
          </cell>
          <cell r="I282">
            <v>2173</v>
          </cell>
          <cell r="J282">
            <v>174911</v>
          </cell>
          <cell r="X282">
            <v>1177765</v>
          </cell>
          <cell r="Y282">
            <v>133555</v>
          </cell>
          <cell r="Z282">
            <v>2736</v>
          </cell>
          <cell r="AA282">
            <v>2170</v>
          </cell>
          <cell r="AB282">
            <v>16470</v>
          </cell>
        </row>
        <row r="283">
          <cell r="D283">
            <v>1162567</v>
          </cell>
          <cell r="E283">
            <v>656259</v>
          </cell>
          <cell r="F283">
            <v>318626</v>
          </cell>
          <cell r="G283">
            <v>112505</v>
          </cell>
          <cell r="H283">
            <v>206121</v>
          </cell>
          <cell r="I283">
            <v>2338</v>
          </cell>
          <cell r="J283">
            <v>168728</v>
          </cell>
          <cell r="X283">
            <v>1201153</v>
          </cell>
          <cell r="Y283">
            <v>135969</v>
          </cell>
          <cell r="Z283">
            <v>2744</v>
          </cell>
          <cell r="AA283">
            <v>2160</v>
          </cell>
          <cell r="AB283">
            <v>16680</v>
          </cell>
        </row>
        <row r="284">
          <cell r="D284">
            <v>1104706</v>
          </cell>
          <cell r="E284">
            <v>663566</v>
          </cell>
          <cell r="F284">
            <v>335690</v>
          </cell>
          <cell r="G284">
            <v>112430</v>
          </cell>
          <cell r="H284">
            <v>223260</v>
          </cell>
          <cell r="I284">
            <v>2273</v>
          </cell>
          <cell r="J284">
            <v>179554</v>
          </cell>
          <cell r="X284">
            <v>1181995</v>
          </cell>
          <cell r="Y284">
            <v>133618</v>
          </cell>
          <cell r="Z284">
            <v>2739</v>
          </cell>
          <cell r="AA284">
            <v>2157</v>
          </cell>
          <cell r="AB284">
            <v>16537</v>
          </cell>
        </row>
        <row r="285">
          <cell r="D285">
            <v>1111939</v>
          </cell>
          <cell r="E285">
            <v>756050</v>
          </cell>
          <cell r="F285">
            <v>373889</v>
          </cell>
          <cell r="G285">
            <v>130713</v>
          </cell>
          <cell r="H285">
            <v>243176</v>
          </cell>
          <cell r="I285">
            <v>2317</v>
          </cell>
          <cell r="J285">
            <v>186495</v>
          </cell>
          <cell r="X285">
            <v>1200264</v>
          </cell>
          <cell r="Y285">
            <v>138143</v>
          </cell>
          <cell r="Z285">
            <v>2764</v>
          </cell>
          <cell r="AA285">
            <v>2157</v>
          </cell>
          <cell r="AB285">
            <v>16979</v>
          </cell>
        </row>
        <row r="286">
          <cell r="D286">
            <v>1111182</v>
          </cell>
          <cell r="E286">
            <v>807648</v>
          </cell>
          <cell r="F286">
            <v>368448</v>
          </cell>
          <cell r="G286">
            <v>128748</v>
          </cell>
          <cell r="H286">
            <v>239700</v>
          </cell>
          <cell r="I286">
            <v>2246</v>
          </cell>
          <cell r="J286">
            <v>192902</v>
          </cell>
          <cell r="X286">
            <v>1161098</v>
          </cell>
          <cell r="Y286">
            <v>135212</v>
          </cell>
          <cell r="Z286">
            <v>2675</v>
          </cell>
          <cell r="AA286">
            <v>2149</v>
          </cell>
          <cell r="AB286">
            <v>16651</v>
          </cell>
        </row>
        <row r="287">
          <cell r="D287">
            <v>1636604</v>
          </cell>
          <cell r="E287">
            <v>934001</v>
          </cell>
          <cell r="F287">
            <v>377900</v>
          </cell>
          <cell r="G287">
            <v>131950</v>
          </cell>
          <cell r="H287">
            <v>245950</v>
          </cell>
          <cell r="I287">
            <v>2237</v>
          </cell>
          <cell r="J287">
            <v>221670</v>
          </cell>
          <cell r="X287">
            <v>1167586</v>
          </cell>
          <cell r="Y287">
            <v>135329</v>
          </cell>
          <cell r="Z287">
            <v>2690</v>
          </cell>
          <cell r="AA287">
            <v>2138</v>
          </cell>
          <cell r="AB287">
            <v>16690</v>
          </cell>
        </row>
        <row r="288">
          <cell r="D288">
            <v>1793059</v>
          </cell>
          <cell r="E288">
            <v>951850</v>
          </cell>
          <cell r="F288">
            <v>362865</v>
          </cell>
          <cell r="G288">
            <v>129929</v>
          </cell>
          <cell r="H288">
            <v>232936</v>
          </cell>
          <cell r="I288">
            <v>2243</v>
          </cell>
          <cell r="J288">
            <v>216112</v>
          </cell>
          <cell r="X288">
            <v>1160442</v>
          </cell>
          <cell r="Y288">
            <v>135175</v>
          </cell>
          <cell r="Z288">
            <v>2665</v>
          </cell>
          <cell r="AA288">
            <v>2125</v>
          </cell>
          <cell r="AB288">
            <v>16741</v>
          </cell>
        </row>
        <row r="289">
          <cell r="D289">
            <v>1802172</v>
          </cell>
          <cell r="E289">
            <v>1006236</v>
          </cell>
          <cell r="F289">
            <v>388967</v>
          </cell>
          <cell r="G289">
            <v>138918</v>
          </cell>
          <cell r="H289">
            <v>250049</v>
          </cell>
          <cell r="I289">
            <v>2203</v>
          </cell>
          <cell r="J289">
            <v>229199</v>
          </cell>
          <cell r="X289">
            <v>1204879</v>
          </cell>
          <cell r="Y289">
            <v>140391</v>
          </cell>
          <cell r="Z289">
            <v>2720</v>
          </cell>
          <cell r="AA289">
            <v>2101</v>
          </cell>
          <cell r="AB289">
            <v>17367</v>
          </cell>
        </row>
        <row r="290">
          <cell r="D290">
            <v>1664838</v>
          </cell>
          <cell r="E290">
            <v>922826</v>
          </cell>
          <cell r="F290">
            <v>377480</v>
          </cell>
          <cell r="G290">
            <v>129702</v>
          </cell>
          <cell r="H290">
            <v>247778</v>
          </cell>
          <cell r="I290">
            <v>2202</v>
          </cell>
          <cell r="J290">
            <v>230649</v>
          </cell>
          <cell r="X290">
            <v>1136265</v>
          </cell>
          <cell r="Y290">
            <v>131660</v>
          </cell>
          <cell r="Z290">
            <v>2631</v>
          </cell>
          <cell r="AA290">
            <v>2093</v>
          </cell>
          <cell r="AB290">
            <v>16515</v>
          </cell>
        </row>
        <row r="291">
          <cell r="D291">
            <v>1565495</v>
          </cell>
          <cell r="E291">
            <v>936864</v>
          </cell>
          <cell r="F291">
            <v>356167</v>
          </cell>
          <cell r="G291">
            <v>134039</v>
          </cell>
          <cell r="H291">
            <v>222128</v>
          </cell>
          <cell r="I291">
            <v>2205</v>
          </cell>
          <cell r="J291">
            <v>236973</v>
          </cell>
          <cell r="X291">
            <v>1213255</v>
          </cell>
          <cell r="Y291">
            <v>141369</v>
          </cell>
          <cell r="Z291">
            <v>2756</v>
          </cell>
          <cell r="AA291">
            <v>2090</v>
          </cell>
          <cell r="AB291">
            <v>17618</v>
          </cell>
        </row>
        <row r="292">
          <cell r="D292">
            <v>1156338</v>
          </cell>
          <cell r="E292">
            <v>835753</v>
          </cell>
          <cell r="F292">
            <v>386828</v>
          </cell>
          <cell r="G292">
            <v>132082</v>
          </cell>
          <cell r="H292">
            <v>254746</v>
          </cell>
          <cell r="I292">
            <v>2219</v>
          </cell>
          <cell r="J292">
            <v>212817</v>
          </cell>
          <cell r="X292">
            <v>1197929</v>
          </cell>
          <cell r="Y292">
            <v>139300</v>
          </cell>
          <cell r="Z292">
            <v>2682</v>
          </cell>
          <cell r="AA292">
            <v>2095</v>
          </cell>
          <cell r="AB292">
            <v>17227</v>
          </cell>
        </row>
        <row r="293">
          <cell r="D293">
            <v>1128856</v>
          </cell>
          <cell r="E293">
            <v>817244</v>
          </cell>
          <cell r="F293">
            <v>399974</v>
          </cell>
          <cell r="G293">
            <v>164234</v>
          </cell>
          <cell r="H293">
            <v>235740</v>
          </cell>
          <cell r="I293">
            <v>2219</v>
          </cell>
          <cell r="J293">
            <v>208719</v>
          </cell>
          <cell r="X293">
            <v>1190799</v>
          </cell>
          <cell r="Y293">
            <v>136423</v>
          </cell>
          <cell r="Z293">
            <v>2684</v>
          </cell>
          <cell r="AA293">
            <v>2084</v>
          </cell>
          <cell r="AB293">
            <v>16970</v>
          </cell>
        </row>
        <row r="294">
          <cell r="D294">
            <v>1302110</v>
          </cell>
          <cell r="E294">
            <v>760977</v>
          </cell>
          <cell r="F294">
            <v>343241</v>
          </cell>
          <cell r="G294">
            <v>113216</v>
          </cell>
          <cell r="H294">
            <v>230025</v>
          </cell>
          <cell r="I294">
            <v>2220</v>
          </cell>
          <cell r="J294">
            <v>188039</v>
          </cell>
          <cell r="X294">
            <v>1205483</v>
          </cell>
          <cell r="Y294">
            <v>137875</v>
          </cell>
          <cell r="Z294">
            <v>2648</v>
          </cell>
          <cell r="AA294">
            <v>2072</v>
          </cell>
          <cell r="AB294">
            <v>17226</v>
          </cell>
        </row>
        <row r="295">
          <cell r="D295">
            <v>1029004</v>
          </cell>
          <cell r="E295">
            <v>714768</v>
          </cell>
          <cell r="F295">
            <v>343776</v>
          </cell>
          <cell r="G295">
            <v>119310</v>
          </cell>
          <cell r="H295">
            <v>224466</v>
          </cell>
          <cell r="I295">
            <v>2222</v>
          </cell>
          <cell r="J295">
            <v>179994</v>
          </cell>
          <cell r="X295">
            <v>1213771</v>
          </cell>
          <cell r="Y295">
            <v>138803</v>
          </cell>
          <cell r="Z295">
            <v>2655</v>
          </cell>
          <cell r="AA295">
            <v>2077</v>
          </cell>
          <cell r="AB295">
            <v>17274</v>
          </cell>
        </row>
        <row r="296">
          <cell r="D296">
            <v>1087726</v>
          </cell>
          <cell r="E296">
            <v>702486</v>
          </cell>
          <cell r="F296">
            <v>340565</v>
          </cell>
          <cell r="G296">
            <v>117301</v>
          </cell>
          <cell r="H296">
            <v>223264</v>
          </cell>
          <cell r="I296">
            <v>2231</v>
          </cell>
          <cell r="J296">
            <v>185067</v>
          </cell>
          <cell r="X296">
            <v>1203884</v>
          </cell>
          <cell r="Y296">
            <v>137779</v>
          </cell>
          <cell r="Z296">
            <v>2630</v>
          </cell>
          <cell r="AA296">
            <v>2079</v>
          </cell>
          <cell r="AB296">
            <v>17172</v>
          </cell>
        </row>
        <row r="297">
          <cell r="D297">
            <v>1110313</v>
          </cell>
          <cell r="E297">
            <v>808775</v>
          </cell>
          <cell r="F297">
            <v>378037</v>
          </cell>
          <cell r="G297">
            <v>133909</v>
          </cell>
          <cell r="H297">
            <v>244128</v>
          </cell>
          <cell r="I297">
            <v>2202</v>
          </cell>
          <cell r="J297">
            <v>192369</v>
          </cell>
          <cell r="X297">
            <v>1206152</v>
          </cell>
          <cell r="Y297">
            <v>139904</v>
          </cell>
          <cell r="Z297">
            <v>2638</v>
          </cell>
          <cell r="AA297">
            <v>2074</v>
          </cell>
          <cell r="AB297">
            <v>17312</v>
          </cell>
        </row>
        <row r="298">
          <cell r="D298">
            <v>1222923</v>
          </cell>
          <cell r="E298">
            <v>842200</v>
          </cell>
          <cell r="F298">
            <v>353916</v>
          </cell>
          <cell r="G298">
            <v>118115</v>
          </cell>
          <cell r="H298">
            <v>235801</v>
          </cell>
          <cell r="I298">
            <v>2215</v>
          </cell>
          <cell r="J298">
            <v>209627</v>
          </cell>
          <cell r="X298">
            <v>1224449</v>
          </cell>
          <cell r="Y298">
            <v>143127</v>
          </cell>
          <cell r="Z298">
            <v>2681</v>
          </cell>
          <cell r="AA298">
            <v>2077</v>
          </cell>
          <cell r="AB298">
            <v>17805</v>
          </cell>
        </row>
        <row r="299">
          <cell r="D299">
            <v>1447475</v>
          </cell>
          <cell r="E299">
            <v>894314</v>
          </cell>
          <cell r="F299">
            <v>350550</v>
          </cell>
          <cell r="G299">
            <v>114636</v>
          </cell>
          <cell r="H299">
            <v>235914</v>
          </cell>
          <cell r="I299">
            <v>2201</v>
          </cell>
          <cell r="J299">
            <v>210064</v>
          </cell>
          <cell r="X299">
            <v>1176785</v>
          </cell>
          <cell r="Y299">
            <v>136717</v>
          </cell>
          <cell r="Z299">
            <v>2566</v>
          </cell>
          <cell r="AA299">
            <v>2082</v>
          </cell>
          <cell r="AB299">
            <v>17029</v>
          </cell>
        </row>
        <row r="300">
          <cell r="D300">
            <v>1615756</v>
          </cell>
          <cell r="E300">
            <v>966290</v>
          </cell>
          <cell r="F300">
            <v>376119</v>
          </cell>
          <cell r="G300">
            <v>131518</v>
          </cell>
          <cell r="H300">
            <v>244601</v>
          </cell>
          <cell r="I300">
            <v>2226</v>
          </cell>
          <cell r="J300">
            <v>213726</v>
          </cell>
          <cell r="X300">
            <v>1192987</v>
          </cell>
          <cell r="Y300">
            <v>139628</v>
          </cell>
          <cell r="Z300">
            <v>2598</v>
          </cell>
          <cell r="AA300">
            <v>2089</v>
          </cell>
          <cell r="AB300">
            <v>17355</v>
          </cell>
        </row>
        <row r="301">
          <cell r="D301">
            <v>1924248</v>
          </cell>
          <cell r="E301">
            <v>1056460</v>
          </cell>
          <cell r="F301">
            <v>391617</v>
          </cell>
          <cell r="G301">
            <v>133500</v>
          </cell>
          <cell r="H301">
            <v>258117</v>
          </cell>
          <cell r="I301">
            <v>2227</v>
          </cell>
          <cell r="J301">
            <v>237537</v>
          </cell>
          <cell r="X301">
            <v>1212071</v>
          </cell>
          <cell r="Y301">
            <v>142415</v>
          </cell>
          <cell r="Z301">
            <v>2633</v>
          </cell>
          <cell r="AA301">
            <v>2088</v>
          </cell>
          <cell r="AB301">
            <v>17641</v>
          </cell>
        </row>
        <row r="302">
          <cell r="D302">
            <v>1791090</v>
          </cell>
          <cell r="E302">
            <v>1023261</v>
          </cell>
          <cell r="F302">
            <v>373433</v>
          </cell>
          <cell r="G302">
            <v>131213</v>
          </cell>
          <cell r="H302">
            <v>242220</v>
          </cell>
          <cell r="I302">
            <v>2217</v>
          </cell>
          <cell r="J302">
            <v>246877</v>
          </cell>
          <cell r="X302">
            <v>1208703</v>
          </cell>
          <cell r="Y302">
            <v>141592</v>
          </cell>
          <cell r="Z302">
            <v>2597</v>
          </cell>
          <cell r="AA302">
            <v>2082</v>
          </cell>
          <cell r="AB302">
            <v>17563</v>
          </cell>
        </row>
        <row r="303">
          <cell r="D303">
            <v>1465248</v>
          </cell>
          <cell r="E303">
            <v>917912</v>
          </cell>
          <cell r="F303">
            <v>363534</v>
          </cell>
          <cell r="G303">
            <v>126692</v>
          </cell>
          <cell r="H303">
            <v>236842</v>
          </cell>
          <cell r="I303">
            <v>2217</v>
          </cell>
          <cell r="J303">
            <v>231041</v>
          </cell>
          <cell r="X303">
            <v>1202702</v>
          </cell>
          <cell r="Y303">
            <v>140996</v>
          </cell>
          <cell r="Z303">
            <v>2609</v>
          </cell>
          <cell r="AA303">
            <v>2086</v>
          </cell>
          <cell r="AB303">
            <v>17609</v>
          </cell>
        </row>
        <row r="304">
          <cell r="D304">
            <v>1142859</v>
          </cell>
          <cell r="E304">
            <v>849949</v>
          </cell>
          <cell r="F304">
            <v>376090</v>
          </cell>
          <cell r="G304">
            <v>145983</v>
          </cell>
          <cell r="H304">
            <v>230107</v>
          </cell>
          <cell r="I304">
            <v>2228</v>
          </cell>
          <cell r="J304">
            <v>215852</v>
          </cell>
          <cell r="X304">
            <v>1269066</v>
          </cell>
          <cell r="Y304">
            <v>147740</v>
          </cell>
          <cell r="Z304">
            <v>2659</v>
          </cell>
          <cell r="AA304">
            <v>2071</v>
          </cell>
          <cell r="AB304">
            <v>18203</v>
          </cell>
        </row>
        <row r="305">
          <cell r="D305">
            <v>1106020</v>
          </cell>
          <cell r="E305">
            <v>789456</v>
          </cell>
          <cell r="F305">
            <v>342831</v>
          </cell>
          <cell r="G305">
            <v>108741</v>
          </cell>
          <cell r="H305">
            <v>234090</v>
          </cell>
          <cell r="I305">
            <v>2263</v>
          </cell>
          <cell r="J305">
            <v>198839</v>
          </cell>
          <cell r="X305">
            <v>1245591</v>
          </cell>
          <cell r="Y305">
            <v>144193</v>
          </cell>
          <cell r="Z305">
            <v>2639</v>
          </cell>
          <cell r="AA305">
            <v>2076</v>
          </cell>
          <cell r="AB305">
            <v>17844</v>
          </cell>
        </row>
        <row r="306">
          <cell r="E306">
            <v>699317</v>
          </cell>
          <cell r="F306">
            <v>376396</v>
          </cell>
          <cell r="G306">
            <v>147694</v>
          </cell>
          <cell r="H306">
            <v>228702</v>
          </cell>
          <cell r="I306">
            <v>2255</v>
          </cell>
          <cell r="J306">
            <v>176784</v>
          </cell>
          <cell r="X306">
            <v>1154862</v>
          </cell>
          <cell r="Y306">
            <v>133796</v>
          </cell>
          <cell r="Z306">
            <v>2442</v>
          </cell>
          <cell r="AA306">
            <v>2082</v>
          </cell>
          <cell r="AB306">
            <v>16934</v>
          </cell>
        </row>
        <row r="307">
          <cell r="E307">
            <v>804074</v>
          </cell>
          <cell r="F307">
            <v>327089</v>
          </cell>
          <cell r="G307">
            <v>114198</v>
          </cell>
          <cell r="H307">
            <v>212891</v>
          </cell>
          <cell r="I307">
            <v>2197</v>
          </cell>
          <cell r="J307">
            <v>199336</v>
          </cell>
          <cell r="X307">
            <v>1258066</v>
          </cell>
          <cell r="Y307">
            <v>144289</v>
          </cell>
          <cell r="Z307">
            <v>2637</v>
          </cell>
          <cell r="AA307">
            <v>2085</v>
          </cell>
          <cell r="AB307">
            <v>17884</v>
          </cell>
        </row>
        <row r="308">
          <cell r="E308">
            <v>769186</v>
          </cell>
          <cell r="F308">
            <v>361578</v>
          </cell>
          <cell r="G308">
            <v>96999</v>
          </cell>
          <cell r="H308">
            <v>264579</v>
          </cell>
          <cell r="I308">
            <v>2219</v>
          </cell>
          <cell r="J308">
            <v>196410</v>
          </cell>
          <cell r="X308">
            <v>1231173</v>
          </cell>
          <cell r="Y308">
            <v>141578</v>
          </cell>
          <cell r="Z308">
            <v>2533</v>
          </cell>
          <cell r="AA308">
            <v>2076</v>
          </cell>
          <cell r="AB308">
            <v>17679</v>
          </cell>
        </row>
        <row r="309">
          <cell r="E309">
            <v>853929</v>
          </cell>
          <cell r="F309">
            <v>375713</v>
          </cell>
          <cell r="G309">
            <v>123124</v>
          </cell>
          <cell r="H309">
            <v>252589</v>
          </cell>
          <cell r="I309">
            <v>3007</v>
          </cell>
          <cell r="J309">
            <v>210411</v>
          </cell>
          <cell r="X309">
            <v>1250736</v>
          </cell>
          <cell r="Y309">
            <v>144754</v>
          </cell>
          <cell r="Z309">
            <v>2559</v>
          </cell>
          <cell r="AA309">
            <v>2080</v>
          </cell>
          <cell r="AB309">
            <v>17989</v>
          </cell>
        </row>
        <row r="310">
          <cell r="E310">
            <v>890051</v>
          </cell>
          <cell r="F310">
            <v>342306</v>
          </cell>
          <cell r="G310">
            <v>95220</v>
          </cell>
          <cell r="H310">
            <v>247086</v>
          </cell>
          <cell r="I310">
            <v>2258</v>
          </cell>
          <cell r="J310">
            <v>201875</v>
          </cell>
          <cell r="X310">
            <v>1220587</v>
          </cell>
          <cell r="Y310">
            <v>142209</v>
          </cell>
          <cell r="Z310">
            <v>2519</v>
          </cell>
          <cell r="AA310">
            <v>2080</v>
          </cell>
          <cell r="AB310">
            <v>17866</v>
          </cell>
        </row>
        <row r="311">
          <cell r="E311">
            <v>1013971</v>
          </cell>
          <cell r="F311">
            <v>383440</v>
          </cell>
          <cell r="G311">
            <v>105644</v>
          </cell>
          <cell r="H311">
            <v>277796</v>
          </cell>
          <cell r="I311">
            <v>2292</v>
          </cell>
          <cell r="J311">
            <v>251831</v>
          </cell>
          <cell r="X311">
            <v>1216057</v>
          </cell>
          <cell r="Y311">
            <v>142765</v>
          </cell>
          <cell r="Z311">
            <v>2533</v>
          </cell>
          <cell r="AA311">
            <v>2080</v>
          </cell>
          <cell r="AB311">
            <v>17763</v>
          </cell>
        </row>
        <row r="312">
          <cell r="E312">
            <v>1074792</v>
          </cell>
          <cell r="F312">
            <v>372063</v>
          </cell>
          <cell r="G312">
            <v>107097</v>
          </cell>
          <cell r="H312">
            <v>264966</v>
          </cell>
          <cell r="I312">
            <v>2184</v>
          </cell>
          <cell r="J312">
            <v>235980</v>
          </cell>
          <cell r="X312">
            <v>1230854</v>
          </cell>
          <cell r="Y312">
            <v>143743</v>
          </cell>
          <cell r="Z312">
            <v>2481</v>
          </cell>
          <cell r="AA312">
            <v>2066</v>
          </cell>
          <cell r="AB312">
            <v>17858</v>
          </cell>
        </row>
        <row r="313">
          <cell r="E313">
            <v>1032583</v>
          </cell>
          <cell r="F313">
            <v>330599</v>
          </cell>
          <cell r="G313">
            <v>86005</v>
          </cell>
          <cell r="H313">
            <v>244594</v>
          </cell>
          <cell r="I313">
            <v>2254</v>
          </cell>
          <cell r="J313">
            <v>231026</v>
          </cell>
          <cell r="X313">
            <v>1242179</v>
          </cell>
          <cell r="Y313">
            <v>145367</v>
          </cell>
          <cell r="Z313">
            <v>2530</v>
          </cell>
          <cell r="AA313">
            <v>2065</v>
          </cell>
          <cell r="AB313">
            <v>18168</v>
          </cell>
        </row>
        <row r="314">
          <cell r="E314">
            <v>1076919</v>
          </cell>
          <cell r="F314">
            <v>374914</v>
          </cell>
          <cell r="G314">
            <v>108113</v>
          </cell>
          <cell r="H314">
            <v>266801</v>
          </cell>
          <cell r="I314">
            <v>2317</v>
          </cell>
          <cell r="J314">
            <v>263993</v>
          </cell>
          <cell r="X314">
            <v>1248527</v>
          </cell>
          <cell r="Y314">
            <v>146996</v>
          </cell>
          <cell r="Z314">
            <v>2551</v>
          </cell>
          <cell r="AA314">
            <v>2064</v>
          </cell>
          <cell r="AB314">
            <v>18138</v>
          </cell>
        </row>
        <row r="315">
          <cell r="E315">
            <v>949341</v>
          </cell>
          <cell r="F315">
            <v>341251</v>
          </cell>
          <cell r="G315">
            <v>107345</v>
          </cell>
          <cell r="H315">
            <v>233906</v>
          </cell>
          <cell r="I315">
            <v>2310</v>
          </cell>
          <cell r="J315">
            <v>235443</v>
          </cell>
          <cell r="X315">
            <v>1236508</v>
          </cell>
          <cell r="Y315">
            <v>144269</v>
          </cell>
          <cell r="Z315">
            <v>2543</v>
          </cell>
          <cell r="AA315">
            <v>2055</v>
          </cell>
          <cell r="AB315">
            <v>18049</v>
          </cell>
        </row>
        <row r="316">
          <cell r="E316">
            <v>860163</v>
          </cell>
          <cell r="F316">
            <v>346949</v>
          </cell>
          <cell r="G316">
            <v>109506</v>
          </cell>
          <cell r="H316">
            <v>237443</v>
          </cell>
          <cell r="I316">
            <v>2319</v>
          </cell>
          <cell r="J316">
            <v>222530</v>
          </cell>
          <cell r="X316">
            <v>1301474</v>
          </cell>
          <cell r="Y316">
            <v>151136</v>
          </cell>
          <cell r="Z316">
            <v>2612</v>
          </cell>
          <cell r="AA316">
            <v>2059</v>
          </cell>
          <cell r="AB316">
            <v>18760</v>
          </cell>
        </row>
        <row r="317">
          <cell r="E317">
            <v>789083</v>
          </cell>
          <cell r="F317">
            <v>316419</v>
          </cell>
          <cell r="G317">
            <v>96545</v>
          </cell>
          <cell r="H317">
            <v>219874</v>
          </cell>
          <cell r="I317">
            <v>2304</v>
          </cell>
          <cell r="J317">
            <v>200615</v>
          </cell>
          <cell r="X317">
            <v>1220408</v>
          </cell>
          <cell r="Y317">
            <v>140796</v>
          </cell>
          <cell r="Z317">
            <v>2477</v>
          </cell>
          <cell r="AA317">
            <v>2050</v>
          </cell>
          <cell r="AB317">
            <v>17898</v>
          </cell>
        </row>
        <row r="318">
          <cell r="G318">
            <v>96126</v>
          </cell>
          <cell r="H318">
            <v>235241</v>
          </cell>
          <cell r="X318">
            <v>1294507</v>
          </cell>
          <cell r="Y318">
            <v>147240</v>
          </cell>
          <cell r="Z318">
            <v>2564</v>
          </cell>
          <cell r="AA318">
            <v>2046</v>
          </cell>
          <cell r="AB318">
            <v>18682</v>
          </cell>
        </row>
        <row r="319">
          <cell r="G319">
            <v>90685</v>
          </cell>
          <cell r="H319">
            <v>205352</v>
          </cell>
          <cell r="X319">
            <v>1267334</v>
          </cell>
          <cell r="Y319">
            <v>144594</v>
          </cell>
          <cell r="Z319">
            <v>2565</v>
          </cell>
          <cell r="AA319">
            <v>2036</v>
          </cell>
          <cell r="AB319">
            <v>18314</v>
          </cell>
        </row>
        <row r="320">
          <cell r="G320">
            <v>93634</v>
          </cell>
          <cell r="H320">
            <v>258240</v>
          </cell>
          <cell r="X320">
            <v>1224581</v>
          </cell>
          <cell r="Y320">
            <v>140517</v>
          </cell>
          <cell r="Z320">
            <v>2479</v>
          </cell>
          <cell r="AA320">
            <v>2031</v>
          </cell>
          <cell r="AB320">
            <v>17899</v>
          </cell>
        </row>
        <row r="321">
          <cell r="G321">
            <v>94460</v>
          </cell>
          <cell r="H321">
            <v>240681</v>
          </cell>
          <cell r="X321">
            <v>1302870</v>
          </cell>
          <cell r="Y321">
            <v>149771</v>
          </cell>
          <cell r="Z321">
            <v>2600</v>
          </cell>
          <cell r="AA321">
            <v>2028</v>
          </cell>
          <cell r="AB321">
            <v>18891</v>
          </cell>
        </row>
        <row r="322">
          <cell r="G322">
            <v>89322</v>
          </cell>
          <cell r="H322">
            <v>239688</v>
          </cell>
          <cell r="X322">
            <v>1270615</v>
          </cell>
          <cell r="Y322">
            <v>146146</v>
          </cell>
          <cell r="Z322">
            <v>2594</v>
          </cell>
          <cell r="AA322">
            <v>2022</v>
          </cell>
          <cell r="AB322">
            <v>18665</v>
          </cell>
        </row>
        <row r="323">
          <cell r="G323">
            <v>86296</v>
          </cell>
          <cell r="H323">
            <v>259325</v>
          </cell>
          <cell r="X323">
            <v>1270443</v>
          </cell>
          <cell r="Y323">
            <v>147130</v>
          </cell>
          <cell r="Z323">
            <v>2588</v>
          </cell>
          <cell r="AA323">
            <v>2011</v>
          </cell>
          <cell r="AB323">
            <v>18805</v>
          </cell>
        </row>
        <row r="324">
          <cell r="G324">
            <v>83637</v>
          </cell>
          <cell r="H324">
            <v>221099</v>
          </cell>
          <cell r="X324">
            <v>1251359</v>
          </cell>
          <cell r="Y324">
            <v>144937</v>
          </cell>
          <cell r="Z324">
            <v>2497</v>
          </cell>
          <cell r="AA324">
            <v>2009</v>
          </cell>
          <cell r="AB324">
            <v>18421</v>
          </cell>
        </row>
        <row r="325">
          <cell r="G325">
            <v>50701</v>
          </cell>
          <cell r="H325">
            <v>249080</v>
          </cell>
          <cell r="X325">
            <v>1278187</v>
          </cell>
          <cell r="Y325">
            <v>148219</v>
          </cell>
          <cell r="Z325">
            <v>2576</v>
          </cell>
          <cell r="AA325">
            <v>2004</v>
          </cell>
          <cell r="AB325">
            <v>18895</v>
          </cell>
        </row>
        <row r="326">
          <cell r="G326">
            <v>86603</v>
          </cell>
          <cell r="H326">
            <v>242479</v>
          </cell>
          <cell r="X326">
            <v>1279633</v>
          </cell>
          <cell r="Y326">
            <v>149136</v>
          </cell>
          <cell r="Z326">
            <v>2559</v>
          </cell>
          <cell r="AA326">
            <v>2004</v>
          </cell>
          <cell r="AB326">
            <v>18983</v>
          </cell>
        </row>
        <row r="327">
          <cell r="G327">
            <v>77614</v>
          </cell>
          <cell r="H327">
            <v>232501</v>
          </cell>
          <cell r="X327">
            <v>1273108</v>
          </cell>
          <cell r="Y327">
            <v>147227</v>
          </cell>
          <cell r="Z327">
            <v>2507</v>
          </cell>
          <cell r="AA327">
            <v>2004</v>
          </cell>
          <cell r="AB327">
            <v>18759</v>
          </cell>
        </row>
        <row r="328">
          <cell r="G328">
            <v>90040</v>
          </cell>
          <cell r="H328">
            <v>238933</v>
          </cell>
          <cell r="X328">
            <v>1318718</v>
          </cell>
          <cell r="Y328">
            <v>153014</v>
          </cell>
          <cell r="Z328">
            <v>2589</v>
          </cell>
          <cell r="AA328">
            <v>2005</v>
          </cell>
          <cell r="AB328">
            <v>19576</v>
          </cell>
        </row>
        <row r="329">
          <cell r="G329">
            <v>82849</v>
          </cell>
          <cell r="H329">
            <v>227754</v>
          </cell>
          <cell r="X329">
            <v>1264707</v>
          </cell>
          <cell r="Y329">
            <v>145862</v>
          </cell>
          <cell r="Z329">
            <v>2498</v>
          </cell>
          <cell r="AA329">
            <v>1980</v>
          </cell>
          <cell r="AB329">
            <v>18713</v>
          </cell>
        </row>
        <row r="330">
          <cell r="G330">
            <v>58455</v>
          </cell>
          <cell r="H330">
            <v>211871</v>
          </cell>
          <cell r="X330">
            <v>1303326</v>
          </cell>
          <cell r="Y330">
            <v>148985</v>
          </cell>
          <cell r="Z330">
            <v>2570</v>
          </cell>
          <cell r="AA330">
            <v>1983</v>
          </cell>
          <cell r="AB330">
            <v>18967</v>
          </cell>
        </row>
        <row r="331">
          <cell r="G331">
            <v>88175</v>
          </cell>
          <cell r="H331">
            <v>231061</v>
          </cell>
          <cell r="X331">
            <v>1304745</v>
          </cell>
          <cell r="Y331">
            <v>149507</v>
          </cell>
          <cell r="Z331">
            <v>2520</v>
          </cell>
          <cell r="AA331">
            <v>1981</v>
          </cell>
          <cell r="AB331">
            <v>19122</v>
          </cell>
        </row>
        <row r="332">
          <cell r="G332">
            <v>81571</v>
          </cell>
          <cell r="H332">
            <v>211347</v>
          </cell>
          <cell r="X332">
            <v>1296839</v>
          </cell>
          <cell r="Y332">
            <v>148898</v>
          </cell>
          <cell r="Z332">
            <v>2499</v>
          </cell>
          <cell r="AA332">
            <v>1971</v>
          </cell>
          <cell r="AB332">
            <v>19093</v>
          </cell>
        </row>
        <row r="333">
          <cell r="G333">
            <v>85567</v>
          </cell>
          <cell r="H333">
            <v>224691</v>
          </cell>
          <cell r="X333">
            <v>1239728</v>
          </cell>
          <cell r="Y333">
            <v>142729</v>
          </cell>
          <cell r="Z333">
            <v>2374</v>
          </cell>
          <cell r="AA333">
            <v>1969</v>
          </cell>
          <cell r="AB333">
            <v>18422</v>
          </cell>
        </row>
        <row r="334">
          <cell r="G334">
            <v>99652</v>
          </cell>
          <cell r="H334">
            <v>272375</v>
          </cell>
          <cell r="X334">
            <v>1353544</v>
          </cell>
          <cell r="Y334">
            <v>157664</v>
          </cell>
          <cell r="Z334">
            <v>2676</v>
          </cell>
          <cell r="AA334">
            <v>1963</v>
          </cell>
          <cell r="AB334">
            <v>19861</v>
          </cell>
        </row>
        <row r="335">
          <cell r="G335">
            <v>67021</v>
          </cell>
          <cell r="H335">
            <v>244146</v>
          </cell>
          <cell r="X335">
            <v>1236677</v>
          </cell>
          <cell r="Y335">
            <v>143133</v>
          </cell>
          <cell r="Z335">
            <v>2420</v>
          </cell>
          <cell r="AA335">
            <v>1969</v>
          </cell>
          <cell r="AB335">
            <v>18391</v>
          </cell>
        </row>
        <row r="336">
          <cell r="G336">
            <v>80934</v>
          </cell>
          <cell r="H336">
            <v>263389</v>
          </cell>
          <cell r="X336">
            <v>1335895</v>
          </cell>
          <cell r="Y336">
            <v>154753</v>
          </cell>
          <cell r="Z336">
            <v>2575</v>
          </cell>
          <cell r="AA336">
            <v>1965</v>
          </cell>
          <cell r="AB336">
            <v>19583</v>
          </cell>
        </row>
        <row r="337">
          <cell r="G337">
            <v>84523</v>
          </cell>
          <cell r="H337">
            <v>227675</v>
          </cell>
          <cell r="X337">
            <v>1298532</v>
          </cell>
          <cell r="Y337">
            <v>152268</v>
          </cell>
          <cell r="Z337">
            <v>2552</v>
          </cell>
          <cell r="AA337">
            <v>1961</v>
          </cell>
          <cell r="AB337">
            <v>19248</v>
          </cell>
        </row>
        <row r="338">
          <cell r="G338">
            <v>87313</v>
          </cell>
          <cell r="H338">
            <v>238805</v>
          </cell>
          <cell r="X338">
            <v>1314767</v>
          </cell>
          <cell r="Y338">
            <v>152284</v>
          </cell>
          <cell r="Z338">
            <v>2517</v>
          </cell>
          <cell r="AA338">
            <v>1964</v>
          </cell>
          <cell r="AB338">
            <v>19303</v>
          </cell>
        </row>
        <row r="339">
          <cell r="G339">
            <v>79585</v>
          </cell>
          <cell r="H339">
            <v>235582</v>
          </cell>
          <cell r="X339">
            <v>1263182</v>
          </cell>
          <cell r="Y339">
            <v>146573</v>
          </cell>
          <cell r="Z339">
            <v>2472</v>
          </cell>
          <cell r="AA339">
            <v>1956</v>
          </cell>
          <cell r="AB339">
            <v>18729</v>
          </cell>
        </row>
        <row r="340">
          <cell r="G340">
            <v>97892</v>
          </cell>
          <cell r="H340">
            <v>224659</v>
          </cell>
          <cell r="X340">
            <v>1380145</v>
          </cell>
          <cell r="Y340">
            <v>160058</v>
          </cell>
          <cell r="Z340">
            <v>2693</v>
          </cell>
          <cell r="AA340">
            <v>1950</v>
          </cell>
          <cell r="AB340">
            <v>20273</v>
          </cell>
        </row>
        <row r="341">
          <cell r="G341">
            <v>90482</v>
          </cell>
          <cell r="H341">
            <v>248289</v>
          </cell>
          <cell r="X341">
            <v>1290805</v>
          </cell>
          <cell r="Y341">
            <v>150070</v>
          </cell>
          <cell r="Z341">
            <v>2546</v>
          </cell>
          <cell r="AA341">
            <v>1944</v>
          </cell>
          <cell r="AB341">
            <v>19036</v>
          </cell>
        </row>
        <row r="342">
          <cell r="G342">
            <v>83782</v>
          </cell>
          <cell r="H342">
            <v>213319</v>
          </cell>
          <cell r="X342">
            <v>1314997</v>
          </cell>
          <cell r="Y342">
            <v>151478</v>
          </cell>
          <cell r="Z342">
            <v>2572</v>
          </cell>
          <cell r="AA342">
            <v>1933</v>
          </cell>
          <cell r="AB342">
            <v>19370</v>
          </cell>
        </row>
        <row r="343">
          <cell r="G343">
            <v>107708</v>
          </cell>
          <cell r="H343">
            <v>214472</v>
          </cell>
          <cell r="X343">
            <v>1328691</v>
          </cell>
          <cell r="Y343">
            <v>152200</v>
          </cell>
          <cell r="Z343">
            <v>2564</v>
          </cell>
          <cell r="AA343">
            <v>1935</v>
          </cell>
          <cell r="AB343">
            <v>19509</v>
          </cell>
        </row>
        <row r="344">
          <cell r="G344">
            <v>76074</v>
          </cell>
          <cell r="H344">
            <v>220352</v>
          </cell>
          <cell r="X344">
            <v>1309065</v>
          </cell>
          <cell r="Y344">
            <v>150307</v>
          </cell>
          <cell r="Z344">
            <v>2554</v>
          </cell>
          <cell r="AA344">
            <v>1941</v>
          </cell>
          <cell r="AB344">
            <v>19195</v>
          </cell>
        </row>
        <row r="345">
          <cell r="G345">
            <v>81792</v>
          </cell>
          <cell r="H345">
            <v>243442</v>
          </cell>
          <cell r="X345">
            <v>1334280</v>
          </cell>
          <cell r="Y345">
            <v>155195</v>
          </cell>
          <cell r="Z345">
            <v>2616</v>
          </cell>
          <cell r="AA345">
            <v>1928</v>
          </cell>
          <cell r="AB345">
            <v>19740</v>
          </cell>
        </row>
        <row r="346">
          <cell r="G346">
            <v>73709</v>
          </cell>
          <cell r="H346">
            <v>232361</v>
          </cell>
          <cell r="X346">
            <v>1324449</v>
          </cell>
          <cell r="Y346">
            <v>154413</v>
          </cell>
          <cell r="Z346">
            <v>2620</v>
          </cell>
          <cell r="AA346">
            <v>1924</v>
          </cell>
          <cell r="AB346">
            <v>19636</v>
          </cell>
        </row>
        <row r="347">
          <cell r="G347">
            <v>108103</v>
          </cell>
          <cell r="H347">
            <v>268390</v>
          </cell>
          <cell r="X347">
            <v>1320653</v>
          </cell>
          <cell r="Y347">
            <v>152799</v>
          </cell>
          <cell r="Z347">
            <v>2653</v>
          </cell>
          <cell r="AA347">
            <v>1923</v>
          </cell>
          <cell r="AB347">
            <v>19372</v>
          </cell>
        </row>
        <row r="348">
          <cell r="G348">
            <v>101850</v>
          </cell>
          <cell r="H348">
            <v>234862</v>
          </cell>
          <cell r="X348">
            <v>1333076</v>
          </cell>
          <cell r="Y348">
            <v>154994</v>
          </cell>
          <cell r="Z348">
            <v>2659</v>
          </cell>
          <cell r="AA348">
            <v>1922</v>
          </cell>
          <cell r="AB348">
            <v>19844</v>
          </cell>
        </row>
        <row r="349">
          <cell r="G349">
            <v>105447</v>
          </cell>
          <cell r="H349">
            <v>237244</v>
          </cell>
          <cell r="X349">
            <v>1324179</v>
          </cell>
          <cell r="Y349">
            <v>153917</v>
          </cell>
          <cell r="Z349">
            <v>2668</v>
          </cell>
          <cell r="AA349">
            <v>1914</v>
          </cell>
          <cell r="AB349">
            <v>19690</v>
          </cell>
        </row>
        <row r="350">
          <cell r="G350">
            <v>103657</v>
          </cell>
          <cell r="H350">
            <v>244575</v>
          </cell>
          <cell r="X350">
            <v>1353638</v>
          </cell>
          <cell r="Y350">
            <v>157167</v>
          </cell>
          <cell r="Z350">
            <v>2687</v>
          </cell>
          <cell r="AA350">
            <v>1905</v>
          </cell>
          <cell r="AB350">
            <v>20059</v>
          </cell>
        </row>
        <row r="351">
          <cell r="G351">
            <v>103286</v>
          </cell>
          <cell r="H351">
            <v>275118</v>
          </cell>
          <cell r="X351">
            <v>1350881</v>
          </cell>
          <cell r="Y351">
            <v>157075</v>
          </cell>
          <cell r="Z351">
            <v>2737</v>
          </cell>
          <cell r="AA351">
            <v>1899</v>
          </cell>
          <cell r="AB351">
            <v>19997</v>
          </cell>
        </row>
        <row r="352">
          <cell r="G352">
            <v>120278</v>
          </cell>
          <cell r="H352">
            <v>256116</v>
          </cell>
          <cell r="X352">
            <v>1349774</v>
          </cell>
          <cell r="Y352">
            <v>156381</v>
          </cell>
          <cell r="Z352">
            <v>2696</v>
          </cell>
          <cell r="AA352">
            <v>1895</v>
          </cell>
          <cell r="AB352">
            <v>20056</v>
          </cell>
        </row>
        <row r="353">
          <cell r="G353">
            <v>68317</v>
          </cell>
          <cell r="H353">
            <v>226307</v>
          </cell>
          <cell r="X353">
            <v>1339285</v>
          </cell>
          <cell r="Y353">
            <v>155601</v>
          </cell>
          <cell r="Z353">
            <v>2693</v>
          </cell>
          <cell r="AA353">
            <v>1890</v>
          </cell>
          <cell r="AB353">
            <v>20239</v>
          </cell>
        </row>
        <row r="354">
          <cell r="G354">
            <v>123552</v>
          </cell>
          <cell r="H354">
            <v>226203</v>
          </cell>
          <cell r="X354">
            <v>1348442</v>
          </cell>
          <cell r="Y354">
            <v>155289</v>
          </cell>
          <cell r="Z354">
            <v>2727</v>
          </cell>
          <cell r="AA354">
            <v>1886</v>
          </cell>
          <cell r="AB354">
            <v>20240</v>
          </cell>
        </row>
        <row r="355">
          <cell r="G355">
            <v>85064</v>
          </cell>
          <cell r="H355">
            <v>216896</v>
          </cell>
          <cell r="X355">
            <v>1316798</v>
          </cell>
          <cell r="Y355">
            <v>151880</v>
          </cell>
          <cell r="Z355">
            <v>2642</v>
          </cell>
          <cell r="AA355">
            <v>1881</v>
          </cell>
          <cell r="AB355">
            <v>19778</v>
          </cell>
        </row>
        <row r="356">
          <cell r="G356">
            <v>127550</v>
          </cell>
          <cell r="H356">
            <v>243270</v>
          </cell>
          <cell r="X356">
            <v>1391176</v>
          </cell>
          <cell r="Y356">
            <v>160455</v>
          </cell>
          <cell r="Z356">
            <v>2799</v>
          </cell>
          <cell r="AA356">
            <v>1872</v>
          </cell>
          <cell r="AB356">
            <v>20793</v>
          </cell>
        </row>
        <row r="357">
          <cell r="G357">
            <v>98759</v>
          </cell>
          <cell r="H357">
            <v>247040</v>
          </cell>
          <cell r="X357">
            <v>1354068</v>
          </cell>
          <cell r="Y357">
            <v>157163</v>
          </cell>
          <cell r="Z357">
            <v>2738</v>
          </cell>
          <cell r="AA357">
            <v>1868</v>
          </cell>
          <cell r="AB357">
            <v>20321</v>
          </cell>
        </row>
        <row r="358">
          <cell r="G358">
            <v>110670</v>
          </cell>
          <cell r="H358">
            <v>240494</v>
          </cell>
          <cell r="X358">
            <v>1364646</v>
          </cell>
          <cell r="Y358">
            <v>158735</v>
          </cell>
          <cell r="Z358">
            <v>2734</v>
          </cell>
          <cell r="AA358">
            <v>1860</v>
          </cell>
          <cell r="AB358">
            <v>20604</v>
          </cell>
        </row>
        <row r="359">
          <cell r="G359">
            <v>93969</v>
          </cell>
          <cell r="H359">
            <v>260257</v>
          </cell>
          <cell r="X359">
            <v>1360416</v>
          </cell>
          <cell r="Y359">
            <v>158201</v>
          </cell>
          <cell r="Z359">
            <v>2737</v>
          </cell>
          <cell r="AA359">
            <v>1856</v>
          </cell>
          <cell r="AB359">
            <v>20375</v>
          </cell>
        </row>
        <row r="360">
          <cell r="G360">
            <v>101572</v>
          </cell>
          <cell r="H360">
            <v>234132</v>
          </cell>
          <cell r="X360">
            <v>1352339</v>
          </cell>
          <cell r="Y360">
            <v>157222</v>
          </cell>
          <cell r="Z360">
            <v>2730</v>
          </cell>
          <cell r="AA360">
            <v>1853</v>
          </cell>
          <cell r="AB360">
            <v>20370</v>
          </cell>
        </row>
        <row r="361">
          <cell r="G361">
            <v>95284</v>
          </cell>
          <cell r="H361">
            <v>251479</v>
          </cell>
          <cell r="X361">
            <v>1362072</v>
          </cell>
          <cell r="Y361">
            <v>158721</v>
          </cell>
          <cell r="Z361">
            <v>2735</v>
          </cell>
          <cell r="AA361">
            <v>1842</v>
          </cell>
          <cell r="AB361">
            <v>20452</v>
          </cell>
        </row>
        <row r="362">
          <cell r="G362">
            <v>98205</v>
          </cell>
          <cell r="H362">
            <v>233442</v>
          </cell>
          <cell r="X362">
            <v>1377987</v>
          </cell>
          <cell r="Y362">
            <v>160762</v>
          </cell>
          <cell r="Z362">
            <v>2725</v>
          </cell>
          <cell r="AA362">
            <v>1848</v>
          </cell>
          <cell r="AB362">
            <v>20749</v>
          </cell>
        </row>
        <row r="363">
          <cell r="G363">
            <v>68535</v>
          </cell>
          <cell r="H363">
            <v>216404</v>
          </cell>
          <cell r="X363">
            <v>1371216</v>
          </cell>
          <cell r="Y363">
            <v>161735</v>
          </cell>
          <cell r="Z363">
            <v>2719</v>
          </cell>
          <cell r="AA363">
            <v>1840</v>
          </cell>
          <cell r="AB363">
            <v>20948</v>
          </cell>
        </row>
        <row r="364">
          <cell r="G364">
            <v>119486</v>
          </cell>
          <cell r="H364">
            <v>226248</v>
          </cell>
          <cell r="X364">
            <v>1386736</v>
          </cell>
          <cell r="Y364">
            <v>163690</v>
          </cell>
          <cell r="Z364">
            <v>2742</v>
          </cell>
          <cell r="AA364">
            <v>1835</v>
          </cell>
          <cell r="AB364">
            <v>21096</v>
          </cell>
        </row>
        <row r="365">
          <cell r="G365">
            <v>109920</v>
          </cell>
          <cell r="H365">
            <v>240195</v>
          </cell>
          <cell r="X365">
            <v>1390228</v>
          </cell>
          <cell r="Y365">
            <v>161508</v>
          </cell>
          <cell r="Z365">
            <v>2766</v>
          </cell>
          <cell r="AA365">
            <v>1828</v>
          </cell>
          <cell r="AB365">
            <v>20956</v>
          </cell>
        </row>
        <row r="366">
          <cell r="G366">
            <v>99436</v>
          </cell>
          <cell r="H366">
            <v>226152</v>
          </cell>
          <cell r="X366">
            <v>1366718</v>
          </cell>
          <cell r="Y366">
            <v>157278</v>
          </cell>
          <cell r="Z366">
            <v>2695</v>
          </cell>
          <cell r="AA366">
            <v>1824</v>
          </cell>
          <cell r="AB366">
            <v>20496</v>
          </cell>
        </row>
        <row r="367">
          <cell r="G367">
            <v>99289</v>
          </cell>
          <cell r="H367">
            <v>213135</v>
          </cell>
          <cell r="X367">
            <v>1375169</v>
          </cell>
          <cell r="Y367">
            <v>159643</v>
          </cell>
          <cell r="Z367">
            <v>2716</v>
          </cell>
          <cell r="AA367">
            <v>1826</v>
          </cell>
          <cell r="AB367">
            <v>20727</v>
          </cell>
        </row>
        <row r="368">
          <cell r="G368">
            <v>91252</v>
          </cell>
          <cell r="H368">
            <v>210943</v>
          </cell>
          <cell r="X368">
            <v>1405897</v>
          </cell>
          <cell r="Y368">
            <v>161586</v>
          </cell>
          <cell r="Z368">
            <v>2728</v>
          </cell>
          <cell r="AA368">
            <v>1818</v>
          </cell>
          <cell r="AB368">
            <v>20935</v>
          </cell>
        </row>
        <row r="369">
          <cell r="G369">
            <v>113447</v>
          </cell>
          <cell r="H369">
            <v>241787</v>
          </cell>
          <cell r="X369">
            <v>1379332</v>
          </cell>
          <cell r="Y369">
            <v>160092</v>
          </cell>
          <cell r="Z369">
            <v>2667</v>
          </cell>
          <cell r="AA369">
            <v>1814</v>
          </cell>
          <cell r="AB369">
            <v>20831</v>
          </cell>
        </row>
        <row r="370">
          <cell r="G370">
            <v>94953</v>
          </cell>
          <cell r="H370">
            <v>225694</v>
          </cell>
          <cell r="X370">
            <v>1433410</v>
          </cell>
          <cell r="Y370">
            <v>166020</v>
          </cell>
          <cell r="Z370">
            <v>2752</v>
          </cell>
          <cell r="AA370">
            <v>1808</v>
          </cell>
          <cell r="AB370">
            <v>21343</v>
          </cell>
        </row>
        <row r="371">
          <cell r="G371">
            <v>113485</v>
          </cell>
          <cell r="H371">
            <v>251016</v>
          </cell>
          <cell r="X371">
            <v>1318564</v>
          </cell>
          <cell r="Y371">
            <v>152159</v>
          </cell>
          <cell r="Z371">
            <v>2602</v>
          </cell>
          <cell r="AA371">
            <v>1790</v>
          </cell>
          <cell r="AB371">
            <v>19882</v>
          </cell>
        </row>
        <row r="372">
          <cell r="G372">
            <v>106152</v>
          </cell>
          <cell r="H372">
            <v>246626</v>
          </cell>
          <cell r="X372">
            <v>1424148</v>
          </cell>
          <cell r="Y372">
            <v>163873</v>
          </cell>
          <cell r="Z372">
            <v>2704</v>
          </cell>
          <cell r="AA372">
            <v>1789</v>
          </cell>
          <cell r="AB372">
            <v>20950</v>
          </cell>
        </row>
        <row r="373">
          <cell r="G373">
            <v>103641</v>
          </cell>
          <cell r="H373">
            <v>283098</v>
          </cell>
          <cell r="X373">
            <v>1393912</v>
          </cell>
          <cell r="Y373">
            <v>161125</v>
          </cell>
          <cell r="Z373">
            <v>2721</v>
          </cell>
          <cell r="AA373">
            <v>1786</v>
          </cell>
          <cell r="AB373">
            <v>20974</v>
          </cell>
        </row>
        <row r="374">
          <cell r="G374">
            <v>112238</v>
          </cell>
          <cell r="H374">
            <v>260890</v>
          </cell>
          <cell r="X374">
            <v>1411234</v>
          </cell>
          <cell r="Y374">
            <v>162565</v>
          </cell>
          <cell r="Z374">
            <v>2739</v>
          </cell>
          <cell r="AA374">
            <v>1778</v>
          </cell>
          <cell r="AB374">
            <v>21070</v>
          </cell>
        </row>
        <row r="375">
          <cell r="G375">
            <v>111173</v>
          </cell>
          <cell r="H375">
            <v>246297</v>
          </cell>
          <cell r="X375">
            <v>1396206</v>
          </cell>
          <cell r="Y375">
            <v>160355</v>
          </cell>
          <cell r="Z375">
            <v>2688</v>
          </cell>
          <cell r="AA375">
            <v>1772</v>
          </cell>
          <cell r="AB375">
            <v>20837</v>
          </cell>
        </row>
        <row r="376">
          <cell r="G376">
            <v>116527</v>
          </cell>
          <cell r="H376">
            <v>240823</v>
          </cell>
          <cell r="X376">
            <v>1447794</v>
          </cell>
          <cell r="Y376">
            <v>165458</v>
          </cell>
          <cell r="Z376">
            <v>2763</v>
          </cell>
          <cell r="AA376">
            <v>1773</v>
          </cell>
          <cell r="AB376">
            <v>21417</v>
          </cell>
        </row>
        <row r="377">
          <cell r="G377">
            <v>110755</v>
          </cell>
          <cell r="H377">
            <v>221062</v>
          </cell>
          <cell r="X377">
            <v>1411764</v>
          </cell>
          <cell r="Y377">
            <v>161860</v>
          </cell>
          <cell r="Z377">
            <v>2663</v>
          </cell>
          <cell r="AA377">
            <v>1759</v>
          </cell>
          <cell r="AB377">
            <v>21088</v>
          </cell>
        </row>
        <row r="378">
          <cell r="G378">
            <v>117579</v>
          </cell>
          <cell r="H378">
            <v>227288</v>
          </cell>
          <cell r="X378">
            <v>1396114</v>
          </cell>
          <cell r="Y378">
            <v>160355</v>
          </cell>
          <cell r="Z378">
            <v>2696</v>
          </cell>
          <cell r="AA378">
            <v>1766</v>
          </cell>
          <cell r="AB378">
            <v>20899</v>
          </cell>
        </row>
        <row r="379">
          <cell r="G379">
            <v>101044</v>
          </cell>
          <cell r="H379">
            <v>214477</v>
          </cell>
          <cell r="X379">
            <v>1420710</v>
          </cell>
          <cell r="Y379">
            <v>162108</v>
          </cell>
          <cell r="Z379">
            <v>2709</v>
          </cell>
          <cell r="AA379">
            <v>1756</v>
          </cell>
          <cell r="AB379">
            <v>21101</v>
          </cell>
        </row>
        <row r="380">
          <cell r="G380">
            <v>110189</v>
          </cell>
          <cell r="H380">
            <v>235477</v>
          </cell>
          <cell r="X380">
            <v>1437389</v>
          </cell>
          <cell r="Y380">
            <v>164122</v>
          </cell>
          <cell r="Z380">
            <v>2718</v>
          </cell>
          <cell r="AA380">
            <v>1758</v>
          </cell>
          <cell r="AB380">
            <v>21291</v>
          </cell>
        </row>
        <row r="381">
          <cell r="G381">
            <v>113580</v>
          </cell>
          <cell r="H381">
            <v>237000</v>
          </cell>
          <cell r="X381">
            <v>1411681</v>
          </cell>
          <cell r="Y381">
            <v>160529</v>
          </cell>
          <cell r="Z381">
            <v>2675</v>
          </cell>
          <cell r="AA381">
            <v>1755</v>
          </cell>
          <cell r="AB381">
            <v>20883</v>
          </cell>
        </row>
        <row r="382">
          <cell r="G382">
            <v>114510</v>
          </cell>
          <cell r="H382">
            <v>253872</v>
          </cell>
          <cell r="X382">
            <v>1430460</v>
          </cell>
          <cell r="Y382">
            <v>163432</v>
          </cell>
          <cell r="Z382">
            <v>2742</v>
          </cell>
          <cell r="AA382">
            <v>1765</v>
          </cell>
          <cell r="AB382">
            <v>21390</v>
          </cell>
        </row>
        <row r="383">
          <cell r="G383">
            <v>129212</v>
          </cell>
          <cell r="H383">
            <v>251332</v>
          </cell>
          <cell r="X383">
            <v>1433485</v>
          </cell>
          <cell r="Y383">
            <v>163791</v>
          </cell>
          <cell r="Z383">
            <v>2691</v>
          </cell>
          <cell r="AA383">
            <v>1747</v>
          </cell>
          <cell r="AB383">
            <v>21375</v>
          </cell>
        </row>
        <row r="384">
          <cell r="G384">
            <v>91507</v>
          </cell>
          <cell r="H384">
            <v>241117</v>
          </cell>
          <cell r="X384">
            <v>1353427</v>
          </cell>
          <cell r="Y384">
            <v>156870</v>
          </cell>
          <cell r="Z384">
            <v>2668</v>
          </cell>
          <cell r="AA384">
            <v>1747</v>
          </cell>
          <cell r="AB384">
            <v>20749</v>
          </cell>
        </row>
        <row r="385">
          <cell r="G385">
            <v>96659</v>
          </cell>
          <cell r="H385">
            <v>265317</v>
          </cell>
          <cell r="X385">
            <v>1497088</v>
          </cell>
          <cell r="Y385">
            <v>168465</v>
          </cell>
          <cell r="Z385">
            <v>2756</v>
          </cell>
          <cell r="AA385">
            <v>1747</v>
          </cell>
          <cell r="AB385">
            <v>21961</v>
          </cell>
        </row>
        <row r="386">
          <cell r="G386">
            <v>111544</v>
          </cell>
          <cell r="H386">
            <v>260859</v>
          </cell>
          <cell r="X386">
            <v>1439691</v>
          </cell>
          <cell r="Y386">
            <v>163201</v>
          </cell>
          <cell r="Z386">
            <v>2639</v>
          </cell>
          <cell r="AA386">
            <v>1739</v>
          </cell>
          <cell r="AB386">
            <v>21668</v>
          </cell>
        </row>
        <row r="387">
          <cell r="G387">
            <v>88402</v>
          </cell>
          <cell r="H387">
            <v>237433</v>
          </cell>
          <cell r="X387">
            <v>1371835</v>
          </cell>
          <cell r="Y387">
            <v>158837</v>
          </cell>
          <cell r="Z387">
            <v>2659</v>
          </cell>
          <cell r="AA387">
            <v>1737</v>
          </cell>
          <cell r="AB387">
            <v>21287</v>
          </cell>
        </row>
        <row r="388">
          <cell r="G388">
            <v>92623</v>
          </cell>
          <cell r="H388">
            <v>239509</v>
          </cell>
          <cell r="X388">
            <v>1501446</v>
          </cell>
          <cell r="Y388">
            <v>166634</v>
          </cell>
          <cell r="Z388">
            <v>2702</v>
          </cell>
          <cell r="AA388">
            <v>1732</v>
          </cell>
          <cell r="AB388">
            <v>22247</v>
          </cell>
        </row>
        <row r="389">
          <cell r="G389">
            <v>84628</v>
          </cell>
          <cell r="H389">
            <v>244865</v>
          </cell>
          <cell r="X389">
            <v>1487586</v>
          </cell>
          <cell r="Y389">
            <v>164944</v>
          </cell>
          <cell r="Z389">
            <v>2708</v>
          </cell>
          <cell r="AA389">
            <v>1721</v>
          </cell>
          <cell r="AB389">
            <v>22097</v>
          </cell>
        </row>
        <row r="390">
          <cell r="G390">
            <v>76298</v>
          </cell>
          <cell r="H390">
            <v>207587</v>
          </cell>
          <cell r="X390">
            <v>1378957</v>
          </cell>
          <cell r="Y390">
            <v>160228</v>
          </cell>
          <cell r="Z390">
            <v>2736</v>
          </cell>
          <cell r="AA390">
            <v>1714</v>
          </cell>
          <cell r="AB390">
            <v>21616</v>
          </cell>
        </row>
        <row r="391">
          <cell r="G391">
            <v>100074</v>
          </cell>
          <cell r="H391">
            <v>218056</v>
          </cell>
          <cell r="X391">
            <v>1453907</v>
          </cell>
          <cell r="Y391">
            <v>162545</v>
          </cell>
          <cell r="Z391">
            <v>2674</v>
          </cell>
          <cell r="AA391">
            <v>1713</v>
          </cell>
          <cell r="AB391">
            <v>22023</v>
          </cell>
        </row>
        <row r="392">
          <cell r="G392">
            <v>76692</v>
          </cell>
          <cell r="H392">
            <v>215896</v>
          </cell>
          <cell r="X392">
            <v>1441633</v>
          </cell>
          <cell r="Y392">
            <v>161855</v>
          </cell>
          <cell r="Z392">
            <v>2656</v>
          </cell>
          <cell r="AA392">
            <v>1709</v>
          </cell>
          <cell r="AB392">
            <v>21851</v>
          </cell>
        </row>
        <row r="393">
          <cell r="G393">
            <v>96238</v>
          </cell>
          <cell r="H393">
            <v>218032</v>
          </cell>
          <cell r="X393">
            <v>1446571</v>
          </cell>
          <cell r="Y393">
            <v>161434</v>
          </cell>
          <cell r="Z393">
            <v>2614</v>
          </cell>
          <cell r="AA393">
            <v>1707</v>
          </cell>
          <cell r="AB393">
            <v>21823</v>
          </cell>
        </row>
        <row r="394">
          <cell r="G394">
            <v>81764</v>
          </cell>
          <cell r="H394">
            <v>227037</v>
          </cell>
          <cell r="X394">
            <v>1457136</v>
          </cell>
          <cell r="Y394">
            <v>164620</v>
          </cell>
          <cell r="Z394">
            <v>2708</v>
          </cell>
          <cell r="AA394">
            <v>1711</v>
          </cell>
          <cell r="AB394">
            <v>22614</v>
          </cell>
        </row>
        <row r="395">
          <cell r="G395">
            <v>85117</v>
          </cell>
          <cell r="H395">
            <v>230270</v>
          </cell>
          <cell r="X395">
            <v>1439464</v>
          </cell>
          <cell r="Y395">
            <v>164291</v>
          </cell>
          <cell r="Z395">
            <v>2668</v>
          </cell>
          <cell r="AA395">
            <v>1700</v>
          </cell>
          <cell r="AB395">
            <v>22242</v>
          </cell>
        </row>
        <row r="396">
          <cell r="G396">
            <v>89970</v>
          </cell>
          <cell r="H396">
            <v>242663</v>
          </cell>
          <cell r="X396">
            <v>1367356</v>
          </cell>
          <cell r="Y396">
            <v>156286</v>
          </cell>
          <cell r="Z396">
            <v>2588</v>
          </cell>
          <cell r="AA396">
            <v>1685</v>
          </cell>
          <cell r="AB396">
            <v>21586</v>
          </cell>
        </row>
        <row r="397">
          <cell r="G397">
            <v>86311</v>
          </cell>
          <cell r="H397">
            <v>259290</v>
          </cell>
          <cell r="X397">
            <v>1544281</v>
          </cell>
          <cell r="Y397">
            <v>171056</v>
          </cell>
          <cell r="Z397">
            <v>2751</v>
          </cell>
          <cell r="AA397">
            <v>1688</v>
          </cell>
          <cell r="AB397">
            <v>23302</v>
          </cell>
        </row>
        <row r="398">
          <cell r="G398">
            <v>91939</v>
          </cell>
          <cell r="H398">
            <v>238353</v>
          </cell>
          <cell r="X398">
            <v>1377525</v>
          </cell>
          <cell r="Y398">
            <v>158364</v>
          </cell>
          <cell r="Z398">
            <v>2626</v>
          </cell>
          <cell r="AA398">
            <v>1678</v>
          </cell>
          <cell r="AB398">
            <v>21912</v>
          </cell>
        </row>
        <row r="399">
          <cell r="G399">
            <v>74566</v>
          </cell>
          <cell r="H399">
            <v>226575</v>
          </cell>
          <cell r="X399">
            <v>1443420</v>
          </cell>
          <cell r="Y399">
            <v>162833</v>
          </cell>
          <cell r="Z399">
            <v>2659</v>
          </cell>
          <cell r="AA399">
            <v>1668</v>
          </cell>
          <cell r="AB399">
            <v>22677</v>
          </cell>
        </row>
        <row r="400">
          <cell r="G400">
            <v>103936</v>
          </cell>
          <cell r="H400">
            <v>224169</v>
          </cell>
          <cell r="X400">
            <v>1514795</v>
          </cell>
          <cell r="Y400">
            <v>168216</v>
          </cell>
          <cell r="Z400">
            <v>2704</v>
          </cell>
          <cell r="AA400">
            <v>1666</v>
          </cell>
          <cell r="AB400">
            <v>23214</v>
          </cell>
        </row>
        <row r="401">
          <cell r="G401">
            <v>123246</v>
          </cell>
          <cell r="H401">
            <v>225324</v>
          </cell>
          <cell r="X401">
            <v>1449195</v>
          </cell>
          <cell r="Y401">
            <v>162318</v>
          </cell>
          <cell r="Z401">
            <v>2637</v>
          </cell>
          <cell r="AA401">
            <v>1660</v>
          </cell>
          <cell r="AB401">
            <v>22692</v>
          </cell>
        </row>
        <row r="402">
          <cell r="G402">
            <v>96722</v>
          </cell>
          <cell r="H402">
            <v>188125</v>
          </cell>
          <cell r="X402">
            <v>1442333</v>
          </cell>
          <cell r="Y402">
            <v>161944</v>
          </cell>
          <cell r="Z402">
            <v>2630</v>
          </cell>
          <cell r="AA402">
            <v>1664</v>
          </cell>
          <cell r="AB402">
            <v>22705</v>
          </cell>
        </row>
        <row r="403">
          <cell r="G403">
            <v>66900</v>
          </cell>
          <cell r="H403">
            <v>205097</v>
          </cell>
          <cell r="X403">
            <v>1466010</v>
          </cell>
          <cell r="Y403">
            <v>163595</v>
          </cell>
          <cell r="Z403">
            <v>2624</v>
          </cell>
          <cell r="AA403">
            <v>1670</v>
          </cell>
          <cell r="AB403">
            <v>23055</v>
          </cell>
        </row>
        <row r="404">
          <cell r="G404">
            <v>99450</v>
          </cell>
          <cell r="H404">
            <v>209091</v>
          </cell>
          <cell r="X404">
            <v>1406139</v>
          </cell>
          <cell r="Y404">
            <v>159688</v>
          </cell>
          <cell r="Z404">
            <v>2602</v>
          </cell>
          <cell r="AA404">
            <v>1666</v>
          </cell>
          <cell r="AB404">
            <v>22924</v>
          </cell>
        </row>
        <row r="405">
          <cell r="G405">
            <v>100141</v>
          </cell>
          <cell r="H405">
            <v>211309</v>
          </cell>
          <cell r="X405">
            <v>1477927</v>
          </cell>
          <cell r="Y405">
            <v>163540</v>
          </cell>
          <cell r="Z405">
            <v>2591</v>
          </cell>
          <cell r="AA405">
            <v>1666</v>
          </cell>
          <cell r="AB405">
            <v>23008</v>
          </cell>
        </row>
        <row r="406">
          <cell r="G406">
            <v>135813</v>
          </cell>
          <cell r="H406">
            <v>224996</v>
          </cell>
          <cell r="X406">
            <v>1446369</v>
          </cell>
          <cell r="Y406">
            <v>162865</v>
          </cell>
          <cell r="Z406">
            <v>2677</v>
          </cell>
          <cell r="AA406">
            <v>1653</v>
          </cell>
          <cell r="AB406">
            <v>23151</v>
          </cell>
        </row>
        <row r="407">
          <cell r="G407">
            <v>107751</v>
          </cell>
          <cell r="H407">
            <v>228653</v>
          </cell>
          <cell r="X407">
            <v>1481381</v>
          </cell>
          <cell r="Y407">
            <v>164831</v>
          </cell>
          <cell r="Z407">
            <v>2570</v>
          </cell>
          <cell r="AA407">
            <v>1652</v>
          </cell>
          <cell r="AB407">
            <v>23195</v>
          </cell>
        </row>
        <row r="408">
          <cell r="G408">
            <v>101792</v>
          </cell>
          <cell r="H408">
            <v>227535</v>
          </cell>
          <cell r="X408">
            <v>1354056</v>
          </cell>
          <cell r="Y408">
            <v>155026</v>
          </cell>
          <cell r="Z408">
            <v>2511</v>
          </cell>
          <cell r="AA408">
            <v>1641</v>
          </cell>
          <cell r="AB408">
            <v>22235</v>
          </cell>
        </row>
        <row r="409">
          <cell r="G409">
            <v>103172</v>
          </cell>
          <cell r="H409">
            <v>231515</v>
          </cell>
          <cell r="X409">
            <v>1456247</v>
          </cell>
          <cell r="Y409">
            <v>162952</v>
          </cell>
          <cell r="Z409">
            <v>2590</v>
          </cell>
          <cell r="AA409">
            <v>1642</v>
          </cell>
          <cell r="AB409">
            <v>23127</v>
          </cell>
        </row>
        <row r="410">
          <cell r="G410">
            <v>86620</v>
          </cell>
          <cell r="H410">
            <v>230323</v>
          </cell>
          <cell r="X410">
            <v>1523982</v>
          </cell>
          <cell r="Y410">
            <v>170052</v>
          </cell>
          <cell r="Z410">
            <v>2630</v>
          </cell>
          <cell r="AA410">
            <v>1651</v>
          </cell>
          <cell r="AB410">
            <v>23846</v>
          </cell>
        </row>
        <row r="411">
          <cell r="G411">
            <v>128534</v>
          </cell>
          <cell r="H411">
            <v>207367</v>
          </cell>
          <cell r="X411">
            <v>1382150</v>
          </cell>
          <cell r="Y411">
            <v>157338</v>
          </cell>
          <cell r="Z411">
            <v>2509</v>
          </cell>
          <cell r="AA411">
            <v>1635</v>
          </cell>
          <cell r="AB411">
            <v>22609</v>
          </cell>
        </row>
        <row r="412">
          <cell r="G412">
            <v>145191</v>
          </cell>
          <cell r="H412">
            <v>236382</v>
          </cell>
          <cell r="X412">
            <v>1502965</v>
          </cell>
          <cell r="Y412">
            <v>168291</v>
          </cell>
          <cell r="Z412">
            <v>2641</v>
          </cell>
          <cell r="AA412">
            <v>1648</v>
          </cell>
          <cell r="AB412">
            <v>23879</v>
          </cell>
        </row>
        <row r="413">
          <cell r="G413">
            <v>61417</v>
          </cell>
          <cell r="H413">
            <v>152400</v>
          </cell>
          <cell r="X413">
            <v>1448933</v>
          </cell>
          <cell r="Y413">
            <v>160701</v>
          </cell>
          <cell r="Z413">
            <v>2470</v>
          </cell>
          <cell r="AA413">
            <v>1636</v>
          </cell>
          <cell r="AB413">
            <v>23009</v>
          </cell>
        </row>
        <row r="414">
          <cell r="G414">
            <v>99244</v>
          </cell>
          <cell r="H414">
            <v>172565</v>
          </cell>
          <cell r="X414">
            <v>1427104</v>
          </cell>
          <cell r="Y414">
            <v>161720</v>
          </cell>
          <cell r="Z414">
            <v>2515</v>
          </cell>
          <cell r="AA414">
            <v>1642</v>
          </cell>
          <cell r="AB414">
            <v>23273</v>
          </cell>
        </row>
        <row r="415">
          <cell r="G415">
            <v>77376</v>
          </cell>
          <cell r="H415">
            <v>177016</v>
          </cell>
          <cell r="X415">
            <v>1469790</v>
          </cell>
          <cell r="Y415">
            <v>162263</v>
          </cell>
          <cell r="Z415">
            <v>2500</v>
          </cell>
          <cell r="AA415">
            <v>1651</v>
          </cell>
          <cell r="AB415">
            <v>23159</v>
          </cell>
        </row>
        <row r="416">
          <cell r="G416">
            <v>91474</v>
          </cell>
          <cell r="H416">
            <v>173030</v>
          </cell>
          <cell r="X416">
            <v>1431072</v>
          </cell>
          <cell r="Y416">
            <v>160340</v>
          </cell>
          <cell r="Z416">
            <v>2458</v>
          </cell>
          <cell r="AA416">
            <v>1631</v>
          </cell>
          <cell r="AB416">
            <v>23157</v>
          </cell>
        </row>
        <row r="417">
          <cell r="G417">
            <v>95268</v>
          </cell>
          <cell r="H417">
            <v>183865</v>
          </cell>
          <cell r="X417">
            <v>1420220</v>
          </cell>
          <cell r="Y417">
            <v>161346</v>
          </cell>
          <cell r="Z417">
            <v>2534</v>
          </cell>
          <cell r="AA417">
            <v>1625</v>
          </cell>
          <cell r="AB417">
            <v>23437</v>
          </cell>
        </row>
        <row r="418">
          <cell r="G418">
            <v>88208</v>
          </cell>
          <cell r="H418">
            <v>183678</v>
          </cell>
          <cell r="X418">
            <v>1430327</v>
          </cell>
          <cell r="Y418">
            <v>159537</v>
          </cell>
          <cell r="Z418">
            <v>2485</v>
          </cell>
          <cell r="AA418">
            <v>1622</v>
          </cell>
          <cell r="AB418">
            <v>23156</v>
          </cell>
        </row>
        <row r="419">
          <cell r="G419">
            <v>90738</v>
          </cell>
          <cell r="H419">
            <v>189908</v>
          </cell>
          <cell r="X419">
            <v>1472777</v>
          </cell>
          <cell r="Y419">
            <v>162803</v>
          </cell>
          <cell r="Z419">
            <v>2465</v>
          </cell>
          <cell r="AA419">
            <v>1617</v>
          </cell>
          <cell r="AB419">
            <v>23513</v>
          </cell>
        </row>
        <row r="420">
          <cell r="G420">
            <v>93511</v>
          </cell>
          <cell r="H420">
            <v>198913</v>
          </cell>
          <cell r="X420">
            <v>1437857</v>
          </cell>
          <cell r="Y420">
            <v>162340</v>
          </cell>
          <cell r="Z420">
            <v>2524</v>
          </cell>
          <cell r="AA420">
            <v>1618</v>
          </cell>
          <cell r="AB420">
            <v>23479</v>
          </cell>
        </row>
        <row r="421">
          <cell r="G421">
            <v>84794</v>
          </cell>
          <cell r="H421">
            <v>180049</v>
          </cell>
          <cell r="X421">
            <v>1364658</v>
          </cell>
          <cell r="Y421">
            <v>156142</v>
          </cell>
          <cell r="Z421">
            <v>2462</v>
          </cell>
          <cell r="AA421">
            <v>1614</v>
          </cell>
          <cell r="AB421">
            <v>22818</v>
          </cell>
        </row>
        <row r="422">
          <cell r="G422">
            <v>111504</v>
          </cell>
          <cell r="H422">
            <v>195046</v>
          </cell>
          <cell r="X422">
            <v>1423116</v>
          </cell>
          <cell r="Y422">
            <v>159941</v>
          </cell>
          <cell r="Z422">
            <v>2454</v>
          </cell>
          <cell r="AA422">
            <v>1612</v>
          </cell>
          <cell r="AB422">
            <v>23227</v>
          </cell>
        </row>
        <row r="423">
          <cell r="G423">
            <v>47448</v>
          </cell>
          <cell r="H423">
            <v>179311</v>
          </cell>
          <cell r="X423">
            <v>1388677</v>
          </cell>
          <cell r="Y423">
            <v>158091</v>
          </cell>
          <cell r="Z423">
            <v>2456</v>
          </cell>
          <cell r="AA423">
            <v>1616</v>
          </cell>
          <cell r="AB423">
            <v>23046</v>
          </cell>
        </row>
        <row r="424">
          <cell r="G424">
            <v>122867</v>
          </cell>
          <cell r="H424">
            <v>201439</v>
          </cell>
          <cell r="X424">
            <v>1598157</v>
          </cell>
          <cell r="Y424">
            <v>172922</v>
          </cell>
          <cell r="Z424">
            <v>2577</v>
          </cell>
          <cell r="AA424">
            <v>1624</v>
          </cell>
          <cell r="AB424">
            <v>24582</v>
          </cell>
        </row>
        <row r="425">
          <cell r="G425">
            <v>80035</v>
          </cell>
          <cell r="H425">
            <v>168101</v>
          </cell>
          <cell r="X425">
            <v>1432141</v>
          </cell>
          <cell r="Y425">
            <v>159240</v>
          </cell>
          <cell r="Z425">
            <v>2409</v>
          </cell>
          <cell r="AA425">
            <v>1616</v>
          </cell>
          <cell r="AB425">
            <v>23305</v>
          </cell>
        </row>
        <row r="426">
          <cell r="G426">
            <v>80009</v>
          </cell>
          <cell r="H426">
            <v>166048</v>
          </cell>
          <cell r="X426">
            <v>1436475</v>
          </cell>
          <cell r="Y426">
            <v>160133</v>
          </cell>
          <cell r="Z426">
            <v>2450</v>
          </cell>
          <cell r="AA426">
            <v>1613</v>
          </cell>
          <cell r="AB426">
            <v>23259</v>
          </cell>
        </row>
        <row r="427">
          <cell r="G427">
            <v>88375</v>
          </cell>
          <cell r="H427">
            <v>172935</v>
          </cell>
          <cell r="X427">
            <v>1408114</v>
          </cell>
          <cell r="Y427">
            <v>158444</v>
          </cell>
          <cell r="Z427">
            <v>2449</v>
          </cell>
          <cell r="AA427">
            <v>1603</v>
          </cell>
          <cell r="AB427">
            <v>23104</v>
          </cell>
        </row>
        <row r="428">
          <cell r="G428">
            <v>95074</v>
          </cell>
          <cell r="H428">
            <v>165833</v>
          </cell>
          <cell r="X428">
            <v>1460638</v>
          </cell>
          <cell r="Y428">
            <v>162994</v>
          </cell>
          <cell r="Z428">
            <v>2481</v>
          </cell>
          <cell r="AA428">
            <v>1610</v>
          </cell>
          <cell r="AB428">
            <v>23779</v>
          </cell>
        </row>
        <row r="429">
          <cell r="G429">
            <v>109581</v>
          </cell>
          <cell r="H429">
            <v>182231</v>
          </cell>
          <cell r="X429">
            <v>1445768</v>
          </cell>
          <cell r="Y429">
            <v>161961</v>
          </cell>
          <cell r="Z429">
            <v>2506</v>
          </cell>
          <cell r="AA429">
            <v>1607</v>
          </cell>
          <cell r="AB429">
            <v>23607</v>
          </cell>
        </row>
        <row r="430">
          <cell r="G430">
            <v>90406</v>
          </cell>
          <cell r="H430">
            <v>195518</v>
          </cell>
          <cell r="X430">
            <v>1436418</v>
          </cell>
          <cell r="Y430">
            <v>160310</v>
          </cell>
          <cell r="Z430">
            <v>2454</v>
          </cell>
          <cell r="AA430">
            <v>1603</v>
          </cell>
          <cell r="AB430">
            <v>23370</v>
          </cell>
        </row>
        <row r="431">
          <cell r="G431">
            <v>90638</v>
          </cell>
          <cell r="H431">
            <v>198540</v>
          </cell>
          <cell r="X431">
            <v>1468050</v>
          </cell>
          <cell r="Y431">
            <v>162284</v>
          </cell>
          <cell r="Z431">
            <v>2513</v>
          </cell>
          <cell r="AA431">
            <v>1633</v>
          </cell>
          <cell r="AB431">
            <v>23603</v>
          </cell>
        </row>
        <row r="432">
          <cell r="G432">
            <v>82588</v>
          </cell>
          <cell r="H432">
            <v>205421</v>
          </cell>
          <cell r="X432">
            <v>1422561</v>
          </cell>
          <cell r="Y432">
            <v>160741</v>
          </cell>
          <cell r="Z432">
            <v>2472</v>
          </cell>
          <cell r="AA432">
            <v>1633</v>
          </cell>
          <cell r="AB432">
            <v>23268</v>
          </cell>
        </row>
        <row r="433">
          <cell r="G433">
            <v>77450</v>
          </cell>
          <cell r="H433">
            <v>199623</v>
          </cell>
          <cell r="X433">
            <v>1402438</v>
          </cell>
          <cell r="Y433">
            <v>158917</v>
          </cell>
          <cell r="Z433">
            <v>2471</v>
          </cell>
          <cell r="AA433">
            <v>1631</v>
          </cell>
          <cell r="AB433">
            <v>23475</v>
          </cell>
        </row>
        <row r="434">
          <cell r="G434">
            <v>72828</v>
          </cell>
          <cell r="H434">
            <v>198348</v>
          </cell>
          <cell r="X434">
            <v>1451630</v>
          </cell>
          <cell r="Y434">
            <v>160216</v>
          </cell>
          <cell r="Z434">
            <v>2501</v>
          </cell>
          <cell r="AA434">
            <v>1631</v>
          </cell>
          <cell r="AB434">
            <v>23496</v>
          </cell>
        </row>
        <row r="435">
          <cell r="G435">
            <v>63642</v>
          </cell>
          <cell r="H435">
            <v>187321</v>
          </cell>
          <cell r="X435">
            <v>1361733</v>
          </cell>
          <cell r="Y435">
            <v>156122</v>
          </cell>
          <cell r="Z435">
            <v>2435</v>
          </cell>
          <cell r="AA435">
            <v>1630</v>
          </cell>
          <cell r="AB435">
            <v>22744</v>
          </cell>
        </row>
        <row r="436">
          <cell r="G436">
            <v>69913</v>
          </cell>
          <cell r="H436">
            <v>190302</v>
          </cell>
          <cell r="X436">
            <v>1609285</v>
          </cell>
          <cell r="Y436">
            <v>174390</v>
          </cell>
          <cell r="Z436">
            <v>2559</v>
          </cell>
          <cell r="AA436">
            <v>1633</v>
          </cell>
          <cell r="AB436">
            <v>25135</v>
          </cell>
        </row>
        <row r="437">
          <cell r="G437">
            <v>68095</v>
          </cell>
          <cell r="H437">
            <v>168625</v>
          </cell>
          <cell r="X437">
            <v>1514485</v>
          </cell>
          <cell r="Y437">
            <v>163574</v>
          </cell>
          <cell r="Z437">
            <v>2478</v>
          </cell>
          <cell r="AA437">
            <v>1626</v>
          </cell>
          <cell r="AB437">
            <v>24017</v>
          </cell>
        </row>
        <row r="438">
          <cell r="G438">
            <v>98826</v>
          </cell>
          <cell r="H438">
            <v>163196</v>
          </cell>
          <cell r="X438">
            <v>1375237</v>
          </cell>
          <cell r="Y438">
            <v>156932</v>
          </cell>
          <cell r="Z438">
            <v>2395</v>
          </cell>
          <cell r="AA438">
            <v>1615</v>
          </cell>
          <cell r="AB438">
            <v>23014</v>
          </cell>
        </row>
        <row r="439">
          <cell r="G439">
            <v>96490</v>
          </cell>
          <cell r="H439">
            <v>169364</v>
          </cell>
          <cell r="X439">
            <v>1453415</v>
          </cell>
          <cell r="Y439">
            <v>161830</v>
          </cell>
          <cell r="Z439">
            <v>2485</v>
          </cell>
          <cell r="AA439">
            <v>1598</v>
          </cell>
          <cell r="AB439">
            <v>23721</v>
          </cell>
        </row>
        <row r="440">
          <cell r="G440">
            <v>83249</v>
          </cell>
          <cell r="H440">
            <v>160841</v>
          </cell>
          <cell r="X440">
            <v>1375808</v>
          </cell>
          <cell r="Y440">
            <v>156319</v>
          </cell>
          <cell r="Z440">
            <v>2397</v>
          </cell>
          <cell r="AA440">
            <v>1574</v>
          </cell>
          <cell r="AB440">
            <v>22993</v>
          </cell>
        </row>
        <row r="441">
          <cell r="G441">
            <v>85200</v>
          </cell>
          <cell r="H441">
            <v>176161</v>
          </cell>
          <cell r="X441">
            <v>1444384</v>
          </cell>
          <cell r="Y441">
            <v>161651</v>
          </cell>
          <cell r="Z441">
            <v>2430</v>
          </cell>
          <cell r="AA441">
            <v>1577</v>
          </cell>
          <cell r="AB441">
            <v>23644</v>
          </cell>
        </row>
        <row r="442">
          <cell r="G442">
            <v>110470</v>
          </cell>
          <cell r="H442">
            <v>189435</v>
          </cell>
          <cell r="X442">
            <v>1453925</v>
          </cell>
          <cell r="Y442">
            <v>161693</v>
          </cell>
          <cell r="Z442">
            <v>2414</v>
          </cell>
          <cell r="AA442">
            <v>1576</v>
          </cell>
          <cell r="AB442">
            <v>23584</v>
          </cell>
        </row>
        <row r="443">
          <cell r="G443">
            <v>89357</v>
          </cell>
          <cell r="H443">
            <v>198426</v>
          </cell>
          <cell r="X443">
            <v>1453806</v>
          </cell>
          <cell r="Y443">
            <v>162558</v>
          </cell>
          <cell r="Z443">
            <v>2414</v>
          </cell>
          <cell r="AA443">
            <v>1569</v>
          </cell>
          <cell r="AB443">
            <v>23570</v>
          </cell>
        </row>
        <row r="444">
          <cell r="G444">
            <v>87307</v>
          </cell>
          <cell r="H444">
            <v>178927</v>
          </cell>
          <cell r="X444">
            <v>1448126</v>
          </cell>
          <cell r="Y444">
            <v>160697</v>
          </cell>
          <cell r="Z444">
            <v>2334</v>
          </cell>
          <cell r="AA444">
            <v>1568</v>
          </cell>
          <cell r="AB444">
            <v>23309</v>
          </cell>
        </row>
        <row r="445">
          <cell r="G445">
            <v>92483</v>
          </cell>
          <cell r="H445">
            <v>203783</v>
          </cell>
          <cell r="X445">
            <v>1537933</v>
          </cell>
          <cell r="Y445">
            <v>169440</v>
          </cell>
          <cell r="Z445">
            <v>2443</v>
          </cell>
          <cell r="AA445">
            <v>1570</v>
          </cell>
          <cell r="AB445">
            <v>24441</v>
          </cell>
        </row>
        <row r="446">
          <cell r="G446">
            <v>91499</v>
          </cell>
          <cell r="H446">
            <v>184420</v>
          </cell>
          <cell r="X446">
            <v>1450147</v>
          </cell>
          <cell r="Y446">
            <v>161849</v>
          </cell>
          <cell r="Z446">
            <v>2417</v>
          </cell>
          <cell r="AA446">
            <v>1558</v>
          </cell>
          <cell r="AB446">
            <v>23508</v>
          </cell>
        </row>
        <row r="447">
          <cell r="G447">
            <v>93754</v>
          </cell>
          <cell r="H447">
            <v>175833</v>
          </cell>
          <cell r="X447">
            <v>1365216</v>
          </cell>
          <cell r="Y447">
            <v>156948</v>
          </cell>
          <cell r="Z447">
            <v>2379</v>
          </cell>
          <cell r="AA447">
            <v>1549</v>
          </cell>
          <cell r="AB447">
            <v>23200</v>
          </cell>
        </row>
        <row r="448">
          <cell r="G448">
            <v>94256</v>
          </cell>
          <cell r="H448">
            <v>173937</v>
          </cell>
          <cell r="X448">
            <v>1597874</v>
          </cell>
          <cell r="Y448">
            <v>173104</v>
          </cell>
          <cell r="Z448">
            <v>2432</v>
          </cell>
          <cell r="AA448">
            <v>1554</v>
          </cell>
          <cell r="AB448">
            <v>24832</v>
          </cell>
        </row>
        <row r="449">
          <cell r="G449">
            <v>85134</v>
          </cell>
          <cell r="H449">
            <v>160390</v>
          </cell>
          <cell r="X449">
            <v>1473580</v>
          </cell>
          <cell r="Y449">
            <v>161833</v>
          </cell>
          <cell r="Z449">
            <v>2359</v>
          </cell>
          <cell r="AA449">
            <v>1550</v>
          </cell>
          <cell r="AB449">
            <v>23864</v>
          </cell>
        </row>
        <row r="450">
          <cell r="G450">
            <v>85513</v>
          </cell>
          <cell r="H450">
            <v>162908</v>
          </cell>
          <cell r="X450">
            <v>1387413</v>
          </cell>
          <cell r="Y450">
            <v>159179</v>
          </cell>
          <cell r="Z450">
            <v>2391</v>
          </cell>
          <cell r="AA450">
            <v>1544</v>
          </cell>
          <cell r="AB450">
            <v>23241</v>
          </cell>
        </row>
        <row r="451">
          <cell r="G451">
            <v>88547</v>
          </cell>
          <cell r="H451">
            <v>164617</v>
          </cell>
          <cell r="X451">
            <v>1376771</v>
          </cell>
          <cell r="Y451">
            <v>158095</v>
          </cell>
          <cell r="Z451">
            <v>2394</v>
          </cell>
          <cell r="AA451">
            <v>1548</v>
          </cell>
          <cell r="AB451">
            <v>23466</v>
          </cell>
        </row>
        <row r="452">
          <cell r="G452">
            <v>83689</v>
          </cell>
          <cell r="H452">
            <v>171762</v>
          </cell>
          <cell r="X452">
            <v>1470844</v>
          </cell>
          <cell r="Y452">
            <v>162808</v>
          </cell>
          <cell r="Z452">
            <v>2371</v>
          </cell>
          <cell r="AA452">
            <v>1551</v>
          </cell>
          <cell r="AB452">
            <v>23768</v>
          </cell>
        </row>
        <row r="453">
          <cell r="G453">
            <v>88051</v>
          </cell>
          <cell r="H453">
            <v>176736</v>
          </cell>
          <cell r="X453">
            <v>1449157</v>
          </cell>
          <cell r="Y453">
            <v>161378</v>
          </cell>
          <cell r="Z453">
            <v>2352</v>
          </cell>
          <cell r="AA453">
            <v>1547</v>
          </cell>
          <cell r="AB453">
            <v>23640</v>
          </cell>
        </row>
        <row r="454">
          <cell r="G454">
            <v>82840</v>
          </cell>
          <cell r="H454">
            <v>186707</v>
          </cell>
          <cell r="X454">
            <v>1470737</v>
          </cell>
          <cell r="Y454">
            <v>163247</v>
          </cell>
          <cell r="Z454">
            <v>2366</v>
          </cell>
          <cell r="AA454">
            <v>1547</v>
          </cell>
          <cell r="AB454">
            <v>23876</v>
          </cell>
        </row>
        <row r="455">
          <cell r="G455">
            <v>92171</v>
          </cell>
          <cell r="H455">
            <v>181402</v>
          </cell>
          <cell r="X455">
            <v>1464139</v>
          </cell>
          <cell r="Y455">
            <v>163589</v>
          </cell>
          <cell r="Z455">
            <v>2347</v>
          </cell>
          <cell r="AA455">
            <v>1549</v>
          </cell>
          <cell r="AB455">
            <v>23846</v>
          </cell>
        </row>
        <row r="456">
          <cell r="G456">
            <v>95115</v>
          </cell>
          <cell r="H456">
            <v>178243</v>
          </cell>
          <cell r="X456">
            <v>1387578</v>
          </cell>
          <cell r="Y456">
            <v>158331</v>
          </cell>
          <cell r="Z456">
            <v>2325</v>
          </cell>
          <cell r="AA456">
            <v>1544</v>
          </cell>
          <cell r="AB456">
            <v>23254</v>
          </cell>
        </row>
        <row r="457">
          <cell r="G457">
            <v>86610</v>
          </cell>
          <cell r="H457">
            <v>184168</v>
          </cell>
          <cell r="X457">
            <v>1542995</v>
          </cell>
          <cell r="Y457">
            <v>169014</v>
          </cell>
          <cell r="Z457">
            <v>2389</v>
          </cell>
          <cell r="AA457">
            <v>1584</v>
          </cell>
          <cell r="AB457">
            <v>24883</v>
          </cell>
        </row>
        <row r="458">
          <cell r="G458">
            <v>89986</v>
          </cell>
          <cell r="H458">
            <v>185119</v>
          </cell>
          <cell r="X458">
            <v>1404111</v>
          </cell>
          <cell r="Y458">
            <v>160350</v>
          </cell>
          <cell r="Z458">
            <v>2361</v>
          </cell>
          <cell r="AA458">
            <v>1581</v>
          </cell>
          <cell r="AB458">
            <v>23362</v>
          </cell>
        </row>
        <row r="459">
          <cell r="G459">
            <v>79109</v>
          </cell>
          <cell r="H459">
            <v>173503</v>
          </cell>
          <cell r="X459">
            <v>1451243</v>
          </cell>
          <cell r="Y459">
            <v>164628</v>
          </cell>
          <cell r="Z459">
            <v>2376</v>
          </cell>
          <cell r="AA459">
            <v>1582</v>
          </cell>
          <cell r="AB459">
            <v>24168</v>
          </cell>
        </row>
        <row r="460">
          <cell r="G460">
            <v>87454</v>
          </cell>
          <cell r="H460">
            <v>176958</v>
          </cell>
          <cell r="X460">
            <v>1629469</v>
          </cell>
          <cell r="Y460">
            <v>175822</v>
          </cell>
          <cell r="Z460">
            <v>2469</v>
          </cell>
          <cell r="AA460">
            <v>1581</v>
          </cell>
          <cell r="AB460">
            <v>25479</v>
          </cell>
        </row>
        <row r="461">
          <cell r="G461">
            <v>93633</v>
          </cell>
          <cell r="H461">
            <v>165411</v>
          </cell>
          <cell r="X461">
            <v>1469818</v>
          </cell>
          <cell r="Y461">
            <v>163123</v>
          </cell>
          <cell r="Z461">
            <v>2319</v>
          </cell>
          <cell r="AA461">
            <v>1571</v>
          </cell>
          <cell r="AB461">
            <v>23870</v>
          </cell>
        </row>
        <row r="462">
          <cell r="G462">
            <v>91423</v>
          </cell>
          <cell r="H462">
            <v>158748</v>
          </cell>
          <cell r="X462">
            <v>1385210</v>
          </cell>
          <cell r="Y462">
            <v>158539</v>
          </cell>
          <cell r="Z462">
            <v>2309</v>
          </cell>
          <cell r="AA462">
            <v>1566</v>
          </cell>
          <cell r="AB462">
            <v>23462</v>
          </cell>
        </row>
        <row r="463">
          <cell r="G463">
            <v>88777</v>
          </cell>
          <cell r="H463">
            <v>165169</v>
          </cell>
          <cell r="X463">
            <v>1468867</v>
          </cell>
          <cell r="Y463">
            <v>164377</v>
          </cell>
          <cell r="Z463">
            <v>2371</v>
          </cell>
          <cell r="AA463">
            <v>1567</v>
          </cell>
          <cell r="AB463">
            <v>23937</v>
          </cell>
        </row>
        <row r="464">
          <cell r="G464">
            <v>84865</v>
          </cell>
          <cell r="H464">
            <v>165543</v>
          </cell>
          <cell r="X464">
            <v>1399956</v>
          </cell>
          <cell r="Y464">
            <v>160252</v>
          </cell>
          <cell r="Z464">
            <v>2337</v>
          </cell>
          <cell r="AA464">
            <v>1566</v>
          </cell>
          <cell r="AB464">
            <v>23481</v>
          </cell>
        </row>
        <row r="465">
          <cell r="G465">
            <v>94756</v>
          </cell>
          <cell r="H465">
            <v>173410</v>
          </cell>
          <cell r="X465">
            <v>1476489</v>
          </cell>
          <cell r="Y465">
            <v>162275</v>
          </cell>
          <cell r="Z465">
            <v>2320</v>
          </cell>
          <cell r="AA465">
            <v>1569</v>
          </cell>
          <cell r="AB465">
            <v>23662</v>
          </cell>
        </row>
        <row r="466">
          <cell r="G466">
            <v>86499</v>
          </cell>
          <cell r="H466">
            <v>187280</v>
          </cell>
          <cell r="X466">
            <v>1552943</v>
          </cell>
          <cell r="Y466">
            <v>171432</v>
          </cell>
          <cell r="Z466">
            <v>2403</v>
          </cell>
          <cell r="AA466">
            <v>1570</v>
          </cell>
          <cell r="AB466">
            <v>24897</v>
          </cell>
        </row>
        <row r="467">
          <cell r="G467">
            <v>95664</v>
          </cell>
          <cell r="H467">
            <v>189795</v>
          </cell>
          <cell r="X467">
            <v>1484817</v>
          </cell>
          <cell r="Y467">
            <v>164961</v>
          </cell>
          <cell r="Z467">
            <v>2337</v>
          </cell>
          <cell r="AA467">
            <v>1562</v>
          </cell>
          <cell r="AB467">
            <v>24008</v>
          </cell>
        </row>
        <row r="468">
          <cell r="G468">
            <v>89215</v>
          </cell>
          <cell r="H468">
            <v>184293</v>
          </cell>
          <cell r="X468">
            <v>1484608</v>
          </cell>
          <cell r="Y468">
            <v>166872</v>
          </cell>
          <cell r="Z468">
            <v>2361</v>
          </cell>
          <cell r="AA468">
            <v>1563</v>
          </cell>
          <cell r="AB468">
            <v>24336</v>
          </cell>
        </row>
        <row r="469">
          <cell r="G469">
            <v>92900</v>
          </cell>
          <cell r="H469">
            <v>186916</v>
          </cell>
          <cell r="X469">
            <v>1402771</v>
          </cell>
          <cell r="Y469">
            <v>159944</v>
          </cell>
          <cell r="Z469">
            <v>2296</v>
          </cell>
          <cell r="AA469">
            <v>1559</v>
          </cell>
          <cell r="AB469">
            <v>23404</v>
          </cell>
        </row>
      </sheetData>
      <sheetData sheetId="1">
        <row r="225">
          <cell r="D225">
            <v>6167</v>
          </cell>
        </row>
      </sheetData>
      <sheetData sheetId="2"/>
      <sheetData sheetId="3">
        <row r="20">
          <cell r="D20">
            <v>11065591</v>
          </cell>
        </row>
      </sheetData>
      <sheetData sheetId="4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tail -LT"/>
      <sheetName val="Retail"/>
      <sheetName val="SPAUPC12ME"/>
      <sheetName val="SPA12ME"/>
      <sheetName val="PHOS"/>
      <sheetName val="IWO"/>
      <sheetName val="CUPC12ME"/>
      <sheetName val="CS12ME"/>
      <sheetName val="RUPC12ME"/>
      <sheetName val="RS12ME"/>
      <sheetName val="TOTAL_PEF"/>
      <sheetName val="FPC_w-seb"/>
      <sheetName val="sebring"/>
      <sheetName val="Grap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13">
          <cell r="K513">
            <v>19562623.701797538</v>
          </cell>
          <cell r="L513">
            <v>11920841</v>
          </cell>
          <cell r="M513">
            <v>3930230</v>
          </cell>
          <cell r="P513">
            <v>24446.143893999993</v>
          </cell>
          <cell r="Q513">
            <v>3380709</v>
          </cell>
        </row>
        <row r="514">
          <cell r="K514">
            <v>20022604.180020455</v>
          </cell>
          <cell r="L514">
            <v>12242838</v>
          </cell>
          <cell r="M514">
            <v>4108087</v>
          </cell>
          <cell r="P514">
            <v>23712.759577180004</v>
          </cell>
          <cell r="Q514">
            <v>3436958</v>
          </cell>
        </row>
        <row r="515">
          <cell r="K515">
            <v>20724526.923546474</v>
          </cell>
          <cell r="L515">
            <v>12535087</v>
          </cell>
          <cell r="M515">
            <v>4264792</v>
          </cell>
          <cell r="P515">
            <v>23001.376789864593</v>
          </cell>
          <cell r="Q515">
            <v>3519106</v>
          </cell>
        </row>
        <row r="516">
          <cell r="K516">
            <v>21184426.728694942</v>
          </cell>
          <cell r="L516">
            <v>12719878</v>
          </cell>
          <cell r="M516">
            <v>4565403</v>
          </cell>
          <cell r="P516">
            <v>22311.33548616866</v>
          </cell>
          <cell r="Q516">
            <v>3614732</v>
          </cell>
        </row>
        <row r="517">
          <cell r="K517">
            <v>21522697.184223261</v>
          </cell>
          <cell r="L517">
            <v>12909284</v>
          </cell>
          <cell r="M517">
            <v>4564391</v>
          </cell>
          <cell r="P517">
            <v>21641.995421583601</v>
          </cell>
          <cell r="Q517">
            <v>3714854</v>
          </cell>
        </row>
        <row r="518">
          <cell r="K518">
            <v>21688652.869045328</v>
          </cell>
          <cell r="L518">
            <v>13037036</v>
          </cell>
          <cell r="M518">
            <v>4491860</v>
          </cell>
          <cell r="P518">
            <v>20992.735558936089</v>
          </cell>
          <cell r="Q518">
            <v>3812208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BX"/>
    </sheetNames>
    <sheetDataSet>
      <sheetData sheetId="0">
        <row r="14">
          <cell r="D14">
            <v>1215.2895635126999</v>
          </cell>
        </row>
        <row r="15">
          <cell r="D15">
            <v>1025.7501699341501</v>
          </cell>
        </row>
        <row r="16">
          <cell r="D16">
            <v>969.78618991923895</v>
          </cell>
        </row>
        <row r="17">
          <cell r="D17">
            <v>1023.85629714554</v>
          </cell>
        </row>
        <row r="18">
          <cell r="D18">
            <v>1367.5575700424399</v>
          </cell>
        </row>
        <row r="19">
          <cell r="D19">
            <v>1483.0936262806999</v>
          </cell>
        </row>
        <row r="20">
          <cell r="D20">
            <v>1603.3152166360901</v>
          </cell>
        </row>
        <row r="21">
          <cell r="D21">
            <v>1617.15053892686</v>
          </cell>
        </row>
        <row r="22">
          <cell r="D22">
            <v>1402.39926580307</v>
          </cell>
        </row>
        <row r="23">
          <cell r="D23">
            <v>1203.8144002080501</v>
          </cell>
        </row>
        <row r="24">
          <cell r="D24">
            <v>891.05868755952997</v>
          </cell>
        </row>
        <row r="25">
          <cell r="D25">
            <v>1078.20917657834</v>
          </cell>
        </row>
        <row r="26">
          <cell r="D26">
            <v>1220.4545126365699</v>
          </cell>
        </row>
        <row r="27">
          <cell r="D27">
            <v>982.05894088175705</v>
          </cell>
        </row>
        <row r="28">
          <cell r="D28">
            <v>987.76022353117401</v>
          </cell>
        </row>
        <row r="29">
          <cell r="D29">
            <v>1029.94335141841</v>
          </cell>
        </row>
        <row r="30">
          <cell r="D30">
            <v>1334.95468266177</v>
          </cell>
        </row>
        <row r="31">
          <cell r="D31">
            <v>1469.47348710744</v>
          </cell>
        </row>
        <row r="32">
          <cell r="D32">
            <v>1556.9624173611401</v>
          </cell>
        </row>
        <row r="33">
          <cell r="D33">
            <v>1569.02396601807</v>
          </cell>
        </row>
        <row r="34">
          <cell r="D34">
            <v>1416.8945239207401</v>
          </cell>
        </row>
        <row r="35">
          <cell r="D35">
            <v>1128.2133271621001</v>
          </cell>
        </row>
        <row r="36">
          <cell r="D36">
            <v>891.30690173977405</v>
          </cell>
        </row>
        <row r="37">
          <cell r="D37">
            <v>1063.3048708444901</v>
          </cell>
        </row>
        <row r="38">
          <cell r="D38">
            <v>1191.2901315040101</v>
          </cell>
        </row>
        <row r="39">
          <cell r="D39">
            <v>984.92408960296098</v>
          </cell>
        </row>
        <row r="40">
          <cell r="D40">
            <v>977.41881199855698</v>
          </cell>
        </row>
        <row r="41">
          <cell r="D41">
            <v>1009.7702118419101</v>
          </cell>
        </row>
        <row r="42">
          <cell r="D42">
            <v>1324.5893931242199</v>
          </cell>
        </row>
        <row r="43">
          <cell r="D43">
            <v>1452.36935431243</v>
          </cell>
        </row>
        <row r="44">
          <cell r="D44">
            <v>1546.73183910134</v>
          </cell>
        </row>
        <row r="45">
          <cell r="D45">
            <v>1568.3616735501</v>
          </cell>
        </row>
        <row r="46">
          <cell r="D46">
            <v>1433.3624481658001</v>
          </cell>
        </row>
        <row r="47">
          <cell r="D47">
            <v>1198.5669951898201</v>
          </cell>
        </row>
        <row r="48">
          <cell r="D48">
            <v>893.02404810913697</v>
          </cell>
        </row>
        <row r="49">
          <cell r="D49">
            <v>1072.81347448929</v>
          </cell>
        </row>
        <row r="50">
          <cell r="D50">
            <v>1167.93576339945</v>
          </cell>
        </row>
        <row r="51">
          <cell r="D51">
            <v>941.44849627307303</v>
          </cell>
        </row>
        <row r="52">
          <cell r="D52">
            <v>962.17158555240303</v>
          </cell>
        </row>
        <row r="53">
          <cell r="D53">
            <v>1001.63941165401</v>
          </cell>
        </row>
        <row r="54">
          <cell r="D54">
            <v>1309.9241902077899</v>
          </cell>
        </row>
        <row r="55">
          <cell r="D55">
            <v>1354.2978310291101</v>
          </cell>
        </row>
        <row r="56">
          <cell r="D56">
            <v>1549.1115249569</v>
          </cell>
        </row>
        <row r="57">
          <cell r="D57">
            <v>1571.50286190002</v>
          </cell>
        </row>
        <row r="58">
          <cell r="D58">
            <v>1428.14257999288</v>
          </cell>
        </row>
        <row r="59">
          <cell r="D59">
            <v>1179.30487778614</v>
          </cell>
        </row>
        <row r="60">
          <cell r="D60">
            <v>882.76820633925502</v>
          </cell>
        </row>
        <row r="61">
          <cell r="D61">
            <v>1047.5557018336599</v>
          </cell>
        </row>
        <row r="62">
          <cell r="D62">
            <v>1271.4317659083299</v>
          </cell>
        </row>
        <row r="63">
          <cell r="D63">
            <v>972.52093110317503</v>
          </cell>
        </row>
        <row r="64">
          <cell r="D64">
            <v>940.439766000654</v>
          </cell>
        </row>
        <row r="65">
          <cell r="D65">
            <v>990.53370156435005</v>
          </cell>
        </row>
        <row r="66">
          <cell r="D66">
            <v>1306.0776332263499</v>
          </cell>
        </row>
        <row r="67">
          <cell r="D67">
            <v>1441.50871902074</v>
          </cell>
        </row>
        <row r="68">
          <cell r="D68">
            <v>1519.2961366061099</v>
          </cell>
        </row>
        <row r="69">
          <cell r="D69">
            <v>1533.05188422733</v>
          </cell>
        </row>
        <row r="70">
          <cell r="D70">
            <v>1383.65402597002</v>
          </cell>
        </row>
        <row r="71">
          <cell r="D71">
            <v>1099.0405784992299</v>
          </cell>
        </row>
        <row r="72">
          <cell r="D72">
            <v>858.93875560487197</v>
          </cell>
        </row>
        <row r="73">
          <cell r="D73">
            <v>1024.2559458713499</v>
          </cell>
        </row>
        <row r="74">
          <cell r="D74">
            <v>1142.5412919642299</v>
          </cell>
        </row>
        <row r="75">
          <cell r="D75">
            <v>937.18890322771801</v>
          </cell>
        </row>
        <row r="76">
          <cell r="D76">
            <v>926.63170944548199</v>
          </cell>
        </row>
        <row r="77">
          <cell r="D77">
            <v>946.82355043571999</v>
          </cell>
        </row>
        <row r="78">
          <cell r="D78">
            <v>1231.6285626290601</v>
          </cell>
        </row>
        <row r="79">
          <cell r="D79">
            <v>1439.10121598763</v>
          </cell>
        </row>
        <row r="80">
          <cell r="D80">
            <v>1432.36743373533</v>
          </cell>
        </row>
        <row r="81">
          <cell r="D81">
            <v>1440.6606664973799</v>
          </cell>
        </row>
        <row r="82">
          <cell r="D82">
            <v>1348.0465851061699</v>
          </cell>
        </row>
        <row r="83">
          <cell r="D83">
            <v>1132.43551641418</v>
          </cell>
        </row>
        <row r="84">
          <cell r="D84">
            <v>872.29298827638502</v>
          </cell>
        </row>
        <row r="85">
          <cell r="D85">
            <v>1010.4622454243899</v>
          </cell>
        </row>
        <row r="86">
          <cell r="D86">
            <v>1108.1904160041399</v>
          </cell>
        </row>
        <row r="87">
          <cell r="D87">
            <v>901.10499771021</v>
          </cell>
        </row>
        <row r="88">
          <cell r="D88">
            <v>884.73377993794395</v>
          </cell>
        </row>
        <row r="89">
          <cell r="D89">
            <v>904.09068835782602</v>
          </cell>
        </row>
        <row r="90">
          <cell r="D90">
            <v>1221.8272834828199</v>
          </cell>
        </row>
        <row r="91">
          <cell r="D91">
            <v>1361.6031875572801</v>
          </cell>
        </row>
        <row r="92">
          <cell r="D92">
            <v>1455.2882612874801</v>
          </cell>
        </row>
        <row r="93">
          <cell r="D93">
            <v>1472.80524186138</v>
          </cell>
        </row>
        <row r="94">
          <cell r="D94">
            <v>1379.13066639315</v>
          </cell>
        </row>
        <row r="95">
          <cell r="D95">
            <v>1115.9815832797699</v>
          </cell>
        </row>
        <row r="96">
          <cell r="D96">
            <v>836.03700449228302</v>
          </cell>
        </row>
        <row r="97">
          <cell r="D97">
            <v>1003.94229350608</v>
          </cell>
        </row>
        <row r="98">
          <cell r="D98">
            <v>1105.3651567659099</v>
          </cell>
        </row>
        <row r="99">
          <cell r="D99">
            <v>858.43992547497805</v>
          </cell>
        </row>
        <row r="100">
          <cell r="D100">
            <v>880.30625773640702</v>
          </cell>
        </row>
        <row r="101">
          <cell r="D101">
            <v>929.59452922276398</v>
          </cell>
        </row>
        <row r="102">
          <cell r="D102">
            <v>1237.4744513020901</v>
          </cell>
        </row>
        <row r="103">
          <cell r="D103">
            <v>1337.0672527505601</v>
          </cell>
        </row>
        <row r="104">
          <cell r="D104">
            <v>1444.36789497775</v>
          </cell>
        </row>
        <row r="105">
          <cell r="D105">
            <v>1442.5892781422299</v>
          </cell>
        </row>
        <row r="106">
          <cell r="D106">
            <v>1307.9477779235201</v>
          </cell>
        </row>
        <row r="107">
          <cell r="D107">
            <v>1125.9125179402899</v>
          </cell>
        </row>
        <row r="108">
          <cell r="D108">
            <v>836.88684896786003</v>
          </cell>
        </row>
        <row r="109">
          <cell r="D109">
            <v>1003.20909700729</v>
          </cell>
        </row>
        <row r="110">
          <cell r="D110">
            <v>1087.8179449561101</v>
          </cell>
        </row>
        <row r="111">
          <cell r="D111">
            <v>934.70675302372604</v>
          </cell>
        </row>
        <row r="112">
          <cell r="D112">
            <v>895.70362518417005</v>
          </cell>
        </row>
        <row r="113">
          <cell r="D113">
            <v>931.03105214369396</v>
          </cell>
        </row>
        <row r="114">
          <cell r="D114">
            <v>1203.6537854703399</v>
          </cell>
        </row>
        <row r="115">
          <cell r="D115">
            <v>1332.39224749286</v>
          </cell>
        </row>
        <row r="116">
          <cell r="D116">
            <v>1408.87506439256</v>
          </cell>
        </row>
        <row r="117">
          <cell r="D117">
            <v>1413.2388327824599</v>
          </cell>
        </row>
        <row r="118">
          <cell r="D118">
            <v>1315.0324615649999</v>
          </cell>
        </row>
        <row r="119">
          <cell r="D119">
            <v>1100.5202081206</v>
          </cell>
        </row>
        <row r="120">
          <cell r="D120">
            <v>784.04702932631403</v>
          </cell>
        </row>
        <row r="121">
          <cell r="D121">
            <v>1002.0683724865</v>
          </cell>
        </row>
        <row r="122">
          <cell r="D122">
            <v>1089.76300467693</v>
          </cell>
        </row>
        <row r="123">
          <cell r="D123">
            <v>880.21858555164602</v>
          </cell>
        </row>
        <row r="124">
          <cell r="D124">
            <v>891.62000209919302</v>
          </cell>
        </row>
        <row r="125">
          <cell r="D125">
            <v>898.09200452594905</v>
          </cell>
        </row>
        <row r="126">
          <cell r="D126">
            <v>1184.6032194203101</v>
          </cell>
        </row>
        <row r="127">
          <cell r="D127">
            <v>1289.0479700225201</v>
          </cell>
        </row>
        <row r="128">
          <cell r="D128">
            <v>1394.25984524453</v>
          </cell>
        </row>
        <row r="129">
          <cell r="D129">
            <v>1404.15124684692</v>
          </cell>
        </row>
        <row r="130">
          <cell r="D130">
            <v>1286.89125692365</v>
          </cell>
        </row>
        <row r="131">
          <cell r="D131">
            <v>1088.05798902832</v>
          </cell>
        </row>
        <row r="132">
          <cell r="D132">
            <v>837.31642876256501</v>
          </cell>
        </row>
        <row r="133">
          <cell r="D133">
            <v>1008.47397494693</v>
          </cell>
        </row>
        <row r="134">
          <cell r="D134">
            <v>1096.1572645246399</v>
          </cell>
        </row>
        <row r="135">
          <cell r="D135">
            <v>881.45045864078895</v>
          </cell>
        </row>
        <row r="136">
          <cell r="D136">
            <v>880.67227548077994</v>
          </cell>
        </row>
        <row r="137">
          <cell r="D137">
            <v>905.81715140411802</v>
          </cell>
        </row>
        <row r="138">
          <cell r="D138">
            <v>1181.8752175360601</v>
          </cell>
        </row>
        <row r="139">
          <cell r="D139">
            <v>1293.80022082751</v>
          </cell>
        </row>
        <row r="140">
          <cell r="D140">
            <v>1378.62988571764</v>
          </cell>
        </row>
        <row r="141">
          <cell r="D141">
            <v>1384.78708223278</v>
          </cell>
        </row>
        <row r="142">
          <cell r="D142">
            <v>1267.2427688806199</v>
          </cell>
        </row>
        <row r="143">
          <cell r="D143">
            <v>1071.5063748060199</v>
          </cell>
        </row>
        <row r="144">
          <cell r="D144">
            <v>825.89911842578795</v>
          </cell>
        </row>
        <row r="145">
          <cell r="D145">
            <v>993.35809270703396</v>
          </cell>
        </row>
        <row r="146">
          <cell r="D146">
            <v>1081.66749657739</v>
          </cell>
        </row>
        <row r="147">
          <cell r="D147">
            <v>870.43194557174104</v>
          </cell>
        </row>
        <row r="148">
          <cell r="D148">
            <v>869.17547084877197</v>
          </cell>
        </row>
        <row r="149">
          <cell r="D149">
            <v>892.38275297006805</v>
          </cell>
        </row>
        <row r="150">
          <cell r="D150">
            <v>1160.7104158789</v>
          </cell>
        </row>
        <row r="151">
          <cell r="D151">
            <v>1269.20498665533</v>
          </cell>
        </row>
        <row r="152">
          <cell r="D152">
            <v>1352.3690348418299</v>
          </cell>
        </row>
        <row r="153">
          <cell r="D153">
            <v>1358.6698911229</v>
          </cell>
        </row>
        <row r="154">
          <cell r="D154">
            <v>1243.87389334506</v>
          </cell>
        </row>
        <row r="155">
          <cell r="D155">
            <v>1053.8923855395799</v>
          </cell>
        </row>
        <row r="156">
          <cell r="D156">
            <v>815.36972486316097</v>
          </cell>
        </row>
        <row r="157">
          <cell r="D157">
            <v>981.02888435998398</v>
          </cell>
        </row>
        <row r="158">
          <cell r="D158">
            <v>1070.9878049211</v>
          </cell>
        </row>
        <row r="159">
          <cell r="D159">
            <v>892.251007957664</v>
          </cell>
        </row>
        <row r="160">
          <cell r="D160">
            <v>861.63458523207601</v>
          </cell>
        </row>
        <row r="161">
          <cell r="D161">
            <v>883.92502383600004</v>
          </cell>
        </row>
        <row r="162">
          <cell r="D162">
            <v>1147.7200197853999</v>
          </cell>
        </row>
        <row r="163">
          <cell r="D163">
            <v>1254.3731837038299</v>
          </cell>
        </row>
        <row r="164">
          <cell r="D164">
            <v>1336.8104852828601</v>
          </cell>
        </row>
        <row r="165">
          <cell r="D165">
            <v>1343.5228830083799</v>
          </cell>
        </row>
        <row r="166">
          <cell r="D166">
            <v>1230.9306504001399</v>
          </cell>
        </row>
        <row r="167">
          <cell r="D167">
            <v>1044.68637070609</v>
          </cell>
        </row>
        <row r="168">
          <cell r="D168">
            <v>810.18860840357797</v>
          </cell>
        </row>
        <row r="169">
          <cell r="D169">
            <v>974.98709942982305</v>
          </cell>
        </row>
        <row r="170">
          <cell r="D170">
            <v>1064.82368695889</v>
          </cell>
        </row>
        <row r="171">
          <cell r="D171">
            <v>858.02825386157997</v>
          </cell>
        </row>
        <row r="172">
          <cell r="D172">
            <v>857.25931848992798</v>
          </cell>
        </row>
        <row r="173">
          <cell r="D173">
            <v>879.38107630320906</v>
          </cell>
        </row>
        <row r="174">
          <cell r="D174">
            <v>1141.1999524973301</v>
          </cell>
        </row>
        <row r="175">
          <cell r="D175">
            <v>1246.92050808007</v>
          </cell>
        </row>
        <row r="176">
          <cell r="D176">
            <v>1328.7088723376801</v>
          </cell>
        </row>
        <row r="177">
          <cell r="D177">
            <v>1335.3777785443699</v>
          </cell>
        </row>
        <row r="178">
          <cell r="D178">
            <v>1223.75537399115</v>
          </cell>
        </row>
        <row r="179">
          <cell r="D179">
            <v>1039.27181515136</v>
          </cell>
        </row>
        <row r="180">
          <cell r="D180">
            <v>806.64160328536502</v>
          </cell>
        </row>
        <row r="181">
          <cell r="D181">
            <v>970.42911900416198</v>
          </cell>
        </row>
        <row r="182">
          <cell r="D182">
            <v>1059.6770383724599</v>
          </cell>
        </row>
        <row r="183">
          <cell r="D183">
            <v>853.74951787354303</v>
          </cell>
        </row>
        <row r="184">
          <cell r="D184">
            <v>852.96667471335604</v>
          </cell>
        </row>
        <row r="185">
          <cell r="D185">
            <v>874.39014356232701</v>
          </cell>
        </row>
        <row r="186">
          <cell r="D186">
            <v>1133.12083754943</v>
          </cell>
        </row>
        <row r="187">
          <cell r="D187">
            <v>1236.92733911754</v>
          </cell>
        </row>
        <row r="188">
          <cell r="D188">
            <v>1317.25323046009</v>
          </cell>
        </row>
        <row r="189">
          <cell r="D189">
            <v>1323.1703388869701</v>
          </cell>
        </row>
        <row r="190">
          <cell r="D190">
            <v>1212.20617735571</v>
          </cell>
        </row>
        <row r="191">
          <cell r="D191">
            <v>1029.9408010606301</v>
          </cell>
        </row>
        <row r="192">
          <cell r="D192">
            <v>800.16298562027703</v>
          </cell>
        </row>
        <row r="193">
          <cell r="D193">
            <v>961.15571120336494</v>
          </cell>
        </row>
        <row r="194">
          <cell r="D194">
            <v>1050.3935613865999</v>
          </cell>
        </row>
        <row r="195">
          <cell r="D195">
            <v>847.38900376850802</v>
          </cell>
        </row>
        <row r="196">
          <cell r="D196">
            <v>847.67893425263003</v>
          </cell>
        </row>
        <row r="197">
          <cell r="D197">
            <v>869.14329214990698</v>
          </cell>
        </row>
        <row r="198">
          <cell r="D198">
            <v>1125.6865208409599</v>
          </cell>
        </row>
        <row r="199">
          <cell r="D199">
            <v>1228.9474752128899</v>
          </cell>
        </row>
        <row r="200">
          <cell r="D200">
            <v>1309.39981082602</v>
          </cell>
        </row>
        <row r="201">
          <cell r="D201">
            <v>1315.97780787338</v>
          </cell>
        </row>
        <row r="202">
          <cell r="D202">
            <v>1206.4827148432601</v>
          </cell>
        </row>
        <row r="203">
          <cell r="D203">
            <v>1026.1913121692601</v>
          </cell>
        </row>
        <row r="204">
          <cell r="D204">
            <v>798.12721690139597</v>
          </cell>
        </row>
        <row r="205">
          <cell r="D205">
            <v>958.553107263117</v>
          </cell>
        </row>
        <row r="206">
          <cell r="D206">
            <v>1045.5791434753301</v>
          </cell>
        </row>
        <row r="207">
          <cell r="D207">
            <v>872.51968883211498</v>
          </cell>
        </row>
        <row r="208">
          <cell r="D208">
            <v>844.14496542501797</v>
          </cell>
        </row>
        <row r="209">
          <cell r="D209">
            <v>865.58819823045496</v>
          </cell>
        </row>
        <row r="210">
          <cell r="D210">
            <v>1120.9591351348399</v>
          </cell>
        </row>
        <row r="211">
          <cell r="D211">
            <v>1223.77797186512</v>
          </cell>
        </row>
        <row r="212">
          <cell r="D212">
            <v>1303.87975527449</v>
          </cell>
        </row>
        <row r="213">
          <cell r="D213">
            <v>1310.3323793151101</v>
          </cell>
        </row>
        <row r="214">
          <cell r="D214">
            <v>1201.2067512511601</v>
          </cell>
        </row>
        <row r="215">
          <cell r="D215">
            <v>1021.71247171077</v>
          </cell>
        </row>
        <row r="216">
          <cell r="D216">
            <v>794.65579622168605</v>
          </cell>
        </row>
        <row r="217">
          <cell r="D217">
            <v>954.00564425251196</v>
          </cell>
        </row>
        <row r="218">
          <cell r="D218">
            <v>1040.7830769301099</v>
          </cell>
        </row>
        <row r="219">
          <cell r="D219">
            <v>840.04008077172</v>
          </cell>
        </row>
        <row r="220">
          <cell r="D220">
            <v>841.01900083349801</v>
          </cell>
        </row>
        <row r="221">
          <cell r="D221">
            <v>862.75803819938096</v>
          </cell>
        </row>
        <row r="222">
          <cell r="D222">
            <v>1117.7285957121201</v>
          </cell>
        </row>
        <row r="223">
          <cell r="D223">
            <v>1220.5853803866</v>
          </cell>
        </row>
        <row r="224">
          <cell r="D224">
            <v>1300.69031861079</v>
          </cell>
        </row>
        <row r="225">
          <cell r="D225">
            <v>1307.1622153620699</v>
          </cell>
        </row>
        <row r="226">
          <cell r="D226">
            <v>1198.1972403276</v>
          </cell>
        </row>
        <row r="227">
          <cell r="D227">
            <v>1018.85274703921</v>
          </cell>
        </row>
        <row r="228">
          <cell r="D228">
            <v>791.95593699061101</v>
          </cell>
        </row>
        <row r="229">
          <cell r="D229">
            <v>950.302462897429</v>
          </cell>
        </row>
        <row r="230">
          <cell r="D230">
            <v>1037.43389033317</v>
          </cell>
        </row>
        <row r="231">
          <cell r="D231">
            <v>837.640129517427</v>
          </cell>
        </row>
        <row r="232">
          <cell r="D232">
            <v>839.16955706217698</v>
          </cell>
        </row>
        <row r="233">
          <cell r="D233">
            <v>861.23293784055295</v>
          </cell>
        </row>
        <row r="234">
          <cell r="D234">
            <v>1116.10766140378</v>
          </cell>
        </row>
        <row r="235">
          <cell r="D235">
            <v>1219.00965489194</v>
          </cell>
        </row>
        <row r="236">
          <cell r="D236">
            <v>1299.1075651573101</v>
          </cell>
        </row>
        <row r="237">
          <cell r="D237">
            <v>1305.6230622150799</v>
          </cell>
        </row>
        <row r="238">
          <cell r="D238">
            <v>1196.7654892102901</v>
          </cell>
        </row>
        <row r="239">
          <cell r="D239">
            <v>1017.4294881677901</v>
          </cell>
        </row>
        <row r="240">
          <cell r="D240">
            <v>790.407323984237</v>
          </cell>
        </row>
        <row r="241">
          <cell r="D241">
            <v>947.86815591600396</v>
          </cell>
        </row>
        <row r="242">
          <cell r="D242">
            <v>1034.83066262019</v>
          </cell>
        </row>
        <row r="243">
          <cell r="D243">
            <v>835.76457103145799</v>
          </cell>
        </row>
        <row r="244">
          <cell r="D244">
            <v>837.810125253867</v>
          </cell>
        </row>
        <row r="245">
          <cell r="D245">
            <v>860.16670613276699</v>
          </cell>
        </row>
        <row r="246">
          <cell r="D246">
            <v>1115.0122566207899</v>
          </cell>
        </row>
        <row r="247">
          <cell r="D247">
            <v>1217.9367520067201</v>
          </cell>
        </row>
        <row r="248">
          <cell r="D248">
            <v>1297.9971949155899</v>
          </cell>
        </row>
        <row r="249">
          <cell r="D249">
            <v>1304.4090452022599</v>
          </cell>
        </row>
        <row r="250">
          <cell r="D250">
            <v>1195.48267106971</v>
          </cell>
        </row>
        <row r="251">
          <cell r="D251">
            <v>1016.05545606025</v>
          </cell>
        </row>
        <row r="252">
          <cell r="D252">
            <v>788.89092853903799</v>
          </cell>
        </row>
        <row r="253">
          <cell r="D253">
            <v>945.29974178374505</v>
          </cell>
        </row>
        <row r="254">
          <cell r="D254">
            <v>1032.01160369169</v>
          </cell>
        </row>
        <row r="255">
          <cell r="D255">
            <v>862.37471989942105</v>
          </cell>
        </row>
        <row r="256">
          <cell r="D256">
            <v>836.445078516904</v>
          </cell>
        </row>
        <row r="257">
          <cell r="D257">
            <v>859.14209363097302</v>
          </cell>
        </row>
        <row r="258">
          <cell r="D258">
            <v>1114.0141531613299</v>
          </cell>
        </row>
        <row r="259">
          <cell r="D259">
            <v>1217.00290394475</v>
          </cell>
        </row>
        <row r="260">
          <cell r="D260">
            <v>1297.07593490001</v>
          </cell>
        </row>
        <row r="261">
          <cell r="D261">
            <v>1303.50536328102</v>
          </cell>
        </row>
        <row r="262">
          <cell r="D262">
            <v>1194.6097160931099</v>
          </cell>
        </row>
        <row r="263">
          <cell r="D263">
            <v>1015.10221302642</v>
          </cell>
        </row>
        <row r="264">
          <cell r="D264">
            <v>787.70312312619205</v>
          </cell>
        </row>
        <row r="265">
          <cell r="D265">
            <v>943.19421761886599</v>
          </cell>
        </row>
        <row r="266">
          <cell r="D266">
            <v>1029.7380026345099</v>
          </cell>
        </row>
        <row r="267">
          <cell r="D267">
            <v>832.25206903177502</v>
          </cell>
        </row>
        <row r="268">
          <cell r="D268">
            <v>835.49052252306399</v>
          </cell>
        </row>
        <row r="269">
          <cell r="D269">
            <v>858.55682006128404</v>
          </cell>
        </row>
        <row r="270">
          <cell r="D270">
            <v>1113.66082119973</v>
          </cell>
        </row>
        <row r="271">
          <cell r="D271">
            <v>1216.85093306459</v>
          </cell>
        </row>
        <row r="272">
          <cell r="D272">
            <v>1297.05488203248</v>
          </cell>
        </row>
        <row r="273">
          <cell r="D273">
            <v>1303.5162216982401</v>
          </cell>
        </row>
        <row r="274">
          <cell r="D274">
            <v>1194.5213750422799</v>
          </cell>
        </row>
        <row r="275">
          <cell r="D275">
            <v>1014.72614393575</v>
          </cell>
        </row>
        <row r="276">
          <cell r="D276">
            <v>786.89766467080005</v>
          </cell>
        </row>
        <row r="277">
          <cell r="D277">
            <v>941.56996698215005</v>
          </cell>
        </row>
        <row r="278">
          <cell r="D278">
            <v>1027.7801006720199</v>
          </cell>
        </row>
        <row r="279">
          <cell r="D279">
            <v>830.96596580401297</v>
          </cell>
        </row>
        <row r="280">
          <cell r="D280">
            <v>834.80016027082104</v>
          </cell>
        </row>
        <row r="281">
          <cell r="D281">
            <v>858.28249499820095</v>
          </cell>
        </row>
        <row r="282">
          <cell r="D282">
            <v>1113.80205353525</v>
          </cell>
        </row>
        <row r="283">
          <cell r="D283">
            <v>1217.2527637433</v>
          </cell>
        </row>
        <row r="284">
          <cell r="D284">
            <v>1297.60798980143</v>
          </cell>
        </row>
        <row r="285">
          <cell r="D285">
            <v>1304.11368092987</v>
          </cell>
        </row>
        <row r="286">
          <cell r="D286">
            <v>1195.0247015626201</v>
          </cell>
        </row>
        <row r="287">
          <cell r="D287">
            <v>1014.85636269105</v>
          </cell>
        </row>
        <row r="288">
          <cell r="D288">
            <v>786.42664258523405</v>
          </cell>
        </row>
        <row r="289">
          <cell r="D289">
            <v>940.39371086021004</v>
          </cell>
        </row>
        <row r="290">
          <cell r="D290">
            <v>1026.6400194692301</v>
          </cell>
        </row>
        <row r="291">
          <cell r="D291">
            <v>830.30370749711506</v>
          </cell>
        </row>
        <row r="292">
          <cell r="D292">
            <v>834.72481916413301</v>
          </cell>
        </row>
        <row r="293">
          <cell r="D293">
            <v>858.65340641984506</v>
          </cell>
        </row>
        <row r="294">
          <cell r="D294">
            <v>1114.82900514577</v>
          </cell>
        </row>
        <row r="295">
          <cell r="D295">
            <v>1218.6567397200999</v>
          </cell>
        </row>
        <row r="296">
          <cell r="D296">
            <v>1299.23122314285</v>
          </cell>
        </row>
        <row r="297">
          <cell r="D297">
            <v>1305.7645660775099</v>
          </cell>
        </row>
        <row r="298">
          <cell r="D298">
            <v>1196.42418409014</v>
          </cell>
        </row>
        <row r="299">
          <cell r="D299">
            <v>1015.67238675086</v>
          </cell>
        </row>
        <row r="300">
          <cell r="D300">
            <v>786.448563334288</v>
          </cell>
        </row>
        <row r="301">
          <cell r="D301">
            <v>939.79976631754198</v>
          </cell>
        </row>
        <row r="302">
          <cell r="D302">
            <v>1025.7737911377601</v>
          </cell>
        </row>
        <row r="303">
          <cell r="D303">
            <v>858.33863989416398</v>
          </cell>
        </row>
        <row r="304">
          <cell r="D304">
            <v>834.82549526618197</v>
          </cell>
        </row>
        <row r="305">
          <cell r="D305">
            <v>859.14618335010596</v>
          </cell>
        </row>
        <row r="306">
          <cell r="D306">
            <v>1115.9224553761301</v>
          </cell>
        </row>
        <row r="307">
          <cell r="D307">
            <v>1220.0821026020601</v>
          </cell>
        </row>
        <row r="308">
          <cell r="D308">
            <v>1300.8610880316</v>
          </cell>
        </row>
        <row r="309">
          <cell r="D309">
            <v>1307.4313746052101</v>
          </cell>
        </row>
        <row r="310">
          <cell r="D310">
            <v>1197.8656855367999</v>
          </cell>
        </row>
        <row r="311">
          <cell r="D311">
            <v>1016.56736611899</v>
          </cell>
        </row>
        <row r="312">
          <cell r="D312">
            <v>786.57759242427596</v>
          </cell>
        </row>
        <row r="313">
          <cell r="D313">
            <v>939.318728174341</v>
          </cell>
        </row>
        <row r="314">
          <cell r="D314">
            <v>1024.80587723383</v>
          </cell>
        </row>
        <row r="315">
          <cell r="D315">
            <v>829.24388056312796</v>
          </cell>
        </row>
        <row r="316">
          <cell r="D316">
            <v>834.69803090197104</v>
          </cell>
        </row>
        <row r="317">
          <cell r="D317">
            <v>859.34971096405798</v>
          </cell>
        </row>
        <row r="318">
          <cell r="D318">
            <v>1116.5258339024699</v>
          </cell>
        </row>
        <row r="319">
          <cell r="D319">
            <v>1220.8226109155401</v>
          </cell>
        </row>
        <row r="320">
          <cell r="D320">
            <v>1301.58964261287</v>
          </cell>
        </row>
        <row r="321">
          <cell r="D321">
            <v>1308.05231800867</v>
          </cell>
        </row>
        <row r="322">
          <cell r="D322">
            <v>1198.26804998073</v>
          </cell>
        </row>
        <row r="323">
          <cell r="D323">
            <v>1016.60223673705</v>
          </cell>
        </row>
        <row r="324">
          <cell r="D324">
            <v>786.115403065686</v>
          </cell>
        </row>
        <row r="325">
          <cell r="D325">
            <v>938.04853575300103</v>
          </cell>
        </row>
        <row r="326">
          <cell r="D326">
            <v>1023.27557879969</v>
          </cell>
        </row>
        <row r="327">
          <cell r="D327">
            <v>828.32697141486096</v>
          </cell>
        </row>
        <row r="328">
          <cell r="D328">
            <v>834.37369687277101</v>
          </cell>
        </row>
        <row r="329">
          <cell r="D329">
            <v>859.39830778213195</v>
          </cell>
        </row>
        <row r="330">
          <cell r="D330">
            <v>1116.9593739765301</v>
          </cell>
        </row>
        <row r="331">
          <cell r="D331">
            <v>1221.49878770601</v>
          </cell>
        </row>
        <row r="332">
          <cell r="D332">
            <v>1302.4237342062399</v>
          </cell>
        </row>
        <row r="333">
          <cell r="D333">
            <v>1308.9312896065901</v>
          </cell>
        </row>
        <row r="334">
          <cell r="D334">
            <v>1199.06298549653</v>
          </cell>
        </row>
        <row r="335">
          <cell r="D335">
            <v>1017.0943825133</v>
          </cell>
        </row>
        <row r="336">
          <cell r="D336">
            <v>786.078372225365</v>
          </cell>
        </row>
        <row r="337">
          <cell r="D337">
            <v>937.43775257798904</v>
          </cell>
        </row>
        <row r="338">
          <cell r="D338">
            <v>1022.50483624226</v>
          </cell>
        </row>
        <row r="339">
          <cell r="D339">
            <v>827.953217430108</v>
          </cell>
        </row>
        <row r="340">
          <cell r="D340">
            <v>834.51748152500898</v>
          </cell>
        </row>
        <row r="341">
          <cell r="D341">
            <v>859.86517040110198</v>
          </cell>
        </row>
        <row r="342">
          <cell r="D342">
            <v>1117.8773210412801</v>
          </cell>
        </row>
        <row r="343">
          <cell r="D343">
            <v>1222.67009598496</v>
          </cell>
        </row>
        <row r="344">
          <cell r="D344">
            <v>1303.7744100887801</v>
          </cell>
        </row>
        <row r="345">
          <cell r="D345">
            <v>1310.3356560852701</v>
          </cell>
        </row>
        <row r="346">
          <cell r="D346">
            <v>1200.31191378265</v>
          </cell>
        </row>
        <row r="347">
          <cell r="D347">
            <v>1017.93693821487</v>
          </cell>
        </row>
        <row r="348">
          <cell r="D348">
            <v>786.30583842338399</v>
          </cell>
        </row>
        <row r="349">
          <cell r="D349">
            <v>937.13423487819102</v>
          </cell>
        </row>
        <row r="350">
          <cell r="D350">
            <v>1021.9531688209599</v>
          </cell>
        </row>
        <row r="351">
          <cell r="D351">
            <v>856.22491936356801</v>
          </cell>
        </row>
        <row r="352">
          <cell r="D352">
            <v>834.87772718118401</v>
          </cell>
        </row>
        <row r="353">
          <cell r="D353">
            <v>860.55430186870797</v>
          </cell>
        </row>
        <row r="354">
          <cell r="D354">
            <v>1119.0543643388201</v>
          </cell>
        </row>
        <row r="355">
          <cell r="D355">
            <v>1224.0726191665599</v>
          </cell>
        </row>
        <row r="356">
          <cell r="D356">
            <v>1305.3059402804399</v>
          </cell>
        </row>
        <row r="357">
          <cell r="D357">
            <v>1311.8636607170199</v>
          </cell>
        </row>
        <row r="358">
          <cell r="D358">
            <v>1201.6535976257601</v>
          </cell>
        </row>
        <row r="359">
          <cell r="D359">
            <v>1018.88745999895</v>
          </cell>
        </row>
        <row r="360">
          <cell r="D360">
            <v>786.66319658678799</v>
          </cell>
        </row>
        <row r="361">
          <cell r="D361">
            <v>936.96644022321198</v>
          </cell>
        </row>
        <row r="362">
          <cell r="D362">
            <v>1021.43178145524</v>
          </cell>
        </row>
        <row r="363">
          <cell r="D363">
            <v>827.60240180880396</v>
          </cell>
        </row>
        <row r="364">
          <cell r="D364">
            <v>835.202741795355</v>
          </cell>
        </row>
        <row r="365">
          <cell r="D365">
            <v>861.18397614009803</v>
          </cell>
        </row>
        <row r="366">
          <cell r="D366">
            <v>1120.14651353309</v>
          </cell>
        </row>
        <row r="367">
          <cell r="D367">
            <v>1225.3879996212299</v>
          </cell>
        </row>
        <row r="368">
          <cell r="D368">
            <v>1306.75593866245</v>
          </cell>
        </row>
        <row r="369">
          <cell r="D369">
            <v>1313.32172784043</v>
          </cell>
        </row>
        <row r="370">
          <cell r="D370">
            <v>1202.92690136391</v>
          </cell>
        </row>
        <row r="371">
          <cell r="D371">
            <v>1019.7591147828</v>
          </cell>
        </row>
        <row r="372">
          <cell r="D372">
            <v>786.94361050275404</v>
          </cell>
        </row>
        <row r="373">
          <cell r="D373">
            <v>936.70218912166297</v>
          </cell>
        </row>
        <row r="374">
          <cell r="D374">
            <v>1020.7919247331999</v>
          </cell>
        </row>
        <row r="375">
          <cell r="D375">
            <v>827.32563267561</v>
          </cell>
        </row>
        <row r="376">
          <cell r="D376">
            <v>835.43005690205905</v>
          </cell>
        </row>
        <row r="377">
          <cell r="D377">
            <v>861.71324418619497</v>
          </cell>
        </row>
        <row r="378">
          <cell r="D378">
            <v>1121.1024235116399</v>
          </cell>
        </row>
        <row r="379">
          <cell r="D379">
            <v>1226.55577402725</v>
          </cell>
        </row>
        <row r="380">
          <cell r="D380">
            <v>1308.0547376284601</v>
          </cell>
        </row>
        <row r="381">
          <cell r="D381">
            <v>1314.6334437509099</v>
          </cell>
        </row>
        <row r="382">
          <cell r="D382">
            <v>1204.0710327264701</v>
          </cell>
        </row>
        <row r="383">
          <cell r="D383">
            <v>1020.52980819844</v>
          </cell>
        </row>
        <row r="384">
          <cell r="D384">
            <v>787.15649307292699</v>
          </cell>
        </row>
        <row r="385">
          <cell r="D385">
            <v>936.36789491398304</v>
          </cell>
        </row>
        <row r="386">
          <cell r="D386">
            <v>1020.08938839808</v>
          </cell>
        </row>
        <row r="387">
          <cell r="D387">
            <v>827.00882241033901</v>
          </cell>
        </row>
        <row r="388">
          <cell r="D388">
            <v>835.61975004633302</v>
          </cell>
        </row>
        <row r="389">
          <cell r="D389">
            <v>862.19366624449196</v>
          </cell>
        </row>
        <row r="390">
          <cell r="D390">
            <v>1121.9748322851599</v>
          </cell>
        </row>
        <row r="391">
          <cell r="D391">
            <v>1227.6094595657901</v>
          </cell>
        </row>
        <row r="392">
          <cell r="D392">
            <v>1309.2114921279001</v>
          </cell>
        </row>
        <row r="393">
          <cell r="D393">
            <v>1315.7902549315399</v>
          </cell>
        </row>
        <row r="394">
          <cell r="D394">
            <v>1205.07112596242</v>
          </cell>
        </row>
        <row r="395">
          <cell r="D395">
            <v>1021.18136380187</v>
          </cell>
        </row>
        <row r="396">
          <cell r="D396">
            <v>787.27865845075098</v>
          </cell>
        </row>
        <row r="397">
          <cell r="D397">
            <v>935.89905788753094</v>
          </cell>
        </row>
        <row r="398">
          <cell r="D398">
            <v>1019.89773507887</v>
          </cell>
        </row>
        <row r="399">
          <cell r="D399">
            <v>855.63104264698097</v>
          </cell>
        </row>
        <row r="400">
          <cell r="D400">
            <v>836.36764217840505</v>
          </cell>
        </row>
        <row r="401">
          <cell r="D401">
            <v>863.22442254796897</v>
          </cell>
        </row>
        <row r="402">
          <cell r="D402">
            <v>1123.4037216459899</v>
          </cell>
        </row>
        <row r="403">
          <cell r="D403">
            <v>1229.18050245826</v>
          </cell>
        </row>
        <row r="404">
          <cell r="D404">
            <v>1310.87774052227</v>
          </cell>
        </row>
        <row r="405">
          <cell r="D405">
            <v>1317.4066969452299</v>
          </cell>
        </row>
        <row r="406">
          <cell r="D406">
            <v>1206.5117377158699</v>
          </cell>
        </row>
        <row r="407">
          <cell r="D407">
            <v>1022.3345943722099</v>
          </cell>
        </row>
        <row r="408">
          <cell r="D408">
            <v>787.92748530243102</v>
          </cell>
        </row>
        <row r="409">
          <cell r="D409">
            <v>935.93497779890595</v>
          </cell>
        </row>
        <row r="410">
          <cell r="D410">
            <v>1019.95379673512</v>
          </cell>
        </row>
        <row r="411">
          <cell r="D411">
            <v>827.54834945699895</v>
          </cell>
        </row>
        <row r="412">
          <cell r="D412">
            <v>837.34226743184399</v>
          </cell>
        </row>
        <row r="413">
          <cell r="D413">
            <v>864.39882812931296</v>
          </cell>
        </row>
        <row r="414">
          <cell r="D414">
            <v>1124.7971404013599</v>
          </cell>
        </row>
        <row r="415">
          <cell r="D415">
            <v>1230.6022868288101</v>
          </cell>
        </row>
        <row r="416">
          <cell r="D416">
            <v>1312.3527003163799</v>
          </cell>
        </row>
        <row r="417">
          <cell r="D417">
            <v>1318.86752673813</v>
          </cell>
        </row>
        <row r="418">
          <cell r="D418">
            <v>1207.8542684141401</v>
          </cell>
        </row>
        <row r="419">
          <cell r="D419">
            <v>1023.52556880559</v>
          </cell>
        </row>
        <row r="420">
          <cell r="D420">
            <v>788.750106930529</v>
          </cell>
        </row>
        <row r="421">
          <cell r="D421">
            <v>936.10960194710196</v>
          </cell>
        </row>
        <row r="422">
          <cell r="D422">
            <v>1019.79736515433</v>
          </cell>
        </row>
        <row r="423">
          <cell r="D423">
            <v>827.78713254788704</v>
          </cell>
        </row>
        <row r="424">
          <cell r="D424">
            <v>838.19211224727997</v>
          </cell>
        </row>
        <row r="425">
          <cell r="D425">
            <v>865.44428299830395</v>
          </cell>
        </row>
        <row r="426">
          <cell r="D426">
            <v>1125.9933400820901</v>
          </cell>
        </row>
        <row r="427">
          <cell r="D427">
            <v>1231.7976754297699</v>
          </cell>
        </row>
        <row r="428">
          <cell r="D428">
            <v>1313.58228001051</v>
          </cell>
        </row>
        <row r="429">
          <cell r="D429">
            <v>1320.0991315108199</v>
          </cell>
        </row>
        <row r="430">
          <cell r="D430">
            <v>1209.0124295667699</v>
          </cell>
        </row>
        <row r="431">
          <cell r="D431">
            <v>1024.6040757902999</v>
          </cell>
        </row>
        <row r="432">
          <cell r="D432">
            <v>789.53297970652</v>
          </cell>
        </row>
        <row r="433">
          <cell r="D433">
            <v>936.25346744618105</v>
          </cell>
        </row>
        <row r="434">
          <cell r="D434">
            <v>1019.71092366762</v>
          </cell>
        </row>
        <row r="435">
          <cell r="D435">
            <v>828.09018693537598</v>
          </cell>
        </row>
        <row r="436">
          <cell r="D436">
            <v>839.09361158578804</v>
          </cell>
        </row>
        <row r="437">
          <cell r="D437">
            <v>866.53568525258902</v>
          </cell>
        </row>
        <row r="438">
          <cell r="D438">
            <v>1127.2487937687399</v>
          </cell>
        </row>
        <row r="439">
          <cell r="D439">
            <v>1233.0847137483599</v>
          </cell>
        </row>
        <row r="440">
          <cell r="D440">
            <v>1314.9596163060801</v>
          </cell>
        </row>
        <row r="441">
          <cell r="D441">
            <v>1321.47030887702</v>
          </cell>
        </row>
        <row r="442">
          <cell r="D442">
            <v>1210.3114807593599</v>
          </cell>
        </row>
        <row r="443">
          <cell r="D443">
            <v>1025.8235619802999</v>
          </cell>
        </row>
        <row r="444">
          <cell r="D444">
            <v>790.44739268111505</v>
          </cell>
        </row>
        <row r="445">
          <cell r="D445">
            <v>936.583584171251</v>
          </cell>
        </row>
        <row r="446">
          <cell r="D446">
            <v>1019.77183901842</v>
          </cell>
        </row>
        <row r="447">
          <cell r="D447">
            <v>857.03853771352703</v>
          </cell>
        </row>
        <row r="448">
          <cell r="D448">
            <v>840.07123385872001</v>
          </cell>
        </row>
        <row r="449">
          <cell r="D449">
            <v>867.692678420162</v>
          </cell>
        </row>
        <row r="450">
          <cell r="D450">
            <v>1128.56731057042</v>
          </cell>
        </row>
        <row r="451">
          <cell r="D451">
            <v>1234.4170441001299</v>
          </cell>
        </row>
        <row r="452">
          <cell r="D452">
            <v>1316.35271993318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BX"/>
    </sheetNames>
    <sheetDataSet>
      <sheetData sheetId="0">
        <row r="2">
          <cell r="D2">
            <v>228894.00714272499</v>
          </cell>
        </row>
        <row r="3">
          <cell r="D3">
            <v>226140.60021465801</v>
          </cell>
        </row>
        <row r="4">
          <cell r="D4">
            <v>237195.632569054</v>
          </cell>
        </row>
        <row r="5">
          <cell r="D5">
            <v>243633.55816427799</v>
          </cell>
        </row>
        <row r="6">
          <cell r="D6">
            <v>249969.05027528599</v>
          </cell>
        </row>
        <row r="7">
          <cell r="D7">
            <v>236094.91247001899</v>
          </cell>
        </row>
        <row r="8">
          <cell r="D8">
            <v>252238.14878797199</v>
          </cell>
        </row>
        <row r="9">
          <cell r="D9">
            <v>245381.566624809</v>
          </cell>
        </row>
        <row r="10">
          <cell r="D10">
            <v>246650.36871983501</v>
          </cell>
        </row>
        <row r="11">
          <cell r="D11">
            <v>242637.81474824101</v>
          </cell>
        </row>
        <row r="12">
          <cell r="D12">
            <v>218303.850642131</v>
          </cell>
        </row>
        <row r="13">
          <cell r="D13">
            <v>219476.17772473901</v>
          </cell>
        </row>
        <row r="14">
          <cell r="D14">
            <v>237351.18255862701</v>
          </cell>
        </row>
        <row r="15">
          <cell r="D15">
            <v>217683.42479875599</v>
          </cell>
        </row>
        <row r="16">
          <cell r="D16">
            <v>235143.97969217799</v>
          </cell>
        </row>
        <row r="17">
          <cell r="D17">
            <v>225830.03169821299</v>
          </cell>
        </row>
        <row r="18">
          <cell r="D18">
            <v>246482.62098914999</v>
          </cell>
        </row>
        <row r="19">
          <cell r="D19">
            <v>231683.66810139499</v>
          </cell>
        </row>
        <row r="20">
          <cell r="D20">
            <v>248622.405649658</v>
          </cell>
        </row>
        <row r="21">
          <cell r="D21">
            <v>253865.08406269801</v>
          </cell>
        </row>
        <row r="22">
          <cell r="D22">
            <v>258842.07745463401</v>
          </cell>
        </row>
        <row r="23">
          <cell r="D23">
            <v>258675.524085999</v>
          </cell>
        </row>
        <row r="24">
          <cell r="D24">
            <v>236736.149757954</v>
          </cell>
        </row>
        <row r="25">
          <cell r="D25">
            <v>228979.90048259401</v>
          </cell>
        </row>
        <row r="26">
          <cell r="D26">
            <v>229453.73214742399</v>
          </cell>
        </row>
        <row r="27">
          <cell r="D27">
            <v>220814.23652275099</v>
          </cell>
        </row>
        <row r="28">
          <cell r="D28">
            <v>237509.21945205401</v>
          </cell>
        </row>
        <row r="29">
          <cell r="D29">
            <v>241095.567423801</v>
          </cell>
        </row>
        <row r="30">
          <cell r="D30">
            <v>247749.27737693401</v>
          </cell>
        </row>
        <row r="31">
          <cell r="D31">
            <v>243314.657635765</v>
          </cell>
        </row>
        <row r="32">
          <cell r="D32">
            <v>247603.03818944201</v>
          </cell>
        </row>
        <row r="33">
          <cell r="D33">
            <v>250601.579010788</v>
          </cell>
        </row>
        <row r="34">
          <cell r="D34">
            <v>247740.93629493</v>
          </cell>
        </row>
        <row r="35">
          <cell r="D35">
            <v>256637.70418764901</v>
          </cell>
        </row>
        <row r="36">
          <cell r="D36">
            <v>229890.660156333</v>
          </cell>
        </row>
        <row r="37">
          <cell r="D37">
            <v>224194.236130153</v>
          </cell>
        </row>
        <row r="38">
          <cell r="D38">
            <v>218691.897795889</v>
          </cell>
        </row>
        <row r="39">
          <cell r="D39">
            <v>217520.867855055</v>
          </cell>
        </row>
        <row r="40">
          <cell r="D40">
            <v>235695.89674543799</v>
          </cell>
        </row>
        <row r="41">
          <cell r="D41">
            <v>225982.36809323201</v>
          </cell>
        </row>
        <row r="42">
          <cell r="D42">
            <v>230695.69824092701</v>
          </cell>
        </row>
        <row r="43">
          <cell r="D43">
            <v>225428.58750831301</v>
          </cell>
        </row>
        <row r="44">
          <cell r="D44">
            <v>230589.18659625901</v>
          </cell>
        </row>
        <row r="45">
          <cell r="D45">
            <v>245641.347963095</v>
          </cell>
        </row>
        <row r="46">
          <cell r="D46">
            <v>238717.766799409</v>
          </cell>
        </row>
        <row r="47">
          <cell r="D47">
            <v>238168.30693245001</v>
          </cell>
        </row>
        <row r="48">
          <cell r="D48">
            <v>218146.55996516001</v>
          </cell>
        </row>
        <row r="49">
          <cell r="D49">
            <v>209409.14142522501</v>
          </cell>
        </row>
        <row r="50">
          <cell r="D50">
            <v>223617.51913450201</v>
          </cell>
        </row>
        <row r="51">
          <cell r="D51">
            <v>211642.15517391401</v>
          </cell>
        </row>
        <row r="52">
          <cell r="D52">
            <v>221220.832533243</v>
          </cell>
        </row>
        <row r="53">
          <cell r="D53">
            <v>214107.05770080601</v>
          </cell>
        </row>
        <row r="54">
          <cell r="D54">
            <v>218570.09655434999</v>
          </cell>
        </row>
        <row r="55">
          <cell r="D55">
            <v>219056.95787507901</v>
          </cell>
        </row>
        <row r="56">
          <cell r="D56">
            <v>221883.07229142799</v>
          </cell>
        </row>
        <row r="57">
          <cell r="D57">
            <v>230338.32632682199</v>
          </cell>
        </row>
        <row r="58">
          <cell r="D58">
            <v>214010.98131198401</v>
          </cell>
        </row>
        <row r="59">
          <cell r="D59">
            <v>217717.09808329699</v>
          </cell>
        </row>
        <row r="60">
          <cell r="D60">
            <v>232254.840187664</v>
          </cell>
        </row>
        <row r="61">
          <cell r="D61">
            <v>154478.74716133499</v>
          </cell>
        </row>
        <row r="62">
          <cell r="D62">
            <v>189976.06055932899</v>
          </cell>
        </row>
        <row r="63">
          <cell r="D63">
            <v>165605.617644849</v>
          </cell>
        </row>
        <row r="64">
          <cell r="D64">
            <v>193239.10075427999</v>
          </cell>
        </row>
        <row r="65">
          <cell r="D65">
            <v>181364.95047007001</v>
          </cell>
        </row>
        <row r="66">
          <cell r="D66">
            <v>191876.209949963</v>
          </cell>
        </row>
        <row r="67">
          <cell r="D67">
            <v>178784.477359426</v>
          </cell>
        </row>
        <row r="68">
          <cell r="D68">
            <v>194806.55069448001</v>
          </cell>
        </row>
        <row r="69">
          <cell r="D69">
            <v>192760.45424175801</v>
          </cell>
        </row>
        <row r="70">
          <cell r="D70">
            <v>180755.40414894599</v>
          </cell>
        </row>
        <row r="71">
          <cell r="D71">
            <v>195244.982301857</v>
          </cell>
        </row>
        <row r="72">
          <cell r="D72">
            <v>194858.543520999</v>
          </cell>
        </row>
        <row r="73">
          <cell r="D73">
            <v>165350.04264318</v>
          </cell>
        </row>
        <row r="74">
          <cell r="D74">
            <v>171639.95615267</v>
          </cell>
        </row>
        <row r="75">
          <cell r="D75">
            <v>154339.29002783101</v>
          </cell>
        </row>
        <row r="76">
          <cell r="D76">
            <v>185151.723111409</v>
          </cell>
        </row>
        <row r="77">
          <cell r="D77">
            <v>173437.87578703999</v>
          </cell>
        </row>
        <row r="78">
          <cell r="D78">
            <v>186212.014762384</v>
          </cell>
        </row>
        <row r="79">
          <cell r="D79">
            <v>184582.62897287699</v>
          </cell>
        </row>
        <row r="80">
          <cell r="D80">
            <v>191700.54206123701</v>
          </cell>
        </row>
        <row r="81">
          <cell r="D81">
            <v>201925.28195656801</v>
          </cell>
        </row>
        <row r="82">
          <cell r="D82">
            <v>189666.52678402001</v>
          </cell>
        </row>
        <row r="83">
          <cell r="D83">
            <v>196337.90110261299</v>
          </cell>
        </row>
        <row r="84">
          <cell r="D84">
            <v>173878.868515599</v>
          </cell>
        </row>
        <row r="85">
          <cell r="D85">
            <v>172927.518922174</v>
          </cell>
        </row>
        <row r="86">
          <cell r="D86">
            <v>172794.68401809601</v>
          </cell>
        </row>
        <row r="87">
          <cell r="D87">
            <v>155537.352138419</v>
          </cell>
        </row>
        <row r="88">
          <cell r="D88">
            <v>182202.65769118001</v>
          </cell>
        </row>
        <row r="89">
          <cell r="D89">
            <v>171483.852102662</v>
          </cell>
        </row>
        <row r="90">
          <cell r="D90">
            <v>188830.98742372199</v>
          </cell>
        </row>
        <row r="91">
          <cell r="D91">
            <v>177178.956449283</v>
          </cell>
        </row>
        <row r="92">
          <cell r="D92">
            <v>192288.114847258</v>
          </cell>
        </row>
        <row r="93">
          <cell r="D93">
            <v>189108.802101754</v>
          </cell>
        </row>
        <row r="94">
          <cell r="D94">
            <v>186460.02565660499</v>
          </cell>
        </row>
        <row r="95">
          <cell r="D95">
            <v>189816.51218838</v>
          </cell>
        </row>
        <row r="96">
          <cell r="D96">
            <v>169262.12056703799</v>
          </cell>
        </row>
        <row r="97">
          <cell r="D97">
            <v>166014.876874056</v>
          </cell>
        </row>
        <row r="98">
          <cell r="D98">
            <v>169001.10769422699</v>
          </cell>
        </row>
        <row r="99">
          <cell r="D99">
            <v>166728.07490201801</v>
          </cell>
        </row>
        <row r="100">
          <cell r="D100">
            <v>180762.72749923301</v>
          </cell>
        </row>
        <row r="101">
          <cell r="D101">
            <v>178770.37476074099</v>
          </cell>
        </row>
        <row r="102">
          <cell r="D102">
            <v>186201.01475276201</v>
          </cell>
        </row>
        <row r="103">
          <cell r="D103">
            <v>180821.32963404301</v>
          </cell>
        </row>
        <row r="104">
          <cell r="D104">
            <v>183590.90318783501</v>
          </cell>
        </row>
        <row r="105">
          <cell r="D105">
            <v>189495.11465850999</v>
          </cell>
        </row>
        <row r="106">
          <cell r="D106">
            <v>176813.16790362401</v>
          </cell>
        </row>
        <row r="107">
          <cell r="D107">
            <v>190822.40892059199</v>
          </cell>
        </row>
        <row r="108">
          <cell r="D108">
            <v>169071.05380458001</v>
          </cell>
        </row>
        <row r="109">
          <cell r="D109">
            <v>168457.09875665201</v>
          </cell>
        </row>
        <row r="110">
          <cell r="D110">
            <v>170832.34618928999</v>
          </cell>
        </row>
        <row r="111">
          <cell r="D111">
            <v>154443.042425575</v>
          </cell>
        </row>
        <row r="112">
          <cell r="D112">
            <v>182558.20877607999</v>
          </cell>
        </row>
        <row r="113">
          <cell r="D113">
            <v>175368.556856468</v>
          </cell>
        </row>
        <row r="114">
          <cell r="D114">
            <v>182424.39236475699</v>
          </cell>
        </row>
        <row r="115">
          <cell r="D115">
            <v>176007.56414297799</v>
          </cell>
        </row>
        <row r="116">
          <cell r="D116">
            <v>186807.56416688699</v>
          </cell>
        </row>
        <row r="117">
          <cell r="D117">
            <v>189525.205812103</v>
          </cell>
        </row>
        <row r="118">
          <cell r="D118">
            <v>180038.793814028</v>
          </cell>
        </row>
        <row r="119">
          <cell r="D119">
            <v>188318.402987965</v>
          </cell>
        </row>
        <row r="120">
          <cell r="D120">
            <v>170472.64808969901</v>
          </cell>
        </row>
        <row r="121">
          <cell r="D121">
            <v>167551.875023759</v>
          </cell>
        </row>
        <row r="122">
          <cell r="D122">
            <v>175783.07780258599</v>
          </cell>
        </row>
        <row r="123">
          <cell r="D123">
            <v>160400.03478287801</v>
          </cell>
        </row>
        <row r="124">
          <cell r="D124">
            <v>186624.645661349</v>
          </cell>
        </row>
        <row r="125">
          <cell r="D125">
            <v>177579.880216647</v>
          </cell>
        </row>
        <row r="126">
          <cell r="D126">
            <v>186173.529464419</v>
          </cell>
        </row>
        <row r="127">
          <cell r="D127">
            <v>173676.72632578399</v>
          </cell>
        </row>
        <row r="128">
          <cell r="D128">
            <v>182336.509073722</v>
          </cell>
        </row>
        <row r="129">
          <cell r="D129">
            <v>185697.91625007801</v>
          </cell>
        </row>
        <row r="130">
          <cell r="D130">
            <v>176762.19853132</v>
          </cell>
        </row>
        <row r="131">
          <cell r="D131">
            <v>185463.042382024</v>
          </cell>
        </row>
        <row r="132">
          <cell r="D132">
            <v>167967.43292357499</v>
          </cell>
        </row>
        <row r="133">
          <cell r="D133">
            <v>165314.706979201</v>
          </cell>
        </row>
        <row r="134">
          <cell r="D134">
            <v>173792.52091558199</v>
          </cell>
        </row>
        <row r="135">
          <cell r="D135">
            <v>158644.318073948</v>
          </cell>
        </row>
        <row r="136">
          <cell r="D136">
            <v>185068.61820074101</v>
          </cell>
        </row>
        <row r="137">
          <cell r="D137">
            <v>176219.99263031399</v>
          </cell>
        </row>
        <row r="138">
          <cell r="D138">
            <v>185007.83270966899</v>
          </cell>
        </row>
        <row r="139">
          <cell r="D139">
            <v>172646.26758391899</v>
          </cell>
        </row>
        <row r="140">
          <cell r="D140">
            <v>181440.70063820801</v>
          </cell>
        </row>
        <row r="141">
          <cell r="D141">
            <v>184936.43539777899</v>
          </cell>
        </row>
        <row r="142">
          <cell r="D142">
            <v>176114.82887768801</v>
          </cell>
        </row>
        <row r="143">
          <cell r="D143">
            <v>184929.68661441701</v>
          </cell>
        </row>
        <row r="144">
          <cell r="D144">
            <v>167548.037605388</v>
          </cell>
        </row>
        <row r="145">
          <cell r="D145">
            <v>164939.34584096199</v>
          </cell>
        </row>
        <row r="146">
          <cell r="D146">
            <v>173461.17784423099</v>
          </cell>
        </row>
        <row r="147">
          <cell r="D147">
            <v>167175.21631324201</v>
          </cell>
        </row>
        <row r="148">
          <cell r="D148">
            <v>184783.47758385999</v>
          </cell>
        </row>
        <row r="149">
          <cell r="D149">
            <v>175937.04258106099</v>
          </cell>
        </row>
        <row r="150">
          <cell r="D150">
            <v>184727.07176297999</v>
          </cell>
        </row>
        <row r="151">
          <cell r="D151">
            <v>172320.095952264</v>
          </cell>
        </row>
        <row r="152">
          <cell r="D152">
            <v>181069.11787981901</v>
          </cell>
        </row>
        <row r="153">
          <cell r="D153">
            <v>184519.44127007</v>
          </cell>
        </row>
        <row r="154">
          <cell r="D154">
            <v>175589.45746042501</v>
          </cell>
        </row>
        <row r="155">
          <cell r="D155">
            <v>184295.937834451</v>
          </cell>
        </row>
        <row r="156">
          <cell r="D156">
            <v>166805.91142255199</v>
          </cell>
        </row>
        <row r="157">
          <cell r="D157">
            <v>164073.008986562</v>
          </cell>
        </row>
        <row r="158">
          <cell r="D158">
            <v>172470.63030615399</v>
          </cell>
        </row>
        <row r="159">
          <cell r="D159">
            <v>157242.22599302899</v>
          </cell>
        </row>
        <row r="160">
          <cell r="D160">
            <v>183498.35862793101</v>
          </cell>
        </row>
        <row r="161">
          <cell r="D161">
            <v>174481.56289560301</v>
          </cell>
        </row>
        <row r="162">
          <cell r="D162">
            <v>183101.231346891</v>
          </cell>
        </row>
        <row r="163">
          <cell r="D163">
            <v>170525.08572232601</v>
          </cell>
        </row>
        <row r="164">
          <cell r="D164">
            <v>179104.93783569901</v>
          </cell>
        </row>
        <row r="165">
          <cell r="D165">
            <v>182386.09141158601</v>
          </cell>
        </row>
        <row r="166">
          <cell r="D166">
            <v>173267.96647352801</v>
          </cell>
        </row>
        <row r="167">
          <cell r="D167">
            <v>181786.305719086</v>
          </cell>
        </row>
        <row r="168">
          <cell r="D168">
            <v>164108.13817868999</v>
          </cell>
        </row>
        <row r="169">
          <cell r="D169">
            <v>161281.09372340899</v>
          </cell>
        </row>
        <row r="170">
          <cell r="D170">
            <v>169584.573023701</v>
          </cell>
        </row>
        <row r="171">
          <cell r="D171">
            <v>154262.026691273</v>
          </cell>
        </row>
        <row r="172">
          <cell r="D172">
            <v>180426.69290125999</v>
          </cell>
        </row>
        <row r="173">
          <cell r="D173">
            <v>171318.430744015</v>
          </cell>
        </row>
        <row r="174">
          <cell r="D174">
            <v>179846.63277038699</v>
          </cell>
        </row>
        <row r="175">
          <cell r="D175">
            <v>167205.89774142901</v>
          </cell>
        </row>
        <row r="176">
          <cell r="D176">
            <v>175721.160450408</v>
          </cell>
        </row>
        <row r="177">
          <cell r="D177">
            <v>178937.724621901</v>
          </cell>
        </row>
        <row r="178">
          <cell r="D178">
            <v>169826.70549091001</v>
          </cell>
        </row>
        <row r="179">
          <cell r="D179">
            <v>178352.15054353399</v>
          </cell>
        </row>
        <row r="180">
          <cell r="D180">
            <v>160681.08881020299</v>
          </cell>
        </row>
        <row r="181">
          <cell r="D181">
            <v>157833.461332779</v>
          </cell>
        </row>
        <row r="182">
          <cell r="D182">
            <v>166116.35761092801</v>
          </cell>
        </row>
        <row r="183">
          <cell r="D183">
            <v>150773.22825635699</v>
          </cell>
        </row>
        <row r="184">
          <cell r="D184">
            <v>176916.184042409</v>
          </cell>
        </row>
        <row r="185">
          <cell r="D185">
            <v>167786.21146123001</v>
          </cell>
        </row>
        <row r="186">
          <cell r="D186">
            <v>176292.703063667</v>
          </cell>
        </row>
        <row r="187">
          <cell r="D187">
            <v>163673.720140752</v>
          </cell>
        </row>
        <row r="188">
          <cell r="D188">
            <v>172210.734955775</v>
          </cell>
        </row>
        <row r="189">
          <cell r="D189">
            <v>175449.05123331101</v>
          </cell>
        </row>
        <row r="190">
          <cell r="D190">
            <v>166329.340390269</v>
          </cell>
        </row>
        <row r="191">
          <cell r="D191">
            <v>174846.093730842</v>
          </cell>
        </row>
        <row r="192">
          <cell r="D192">
            <v>157166.34028546099</v>
          </cell>
        </row>
        <row r="193">
          <cell r="D193">
            <v>154327.72011319501</v>
          </cell>
        </row>
        <row r="194">
          <cell r="D194">
            <v>162619.62369650099</v>
          </cell>
        </row>
        <row r="195">
          <cell r="D195">
            <v>156103.733738896</v>
          </cell>
        </row>
        <row r="196">
          <cell r="D196">
            <v>173452.869254677</v>
          </cell>
        </row>
        <row r="197">
          <cell r="D197">
            <v>164347.30849503499</v>
          </cell>
        </row>
        <row r="198">
          <cell r="D198">
            <v>172878.21191900899</v>
          </cell>
        </row>
        <row r="199">
          <cell r="D199">
            <v>160272.531543288</v>
          </cell>
        </row>
        <row r="200">
          <cell r="D200">
            <v>168822.848905505</v>
          </cell>
        </row>
        <row r="201">
          <cell r="D201">
            <v>172074.46773023499</v>
          </cell>
        </row>
        <row r="202">
          <cell r="D202">
            <v>162978.035352351</v>
          </cell>
        </row>
        <row r="203">
          <cell r="D203">
            <v>171518.06715808401</v>
          </cell>
        </row>
        <row r="204">
          <cell r="D204">
            <v>153861.59217786099</v>
          </cell>
        </row>
        <row r="205">
          <cell r="D205">
            <v>151004.27857237001</v>
          </cell>
        </row>
        <row r="206">
          <cell r="D206">
            <v>159277.488722451</v>
          </cell>
        </row>
        <row r="207">
          <cell r="D207">
            <v>143924.67323981301</v>
          </cell>
        </row>
        <row r="208">
          <cell r="D208">
            <v>170096.34601375001</v>
          </cell>
        </row>
        <row r="209">
          <cell r="D209">
            <v>160995.09042045599</v>
          </cell>
        </row>
        <row r="210">
          <cell r="D210">
            <v>169530.299010777</v>
          </cell>
        </row>
        <row r="211">
          <cell r="D211">
            <v>156906.69532840801</v>
          </cell>
        </row>
        <row r="212">
          <cell r="D212">
            <v>165439.08938397499</v>
          </cell>
        </row>
        <row r="213">
          <cell r="D213">
            <v>168672.78490205601</v>
          </cell>
        </row>
        <row r="214">
          <cell r="D214">
            <v>159569.786599655</v>
          </cell>
        </row>
        <row r="215">
          <cell r="D215">
            <v>168103.25248086901</v>
          </cell>
        </row>
        <row r="216">
          <cell r="D216">
            <v>150440.21157612899</v>
          </cell>
        </row>
        <row r="217">
          <cell r="D217">
            <v>147561.81873291699</v>
          </cell>
        </row>
        <row r="218">
          <cell r="D218">
            <v>155813.94964527799</v>
          </cell>
        </row>
        <row r="219">
          <cell r="D219">
            <v>140440.05492491901</v>
          </cell>
        </row>
        <row r="220">
          <cell r="D220">
            <v>166609.40937968</v>
          </cell>
        </row>
        <row r="221">
          <cell r="D221">
            <v>157505.83546720899</v>
          </cell>
        </row>
        <row r="222">
          <cell r="D222">
            <v>166038.725738354</v>
          </cell>
        </row>
        <row r="223">
          <cell r="D223">
            <v>153407.97258194699</v>
          </cell>
        </row>
        <row r="224">
          <cell r="D224">
            <v>161933.217163478</v>
          </cell>
        </row>
        <row r="225">
          <cell r="D225">
            <v>165159.76320752301</v>
          </cell>
        </row>
        <row r="226">
          <cell r="D226">
            <v>156049.33953522399</v>
          </cell>
        </row>
        <row r="227">
          <cell r="D227">
            <v>164575.38004654</v>
          </cell>
        </row>
        <row r="228">
          <cell r="D228">
            <v>146904.91377190201</v>
          </cell>
        </row>
        <row r="229">
          <cell r="D229">
            <v>144019.45680373299</v>
          </cell>
        </row>
        <row r="230">
          <cell r="D230">
            <v>152264.523591137</v>
          </cell>
        </row>
        <row r="231">
          <cell r="D231">
            <v>136883.564745821</v>
          </cell>
        </row>
        <row r="232">
          <cell r="D232">
            <v>163036.77631542401</v>
          </cell>
        </row>
        <row r="233">
          <cell r="D233">
            <v>153917.059517794</v>
          </cell>
        </row>
        <row r="234">
          <cell r="D234">
            <v>162433.80690378099</v>
          </cell>
        </row>
        <row r="235">
          <cell r="D235">
            <v>149791.84324505401</v>
          </cell>
        </row>
        <row r="236">
          <cell r="D236">
            <v>158305.877324264</v>
          </cell>
        </row>
        <row r="237">
          <cell r="D237">
            <v>161521.212865988</v>
          </cell>
        </row>
        <row r="238">
          <cell r="D238">
            <v>152395.30528281699</v>
          </cell>
        </row>
        <row r="239">
          <cell r="D239">
            <v>160905.86188326299</v>
          </cell>
        </row>
        <row r="240">
          <cell r="D240">
            <v>143219.91169775301</v>
          </cell>
        </row>
        <row r="241">
          <cell r="D241">
            <v>140345.92723372899</v>
          </cell>
        </row>
        <row r="242">
          <cell r="D242">
            <v>148602.46652527899</v>
          </cell>
        </row>
        <row r="243">
          <cell r="D243">
            <v>142051.21227591601</v>
          </cell>
        </row>
        <row r="244">
          <cell r="D244">
            <v>159374.28456471901</v>
          </cell>
        </row>
        <row r="245">
          <cell r="D245">
            <v>150242.66057809899</v>
          </cell>
        </row>
        <row r="246">
          <cell r="D246">
            <v>158747.50077509499</v>
          </cell>
        </row>
        <row r="247">
          <cell r="D247">
            <v>146121.09645200701</v>
          </cell>
        </row>
        <row r="248">
          <cell r="D248">
            <v>154650.68986685699</v>
          </cell>
        </row>
        <row r="249">
          <cell r="D249">
            <v>157881.58474421999</v>
          </cell>
        </row>
        <row r="250">
          <cell r="D250">
            <v>148781.30570318201</v>
          </cell>
        </row>
        <row r="251">
          <cell r="D251">
            <v>157317.49084575899</v>
          </cell>
        </row>
        <row r="252">
          <cell r="D252">
            <v>139657.16920238201</v>
          </cell>
        </row>
        <row r="253">
          <cell r="D253">
            <v>136793.93872234799</v>
          </cell>
        </row>
        <row r="254">
          <cell r="D254">
            <v>145061.23199788699</v>
          </cell>
        </row>
        <row r="255">
          <cell r="D255">
            <v>129702.49964070501</v>
          </cell>
        </row>
        <row r="256">
          <cell r="D256">
            <v>155869.073303371</v>
          </cell>
        </row>
        <row r="257">
          <cell r="D257">
            <v>146762.71859880499</v>
          </cell>
        </row>
        <row r="258">
          <cell r="D258">
            <v>155292.828077855</v>
          </cell>
        </row>
        <row r="259">
          <cell r="D259">
            <v>142686.53437968099</v>
          </cell>
        </row>
        <row r="260">
          <cell r="D260">
            <v>151236.238419445</v>
          </cell>
        </row>
        <row r="261">
          <cell r="D261">
            <v>154487.24392172199</v>
          </cell>
        </row>
        <row r="262">
          <cell r="D262">
            <v>145377.431587014</v>
          </cell>
        </row>
        <row r="263">
          <cell r="D263">
            <v>153904.08343592199</v>
          </cell>
        </row>
        <row r="264">
          <cell r="D264">
            <v>136234.22849887499</v>
          </cell>
        </row>
        <row r="265">
          <cell r="D265">
            <v>133354.426403424</v>
          </cell>
        </row>
        <row r="266">
          <cell r="D266">
            <v>141605.14806354599</v>
          </cell>
        </row>
        <row r="267">
          <cell r="D267">
            <v>126229.84409094699</v>
          </cell>
        </row>
        <row r="268">
          <cell r="D268">
            <v>152402.83084373301</v>
          </cell>
        </row>
        <row r="269">
          <cell r="D269">
            <v>143302.889229288</v>
          </cell>
        </row>
        <row r="270">
          <cell r="D270">
            <v>151839.41179845799</v>
          </cell>
        </row>
        <row r="271">
          <cell r="D271">
            <v>139222.04058373801</v>
          </cell>
        </row>
        <row r="272">
          <cell r="D272">
            <v>147760.66710695499</v>
          </cell>
        </row>
        <row r="273">
          <cell r="D273">
            <v>151000.59509268601</v>
          </cell>
        </row>
        <row r="274">
          <cell r="D274">
            <v>141896.540843536</v>
          </cell>
        </row>
        <row r="275">
          <cell r="D275">
            <v>150428.95077800201</v>
          </cell>
        </row>
        <row r="276">
          <cell r="D276">
            <v>132764.85392651401</v>
          </cell>
        </row>
        <row r="277">
          <cell r="D277">
            <v>129891.04810009801</v>
          </cell>
        </row>
        <row r="278">
          <cell r="D278">
            <v>138147.766029255</v>
          </cell>
        </row>
        <row r="279">
          <cell r="D279">
            <v>122778.458325692</v>
          </cell>
        </row>
        <row r="280">
          <cell r="D280">
            <v>148968.508939747</v>
          </cell>
        </row>
        <row r="281">
          <cell r="D281">
            <v>139885.631186571</v>
          </cell>
        </row>
        <row r="282">
          <cell r="D282">
            <v>148439.21761701</v>
          </cell>
        </row>
        <row r="283">
          <cell r="D283">
            <v>135828.773571748</v>
          </cell>
        </row>
        <row r="284">
          <cell r="D284">
            <v>144374.32726442401</v>
          </cell>
        </row>
        <row r="285">
          <cell r="D285">
            <v>147621.182419613</v>
          </cell>
        </row>
        <row r="286">
          <cell r="D286">
            <v>138543.09016946299</v>
          </cell>
        </row>
        <row r="287">
          <cell r="D287">
            <v>147101.46210293</v>
          </cell>
        </row>
        <row r="288">
          <cell r="D288">
            <v>129463.327250441</v>
          </cell>
        </row>
        <row r="289">
          <cell r="D289">
            <v>126597.28223565299</v>
          </cell>
        </row>
        <row r="290">
          <cell r="D290">
            <v>134861.760976438</v>
          </cell>
        </row>
        <row r="291">
          <cell r="D291">
            <v>128318.44617631</v>
          </cell>
        </row>
        <row r="292">
          <cell r="D292">
            <v>145684.81029693299</v>
          </cell>
        </row>
        <row r="293">
          <cell r="D293">
            <v>136596.47814213199</v>
          </cell>
        </row>
        <row r="294">
          <cell r="D294">
            <v>145144.61017094701</v>
          </cell>
        </row>
        <row r="295">
          <cell r="D295">
            <v>132543.29649230599</v>
          </cell>
        </row>
        <row r="296">
          <cell r="D296">
            <v>141097.980551602</v>
          </cell>
        </row>
        <row r="297">
          <cell r="D297">
            <v>144353.96607341201</v>
          </cell>
        </row>
        <row r="298">
          <cell r="D298">
            <v>135291.51453825599</v>
          </cell>
        </row>
        <row r="299">
          <cell r="D299">
            <v>143865.52718671699</v>
          </cell>
        </row>
        <row r="300">
          <cell r="D300">
            <v>126243.03304922199</v>
          </cell>
        </row>
        <row r="301">
          <cell r="D301">
            <v>123409.06142448301</v>
          </cell>
        </row>
        <row r="302">
          <cell r="D302">
            <v>131705.61355531699</v>
          </cell>
        </row>
        <row r="303">
          <cell r="D303">
            <v>116376.14005343099</v>
          </cell>
        </row>
        <row r="304">
          <cell r="D304">
            <v>142570.85906363701</v>
          </cell>
        </row>
        <row r="305">
          <cell r="D305">
            <v>133492.649706611</v>
          </cell>
        </row>
        <row r="306">
          <cell r="D306">
            <v>142050.90453320101</v>
          </cell>
        </row>
        <row r="307">
          <cell r="D307">
            <v>129474.123752698</v>
          </cell>
        </row>
        <row r="308">
          <cell r="D308">
            <v>138053.340710132</v>
          </cell>
        </row>
        <row r="309">
          <cell r="D309">
            <v>141333.85913008</v>
          </cell>
        </row>
        <row r="310">
          <cell r="D310">
            <v>132282.225094508</v>
          </cell>
        </row>
        <row r="311">
          <cell r="D311">
            <v>140867.05524255201</v>
          </cell>
        </row>
        <row r="312">
          <cell r="D312">
            <v>123255.37860464001</v>
          </cell>
        </row>
        <row r="313">
          <cell r="D313">
            <v>120422.838065626</v>
          </cell>
        </row>
        <row r="314">
          <cell r="D314">
            <v>128720.821282185</v>
          </cell>
        </row>
        <row r="315">
          <cell r="D315">
            <v>113392.778866024</v>
          </cell>
        </row>
        <row r="316">
          <cell r="D316">
            <v>139608.317096988</v>
          </cell>
        </row>
        <row r="317">
          <cell r="D317">
            <v>130550.92696072</v>
          </cell>
        </row>
        <row r="318">
          <cell r="D318">
            <v>139130.00100806801</v>
          </cell>
        </row>
        <row r="319">
          <cell r="D319">
            <v>126560.185109406</v>
          </cell>
        </row>
        <row r="320">
          <cell r="D320">
            <v>135146.36694868299</v>
          </cell>
        </row>
        <row r="321">
          <cell r="D321">
            <v>138433.85025047199</v>
          </cell>
        </row>
        <row r="322">
          <cell r="D322">
            <v>129403.239876476</v>
          </cell>
        </row>
        <row r="323">
          <cell r="D323">
            <v>138009.093686095</v>
          </cell>
        </row>
        <row r="324">
          <cell r="D324">
            <v>120418.44070976001</v>
          </cell>
        </row>
        <row r="325">
          <cell r="D325">
            <v>117619.162493318</v>
          </cell>
        </row>
        <row r="326">
          <cell r="D326">
            <v>125950.40803244901</v>
          </cell>
        </row>
        <row r="327">
          <cell r="D327">
            <v>110655.62793885999</v>
          </cell>
        </row>
        <row r="328">
          <cell r="D328">
            <v>136892.38633276799</v>
          </cell>
        </row>
        <row r="329">
          <cell r="D329">
            <v>127856.21635944401</v>
          </cell>
        </row>
        <row r="330">
          <cell r="D330">
            <v>136456.510569737</v>
          </cell>
        </row>
        <row r="331">
          <cell r="D331">
            <v>123910.294683928</v>
          </cell>
        </row>
        <row r="332">
          <cell r="D332">
            <v>132520.07653605699</v>
          </cell>
        </row>
        <row r="333">
          <cell r="D333">
            <v>135831.15985069901</v>
          </cell>
        </row>
        <row r="334">
          <cell r="D334">
            <v>126804.021000881</v>
          </cell>
        </row>
        <row r="335">
          <cell r="D335">
            <v>135413.34633467899</v>
          </cell>
        </row>
        <row r="336">
          <cell r="D336">
            <v>117826.164882521</v>
          </cell>
        </row>
        <row r="337">
          <cell r="D337">
            <v>115042.35072832801</v>
          </cell>
        </row>
        <row r="338">
          <cell r="D338">
            <v>123389.06032970799</v>
          </cell>
        </row>
        <row r="339">
          <cell r="D339">
            <v>116927.976390175</v>
          </cell>
        </row>
        <row r="340">
          <cell r="D340">
            <v>134367.26633688901</v>
          </cell>
        </row>
        <row r="341">
          <cell r="D341">
            <v>125351.860008178</v>
          </cell>
        </row>
        <row r="342">
          <cell r="D342">
            <v>133972.917863084</v>
          </cell>
        </row>
        <row r="343">
          <cell r="D343">
            <v>121443.730111023</v>
          </cell>
        </row>
        <row r="344">
          <cell r="D344">
            <v>130070.5400969</v>
          </cell>
        </row>
        <row r="345">
          <cell r="D345">
            <v>133398.65154528999</v>
          </cell>
        </row>
        <row r="346">
          <cell r="D346">
            <v>124379.43229608401</v>
          </cell>
        </row>
        <row r="347">
          <cell r="D347">
            <v>132996.67723049401</v>
          </cell>
        </row>
        <row r="348">
          <cell r="D348">
            <v>115417.41537895</v>
          </cell>
        </row>
        <row r="349">
          <cell r="D349">
            <v>112653.17196712201</v>
          </cell>
        </row>
        <row r="350">
          <cell r="D350">
            <v>121019.452310867</v>
          </cell>
        </row>
        <row r="351">
          <cell r="D351">
            <v>105759.707021892</v>
          </cell>
        </row>
        <row r="352">
          <cell r="D352">
            <v>132020.70058459201</v>
          </cell>
        </row>
        <row r="353">
          <cell r="D353">
            <v>123008.76578006</v>
          </cell>
        </row>
        <row r="354">
          <cell r="D354">
            <v>131633.29515914401</v>
          </cell>
        </row>
        <row r="355">
          <cell r="D355">
            <v>119106.253043239</v>
          </cell>
        </row>
        <row r="356">
          <cell r="D356">
            <v>127735.208665271</v>
          </cell>
        </row>
        <row r="357">
          <cell r="D357">
            <v>131065.465749817</v>
          </cell>
        </row>
        <row r="358">
          <cell r="D358">
            <v>122061.29175691299</v>
          </cell>
        </row>
        <row r="359">
          <cell r="D359">
            <v>130693.581947625</v>
          </cell>
        </row>
        <row r="360">
          <cell r="D360">
            <v>113129.36535238101</v>
          </cell>
        </row>
        <row r="361">
          <cell r="D361">
            <v>110360.159784781</v>
          </cell>
        </row>
        <row r="362">
          <cell r="D362">
            <v>118721.477972755</v>
          </cell>
        </row>
        <row r="363">
          <cell r="D363">
            <v>103456.77052800699</v>
          </cell>
        </row>
        <row r="364">
          <cell r="D364">
            <v>129713.593894996</v>
          </cell>
        </row>
        <row r="365">
          <cell r="D365">
            <v>120697.488894753</v>
          </cell>
        </row>
        <row r="366">
          <cell r="D366">
            <v>129317.848078126</v>
          </cell>
        </row>
        <row r="367">
          <cell r="D367">
            <v>116787.96959398199</v>
          </cell>
        </row>
        <row r="368">
          <cell r="D368">
            <v>125414.088847775</v>
          </cell>
        </row>
        <row r="369">
          <cell r="D369">
            <v>128741.509564081</v>
          </cell>
        </row>
        <row r="370">
          <cell r="D370">
            <v>119733.046283727</v>
          </cell>
        </row>
        <row r="371">
          <cell r="D371">
            <v>128361.047186989</v>
          </cell>
        </row>
        <row r="372">
          <cell r="D372">
            <v>110792.541304297</v>
          </cell>
        </row>
        <row r="373">
          <cell r="D373">
            <v>108019.389830427</v>
          </cell>
        </row>
        <row r="374">
          <cell r="D374">
            <v>116376.76211213</v>
          </cell>
        </row>
        <row r="375">
          <cell r="D375">
            <v>101108.108761112</v>
          </cell>
        </row>
        <row r="376">
          <cell r="D376">
            <v>127364.19772904699</v>
          </cell>
        </row>
        <row r="377">
          <cell r="D377">
            <v>118347.358329749</v>
          </cell>
        </row>
        <row r="378">
          <cell r="D378">
            <v>126966.983114068</v>
          </cell>
        </row>
        <row r="379">
          <cell r="D379">
            <v>114437.259449184</v>
          </cell>
        </row>
        <row r="380">
          <cell r="D380">
            <v>123063.533522237</v>
          </cell>
        </row>
        <row r="381">
          <cell r="D381">
            <v>126391.109057804</v>
          </cell>
        </row>
        <row r="382">
          <cell r="D382">
            <v>117373.618623669</v>
          </cell>
        </row>
        <row r="383">
          <cell r="D383">
            <v>125992.59237314999</v>
          </cell>
        </row>
        <row r="384">
          <cell r="D384">
            <v>108415.059336677</v>
          </cell>
        </row>
        <row r="385">
          <cell r="D385">
            <v>105623.208474995</v>
          </cell>
        </row>
        <row r="386">
          <cell r="D386">
            <v>113961.881368886</v>
          </cell>
        </row>
        <row r="387">
          <cell r="D387">
            <v>107492.760721864</v>
          </cell>
        </row>
        <row r="388">
          <cell r="D388">
            <v>124915.77082792</v>
          </cell>
        </row>
        <row r="389">
          <cell r="D389">
            <v>115884.08465855299</v>
          </cell>
        </row>
        <row r="390">
          <cell r="D390">
            <v>124488.862672801</v>
          </cell>
        </row>
        <row r="391">
          <cell r="D391">
            <v>111944.730892416</v>
          </cell>
        </row>
        <row r="392">
          <cell r="D392">
            <v>120556.59684996901</v>
          </cell>
        </row>
        <row r="393">
          <cell r="D393">
            <v>123869.764270036</v>
          </cell>
        </row>
        <row r="394">
          <cell r="D394">
            <v>114837.962978654</v>
          </cell>
        </row>
        <row r="395">
          <cell r="D395">
            <v>123442.62587088801</v>
          </cell>
        </row>
        <row r="396">
          <cell r="D396">
            <v>105850.78197716799</v>
          </cell>
        </row>
        <row r="397">
          <cell r="D397">
            <v>103044.816759607</v>
          </cell>
        </row>
        <row r="398">
          <cell r="D398">
            <v>111369.37529762</v>
          </cell>
        </row>
        <row r="399">
          <cell r="D399">
            <v>96067.9082029118</v>
          </cell>
        </row>
        <row r="400">
          <cell r="D400">
            <v>122294.363176575</v>
          </cell>
        </row>
        <row r="401">
          <cell r="D401">
            <v>113247.889783005</v>
          </cell>
        </row>
        <row r="402">
          <cell r="D402">
            <v>121837.880573052</v>
          </cell>
        </row>
        <row r="403">
          <cell r="D403">
            <v>109286.603288356</v>
          </cell>
        </row>
        <row r="404">
          <cell r="D404">
            <v>117891.32374159701</v>
          </cell>
        </row>
        <row r="405">
          <cell r="D405">
            <v>121197.34565735199</v>
          </cell>
        </row>
        <row r="406">
          <cell r="D406">
            <v>112166.989345731</v>
          </cell>
        </row>
        <row r="407">
          <cell r="D407">
            <v>120773.097217726</v>
          </cell>
        </row>
        <row r="408">
          <cell r="D408">
            <v>103182.698303766</v>
          </cell>
        </row>
        <row r="409">
          <cell r="D409">
            <v>100376.25870411401</v>
          </cell>
        </row>
        <row r="410">
          <cell r="D410">
            <v>108700.342860034</v>
          </cell>
        </row>
        <row r="411">
          <cell r="D411">
            <v>93398.401383234697</v>
          </cell>
        </row>
        <row r="412">
          <cell r="D412">
            <v>119626.088956391</v>
          </cell>
        </row>
        <row r="413">
          <cell r="D413">
            <v>110580.848162316</v>
          </cell>
        </row>
        <row r="414">
          <cell r="D414">
            <v>119172.07155185701</v>
          </cell>
        </row>
        <row r="415">
          <cell r="D415">
            <v>106609.73858410001</v>
          </cell>
        </row>
        <row r="416">
          <cell r="D416">
            <v>115203.40335428101</v>
          </cell>
        </row>
        <row r="417">
          <cell r="D417">
            <v>118498.36958697499</v>
          </cell>
        </row>
        <row r="418">
          <cell r="D418">
            <v>109455.967146001</v>
          </cell>
        </row>
        <row r="419">
          <cell r="D419">
            <v>118050.028888644</v>
          </cell>
        </row>
        <row r="420">
          <cell r="D420">
            <v>100447.583845331</v>
          </cell>
        </row>
        <row r="421">
          <cell r="D421">
            <v>97642.351041962494</v>
          </cell>
        </row>
        <row r="422">
          <cell r="D422">
            <v>105967.641994167</v>
          </cell>
        </row>
        <row r="423">
          <cell r="D423">
            <v>90666.907313651202</v>
          </cell>
        </row>
        <row r="424">
          <cell r="D424">
            <v>116897.752802741</v>
          </cell>
        </row>
        <row r="425">
          <cell r="D425">
            <v>107855.669924599</v>
          </cell>
        </row>
        <row r="426">
          <cell r="D426">
            <v>116450.05123007399</v>
          </cell>
        </row>
        <row r="427">
          <cell r="D427">
            <v>103887.27960774599</v>
          </cell>
        </row>
        <row r="428">
          <cell r="D428">
            <v>112480.505723357</v>
          </cell>
        </row>
        <row r="429">
          <cell r="D429">
            <v>115775.033301481</v>
          </cell>
        </row>
        <row r="430">
          <cell r="D430">
            <v>106731.58086834601</v>
          </cell>
        </row>
        <row r="431">
          <cell r="D431">
            <v>115324.592618827</v>
          </cell>
        </row>
        <row r="432">
          <cell r="D432">
            <v>97721.097583352806</v>
          </cell>
        </row>
        <row r="433">
          <cell r="D433">
            <v>94926.029259868097</v>
          </cell>
        </row>
        <row r="434">
          <cell r="D434">
            <v>103261.484691957</v>
          </cell>
        </row>
        <row r="435">
          <cell r="D435">
            <v>96789.1465831323</v>
          </cell>
        </row>
        <row r="436">
          <cell r="D436">
            <v>114206.66060545501</v>
          </cell>
        </row>
        <row r="437">
          <cell r="D437">
            <v>105169.478352354</v>
          </cell>
        </row>
        <row r="438">
          <cell r="D438">
            <v>113768.760282869</v>
          </cell>
        </row>
        <row r="439">
          <cell r="D439">
            <v>101213.076603847</v>
          </cell>
        </row>
        <row r="440">
          <cell r="D440">
            <v>109813.390662762</v>
          </cell>
        </row>
        <row r="441">
          <cell r="D441">
            <v>113115.00618419101</v>
          </cell>
        </row>
        <row r="442">
          <cell r="D442">
            <v>104078.578178767</v>
          </cell>
        </row>
        <row r="443">
          <cell r="D443">
            <v>112678.61435695901</v>
          </cell>
        </row>
        <row r="444">
          <cell r="D444">
            <v>95082.143749196402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BX"/>
    </sheetNames>
    <sheetDataSet>
      <sheetData sheetId="0">
        <row r="2">
          <cell r="D2">
            <v>2292.4510722341001</v>
          </cell>
        </row>
        <row r="3">
          <cell r="D3">
            <v>2293.6793159274998</v>
          </cell>
        </row>
        <row r="4">
          <cell r="D4">
            <v>2521.3107528164001</v>
          </cell>
        </row>
        <row r="5">
          <cell r="D5">
            <v>2282.97558860249</v>
          </cell>
        </row>
        <row r="6">
          <cell r="D6">
            <v>2283.1255886024901</v>
          </cell>
        </row>
        <row r="7">
          <cell r="D7">
            <v>2292.89276613725</v>
          </cell>
        </row>
        <row r="8">
          <cell r="D8">
            <v>2296.0212250724799</v>
          </cell>
        </row>
        <row r="9">
          <cell r="D9">
            <v>2284.3547286951798</v>
          </cell>
        </row>
        <row r="10">
          <cell r="D10">
            <v>2282.91028425074</v>
          </cell>
        </row>
        <row r="11">
          <cell r="D11">
            <v>2280.7436175840699</v>
          </cell>
        </row>
        <row r="12">
          <cell r="D12">
            <v>2277.4096030932801</v>
          </cell>
        </row>
        <row r="13">
          <cell r="D13">
            <v>2457.0825091229999</v>
          </cell>
        </row>
        <row r="14">
          <cell r="D14">
            <v>1599.3656272144999</v>
          </cell>
        </row>
        <row r="15">
          <cell r="D15">
            <v>3005.0383153523499</v>
          </cell>
        </row>
        <row r="16">
          <cell r="D16">
            <v>2278.7442987415302</v>
          </cell>
        </row>
        <row r="17">
          <cell r="D17">
            <v>2256.8672021212101</v>
          </cell>
        </row>
        <row r="18">
          <cell r="D18">
            <v>2257.0172021212102</v>
          </cell>
        </row>
        <row r="19">
          <cell r="D19">
            <v>2266.78437965597</v>
          </cell>
        </row>
        <row r="20">
          <cell r="D20">
            <v>2269.9128385911999</v>
          </cell>
        </row>
        <row r="21">
          <cell r="D21">
            <v>2258.2463422138999</v>
          </cell>
        </row>
        <row r="22">
          <cell r="D22">
            <v>2256.8018977694501</v>
          </cell>
        </row>
        <row r="23">
          <cell r="D23">
            <v>2254.6352311027899</v>
          </cell>
        </row>
        <row r="24">
          <cell r="D24">
            <v>2251.3012166120002</v>
          </cell>
        </row>
        <row r="25">
          <cell r="D25">
            <v>2262.9618618074801</v>
          </cell>
        </row>
        <row r="26">
          <cell r="D26">
            <v>2240.2342992715298</v>
          </cell>
        </row>
        <row r="27">
          <cell r="D27">
            <v>2241.46254296494</v>
          </cell>
        </row>
        <row r="28">
          <cell r="D28">
            <v>2252.6359122602498</v>
          </cell>
        </row>
        <row r="29">
          <cell r="D29">
            <v>2230.7588156399302</v>
          </cell>
        </row>
        <row r="30">
          <cell r="D30">
            <v>2230.9088156399298</v>
          </cell>
        </row>
        <row r="31">
          <cell r="D31">
            <v>2240.6759931746801</v>
          </cell>
        </row>
        <row r="32">
          <cell r="D32">
            <v>2243.80445210992</v>
          </cell>
        </row>
        <row r="33">
          <cell r="D33">
            <v>2232.13795573262</v>
          </cell>
        </row>
        <row r="34">
          <cell r="D34">
            <v>2230.6935112881702</v>
          </cell>
        </row>
        <row r="35">
          <cell r="D35">
            <v>2228.52684462151</v>
          </cell>
        </row>
        <row r="36">
          <cell r="D36">
            <v>2225.1928301307198</v>
          </cell>
        </row>
        <row r="37">
          <cell r="D37">
            <v>2236.8534753262002</v>
          </cell>
        </row>
        <row r="38">
          <cell r="D38">
            <v>2214.1259127902499</v>
          </cell>
        </row>
        <row r="39">
          <cell r="D39">
            <v>2215.3541564836601</v>
          </cell>
        </row>
        <row r="40">
          <cell r="D40">
            <v>2226.5275257789699</v>
          </cell>
        </row>
        <row r="41">
          <cell r="D41">
            <v>2204.6504291586398</v>
          </cell>
        </row>
        <row r="42">
          <cell r="D42">
            <v>2204.8004291586399</v>
          </cell>
        </row>
        <row r="43">
          <cell r="D43">
            <v>2214.5676066934002</v>
          </cell>
        </row>
        <row r="44">
          <cell r="D44">
            <v>2008.6991308372001</v>
          </cell>
        </row>
        <row r="45">
          <cell r="D45">
            <v>2206.02956925133</v>
          </cell>
        </row>
        <row r="46">
          <cell r="D46">
            <v>2204.5851248068898</v>
          </cell>
        </row>
        <row r="47">
          <cell r="D47">
            <v>2202.4184581402301</v>
          </cell>
        </row>
        <row r="48">
          <cell r="D48">
            <v>2199.0844436494299</v>
          </cell>
        </row>
        <row r="49">
          <cell r="D49">
            <v>2210.7450888449198</v>
          </cell>
        </row>
        <row r="50">
          <cell r="D50">
            <v>2188.01752630897</v>
          </cell>
        </row>
        <row r="51">
          <cell r="D51">
            <v>2189.2457700023801</v>
          </cell>
        </row>
        <row r="52">
          <cell r="D52">
            <v>2200.41913929768</v>
          </cell>
        </row>
        <row r="53">
          <cell r="D53">
            <v>2178.5420426773599</v>
          </cell>
        </row>
        <row r="54">
          <cell r="D54">
            <v>2178.69204267736</v>
          </cell>
        </row>
        <row r="55">
          <cell r="D55">
            <v>2188.4592202121198</v>
          </cell>
        </row>
        <row r="56">
          <cell r="D56">
            <v>2191.5876791473602</v>
          </cell>
        </row>
        <row r="57">
          <cell r="D57">
            <v>2179.9211827700501</v>
          </cell>
        </row>
        <row r="58">
          <cell r="D58">
            <v>2178.4767383256099</v>
          </cell>
        </row>
        <row r="59">
          <cell r="D59">
            <v>2176.3100716589402</v>
          </cell>
        </row>
        <row r="60">
          <cell r="D60">
            <v>2172.97605716815</v>
          </cell>
        </row>
        <row r="61">
          <cell r="D61">
            <v>2184.6367023636399</v>
          </cell>
        </row>
        <row r="62">
          <cell r="D62">
            <v>2161.9091398276901</v>
          </cell>
        </row>
        <row r="63">
          <cell r="D63">
            <v>2163.1373835211002</v>
          </cell>
        </row>
        <row r="64">
          <cell r="D64">
            <v>2174.3107528164001</v>
          </cell>
        </row>
        <row r="65">
          <cell r="D65">
            <v>2152.4336561960799</v>
          </cell>
        </row>
        <row r="66">
          <cell r="D66">
            <v>2152.58365619608</v>
          </cell>
        </row>
        <row r="67">
          <cell r="D67">
            <v>2162.3508337308399</v>
          </cell>
        </row>
        <row r="68">
          <cell r="D68">
            <v>2165.4792926660698</v>
          </cell>
        </row>
        <row r="69">
          <cell r="D69">
            <v>2153.8127962887702</v>
          </cell>
        </row>
        <row r="70">
          <cell r="D70">
            <v>2152.3683518443299</v>
          </cell>
        </row>
        <row r="71">
          <cell r="D71">
            <v>2150.2016851776598</v>
          </cell>
        </row>
        <row r="72">
          <cell r="D72">
            <v>2146.86767068687</v>
          </cell>
        </row>
        <row r="73">
          <cell r="D73">
            <v>2158.5283158823599</v>
          </cell>
        </row>
        <row r="74">
          <cell r="D74">
            <v>2135.8007533464101</v>
          </cell>
        </row>
        <row r="75">
          <cell r="D75">
            <v>2137.0289970398098</v>
          </cell>
        </row>
        <row r="76">
          <cell r="D76">
            <v>2148.2023663351201</v>
          </cell>
        </row>
        <row r="77">
          <cell r="D77">
            <v>2126.3252697148</v>
          </cell>
        </row>
        <row r="78">
          <cell r="D78">
            <v>2126.4752697148001</v>
          </cell>
        </row>
        <row r="79">
          <cell r="D79">
            <v>2136.24244724956</v>
          </cell>
        </row>
        <row r="80">
          <cell r="D80">
            <v>2139.3709061847899</v>
          </cell>
        </row>
        <row r="81">
          <cell r="D81">
            <v>2127.7044098074898</v>
          </cell>
        </row>
        <row r="82">
          <cell r="D82">
            <v>2126.25996536305</v>
          </cell>
        </row>
        <row r="83">
          <cell r="D83">
            <v>2124.0932986963799</v>
          </cell>
        </row>
        <row r="84">
          <cell r="D84">
            <v>2120.7592842055901</v>
          </cell>
        </row>
        <row r="85">
          <cell r="D85">
            <v>2132.41992940107</v>
          </cell>
        </row>
        <row r="86">
          <cell r="D86">
            <v>2109.6923668651302</v>
          </cell>
        </row>
        <row r="87">
          <cell r="D87">
            <v>2110.9206105585299</v>
          </cell>
        </row>
        <row r="88">
          <cell r="D88">
            <v>2122.0939798538402</v>
          </cell>
        </row>
        <row r="89">
          <cell r="D89">
            <v>2100.2168832335201</v>
          </cell>
        </row>
        <row r="90">
          <cell r="D90">
            <v>2100.3668832335202</v>
          </cell>
        </row>
        <row r="91">
          <cell r="D91">
            <v>2110.1340607682801</v>
          </cell>
        </row>
        <row r="92">
          <cell r="D92">
            <v>2113.26251970351</v>
          </cell>
        </row>
        <row r="93">
          <cell r="D93">
            <v>2101.5960233262099</v>
          </cell>
        </row>
        <row r="94">
          <cell r="D94">
            <v>2100.1515788817601</v>
          </cell>
        </row>
        <row r="95">
          <cell r="D95">
            <v>2097.9849122150999</v>
          </cell>
        </row>
        <row r="96">
          <cell r="D96">
            <v>2094.6508977243102</v>
          </cell>
        </row>
        <row r="97">
          <cell r="D97">
            <v>2106.3115429197901</v>
          </cell>
        </row>
        <row r="98">
          <cell r="D98">
            <v>2083.5839803838398</v>
          </cell>
        </row>
        <row r="99">
          <cell r="D99">
            <v>2084.81222407725</v>
          </cell>
        </row>
        <row r="100">
          <cell r="D100">
            <v>2095.9855933725598</v>
          </cell>
        </row>
        <row r="101">
          <cell r="D101">
            <v>2074.1084967522402</v>
          </cell>
        </row>
        <row r="102">
          <cell r="D102">
            <v>2074.2584967522398</v>
          </cell>
        </row>
        <row r="103">
          <cell r="D103">
            <v>2084.0256742869901</v>
          </cell>
        </row>
        <row r="104">
          <cell r="D104">
            <v>2087.15413322223</v>
          </cell>
        </row>
        <row r="105">
          <cell r="D105">
            <v>2075.48763684493</v>
          </cell>
        </row>
        <row r="106">
          <cell r="D106">
            <v>2074.0431924004802</v>
          </cell>
        </row>
        <row r="107">
          <cell r="D107">
            <v>2071.87652573382</v>
          </cell>
        </row>
        <row r="108">
          <cell r="D108">
            <v>2068.5425112430298</v>
          </cell>
        </row>
        <row r="109">
          <cell r="D109">
            <v>2080.2031564385102</v>
          </cell>
        </row>
        <row r="110">
          <cell r="D110">
            <v>2057.4755939025599</v>
          </cell>
        </row>
        <row r="111">
          <cell r="D111">
            <v>2058.7038375959701</v>
          </cell>
        </row>
        <row r="112">
          <cell r="D112">
            <v>2069.8772068912699</v>
          </cell>
        </row>
        <row r="113">
          <cell r="D113">
            <v>2048.0001102709498</v>
          </cell>
        </row>
        <row r="114">
          <cell r="D114">
            <v>2048.1501102709499</v>
          </cell>
        </row>
        <row r="115">
          <cell r="D115">
            <v>2057.9172878057102</v>
          </cell>
        </row>
        <row r="116">
          <cell r="D116">
            <v>2061.0457467409501</v>
          </cell>
        </row>
        <row r="117">
          <cell r="D117">
            <v>2049.37925036364</v>
          </cell>
        </row>
        <row r="118">
          <cell r="D118">
            <v>2047.9348059192</v>
          </cell>
        </row>
        <row r="119">
          <cell r="D119">
            <v>2045.7681392525401</v>
          </cell>
        </row>
        <row r="120">
          <cell r="D120">
            <v>2042.4341247617399</v>
          </cell>
        </row>
        <row r="121">
          <cell r="D121">
            <v>2054.0947699572298</v>
          </cell>
        </row>
        <row r="122">
          <cell r="D122">
            <v>2031.36720742128</v>
          </cell>
        </row>
        <row r="123">
          <cell r="D123">
            <v>2032.5954511146899</v>
          </cell>
        </row>
        <row r="124">
          <cell r="D124">
            <v>2043.76882040999</v>
          </cell>
        </row>
        <row r="125">
          <cell r="D125">
            <v>2021.8917237896701</v>
          </cell>
        </row>
        <row r="126">
          <cell r="D126">
            <v>2022.04172378967</v>
          </cell>
        </row>
        <row r="127">
          <cell r="D127">
            <v>2031.8089013244301</v>
          </cell>
        </row>
        <row r="128">
          <cell r="D128">
            <v>2034.93736025967</v>
          </cell>
        </row>
        <row r="129">
          <cell r="D129">
            <v>2023.2708638823599</v>
          </cell>
        </row>
        <row r="130">
          <cell r="D130">
            <v>2021.8264194379201</v>
          </cell>
        </row>
        <row r="131">
          <cell r="D131">
            <v>2019.6597527712499</v>
          </cell>
        </row>
        <row r="132">
          <cell r="D132">
            <v>2016.32573828046</v>
          </cell>
        </row>
        <row r="133">
          <cell r="D133">
            <v>2027.9863834759501</v>
          </cell>
        </row>
        <row r="134">
          <cell r="D134">
            <v>2005.2588209400001</v>
          </cell>
        </row>
        <row r="135">
          <cell r="D135">
            <v>2006.48706463341</v>
          </cell>
        </row>
        <row r="136">
          <cell r="D136">
            <v>2017.6604339287101</v>
          </cell>
        </row>
        <row r="137">
          <cell r="D137">
            <v>1995.7833373083899</v>
          </cell>
        </row>
        <row r="138">
          <cell r="D138">
            <v>1995.93333730839</v>
          </cell>
        </row>
        <row r="139">
          <cell r="D139">
            <v>2005.7005148431499</v>
          </cell>
        </row>
        <row r="140">
          <cell r="D140">
            <v>2008.82897377838</v>
          </cell>
        </row>
        <row r="141">
          <cell r="D141">
            <v>1997.16247740108</v>
          </cell>
        </row>
        <row r="142">
          <cell r="D142">
            <v>1995.7180329566399</v>
          </cell>
        </row>
        <row r="143">
          <cell r="D143">
            <v>1993.55136628997</v>
          </cell>
        </row>
        <row r="144">
          <cell r="D144">
            <v>1990.2173517991801</v>
          </cell>
        </row>
        <row r="145">
          <cell r="D145">
            <v>2001.87799699467</v>
          </cell>
        </row>
        <row r="146">
          <cell r="D146">
            <v>1979.1504344587199</v>
          </cell>
        </row>
        <row r="147">
          <cell r="D147">
            <v>1980.3786781521201</v>
          </cell>
        </row>
        <row r="148">
          <cell r="D148">
            <v>1991.5520474474299</v>
          </cell>
        </row>
        <row r="149">
          <cell r="D149">
            <v>1969.67495082711</v>
          </cell>
        </row>
        <row r="150">
          <cell r="D150">
            <v>1969.8249508271099</v>
          </cell>
        </row>
        <row r="151">
          <cell r="D151">
            <v>1979.59212836187</v>
          </cell>
        </row>
        <row r="152">
          <cell r="D152">
            <v>1982.7205872971001</v>
          </cell>
        </row>
        <row r="153">
          <cell r="D153">
            <v>1971.0540909198</v>
          </cell>
        </row>
        <row r="154">
          <cell r="D154">
            <v>1969.60964647536</v>
          </cell>
        </row>
        <row r="155">
          <cell r="D155">
            <v>1967.4429798086901</v>
          </cell>
        </row>
        <row r="156">
          <cell r="D156">
            <v>1964.1089653178999</v>
          </cell>
        </row>
        <row r="157">
          <cell r="D157">
            <v>1975.76961051338</v>
          </cell>
        </row>
        <row r="158">
          <cell r="D158">
            <v>1953.04204797744</v>
          </cell>
        </row>
        <row r="159">
          <cell r="D159">
            <v>1954.2702916708399</v>
          </cell>
        </row>
        <row r="160">
          <cell r="D160">
            <v>1965.44366096615</v>
          </cell>
        </row>
        <row r="161">
          <cell r="D161">
            <v>1943.5665643458301</v>
          </cell>
        </row>
        <row r="162">
          <cell r="D162">
            <v>1943.71656434583</v>
          </cell>
        </row>
        <row r="163">
          <cell r="D163">
            <v>1953.4837418805901</v>
          </cell>
        </row>
        <row r="164">
          <cell r="D164">
            <v>1956.61220081582</v>
          </cell>
        </row>
        <row r="165">
          <cell r="D165">
            <v>1944.9457044385199</v>
          </cell>
        </row>
        <row r="166">
          <cell r="D166">
            <v>1943.5012599940701</v>
          </cell>
        </row>
        <row r="167">
          <cell r="D167">
            <v>1941.3345933274099</v>
          </cell>
        </row>
        <row r="168">
          <cell r="D168">
            <v>1938.00057883662</v>
          </cell>
        </row>
        <row r="169">
          <cell r="D169">
            <v>1949.6612240321001</v>
          </cell>
        </row>
        <row r="170">
          <cell r="D170">
            <v>1926.9336614961501</v>
          </cell>
        </row>
        <row r="171">
          <cell r="D171">
            <v>1928.16190518956</v>
          </cell>
        </row>
        <row r="172">
          <cell r="D172">
            <v>1939.3352744848701</v>
          </cell>
        </row>
        <row r="173">
          <cell r="D173">
            <v>1917.45817786455</v>
          </cell>
        </row>
        <row r="174">
          <cell r="D174">
            <v>1917.60817786455</v>
          </cell>
        </row>
        <row r="175">
          <cell r="D175">
            <v>1927.3753553992999</v>
          </cell>
        </row>
        <row r="176">
          <cell r="D176">
            <v>1930.50381433454</v>
          </cell>
        </row>
        <row r="177">
          <cell r="D177">
            <v>1918.83731795724</v>
          </cell>
        </row>
        <row r="178">
          <cell r="D178">
            <v>1917.3928735127899</v>
          </cell>
        </row>
        <row r="179">
          <cell r="D179">
            <v>1915.22620684613</v>
          </cell>
        </row>
        <row r="180">
          <cell r="D180">
            <v>1911.8921923553401</v>
          </cell>
        </row>
        <row r="181">
          <cell r="D181">
            <v>1923.55283755082</v>
          </cell>
        </row>
        <row r="182">
          <cell r="D182">
            <v>1900.8252750148699</v>
          </cell>
        </row>
        <row r="183">
          <cell r="D183">
            <v>1902.0535187082801</v>
          </cell>
        </row>
        <row r="184">
          <cell r="D184">
            <v>1913.2268880035799</v>
          </cell>
        </row>
        <row r="185">
          <cell r="D185">
            <v>1891.34979138326</v>
          </cell>
        </row>
        <row r="186">
          <cell r="D186">
            <v>1891.4997913832599</v>
          </cell>
        </row>
        <row r="187">
          <cell r="D187">
            <v>1901.26696891802</v>
          </cell>
        </row>
        <row r="188">
          <cell r="D188">
            <v>1904.3954278532599</v>
          </cell>
        </row>
        <row r="189">
          <cell r="D189">
            <v>1892.72893147595</v>
          </cell>
        </row>
        <row r="190">
          <cell r="D190">
            <v>1891.28448703151</v>
          </cell>
        </row>
        <row r="191">
          <cell r="D191">
            <v>1889.1178203648501</v>
          </cell>
        </row>
        <row r="192">
          <cell r="D192">
            <v>1885.7838058740499</v>
          </cell>
        </row>
        <row r="193">
          <cell r="D193">
            <v>1897.44445106954</v>
          </cell>
        </row>
        <row r="194">
          <cell r="D194">
            <v>1874.71688853359</v>
          </cell>
        </row>
        <row r="195">
          <cell r="D195">
            <v>1875.9451322269999</v>
          </cell>
        </row>
        <row r="196">
          <cell r="D196">
            <v>1887.1185015223</v>
          </cell>
        </row>
        <row r="197">
          <cell r="D197">
            <v>1865.2414049019801</v>
          </cell>
        </row>
        <row r="198">
          <cell r="D198">
            <v>1865.39140490198</v>
          </cell>
        </row>
        <row r="199">
          <cell r="D199">
            <v>1875.1585824367401</v>
          </cell>
        </row>
        <row r="200">
          <cell r="D200">
            <v>1878.28704137198</v>
          </cell>
        </row>
        <row r="201">
          <cell r="D201">
            <v>1866.6205449946699</v>
          </cell>
        </row>
        <row r="202">
          <cell r="D202">
            <v>1865.1761005502301</v>
          </cell>
        </row>
        <row r="203">
          <cell r="D203">
            <v>1863.00943388356</v>
          </cell>
        </row>
        <row r="204">
          <cell r="D204">
            <v>1859.67541939277</v>
          </cell>
        </row>
        <row r="205">
          <cell r="D205">
            <v>1871.3360645882599</v>
          </cell>
        </row>
        <row r="206">
          <cell r="D206">
            <v>1848.6085020523101</v>
          </cell>
        </row>
        <row r="207">
          <cell r="D207">
            <v>1849.83674574571</v>
          </cell>
        </row>
        <row r="208">
          <cell r="D208">
            <v>1861.0101150410201</v>
          </cell>
        </row>
        <row r="209">
          <cell r="D209">
            <v>1839.1330184207</v>
          </cell>
        </row>
        <row r="210">
          <cell r="D210">
            <v>1839.2830184207</v>
          </cell>
        </row>
        <row r="211">
          <cell r="D211">
            <v>1849.0501959554599</v>
          </cell>
        </row>
        <row r="212">
          <cell r="D212">
            <v>1852.17865489069</v>
          </cell>
        </row>
        <row r="213">
          <cell r="D213">
            <v>1840.51215851339</v>
          </cell>
        </row>
        <row r="214">
          <cell r="D214">
            <v>1839.06771406895</v>
          </cell>
        </row>
        <row r="215">
          <cell r="D215">
            <v>1836.90104740228</v>
          </cell>
        </row>
        <row r="216">
          <cell r="D216">
            <v>1833.5670329114901</v>
          </cell>
        </row>
        <row r="217">
          <cell r="D217">
            <v>1845.22767810697</v>
          </cell>
        </row>
        <row r="218">
          <cell r="D218">
            <v>1822.5001155710299</v>
          </cell>
        </row>
        <row r="219">
          <cell r="D219">
            <v>1823.7283592644301</v>
          </cell>
        </row>
        <row r="220">
          <cell r="D220">
            <v>1834.9017285597399</v>
          </cell>
        </row>
        <row r="221">
          <cell r="D221">
            <v>1813.02463193942</v>
          </cell>
        </row>
        <row r="222">
          <cell r="D222">
            <v>1813.1746319394199</v>
          </cell>
        </row>
        <row r="223">
          <cell r="D223">
            <v>1822.94180947418</v>
          </cell>
        </row>
        <row r="224">
          <cell r="D224">
            <v>1826.0702684094099</v>
          </cell>
        </row>
        <row r="225">
          <cell r="D225">
            <v>1814.4037720321101</v>
          </cell>
        </row>
        <row r="226">
          <cell r="D226">
            <v>1812.95932758767</v>
          </cell>
        </row>
        <row r="227">
          <cell r="D227">
            <v>1810.7926609210001</v>
          </cell>
        </row>
        <row r="228">
          <cell r="D228">
            <v>1807.4586464302099</v>
          </cell>
        </row>
        <row r="229">
          <cell r="D229">
            <v>1819.11929162569</v>
          </cell>
        </row>
        <row r="230">
          <cell r="D230">
            <v>1796.39172908975</v>
          </cell>
        </row>
        <row r="231">
          <cell r="D231">
            <v>1797.6199727831499</v>
          </cell>
        </row>
        <row r="232">
          <cell r="D232">
            <v>1808.79334207846</v>
          </cell>
        </row>
        <row r="233">
          <cell r="D233">
            <v>1786.9162454581401</v>
          </cell>
        </row>
        <row r="234">
          <cell r="D234">
            <v>1787.06624545814</v>
          </cell>
        </row>
        <row r="235">
          <cell r="D235">
            <v>1796.8334229929001</v>
          </cell>
        </row>
        <row r="236">
          <cell r="D236">
            <v>1799.96188192813</v>
          </cell>
        </row>
        <row r="237">
          <cell r="D237">
            <v>1788.2953855508299</v>
          </cell>
        </row>
        <row r="238">
          <cell r="D238">
            <v>1786.8509411063801</v>
          </cell>
        </row>
        <row r="239">
          <cell r="D239">
            <v>1784.68427443972</v>
          </cell>
        </row>
        <row r="240">
          <cell r="D240">
            <v>1781.35025994893</v>
          </cell>
        </row>
        <row r="241">
          <cell r="D241">
            <v>1793.0109051444099</v>
          </cell>
        </row>
        <row r="242">
          <cell r="D242">
            <v>1770.2833426084601</v>
          </cell>
        </row>
        <row r="243">
          <cell r="D243">
            <v>1771.51158630187</v>
          </cell>
        </row>
        <row r="244">
          <cell r="D244">
            <v>1782.6849555971801</v>
          </cell>
        </row>
        <row r="245">
          <cell r="D245">
            <v>1760.80785897685</v>
          </cell>
        </row>
        <row r="246">
          <cell r="D246">
            <v>1760.95785897685</v>
          </cell>
        </row>
        <row r="247">
          <cell r="D247">
            <v>1770.7250365116099</v>
          </cell>
        </row>
        <row r="248">
          <cell r="D248">
            <v>1773.85349544685</v>
          </cell>
        </row>
        <row r="249">
          <cell r="D249">
            <v>1762.18699906955</v>
          </cell>
        </row>
        <row r="250">
          <cell r="D250">
            <v>1760.7425546251</v>
          </cell>
        </row>
        <row r="251">
          <cell r="D251">
            <v>1758.57588795844</v>
          </cell>
        </row>
        <row r="252">
          <cell r="D252">
            <v>1755.2418734676501</v>
          </cell>
        </row>
        <row r="253">
          <cell r="D253">
            <v>1766.90251866313</v>
          </cell>
        </row>
        <row r="254">
          <cell r="D254">
            <v>1744.1749561271799</v>
          </cell>
        </row>
        <row r="255">
          <cell r="D255">
            <v>1745.4031998205901</v>
          </cell>
        </row>
        <row r="256">
          <cell r="D256">
            <v>1756.5765691158899</v>
          </cell>
        </row>
        <row r="257">
          <cell r="D257">
            <v>1734.69947249557</v>
          </cell>
        </row>
        <row r="258">
          <cell r="D258">
            <v>1734.8494724955699</v>
          </cell>
        </row>
        <row r="259">
          <cell r="D259">
            <v>1744.61665003033</v>
          </cell>
        </row>
        <row r="260">
          <cell r="D260">
            <v>1747.7451089655699</v>
          </cell>
        </row>
        <row r="261">
          <cell r="D261">
            <v>1736.0786125882601</v>
          </cell>
        </row>
        <row r="262">
          <cell r="D262">
            <v>1734.63416814382</v>
          </cell>
        </row>
        <row r="263">
          <cell r="D263">
            <v>1732.4675014771601</v>
          </cell>
        </row>
        <row r="264">
          <cell r="D264">
            <v>1729.1334869863599</v>
          </cell>
        </row>
        <row r="265">
          <cell r="D265">
            <v>1740.79413218185</v>
          </cell>
        </row>
        <row r="266">
          <cell r="D266">
            <v>1718.0665696459</v>
          </cell>
        </row>
        <row r="267">
          <cell r="D267">
            <v>1719.2948133393099</v>
          </cell>
        </row>
        <row r="268">
          <cell r="D268">
            <v>1730.46818263461</v>
          </cell>
        </row>
        <row r="269">
          <cell r="D269">
            <v>1708.5910860142901</v>
          </cell>
        </row>
        <row r="270">
          <cell r="D270">
            <v>1708.74108601429</v>
          </cell>
        </row>
        <row r="271">
          <cell r="D271">
            <v>1718.5082635490501</v>
          </cell>
        </row>
        <row r="272">
          <cell r="D272">
            <v>1721.63672248429</v>
          </cell>
        </row>
        <row r="273">
          <cell r="D273">
            <v>1709.9702261069799</v>
          </cell>
        </row>
        <row r="274">
          <cell r="D274">
            <v>1708.5257816625401</v>
          </cell>
        </row>
        <row r="275">
          <cell r="D275">
            <v>1706.35911499587</v>
          </cell>
        </row>
        <row r="276">
          <cell r="D276">
            <v>1703.02510050508</v>
          </cell>
        </row>
        <row r="277">
          <cell r="D277">
            <v>1714.6857457005699</v>
          </cell>
        </row>
        <row r="278">
          <cell r="D278">
            <v>1691.9581831646201</v>
          </cell>
        </row>
        <row r="279">
          <cell r="D279">
            <v>1693.18642685802</v>
          </cell>
        </row>
        <row r="280">
          <cell r="D280">
            <v>1704.3597961533301</v>
          </cell>
        </row>
        <row r="281">
          <cell r="D281">
            <v>1682.48269953301</v>
          </cell>
        </row>
        <row r="282">
          <cell r="D282">
            <v>1682.6326995330101</v>
          </cell>
        </row>
        <row r="283">
          <cell r="D283">
            <v>1692.3998770677699</v>
          </cell>
        </row>
        <row r="284">
          <cell r="D284">
            <v>1695.528336003</v>
          </cell>
        </row>
        <row r="285">
          <cell r="D285">
            <v>1683.8618396257</v>
          </cell>
        </row>
        <row r="286">
          <cell r="D286">
            <v>1682.41739518126</v>
          </cell>
        </row>
        <row r="287">
          <cell r="D287">
            <v>1680.25072851459</v>
          </cell>
        </row>
        <row r="288">
          <cell r="D288">
            <v>1676.9167140238001</v>
          </cell>
        </row>
        <row r="289">
          <cell r="D289">
            <v>1688.57735921928</v>
          </cell>
        </row>
        <row r="290">
          <cell r="D290">
            <v>1665.8497966833399</v>
          </cell>
        </row>
        <row r="291">
          <cell r="D291">
            <v>1667.0780403767401</v>
          </cell>
        </row>
        <row r="292">
          <cell r="D292">
            <v>1678.2514096720499</v>
          </cell>
        </row>
        <row r="293">
          <cell r="D293">
            <v>1656.37431305173</v>
          </cell>
        </row>
        <row r="294">
          <cell r="D294">
            <v>1656.5243130517299</v>
          </cell>
        </row>
        <row r="295">
          <cell r="D295">
            <v>1666.29149058649</v>
          </cell>
        </row>
        <row r="296">
          <cell r="D296">
            <v>1669.4199495217199</v>
          </cell>
        </row>
        <row r="297">
          <cell r="D297">
            <v>1657.7534531444201</v>
          </cell>
        </row>
        <row r="298">
          <cell r="D298">
            <v>1656.30900869998</v>
          </cell>
        </row>
        <row r="299">
          <cell r="D299">
            <v>1654.1423420333099</v>
          </cell>
        </row>
        <row r="300">
          <cell r="D300">
            <v>1650.8083275425199</v>
          </cell>
        </row>
        <row r="301">
          <cell r="D301">
            <v>1662.468972738</v>
          </cell>
        </row>
        <row r="302">
          <cell r="D302">
            <v>1639.74141020206</v>
          </cell>
        </row>
        <row r="303">
          <cell r="D303">
            <v>1640.9696538954599</v>
          </cell>
        </row>
        <row r="304">
          <cell r="D304">
            <v>1652.14302319077</v>
          </cell>
        </row>
        <row r="305">
          <cell r="D305">
            <v>1630.2659265704499</v>
          </cell>
        </row>
        <row r="306">
          <cell r="D306">
            <v>1630.41592657045</v>
          </cell>
        </row>
        <row r="307">
          <cell r="D307">
            <v>1640.1831041052101</v>
          </cell>
        </row>
        <row r="308">
          <cell r="D308">
            <v>1643.31156304044</v>
          </cell>
        </row>
        <row r="309">
          <cell r="D309">
            <v>1631.6450666631399</v>
          </cell>
        </row>
        <row r="310">
          <cell r="D310">
            <v>1630.2006222186899</v>
          </cell>
        </row>
        <row r="311">
          <cell r="D311">
            <v>1628.03395555203</v>
          </cell>
        </row>
        <row r="312">
          <cell r="D312">
            <v>1624.69994106124</v>
          </cell>
        </row>
        <row r="313">
          <cell r="D313">
            <v>1636.3605862567199</v>
          </cell>
        </row>
        <row r="314">
          <cell r="D314">
            <v>1613.6330237207701</v>
          </cell>
        </row>
        <row r="315">
          <cell r="D315">
            <v>1614.86126741418</v>
          </cell>
        </row>
        <row r="316">
          <cell r="D316">
            <v>1626.0346367094901</v>
          </cell>
        </row>
        <row r="317">
          <cell r="D317">
            <v>1604.15754008916</v>
          </cell>
        </row>
        <row r="318">
          <cell r="D318">
            <v>1604.3075400891601</v>
          </cell>
        </row>
        <row r="319">
          <cell r="D319">
            <v>1614.0747176239199</v>
          </cell>
        </row>
        <row r="320">
          <cell r="D320">
            <v>1617.2031765591601</v>
          </cell>
        </row>
        <row r="321">
          <cell r="D321">
            <v>1605.53668018185</v>
          </cell>
        </row>
        <row r="322">
          <cell r="D322">
            <v>1604.09223573741</v>
          </cell>
        </row>
        <row r="323">
          <cell r="D323">
            <v>1601.92556907075</v>
          </cell>
        </row>
        <row r="324">
          <cell r="D324">
            <v>1598.5915545799601</v>
          </cell>
        </row>
        <row r="325">
          <cell r="D325">
            <v>1610.25219977544</v>
          </cell>
        </row>
        <row r="326">
          <cell r="D326">
            <v>1587.5246372394899</v>
          </cell>
        </row>
        <row r="327">
          <cell r="D327">
            <v>1588.7528809329001</v>
          </cell>
        </row>
        <row r="328">
          <cell r="D328">
            <v>1599.9262502281999</v>
          </cell>
        </row>
        <row r="329">
          <cell r="D329">
            <v>1578.04915360788</v>
          </cell>
        </row>
        <row r="330">
          <cell r="D330">
            <v>1578.1991536078799</v>
          </cell>
        </row>
        <row r="331">
          <cell r="D331">
            <v>1587.96633114264</v>
          </cell>
        </row>
        <row r="332">
          <cell r="D332">
            <v>1591.0947900778799</v>
          </cell>
        </row>
        <row r="333">
          <cell r="D333">
            <v>1579.4282937005701</v>
          </cell>
        </row>
        <row r="334">
          <cell r="D334">
            <v>1577.98384925613</v>
          </cell>
        </row>
        <row r="335">
          <cell r="D335">
            <v>1575.8171825894699</v>
          </cell>
        </row>
        <row r="336">
          <cell r="D336">
            <v>1572.4831680986699</v>
          </cell>
        </row>
        <row r="337">
          <cell r="D337">
            <v>1584.1438132941601</v>
          </cell>
        </row>
        <row r="338">
          <cell r="D338">
            <v>1561.41625075821</v>
          </cell>
        </row>
        <row r="339">
          <cell r="D339">
            <v>1562.6444944516199</v>
          </cell>
        </row>
        <row r="340">
          <cell r="D340">
            <v>1573.81786374692</v>
          </cell>
        </row>
        <row r="341">
          <cell r="D341">
            <v>1551.9407671265999</v>
          </cell>
        </row>
        <row r="342">
          <cell r="D342">
            <v>1552.0907671266</v>
          </cell>
        </row>
        <row r="343">
          <cell r="D343">
            <v>1561.8579446613601</v>
          </cell>
        </row>
        <row r="344">
          <cell r="D344">
            <v>1564.98640359659</v>
          </cell>
        </row>
        <row r="345">
          <cell r="D345">
            <v>1553.3199072192899</v>
          </cell>
        </row>
        <row r="346">
          <cell r="D346">
            <v>1551.8754627748499</v>
          </cell>
        </row>
        <row r="347">
          <cell r="D347">
            <v>1549.70879610818</v>
          </cell>
        </row>
        <row r="348">
          <cell r="D348">
            <v>1546.37478161739</v>
          </cell>
        </row>
        <row r="349">
          <cell r="D349">
            <v>1558.0354268128799</v>
          </cell>
        </row>
        <row r="350">
          <cell r="D350">
            <v>1535.3078642769301</v>
          </cell>
        </row>
        <row r="351">
          <cell r="D351">
            <v>1536.53610797033</v>
          </cell>
        </row>
        <row r="352">
          <cell r="D352">
            <v>1547.7094772656401</v>
          </cell>
        </row>
        <row r="353">
          <cell r="D353">
            <v>1525.83238064532</v>
          </cell>
        </row>
        <row r="354">
          <cell r="D354">
            <v>1525.9823806453201</v>
          </cell>
        </row>
        <row r="355">
          <cell r="D355">
            <v>1535.7495581800799</v>
          </cell>
        </row>
        <row r="356">
          <cell r="D356">
            <v>1538.8780171153101</v>
          </cell>
        </row>
        <row r="357">
          <cell r="D357">
            <v>1527.21152073801</v>
          </cell>
        </row>
        <row r="358">
          <cell r="D358">
            <v>1525.76707629357</v>
          </cell>
        </row>
        <row r="359">
          <cell r="D359">
            <v>1523.6004096269</v>
          </cell>
        </row>
        <row r="360">
          <cell r="D360">
            <v>1520.2663951361101</v>
          </cell>
        </row>
        <row r="361">
          <cell r="D361">
            <v>1531.92704033159</v>
          </cell>
        </row>
        <row r="362">
          <cell r="D362">
            <v>1509.19947779565</v>
          </cell>
        </row>
        <row r="363">
          <cell r="D363">
            <v>1510.4277214890501</v>
          </cell>
        </row>
        <row r="364">
          <cell r="D364">
            <v>1521.6010907843599</v>
          </cell>
        </row>
        <row r="365">
          <cell r="D365">
            <v>1499.7239941640401</v>
          </cell>
        </row>
        <row r="366">
          <cell r="D366">
            <v>1499.8739941640399</v>
          </cell>
        </row>
        <row r="367">
          <cell r="D367">
            <v>1509.6411716988</v>
          </cell>
        </row>
        <row r="368">
          <cell r="D368">
            <v>1512.7696306340299</v>
          </cell>
        </row>
        <row r="369">
          <cell r="D369">
            <v>1501.1031342567301</v>
          </cell>
        </row>
        <row r="370">
          <cell r="D370">
            <v>1499.65868981228</v>
          </cell>
        </row>
        <row r="371">
          <cell r="D371">
            <v>1497.4920231456199</v>
          </cell>
        </row>
        <row r="372">
          <cell r="D372">
            <v>1494.1580086548299</v>
          </cell>
        </row>
        <row r="373">
          <cell r="D373">
            <v>1505.8186538503101</v>
          </cell>
        </row>
        <row r="374">
          <cell r="D374">
            <v>1483.09109131437</v>
          </cell>
        </row>
        <row r="375">
          <cell r="D375">
            <v>1484.31933500777</v>
          </cell>
        </row>
        <row r="376">
          <cell r="D376">
            <v>1495.49270430308</v>
          </cell>
        </row>
        <row r="377">
          <cell r="D377">
            <v>1473.6156076827599</v>
          </cell>
        </row>
        <row r="378">
          <cell r="D378">
            <v>1473.76560768276</v>
          </cell>
        </row>
        <row r="379">
          <cell r="D379">
            <v>1483.5327852175201</v>
          </cell>
        </row>
        <row r="380">
          <cell r="D380">
            <v>1486.66124415275</v>
          </cell>
        </row>
        <row r="381">
          <cell r="D381">
            <v>1474.9947477754499</v>
          </cell>
        </row>
        <row r="382">
          <cell r="D382">
            <v>1473.5503033309999</v>
          </cell>
        </row>
        <row r="383">
          <cell r="D383">
            <v>1471.38363666434</v>
          </cell>
        </row>
        <row r="384">
          <cell r="D384">
            <v>1468.04962217355</v>
          </cell>
        </row>
        <row r="385">
          <cell r="D385">
            <v>1479.7102673690299</v>
          </cell>
        </row>
        <row r="386">
          <cell r="D386">
            <v>1456.9827048330801</v>
          </cell>
        </row>
        <row r="387">
          <cell r="D387">
            <v>1458.21094852649</v>
          </cell>
        </row>
        <row r="388">
          <cell r="D388">
            <v>1469.3843178218001</v>
          </cell>
        </row>
        <row r="389">
          <cell r="D389">
            <v>1447.50722120147</v>
          </cell>
        </row>
        <row r="390">
          <cell r="D390">
            <v>1447.6572212014701</v>
          </cell>
        </row>
        <row r="391">
          <cell r="D391">
            <v>1457.4243987362299</v>
          </cell>
        </row>
        <row r="392">
          <cell r="D392">
            <v>1460.5528576714701</v>
          </cell>
        </row>
        <row r="393">
          <cell r="D393">
            <v>1448.88636129416</v>
          </cell>
        </row>
        <row r="394">
          <cell r="D394">
            <v>1447.44191684972</v>
          </cell>
        </row>
        <row r="395">
          <cell r="D395">
            <v>1445.2752501830601</v>
          </cell>
        </row>
        <row r="396">
          <cell r="D396">
            <v>1441.9412356922701</v>
          </cell>
        </row>
        <row r="397">
          <cell r="D397">
            <v>1453.60188088775</v>
          </cell>
        </row>
        <row r="398">
          <cell r="D398">
            <v>1430.8743183518</v>
          </cell>
        </row>
        <row r="399">
          <cell r="D399">
            <v>1432.1025620452101</v>
          </cell>
        </row>
        <row r="400">
          <cell r="D400">
            <v>1443.2759313405099</v>
          </cell>
        </row>
        <row r="401">
          <cell r="D401">
            <v>1421.3988347201901</v>
          </cell>
        </row>
        <row r="402">
          <cell r="D402">
            <v>1421.5488347201899</v>
          </cell>
        </row>
        <row r="403">
          <cell r="D403">
            <v>1431.31601225495</v>
          </cell>
        </row>
        <row r="404">
          <cell r="D404">
            <v>1434.4444711901899</v>
          </cell>
        </row>
        <row r="405">
          <cell r="D405">
            <v>1422.7779748128801</v>
          </cell>
        </row>
        <row r="406">
          <cell r="D406">
            <v>1421.3335303684401</v>
          </cell>
        </row>
        <row r="407">
          <cell r="D407">
            <v>1419.1668637017699</v>
          </cell>
        </row>
        <row r="408">
          <cell r="D408">
            <v>1415.8328492109799</v>
          </cell>
        </row>
        <row r="409">
          <cell r="D409">
            <v>1427.4934944064701</v>
          </cell>
        </row>
        <row r="410">
          <cell r="D410">
            <v>1404.76593187052</v>
          </cell>
        </row>
        <row r="411">
          <cell r="D411">
            <v>1405.99417556393</v>
          </cell>
        </row>
        <row r="412">
          <cell r="D412">
            <v>1417.16754485923</v>
          </cell>
        </row>
        <row r="413">
          <cell r="D413">
            <v>1395.2904482389099</v>
          </cell>
        </row>
        <row r="414">
          <cell r="D414">
            <v>1395.44044823891</v>
          </cell>
        </row>
        <row r="415">
          <cell r="D415">
            <v>1405.2076257736701</v>
          </cell>
        </row>
        <row r="416">
          <cell r="D416">
            <v>1408.3360847089</v>
          </cell>
        </row>
        <row r="417">
          <cell r="D417">
            <v>1396.6695883315999</v>
          </cell>
        </row>
        <row r="418">
          <cell r="D418">
            <v>1395.2251438871599</v>
          </cell>
        </row>
        <row r="419">
          <cell r="D419">
            <v>1393.05847722049</v>
          </cell>
        </row>
        <row r="420">
          <cell r="D420">
            <v>1389.7244627297</v>
          </cell>
        </row>
        <row r="421">
          <cell r="D421">
            <v>1401.3851079251899</v>
          </cell>
        </row>
        <row r="422">
          <cell r="D422">
            <v>1378.6575453892401</v>
          </cell>
        </row>
        <row r="423">
          <cell r="D423">
            <v>1379.88578908264</v>
          </cell>
        </row>
        <row r="424">
          <cell r="D424">
            <v>1391.0591583779501</v>
          </cell>
        </row>
        <row r="425">
          <cell r="D425">
            <v>1369.18206175763</v>
          </cell>
        </row>
        <row r="426">
          <cell r="D426">
            <v>1369.3320617576301</v>
          </cell>
        </row>
        <row r="427">
          <cell r="D427">
            <v>1379.0992392923899</v>
          </cell>
        </row>
        <row r="428">
          <cell r="D428">
            <v>1382.2276982276201</v>
          </cell>
        </row>
        <row r="429">
          <cell r="D429">
            <v>1370.56120185032</v>
          </cell>
        </row>
        <row r="430">
          <cell r="D430">
            <v>1369.11675740588</v>
          </cell>
        </row>
        <row r="431">
          <cell r="D431">
            <v>1366.9500907392101</v>
          </cell>
        </row>
        <row r="432">
          <cell r="D432">
            <v>1363.6160762484201</v>
          </cell>
        </row>
        <row r="433">
          <cell r="D433">
            <v>1375.2767214439</v>
          </cell>
        </row>
        <row r="434">
          <cell r="D434">
            <v>1352.54915890796</v>
          </cell>
        </row>
        <row r="435">
          <cell r="D435">
            <v>1353.7774026013601</v>
          </cell>
        </row>
        <row r="436">
          <cell r="D436">
            <v>1364.9507718966699</v>
          </cell>
        </row>
        <row r="437">
          <cell r="D437">
            <v>1343.0736752763501</v>
          </cell>
        </row>
        <row r="438">
          <cell r="D438">
            <v>1343.2236752763499</v>
          </cell>
        </row>
        <row r="439">
          <cell r="D439">
            <v>1352.99085281111</v>
          </cell>
        </row>
        <row r="440">
          <cell r="D440">
            <v>1356.1193117463399</v>
          </cell>
        </row>
        <row r="441">
          <cell r="D441">
            <v>1344.4528153690401</v>
          </cell>
        </row>
        <row r="442">
          <cell r="D442">
            <v>1343.0083709245901</v>
          </cell>
        </row>
        <row r="443">
          <cell r="D443">
            <v>1340.8417042579299</v>
          </cell>
        </row>
        <row r="444">
          <cell r="D444">
            <v>1337.5076897671399</v>
          </cell>
        </row>
        <row r="445">
          <cell r="D445">
            <v>1349.1683349626201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BX"/>
    </sheetNames>
    <sheetDataSet>
      <sheetData sheetId="0">
        <row r="4">
          <cell r="D4">
            <v>230877.533130828</v>
          </cell>
        </row>
        <row r="5">
          <cell r="D5">
            <v>237612.09954412401</v>
          </cell>
        </row>
        <row r="6">
          <cell r="D6">
            <v>274543.89697158203</v>
          </cell>
        </row>
        <row r="7">
          <cell r="D7">
            <v>254447.37538193501</v>
          </cell>
        </row>
        <row r="8">
          <cell r="D8">
            <v>271606.11859231401</v>
          </cell>
        </row>
        <row r="9">
          <cell r="D9">
            <v>279363.64888689201</v>
          </cell>
        </row>
        <row r="10">
          <cell r="D10">
            <v>273432.96979629801</v>
          </cell>
        </row>
        <row r="11">
          <cell r="D11">
            <v>271757.11824269098</v>
          </cell>
        </row>
        <row r="12">
          <cell r="D12">
            <v>250335.02540140701</v>
          </cell>
        </row>
        <row r="13">
          <cell r="D13">
            <v>239679.87797596201</v>
          </cell>
        </row>
        <row r="14">
          <cell r="D14">
            <v>237181.80447685899</v>
          </cell>
        </row>
        <row r="15">
          <cell r="D15">
            <v>238251.14658614999</v>
          </cell>
        </row>
        <row r="16">
          <cell r="D16">
            <v>240734.008271828</v>
          </cell>
        </row>
        <row r="17">
          <cell r="D17">
            <v>242659.729535764</v>
          </cell>
        </row>
        <row r="18">
          <cell r="D18">
            <v>272040.375544162</v>
          </cell>
        </row>
        <row r="19">
          <cell r="D19">
            <v>281242.99623956002</v>
          </cell>
        </row>
        <row r="20">
          <cell r="D20">
            <v>286413.18151583901</v>
          </cell>
        </row>
        <row r="21">
          <cell r="D21">
            <v>300517.18822814</v>
          </cell>
        </row>
        <row r="22">
          <cell r="D22">
            <v>297640.38359059201</v>
          </cell>
        </row>
        <row r="23">
          <cell r="D23">
            <v>280110.64823712799</v>
          </cell>
        </row>
        <row r="24">
          <cell r="D24">
            <v>253794.811883516</v>
          </cell>
        </row>
        <row r="25">
          <cell r="D25">
            <v>242152.46277312801</v>
          </cell>
        </row>
        <row r="26">
          <cell r="D26">
            <v>243845.028048565</v>
          </cell>
        </row>
        <row r="27">
          <cell r="D27">
            <v>241150.101591646</v>
          </cell>
        </row>
        <row r="28">
          <cell r="D28">
            <v>245750.444996231</v>
          </cell>
        </row>
        <row r="29">
          <cell r="D29">
            <v>259519.07700094799</v>
          </cell>
        </row>
        <row r="30">
          <cell r="D30">
            <v>279234.89872547</v>
          </cell>
        </row>
        <row r="31">
          <cell r="D31">
            <v>285390.27021524397</v>
          </cell>
        </row>
        <row r="32">
          <cell r="D32">
            <v>276467.59884617699</v>
          </cell>
        </row>
        <row r="33">
          <cell r="D33">
            <v>300042.22036549402</v>
          </cell>
        </row>
        <row r="34">
          <cell r="D34">
            <v>294804.75258060498</v>
          </cell>
        </row>
        <row r="35">
          <cell r="D35">
            <v>281456.87185834401</v>
          </cell>
        </row>
        <row r="36">
          <cell r="D36">
            <v>263133.59283216402</v>
          </cell>
        </row>
        <row r="37">
          <cell r="D37">
            <v>258009.76582616699</v>
          </cell>
        </row>
        <row r="38">
          <cell r="D38">
            <v>250306.778859126</v>
          </cell>
        </row>
        <row r="39">
          <cell r="D39">
            <v>245892.92042384401</v>
          </cell>
        </row>
        <row r="40">
          <cell r="D40">
            <v>251471.618262203</v>
          </cell>
        </row>
        <row r="41">
          <cell r="D41">
            <v>258141.049059304</v>
          </cell>
        </row>
        <row r="42">
          <cell r="D42">
            <v>283239.08148522099</v>
          </cell>
        </row>
        <row r="43">
          <cell r="D43">
            <v>288893.877675211</v>
          </cell>
        </row>
        <row r="44">
          <cell r="D44">
            <v>284804.983605735</v>
          </cell>
        </row>
        <row r="45">
          <cell r="D45">
            <v>311326.100993147</v>
          </cell>
        </row>
        <row r="46">
          <cell r="D46">
            <v>307562.90969685698</v>
          </cell>
        </row>
        <row r="47">
          <cell r="D47">
            <v>296598.91291334399</v>
          </cell>
        </row>
        <row r="48">
          <cell r="D48">
            <v>262285.39374690899</v>
          </cell>
        </row>
        <row r="49">
          <cell r="D49">
            <v>260140.75367168299</v>
          </cell>
        </row>
        <row r="50">
          <cell r="D50">
            <v>249884.41133119</v>
          </cell>
        </row>
        <row r="51">
          <cell r="D51">
            <v>251318.69545326801</v>
          </cell>
        </row>
        <row r="52">
          <cell r="D52">
            <v>251452.717987707</v>
          </cell>
        </row>
        <row r="53">
          <cell r="D53">
            <v>263516.659091243</v>
          </cell>
        </row>
        <row r="54">
          <cell r="D54">
            <v>290137.469698812</v>
          </cell>
        </row>
        <row r="55">
          <cell r="D55">
            <v>256897.34691217201</v>
          </cell>
        </row>
        <row r="56">
          <cell r="D56">
            <v>280224.41681481397</v>
          </cell>
        </row>
        <row r="57">
          <cell r="D57">
            <v>298810.50732264097</v>
          </cell>
        </row>
        <row r="58">
          <cell r="D58">
            <v>309284.471630566</v>
          </cell>
        </row>
        <row r="59">
          <cell r="D59">
            <v>285306.31049109</v>
          </cell>
        </row>
        <row r="60">
          <cell r="D60">
            <v>262645.31151266099</v>
          </cell>
        </row>
        <row r="61">
          <cell r="D61">
            <v>254814.81293478899</v>
          </cell>
        </row>
        <row r="62">
          <cell r="D62">
            <v>245756.75670877</v>
          </cell>
        </row>
        <row r="63">
          <cell r="D63">
            <v>245175.571816412</v>
          </cell>
        </row>
        <row r="64">
          <cell r="D64">
            <v>250446.41779885499</v>
          </cell>
        </row>
        <row r="65">
          <cell r="D65">
            <v>258331.768481254</v>
          </cell>
        </row>
        <row r="66">
          <cell r="D66">
            <v>283065.815650745</v>
          </cell>
        </row>
        <row r="67">
          <cell r="D67">
            <v>291438.61264340201</v>
          </cell>
        </row>
        <row r="68">
          <cell r="D68">
            <v>282065.24296300299</v>
          </cell>
        </row>
        <row r="69">
          <cell r="D69">
            <v>294671.23028759699</v>
          </cell>
        </row>
        <row r="70">
          <cell r="D70">
            <v>299150.28205324803</v>
          </cell>
        </row>
        <row r="71">
          <cell r="D71">
            <v>292402.76162590302</v>
          </cell>
        </row>
        <row r="72">
          <cell r="D72">
            <v>256686.80751808299</v>
          </cell>
        </row>
        <row r="73">
          <cell r="D73">
            <v>246844.046860617</v>
          </cell>
        </row>
        <row r="74">
          <cell r="D74">
            <v>241056.19034404599</v>
          </cell>
        </row>
        <row r="75">
          <cell r="D75">
            <v>246856.802186799</v>
          </cell>
        </row>
        <row r="76">
          <cell r="D76">
            <v>244035.98686146201</v>
          </cell>
        </row>
        <row r="77">
          <cell r="D77">
            <v>252311.220214815</v>
          </cell>
        </row>
        <row r="78">
          <cell r="D78">
            <v>298060.22118457803</v>
          </cell>
        </row>
        <row r="79">
          <cell r="D79">
            <v>298489.87217647099</v>
          </cell>
        </row>
        <row r="80">
          <cell r="D80">
            <v>288765.90107608598</v>
          </cell>
        </row>
        <row r="81">
          <cell r="D81">
            <v>295116.69114739599</v>
          </cell>
        </row>
        <row r="82">
          <cell r="D82">
            <v>297070.23642072198</v>
          </cell>
        </row>
        <row r="83">
          <cell r="D83">
            <v>268767.16112248099</v>
          </cell>
        </row>
        <row r="84">
          <cell r="D84">
            <v>260932.42597206001</v>
          </cell>
        </row>
        <row r="85">
          <cell r="D85">
            <v>244823.48078091099</v>
          </cell>
        </row>
        <row r="86">
          <cell r="D86">
            <v>242396.296249084</v>
          </cell>
        </row>
        <row r="87">
          <cell r="D87">
            <v>246406.30262700201</v>
          </cell>
        </row>
        <row r="88">
          <cell r="D88">
            <v>243805.05386345199</v>
          </cell>
        </row>
        <row r="89">
          <cell r="D89">
            <v>267799.4625738</v>
          </cell>
        </row>
        <row r="90">
          <cell r="D90">
            <v>280519.63737734797</v>
          </cell>
        </row>
        <row r="91">
          <cell r="D91">
            <v>285670.66828610102</v>
          </cell>
        </row>
        <row r="92">
          <cell r="D92">
            <v>279167.87735747802</v>
          </cell>
        </row>
        <row r="93">
          <cell r="D93">
            <v>278463.01028685097</v>
          </cell>
        </row>
        <row r="94">
          <cell r="D94">
            <v>292217.085692817</v>
          </cell>
        </row>
        <row r="95">
          <cell r="D95">
            <v>261971.716269664</v>
          </cell>
        </row>
        <row r="96">
          <cell r="D96">
            <v>258311.37542879899</v>
          </cell>
        </row>
        <row r="97">
          <cell r="D97">
            <v>245824.50656015199</v>
          </cell>
        </row>
        <row r="98">
          <cell r="D98">
            <v>238576.404497298</v>
          </cell>
        </row>
        <row r="99">
          <cell r="D99">
            <v>265270.38305038598</v>
          </cell>
        </row>
        <row r="100">
          <cell r="D100">
            <v>250717.423912892</v>
          </cell>
        </row>
        <row r="101">
          <cell r="D101">
            <v>254606.71635511701</v>
          </cell>
        </row>
        <row r="102">
          <cell r="D102">
            <v>281972.93527209398</v>
          </cell>
        </row>
        <row r="103">
          <cell r="D103">
            <v>274127.785448407</v>
          </cell>
        </row>
        <row r="104">
          <cell r="D104">
            <v>274870.86166424502</v>
          </cell>
        </row>
        <row r="105">
          <cell r="D105">
            <v>288221.38256646501</v>
          </cell>
        </row>
        <row r="106">
          <cell r="D106">
            <v>305487.87293715699</v>
          </cell>
        </row>
        <row r="107">
          <cell r="D107">
            <v>272563.60059639299</v>
          </cell>
        </row>
        <row r="108">
          <cell r="D108">
            <v>245876.71257909099</v>
          </cell>
        </row>
        <row r="109">
          <cell r="D109">
            <v>241635.353586585</v>
          </cell>
        </row>
        <row r="110">
          <cell r="D110">
            <v>240887.14963936899</v>
          </cell>
        </row>
        <row r="111">
          <cell r="D111">
            <v>238316.23145590501</v>
          </cell>
        </row>
        <row r="112">
          <cell r="D112">
            <v>236893.950359001</v>
          </cell>
        </row>
        <row r="113">
          <cell r="D113">
            <v>256121.55639592899</v>
          </cell>
        </row>
        <row r="114">
          <cell r="D114">
            <v>265597.43765086198</v>
          </cell>
        </row>
        <row r="115">
          <cell r="D115">
            <v>281598.66430804698</v>
          </cell>
        </row>
        <row r="116">
          <cell r="D116">
            <v>278897.03550563002</v>
          </cell>
        </row>
        <row r="117">
          <cell r="D117">
            <v>291322.85606566299</v>
          </cell>
        </row>
        <row r="118">
          <cell r="D118">
            <v>292569.12748240703</v>
          </cell>
        </row>
        <row r="119">
          <cell r="D119">
            <v>273314.23059239797</v>
          </cell>
        </row>
        <row r="120">
          <cell r="D120">
            <v>253139.993521417</v>
          </cell>
        </row>
        <row r="121">
          <cell r="D121">
            <v>243957.20142558499</v>
          </cell>
        </row>
        <row r="122">
          <cell r="D122">
            <v>238678.38821373301</v>
          </cell>
        </row>
        <row r="123">
          <cell r="D123">
            <v>238806.90453683399</v>
          </cell>
        </row>
        <row r="124">
          <cell r="D124">
            <v>243052.993708286</v>
          </cell>
        </row>
        <row r="125">
          <cell r="D125">
            <v>251544.537062852</v>
          </cell>
        </row>
        <row r="126">
          <cell r="D126">
            <v>278711.20970128197</v>
          </cell>
        </row>
        <row r="127">
          <cell r="D127">
            <v>282214.59680904698</v>
          </cell>
        </row>
        <row r="128">
          <cell r="D128">
            <v>277603.37489493599</v>
          </cell>
        </row>
        <row r="129">
          <cell r="D129">
            <v>291785.78854495398</v>
          </cell>
        </row>
        <row r="130">
          <cell r="D130">
            <v>293655.83113804</v>
          </cell>
        </row>
        <row r="131">
          <cell r="D131">
            <v>274622.98167127499</v>
          </cell>
        </row>
        <row r="132">
          <cell r="D132">
            <v>254528.076365752</v>
          </cell>
        </row>
        <row r="133">
          <cell r="D133">
            <v>245373.70577766901</v>
          </cell>
        </row>
        <row r="134">
          <cell r="D134">
            <v>240578.92408155801</v>
          </cell>
        </row>
        <row r="135">
          <cell r="D135">
            <v>240709.77029276101</v>
          </cell>
        </row>
        <row r="136">
          <cell r="D136">
            <v>244957.51418404901</v>
          </cell>
        </row>
        <row r="137">
          <cell r="D137">
            <v>253451.17977021699</v>
          </cell>
        </row>
        <row r="138">
          <cell r="D138">
            <v>280620.11462506402</v>
          </cell>
        </row>
        <row r="139">
          <cell r="D139">
            <v>284125.42688976001</v>
          </cell>
        </row>
        <row r="140">
          <cell r="D140">
            <v>279515.88854937098</v>
          </cell>
        </row>
        <row r="141">
          <cell r="D141">
            <v>293700.05746899801</v>
          </cell>
        </row>
        <row r="142">
          <cell r="D142">
            <v>295572.01552635501</v>
          </cell>
        </row>
        <row r="143">
          <cell r="D143">
            <v>276541.03476224799</v>
          </cell>
        </row>
        <row r="144">
          <cell r="D144">
            <v>256447.60212731399</v>
          </cell>
        </row>
        <row r="145">
          <cell r="D145">
            <v>247294.148183454</v>
          </cell>
        </row>
        <row r="146">
          <cell r="D146">
            <v>244357.674688147</v>
          </cell>
        </row>
        <row r="147">
          <cell r="D147">
            <v>244419.033420166</v>
          </cell>
        </row>
        <row r="148">
          <cell r="D148">
            <v>248305.52058536999</v>
          </cell>
        </row>
        <row r="149">
          <cell r="D149">
            <v>256564.745712718</v>
          </cell>
        </row>
        <row r="150">
          <cell r="D150">
            <v>283531.29454680998</v>
          </cell>
        </row>
        <row r="151">
          <cell r="D151">
            <v>286882.02087181102</v>
          </cell>
        </row>
        <row r="152">
          <cell r="D152">
            <v>282140.46536002401</v>
          </cell>
        </row>
        <row r="153">
          <cell r="D153">
            <v>296173.06969745201</v>
          </cell>
        </row>
        <row r="154">
          <cell r="D154">
            <v>297854.61235707399</v>
          </cell>
        </row>
        <row r="155">
          <cell r="D155">
            <v>278613.09426390502</v>
          </cell>
        </row>
        <row r="156">
          <cell r="D156">
            <v>258324.42166263101</v>
          </cell>
        </row>
        <row r="157">
          <cell r="D157">
            <v>249020.09159718</v>
          </cell>
        </row>
        <row r="158">
          <cell r="D158">
            <v>245996.14892558</v>
          </cell>
        </row>
        <row r="159">
          <cell r="D159">
            <v>245872.13955562701</v>
          </cell>
        </row>
        <row r="160">
          <cell r="D160">
            <v>249892.564756976</v>
          </cell>
        </row>
        <row r="161">
          <cell r="D161">
            <v>258187.57348266899</v>
          </cell>
        </row>
        <row r="162">
          <cell r="D162">
            <v>285203.974724998</v>
          </cell>
        </row>
        <row r="163">
          <cell r="D163">
            <v>288601.22070243501</v>
          </cell>
        </row>
        <row r="164">
          <cell r="D164">
            <v>283896.50789428502</v>
          </cell>
        </row>
        <row r="165">
          <cell r="D165">
            <v>297954.06813683402</v>
          </cell>
        </row>
        <row r="166">
          <cell r="D166">
            <v>299648.83629585902</v>
          </cell>
        </row>
        <row r="167">
          <cell r="D167">
            <v>280420.58658321801</v>
          </cell>
        </row>
        <row r="168">
          <cell r="D168">
            <v>260159.573003647</v>
          </cell>
        </row>
        <row r="169">
          <cell r="D169">
            <v>250904.016879323</v>
          </cell>
        </row>
        <row r="170">
          <cell r="D170">
            <v>247948.089449819</v>
          </cell>
        </row>
        <row r="171">
          <cell r="D171">
            <v>247850.869190725</v>
          </cell>
        </row>
        <row r="172">
          <cell r="D172">
            <v>251862.33714053</v>
          </cell>
        </row>
        <row r="173">
          <cell r="D173">
            <v>260118.848755663</v>
          </cell>
        </row>
        <row r="174">
          <cell r="D174">
            <v>287081.625352984</v>
          </cell>
        </row>
        <row r="175">
          <cell r="D175">
            <v>290424.641242293</v>
          </cell>
        </row>
        <row r="176">
          <cell r="D176">
            <v>285676.84131956397</v>
          </cell>
        </row>
        <row r="177">
          <cell r="D177">
            <v>299712.91043491702</v>
          </cell>
        </row>
        <row r="178">
          <cell r="D178">
            <v>301410.97802145098</v>
          </cell>
        </row>
        <row r="179">
          <cell r="D179">
            <v>282188.64766590198</v>
          </cell>
        </row>
        <row r="180">
          <cell r="D180">
            <v>261907.18290754399</v>
          </cell>
        </row>
        <row r="181">
          <cell r="D181">
            <v>252588.64968521599</v>
          </cell>
        </row>
        <row r="182">
          <cell r="D182">
            <v>249562.99516317499</v>
          </cell>
        </row>
        <row r="183">
          <cell r="D183">
            <v>249402.41905092701</v>
          </cell>
        </row>
        <row r="184">
          <cell r="D184">
            <v>253393.59615765099</v>
          </cell>
        </row>
        <row r="185">
          <cell r="D185">
            <v>261661.001461465</v>
          </cell>
        </row>
        <row r="186">
          <cell r="D186">
            <v>288642.84614814201</v>
          </cell>
        </row>
        <row r="187">
          <cell r="D187">
            <v>291993.885906082</v>
          </cell>
        </row>
        <row r="188">
          <cell r="D188">
            <v>287241.65527675202</v>
          </cell>
        </row>
        <row r="189">
          <cell r="D189">
            <v>301265.31078830798</v>
          </cell>
        </row>
        <row r="190">
          <cell r="D190">
            <v>302947.70044107101</v>
          </cell>
        </row>
        <row r="191">
          <cell r="D191">
            <v>283709.40704967902</v>
          </cell>
        </row>
        <row r="192">
          <cell r="D192">
            <v>263414.43393885699</v>
          </cell>
        </row>
        <row r="193">
          <cell r="D193">
            <v>254086.918497184</v>
          </cell>
        </row>
        <row r="194">
          <cell r="D194">
            <v>251068.014858668</v>
          </cell>
        </row>
        <row r="195">
          <cell r="D195">
            <v>251040.188068794</v>
          </cell>
        </row>
        <row r="196">
          <cell r="D196">
            <v>254897.844859509</v>
          </cell>
        </row>
        <row r="197">
          <cell r="D197">
            <v>263165.26746671699</v>
          </cell>
        </row>
        <row r="198">
          <cell r="D198">
            <v>290145.36059442098</v>
          </cell>
        </row>
        <row r="199">
          <cell r="D199">
            <v>293491.14995371999</v>
          </cell>
        </row>
        <row r="200">
          <cell r="D200">
            <v>288730.91445481102</v>
          </cell>
        </row>
        <row r="201">
          <cell r="D201">
            <v>302745.29299934802</v>
          </cell>
        </row>
        <row r="202">
          <cell r="D202">
            <v>304418.98129695898</v>
          </cell>
        </row>
        <row r="203">
          <cell r="D203">
            <v>285173.73305482499</v>
          </cell>
        </row>
        <row r="204">
          <cell r="D204">
            <v>264874.73616776499</v>
          </cell>
        </row>
        <row r="205">
          <cell r="D205">
            <v>255546.19813406499</v>
          </cell>
        </row>
        <row r="206">
          <cell r="D206">
            <v>252536.83866522601</v>
          </cell>
        </row>
        <row r="207">
          <cell r="D207">
            <v>252362.59160716401</v>
          </cell>
        </row>
        <row r="208">
          <cell r="D208">
            <v>256335.81903081699</v>
          </cell>
        </row>
        <row r="209">
          <cell r="D209">
            <v>264581.45380785002</v>
          </cell>
        </row>
        <row r="210">
          <cell r="D210">
            <v>291540.62774832698</v>
          </cell>
        </row>
        <row r="211">
          <cell r="D211">
            <v>294870.44765568199</v>
          </cell>
        </row>
        <row r="212">
          <cell r="D212">
            <v>290100.441771527</v>
          </cell>
        </row>
        <row r="213">
          <cell r="D213">
            <v>304111.40148036898</v>
          </cell>
        </row>
        <row r="214">
          <cell r="D214">
            <v>305787.07570849202</v>
          </cell>
        </row>
        <row r="215">
          <cell r="D215">
            <v>286544.38419131399</v>
          </cell>
        </row>
        <row r="216">
          <cell r="D216">
            <v>266242.670654157</v>
          </cell>
        </row>
        <row r="217">
          <cell r="D217">
            <v>256902.30030169399</v>
          </cell>
        </row>
        <row r="218">
          <cell r="D218">
            <v>253884.52715193399</v>
          </cell>
        </row>
        <row r="219">
          <cell r="D219">
            <v>253687.81292464599</v>
          </cell>
        </row>
        <row r="220">
          <cell r="D220">
            <v>257640.89261247101</v>
          </cell>
        </row>
        <row r="221">
          <cell r="D221">
            <v>265869.64309050998</v>
          </cell>
        </row>
        <row r="222">
          <cell r="D222">
            <v>292816.73665349802</v>
          </cell>
        </row>
        <row r="223">
          <cell r="D223">
            <v>296138.56475286698</v>
          </cell>
        </row>
        <row r="224">
          <cell r="D224">
            <v>291359.69418721303</v>
          </cell>
        </row>
        <row r="225">
          <cell r="D225">
            <v>305354.20721640397</v>
          </cell>
        </row>
        <row r="226">
          <cell r="D226">
            <v>307002.50327637797</v>
          </cell>
        </row>
        <row r="227">
          <cell r="D227">
            <v>287724.83814070403</v>
          </cell>
        </row>
        <row r="228">
          <cell r="D228">
            <v>267386.55654070701</v>
          </cell>
        </row>
        <row r="229">
          <cell r="D229">
            <v>258013.273357572</v>
          </cell>
        </row>
        <row r="230">
          <cell r="D230">
            <v>254977.115380973</v>
          </cell>
        </row>
        <row r="231">
          <cell r="D231">
            <v>254761.011813527</v>
          </cell>
        </row>
        <row r="232">
          <cell r="D232">
            <v>258703.69361300499</v>
          </cell>
        </row>
        <row r="233">
          <cell r="D233">
            <v>266925.369960682</v>
          </cell>
        </row>
        <row r="234">
          <cell r="D234">
            <v>293861.49396612198</v>
          </cell>
        </row>
        <row r="235">
          <cell r="D235">
            <v>297163.65263566899</v>
          </cell>
        </row>
        <row r="236">
          <cell r="D236">
            <v>292360.327946765</v>
          </cell>
        </row>
        <row r="237">
          <cell r="D237">
            <v>306332.20121784601</v>
          </cell>
        </row>
        <row r="238">
          <cell r="D238">
            <v>307965.685442977</v>
          </cell>
        </row>
        <row r="239">
          <cell r="D239">
            <v>288681.06299936102</v>
          </cell>
        </row>
        <row r="240">
          <cell r="D240">
            <v>268342.39875743602</v>
          </cell>
        </row>
        <row r="241">
          <cell r="D241">
            <v>258973.53964307299</v>
          </cell>
        </row>
        <row r="242">
          <cell r="D242">
            <v>255950.36498253499</v>
          </cell>
        </row>
        <row r="243">
          <cell r="D243">
            <v>255870.851081331</v>
          </cell>
        </row>
        <row r="244">
          <cell r="D244">
            <v>259675.63944471799</v>
          </cell>
        </row>
        <row r="245">
          <cell r="D245">
            <v>267889.10334283003</v>
          </cell>
        </row>
        <row r="246">
          <cell r="D246">
            <v>294816.37359099201</v>
          </cell>
        </row>
        <row r="247">
          <cell r="D247">
            <v>298112.04741619399</v>
          </cell>
        </row>
        <row r="248">
          <cell r="D248">
            <v>293307.08253621001</v>
          </cell>
        </row>
        <row r="249">
          <cell r="D249">
            <v>307284.48940855602</v>
          </cell>
        </row>
        <row r="250">
          <cell r="D250">
            <v>308930.59134722699</v>
          </cell>
        </row>
        <row r="251">
          <cell r="D251">
            <v>289659.521417115</v>
          </cell>
        </row>
        <row r="252">
          <cell r="D252">
            <v>269327.24241942703</v>
          </cell>
        </row>
        <row r="253">
          <cell r="D253">
            <v>259952.283587996</v>
          </cell>
        </row>
        <row r="254">
          <cell r="D254">
            <v>256921.32564246599</v>
          </cell>
        </row>
        <row r="255">
          <cell r="D255">
            <v>256686.82470101601</v>
          </cell>
        </row>
        <row r="256">
          <cell r="D256">
            <v>260609.05116195499</v>
          </cell>
        </row>
        <row r="257">
          <cell r="D257">
            <v>268811.32541714102</v>
          </cell>
        </row>
        <row r="258">
          <cell r="D258">
            <v>295733.978593009</v>
          </cell>
        </row>
        <row r="259">
          <cell r="D259">
            <v>299031.11731529702</v>
          </cell>
        </row>
        <row r="260">
          <cell r="D260">
            <v>294229.03076712298</v>
          </cell>
        </row>
        <row r="261">
          <cell r="D261">
            <v>308204.549318098</v>
          </cell>
        </row>
        <row r="262">
          <cell r="D262">
            <v>309841.28933916398</v>
          </cell>
        </row>
        <row r="263">
          <cell r="D263">
            <v>290560.51351836399</v>
          </cell>
        </row>
        <row r="264">
          <cell r="D264">
            <v>270228.32056073198</v>
          </cell>
        </row>
        <row r="265">
          <cell r="D265">
            <v>260869.562812391</v>
          </cell>
        </row>
        <row r="266">
          <cell r="D266">
            <v>257872.525512016</v>
          </cell>
        </row>
        <row r="267">
          <cell r="D267">
            <v>257661.89759275599</v>
          </cell>
        </row>
        <row r="268">
          <cell r="D268">
            <v>261601.54890480501</v>
          </cell>
        </row>
        <row r="269">
          <cell r="D269">
            <v>269815.89645629103</v>
          </cell>
        </row>
        <row r="270">
          <cell r="D270">
            <v>296747.53456527798</v>
          </cell>
        </row>
        <row r="271">
          <cell r="D271">
            <v>300053.23655753699</v>
          </cell>
        </row>
        <row r="272">
          <cell r="D272">
            <v>295260.602670005</v>
          </cell>
        </row>
        <row r="273">
          <cell r="D273">
            <v>309247.52183004102</v>
          </cell>
        </row>
        <row r="274">
          <cell r="D274">
            <v>310897.60921311699</v>
          </cell>
        </row>
        <row r="275">
          <cell r="D275">
            <v>291631.21062895702</v>
          </cell>
        </row>
        <row r="276">
          <cell r="D276">
            <v>271312.86934141797</v>
          </cell>
        </row>
        <row r="277">
          <cell r="D277">
            <v>261966.30102063101</v>
          </cell>
        </row>
        <row r="278">
          <cell r="D278">
            <v>258988.609854604</v>
          </cell>
        </row>
        <row r="279">
          <cell r="D279">
            <v>258785.24459002801</v>
          </cell>
        </row>
        <row r="280">
          <cell r="D280">
            <v>262732.65156847099</v>
          </cell>
        </row>
        <row r="281">
          <cell r="D281">
            <v>270957.94148439902</v>
          </cell>
        </row>
        <row r="282">
          <cell r="D282">
            <v>297906.30235231901</v>
          </cell>
        </row>
        <row r="283">
          <cell r="D283">
            <v>301235.03588808601</v>
          </cell>
        </row>
        <row r="284">
          <cell r="D284">
            <v>296465.717606274</v>
          </cell>
        </row>
        <row r="285">
          <cell r="D285">
            <v>310468.18539303797</v>
          </cell>
        </row>
        <row r="286">
          <cell r="D286">
            <v>312120.68459634902</v>
          </cell>
        </row>
        <row r="287">
          <cell r="D287">
            <v>292848.98255764297</v>
          </cell>
        </row>
        <row r="288">
          <cell r="D288">
            <v>272525.95350852201</v>
          </cell>
        </row>
        <row r="289">
          <cell r="D289">
            <v>263181.39315176901</v>
          </cell>
        </row>
        <row r="290">
          <cell r="D290">
            <v>260221.018442653</v>
          </cell>
        </row>
        <row r="291">
          <cell r="D291">
            <v>260161.99043229499</v>
          </cell>
        </row>
        <row r="292">
          <cell r="D292">
            <v>263984.78997942299</v>
          </cell>
        </row>
        <row r="293">
          <cell r="D293">
            <v>272218.24548367597</v>
          </cell>
        </row>
        <row r="294">
          <cell r="D294">
            <v>299173.47040730802</v>
          </cell>
        </row>
        <row r="295">
          <cell r="D295">
            <v>302508.02716917201</v>
          </cell>
        </row>
        <row r="296">
          <cell r="D296">
            <v>297746.785217572</v>
          </cell>
        </row>
        <row r="297">
          <cell r="D297">
            <v>311764.12891069002</v>
          </cell>
        </row>
        <row r="298">
          <cell r="D298">
            <v>313439.69697072502</v>
          </cell>
        </row>
        <row r="299">
          <cell r="D299">
            <v>294194.22175767901</v>
          </cell>
        </row>
        <row r="300">
          <cell r="D300">
            <v>273893.12730447599</v>
          </cell>
        </row>
        <row r="301">
          <cell r="D301">
            <v>264561.650898099</v>
          </cell>
        </row>
        <row r="302">
          <cell r="D302">
            <v>261620.849705434</v>
          </cell>
        </row>
        <row r="303">
          <cell r="D303">
            <v>261433.787855331</v>
          </cell>
        </row>
        <row r="304">
          <cell r="D304">
            <v>265406.03827705601</v>
          </cell>
        </row>
        <row r="305">
          <cell r="D305">
            <v>273662.23929494701</v>
          </cell>
        </row>
        <row r="306">
          <cell r="D306">
            <v>300640.97102825</v>
          </cell>
        </row>
        <row r="307">
          <cell r="D307">
            <v>303995.67868590099</v>
          </cell>
        </row>
        <row r="308">
          <cell r="D308">
            <v>299250.65233447298</v>
          </cell>
        </row>
        <row r="309">
          <cell r="D309">
            <v>313281.14816414501</v>
          </cell>
        </row>
        <row r="310">
          <cell r="D310">
            <v>314967.50237237202</v>
          </cell>
        </row>
        <row r="311">
          <cell r="D311">
            <v>295733.13023791998</v>
          </cell>
        </row>
        <row r="312">
          <cell r="D312">
            <v>275446.27975099999</v>
          </cell>
        </row>
        <row r="313">
          <cell r="D313">
            <v>266133.68787366903</v>
          </cell>
        </row>
        <row r="314">
          <cell r="D314">
            <v>263226.16898544302</v>
          </cell>
        </row>
        <row r="315">
          <cell r="D315">
            <v>263053.94792355603</v>
          </cell>
        </row>
        <row r="316">
          <cell r="D316">
            <v>267037.00757302198</v>
          </cell>
        </row>
        <row r="317">
          <cell r="D317">
            <v>275302.28549871797</v>
          </cell>
        </row>
        <row r="318">
          <cell r="D318">
            <v>302291.23602153303</v>
          </cell>
        </row>
        <row r="319">
          <cell r="D319">
            <v>305659.57091792201</v>
          </cell>
        </row>
        <row r="320">
          <cell r="D320">
            <v>300930.69848790503</v>
          </cell>
        </row>
        <row r="321">
          <cell r="D321">
            <v>314978.16315889201</v>
          </cell>
        </row>
        <row r="322">
          <cell r="D322">
            <v>316680.18491416099</v>
          </cell>
        </row>
        <row r="323">
          <cell r="D323">
            <v>297460.09962584102</v>
          </cell>
        </row>
        <row r="324">
          <cell r="D324">
            <v>277186.21447920398</v>
          </cell>
        </row>
        <row r="325">
          <cell r="D325">
            <v>267885.45942369598</v>
          </cell>
        </row>
        <row r="326">
          <cell r="D326">
            <v>265002.99175293499</v>
          </cell>
        </row>
        <row r="327">
          <cell r="D327">
            <v>264838.503748018</v>
          </cell>
        </row>
        <row r="328">
          <cell r="D328">
            <v>268830.19525348599</v>
          </cell>
        </row>
        <row r="329">
          <cell r="D329">
            <v>277103.16355965601</v>
          </cell>
        </row>
        <row r="330">
          <cell r="D330">
            <v>304095.30663605803</v>
          </cell>
        </row>
        <row r="331">
          <cell r="D331">
            <v>307460.805360228</v>
          </cell>
        </row>
        <row r="332">
          <cell r="D332">
            <v>302726.58168831602</v>
          </cell>
        </row>
        <row r="333">
          <cell r="D333">
            <v>316771.43224081199</v>
          </cell>
        </row>
        <row r="334">
          <cell r="D334">
            <v>318477.10658694099</v>
          </cell>
        </row>
        <row r="335">
          <cell r="D335">
            <v>299264.94257660297</v>
          </cell>
        </row>
        <row r="336">
          <cell r="D336">
            <v>278999.56548436801</v>
          </cell>
        </row>
        <row r="337">
          <cell r="D337">
            <v>269705.08077756001</v>
          </cell>
        </row>
        <row r="338">
          <cell r="D338">
            <v>266840.39630620799</v>
          </cell>
        </row>
        <row r="339">
          <cell r="D339">
            <v>266811.34498407901</v>
          </cell>
        </row>
        <row r="340">
          <cell r="D340">
            <v>270668.82182366698</v>
          </cell>
        </row>
        <row r="341">
          <cell r="D341">
            <v>278942.05712234601</v>
          </cell>
        </row>
        <row r="342">
          <cell r="D342">
            <v>305939.50247618603</v>
          </cell>
        </row>
        <row r="343">
          <cell r="D343">
            <v>309316.35144674499</v>
          </cell>
        </row>
        <row r="344">
          <cell r="D344">
            <v>304595.53940838599</v>
          </cell>
        </row>
        <row r="345">
          <cell r="D345">
            <v>318650.26314404502</v>
          </cell>
        </row>
        <row r="346">
          <cell r="D346">
            <v>320357.76876232499</v>
          </cell>
        </row>
        <row r="347">
          <cell r="D347">
            <v>301139.93172007898</v>
          </cell>
        </row>
        <row r="348">
          <cell r="D348">
            <v>280863.30219242699</v>
          </cell>
        </row>
        <row r="349">
          <cell r="D349">
            <v>271554.36030122201</v>
          </cell>
        </row>
        <row r="350">
          <cell r="D350">
            <v>268689.92312842701</v>
          </cell>
        </row>
        <row r="351">
          <cell r="D351">
            <v>268511.60390172002</v>
          </cell>
        </row>
        <row r="352">
          <cell r="D352">
            <v>272497.28490811901</v>
          </cell>
        </row>
        <row r="353">
          <cell r="D353">
            <v>280770.83673460002</v>
          </cell>
        </row>
        <row r="354">
          <cell r="D354">
            <v>307767.29529727402</v>
          </cell>
        </row>
        <row r="355">
          <cell r="D355">
            <v>311137.61793193</v>
          </cell>
        </row>
        <row r="356">
          <cell r="D356">
            <v>306405.951009285</v>
          </cell>
        </row>
        <row r="357">
          <cell r="D357">
            <v>320448.41121341399</v>
          </cell>
        </row>
        <row r="358">
          <cell r="D358">
            <v>322145.28405495198</v>
          </cell>
        </row>
        <row r="359">
          <cell r="D359">
            <v>302919.50945897202</v>
          </cell>
        </row>
        <row r="360">
          <cell r="D360">
            <v>282638.39506463101</v>
          </cell>
        </row>
        <row r="361">
          <cell r="D361">
            <v>273328.88135023502</v>
          </cell>
        </row>
        <row r="362">
          <cell r="D362">
            <v>270480.70757843199</v>
          </cell>
        </row>
        <row r="363">
          <cell r="D363">
            <v>270303.28994204599</v>
          </cell>
        </row>
        <row r="364">
          <cell r="D364">
            <v>274291.00245960802</v>
          </cell>
        </row>
        <row r="365">
          <cell r="D365">
            <v>282565.03886427003</v>
          </cell>
        </row>
        <row r="366">
          <cell r="D366">
            <v>309556.76630272798</v>
          </cell>
        </row>
        <row r="367">
          <cell r="D367">
            <v>312915.270191608</v>
          </cell>
        </row>
        <row r="368">
          <cell r="D368">
            <v>308167.73641507799</v>
          </cell>
        </row>
        <row r="369">
          <cell r="D369">
            <v>322194.84249444201</v>
          </cell>
        </row>
        <row r="370">
          <cell r="D370">
            <v>323881.50260342797</v>
          </cell>
        </row>
        <row r="371">
          <cell r="D371">
            <v>304652.62594253803</v>
          </cell>
        </row>
        <row r="372">
          <cell r="D372">
            <v>284376.96716228302</v>
          </cell>
        </row>
        <row r="373">
          <cell r="D373">
            <v>275081.00940394797</v>
          </cell>
        </row>
        <row r="374">
          <cell r="D374">
            <v>272261.36039841402</v>
          </cell>
        </row>
        <row r="375">
          <cell r="D375">
            <v>272087.52739184099</v>
          </cell>
        </row>
        <row r="376">
          <cell r="D376">
            <v>276067.41277197399</v>
          </cell>
        </row>
        <row r="377">
          <cell r="D377">
            <v>284327.77917350002</v>
          </cell>
        </row>
        <row r="378">
          <cell r="D378">
            <v>311309.72442475898</v>
          </cell>
        </row>
        <row r="379">
          <cell r="D379">
            <v>314669.16470215598</v>
          </cell>
        </row>
        <row r="380">
          <cell r="D380">
            <v>309931.505062796</v>
          </cell>
        </row>
        <row r="381">
          <cell r="D381">
            <v>323972.80190012598</v>
          </cell>
        </row>
        <row r="382">
          <cell r="D382">
            <v>325672.267288409</v>
          </cell>
        </row>
        <row r="383">
          <cell r="D383">
            <v>306448.57330745499</v>
          </cell>
        </row>
        <row r="384">
          <cell r="D384">
            <v>286163.89800620201</v>
          </cell>
        </row>
        <row r="385">
          <cell r="D385">
            <v>276841.85495647101</v>
          </cell>
        </row>
        <row r="386">
          <cell r="D386">
            <v>274001.10017005203</v>
          </cell>
        </row>
        <row r="387">
          <cell r="D387">
            <v>273932.92034450301</v>
          </cell>
        </row>
        <row r="388">
          <cell r="D388">
            <v>277763.14396393299</v>
          </cell>
        </row>
        <row r="389">
          <cell r="D389">
            <v>286015.40935786202</v>
          </cell>
        </row>
        <row r="390">
          <cell r="D390">
            <v>312989.595778674</v>
          </cell>
        </row>
        <row r="391">
          <cell r="D391">
            <v>316334.57146346202</v>
          </cell>
        </row>
        <row r="392">
          <cell r="D392">
            <v>311576.17538272397</v>
          </cell>
        </row>
        <row r="393">
          <cell r="D393">
            <v>325593.09934335301</v>
          </cell>
        </row>
        <row r="394">
          <cell r="D394">
            <v>327267.91910984501</v>
          </cell>
        </row>
        <row r="395">
          <cell r="D395">
            <v>308020.148191254</v>
          </cell>
        </row>
        <row r="396">
          <cell r="D396">
            <v>287712.73753662099</v>
          </cell>
        </row>
        <row r="397">
          <cell r="D397">
            <v>278369.97893686697</v>
          </cell>
        </row>
        <row r="398">
          <cell r="D398">
            <v>275522.03864515497</v>
          </cell>
        </row>
        <row r="399">
          <cell r="D399">
            <v>275298.04223779798</v>
          </cell>
        </row>
        <row r="400">
          <cell r="D400">
            <v>279244.44705279899</v>
          </cell>
        </row>
        <row r="401">
          <cell r="D401">
            <v>287482.14318437403</v>
          </cell>
        </row>
        <row r="402">
          <cell r="D402">
            <v>314443.63598950999</v>
          </cell>
        </row>
        <row r="403">
          <cell r="D403">
            <v>317777.145305463</v>
          </cell>
        </row>
        <row r="404">
          <cell r="D404">
            <v>313008.00087101798</v>
          </cell>
        </row>
        <row r="405">
          <cell r="D405">
            <v>327014.24070757203</v>
          </cell>
        </row>
        <row r="406">
          <cell r="D406">
            <v>328679.022365354</v>
          </cell>
        </row>
        <row r="407">
          <cell r="D407">
            <v>309424.04874867899</v>
          </cell>
        </row>
        <row r="408">
          <cell r="D408">
            <v>289115.20303800702</v>
          </cell>
        </row>
        <row r="409">
          <cell r="D409">
            <v>279777.71734827</v>
          </cell>
        </row>
        <row r="410">
          <cell r="D410">
            <v>276947.099212192</v>
          </cell>
        </row>
        <row r="411">
          <cell r="D411">
            <v>276720.364013276</v>
          </cell>
        </row>
        <row r="412">
          <cell r="D412">
            <v>280654.26731098001</v>
          </cell>
        </row>
        <row r="413">
          <cell r="D413">
            <v>288874.212201374</v>
          </cell>
        </row>
        <row r="414">
          <cell r="D414">
            <v>315821.18396899098</v>
          </cell>
        </row>
        <row r="415">
          <cell r="D415">
            <v>319148.85456503998</v>
          </cell>
        </row>
        <row r="416">
          <cell r="D416">
            <v>314379.51890700503</v>
          </cell>
        </row>
        <row r="417">
          <cell r="D417">
            <v>328385.20072802098</v>
          </cell>
        </row>
        <row r="418">
          <cell r="D418">
            <v>330044.67782711203</v>
          </cell>
        </row>
        <row r="419">
          <cell r="D419">
            <v>310779.950355876</v>
          </cell>
        </row>
        <row r="420">
          <cell r="D420">
            <v>290458.76458564203</v>
          </cell>
        </row>
        <row r="421">
          <cell r="D421">
            <v>281108.49054725002</v>
          </cell>
        </row>
        <row r="422">
          <cell r="D422">
            <v>278277.671830318</v>
          </cell>
        </row>
        <row r="423">
          <cell r="D423">
            <v>278043.99349610199</v>
          </cell>
        </row>
        <row r="424">
          <cell r="D424">
            <v>281978.44797223498</v>
          </cell>
        </row>
        <row r="425">
          <cell r="D425">
            <v>290202.65383079799</v>
          </cell>
        </row>
        <row r="426">
          <cell r="D426">
            <v>317151.64312865498</v>
          </cell>
        </row>
        <row r="427">
          <cell r="D427">
            <v>320475.33228521299</v>
          </cell>
        </row>
        <row r="428">
          <cell r="D428">
            <v>315699.30299652601</v>
          </cell>
        </row>
        <row r="429">
          <cell r="D429">
            <v>329701.23850351397</v>
          </cell>
        </row>
        <row r="430">
          <cell r="D430">
            <v>331363.527243944</v>
          </cell>
        </row>
        <row r="431">
          <cell r="D431">
            <v>312105.05009978003</v>
          </cell>
        </row>
        <row r="432">
          <cell r="D432">
            <v>291788.44858510402</v>
          </cell>
        </row>
        <row r="433">
          <cell r="D433">
            <v>282437.86378885998</v>
          </cell>
        </row>
        <row r="434">
          <cell r="D434">
            <v>279614.55611668999</v>
          </cell>
        </row>
        <row r="435">
          <cell r="D435">
            <v>279514.34228451998</v>
          </cell>
        </row>
        <row r="436">
          <cell r="D436">
            <v>283318.47447303898</v>
          </cell>
        </row>
        <row r="437">
          <cell r="D437">
            <v>291550.08482079802</v>
          </cell>
        </row>
        <row r="438">
          <cell r="D438">
            <v>318508.880960543</v>
          </cell>
        </row>
        <row r="439">
          <cell r="D439">
            <v>321842.78550809401</v>
          </cell>
        </row>
        <row r="440">
          <cell r="D440">
            <v>317076.84478354501</v>
          </cell>
        </row>
        <row r="441">
          <cell r="D441">
            <v>331088.84288886603</v>
          </cell>
        </row>
        <row r="442">
          <cell r="D442">
            <v>332760.90618105402</v>
          </cell>
        </row>
        <row r="443">
          <cell r="D443">
            <v>313512.486719042</v>
          </cell>
        </row>
        <row r="444">
          <cell r="D444">
            <v>293206.72740304802</v>
          </cell>
        </row>
        <row r="445">
          <cell r="D445">
            <v>283867.96934322699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BX"/>
    </sheetNames>
    <sheetDataSet>
      <sheetData sheetId="0">
        <row r="2">
          <cell r="D2">
            <v>881144.511809855</v>
          </cell>
        </row>
        <row r="3">
          <cell r="D3">
            <v>797907.83246072498</v>
          </cell>
        </row>
        <row r="4">
          <cell r="D4">
            <v>934476.91210424295</v>
          </cell>
        </row>
        <row r="5">
          <cell r="D5">
            <v>968993.94799898705</v>
          </cell>
        </row>
        <row r="6">
          <cell r="D6">
            <v>1101166.6765411799</v>
          </cell>
        </row>
        <row r="7">
          <cell r="D7">
            <v>1147816.3946220099</v>
          </cell>
        </row>
        <row r="8">
          <cell r="D8">
            <v>1202757.6609914501</v>
          </cell>
        </row>
        <row r="9">
          <cell r="D9">
            <v>1087528.1714463499</v>
          </cell>
        </row>
        <row r="10">
          <cell r="D10">
            <v>1105877.9742185301</v>
          </cell>
        </row>
        <row r="11">
          <cell r="D11">
            <v>968002.40054448799</v>
          </cell>
        </row>
        <row r="12">
          <cell r="D12">
            <v>877565.02357621398</v>
          </cell>
        </row>
        <row r="13">
          <cell r="D13">
            <v>896505.15126433503</v>
          </cell>
        </row>
        <row r="14">
          <cell r="D14">
            <v>882895.83552732901</v>
          </cell>
        </row>
        <row r="15">
          <cell r="D15">
            <v>795354.43865094497</v>
          </cell>
        </row>
        <row r="16">
          <cell r="D16">
            <v>913963.812270761</v>
          </cell>
        </row>
        <row r="17">
          <cell r="D17">
            <v>935200.52846359997</v>
          </cell>
        </row>
        <row r="18">
          <cell r="D18">
            <v>1068517.41832483</v>
          </cell>
        </row>
        <row r="19">
          <cell r="D19">
            <v>1084944.9443389501</v>
          </cell>
        </row>
        <row r="20">
          <cell r="D20">
            <v>1145253.1762005701</v>
          </cell>
        </row>
        <row r="21">
          <cell r="D21">
            <v>1167989.33926215</v>
          </cell>
        </row>
        <row r="22">
          <cell r="D22">
            <v>1101779.1247349</v>
          </cell>
        </row>
        <row r="23">
          <cell r="D23">
            <v>1058904.2701862101</v>
          </cell>
        </row>
        <row r="24">
          <cell r="D24">
            <v>917126.72785774304</v>
          </cell>
        </row>
        <row r="25">
          <cell r="D25">
            <v>928125.37704172498</v>
          </cell>
        </row>
        <row r="26">
          <cell r="D26">
            <v>856243.19509585202</v>
          </cell>
        </row>
        <row r="27">
          <cell r="D27">
            <v>812028.12739116105</v>
          </cell>
        </row>
        <row r="28">
          <cell r="D28">
            <v>931859.68224442995</v>
          </cell>
        </row>
        <row r="29">
          <cell r="D29">
            <v>956502.55897494697</v>
          </cell>
        </row>
        <row r="30">
          <cell r="D30">
            <v>1094775.05064437</v>
          </cell>
        </row>
        <row r="31">
          <cell r="D31">
            <v>1120994.1607780701</v>
          </cell>
        </row>
        <row r="32">
          <cell r="D32">
            <v>1168879.3734770301</v>
          </cell>
        </row>
        <row r="33">
          <cell r="D33">
            <v>1180916.9754358099</v>
          </cell>
        </row>
        <row r="34">
          <cell r="D34">
            <v>1114753.50439482</v>
          </cell>
        </row>
        <row r="35">
          <cell r="D35">
            <v>1049478.4620942599</v>
          </cell>
        </row>
        <row r="36">
          <cell r="D36">
            <v>896186.21240565903</v>
          </cell>
        </row>
        <row r="37">
          <cell r="D37">
            <v>905963.62322424096</v>
          </cell>
        </row>
        <row r="38">
          <cell r="D38">
            <v>944607.11874823098</v>
          </cell>
        </row>
        <row r="39">
          <cell r="D39">
            <v>836637.33427629597</v>
          </cell>
        </row>
        <row r="40">
          <cell r="D40">
            <v>941305.64606238599</v>
          </cell>
        </row>
        <row r="41">
          <cell r="D41">
            <v>964732.92215051001</v>
          </cell>
        </row>
        <row r="42">
          <cell r="D42">
            <v>1097517.9477120801</v>
          </cell>
        </row>
        <row r="43">
          <cell r="D43">
            <v>1126530.00653742</v>
          </cell>
        </row>
        <row r="44">
          <cell r="D44">
            <v>1193033.3044779899</v>
          </cell>
        </row>
        <row r="45">
          <cell r="D45">
            <v>1196995.0056996001</v>
          </cell>
        </row>
        <row r="46">
          <cell r="D46">
            <v>1124055.5765694</v>
          </cell>
        </row>
        <row r="47">
          <cell r="D47">
            <v>1045631.29110959</v>
          </cell>
        </row>
        <row r="48">
          <cell r="D48">
            <v>883611.98393313598</v>
          </cell>
        </row>
        <row r="49">
          <cell r="D49">
            <v>897577.77696124394</v>
          </cell>
        </row>
        <row r="50">
          <cell r="D50">
            <v>872733.23815370596</v>
          </cell>
        </row>
        <row r="51">
          <cell r="D51">
            <v>767973.10089719505</v>
          </cell>
        </row>
        <row r="52">
          <cell r="D52">
            <v>874009.54879242205</v>
          </cell>
        </row>
        <row r="53">
          <cell r="D53">
            <v>922238.29517916101</v>
          </cell>
        </row>
        <row r="54">
          <cell r="D54">
            <v>1047518.75398696</v>
          </cell>
        </row>
        <row r="55">
          <cell r="D55">
            <v>1118694.50657237</v>
          </cell>
        </row>
        <row r="56">
          <cell r="D56">
            <v>1101218.4786990001</v>
          </cell>
        </row>
        <row r="57">
          <cell r="D57">
            <v>1105647.74977608</v>
          </cell>
        </row>
        <row r="58">
          <cell r="D58">
            <v>1082787.29678201</v>
          </cell>
        </row>
        <row r="59">
          <cell r="D59">
            <v>1048201.6259608601</v>
          </cell>
        </row>
        <row r="60">
          <cell r="D60">
            <v>872409.57886053098</v>
          </cell>
        </row>
        <row r="61">
          <cell r="D61">
            <v>847805.63252897095</v>
          </cell>
        </row>
        <row r="62">
          <cell r="D62">
            <v>842112.24998620804</v>
          </cell>
        </row>
        <row r="63">
          <cell r="D63">
            <v>762156.00577298703</v>
          </cell>
        </row>
        <row r="64">
          <cell r="D64">
            <v>885274.20599915704</v>
          </cell>
        </row>
        <row r="65">
          <cell r="D65">
            <v>934696.45786958304</v>
          </cell>
        </row>
        <row r="66">
          <cell r="D66">
            <v>1084678.70073961</v>
          </cell>
        </row>
        <row r="67">
          <cell r="D67">
            <v>1079243.2477349101</v>
          </cell>
        </row>
        <row r="68">
          <cell r="D68">
            <v>1121883.82470854</v>
          </cell>
        </row>
        <row r="69">
          <cell r="D69">
            <v>1127204.5038971801</v>
          </cell>
        </row>
        <row r="70">
          <cell r="D70">
            <v>1065864.1036642799</v>
          </cell>
        </row>
        <row r="71">
          <cell r="D71">
            <v>1023054.24425183</v>
          </cell>
        </row>
        <row r="72">
          <cell r="D72">
            <v>880001.55112034699</v>
          </cell>
        </row>
        <row r="73">
          <cell r="D73">
            <v>862527.78510956396</v>
          </cell>
        </row>
        <row r="74">
          <cell r="D74">
            <v>849928.31070006394</v>
          </cell>
        </row>
        <row r="75">
          <cell r="D75">
            <v>786738.60334152798</v>
          </cell>
        </row>
        <row r="76">
          <cell r="D76">
            <v>894463.18400971906</v>
          </cell>
        </row>
        <row r="77">
          <cell r="D77">
            <v>915323.17154988996</v>
          </cell>
        </row>
        <row r="78">
          <cell r="D78">
            <v>1051753.59430142</v>
          </cell>
        </row>
        <row r="79">
          <cell r="D79">
            <v>1041576.86228766</v>
          </cell>
        </row>
        <row r="80">
          <cell r="D80">
            <v>1113473.4336848201</v>
          </cell>
        </row>
        <row r="81">
          <cell r="D81">
            <v>1133194.4017708199</v>
          </cell>
        </row>
        <row r="82">
          <cell r="D82">
            <v>1074401.3001882599</v>
          </cell>
        </row>
        <row r="83">
          <cell r="D83">
            <v>1028200.9634727</v>
          </cell>
        </row>
        <row r="84">
          <cell r="D84">
            <v>892023.44513701298</v>
          </cell>
        </row>
        <row r="85">
          <cell r="D85">
            <v>906949.04303342802</v>
          </cell>
        </row>
        <row r="86">
          <cell r="D86">
            <v>870160.39824225102</v>
          </cell>
        </row>
        <row r="87">
          <cell r="D87">
            <v>811108.04787987098</v>
          </cell>
        </row>
        <row r="88">
          <cell r="D88">
            <v>876019.42535390204</v>
          </cell>
        </row>
        <row r="89">
          <cell r="D89">
            <v>891228.47859503597</v>
          </cell>
        </row>
        <row r="90">
          <cell r="D90">
            <v>1007203.59570485</v>
          </cell>
        </row>
        <row r="91">
          <cell r="D91">
            <v>1046365.2813031001</v>
          </cell>
        </row>
        <row r="92">
          <cell r="D92">
            <v>1118601.10044922</v>
          </cell>
        </row>
        <row r="93">
          <cell r="D93">
            <v>1135673.2547344801</v>
          </cell>
        </row>
        <row r="94">
          <cell r="D94">
            <v>1081258.3814044499</v>
          </cell>
        </row>
        <row r="95">
          <cell r="D95">
            <v>1034769.50379959</v>
          </cell>
        </row>
        <row r="96">
          <cell r="D96">
            <v>872558.39845425601</v>
          </cell>
        </row>
        <row r="97">
          <cell r="D97">
            <v>872791.46494569595</v>
          </cell>
        </row>
        <row r="98">
          <cell r="D98">
            <v>870447.66905327002</v>
          </cell>
        </row>
        <row r="99">
          <cell r="D99">
            <v>773840.46298767102</v>
          </cell>
        </row>
        <row r="100">
          <cell r="D100">
            <v>877410.601449401</v>
          </cell>
        </row>
        <row r="101">
          <cell r="D101">
            <v>908441.57832026796</v>
          </cell>
        </row>
        <row r="102">
          <cell r="D102">
            <v>1051702.89913118</v>
          </cell>
        </row>
        <row r="103">
          <cell r="D103">
            <v>1066505.9646260799</v>
          </cell>
        </row>
        <row r="104">
          <cell r="D104">
            <v>1136054.8439588</v>
          </cell>
        </row>
        <row r="105">
          <cell r="D105">
            <v>1143257.52975501</v>
          </cell>
        </row>
        <row r="106">
          <cell r="D106">
            <v>1076060.0836060899</v>
          </cell>
        </row>
        <row r="107">
          <cell r="D107">
            <v>1014918.24505951</v>
          </cell>
        </row>
        <row r="108">
          <cell r="D108">
            <v>873481.54972641601</v>
          </cell>
        </row>
        <row r="109">
          <cell r="D109">
            <v>880561.61391957104</v>
          </cell>
        </row>
        <row r="110">
          <cell r="D110">
            <v>873941.42973182001</v>
          </cell>
        </row>
        <row r="111">
          <cell r="D111">
            <v>789166.90726644394</v>
          </cell>
        </row>
        <row r="112">
          <cell r="D112">
            <v>901610.89026684803</v>
          </cell>
        </row>
        <row r="113">
          <cell r="D113">
            <v>921718.18808400002</v>
          </cell>
        </row>
        <row r="114">
          <cell r="D114">
            <v>1051123.6496627999</v>
          </cell>
        </row>
        <row r="115">
          <cell r="D115">
            <v>1075452.80941858</v>
          </cell>
        </row>
        <row r="116">
          <cell r="D116">
            <v>1130823.2057660499</v>
          </cell>
        </row>
        <row r="117">
          <cell r="D117">
            <v>1134893.56139046</v>
          </cell>
        </row>
        <row r="118">
          <cell r="D118">
            <v>1071428.9139928699</v>
          </cell>
        </row>
        <row r="119">
          <cell r="D119">
            <v>1011536.36283011</v>
          </cell>
        </row>
        <row r="120">
          <cell r="D120">
            <v>870798.34657005197</v>
          </cell>
        </row>
        <row r="121">
          <cell r="D121">
            <v>879938.36095226905</v>
          </cell>
        </row>
        <row r="122">
          <cell r="D122">
            <v>876495.07771935605</v>
          </cell>
        </row>
        <row r="123">
          <cell r="D123">
            <v>791452.84377012297</v>
          </cell>
        </row>
        <row r="124">
          <cell r="D124">
            <v>907378.25814811804</v>
          </cell>
        </row>
        <row r="125">
          <cell r="D125">
            <v>928596.13001871202</v>
          </cell>
        </row>
        <row r="126">
          <cell r="D126">
            <v>1061202.92643957</v>
          </cell>
        </row>
        <row r="127">
          <cell r="D127">
            <v>1086252.1035414899</v>
          </cell>
        </row>
        <row r="128">
          <cell r="D128">
            <v>1143264.7398810899</v>
          </cell>
        </row>
        <row r="129">
          <cell r="D129">
            <v>1147886.9325421799</v>
          </cell>
        </row>
        <row r="130">
          <cell r="D130">
            <v>1083288.33997969</v>
          </cell>
        </row>
        <row r="131">
          <cell r="D131">
            <v>1022779.41018935</v>
          </cell>
        </row>
        <row r="132">
          <cell r="D132">
            <v>879954.45596524898</v>
          </cell>
        </row>
        <row r="133">
          <cell r="D133">
            <v>889166.17550755304</v>
          </cell>
        </row>
        <row r="134">
          <cell r="D134">
            <v>886654.51029446104</v>
          </cell>
        </row>
        <row r="135">
          <cell r="D135">
            <v>828999.79947214294</v>
          </cell>
        </row>
        <row r="136">
          <cell r="D136">
            <v>919069.70504181704</v>
          </cell>
        </row>
        <row r="137">
          <cell r="D137">
            <v>940858.10779716598</v>
          </cell>
        </row>
        <row r="138">
          <cell r="D138">
            <v>1075760.2715324501</v>
          </cell>
        </row>
        <row r="139">
          <cell r="D139">
            <v>1101679.6791727999</v>
          </cell>
        </row>
        <row r="140">
          <cell r="D140">
            <v>1159775.4654737699</v>
          </cell>
        </row>
        <row r="141">
          <cell r="D141">
            <v>1164438.11368838</v>
          </cell>
        </row>
        <row r="142">
          <cell r="D142">
            <v>1098968.0668944099</v>
          </cell>
        </row>
        <row r="143">
          <cell r="D143">
            <v>1038297.77238001</v>
          </cell>
        </row>
        <row r="144">
          <cell r="D144">
            <v>893896.24814005301</v>
          </cell>
        </row>
        <row r="145">
          <cell r="D145">
            <v>903683.64166545495</v>
          </cell>
        </row>
        <row r="146">
          <cell r="D146">
            <v>902070.90401323896</v>
          </cell>
        </row>
        <row r="147">
          <cell r="D147">
            <v>814620.57937971596</v>
          </cell>
        </row>
        <row r="148">
          <cell r="D148">
            <v>936162.05017683504</v>
          </cell>
        </row>
        <row r="149">
          <cell r="D149">
            <v>958417.46215657401</v>
          </cell>
        </row>
        <row r="150">
          <cell r="D150">
            <v>1095820.17487653</v>
          </cell>
        </row>
        <row r="151">
          <cell r="D151">
            <v>1121894.7283969601</v>
          </cell>
        </row>
        <row r="152">
          <cell r="D152">
            <v>1180455.12156582</v>
          </cell>
        </row>
        <row r="153">
          <cell r="D153">
            <v>1184586.3213215</v>
          </cell>
        </row>
        <row r="154">
          <cell r="D154">
            <v>1117533.0616268599</v>
          </cell>
        </row>
        <row r="155">
          <cell r="D155">
            <v>1056009.7356799</v>
          </cell>
        </row>
        <row r="156">
          <cell r="D156">
            <v>909425.24063483602</v>
          </cell>
        </row>
        <row r="157">
          <cell r="D157">
            <v>919564.25626489997</v>
          </cell>
        </row>
        <row r="158">
          <cell r="D158">
            <v>916815.09995147004</v>
          </cell>
        </row>
        <row r="159">
          <cell r="D159">
            <v>826248.94928327901</v>
          </cell>
        </row>
        <row r="160">
          <cell r="D160">
            <v>947233.42054848699</v>
          </cell>
        </row>
        <row r="161">
          <cell r="D161">
            <v>966995.700824445</v>
          </cell>
        </row>
        <row r="162">
          <cell r="D162">
            <v>1102217.7344774699</v>
          </cell>
        </row>
        <row r="163">
          <cell r="D163">
            <v>1125628.02977429</v>
          </cell>
        </row>
        <row r="164">
          <cell r="D164">
            <v>1184087.7949595</v>
          </cell>
        </row>
        <row r="165">
          <cell r="D165">
            <v>1188002.6425302201</v>
          </cell>
        </row>
        <row r="166">
          <cell r="D166">
            <v>1121211.35465988</v>
          </cell>
        </row>
        <row r="167">
          <cell r="D167">
            <v>1060513.5672951301</v>
          </cell>
        </row>
        <row r="168">
          <cell r="D168">
            <v>914417.71221191098</v>
          </cell>
        </row>
        <row r="169">
          <cell r="D169">
            <v>924485.83680615504</v>
          </cell>
        </row>
        <row r="170">
          <cell r="D170">
            <v>924338.86931829504</v>
          </cell>
        </row>
        <row r="171">
          <cell r="D171">
            <v>834384.25141706795</v>
          </cell>
        </row>
        <row r="172">
          <cell r="D172">
            <v>958549.38233664504</v>
          </cell>
        </row>
        <row r="173">
          <cell r="D173">
            <v>980286.45987585001</v>
          </cell>
        </row>
        <row r="174">
          <cell r="D174">
            <v>1119113.2375566</v>
          </cell>
        </row>
        <row r="175">
          <cell r="D175">
            <v>1144879.9033101499</v>
          </cell>
        </row>
        <row r="176">
          <cell r="D176">
            <v>1204420.04134672</v>
          </cell>
        </row>
        <row r="177">
          <cell r="D177">
            <v>1208546.5606875799</v>
          </cell>
        </row>
        <row r="178">
          <cell r="D178">
            <v>1140552.0623020499</v>
          </cell>
        </row>
        <row r="179">
          <cell r="D179">
            <v>1079194.71693088</v>
          </cell>
        </row>
        <row r="180">
          <cell r="D180">
            <v>931041.20526513504</v>
          </cell>
        </row>
        <row r="181">
          <cell r="D181">
            <v>941502.52363528602</v>
          </cell>
        </row>
        <row r="182">
          <cell r="D182">
            <v>939302.73112629796</v>
          </cell>
        </row>
        <row r="183">
          <cell r="D183">
            <v>878618.85267232999</v>
          </cell>
        </row>
        <row r="184">
          <cell r="D184">
            <v>974244.39700285601</v>
          </cell>
        </row>
        <row r="185">
          <cell r="D185">
            <v>996132.12541416998</v>
          </cell>
        </row>
        <row r="186">
          <cell r="D186">
            <v>1136737.2918831301</v>
          </cell>
        </row>
        <row r="187">
          <cell r="D187">
            <v>1162540.0717537</v>
          </cell>
        </row>
        <row r="188">
          <cell r="D188">
            <v>1222847.07455612</v>
          </cell>
        </row>
        <row r="189">
          <cell r="D189">
            <v>1226952.54999223</v>
          </cell>
        </row>
        <row r="190">
          <cell r="D190">
            <v>1158163.74754761</v>
          </cell>
        </row>
        <row r="191">
          <cell r="D191">
            <v>1096456.6538611201</v>
          </cell>
        </row>
        <row r="192">
          <cell r="D192">
            <v>946618.88303777506</v>
          </cell>
        </row>
        <row r="193">
          <cell r="D193">
            <v>957263.74027296505</v>
          </cell>
        </row>
        <row r="194">
          <cell r="D194">
            <v>956020.54816812102</v>
          </cell>
        </row>
        <row r="195">
          <cell r="D195">
            <v>863145.97137738101</v>
          </cell>
        </row>
        <row r="196">
          <cell r="D196">
            <v>991415.263497142</v>
          </cell>
        </row>
        <row r="197">
          <cell r="D197">
            <v>1013335.71397807</v>
          </cell>
        </row>
        <row r="198">
          <cell r="D198">
            <v>1155704.02748562</v>
          </cell>
        </row>
        <row r="199">
          <cell r="D199">
            <v>1181601.77474014</v>
          </cell>
        </row>
        <row r="200">
          <cell r="D200">
            <v>1242792.2941260801</v>
          </cell>
        </row>
        <row r="201">
          <cell r="D201">
            <v>1246939.69744315</v>
          </cell>
        </row>
        <row r="202">
          <cell r="D202">
            <v>1177185.2493942201</v>
          </cell>
        </row>
        <row r="203">
          <cell r="D203">
            <v>1115002.5156221199</v>
          </cell>
        </row>
        <row r="204">
          <cell r="D204">
            <v>963285.97073716996</v>
          </cell>
        </row>
        <row r="205">
          <cell r="D205">
            <v>974132.99929546402</v>
          </cell>
        </row>
        <row r="206">
          <cell r="D206">
            <v>973268.57771980099</v>
          </cell>
        </row>
        <row r="207">
          <cell r="D207">
            <v>878732.15805913601</v>
          </cell>
        </row>
        <row r="208">
          <cell r="D208">
            <v>1009074.26075258</v>
          </cell>
        </row>
        <row r="209">
          <cell r="D209">
            <v>1030981.36426502</v>
          </cell>
        </row>
        <row r="210">
          <cell r="D210">
            <v>1175135.55144887</v>
          </cell>
        </row>
        <row r="211">
          <cell r="D211">
            <v>1201132.9512688499</v>
          </cell>
        </row>
        <row r="212">
          <cell r="D212">
            <v>1263192.2115752299</v>
          </cell>
        </row>
        <row r="213">
          <cell r="D213">
            <v>1267336.29444988</v>
          </cell>
        </row>
        <row r="214">
          <cell r="D214">
            <v>1196383.0302975499</v>
          </cell>
        </row>
        <row r="215">
          <cell r="D215">
            <v>1133465.55505527</v>
          </cell>
        </row>
        <row r="216">
          <cell r="D216">
            <v>979643.21205148101</v>
          </cell>
        </row>
        <row r="217">
          <cell r="D217">
            <v>990587.25697564799</v>
          </cell>
        </row>
        <row r="218">
          <cell r="D218">
            <v>990185.50199650403</v>
          </cell>
        </row>
        <row r="219">
          <cell r="D219">
            <v>893745.68623107998</v>
          </cell>
        </row>
        <row r="220">
          <cell r="D220">
            <v>1025832.54551573</v>
          </cell>
        </row>
        <row r="221">
          <cell r="D221">
            <v>1047445.44080172</v>
          </cell>
        </row>
        <row r="222">
          <cell r="D222">
            <v>1192878.08028052</v>
          </cell>
        </row>
        <row r="223">
          <cell r="D223">
            <v>1218428.4658860799</v>
          </cell>
        </row>
        <row r="224">
          <cell r="D224">
            <v>1281065.2778075</v>
          </cell>
        </row>
        <row r="225">
          <cell r="D225">
            <v>1285035.8840413401</v>
          </cell>
        </row>
        <row r="226">
          <cell r="D226">
            <v>1213136.1875510099</v>
          </cell>
        </row>
        <row r="227">
          <cell r="D227">
            <v>1149761.37390615</v>
          </cell>
        </row>
        <row r="228">
          <cell r="D228">
            <v>994285.09822640696</v>
          </cell>
        </row>
        <row r="229">
          <cell r="D229">
            <v>1005399.61852827</v>
          </cell>
        </row>
        <row r="230">
          <cell r="D230">
            <v>1005406.49462693</v>
          </cell>
        </row>
        <row r="231">
          <cell r="D231">
            <v>940241.82420929498</v>
          </cell>
        </row>
        <row r="232">
          <cell r="D232">
            <v>1041456.50021901</v>
          </cell>
        </row>
        <row r="233">
          <cell r="D233">
            <v>1063052.4454741799</v>
          </cell>
        </row>
        <row r="234">
          <cell r="D234">
            <v>1209973.9997268801</v>
          </cell>
        </row>
        <row r="235">
          <cell r="D235">
            <v>1235599.13762763</v>
          </cell>
        </row>
        <row r="236">
          <cell r="D236">
            <v>1299061.9264692401</v>
          </cell>
        </row>
        <row r="237">
          <cell r="D237">
            <v>1303120.11453663</v>
          </cell>
        </row>
        <row r="238">
          <cell r="D238">
            <v>1230426.3740308301</v>
          </cell>
        </row>
        <row r="239">
          <cell r="D239">
            <v>1166752.85485853</v>
          </cell>
        </row>
        <row r="240">
          <cell r="D240">
            <v>1009702.4587087299</v>
          </cell>
        </row>
        <row r="241">
          <cell r="D241">
            <v>1021033.94140157</v>
          </cell>
        </row>
        <row r="242">
          <cell r="D242">
            <v>1022139.19386171</v>
          </cell>
        </row>
        <row r="243">
          <cell r="D243">
            <v>922680.51858645398</v>
          </cell>
        </row>
        <row r="244">
          <cell r="D244">
            <v>1058682.1831739801</v>
          </cell>
        </row>
        <row r="245">
          <cell r="D245">
            <v>1080288.6381663301</v>
          </cell>
        </row>
        <row r="246">
          <cell r="D246">
            <v>1228921.7079542901</v>
          </cell>
        </row>
        <row r="247">
          <cell r="D247">
            <v>1254641.3010768299</v>
          </cell>
        </row>
        <row r="248">
          <cell r="D248">
            <v>1318999.7435393799</v>
          </cell>
        </row>
        <row r="249">
          <cell r="D249">
            <v>1323123.4304101199</v>
          </cell>
        </row>
        <row r="250">
          <cell r="D250">
            <v>1249472.2796734599</v>
          </cell>
        </row>
        <row r="251">
          <cell r="D251">
            <v>1185346.6611613201</v>
          </cell>
        </row>
        <row r="252">
          <cell r="D252">
            <v>1026447.48430882</v>
          </cell>
        </row>
        <row r="253">
          <cell r="D253">
            <v>1038128.83092518</v>
          </cell>
        </row>
        <row r="254">
          <cell r="D254">
            <v>1039701.4097112101</v>
          </cell>
        </row>
        <row r="255">
          <cell r="D255">
            <v>938703.707714619</v>
          </cell>
        </row>
        <row r="256">
          <cell r="D256">
            <v>1076901.1657493101</v>
          </cell>
        </row>
        <row r="257">
          <cell r="D257">
            <v>1098549.55380564</v>
          </cell>
        </row>
        <row r="258">
          <cell r="D258">
            <v>1249025.0038712299</v>
          </cell>
        </row>
        <row r="259">
          <cell r="D259">
            <v>1274764.8860717299</v>
          </cell>
        </row>
        <row r="260">
          <cell r="D260">
            <v>1339993.57617122</v>
          </cell>
        </row>
        <row r="261">
          <cell r="D261">
            <v>1344113.3889043401</v>
          </cell>
        </row>
        <row r="262">
          <cell r="D262">
            <v>1269391.45123195</v>
          </cell>
        </row>
        <row r="263">
          <cell r="D263">
            <v>1204749.3637699301</v>
          </cell>
        </row>
        <row r="264">
          <cell r="D264">
            <v>1043895.83432704</v>
          </cell>
        </row>
        <row r="265">
          <cell r="D265">
            <v>1055870.05466561</v>
          </cell>
        </row>
        <row r="266">
          <cell r="D266">
            <v>1057802.69174843</v>
          </cell>
        </row>
        <row r="267">
          <cell r="D267">
            <v>955141.34070990502</v>
          </cell>
        </row>
        <row r="268">
          <cell r="D268">
            <v>1095668.7182794299</v>
          </cell>
        </row>
        <row r="269">
          <cell r="D269">
            <v>1117445.9952181301</v>
          </cell>
        </row>
        <row r="270">
          <cell r="D270">
            <v>1269961.3721537001</v>
          </cell>
        </row>
        <row r="271">
          <cell r="D271">
            <v>1295970.3140935199</v>
          </cell>
        </row>
        <row r="272">
          <cell r="D272">
            <v>1362343.09167652</v>
          </cell>
        </row>
        <row r="273">
          <cell r="D273">
            <v>1366673.0368123001</v>
          </cell>
        </row>
        <row r="274">
          <cell r="D274">
            <v>1290870.9389078901</v>
          </cell>
        </row>
        <row r="275">
          <cell r="D275">
            <v>1225667.8193623701</v>
          </cell>
        </row>
        <row r="276">
          <cell r="D276">
            <v>1062666.7643403199</v>
          </cell>
        </row>
        <row r="277">
          <cell r="D277">
            <v>1074957.9593917599</v>
          </cell>
        </row>
        <row r="278">
          <cell r="D278">
            <v>1077077.4742181599</v>
          </cell>
        </row>
        <row r="279">
          <cell r="D279">
            <v>1007753.3115052599</v>
          </cell>
        </row>
        <row r="280">
          <cell r="D280">
            <v>1115670.6809437801</v>
          </cell>
        </row>
        <row r="281">
          <cell r="D281">
            <v>1137565.93469113</v>
          </cell>
        </row>
        <row r="282">
          <cell r="D282">
            <v>1292214.9670478101</v>
          </cell>
        </row>
        <row r="283">
          <cell r="D283">
            <v>1318342.06551965</v>
          </cell>
        </row>
        <row r="284">
          <cell r="D284">
            <v>1385761.69230698</v>
          </cell>
        </row>
        <row r="285">
          <cell r="D285">
            <v>1390158.89165045</v>
          </cell>
        </row>
        <row r="286">
          <cell r="D286">
            <v>1313365.12410529</v>
          </cell>
        </row>
        <row r="287">
          <cell r="D287">
            <v>1247729.6277018001</v>
          </cell>
        </row>
        <row r="288">
          <cell r="D288">
            <v>1082609.0976982301</v>
          </cell>
        </row>
        <row r="289">
          <cell r="D289">
            <v>1095253.1242056501</v>
          </cell>
        </row>
        <row r="290">
          <cell r="D290">
            <v>1097200.44756195</v>
          </cell>
        </row>
        <row r="291">
          <cell r="D291">
            <v>990682.91749505303</v>
          </cell>
        </row>
        <row r="292">
          <cell r="D292">
            <v>1135919.85413094</v>
          </cell>
        </row>
        <row r="293">
          <cell r="D293">
            <v>1157633.5451924601</v>
          </cell>
        </row>
        <row r="294">
          <cell r="D294">
            <v>1314095.06182227</v>
          </cell>
        </row>
        <row r="295">
          <cell r="D295">
            <v>1339997.0658284901</v>
          </cell>
        </row>
        <row r="296">
          <cell r="D296">
            <v>1408486.7061356299</v>
          </cell>
        </row>
        <row r="297">
          <cell r="D297">
            <v>1412997.0843448399</v>
          </cell>
        </row>
        <row r="298">
          <cell r="D298">
            <v>1335117.2198047901</v>
          </cell>
        </row>
        <row r="299">
          <cell r="D299">
            <v>1268912.5582767399</v>
          </cell>
        </row>
        <row r="300">
          <cell r="D300">
            <v>1101612.4968324199</v>
          </cell>
        </row>
        <row r="301">
          <cell r="D301">
            <v>1114586.01905996</v>
          </cell>
        </row>
        <row r="302">
          <cell r="D302">
            <v>1112827.2442304001</v>
          </cell>
        </row>
        <row r="303">
          <cell r="D303">
            <v>1005081.75212312</v>
          </cell>
        </row>
        <row r="304">
          <cell r="D304">
            <v>1152545.4272328599</v>
          </cell>
        </row>
        <row r="305">
          <cell r="D305">
            <v>1174587.2308581199</v>
          </cell>
        </row>
        <row r="306">
          <cell r="D306">
            <v>1333200.0714990599</v>
          </cell>
        </row>
        <row r="307">
          <cell r="D307">
            <v>1359600.7541847599</v>
          </cell>
        </row>
        <row r="308">
          <cell r="D308">
            <v>1429136.1290517901</v>
          </cell>
        </row>
        <row r="309">
          <cell r="D309">
            <v>1433797.40209917</v>
          </cell>
        </row>
        <row r="310">
          <cell r="D310">
            <v>1354928.87617808</v>
          </cell>
        </row>
        <row r="311">
          <cell r="D311">
            <v>1288079.87189454</v>
          </cell>
        </row>
        <row r="312">
          <cell r="D312">
            <v>1118641.6943987301</v>
          </cell>
        </row>
        <row r="313">
          <cell r="D313">
            <v>1131879.4703013999</v>
          </cell>
        </row>
        <row r="314">
          <cell r="D314">
            <v>1130416.6143064401</v>
          </cell>
        </row>
        <row r="315">
          <cell r="D315">
            <v>1021151.5558991</v>
          </cell>
        </row>
        <row r="316">
          <cell r="D316">
            <v>1171019.78492221</v>
          </cell>
        </row>
        <row r="317">
          <cell r="D317">
            <v>1193338.0639225401</v>
          </cell>
        </row>
        <row r="318">
          <cell r="D318">
            <v>1354236.0120858999</v>
          </cell>
        </row>
        <row r="319">
          <cell r="D319">
            <v>1380870.55510096</v>
          </cell>
        </row>
        <row r="320">
          <cell r="D320">
            <v>1451389.2278368101</v>
          </cell>
        </row>
        <row r="321">
          <cell r="D321">
            <v>1456070.7304364799</v>
          </cell>
        </row>
        <row r="322">
          <cell r="D322">
            <v>1376102.69383279</v>
          </cell>
        </row>
        <row r="323">
          <cell r="D323">
            <v>1308541.9264142599</v>
          </cell>
        </row>
        <row r="324">
          <cell r="D324">
            <v>1136797.43572383</v>
          </cell>
        </row>
        <row r="325">
          <cell r="D325">
            <v>1150252.90840925</v>
          </cell>
        </row>
        <row r="326">
          <cell r="D326">
            <v>1148683.3506615099</v>
          </cell>
        </row>
        <row r="327">
          <cell r="D327">
            <v>1075146.9257012701</v>
          </cell>
        </row>
        <row r="328">
          <cell r="D328">
            <v>1189923.29341523</v>
          </cell>
        </row>
        <row r="329">
          <cell r="D329">
            <v>1212374.13335855</v>
          </cell>
        </row>
        <row r="330">
          <cell r="D330">
            <v>1375409.0981703801</v>
          </cell>
        </row>
        <row r="331">
          <cell r="D331">
            <v>1402287.76582329</v>
          </cell>
        </row>
        <row r="332">
          <cell r="D332">
            <v>1473926.44869858</v>
          </cell>
        </row>
        <row r="333">
          <cell r="D333">
            <v>1478751.72224992</v>
          </cell>
        </row>
        <row r="334">
          <cell r="D334">
            <v>1397589.1558201001</v>
          </cell>
        </row>
        <row r="335">
          <cell r="D335">
            <v>1329263.85204915</v>
          </cell>
        </row>
        <row r="336">
          <cell r="D336">
            <v>1155165.45289492</v>
          </cell>
        </row>
        <row r="337">
          <cell r="D337">
            <v>1168773.3942463901</v>
          </cell>
        </row>
        <row r="338">
          <cell r="D338">
            <v>1167159.5796433799</v>
          </cell>
        </row>
        <row r="339">
          <cell r="D339">
            <v>1054390.55474113</v>
          </cell>
        </row>
        <row r="340">
          <cell r="D340">
            <v>1208885.15679962</v>
          </cell>
        </row>
        <row r="341">
          <cell r="D341">
            <v>1231393.0437014201</v>
          </cell>
        </row>
        <row r="342">
          <cell r="D342">
            <v>1396460.5620835901</v>
          </cell>
        </row>
        <row r="343">
          <cell r="D343">
            <v>1423365.00088638</v>
          </cell>
        </row>
        <row r="344">
          <cell r="D344">
            <v>1495909.6688236</v>
          </cell>
        </row>
        <row r="345">
          <cell r="D345">
            <v>1500696.5687601799</v>
          </cell>
        </row>
        <row r="346">
          <cell r="D346">
            <v>1418349.79155778</v>
          </cell>
        </row>
        <row r="347">
          <cell r="D347">
            <v>1349260.2403225999</v>
          </cell>
        </row>
        <row r="348">
          <cell r="D348">
            <v>1172873.1100638499</v>
          </cell>
        </row>
        <row r="349">
          <cell r="D349">
            <v>1186608.00369546</v>
          </cell>
        </row>
        <row r="350">
          <cell r="D350">
            <v>1184521.8822530599</v>
          </cell>
        </row>
        <row r="351">
          <cell r="D351">
            <v>1070117.4224644999</v>
          </cell>
        </row>
        <row r="352">
          <cell r="D352">
            <v>1226882.52056054</v>
          </cell>
        </row>
        <row r="353">
          <cell r="D353">
            <v>1249534.03094777</v>
          </cell>
        </row>
        <row r="354">
          <cell r="D354">
            <v>1416593.50461359</v>
          </cell>
        </row>
        <row r="355">
          <cell r="D355">
            <v>1443501.9130552399</v>
          </cell>
        </row>
        <row r="356">
          <cell r="D356">
            <v>1516858.1746819799</v>
          </cell>
        </row>
        <row r="357">
          <cell r="D357">
            <v>1521565.06453572</v>
          </cell>
        </row>
        <row r="358">
          <cell r="D358">
            <v>1438099.04531102</v>
          </cell>
        </row>
        <row r="359">
          <cell r="D359">
            <v>1368373.1341063499</v>
          </cell>
        </row>
        <row r="360">
          <cell r="D360">
            <v>1189916.05493212</v>
          </cell>
        </row>
        <row r="361">
          <cell r="D361">
            <v>1203889.48642221</v>
          </cell>
        </row>
        <row r="362">
          <cell r="D362">
            <v>1201299.14900974</v>
          </cell>
        </row>
        <row r="363">
          <cell r="D363">
            <v>1085407.7751040999</v>
          </cell>
        </row>
        <row r="364">
          <cell r="D364">
            <v>1244114.79068709</v>
          </cell>
        </row>
        <row r="365">
          <cell r="D365">
            <v>1266608.0470054001</v>
          </cell>
        </row>
        <row r="366">
          <cell r="D366">
            <v>1435135.31150888</v>
          </cell>
        </row>
        <row r="367">
          <cell r="D367">
            <v>1461893.85149538</v>
          </cell>
        </row>
        <row r="368">
          <cell r="D368">
            <v>1535892.7164976301</v>
          </cell>
        </row>
        <row r="369">
          <cell r="D369">
            <v>1540451.0775695399</v>
          </cell>
        </row>
        <row r="370">
          <cell r="D370">
            <v>1455826.88812398</v>
          </cell>
        </row>
        <row r="371">
          <cell r="D371">
            <v>1385501.23705724</v>
          </cell>
        </row>
        <row r="372">
          <cell r="D372">
            <v>1205220.21955573</v>
          </cell>
        </row>
        <row r="373">
          <cell r="D373">
            <v>1218992.8015920201</v>
          </cell>
        </row>
        <row r="374">
          <cell r="D374">
            <v>1215846.9431042999</v>
          </cell>
        </row>
        <row r="375">
          <cell r="D375">
            <v>1137904.2526583001</v>
          </cell>
        </row>
        <row r="376">
          <cell r="D376">
            <v>1258421.6927821999</v>
          </cell>
        </row>
        <row r="377">
          <cell r="D377">
            <v>1280546.4311084501</v>
          </cell>
        </row>
        <row r="378">
          <cell r="D378">
            <v>1449946.9258546</v>
          </cell>
        </row>
        <row r="379">
          <cell r="D379">
            <v>1476338.50145149</v>
          </cell>
        </row>
        <row r="380">
          <cell r="D380">
            <v>1550625.38786147</v>
          </cell>
        </row>
        <row r="381">
          <cell r="D381">
            <v>1554867.5582487399</v>
          </cell>
        </row>
        <row r="382">
          <cell r="D382">
            <v>1469317.0040718699</v>
          </cell>
        </row>
        <row r="383">
          <cell r="D383">
            <v>1398582.0114213801</v>
          </cell>
        </row>
        <row r="384">
          <cell r="D384">
            <v>1216990.19120056</v>
          </cell>
        </row>
        <row r="385">
          <cell r="D385">
            <v>1230750.34278607</v>
          </cell>
        </row>
        <row r="386">
          <cell r="D386">
            <v>1227132.63196265</v>
          </cell>
        </row>
        <row r="387">
          <cell r="D387">
            <v>1108407.94998398</v>
          </cell>
        </row>
        <row r="388">
          <cell r="D388">
            <v>1269870.2831969799</v>
          </cell>
        </row>
        <row r="389">
          <cell r="D389">
            <v>1291857.6788943401</v>
          </cell>
        </row>
        <row r="390">
          <cell r="D390">
            <v>1462059.6660963399</v>
          </cell>
        </row>
        <row r="391">
          <cell r="D391">
            <v>1488202.3452882899</v>
          </cell>
        </row>
        <row r="392">
          <cell r="D392">
            <v>1562861.70873587</v>
          </cell>
        </row>
        <row r="393">
          <cell r="D393">
            <v>1567009.2873959499</v>
          </cell>
        </row>
        <row r="394">
          <cell r="D394">
            <v>1480879.73782043</v>
          </cell>
        </row>
        <row r="395">
          <cell r="D395">
            <v>1410101.49414551</v>
          </cell>
        </row>
        <row r="396">
          <cell r="D396">
            <v>1227670.85372455</v>
          </cell>
        </row>
        <row r="397">
          <cell r="D397">
            <v>1241560.72488988</v>
          </cell>
        </row>
        <row r="398">
          <cell r="D398">
            <v>1237577.71319571</v>
          </cell>
        </row>
        <row r="399">
          <cell r="D399">
            <v>1117886.5722646001</v>
          </cell>
        </row>
        <row r="400">
          <cell r="D400">
            <v>1280347.53134202</v>
          </cell>
        </row>
        <row r="401">
          <cell r="D401">
            <v>1301953.82916438</v>
          </cell>
        </row>
        <row r="402">
          <cell r="D402">
            <v>1472553.2310987299</v>
          </cell>
        </row>
        <row r="403">
          <cell r="D403">
            <v>1498420.4157539499</v>
          </cell>
        </row>
        <row r="404">
          <cell r="D404">
            <v>1573361.3545359401</v>
          </cell>
        </row>
        <row r="405">
          <cell r="D405">
            <v>1577397.46883307</v>
          </cell>
        </row>
        <row r="406">
          <cell r="D406">
            <v>1490823.5049539499</v>
          </cell>
        </row>
        <row r="407">
          <cell r="D407">
            <v>1420097.99399947</v>
          </cell>
        </row>
        <row r="408">
          <cell r="D408">
            <v>1237032.67800132</v>
          </cell>
        </row>
        <row r="409">
          <cell r="D409">
            <v>1251124.99402213</v>
          </cell>
        </row>
        <row r="410">
          <cell r="D410">
            <v>1246833.0040249999</v>
          </cell>
        </row>
        <row r="411">
          <cell r="D411">
            <v>1126400.0340410699</v>
          </cell>
        </row>
        <row r="412">
          <cell r="D412">
            <v>1290298.6002895799</v>
          </cell>
        </row>
        <row r="413">
          <cell r="D413">
            <v>1312104.19518019</v>
          </cell>
        </row>
        <row r="414">
          <cell r="D414">
            <v>1483836.7355694801</v>
          </cell>
        </row>
        <row r="415">
          <cell r="D415">
            <v>1510220.68656833</v>
          </cell>
        </row>
        <row r="416">
          <cell r="D416">
            <v>1586275.49540366</v>
          </cell>
        </row>
        <row r="417">
          <cell r="D417">
            <v>1590937.21325613</v>
          </cell>
        </row>
        <row r="418">
          <cell r="D418">
            <v>1504244.7442687601</v>
          </cell>
        </row>
        <row r="419">
          <cell r="D419">
            <v>1433781.49506289</v>
          </cell>
        </row>
        <row r="420">
          <cell r="D420">
            <v>1249879.13138287</v>
          </cell>
        </row>
        <row r="421">
          <cell r="D421">
            <v>1264403.25071768</v>
          </cell>
        </row>
        <row r="422">
          <cell r="D422">
            <v>1259520.7212596999</v>
          </cell>
        </row>
        <row r="423">
          <cell r="D423">
            <v>1179310.7871566999</v>
          </cell>
        </row>
        <row r="424">
          <cell r="D424">
            <v>1303945.4666441299</v>
          </cell>
        </row>
        <row r="425">
          <cell r="D425">
            <v>1325917.92730829</v>
          </cell>
        </row>
        <row r="426">
          <cell r="D426">
            <v>1499201.8351317199</v>
          </cell>
        </row>
        <row r="427">
          <cell r="D427">
            <v>1525491.7619087701</v>
          </cell>
        </row>
        <row r="428">
          <cell r="D428">
            <v>1602079.0986740701</v>
          </cell>
        </row>
        <row r="429">
          <cell r="D429">
            <v>1606604.28763998</v>
          </cell>
        </row>
        <row r="430">
          <cell r="D430">
            <v>1519035.78770176</v>
          </cell>
        </row>
        <row r="431">
          <cell r="D431">
            <v>1448096.1750290699</v>
          </cell>
        </row>
        <row r="432">
          <cell r="D432">
            <v>1262657.4311961499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RC"/>
      <sheetName val="CC"/>
      <sheetName val="IC"/>
      <sheetName val="SHL"/>
      <sheetName val="SPA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Charts"/>
      <sheetName val="SHLC"/>
    </sheetNames>
    <sheetDataSet>
      <sheetData sheetId="0">
        <row r="28">
          <cell r="I28">
            <v>1243875.75</v>
          </cell>
        </row>
      </sheetData>
      <sheetData sheetId="1">
        <row r="29">
          <cell r="E29">
            <v>1130616</v>
          </cell>
          <cell r="I29">
            <v>1102386.5833333333</v>
          </cell>
        </row>
        <row r="30">
          <cell r="I30">
            <v>1104222.4166666667</v>
          </cell>
        </row>
        <row r="31">
          <cell r="I31">
            <v>1105502.4166666667</v>
          </cell>
        </row>
        <row r="32">
          <cell r="I32">
            <v>1107422.0833333333</v>
          </cell>
        </row>
        <row r="33">
          <cell r="I33">
            <v>1108408.8333333333</v>
          </cell>
        </row>
        <row r="34">
          <cell r="I34">
            <v>1110041.5833333333</v>
          </cell>
        </row>
        <row r="35">
          <cell r="I35">
            <v>1111791.0833333333</v>
          </cell>
        </row>
        <row r="36">
          <cell r="I36">
            <v>1113965.75</v>
          </cell>
        </row>
        <row r="37">
          <cell r="I37">
            <v>1115828.0833333333</v>
          </cell>
        </row>
        <row r="38">
          <cell r="I38">
            <v>1117609</v>
          </cell>
        </row>
        <row r="39">
          <cell r="I39">
            <v>1119283.6666666667</v>
          </cell>
        </row>
        <row r="40">
          <cell r="I40">
            <v>1120706.25</v>
          </cell>
        </row>
        <row r="41">
          <cell r="I41">
            <v>1122128.5</v>
          </cell>
        </row>
        <row r="42">
          <cell r="I42">
            <v>1123633.25</v>
          </cell>
        </row>
        <row r="43">
          <cell r="I43">
            <v>1125630.4166666667</v>
          </cell>
        </row>
        <row r="44">
          <cell r="I44">
            <v>1127182.75</v>
          </cell>
        </row>
        <row r="45">
          <cell r="I45">
            <v>1129643.8333333333</v>
          </cell>
        </row>
        <row r="46">
          <cell r="I46">
            <v>1131429.8333333333</v>
          </cell>
        </row>
        <row r="47">
          <cell r="I47">
            <v>1133172.3333333333</v>
          </cell>
        </row>
        <row r="48">
          <cell r="I48">
            <v>1134572.4166666667</v>
          </cell>
        </row>
        <row r="49">
          <cell r="I49">
            <v>1136086.5833333333</v>
          </cell>
        </row>
        <row r="50">
          <cell r="I50">
            <v>1137785.1666666667</v>
          </cell>
        </row>
        <row r="51">
          <cell r="I51">
            <v>1138864.75</v>
          </cell>
        </row>
        <row r="52">
          <cell r="I52">
            <v>1141404.3333333333</v>
          </cell>
        </row>
        <row r="53">
          <cell r="I53">
            <v>1143459.8333333333</v>
          </cell>
        </row>
        <row r="54">
          <cell r="I54">
            <v>1145302.75</v>
          </cell>
        </row>
        <row r="55">
          <cell r="I55">
            <v>1147235.5</v>
          </cell>
        </row>
        <row r="56">
          <cell r="I56">
            <v>1148848.6666666667</v>
          </cell>
        </row>
        <row r="57">
          <cell r="I57">
            <v>1150627.3333333333</v>
          </cell>
        </row>
        <row r="58">
          <cell r="I58">
            <v>1152414.25</v>
          </cell>
        </row>
        <row r="59">
          <cell r="I59">
            <v>1153402</v>
          </cell>
        </row>
        <row r="60">
          <cell r="I60">
            <v>1155518.0833333333</v>
          </cell>
        </row>
        <row r="61">
          <cell r="I61">
            <v>1157079.8333333333</v>
          </cell>
        </row>
        <row r="62">
          <cell r="I62">
            <v>1158407</v>
          </cell>
        </row>
        <row r="63">
          <cell r="I63">
            <v>1160368.5833333333</v>
          </cell>
        </row>
        <row r="64">
          <cell r="I64">
            <v>1161106.6666666667</v>
          </cell>
        </row>
        <row r="65">
          <cell r="I65">
            <v>1162285.75</v>
          </cell>
        </row>
        <row r="66">
          <cell r="I66">
            <v>1163562.75</v>
          </cell>
        </row>
        <row r="67">
          <cell r="I67">
            <v>1164755.25</v>
          </cell>
        </row>
        <row r="68">
          <cell r="I68">
            <v>1166247.6666666667</v>
          </cell>
        </row>
        <row r="69">
          <cell r="I69">
            <v>1167972.5833333333</v>
          </cell>
        </row>
        <row r="70">
          <cell r="I70">
            <v>1169862.75</v>
          </cell>
        </row>
        <row r="71">
          <cell r="I71">
            <v>1172658.6666666667</v>
          </cell>
        </row>
        <row r="72">
          <cell r="I72">
            <v>1174245.9166666667</v>
          </cell>
        </row>
        <row r="73">
          <cell r="I73">
            <v>1176519</v>
          </cell>
        </row>
        <row r="74">
          <cell r="I74">
            <v>1178746.5833333333</v>
          </cell>
        </row>
        <row r="75">
          <cell r="I75">
            <v>1180519.0833333333</v>
          </cell>
        </row>
        <row r="76">
          <cell r="I76">
            <v>1182219.9166666667</v>
          </cell>
        </row>
        <row r="77">
          <cell r="I77">
            <v>1183980.4166666667</v>
          </cell>
        </row>
        <row r="78">
          <cell r="I78">
            <v>1185846.5</v>
          </cell>
        </row>
        <row r="79">
          <cell r="I79">
            <v>1187750.6666666667</v>
          </cell>
        </row>
        <row r="80">
          <cell r="I80">
            <v>1189785.4166666667</v>
          </cell>
        </row>
        <row r="81">
          <cell r="I81">
            <v>1192052.8333333333</v>
          </cell>
        </row>
        <row r="82">
          <cell r="I82">
            <v>1194243.25</v>
          </cell>
        </row>
        <row r="83">
          <cell r="I83">
            <v>1196403.1666666667</v>
          </cell>
        </row>
        <row r="84">
          <cell r="I84">
            <v>1198830.5</v>
          </cell>
        </row>
        <row r="85">
          <cell r="I85">
            <v>1201302</v>
          </cell>
        </row>
        <row r="86">
          <cell r="I86">
            <v>1203724.4166666667</v>
          </cell>
        </row>
        <row r="87">
          <cell r="I87">
            <v>1206238.5833333333</v>
          </cell>
        </row>
        <row r="88">
          <cell r="I88">
            <v>1208548.4166666667</v>
          </cell>
        </row>
        <row r="89">
          <cell r="I89">
            <v>1210732.5</v>
          </cell>
        </row>
        <row r="90">
          <cell r="I90">
            <v>1212953.8333333333</v>
          </cell>
        </row>
        <row r="91">
          <cell r="I91">
            <v>1215281.75</v>
          </cell>
        </row>
        <row r="92">
          <cell r="I92">
            <v>1217754.75</v>
          </cell>
        </row>
        <row r="93">
          <cell r="I93">
            <v>1220375.8333333333</v>
          </cell>
        </row>
        <row r="94">
          <cell r="I94">
            <v>1223229.6666666667</v>
          </cell>
        </row>
        <row r="95">
          <cell r="I95">
            <v>1226209.4166666667</v>
          </cell>
        </row>
        <row r="96">
          <cell r="I96">
            <v>1228993.8333333333</v>
          </cell>
        </row>
        <row r="97">
          <cell r="I97">
            <v>1231850.25</v>
          </cell>
        </row>
        <row r="98">
          <cell r="I98">
            <v>1234788.5833333333</v>
          </cell>
        </row>
        <row r="99">
          <cell r="I99">
            <v>1237697.8333333333</v>
          </cell>
        </row>
        <row r="100">
          <cell r="I100">
            <v>1240570.1666666667</v>
          </cell>
        </row>
        <row r="101">
          <cell r="I101">
            <v>1243551.0833333333</v>
          </cell>
        </row>
        <row r="102">
          <cell r="I102">
            <v>1246489.3333333333</v>
          </cell>
        </row>
        <row r="103">
          <cell r="I103">
            <v>1249346.5</v>
          </cell>
        </row>
        <row r="104">
          <cell r="I104">
            <v>1252151.4166666667</v>
          </cell>
        </row>
        <row r="105">
          <cell r="I105">
            <v>1254971.8333333333</v>
          </cell>
        </row>
        <row r="106">
          <cell r="I106">
            <v>1257824.9166666667</v>
          </cell>
        </row>
        <row r="107">
          <cell r="I107">
            <v>1260587.5833333333</v>
          </cell>
        </row>
        <row r="108">
          <cell r="I108">
            <v>1263284.25</v>
          </cell>
        </row>
        <row r="109">
          <cell r="I109">
            <v>1265971.4166666667</v>
          </cell>
        </row>
        <row r="110">
          <cell r="I110">
            <v>1268476</v>
          </cell>
        </row>
        <row r="111">
          <cell r="I111">
            <v>1270918.4166666667</v>
          </cell>
        </row>
        <row r="112">
          <cell r="I112">
            <v>1273233.1666666667</v>
          </cell>
        </row>
        <row r="113">
          <cell r="I113">
            <v>1275336.9166666667</v>
          </cell>
        </row>
        <row r="114">
          <cell r="I114">
            <v>1277599.5833333333</v>
          </cell>
        </row>
        <row r="115">
          <cell r="I115">
            <v>1279754.4166666667</v>
          </cell>
        </row>
        <row r="116">
          <cell r="I116">
            <v>1281856.75</v>
          </cell>
        </row>
        <row r="117">
          <cell r="I117">
            <v>1284319.1666666667</v>
          </cell>
        </row>
        <row r="118">
          <cell r="I118">
            <v>1286800.25</v>
          </cell>
        </row>
        <row r="119">
          <cell r="I119">
            <v>1289225.8333333333</v>
          </cell>
        </row>
        <row r="120">
          <cell r="I120">
            <v>1291791.4166666667</v>
          </cell>
        </row>
        <row r="121">
          <cell r="I121">
            <v>1294307.1666666667</v>
          </cell>
        </row>
        <row r="122">
          <cell r="I122">
            <v>1296789.5</v>
          </cell>
        </row>
        <row r="123">
          <cell r="I123">
            <v>1299093</v>
          </cell>
        </row>
        <row r="124">
          <cell r="I124">
            <v>1301374.3333333333</v>
          </cell>
        </row>
        <row r="125">
          <cell r="I125">
            <v>1303669.25</v>
          </cell>
        </row>
        <row r="126">
          <cell r="I126">
            <v>1305797.75</v>
          </cell>
        </row>
        <row r="127">
          <cell r="I127">
            <v>1308095</v>
          </cell>
        </row>
        <row r="128">
          <cell r="I128">
            <v>1310740.0833333333</v>
          </cell>
        </row>
        <row r="129">
          <cell r="I129">
            <v>1313440.5833333333</v>
          </cell>
        </row>
        <row r="130">
          <cell r="I130">
            <v>1316164.25</v>
          </cell>
        </row>
        <row r="131">
          <cell r="I131">
            <v>1318970.0833333333</v>
          </cell>
        </row>
        <row r="132">
          <cell r="I132">
            <v>1321752.3333333333</v>
          </cell>
        </row>
        <row r="133">
          <cell r="I133">
            <v>1324488.0833333333</v>
          </cell>
        </row>
        <row r="134">
          <cell r="I134">
            <v>1327280.75</v>
          </cell>
        </row>
        <row r="135">
          <cell r="I135">
            <v>1330031.75</v>
          </cell>
        </row>
        <row r="136">
          <cell r="I136">
            <v>1332621.8333333333</v>
          </cell>
        </row>
        <row r="137">
          <cell r="I137">
            <v>1335238.3333333333</v>
          </cell>
        </row>
        <row r="138">
          <cell r="I138">
            <v>1337717</v>
          </cell>
        </row>
        <row r="139">
          <cell r="I139">
            <v>1340179.5</v>
          </cell>
        </row>
        <row r="140">
          <cell r="I140">
            <v>1342750.25</v>
          </cell>
        </row>
        <row r="141">
          <cell r="I141">
            <v>1345481.6666666667</v>
          </cell>
        </row>
        <row r="142">
          <cell r="I142">
            <v>1348228.25</v>
          </cell>
        </row>
        <row r="143">
          <cell r="I143">
            <v>1351038.25</v>
          </cell>
        </row>
        <row r="144">
          <cell r="I144">
            <v>1353773.9166666667</v>
          </cell>
        </row>
        <row r="145">
          <cell r="I145">
            <v>1356648.4166666667</v>
          </cell>
        </row>
        <row r="146">
          <cell r="I146">
            <v>1359400.25</v>
          </cell>
        </row>
        <row r="147">
          <cell r="I147">
            <v>1361724.0833333333</v>
          </cell>
        </row>
        <row r="148">
          <cell r="I148">
            <v>1364518</v>
          </cell>
        </row>
        <row r="149">
          <cell r="I149">
            <v>1366996</v>
          </cell>
        </row>
        <row r="150">
          <cell r="I150">
            <v>1369590.0833333333</v>
          </cell>
        </row>
        <row r="151">
          <cell r="I151">
            <v>1372114.0833333333</v>
          </cell>
        </row>
        <row r="152">
          <cell r="I152">
            <v>1374680.9166666667</v>
          </cell>
        </row>
        <row r="153">
          <cell r="I153">
            <v>1377319</v>
          </cell>
        </row>
        <row r="154">
          <cell r="I154">
            <v>1379066.5833333333</v>
          </cell>
        </row>
        <row r="155">
          <cell r="I155">
            <v>1380909.3333333333</v>
          </cell>
        </row>
        <row r="156">
          <cell r="I156">
            <v>1382931.6666666667</v>
          </cell>
        </row>
        <row r="157">
          <cell r="I157">
            <v>1384952.75</v>
          </cell>
        </row>
        <row r="158">
          <cell r="I158">
            <v>1387142.25</v>
          </cell>
        </row>
        <row r="159">
          <cell r="I159">
            <v>1389724.25</v>
          </cell>
        </row>
        <row r="160">
          <cell r="I160">
            <v>1391953.25</v>
          </cell>
        </row>
        <row r="161">
          <cell r="I161">
            <v>1394331.0833333333</v>
          </cell>
        </row>
        <row r="162">
          <cell r="I162">
            <v>1396688.75</v>
          </cell>
        </row>
        <row r="163">
          <cell r="I163">
            <v>1399201.1666666667</v>
          </cell>
        </row>
        <row r="164">
          <cell r="I164">
            <v>1401688.1666666667</v>
          </cell>
        </row>
        <row r="165">
          <cell r="I165">
            <v>1404132</v>
          </cell>
        </row>
        <row r="166">
          <cell r="I166">
            <v>1407433.0833333333</v>
          </cell>
        </row>
        <row r="167">
          <cell r="I167">
            <v>1410685.4166666667</v>
          </cell>
        </row>
        <row r="168">
          <cell r="I168">
            <v>1413785.0833333333</v>
          </cell>
        </row>
        <row r="169">
          <cell r="I169">
            <v>1416800.4166666667</v>
          </cell>
        </row>
        <row r="170">
          <cell r="I170">
            <v>1419680.75</v>
          </cell>
        </row>
        <row r="171">
          <cell r="I171">
            <v>1422491.5</v>
          </cell>
        </row>
        <row r="172">
          <cell r="I172">
            <v>1425144.3333333333</v>
          </cell>
        </row>
        <row r="173">
          <cell r="I173">
            <v>1427753.5</v>
          </cell>
        </row>
        <row r="174">
          <cell r="I174">
            <v>1430263.25</v>
          </cell>
        </row>
        <row r="175">
          <cell r="I175">
            <v>1432633.0833333333</v>
          </cell>
        </row>
        <row r="176">
          <cell r="I176">
            <v>1434937.4166666667</v>
          </cell>
        </row>
        <row r="177">
          <cell r="I177">
            <v>1437107.25</v>
          </cell>
        </row>
        <row r="178">
          <cell r="I178">
            <v>1439201.6666666667</v>
          </cell>
        </row>
        <row r="179">
          <cell r="I179">
            <v>1441021.9166666667</v>
          </cell>
        </row>
        <row r="180">
          <cell r="I180">
            <v>1442678.25</v>
          </cell>
        </row>
        <row r="181">
          <cell r="I181">
            <v>1444204.1666666667</v>
          </cell>
        </row>
        <row r="182">
          <cell r="I182">
            <v>1445546.3333333333</v>
          </cell>
        </row>
        <row r="183">
          <cell r="I183">
            <v>1446576.3333333333</v>
          </cell>
        </row>
        <row r="184">
          <cell r="I184">
            <v>1447272.1666666667</v>
          </cell>
        </row>
        <row r="185">
          <cell r="I185">
            <v>1447898.4166666667</v>
          </cell>
        </row>
        <row r="186">
          <cell r="I186">
            <v>1448275.6666666667</v>
          </cell>
        </row>
        <row r="187">
          <cell r="I187">
            <v>1448568.6666666667</v>
          </cell>
        </row>
        <row r="188">
          <cell r="I188">
            <v>1448810</v>
          </cell>
        </row>
        <row r="189">
          <cell r="I189">
            <v>1448953.4166666667</v>
          </cell>
        </row>
        <row r="190">
          <cell r="I190">
            <v>1449023</v>
          </cell>
        </row>
        <row r="191">
          <cell r="I191">
            <v>1449000.0833333333</v>
          </cell>
        </row>
        <row r="192">
          <cell r="I192">
            <v>1448935.0833333333</v>
          </cell>
        </row>
        <row r="193">
          <cell r="I193">
            <v>1448701.5</v>
          </cell>
        </row>
        <row r="194">
          <cell r="I194">
            <v>1448314.75</v>
          </cell>
        </row>
        <row r="195">
          <cell r="I195">
            <v>1447825.1666666667</v>
          </cell>
        </row>
        <row r="196">
          <cell r="I196">
            <v>1447375.75</v>
          </cell>
        </row>
        <row r="197">
          <cell r="I197">
            <v>1446781.75</v>
          </cell>
        </row>
        <row r="198">
          <cell r="I198">
            <v>1446246.3333333333</v>
          </cell>
        </row>
        <row r="199">
          <cell r="I199">
            <v>1445683.5833333333</v>
          </cell>
        </row>
        <row r="200">
          <cell r="I200">
            <v>1445025.9166666667</v>
          </cell>
        </row>
        <row r="201">
          <cell r="I201">
            <v>1444442.9166666667</v>
          </cell>
        </row>
        <row r="202">
          <cell r="I202">
            <v>1443846.3333333333</v>
          </cell>
        </row>
        <row r="203">
          <cell r="I203">
            <v>1443279.1666666667</v>
          </cell>
        </row>
        <row r="204">
          <cell r="I204">
            <v>1442735.0833333333</v>
          </cell>
        </row>
        <row r="205">
          <cell r="I205">
            <v>1442134.75</v>
          </cell>
        </row>
        <row r="206">
          <cell r="I206">
            <v>1441618.8333333333</v>
          </cell>
        </row>
        <row r="207">
          <cell r="I207">
            <v>1441248.3333333333</v>
          </cell>
        </row>
        <row r="208">
          <cell r="I208">
            <v>1440976.0833333333</v>
          </cell>
        </row>
        <row r="209">
          <cell r="I209">
            <v>1440847.9166666667</v>
          </cell>
        </row>
        <row r="210">
          <cell r="I210">
            <v>1440779.75</v>
          </cell>
        </row>
        <row r="211">
          <cell r="I211">
            <v>1440792.5</v>
          </cell>
        </row>
        <row r="212">
          <cell r="I212">
            <v>1440996.0833333333</v>
          </cell>
        </row>
        <row r="213">
          <cell r="I213">
            <v>1441243.1666666667</v>
          </cell>
        </row>
        <row r="214">
          <cell r="I214">
            <v>1441668.8333333333</v>
          </cell>
        </row>
        <row r="215">
          <cell r="I215">
            <v>1442131.5833333333</v>
          </cell>
        </row>
        <row r="216">
          <cell r="I216">
            <v>1442617.5833333333</v>
          </cell>
        </row>
        <row r="217">
          <cell r="I217">
            <v>1443204.6666666667</v>
          </cell>
        </row>
        <row r="218">
          <cell r="I218">
            <v>1443857.1666666667</v>
          </cell>
        </row>
        <row r="219">
          <cell r="I219">
            <v>1444511.75</v>
          </cell>
        </row>
        <row r="220">
          <cell r="I220">
            <v>1445212.3333333333</v>
          </cell>
        </row>
        <row r="221">
          <cell r="I221">
            <v>1445795.1666666667</v>
          </cell>
        </row>
        <row r="222">
          <cell r="I222">
            <v>1446418.75</v>
          </cell>
        </row>
        <row r="223">
          <cell r="I223">
            <v>1447024.1666666667</v>
          </cell>
        </row>
        <row r="224">
          <cell r="I224">
            <v>1447653.75</v>
          </cell>
        </row>
        <row r="225">
          <cell r="I225">
            <v>1448287.8333333333</v>
          </cell>
        </row>
        <row r="226">
          <cell r="I226">
            <v>1448852.5833333333</v>
          </cell>
        </row>
        <row r="227">
          <cell r="I227">
            <v>1449396.5</v>
          </cell>
        </row>
        <row r="228">
          <cell r="I228">
            <v>1449920.25</v>
          </cell>
        </row>
        <row r="229">
          <cell r="I229">
            <v>1450522.3333333333</v>
          </cell>
        </row>
        <row r="230">
          <cell r="I230">
            <v>1451167.0833333333</v>
          </cell>
        </row>
        <row r="231">
          <cell r="I231">
            <v>1451822.5833333333</v>
          </cell>
        </row>
        <row r="232">
          <cell r="I232">
            <v>1452497.25</v>
          </cell>
        </row>
        <row r="233">
          <cell r="I233">
            <v>1453241.1666666667</v>
          </cell>
        </row>
        <row r="234">
          <cell r="I234">
            <v>1454025.0833333333</v>
          </cell>
        </row>
        <row r="235">
          <cell r="I235">
            <v>1454918.6666666667</v>
          </cell>
        </row>
        <row r="236">
          <cell r="I236">
            <v>1455808.5</v>
          </cell>
        </row>
        <row r="237">
          <cell r="I237">
            <v>1456703.6666666667</v>
          </cell>
        </row>
        <row r="238">
          <cell r="I238">
            <v>1457600.1666666667</v>
          </cell>
        </row>
        <row r="239">
          <cell r="I239">
            <v>1458676.8333333333</v>
          </cell>
        </row>
        <row r="240">
          <cell r="I240">
            <v>1459754.5833333333</v>
          </cell>
        </row>
        <row r="241">
          <cell r="I241">
            <v>1460840.1666666667</v>
          </cell>
        </row>
        <row r="242">
          <cell r="I242">
            <v>1461918</v>
          </cell>
        </row>
        <row r="243">
          <cell r="I243">
            <v>1463015.6666666667</v>
          </cell>
        </row>
        <row r="244">
          <cell r="I244">
            <v>1464153.5833333333</v>
          </cell>
        </row>
        <row r="245">
          <cell r="I245">
            <v>1465244.5833333333</v>
          </cell>
        </row>
        <row r="246">
          <cell r="I246">
            <v>1466288.5833333333</v>
          </cell>
        </row>
        <row r="247">
          <cell r="I247">
            <v>1467339.8333333333</v>
          </cell>
        </row>
        <row r="248">
          <cell r="I248">
            <v>1468421.5833333333</v>
          </cell>
        </row>
        <row r="249">
          <cell r="I249">
            <v>1470287.0833333333</v>
          </cell>
        </row>
        <row r="250">
          <cell r="I250">
            <v>1471596.6666666667</v>
          </cell>
        </row>
        <row r="251">
          <cell r="I251">
            <v>1472690.0833333333</v>
          </cell>
        </row>
        <row r="252">
          <cell r="I252">
            <v>1473895.4166666667</v>
          </cell>
        </row>
      </sheetData>
      <sheetData sheetId="2">
        <row r="29">
          <cell r="E29">
            <v>124372</v>
          </cell>
          <cell r="I29">
            <v>123226.5</v>
          </cell>
        </row>
        <row r="30">
          <cell r="I30">
            <v>123445</v>
          </cell>
        </row>
        <row r="31">
          <cell r="I31">
            <v>123575.75</v>
          </cell>
        </row>
        <row r="32">
          <cell r="I32">
            <v>123711</v>
          </cell>
        </row>
        <row r="33">
          <cell r="I33">
            <v>123782.33333333333</v>
          </cell>
        </row>
        <row r="34">
          <cell r="I34">
            <v>123999.16666666667</v>
          </cell>
        </row>
        <row r="35">
          <cell r="I35">
            <v>124226.33333333333</v>
          </cell>
        </row>
        <row r="36">
          <cell r="I36">
            <v>124586.08333333333</v>
          </cell>
        </row>
        <row r="37">
          <cell r="I37">
            <v>124933.08333333333</v>
          </cell>
        </row>
        <row r="38">
          <cell r="I38">
            <v>125225.5</v>
          </cell>
        </row>
        <row r="39">
          <cell r="I39">
            <v>125551.41666666667</v>
          </cell>
        </row>
        <row r="40">
          <cell r="I40">
            <v>125786.75</v>
          </cell>
        </row>
        <row r="41">
          <cell r="I41">
            <v>126123.75</v>
          </cell>
        </row>
        <row r="42">
          <cell r="I42">
            <v>126465.41666666667</v>
          </cell>
        </row>
        <row r="43">
          <cell r="I43">
            <v>126836.16666666667</v>
          </cell>
        </row>
        <row r="44">
          <cell r="I44">
            <v>127208</v>
          </cell>
        </row>
        <row r="45">
          <cell r="I45">
            <v>127630.5</v>
          </cell>
        </row>
        <row r="46">
          <cell r="I46">
            <v>127917.41666666667</v>
          </cell>
        </row>
        <row r="47">
          <cell r="I47">
            <v>128326.25</v>
          </cell>
        </row>
        <row r="48">
          <cell r="I48">
            <v>128375.25</v>
          </cell>
        </row>
        <row r="49">
          <cell r="I49">
            <v>128566.08333333333</v>
          </cell>
        </row>
        <row r="50">
          <cell r="I50">
            <v>128821.41666666667</v>
          </cell>
        </row>
        <row r="51">
          <cell r="I51">
            <v>128998.5</v>
          </cell>
        </row>
        <row r="52">
          <cell r="I52">
            <v>129390.41666666667</v>
          </cell>
        </row>
        <row r="53">
          <cell r="I53">
            <v>129640.08333333333</v>
          </cell>
        </row>
        <row r="54">
          <cell r="I54">
            <v>129929.75</v>
          </cell>
        </row>
        <row r="55">
          <cell r="I55">
            <v>130212.5</v>
          </cell>
        </row>
        <row r="56">
          <cell r="I56">
            <v>130456.16666666667</v>
          </cell>
        </row>
        <row r="57">
          <cell r="I57">
            <v>130696.83333333333</v>
          </cell>
        </row>
        <row r="58">
          <cell r="I58">
            <v>131009.91666666667</v>
          </cell>
        </row>
        <row r="59">
          <cell r="I59">
            <v>131059.66666666667</v>
          </cell>
        </row>
        <row r="60">
          <cell r="I60">
            <v>131515.91666666666</v>
          </cell>
        </row>
        <row r="61">
          <cell r="I61">
            <v>131774.33333333334</v>
          </cell>
        </row>
        <row r="62">
          <cell r="I62">
            <v>132024.91666666666</v>
          </cell>
        </row>
        <row r="63">
          <cell r="I63">
            <v>132343.16666666666</v>
          </cell>
        </row>
        <row r="64">
          <cell r="I64">
            <v>132533.83333333334</v>
          </cell>
        </row>
        <row r="65">
          <cell r="I65">
            <v>132777.91666666666</v>
          </cell>
        </row>
        <row r="66">
          <cell r="I66">
            <v>133036.58333333334</v>
          </cell>
        </row>
        <row r="67">
          <cell r="I67">
            <v>133347.91666666666</v>
          </cell>
        </row>
        <row r="68">
          <cell r="I68">
            <v>133688</v>
          </cell>
        </row>
        <row r="69">
          <cell r="I69">
            <v>134054.75</v>
          </cell>
        </row>
        <row r="70">
          <cell r="I70">
            <v>134356.75</v>
          </cell>
        </row>
        <row r="71">
          <cell r="I71">
            <v>134779.25</v>
          </cell>
        </row>
        <row r="72">
          <cell r="I72">
            <v>135025.5</v>
          </cell>
        </row>
        <row r="73">
          <cell r="I73">
            <v>135325.08333333334</v>
          </cell>
        </row>
        <row r="74">
          <cell r="I74">
            <v>135641.16666666666</v>
          </cell>
        </row>
        <row r="75">
          <cell r="I75">
            <v>135931.33333333334</v>
          </cell>
        </row>
        <row r="76">
          <cell r="I76">
            <v>136231.5</v>
          </cell>
        </row>
        <row r="77">
          <cell r="I77">
            <v>136563.33333333334</v>
          </cell>
        </row>
        <row r="78">
          <cell r="I78">
            <v>136876.41666666666</v>
          </cell>
        </row>
        <row r="79">
          <cell r="I79">
            <v>137198.58333333334</v>
          </cell>
        </row>
        <row r="80">
          <cell r="I80">
            <v>137535.25</v>
          </cell>
        </row>
        <row r="81">
          <cell r="I81">
            <v>137864.25</v>
          </cell>
        </row>
        <row r="82">
          <cell r="I82">
            <v>138183.33333333334</v>
          </cell>
        </row>
        <row r="83">
          <cell r="I83">
            <v>138532</v>
          </cell>
        </row>
        <row r="84">
          <cell r="I84">
            <v>138903.83333333334</v>
          </cell>
        </row>
        <row r="85">
          <cell r="I85">
            <v>139265.75</v>
          </cell>
        </row>
        <row r="86">
          <cell r="I86">
            <v>139617.91666666666</v>
          </cell>
        </row>
        <row r="87">
          <cell r="I87">
            <v>139984.25</v>
          </cell>
        </row>
        <row r="88">
          <cell r="I88">
            <v>140366.5</v>
          </cell>
        </row>
        <row r="89">
          <cell r="I89">
            <v>140710.83333333334</v>
          </cell>
        </row>
        <row r="90">
          <cell r="I90">
            <v>141033.41666666666</v>
          </cell>
        </row>
        <row r="91">
          <cell r="I91">
            <v>141347.16666666666</v>
          </cell>
        </row>
        <row r="92">
          <cell r="I92">
            <v>141663.16666666666</v>
          </cell>
        </row>
        <row r="93">
          <cell r="I93">
            <v>141973</v>
          </cell>
        </row>
        <row r="94">
          <cell r="I94">
            <v>142292</v>
          </cell>
        </row>
        <row r="95">
          <cell r="I95">
            <v>142601</v>
          </cell>
        </row>
        <row r="96">
          <cell r="I96">
            <v>142892</v>
          </cell>
        </row>
        <row r="97">
          <cell r="I97">
            <v>143339.91666666666</v>
          </cell>
        </row>
        <row r="98">
          <cell r="I98">
            <v>143653.33333333334</v>
          </cell>
        </row>
        <row r="99">
          <cell r="I99">
            <v>143937.33333333334</v>
          </cell>
        </row>
        <row r="100">
          <cell r="I100">
            <v>144190.08333333334</v>
          </cell>
        </row>
        <row r="101">
          <cell r="I101">
            <v>144427.25</v>
          </cell>
        </row>
        <row r="102">
          <cell r="I102">
            <v>144653.75</v>
          </cell>
        </row>
        <row r="103">
          <cell r="I103">
            <v>144887.66666666666</v>
          </cell>
        </row>
        <row r="104">
          <cell r="I104">
            <v>145096.16666666666</v>
          </cell>
        </row>
        <row r="105">
          <cell r="I105">
            <v>145299.66666666666</v>
          </cell>
        </row>
        <row r="106">
          <cell r="I106">
            <v>145509.5</v>
          </cell>
        </row>
        <row r="107">
          <cell r="I107">
            <v>145738.25</v>
          </cell>
        </row>
        <row r="108">
          <cell r="I108">
            <v>145962.08333333334</v>
          </cell>
        </row>
        <row r="109">
          <cell r="I109">
            <v>146074.5</v>
          </cell>
        </row>
        <row r="110">
          <cell r="I110">
            <v>146296.91666666666</v>
          </cell>
        </row>
        <row r="111">
          <cell r="I111">
            <v>146539.75</v>
          </cell>
        </row>
        <row r="112">
          <cell r="I112">
            <v>146798.41666666666</v>
          </cell>
        </row>
        <row r="113">
          <cell r="I113">
            <v>147087.66666666666</v>
          </cell>
        </row>
        <row r="114">
          <cell r="I114">
            <v>147416</v>
          </cell>
        </row>
        <row r="115">
          <cell r="I115">
            <v>147706.91666666666</v>
          </cell>
        </row>
        <row r="116">
          <cell r="I116">
            <v>147973.66666666666</v>
          </cell>
        </row>
        <row r="117">
          <cell r="I117">
            <v>148348.75</v>
          </cell>
        </row>
        <row r="118">
          <cell r="I118">
            <v>148668.5</v>
          </cell>
        </row>
        <row r="119">
          <cell r="I119">
            <v>148939.66666666666</v>
          </cell>
        </row>
        <row r="120">
          <cell r="I120">
            <v>149301.41666666666</v>
          </cell>
        </row>
        <row r="121">
          <cell r="I121">
            <v>149631.83333333334</v>
          </cell>
        </row>
        <row r="122">
          <cell r="I122">
            <v>149918.83333333334</v>
          </cell>
        </row>
        <row r="123">
          <cell r="I123">
            <v>150235.91666666666</v>
          </cell>
        </row>
        <row r="124">
          <cell r="I124">
            <v>150530.91666666666</v>
          </cell>
        </row>
        <row r="125">
          <cell r="I125">
            <v>150823.66666666666</v>
          </cell>
        </row>
        <row r="126">
          <cell r="I126">
            <v>151103.5</v>
          </cell>
        </row>
        <row r="127">
          <cell r="I127">
            <v>151408.58333333334</v>
          </cell>
        </row>
        <row r="128">
          <cell r="I128">
            <v>151828.16666666666</v>
          </cell>
        </row>
        <row r="129">
          <cell r="I129">
            <v>152135.16666666666</v>
          </cell>
        </row>
        <row r="130">
          <cell r="I130">
            <v>152464.08333333334</v>
          </cell>
        </row>
        <row r="131">
          <cell r="I131">
            <v>152829.08333333334</v>
          </cell>
        </row>
        <row r="132">
          <cell r="I132">
            <v>153108.33333333334</v>
          </cell>
        </row>
        <row r="133">
          <cell r="I133">
            <v>153393.08333333334</v>
          </cell>
        </row>
        <row r="134">
          <cell r="I134">
            <v>153742.75</v>
          </cell>
        </row>
        <row r="135">
          <cell r="I135">
            <v>154072.08333333334</v>
          </cell>
        </row>
        <row r="136">
          <cell r="I136">
            <v>154383.75</v>
          </cell>
        </row>
        <row r="137">
          <cell r="I137">
            <v>154709</v>
          </cell>
        </row>
        <row r="138">
          <cell r="I138">
            <v>155055.75</v>
          </cell>
        </row>
        <row r="139">
          <cell r="I139">
            <v>155376.16666666666</v>
          </cell>
        </row>
        <row r="140">
          <cell r="I140">
            <v>155651.91666666666</v>
          </cell>
        </row>
        <row r="141">
          <cell r="I141">
            <v>155963.91666666666</v>
          </cell>
        </row>
        <row r="142">
          <cell r="I142">
            <v>156310.08333333334</v>
          </cell>
        </row>
        <row r="143">
          <cell r="I143">
            <v>156640.08333333334</v>
          </cell>
        </row>
        <row r="144">
          <cell r="I144">
            <v>157010.75</v>
          </cell>
        </row>
        <row r="145">
          <cell r="I145">
            <v>157401.41666666666</v>
          </cell>
        </row>
        <row r="146">
          <cell r="I146">
            <v>157887.58333333334</v>
          </cell>
        </row>
        <row r="147">
          <cell r="I147">
            <v>158383.83333333334</v>
          </cell>
        </row>
        <row r="148">
          <cell r="I148">
            <v>158762</v>
          </cell>
        </row>
        <row r="149">
          <cell r="I149">
            <v>159064.33333333334</v>
          </cell>
        </row>
        <row r="150">
          <cell r="I150">
            <v>159367.16666666666</v>
          </cell>
        </row>
        <row r="151">
          <cell r="I151">
            <v>159692.83333333334</v>
          </cell>
        </row>
        <row r="152">
          <cell r="I152">
            <v>159981</v>
          </cell>
        </row>
        <row r="153">
          <cell r="I153">
            <v>160284.5</v>
          </cell>
        </row>
        <row r="154">
          <cell r="I154">
            <v>160364.16666666666</v>
          </cell>
        </row>
        <row r="155">
          <cell r="I155">
            <v>160477.66666666666</v>
          </cell>
        </row>
        <row r="156">
          <cell r="I156">
            <v>160561.91666666666</v>
          </cell>
        </row>
        <row r="157">
          <cell r="I157">
            <v>160620.41666666666</v>
          </cell>
        </row>
        <row r="158">
          <cell r="I158">
            <v>160563.75</v>
          </cell>
        </row>
        <row r="159">
          <cell r="I159">
            <v>160531</v>
          </cell>
        </row>
        <row r="160">
          <cell r="I160">
            <v>160655.33333333334</v>
          </cell>
        </row>
        <row r="161">
          <cell r="I161">
            <v>160816.16666666666</v>
          </cell>
        </row>
        <row r="162">
          <cell r="I162">
            <v>160973.66666666666</v>
          </cell>
        </row>
        <row r="163">
          <cell r="I163">
            <v>161138.41666666666</v>
          </cell>
        </row>
        <row r="164">
          <cell r="I164">
            <v>161279.83333333334</v>
          </cell>
        </row>
        <row r="165">
          <cell r="I165">
            <v>161335.91666666666</v>
          </cell>
        </row>
        <row r="166">
          <cell r="I166">
            <v>161583.75</v>
          </cell>
        </row>
        <row r="167">
          <cell r="I167">
            <v>161797.5</v>
          </cell>
        </row>
        <row r="168">
          <cell r="I168">
            <v>162023.83333333334</v>
          </cell>
        </row>
        <row r="169">
          <cell r="I169">
            <v>162167</v>
          </cell>
        </row>
        <row r="170">
          <cell r="I170">
            <v>162338.5</v>
          </cell>
        </row>
        <row r="171">
          <cell r="I171">
            <v>162422.91666666666</v>
          </cell>
        </row>
        <row r="172">
          <cell r="I172">
            <v>162461.83333333334</v>
          </cell>
        </row>
        <row r="173">
          <cell r="I173">
            <v>162502.83333333334</v>
          </cell>
        </row>
        <row r="174">
          <cell r="I174">
            <v>162484.08333333334</v>
          </cell>
        </row>
        <row r="175">
          <cell r="I175">
            <v>162488.5</v>
          </cell>
        </row>
        <row r="176">
          <cell r="I176">
            <v>162507.25</v>
          </cell>
        </row>
        <row r="177">
          <cell r="I177">
            <v>162618.33333333334</v>
          </cell>
        </row>
        <row r="178">
          <cell r="I178">
            <v>162643.83333333334</v>
          </cell>
        </row>
        <row r="179">
          <cell r="I179">
            <v>162748.5</v>
          </cell>
        </row>
        <row r="180">
          <cell r="I180">
            <v>162749</v>
          </cell>
        </row>
        <row r="181">
          <cell r="I181">
            <v>162845</v>
          </cell>
        </row>
        <row r="182">
          <cell r="I182">
            <v>162834.33333333334</v>
          </cell>
        </row>
        <row r="183">
          <cell r="I183">
            <v>162951.83333333334</v>
          </cell>
        </row>
        <row r="184">
          <cell r="I184">
            <v>162872.66666666666</v>
          </cell>
        </row>
        <row r="185">
          <cell r="I185">
            <v>162909.91666666666</v>
          </cell>
        </row>
        <row r="186">
          <cell r="I186">
            <v>162924.41666666666</v>
          </cell>
        </row>
        <row r="187">
          <cell r="I187">
            <v>163003.91666666666</v>
          </cell>
        </row>
        <row r="188">
          <cell r="I188">
            <v>162923.41666666666</v>
          </cell>
        </row>
        <row r="189">
          <cell r="I189">
            <v>162838</v>
          </cell>
        </row>
        <row r="190">
          <cell r="I190">
            <v>162847.83333333334</v>
          </cell>
        </row>
        <row r="191">
          <cell r="I191">
            <v>162755.08333333334</v>
          </cell>
        </row>
        <row r="192">
          <cell r="I192">
            <v>162732.08333333334</v>
          </cell>
        </row>
        <row r="193">
          <cell r="I193">
            <v>162655.58333333334</v>
          </cell>
        </row>
        <row r="194">
          <cell r="I194">
            <v>162634.83333333334</v>
          </cell>
        </row>
        <row r="195">
          <cell r="I195">
            <v>162508.5</v>
          </cell>
        </row>
        <row r="196">
          <cell r="I196">
            <v>162553.91666666666</v>
          </cell>
        </row>
        <row r="197">
          <cell r="I197">
            <v>162490.58333333334</v>
          </cell>
        </row>
        <row r="198">
          <cell r="I198">
            <v>162439.75</v>
          </cell>
        </row>
        <row r="199">
          <cell r="I199">
            <v>162264.16666666666</v>
          </cell>
        </row>
        <row r="200">
          <cell r="I200">
            <v>162213</v>
          </cell>
        </row>
        <row r="201">
          <cell r="I201">
            <v>162096.83333333334</v>
          </cell>
        </row>
        <row r="202">
          <cell r="I202">
            <v>161975.16666666666</v>
          </cell>
        </row>
        <row r="203">
          <cell r="I203">
            <v>161852.25</v>
          </cell>
        </row>
        <row r="204">
          <cell r="I204">
            <v>161730.33333333334</v>
          </cell>
        </row>
        <row r="205">
          <cell r="I205">
            <v>161617.16666666666</v>
          </cell>
        </row>
        <row r="206">
          <cell r="I206">
            <v>161501</v>
          </cell>
        </row>
        <row r="207">
          <cell r="I207">
            <v>161381.66666666666</v>
          </cell>
        </row>
        <row r="208">
          <cell r="I208">
            <v>161306.66666666666</v>
          </cell>
        </row>
        <row r="209">
          <cell r="I209">
            <v>161230.91666666666</v>
          </cell>
        </row>
        <row r="210">
          <cell r="I210">
            <v>161173.25</v>
          </cell>
        </row>
        <row r="211">
          <cell r="I211">
            <v>161147.08333333334</v>
          </cell>
        </row>
        <row r="212">
          <cell r="I212">
            <v>161165.33333333334</v>
          </cell>
        </row>
        <row r="213">
          <cell r="I213">
            <v>161187.08333333334</v>
          </cell>
        </row>
        <row r="214">
          <cell r="I214">
            <v>161191.25</v>
          </cell>
        </row>
        <row r="215">
          <cell r="I215">
            <v>161213.33333333334</v>
          </cell>
        </row>
        <row r="216">
          <cell r="I216">
            <v>161233.16666666666</v>
          </cell>
        </row>
        <row r="217">
          <cell r="I217">
            <v>161243.58333333334</v>
          </cell>
        </row>
        <row r="218">
          <cell r="I218">
            <v>161272.41666666666</v>
          </cell>
        </row>
        <row r="219">
          <cell r="I219">
            <v>161306.75</v>
          </cell>
        </row>
        <row r="220">
          <cell r="I220">
            <v>161334.83333333334</v>
          </cell>
        </row>
        <row r="221">
          <cell r="I221">
            <v>161377.58333333334</v>
          </cell>
        </row>
        <row r="222">
          <cell r="I222">
            <v>161417.33333333334</v>
          </cell>
        </row>
        <row r="223">
          <cell r="I223">
            <v>161456.75</v>
          </cell>
        </row>
        <row r="224">
          <cell r="I224">
            <v>161488.5</v>
          </cell>
        </row>
        <row r="225">
          <cell r="I225">
            <v>161536.91666666666</v>
          </cell>
        </row>
        <row r="226">
          <cell r="I226">
            <v>161622.25</v>
          </cell>
        </row>
        <row r="227">
          <cell r="I227">
            <v>161705.33333333334</v>
          </cell>
        </row>
        <row r="228">
          <cell r="I228">
            <v>161789.83333333334</v>
          </cell>
        </row>
        <row r="229">
          <cell r="I229">
            <v>161901.41666666666</v>
          </cell>
        </row>
        <row r="230">
          <cell r="I230">
            <v>162006</v>
          </cell>
        </row>
        <row r="231">
          <cell r="I231">
            <v>162127.83333333334</v>
          </cell>
        </row>
        <row r="232">
          <cell r="I232">
            <v>162219.33333333334</v>
          </cell>
        </row>
        <row r="233">
          <cell r="I233">
            <v>162307.41666666666</v>
          </cell>
        </row>
        <row r="234">
          <cell r="I234">
            <v>162414.83333333334</v>
          </cell>
        </row>
        <row r="235">
          <cell r="I235">
            <v>162517.66666666666</v>
          </cell>
        </row>
        <row r="236">
          <cell r="I236">
            <v>162629.25</v>
          </cell>
        </row>
        <row r="237">
          <cell r="I237">
            <v>162723.75</v>
          </cell>
        </row>
        <row r="238">
          <cell r="I238">
            <v>162791.5</v>
          </cell>
        </row>
        <row r="239">
          <cell r="I239">
            <v>162893.58333333334</v>
          </cell>
        </row>
        <row r="240">
          <cell r="I240">
            <v>163005.08333333334</v>
          </cell>
        </row>
        <row r="241">
          <cell r="I241">
            <v>163124.66666666666</v>
          </cell>
        </row>
        <row r="242">
          <cell r="I242">
            <v>163246.08333333334</v>
          </cell>
        </row>
        <row r="243">
          <cell r="I243">
            <v>163370.33333333334</v>
          </cell>
        </row>
        <row r="244">
          <cell r="I244">
            <v>163507.83333333334</v>
          </cell>
        </row>
        <row r="245">
          <cell r="I245">
            <v>163603.08333333334</v>
          </cell>
        </row>
        <row r="246">
          <cell r="I246">
            <v>163749.41666666666</v>
          </cell>
        </row>
        <row r="247">
          <cell r="I247">
            <v>163887.66666666666</v>
          </cell>
        </row>
        <row r="248">
          <cell r="I248">
            <v>164019</v>
          </cell>
        </row>
        <row r="249">
          <cell r="I249">
            <v>164211.41666666666</v>
          </cell>
        </row>
        <row r="250">
          <cell r="I250">
            <v>164370.5</v>
          </cell>
        </row>
        <row r="251">
          <cell r="I251">
            <v>164498</v>
          </cell>
        </row>
        <row r="252">
          <cell r="I252">
            <v>164648.41666666666</v>
          </cell>
        </row>
      </sheetData>
      <sheetData sheetId="3">
        <row r="41">
          <cell r="E41">
            <v>3042</v>
          </cell>
        </row>
      </sheetData>
      <sheetData sheetId="4">
        <row r="41">
          <cell r="E41">
            <v>2385</v>
          </cell>
        </row>
      </sheetData>
      <sheetData sheetId="5">
        <row r="41">
          <cell r="E41">
            <v>15444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CST"/>
      <sheetName val="Comparison"/>
      <sheetName val="Charts"/>
    </sheetNames>
    <sheetDataSet>
      <sheetData sheetId="0">
        <row r="3">
          <cell r="BD3">
            <v>1300136</v>
          </cell>
        </row>
        <row r="51">
          <cell r="D51">
            <v>1233833</v>
          </cell>
          <cell r="E51">
            <v>142455</v>
          </cell>
          <cell r="H51">
            <v>17741</v>
          </cell>
        </row>
        <row r="52">
          <cell r="D52">
            <v>1239587</v>
          </cell>
          <cell r="E52">
            <v>142712</v>
          </cell>
          <cell r="H52">
            <v>17821</v>
          </cell>
        </row>
        <row r="53">
          <cell r="D53">
            <v>1242839</v>
          </cell>
          <cell r="E53">
            <v>143007</v>
          </cell>
          <cell r="H53">
            <v>17793</v>
          </cell>
        </row>
        <row r="54">
          <cell r="D54">
            <v>1238547</v>
          </cell>
          <cell r="E54">
            <v>143387</v>
          </cell>
          <cell r="H54">
            <v>17875</v>
          </cell>
        </row>
        <row r="55">
          <cell r="D55">
            <v>1231447</v>
          </cell>
          <cell r="E55">
            <v>143619</v>
          </cell>
          <cell r="H55">
            <v>17943</v>
          </cell>
        </row>
        <row r="56">
          <cell r="D56">
            <v>1231373</v>
          </cell>
          <cell r="E56">
            <v>143894</v>
          </cell>
          <cell r="H56">
            <v>17963</v>
          </cell>
        </row>
        <row r="57">
          <cell r="D57">
            <v>1234439</v>
          </cell>
          <cell r="E57">
            <v>144246</v>
          </cell>
          <cell r="H57">
            <v>17913</v>
          </cell>
        </row>
        <row r="58">
          <cell r="D58">
            <v>1236382</v>
          </cell>
          <cell r="E58">
            <v>144446</v>
          </cell>
          <cell r="H58">
            <v>18039</v>
          </cell>
        </row>
        <row r="59">
          <cell r="D59">
            <v>1239364</v>
          </cell>
          <cell r="E59">
            <v>146420</v>
          </cell>
          <cell r="H59">
            <v>18097</v>
          </cell>
        </row>
        <row r="60">
          <cell r="D60">
            <v>1244291</v>
          </cell>
          <cell r="E60">
            <v>145296</v>
          </cell>
          <cell r="H60">
            <v>18160</v>
          </cell>
        </row>
        <row r="61">
          <cell r="D61">
            <v>1253524</v>
          </cell>
          <cell r="E61">
            <v>145353</v>
          </cell>
          <cell r="H61">
            <v>18249</v>
          </cell>
        </row>
        <row r="62">
          <cell r="D62">
            <v>1261216</v>
          </cell>
          <cell r="E62">
            <v>145446</v>
          </cell>
          <cell r="H62">
            <v>18320</v>
          </cell>
        </row>
        <row r="63">
          <cell r="D63">
            <v>1269604</v>
          </cell>
          <cell r="E63">
            <v>145301</v>
          </cell>
          <cell r="H63">
            <v>18357</v>
          </cell>
        </row>
        <row r="64">
          <cell r="D64">
            <v>1274846</v>
          </cell>
          <cell r="E64">
            <v>145430</v>
          </cell>
          <cell r="H64">
            <v>18437</v>
          </cell>
        </row>
        <row r="65">
          <cell r="D65">
            <v>1277125</v>
          </cell>
          <cell r="E65">
            <v>145814</v>
          </cell>
          <cell r="H65">
            <v>18449</v>
          </cell>
        </row>
        <row r="66">
          <cell r="D66">
            <v>1272206</v>
          </cell>
          <cell r="E66">
            <v>145889</v>
          </cell>
          <cell r="H66">
            <v>18509</v>
          </cell>
        </row>
        <row r="67">
          <cell r="D67">
            <v>1265292</v>
          </cell>
          <cell r="E67">
            <v>146061</v>
          </cell>
          <cell r="H67">
            <v>18642</v>
          </cell>
        </row>
        <row r="68">
          <cell r="D68">
            <v>1265610</v>
          </cell>
          <cell r="E68">
            <v>146412</v>
          </cell>
          <cell r="H68">
            <v>18712</v>
          </cell>
        </row>
        <row r="69">
          <cell r="D69">
            <v>1267591</v>
          </cell>
          <cell r="E69">
            <v>146991</v>
          </cell>
          <cell r="H69">
            <v>18653</v>
          </cell>
        </row>
        <row r="70">
          <cell r="D70">
            <v>1268742</v>
          </cell>
          <cell r="E70">
            <v>147132</v>
          </cell>
          <cell r="H70">
            <v>18822</v>
          </cell>
        </row>
        <row r="71">
          <cell r="D71">
            <v>1271610</v>
          </cell>
          <cell r="E71">
            <v>147769</v>
          </cell>
          <cell r="H71">
            <v>18884</v>
          </cell>
        </row>
        <row r="72">
          <cell r="D72">
            <v>1274346</v>
          </cell>
          <cell r="E72">
            <v>147965</v>
          </cell>
          <cell r="H72">
            <v>18849</v>
          </cell>
        </row>
        <row r="73">
          <cell r="D73">
            <v>1282833</v>
          </cell>
          <cell r="E73">
            <v>148267</v>
          </cell>
          <cell r="H73">
            <v>18930</v>
          </cell>
        </row>
        <row r="74">
          <cell r="D74">
            <v>1288993</v>
          </cell>
          <cell r="E74">
            <v>148550</v>
          </cell>
          <cell r="H74">
            <v>19124</v>
          </cell>
        </row>
        <row r="75">
          <cell r="D75">
            <v>1294849</v>
          </cell>
          <cell r="E75">
            <v>148772</v>
          </cell>
          <cell r="H75">
            <v>18937</v>
          </cell>
        </row>
        <row r="76">
          <cell r="D76">
            <v>1301998</v>
          </cell>
          <cell r="E76">
            <v>149370</v>
          </cell>
          <cell r="H76">
            <v>19099</v>
          </cell>
        </row>
        <row r="77">
          <cell r="D77">
            <v>1302983</v>
          </cell>
          <cell r="E77">
            <v>149305</v>
          </cell>
          <cell r="H77">
            <v>19083</v>
          </cell>
        </row>
        <row r="78">
          <cell r="D78">
            <v>1297434</v>
          </cell>
          <cell r="E78">
            <v>149090</v>
          </cell>
          <cell r="H78">
            <v>19082</v>
          </cell>
        </row>
        <row r="79">
          <cell r="D79">
            <v>1294841</v>
          </cell>
          <cell r="E79">
            <v>150562</v>
          </cell>
          <cell r="H79">
            <v>19132</v>
          </cell>
        </row>
        <row r="80">
          <cell r="D80">
            <v>1295383</v>
          </cell>
          <cell r="E80">
            <v>150249</v>
          </cell>
          <cell r="H80">
            <v>19120</v>
          </cell>
        </row>
        <row r="81">
          <cell r="D81">
            <v>1296698</v>
          </cell>
          <cell r="E81">
            <v>150245</v>
          </cell>
          <cell r="H81">
            <v>19140</v>
          </cell>
        </row>
        <row r="82">
          <cell r="D82">
            <v>1299529</v>
          </cell>
          <cell r="E82">
            <v>151473</v>
          </cell>
          <cell r="H82">
            <v>19137</v>
          </cell>
        </row>
        <row r="83">
          <cell r="D83">
            <v>1301799</v>
          </cell>
          <cell r="E83">
            <v>151734</v>
          </cell>
          <cell r="H83">
            <v>19284</v>
          </cell>
        </row>
        <row r="84">
          <cell r="D84">
            <v>1304134</v>
          </cell>
          <cell r="E84">
            <v>151409</v>
          </cell>
          <cell r="H84">
            <v>19211</v>
          </cell>
        </row>
        <row r="85">
          <cell r="D85">
            <v>1310475</v>
          </cell>
          <cell r="E85">
            <v>152072</v>
          </cell>
          <cell r="H85">
            <v>19395</v>
          </cell>
        </row>
        <row r="86">
          <cell r="D86">
            <v>1316369</v>
          </cell>
          <cell r="E86">
            <v>152090</v>
          </cell>
          <cell r="H86">
            <v>19331</v>
          </cell>
        </row>
        <row r="87">
          <cell r="D87">
            <v>1322388</v>
          </cell>
          <cell r="E87">
            <v>152285</v>
          </cell>
          <cell r="H87">
            <v>19437</v>
          </cell>
        </row>
        <row r="88">
          <cell r="D88">
            <v>1327540</v>
          </cell>
          <cell r="E88">
            <v>152728</v>
          </cell>
          <cell r="H88">
            <v>19544</v>
          </cell>
        </row>
        <row r="89">
          <cell r="D89">
            <v>1330550</v>
          </cell>
          <cell r="E89">
            <v>152966</v>
          </cell>
          <cell r="H89">
            <v>19456</v>
          </cell>
        </row>
        <row r="90">
          <cell r="D90">
            <v>1329175</v>
          </cell>
          <cell r="E90">
            <v>154125</v>
          </cell>
          <cell r="H90">
            <v>19627</v>
          </cell>
        </row>
        <row r="91">
          <cell r="D91">
            <v>1327247</v>
          </cell>
          <cell r="E91">
            <v>154246</v>
          </cell>
          <cell r="H91">
            <v>19622</v>
          </cell>
        </row>
        <row r="92">
          <cell r="D92">
            <v>1328067</v>
          </cell>
          <cell r="E92">
            <v>154196</v>
          </cell>
          <cell r="H92">
            <v>19586</v>
          </cell>
        </row>
        <row r="93">
          <cell r="D93">
            <v>1330368</v>
          </cell>
          <cell r="E93">
            <v>154625</v>
          </cell>
          <cell r="H93">
            <v>19682</v>
          </cell>
        </row>
        <row r="94">
          <cell r="D94">
            <v>1332916</v>
          </cell>
          <cell r="E94">
            <v>154824</v>
          </cell>
          <cell r="H94">
            <v>19868</v>
          </cell>
        </row>
        <row r="95">
          <cell r="D95">
            <v>1334628</v>
          </cell>
          <cell r="E95">
            <v>155151</v>
          </cell>
          <cell r="H95">
            <v>19860</v>
          </cell>
        </row>
        <row r="96">
          <cell r="D96">
            <v>1337646</v>
          </cell>
          <cell r="E96">
            <v>155605</v>
          </cell>
          <cell r="H96">
            <v>19882</v>
          </cell>
        </row>
        <row r="97">
          <cell r="D97">
            <v>1343487</v>
          </cell>
          <cell r="E97">
            <v>156024</v>
          </cell>
          <cell r="H97">
            <v>19999</v>
          </cell>
        </row>
        <row r="98">
          <cell r="D98">
            <v>1347450</v>
          </cell>
          <cell r="E98">
            <v>155830</v>
          </cell>
          <cell r="H98">
            <v>20234</v>
          </cell>
        </row>
        <row r="99">
          <cell r="D99">
            <v>1353786</v>
          </cell>
          <cell r="E99">
            <v>156188</v>
          </cell>
          <cell r="H99">
            <v>20293</v>
          </cell>
        </row>
        <row r="100">
          <cell r="D100">
            <v>1357284</v>
          </cell>
          <cell r="E100">
            <v>156889</v>
          </cell>
          <cell r="H100">
            <v>20309</v>
          </cell>
        </row>
        <row r="101">
          <cell r="D101">
            <v>1360100</v>
          </cell>
          <cell r="E101">
            <v>156811</v>
          </cell>
          <cell r="H101">
            <v>20371</v>
          </cell>
        </row>
        <row r="102">
          <cell r="D102">
            <v>1360024</v>
          </cell>
          <cell r="E102">
            <v>157434</v>
          </cell>
          <cell r="H102">
            <v>20344</v>
          </cell>
        </row>
        <row r="103">
          <cell r="D103">
            <v>1360024</v>
          </cell>
          <cell r="E103">
            <v>157990</v>
          </cell>
          <cell r="H103">
            <v>20502</v>
          </cell>
        </row>
        <row r="104">
          <cell r="D104">
            <v>1361026</v>
          </cell>
          <cell r="E104">
            <v>158350</v>
          </cell>
          <cell r="H104">
            <v>20441</v>
          </cell>
        </row>
        <row r="105">
          <cell r="D105">
            <v>1364088</v>
          </cell>
          <cell r="E105">
            <v>158585</v>
          </cell>
          <cell r="H105">
            <v>20526</v>
          </cell>
        </row>
        <row r="106">
          <cell r="D106">
            <v>1365744</v>
          </cell>
          <cell r="E106">
            <v>159272</v>
          </cell>
          <cell r="H106">
            <v>20543</v>
          </cell>
        </row>
        <row r="107">
          <cell r="D107">
            <v>1369122</v>
          </cell>
          <cell r="E107">
            <v>159839</v>
          </cell>
          <cell r="H107">
            <v>20659</v>
          </cell>
        </row>
        <row r="108">
          <cell r="D108">
            <v>1370668</v>
          </cell>
          <cell r="E108">
            <v>161439</v>
          </cell>
          <cell r="H108">
            <v>20852</v>
          </cell>
        </row>
        <row r="109">
          <cell r="D109">
            <v>1371373</v>
          </cell>
          <cell r="E109">
            <v>161979</v>
          </cell>
          <cell r="H109">
            <v>20923</v>
          </cell>
        </row>
        <row r="110">
          <cell r="D110">
            <v>1380977</v>
          </cell>
          <cell r="E110">
            <v>160368</v>
          </cell>
          <cell r="H110">
            <v>20805</v>
          </cell>
        </row>
        <row r="111">
          <cell r="D111">
            <v>1383522</v>
          </cell>
          <cell r="E111">
            <v>159816</v>
          </cell>
          <cell r="H111">
            <v>20779</v>
          </cell>
        </row>
        <row r="112">
          <cell r="D112">
            <v>1388413</v>
          </cell>
          <cell r="E112">
            <v>160523</v>
          </cell>
          <cell r="H112">
            <v>20854</v>
          </cell>
        </row>
        <row r="113">
          <cell r="D113">
            <v>1390388</v>
          </cell>
          <cell r="E113">
            <v>160719</v>
          </cell>
          <cell r="H113">
            <v>20868</v>
          </cell>
        </row>
        <row r="114">
          <cell r="D114">
            <v>1390826</v>
          </cell>
          <cell r="E114">
            <v>160892</v>
          </cell>
          <cell r="H114">
            <v>20885</v>
          </cell>
        </row>
        <row r="115">
          <cell r="D115">
            <v>1391681</v>
          </cell>
          <cell r="E115">
            <v>161632</v>
          </cell>
          <cell r="H115">
            <v>20921</v>
          </cell>
        </row>
        <row r="116">
          <cell r="D116">
            <v>1381997</v>
          </cell>
          <cell r="E116">
            <v>159306</v>
          </cell>
          <cell r="H116">
            <v>20604</v>
          </cell>
        </row>
        <row r="117">
          <cell r="D117">
            <v>1386201</v>
          </cell>
          <cell r="E117">
            <v>159947</v>
          </cell>
          <cell r="H117">
            <v>20667</v>
          </cell>
        </row>
        <row r="118">
          <cell r="D118">
            <v>1390012</v>
          </cell>
          <cell r="E118">
            <v>160283</v>
          </cell>
          <cell r="H118">
            <v>20776</v>
          </cell>
        </row>
        <row r="119">
          <cell r="D119">
            <v>1393375</v>
          </cell>
          <cell r="E119">
            <v>160541</v>
          </cell>
          <cell r="H119">
            <v>20891</v>
          </cell>
        </row>
        <row r="120">
          <cell r="D120">
            <v>1396942</v>
          </cell>
          <cell r="E120">
            <v>160759</v>
          </cell>
          <cell r="H120">
            <v>20912</v>
          </cell>
        </row>
        <row r="121">
          <cell r="D121">
            <v>1402357</v>
          </cell>
          <cell r="E121">
            <v>161586</v>
          </cell>
          <cell r="H121">
            <v>21061</v>
          </cell>
        </row>
        <row r="122">
          <cell r="D122">
            <v>1407725</v>
          </cell>
          <cell r="E122">
            <v>161860</v>
          </cell>
          <cell r="H122">
            <v>20994</v>
          </cell>
        </row>
        <row r="123">
          <cell r="D123">
            <v>1412056</v>
          </cell>
          <cell r="E123">
            <v>161746</v>
          </cell>
          <cell r="H123">
            <v>21093</v>
          </cell>
        </row>
        <row r="124">
          <cell r="D124">
            <v>1416705</v>
          </cell>
          <cell r="E124">
            <v>162413</v>
          </cell>
          <cell r="H124">
            <v>21139</v>
          </cell>
        </row>
        <row r="125">
          <cell r="D125">
            <v>1420537</v>
          </cell>
          <cell r="E125">
            <v>162696</v>
          </cell>
          <cell r="H125">
            <v>21156</v>
          </cell>
        </row>
        <row r="126">
          <cell r="D126">
            <v>1420670</v>
          </cell>
          <cell r="E126">
            <v>162589</v>
          </cell>
          <cell r="H126">
            <v>21120</v>
          </cell>
        </row>
        <row r="127">
          <cell r="D127">
            <v>1421007</v>
          </cell>
          <cell r="E127">
            <v>162305</v>
          </cell>
          <cell r="H127">
            <v>21203</v>
          </cell>
        </row>
        <row r="128">
          <cell r="D128">
            <v>1421610</v>
          </cell>
          <cell r="E128">
            <v>162280</v>
          </cell>
          <cell r="H128">
            <v>21210</v>
          </cell>
        </row>
        <row r="129">
          <cell r="D129">
            <v>1425229</v>
          </cell>
          <cell r="E129">
            <v>162512</v>
          </cell>
          <cell r="H129">
            <v>21305</v>
          </cell>
        </row>
        <row r="130">
          <cell r="D130">
            <v>1427208</v>
          </cell>
          <cell r="E130">
            <v>162999</v>
          </cell>
          <cell r="H130">
            <v>21497</v>
          </cell>
        </row>
        <row r="131">
          <cell r="D131">
            <v>1429559</v>
          </cell>
          <cell r="E131">
            <v>162259</v>
          </cell>
          <cell r="H131">
            <v>21548</v>
          </cell>
        </row>
        <row r="132">
          <cell r="D132">
            <v>1431506</v>
          </cell>
          <cell r="E132">
            <v>162817</v>
          </cell>
          <cell r="H132">
            <v>21658</v>
          </cell>
        </row>
        <row r="133">
          <cell r="D133">
            <v>1436086</v>
          </cell>
          <cell r="E133">
            <v>162599</v>
          </cell>
          <cell r="H133">
            <v>21697</v>
          </cell>
        </row>
        <row r="134">
          <cell r="D134">
            <v>1439559</v>
          </cell>
          <cell r="E134">
            <v>162327</v>
          </cell>
          <cell r="H134">
            <v>21848</v>
          </cell>
        </row>
        <row r="135">
          <cell r="D135">
            <v>1443366</v>
          </cell>
          <cell r="E135">
            <v>162238</v>
          </cell>
          <cell r="H135">
            <v>21884</v>
          </cell>
        </row>
        <row r="136">
          <cell r="D136">
            <v>1446822</v>
          </cell>
          <cell r="E136">
            <v>162188</v>
          </cell>
          <cell r="H136">
            <v>21961</v>
          </cell>
        </row>
        <row r="137">
          <cell r="D137">
            <v>1448975</v>
          </cell>
          <cell r="E137">
            <v>162749</v>
          </cell>
          <cell r="H137">
            <v>21941</v>
          </cell>
        </row>
        <row r="138">
          <cell r="D138">
            <v>1448322</v>
          </cell>
          <cell r="E138">
            <v>162814</v>
          </cell>
          <cell r="H138">
            <v>21975</v>
          </cell>
        </row>
        <row r="139">
          <cell r="D139">
            <v>1447045</v>
          </cell>
          <cell r="E139">
            <v>163638</v>
          </cell>
          <cell r="H139">
            <v>22357</v>
          </cell>
        </row>
        <row r="140">
          <cell r="D140">
            <v>1446743</v>
          </cell>
          <cell r="E140">
            <v>162586</v>
          </cell>
          <cell r="H140">
            <v>22171</v>
          </cell>
        </row>
        <row r="141">
          <cell r="D141">
            <v>1447072</v>
          </cell>
          <cell r="E141">
            <v>163768</v>
          </cell>
          <cell r="H141">
            <v>22365</v>
          </cell>
        </row>
        <row r="142">
          <cell r="D142">
            <v>1447084</v>
          </cell>
          <cell r="E142">
            <v>163005</v>
          </cell>
          <cell r="H142">
            <v>22376</v>
          </cell>
        </row>
        <row r="143">
          <cell r="D143">
            <v>1447870</v>
          </cell>
          <cell r="E143">
            <v>163411</v>
          </cell>
          <cell r="H143">
            <v>22517</v>
          </cell>
        </row>
        <row r="144">
          <cell r="D144">
            <v>1447612</v>
          </cell>
          <cell r="E144">
            <v>162689</v>
          </cell>
          <cell r="H144">
            <v>22549</v>
          </cell>
        </row>
        <row r="145">
          <cell r="D145">
            <v>1448446</v>
          </cell>
          <cell r="E145">
            <v>164009</v>
          </cell>
          <cell r="H145">
            <v>22758</v>
          </cell>
        </row>
        <row r="146">
          <cell r="D146">
            <v>1447909</v>
          </cell>
          <cell r="E146">
            <v>161377</v>
          </cell>
          <cell r="H146">
            <v>22606</v>
          </cell>
        </row>
        <row r="147">
          <cell r="D147">
            <v>1450881</v>
          </cell>
          <cell r="E147">
            <v>162685</v>
          </cell>
          <cell r="H147">
            <v>22845</v>
          </cell>
        </row>
        <row r="148">
          <cell r="D148">
            <v>1451349</v>
          </cell>
          <cell r="E148">
            <v>162362</v>
          </cell>
          <cell r="H148">
            <v>22957</v>
          </cell>
        </row>
        <row r="149">
          <cell r="D149">
            <v>1452491</v>
          </cell>
          <cell r="E149">
            <v>163703</v>
          </cell>
          <cell r="H149">
            <v>23128</v>
          </cell>
        </row>
        <row r="150">
          <cell r="D150">
            <v>1451218</v>
          </cell>
          <cell r="E150">
            <v>161848</v>
          </cell>
          <cell r="H150">
            <v>22969</v>
          </cell>
        </row>
        <row r="151">
          <cell r="D151">
            <v>1448766</v>
          </cell>
          <cell r="E151">
            <v>162613</v>
          </cell>
          <cell r="H151">
            <v>23068</v>
          </cell>
        </row>
        <row r="152">
          <cell r="D152">
            <v>1447578</v>
          </cell>
          <cell r="E152">
            <v>162704</v>
          </cell>
          <cell r="H152">
            <v>23034</v>
          </cell>
        </row>
        <row r="153">
          <cell r="D153">
            <v>1446797</v>
          </cell>
          <cell r="E153">
            <v>162655</v>
          </cell>
          <cell r="H153">
            <v>22999</v>
          </cell>
        </row>
        <row r="154">
          <cell r="D154">
            <v>1446304</v>
          </cell>
          <cell r="E154">
            <v>162729</v>
          </cell>
          <cell r="H154">
            <v>23069</v>
          </cell>
        </row>
        <row r="155">
          <cell r="D155">
            <v>1445067</v>
          </cell>
          <cell r="E155">
            <v>162493</v>
          </cell>
          <cell r="H155">
            <v>23106</v>
          </cell>
        </row>
        <row r="156">
          <cell r="D156">
            <v>1442971</v>
          </cell>
          <cell r="E156">
            <v>162440</v>
          </cell>
          <cell r="H156">
            <v>23154</v>
          </cell>
        </row>
        <row r="157">
          <cell r="D157">
            <v>1442571</v>
          </cell>
          <cell r="E157">
            <v>162493</v>
          </cell>
          <cell r="H157">
            <v>23187</v>
          </cell>
        </row>
        <row r="158">
          <cell r="D158">
            <v>1442516</v>
          </cell>
          <cell r="E158">
            <v>161922</v>
          </cell>
          <cell r="H158">
            <v>23183</v>
          </cell>
        </row>
        <row r="159">
          <cell r="D159">
            <v>1443753</v>
          </cell>
          <cell r="E159">
            <v>161925</v>
          </cell>
          <cell r="H159">
            <v>23210</v>
          </cell>
        </row>
        <row r="160">
          <cell r="D160">
            <v>1444924</v>
          </cell>
          <cell r="E160">
            <v>161752</v>
          </cell>
          <cell r="H160">
            <v>23191</v>
          </cell>
        </row>
        <row r="161">
          <cell r="D161">
            <v>1445738</v>
          </cell>
          <cell r="E161">
            <v>161596</v>
          </cell>
          <cell r="H161">
            <v>23303</v>
          </cell>
        </row>
        <row r="162">
          <cell r="D162">
            <v>1443326</v>
          </cell>
          <cell r="E162">
            <v>161234</v>
          </cell>
          <cell r="H162">
            <v>23307</v>
          </cell>
        </row>
        <row r="163">
          <cell r="D163">
            <v>1441770</v>
          </cell>
          <cell r="E163">
            <v>161219</v>
          </cell>
          <cell r="G163">
            <v>1622</v>
          </cell>
          <cell r="H163">
            <v>23382</v>
          </cell>
        </row>
        <row r="164">
          <cell r="D164">
            <v>1440419</v>
          </cell>
          <cell r="E164">
            <v>161244</v>
          </cell>
          <cell r="G164">
            <v>1617</v>
          </cell>
          <cell r="H164">
            <v>23331</v>
          </cell>
        </row>
        <row r="165">
          <cell r="D165">
            <v>1439991</v>
          </cell>
          <cell r="E165">
            <v>161180</v>
          </cell>
          <cell r="G165">
            <v>1615</v>
          </cell>
          <cell r="H165">
            <v>23295</v>
          </cell>
        </row>
        <row r="166">
          <cell r="D166">
            <v>1439775</v>
          </cell>
          <cell r="E166">
            <v>161266</v>
          </cell>
          <cell r="G166">
            <v>1616</v>
          </cell>
          <cell r="H166">
            <v>23337</v>
          </cell>
        </row>
        <row r="167">
          <cell r="D167">
            <v>1437863</v>
          </cell>
          <cell r="E167">
            <v>161135</v>
          </cell>
          <cell r="G167">
            <v>1614</v>
          </cell>
          <cell r="H167">
            <v>23384</v>
          </cell>
        </row>
        <row r="168">
          <cell r="D168">
            <v>1436780</v>
          </cell>
          <cell r="E168">
            <v>161046</v>
          </cell>
          <cell r="G168">
            <v>1615</v>
          </cell>
          <cell r="H168">
            <v>23397</v>
          </cell>
        </row>
        <row r="169">
          <cell r="D169">
            <v>1438125</v>
          </cell>
          <cell r="E169">
            <v>161061</v>
          </cell>
          <cell r="G169">
            <v>1618</v>
          </cell>
          <cell r="H169">
            <v>23328</v>
          </cell>
        </row>
        <row r="170">
          <cell r="D170">
            <v>1439249</v>
          </cell>
          <cell r="E170">
            <v>161022</v>
          </cell>
          <cell r="G170">
            <v>1616</v>
          </cell>
          <cell r="H170">
            <v>23349</v>
          </cell>
        </row>
        <row r="171">
          <cell r="D171">
            <v>1442215</v>
          </cell>
          <cell r="E171">
            <v>161016</v>
          </cell>
          <cell r="G171">
            <v>1613</v>
          </cell>
          <cell r="H171">
            <v>23463</v>
          </cell>
        </row>
        <row r="172">
          <cell r="D172">
            <v>1444106</v>
          </cell>
          <cell r="E172">
            <v>161060</v>
          </cell>
          <cell r="G172">
            <v>1608</v>
          </cell>
          <cell r="H172">
            <v>23441</v>
          </cell>
        </row>
        <row r="173">
          <cell r="D173">
            <v>1445891</v>
          </cell>
          <cell r="E173">
            <v>161282</v>
          </cell>
          <cell r="G173">
            <v>1606</v>
          </cell>
          <cell r="H173">
            <v>23504</v>
          </cell>
        </row>
        <row r="174">
          <cell r="D174">
            <v>1445769</v>
          </cell>
          <cell r="E174">
            <v>161453</v>
          </cell>
          <cell r="G174">
            <v>1608</v>
          </cell>
          <cell r="H174">
            <v>23509</v>
          </cell>
        </row>
        <row r="175">
          <cell r="D175">
            <v>1444735</v>
          </cell>
          <cell r="E175">
            <v>161480</v>
          </cell>
          <cell r="G175">
            <v>1604</v>
          </cell>
          <cell r="H175">
            <v>23528</v>
          </cell>
        </row>
        <row r="176">
          <cell r="D176">
            <v>1445527</v>
          </cell>
          <cell r="E176">
            <v>161294</v>
          </cell>
          <cell r="G176">
            <v>1631</v>
          </cell>
          <cell r="H176">
            <v>23525</v>
          </cell>
        </row>
        <row r="177">
          <cell r="D177">
            <v>1445544</v>
          </cell>
          <cell r="E177">
            <v>161445</v>
          </cell>
          <cell r="G177">
            <v>1636</v>
          </cell>
          <cell r="H177">
            <v>23451</v>
          </cell>
        </row>
        <row r="178">
          <cell r="D178">
            <v>1445607</v>
          </cell>
          <cell r="E178">
            <v>161504</v>
          </cell>
          <cell r="G178">
            <v>1631</v>
          </cell>
          <cell r="H178">
            <v>23546</v>
          </cell>
        </row>
        <row r="179">
          <cell r="D179">
            <v>1444908</v>
          </cell>
          <cell r="E179">
            <v>161260</v>
          </cell>
          <cell r="G179">
            <v>1632</v>
          </cell>
          <cell r="H179">
            <v>23554</v>
          </cell>
        </row>
        <row r="180">
          <cell r="D180">
            <v>1444610</v>
          </cell>
          <cell r="E180">
            <v>161392</v>
          </cell>
          <cell r="G180">
            <v>1631</v>
          </cell>
          <cell r="H180">
            <v>23582</v>
          </cell>
        </row>
        <row r="181">
          <cell r="D181">
            <v>1445980</v>
          </cell>
          <cell r="E181">
            <v>161473</v>
          </cell>
          <cell r="G181">
            <v>1627</v>
          </cell>
          <cell r="H181">
            <v>23612</v>
          </cell>
        </row>
        <row r="182">
          <cell r="D182">
            <v>1447656</v>
          </cell>
          <cell r="E182">
            <v>161359</v>
          </cell>
          <cell r="G182">
            <v>1624</v>
          </cell>
          <cell r="H182">
            <v>23608</v>
          </cell>
        </row>
        <row r="183">
          <cell r="D183">
            <v>1449209</v>
          </cell>
          <cell r="E183">
            <v>161529</v>
          </cell>
          <cell r="G183">
            <v>1616</v>
          </cell>
          <cell r="H183">
            <v>23682</v>
          </cell>
        </row>
        <row r="184">
          <cell r="D184">
            <v>1451589</v>
          </cell>
          <cell r="E184">
            <v>161537</v>
          </cell>
          <cell r="G184">
            <v>1598</v>
          </cell>
          <cell r="H184">
            <v>23662</v>
          </cell>
        </row>
        <row r="185">
          <cell r="D185">
            <v>1453156</v>
          </cell>
          <cell r="E185">
            <v>161755</v>
          </cell>
          <cell r="G185">
            <v>1579</v>
          </cell>
          <cell r="H185">
            <v>23613</v>
          </cell>
        </row>
        <row r="186">
          <cell r="D186">
            <v>1453324</v>
          </cell>
          <cell r="E186">
            <v>161834</v>
          </cell>
          <cell r="G186">
            <v>1578</v>
          </cell>
          <cell r="H186">
            <v>23589</v>
          </cell>
        </row>
        <row r="187">
          <cell r="D187">
            <v>1452344</v>
          </cell>
          <cell r="E187">
            <v>162061</v>
          </cell>
          <cell r="G187">
            <v>1577</v>
          </cell>
          <cell r="H187">
            <v>23634</v>
          </cell>
        </row>
        <row r="188">
          <cell r="D188">
            <v>1452304</v>
          </cell>
          <cell r="E188">
            <v>162318</v>
          </cell>
          <cell r="G188">
            <v>1569</v>
          </cell>
          <cell r="H188">
            <v>23635</v>
          </cell>
        </row>
        <row r="189">
          <cell r="D189">
            <v>1452071</v>
          </cell>
          <cell r="E189">
            <v>162442</v>
          </cell>
          <cell r="G189">
            <v>1567</v>
          </cell>
          <cell r="H189">
            <v>23575</v>
          </cell>
        </row>
        <row r="190">
          <cell r="D190">
            <v>1451892</v>
          </cell>
          <cell r="E190">
            <v>162518</v>
          </cell>
          <cell r="G190">
            <v>1565</v>
          </cell>
          <cell r="H190">
            <v>23621</v>
          </cell>
        </row>
        <row r="191">
          <cell r="D191">
            <v>1452133</v>
          </cell>
          <cell r="E191">
            <v>162599</v>
          </cell>
          <cell r="G191">
            <v>1559</v>
          </cell>
          <cell r="H191">
            <v>23648</v>
          </cell>
        </row>
        <row r="192">
          <cell r="D192">
            <v>1452347</v>
          </cell>
          <cell r="E192">
            <v>162647</v>
          </cell>
          <cell r="G192">
            <v>1553</v>
          </cell>
          <cell r="H192">
            <v>23726</v>
          </cell>
        </row>
        <row r="193">
          <cell r="D193">
            <v>1453846</v>
          </cell>
          <cell r="E193">
            <v>162935</v>
          </cell>
          <cell r="G193">
            <v>1549</v>
          </cell>
          <cell r="H193">
            <v>23720</v>
          </cell>
        </row>
        <row r="194">
          <cell r="D194">
            <v>1455752</v>
          </cell>
          <cell r="E194">
            <v>162457</v>
          </cell>
          <cell r="G194">
            <v>1550</v>
          </cell>
          <cell r="H194">
            <v>23811</v>
          </cell>
        </row>
        <row r="195">
          <cell r="D195">
            <v>1458136</v>
          </cell>
          <cell r="E195">
            <v>162586</v>
          </cell>
          <cell r="G195">
            <v>1547</v>
          </cell>
          <cell r="H195">
            <v>23810</v>
          </cell>
        </row>
        <row r="196">
          <cell r="D196">
            <v>1460996</v>
          </cell>
          <cell r="E196">
            <v>162826</v>
          </cell>
          <cell r="G196">
            <v>1548</v>
          </cell>
          <cell r="H196">
            <v>23861</v>
          </cell>
        </row>
        <row r="197">
          <cell r="D197">
            <v>1463879</v>
          </cell>
          <cell r="E197">
            <v>162989</v>
          </cell>
          <cell r="G197">
            <v>1549</v>
          </cell>
          <cell r="H197">
            <v>23833</v>
          </cell>
        </row>
        <row r="198">
          <cell r="D198">
            <v>1464002</v>
          </cell>
          <cell r="E198">
            <v>163173</v>
          </cell>
          <cell r="G198">
            <v>1549</v>
          </cell>
          <cell r="H198">
            <v>23809</v>
          </cell>
        </row>
        <row r="199">
          <cell r="D199">
            <v>1463086</v>
          </cell>
          <cell r="E199">
            <v>163195</v>
          </cell>
          <cell r="G199">
            <v>1549</v>
          </cell>
          <cell r="H199">
            <v>23866</v>
          </cell>
        </row>
        <row r="200">
          <cell r="D200">
            <v>1463062</v>
          </cell>
          <cell r="E200">
            <v>163131</v>
          </cell>
          <cell r="G200">
            <v>1548</v>
          </cell>
          <cell r="H200">
            <v>23920</v>
          </cell>
        </row>
        <row r="201">
          <cell r="D201">
            <v>1464991</v>
          </cell>
          <cell r="E201">
            <v>163667</v>
          </cell>
          <cell r="G201">
            <v>1545</v>
          </cell>
          <cell r="H201">
            <v>23934</v>
          </cell>
        </row>
        <row r="202">
          <cell r="D202">
            <v>1464825</v>
          </cell>
          <cell r="E202">
            <v>163856</v>
          </cell>
          <cell r="G202">
            <v>1584</v>
          </cell>
          <cell r="H202">
            <v>24073</v>
          </cell>
        </row>
        <row r="203">
          <cell r="D203">
            <v>1465160</v>
          </cell>
          <cell r="E203">
            <v>164034</v>
          </cell>
          <cell r="G203">
            <v>1583</v>
          </cell>
          <cell r="H203">
            <v>23975</v>
          </cell>
        </row>
        <row r="204">
          <cell r="D204">
            <v>1465281</v>
          </cell>
          <cell r="E204">
            <v>164104</v>
          </cell>
          <cell r="G204">
            <v>1579</v>
          </cell>
          <cell r="H204">
            <v>24021</v>
          </cell>
        </row>
        <row r="205">
          <cell r="D205">
            <v>1467018</v>
          </cell>
          <cell r="E205">
            <v>164426</v>
          </cell>
          <cell r="G205">
            <v>1575</v>
          </cell>
          <cell r="H205">
            <v>24155</v>
          </cell>
        </row>
        <row r="206">
          <cell r="D206">
            <v>1469407</v>
          </cell>
          <cell r="E206">
            <v>164107</v>
          </cell>
          <cell r="G206">
            <v>1573</v>
          </cell>
          <cell r="H206">
            <v>23985</v>
          </cell>
        </row>
        <row r="207">
          <cell r="D207">
            <v>1471228</v>
          </cell>
          <cell r="E207">
            <v>163729</v>
          </cell>
          <cell r="G207">
            <v>1569</v>
          </cell>
          <cell r="H207">
            <v>23976</v>
          </cell>
        </row>
        <row r="208">
          <cell r="D208">
            <v>1473524</v>
          </cell>
          <cell r="E208">
            <v>164582</v>
          </cell>
          <cell r="G208">
            <v>1568</v>
          </cell>
          <cell r="H208">
            <v>24035</v>
          </cell>
        </row>
        <row r="209">
          <cell r="D209">
            <v>1476494</v>
          </cell>
          <cell r="E209">
            <v>164648</v>
          </cell>
          <cell r="G209">
            <v>1567</v>
          </cell>
          <cell r="H209">
            <v>24060</v>
          </cell>
        </row>
        <row r="210">
          <cell r="D210">
            <v>1476983</v>
          </cell>
          <cell r="E210">
            <v>164749</v>
          </cell>
          <cell r="G210">
            <v>1569</v>
          </cell>
          <cell r="H210">
            <v>24042</v>
          </cell>
        </row>
        <row r="211">
          <cell r="D211">
            <v>1485472</v>
          </cell>
          <cell r="E211">
            <v>165504</v>
          </cell>
          <cell r="G211">
            <v>1568</v>
          </cell>
          <cell r="H211">
            <v>24098</v>
          </cell>
        </row>
        <row r="212">
          <cell r="D212">
            <v>1478777</v>
          </cell>
          <cell r="E212">
            <v>165040</v>
          </cell>
          <cell r="G212">
            <v>1563</v>
          </cell>
          <cell r="H212">
            <v>24085</v>
          </cell>
        </row>
        <row r="213">
          <cell r="D213">
            <v>1478112</v>
          </cell>
          <cell r="E213">
            <v>165197</v>
          </cell>
          <cell r="G213">
            <v>1562</v>
          </cell>
          <cell r="H213">
            <v>24023</v>
          </cell>
        </row>
        <row r="214">
          <cell r="D214">
            <v>1479289</v>
          </cell>
          <cell r="E214">
            <v>165661</v>
          </cell>
          <cell r="G214">
            <v>1561</v>
          </cell>
          <cell r="H214">
            <v>24119</v>
          </cell>
        </row>
        <row r="215">
          <cell r="D215">
            <v>1482273.78924866</v>
          </cell>
          <cell r="E215">
            <v>165567</v>
          </cell>
          <cell r="F215">
            <v>2341</v>
          </cell>
          <cell r="G215">
            <v>1560</v>
          </cell>
          <cell r="H215">
            <v>24167</v>
          </cell>
          <cell r="I215">
            <v>62255.49914844372</v>
          </cell>
        </row>
        <row r="216">
          <cell r="D216">
            <v>1483618.0478194701</v>
          </cell>
          <cell r="E216">
            <v>165701</v>
          </cell>
          <cell r="F216">
            <v>2339</v>
          </cell>
          <cell r="G216">
            <v>1559</v>
          </cell>
          <cell r="H216">
            <v>24207</v>
          </cell>
          <cell r="I216">
            <v>62311.958008417743</v>
          </cell>
        </row>
        <row r="217">
          <cell r="D217">
            <v>1485020.6999864201</v>
          </cell>
          <cell r="E217">
            <v>165842</v>
          </cell>
          <cell r="F217">
            <v>2337</v>
          </cell>
          <cell r="G217">
            <v>1558</v>
          </cell>
          <cell r="H217">
            <v>24259</v>
          </cell>
          <cell r="I217">
            <v>62370.869399429648</v>
          </cell>
        </row>
        <row r="218">
          <cell r="D218">
            <v>1486476.89265728</v>
          </cell>
          <cell r="E218">
            <v>165990</v>
          </cell>
          <cell r="F218">
            <v>2335</v>
          </cell>
          <cell r="G218">
            <v>1558</v>
          </cell>
          <cell r="H218">
            <v>24224</v>
          </cell>
          <cell r="I218">
            <v>62432.029491605761</v>
          </cell>
        </row>
        <row r="219">
          <cell r="D219">
            <v>1487979.2770484199</v>
          </cell>
          <cell r="E219">
            <v>166143</v>
          </cell>
          <cell r="F219">
            <v>2333</v>
          </cell>
          <cell r="G219">
            <v>1557</v>
          </cell>
          <cell r="H219">
            <v>24280</v>
          </cell>
          <cell r="I219">
            <v>62495.129636033642</v>
          </cell>
        </row>
        <row r="220">
          <cell r="D220">
            <v>1489519.5950996799</v>
          </cell>
          <cell r="E220">
            <v>166302</v>
          </cell>
          <cell r="F220">
            <v>2331</v>
          </cell>
          <cell r="G220">
            <v>1556</v>
          </cell>
          <cell r="H220">
            <v>24299</v>
          </cell>
          <cell r="I220">
            <v>62559.822994186557</v>
          </cell>
        </row>
        <row r="221">
          <cell r="D221">
            <v>1491089.71659772</v>
          </cell>
          <cell r="E221">
            <v>166465</v>
          </cell>
          <cell r="F221">
            <v>2329</v>
          </cell>
          <cell r="G221">
            <v>1555</v>
          </cell>
          <cell r="H221">
            <v>24304</v>
          </cell>
          <cell r="I221">
            <v>62625.768097104243</v>
          </cell>
        </row>
        <row r="222">
          <cell r="D222">
            <v>1492682.25777379</v>
          </cell>
          <cell r="E222">
            <v>166632</v>
          </cell>
          <cell r="F222">
            <v>2328</v>
          </cell>
          <cell r="G222">
            <v>1554</v>
          </cell>
          <cell r="H222">
            <v>24278</v>
          </cell>
          <cell r="I222">
            <v>62692.654826499187</v>
          </cell>
        </row>
        <row r="223">
          <cell r="D223">
            <v>1494290.8951314699</v>
          </cell>
          <cell r="E223">
            <v>166801</v>
          </cell>
          <cell r="F223">
            <v>2326</v>
          </cell>
          <cell r="G223">
            <v>1553</v>
          </cell>
          <cell r="H223">
            <v>24327</v>
          </cell>
          <cell r="I223">
            <v>62760.217595521739</v>
          </cell>
        </row>
        <row r="224">
          <cell r="D224">
            <v>1495910.46858248</v>
          </cell>
          <cell r="E224">
            <v>166972</v>
          </cell>
          <cell r="F224">
            <v>2324</v>
          </cell>
          <cell r="G224">
            <v>1553</v>
          </cell>
          <cell r="H224">
            <v>24291</v>
          </cell>
          <cell r="I224">
            <v>62828.239680464161</v>
          </cell>
        </row>
        <row r="225">
          <cell r="D225">
            <v>1497536.94829204</v>
          </cell>
          <cell r="E225">
            <v>167144</v>
          </cell>
          <cell r="F225">
            <v>2323</v>
          </cell>
          <cell r="G225">
            <v>1552</v>
          </cell>
          <cell r="H225">
            <v>24278</v>
          </cell>
          <cell r="I225">
            <v>62896.551828265685</v>
          </cell>
        </row>
        <row r="226">
          <cell r="D226">
            <v>1499580.2354812301</v>
          </cell>
          <cell r="E226">
            <v>167333</v>
          </cell>
          <cell r="F226">
            <v>2321</v>
          </cell>
          <cell r="G226">
            <v>1551</v>
          </cell>
          <cell r="H226">
            <v>24348</v>
          </cell>
          <cell r="I226">
            <v>62982.369890211667</v>
          </cell>
        </row>
        <row r="227">
          <cell r="D227">
            <v>1501625.2684289</v>
          </cell>
          <cell r="E227">
            <v>167539</v>
          </cell>
          <cell r="F227">
            <v>2320</v>
          </cell>
          <cell r="G227">
            <v>1550</v>
          </cell>
          <cell r="H227">
            <v>24370</v>
          </cell>
          <cell r="I227">
            <v>63068.261274013807</v>
          </cell>
        </row>
        <row r="228">
          <cell r="D228">
            <v>1503670.6006465401</v>
          </cell>
          <cell r="E228">
            <v>167760</v>
          </cell>
          <cell r="F228">
            <v>2318</v>
          </cell>
          <cell r="G228">
            <v>1550</v>
          </cell>
          <cell r="H228">
            <v>24408</v>
          </cell>
          <cell r="I228">
            <v>63154.165227154685</v>
          </cell>
        </row>
        <row r="229">
          <cell r="D229">
            <v>1505715.3300766</v>
          </cell>
          <cell r="E229">
            <v>167981</v>
          </cell>
          <cell r="F229">
            <v>2317</v>
          </cell>
          <cell r="G229">
            <v>1549</v>
          </cell>
          <cell r="H229">
            <v>24457</v>
          </cell>
          <cell r="I229">
            <v>63240.043863217201</v>
          </cell>
        </row>
        <row r="230">
          <cell r="D230">
            <v>1507758.95912638</v>
          </cell>
          <cell r="E230">
            <v>168202</v>
          </cell>
          <cell r="F230">
            <v>2315</v>
          </cell>
          <cell r="G230">
            <v>1548</v>
          </cell>
          <cell r="H230">
            <v>24420</v>
          </cell>
          <cell r="I230">
            <v>63325.876283307967</v>
          </cell>
        </row>
        <row r="231">
          <cell r="D231">
            <v>1509801.2764886201</v>
          </cell>
          <cell r="E231">
            <v>168424</v>
          </cell>
          <cell r="F231">
            <v>2314</v>
          </cell>
          <cell r="G231">
            <v>1547</v>
          </cell>
          <cell r="H231">
            <v>24475</v>
          </cell>
          <cell r="I231">
            <v>63411.653612522045</v>
          </cell>
        </row>
        <row r="232">
          <cell r="D232">
            <v>1511842.26190074</v>
          </cell>
          <cell r="E232">
            <v>168645</v>
          </cell>
          <cell r="F232">
            <v>2312</v>
          </cell>
          <cell r="G232">
            <v>1547</v>
          </cell>
          <cell r="H232">
            <v>24492</v>
          </cell>
          <cell r="I232">
            <v>63497.374999831081</v>
          </cell>
        </row>
        <row r="233">
          <cell r="D233">
            <v>1513882.01265442</v>
          </cell>
          <cell r="E233">
            <v>168865</v>
          </cell>
          <cell r="F233">
            <v>2311</v>
          </cell>
          <cell r="G233">
            <v>1546</v>
          </cell>
          <cell r="H233">
            <v>24494</v>
          </cell>
          <cell r="I233">
            <v>63583.044531485641</v>
          </cell>
        </row>
        <row r="234">
          <cell r="D234">
            <v>1515920.68934495</v>
          </cell>
          <cell r="E234">
            <v>169086</v>
          </cell>
          <cell r="F234">
            <v>2310</v>
          </cell>
          <cell r="G234">
            <v>1545</v>
          </cell>
          <cell r="H234">
            <v>24466</v>
          </cell>
          <cell r="I234">
            <v>63668.668952487904</v>
          </cell>
        </row>
        <row r="235">
          <cell r="D235">
            <v>1517958.4777548499</v>
          </cell>
          <cell r="E235">
            <v>169306</v>
          </cell>
          <cell r="F235">
            <v>2309</v>
          </cell>
          <cell r="G235">
            <v>1545</v>
          </cell>
          <cell r="H235">
            <v>24513</v>
          </cell>
          <cell r="I235">
            <v>63754.256065703703</v>
          </cell>
        </row>
        <row r="236">
          <cell r="D236">
            <v>1519995.5636603599</v>
          </cell>
          <cell r="E236">
            <v>169526</v>
          </cell>
          <cell r="F236">
            <v>2308</v>
          </cell>
          <cell r="G236">
            <v>1544</v>
          </cell>
          <cell r="H236">
            <v>24475</v>
          </cell>
          <cell r="I236">
            <v>63839.813673735123</v>
          </cell>
        </row>
        <row r="237">
          <cell r="D237">
            <v>1522032.1175496201</v>
          </cell>
          <cell r="E237">
            <v>169747</v>
          </cell>
          <cell r="F237">
            <v>2306</v>
          </cell>
          <cell r="G237">
            <v>1543</v>
          </cell>
          <cell r="H237">
            <v>24460</v>
          </cell>
          <cell r="I237">
            <v>63925.348937084047</v>
          </cell>
        </row>
        <row r="238">
          <cell r="D238">
            <v>1523992.0282306401</v>
          </cell>
          <cell r="E238">
            <v>169964</v>
          </cell>
          <cell r="F238">
            <v>2305</v>
          </cell>
          <cell r="G238">
            <v>1543</v>
          </cell>
          <cell r="H238">
            <v>24529</v>
          </cell>
          <cell r="I238">
            <v>64007.665185686885</v>
          </cell>
        </row>
        <row r="239">
          <cell r="D239">
            <v>1525951.6750279199</v>
          </cell>
          <cell r="E239">
            <v>170178</v>
          </cell>
          <cell r="F239">
            <v>2304</v>
          </cell>
          <cell r="G239">
            <v>1542</v>
          </cell>
          <cell r="H239">
            <v>24549</v>
          </cell>
          <cell r="I239">
            <v>64089.97035117264</v>
          </cell>
        </row>
        <row r="240">
          <cell r="D240">
            <v>1527911.1530164599</v>
          </cell>
          <cell r="E240">
            <v>170389</v>
          </cell>
          <cell r="F240">
            <v>2303</v>
          </cell>
          <cell r="G240">
            <v>1542</v>
          </cell>
          <cell r="H240">
            <v>24584</v>
          </cell>
          <cell r="I240">
            <v>64172.26842669132</v>
          </cell>
        </row>
        <row r="241">
          <cell r="D241">
            <v>1529870.53375683</v>
          </cell>
          <cell r="E241">
            <v>170600</v>
          </cell>
          <cell r="F241">
            <v>2302</v>
          </cell>
          <cell r="G241">
            <v>1541</v>
          </cell>
          <cell r="H241">
            <v>24632</v>
          </cell>
          <cell r="I241">
            <v>64254.562417786867</v>
          </cell>
        </row>
        <row r="242">
          <cell r="D242">
            <v>1531829.86865829</v>
          </cell>
          <cell r="E242">
            <v>170811</v>
          </cell>
          <cell r="F242">
            <v>2301</v>
          </cell>
          <cell r="G242">
            <v>1540</v>
          </cell>
          <cell r="H242">
            <v>24593</v>
          </cell>
          <cell r="I242">
            <v>64336.854483648181</v>
          </cell>
        </row>
        <row r="243">
          <cell r="D243">
            <v>1533789.1926768499</v>
          </cell>
          <cell r="E243">
            <v>171022</v>
          </cell>
          <cell r="F243">
            <v>2300</v>
          </cell>
          <cell r="G243">
            <v>1540</v>
          </cell>
          <cell r="H243">
            <v>24646</v>
          </cell>
          <cell r="I243">
            <v>64419.146092427698</v>
          </cell>
        </row>
        <row r="244">
          <cell r="D244">
            <v>1535748.5279121001</v>
          </cell>
          <cell r="E244">
            <v>171233</v>
          </cell>
          <cell r="F244">
            <v>2298</v>
          </cell>
          <cell r="G244">
            <v>1539</v>
          </cell>
          <cell r="H244">
            <v>24661</v>
          </cell>
          <cell r="I244">
            <v>64501.438172308204</v>
          </cell>
        </row>
        <row r="245">
          <cell r="D245">
            <v>1537707.88684675</v>
          </cell>
          <cell r="E245">
            <v>171444</v>
          </cell>
          <cell r="F245">
            <v>2297</v>
          </cell>
          <cell r="G245">
            <v>1539</v>
          </cell>
          <cell r="H245">
            <v>24662</v>
          </cell>
          <cell r="I245">
            <v>64583.731247563504</v>
          </cell>
        </row>
        <row r="246">
          <cell r="D246">
            <v>1539667.27510297</v>
          </cell>
          <cell r="E246">
            <v>171655</v>
          </cell>
          <cell r="F246">
            <v>2296</v>
          </cell>
          <cell r="G246">
            <v>1538</v>
          </cell>
          <cell r="H246">
            <v>24632</v>
          </cell>
          <cell r="I246">
            <v>64666.02555432474</v>
          </cell>
        </row>
        <row r="247">
          <cell r="D247">
            <v>1541626.69367879</v>
          </cell>
          <cell r="E247">
            <v>171865</v>
          </cell>
          <cell r="F247">
            <v>2295</v>
          </cell>
          <cell r="G247">
            <v>1538</v>
          </cell>
          <cell r="H247">
            <v>24677</v>
          </cell>
          <cell r="I247">
            <v>64748.321134509184</v>
          </cell>
        </row>
        <row r="248">
          <cell r="D248">
            <v>1543586.1406851499</v>
          </cell>
          <cell r="E248">
            <v>172076</v>
          </cell>
          <cell r="F248">
            <v>2294</v>
          </cell>
          <cell r="G248">
            <v>1537</v>
          </cell>
          <cell r="H248">
            <v>24637</v>
          </cell>
          <cell r="I248">
            <v>64830.617908776301</v>
          </cell>
        </row>
        <row r="249">
          <cell r="D249">
            <v>1545545.6126371</v>
          </cell>
          <cell r="E249">
            <v>172287</v>
          </cell>
          <cell r="F249">
            <v>2293</v>
          </cell>
          <cell r="G249">
            <v>1537</v>
          </cell>
          <cell r="H249">
            <v>24621</v>
          </cell>
          <cell r="I249">
            <v>64912.915730758206</v>
          </cell>
        </row>
        <row r="250">
          <cell r="D250">
            <v>1547548.13322698</v>
          </cell>
          <cell r="E250">
            <v>172499</v>
          </cell>
          <cell r="F250">
            <v>2291</v>
          </cell>
          <cell r="G250">
            <v>1536</v>
          </cell>
          <cell r="H250">
            <v>24688</v>
          </cell>
          <cell r="I250">
            <v>64997.021595533166</v>
          </cell>
        </row>
        <row r="251">
          <cell r="D251">
            <v>1549550.67035931</v>
          </cell>
          <cell r="E251">
            <v>172713</v>
          </cell>
          <cell r="F251">
            <v>2290</v>
          </cell>
          <cell r="G251">
            <v>1536</v>
          </cell>
          <cell r="H251">
            <v>24706</v>
          </cell>
          <cell r="I251">
            <v>65081.128155091021</v>
          </cell>
        </row>
        <row r="252">
          <cell r="D252">
            <v>1551553.2201030699</v>
          </cell>
          <cell r="E252">
            <v>172929</v>
          </cell>
          <cell r="F252">
            <v>2289</v>
          </cell>
          <cell r="G252">
            <v>1535</v>
          </cell>
          <cell r="H252">
            <v>24740</v>
          </cell>
          <cell r="I252">
            <v>65165.235244328942</v>
          </cell>
        </row>
        <row r="253">
          <cell r="D253">
            <v>1553555.77903611</v>
          </cell>
          <cell r="E253">
            <v>173145</v>
          </cell>
          <cell r="F253">
            <v>2288</v>
          </cell>
          <cell r="G253">
            <v>1535</v>
          </cell>
          <cell r="H253">
            <v>24786</v>
          </cell>
          <cell r="I253">
            <v>65249.342719516622</v>
          </cell>
        </row>
        <row r="254">
          <cell r="D254">
            <v>1555558.3443265699</v>
          </cell>
          <cell r="E254">
            <v>173360</v>
          </cell>
          <cell r="F254">
            <v>2286</v>
          </cell>
          <cell r="G254">
            <v>1534</v>
          </cell>
          <cell r="H254">
            <v>24746</v>
          </cell>
          <cell r="I254">
            <v>65333.45046171594</v>
          </cell>
        </row>
        <row r="255">
          <cell r="D255">
            <v>1557560.9137335799</v>
          </cell>
          <cell r="E255">
            <v>173576</v>
          </cell>
          <cell r="F255">
            <v>2285</v>
          </cell>
          <cell r="G255">
            <v>1534</v>
          </cell>
          <cell r="H255">
            <v>24797</v>
          </cell>
          <cell r="I255">
            <v>65417.558376810361</v>
          </cell>
        </row>
        <row r="256">
          <cell r="D256">
            <v>1559563.4855591799</v>
          </cell>
          <cell r="E256">
            <v>173791</v>
          </cell>
          <cell r="F256">
            <v>2284</v>
          </cell>
          <cell r="G256">
            <v>1533</v>
          </cell>
          <cell r="H256">
            <v>24810</v>
          </cell>
          <cell r="I256">
            <v>65501.666393485561</v>
          </cell>
        </row>
        <row r="257">
          <cell r="D257">
            <v>1561566.0585743999</v>
          </cell>
          <cell r="E257">
            <v>174006</v>
          </cell>
          <cell r="F257">
            <v>2282</v>
          </cell>
          <cell r="G257">
            <v>1533</v>
          </cell>
          <cell r="H257">
            <v>24810</v>
          </cell>
          <cell r="I257">
            <v>65585.774460124798</v>
          </cell>
        </row>
        <row r="258">
          <cell r="D258">
            <v>1563568.63193587</v>
          </cell>
          <cell r="E258">
            <v>174222</v>
          </cell>
          <cell r="F258">
            <v>2281</v>
          </cell>
          <cell r="G258">
            <v>1532</v>
          </cell>
          <cell r="H258">
            <v>24778</v>
          </cell>
          <cell r="I258">
            <v>65669.88254130655</v>
          </cell>
        </row>
        <row r="259">
          <cell r="D259">
            <v>1565571.2051035301</v>
          </cell>
          <cell r="E259">
            <v>174437</v>
          </cell>
          <cell r="F259">
            <v>2280</v>
          </cell>
          <cell r="G259">
            <v>1532</v>
          </cell>
          <cell r="H259">
            <v>24822</v>
          </cell>
          <cell r="I259">
            <v>65753.990614348266</v>
          </cell>
        </row>
        <row r="260">
          <cell r="D260">
            <v>1567573.7777657199</v>
          </cell>
          <cell r="E260">
            <v>174653</v>
          </cell>
          <cell r="F260">
            <v>2278</v>
          </cell>
          <cell r="G260">
            <v>1532</v>
          </cell>
          <cell r="H260">
            <v>24780</v>
          </cell>
          <cell r="I260">
            <v>65838.098666160236</v>
          </cell>
        </row>
        <row r="261">
          <cell r="D261">
            <v>1569576.34977497</v>
          </cell>
          <cell r="E261">
            <v>174868</v>
          </cell>
          <cell r="F261">
            <v>2277</v>
          </cell>
          <cell r="G261">
            <v>1531</v>
          </cell>
          <cell r="H261">
            <v>24762</v>
          </cell>
          <cell r="I261">
            <v>65922.206690548745</v>
          </cell>
        </row>
        <row r="262">
          <cell r="D262">
            <v>1571480.69182096</v>
          </cell>
          <cell r="E262">
            <v>175079</v>
          </cell>
          <cell r="F262">
            <v>2275</v>
          </cell>
          <cell r="G262">
            <v>1531</v>
          </cell>
          <cell r="H262">
            <v>24828</v>
          </cell>
          <cell r="I262">
            <v>66002.189056480318</v>
          </cell>
        </row>
        <row r="263">
          <cell r="D263">
            <v>1573385.0332132699</v>
          </cell>
          <cell r="E263">
            <v>175287</v>
          </cell>
          <cell r="F263">
            <v>2274</v>
          </cell>
          <cell r="G263">
            <v>1530</v>
          </cell>
          <cell r="H263">
            <v>24845</v>
          </cell>
          <cell r="I263">
            <v>66082.171394957346</v>
          </cell>
        </row>
        <row r="264">
          <cell r="D264">
            <v>1575289.3740268999</v>
          </cell>
          <cell r="E264">
            <v>175491</v>
          </cell>
          <cell r="F264">
            <v>2272</v>
          </cell>
          <cell r="G264">
            <v>1530</v>
          </cell>
          <cell r="H264">
            <v>24877</v>
          </cell>
          <cell r="I264">
            <v>66162.153709129794</v>
          </cell>
        </row>
        <row r="265">
          <cell r="D265">
            <v>1577193.71435494</v>
          </cell>
          <cell r="E265">
            <v>175695</v>
          </cell>
          <cell r="F265">
            <v>2271</v>
          </cell>
          <cell r="G265">
            <v>1530</v>
          </cell>
          <cell r="H265">
            <v>24922</v>
          </cell>
          <cell r="I265">
            <v>66242.136002907486</v>
          </cell>
        </row>
        <row r="266">
          <cell r="D266">
            <v>1579098.0542938299</v>
          </cell>
          <cell r="E266">
            <v>175898</v>
          </cell>
          <cell r="F266">
            <v>2269</v>
          </cell>
          <cell r="G266">
            <v>1529</v>
          </cell>
          <cell r="H266">
            <v>24880</v>
          </cell>
          <cell r="I266">
            <v>66322.118280340859</v>
          </cell>
        </row>
        <row r="267">
          <cell r="D267">
            <v>1581002.3939340799</v>
          </cell>
          <cell r="E267">
            <v>176102</v>
          </cell>
          <cell r="F267">
            <v>2267</v>
          </cell>
          <cell r="G267">
            <v>1529</v>
          </cell>
          <cell r="H267">
            <v>24930</v>
          </cell>
          <cell r="I267">
            <v>66402.100545231355</v>
          </cell>
        </row>
        <row r="268">
          <cell r="D268">
            <v>1582906.7333551601</v>
          </cell>
          <cell r="E268">
            <v>176306</v>
          </cell>
          <cell r="F268">
            <v>2266</v>
          </cell>
          <cell r="G268">
            <v>1528</v>
          </cell>
          <cell r="H268">
            <v>24942</v>
          </cell>
          <cell r="I268">
            <v>66482.082800916731</v>
          </cell>
        </row>
        <row r="269">
          <cell r="D269">
            <v>1584811.0726233099</v>
          </cell>
          <cell r="E269">
            <v>176509</v>
          </cell>
          <cell r="F269">
            <v>2264</v>
          </cell>
          <cell r="G269">
            <v>1528</v>
          </cell>
          <cell r="H269">
            <v>24940</v>
          </cell>
          <cell r="I269">
            <v>66562.065050179022</v>
          </cell>
        </row>
        <row r="270">
          <cell r="D270">
            <v>1586715.4117912899</v>
          </cell>
          <cell r="E270">
            <v>176713</v>
          </cell>
          <cell r="F270">
            <v>2263</v>
          </cell>
          <cell r="G270">
            <v>1528</v>
          </cell>
          <cell r="H270">
            <v>24907</v>
          </cell>
          <cell r="I270">
            <v>66642.047295234181</v>
          </cell>
        </row>
        <row r="271">
          <cell r="D271">
            <v>1588619.75089934</v>
          </cell>
          <cell r="E271">
            <v>176916</v>
          </cell>
          <cell r="F271">
            <v>2261</v>
          </cell>
          <cell r="G271">
            <v>1527</v>
          </cell>
          <cell r="H271">
            <v>24949</v>
          </cell>
          <cell r="I271">
            <v>66722.02953777228</v>
          </cell>
        </row>
        <row r="272">
          <cell r="D272">
            <v>1590524.0899768199</v>
          </cell>
          <cell r="E272">
            <v>177120</v>
          </cell>
          <cell r="F272">
            <v>2260</v>
          </cell>
          <cell r="G272">
            <v>1527</v>
          </cell>
          <cell r="H272">
            <v>24907</v>
          </cell>
          <cell r="I272">
            <v>66802.011779026448</v>
          </cell>
        </row>
        <row r="273">
          <cell r="D273">
            <v>1592428.4290440399</v>
          </cell>
          <cell r="E273">
            <v>177323</v>
          </cell>
          <cell r="F273">
            <v>2258</v>
          </cell>
          <cell r="G273">
            <v>1527</v>
          </cell>
          <cell r="H273">
            <v>24887</v>
          </cell>
          <cell r="I273">
            <v>66881.994019849677</v>
          </cell>
        </row>
        <row r="274">
          <cell r="D274">
            <v>1594210.8131978901</v>
          </cell>
          <cell r="E274">
            <v>177522</v>
          </cell>
          <cell r="F274">
            <v>2257</v>
          </cell>
          <cell r="G274">
            <v>1526</v>
          </cell>
          <cell r="H274">
            <v>24951</v>
          </cell>
          <cell r="I274">
            <v>66956.854154311382</v>
          </cell>
        </row>
        <row r="275">
          <cell r="D275">
            <v>1595993.1973623901</v>
          </cell>
          <cell r="E275">
            <v>177716</v>
          </cell>
          <cell r="F275">
            <v>2255</v>
          </cell>
          <cell r="G275">
            <v>1526</v>
          </cell>
          <cell r="H275">
            <v>24967</v>
          </cell>
          <cell r="I275">
            <v>67031.714289220385</v>
          </cell>
        </row>
        <row r="276">
          <cell r="D276">
            <v>1597775.5815413699</v>
          </cell>
          <cell r="E276">
            <v>177906</v>
          </cell>
          <cell r="F276">
            <v>2254</v>
          </cell>
          <cell r="G276">
            <v>1526</v>
          </cell>
          <cell r="H276">
            <v>24998</v>
          </cell>
          <cell r="I276">
            <v>67106.574424737541</v>
          </cell>
        </row>
        <row r="277">
          <cell r="D277">
            <v>1599557.9657359601</v>
          </cell>
          <cell r="E277">
            <v>178095</v>
          </cell>
          <cell r="F277">
            <v>2252</v>
          </cell>
          <cell r="G277">
            <v>1525</v>
          </cell>
          <cell r="H277">
            <v>25042</v>
          </cell>
          <cell r="I277">
            <v>67181.434560910333</v>
          </cell>
        </row>
        <row r="278">
          <cell r="D278">
            <v>1601340.3499455501</v>
          </cell>
          <cell r="E278">
            <v>178284</v>
          </cell>
          <cell r="F278">
            <v>2251</v>
          </cell>
          <cell r="G278">
            <v>1525</v>
          </cell>
          <cell r="H278">
            <v>24999</v>
          </cell>
          <cell r="I278">
            <v>67256.294697713107</v>
          </cell>
        </row>
        <row r="279">
          <cell r="D279">
            <v>1603122.73416855</v>
          </cell>
          <cell r="E279">
            <v>178473</v>
          </cell>
          <cell r="F279">
            <v>2249</v>
          </cell>
          <cell r="G279">
            <v>1525</v>
          </cell>
          <cell r="H279">
            <v>25047</v>
          </cell>
          <cell r="I279">
            <v>67331.154835079098</v>
          </cell>
        </row>
        <row r="280">
          <cell r="D280">
            <v>1604905.1184028799</v>
          </cell>
          <cell r="E280">
            <v>178662</v>
          </cell>
          <cell r="F280">
            <v>2248</v>
          </cell>
          <cell r="G280">
            <v>1524</v>
          </cell>
          <cell r="H280">
            <v>25058</v>
          </cell>
          <cell r="I280">
            <v>67406.014972920966</v>
          </cell>
        </row>
        <row r="281">
          <cell r="D281">
            <v>1606687.5026463601</v>
          </cell>
          <cell r="E281">
            <v>178851</v>
          </cell>
          <cell r="F281">
            <v>2246</v>
          </cell>
          <cell r="G281">
            <v>1524</v>
          </cell>
          <cell r="H281">
            <v>25055</v>
          </cell>
          <cell r="I281">
            <v>67480.875111147121</v>
          </cell>
        </row>
        <row r="282">
          <cell r="D282">
            <v>1608469.8868969099</v>
          </cell>
          <cell r="E282">
            <v>179040</v>
          </cell>
          <cell r="F282">
            <v>2245</v>
          </cell>
          <cell r="G282">
            <v>1524</v>
          </cell>
          <cell r="H282">
            <v>25021</v>
          </cell>
          <cell r="I282">
            <v>67555.735249670222</v>
          </cell>
        </row>
        <row r="283">
          <cell r="D283">
            <v>1610252.27115267</v>
          </cell>
          <cell r="E283">
            <v>179230</v>
          </cell>
          <cell r="F283">
            <v>2243</v>
          </cell>
          <cell r="G283">
            <v>1524</v>
          </cell>
          <cell r="H283">
            <v>25062</v>
          </cell>
          <cell r="I283">
            <v>67630.595388412141</v>
          </cell>
        </row>
        <row r="284">
          <cell r="D284">
            <v>1612034.65541211</v>
          </cell>
          <cell r="E284">
            <v>179418</v>
          </cell>
          <cell r="F284">
            <v>2242</v>
          </cell>
          <cell r="G284">
            <v>1523</v>
          </cell>
          <cell r="H284">
            <v>25018</v>
          </cell>
          <cell r="I284">
            <v>67705.45552730863</v>
          </cell>
        </row>
        <row r="285">
          <cell r="D285">
            <v>1613817.0396739901</v>
          </cell>
          <cell r="E285">
            <v>179607</v>
          </cell>
          <cell r="F285">
            <v>2240</v>
          </cell>
          <cell r="G285">
            <v>1523</v>
          </cell>
          <cell r="H285">
            <v>24997</v>
          </cell>
          <cell r="I285">
            <v>67780.315666307593</v>
          </cell>
        </row>
        <row r="286">
          <cell r="D286">
            <v>1615585.16661799</v>
          </cell>
          <cell r="E286">
            <v>179796</v>
          </cell>
          <cell r="F286">
            <v>2239</v>
          </cell>
          <cell r="G286">
            <v>1523</v>
          </cell>
          <cell r="H286">
            <v>25060</v>
          </cell>
          <cell r="I286">
            <v>67854.576997955592</v>
          </cell>
        </row>
        <row r="287">
          <cell r="D287">
            <v>1617353.2935627699</v>
          </cell>
          <cell r="E287">
            <v>179984</v>
          </cell>
          <cell r="F287">
            <v>2237</v>
          </cell>
          <cell r="G287">
            <v>1522</v>
          </cell>
          <cell r="H287">
            <v>25075</v>
          </cell>
          <cell r="I287">
            <v>67928.838329636346</v>
          </cell>
        </row>
        <row r="288">
          <cell r="D288">
            <v>1619121.4205078499</v>
          </cell>
          <cell r="E288">
            <v>180171</v>
          </cell>
          <cell r="F288">
            <v>2236</v>
          </cell>
          <cell r="G288">
            <v>1522</v>
          </cell>
          <cell r="H288">
            <v>25105</v>
          </cell>
          <cell r="I288">
            <v>68003.099661329703</v>
          </cell>
        </row>
        <row r="289">
          <cell r="D289">
            <v>1620889.5474528901</v>
          </cell>
          <cell r="E289">
            <v>180358</v>
          </cell>
          <cell r="F289">
            <v>2234</v>
          </cell>
          <cell r="G289">
            <v>1522</v>
          </cell>
          <cell r="H289">
            <v>25147</v>
          </cell>
          <cell r="I289">
            <v>68077.360993021386</v>
          </cell>
        </row>
        <row r="290">
          <cell r="D290">
            <v>1622657.67439772</v>
          </cell>
          <cell r="E290">
            <v>180545</v>
          </cell>
          <cell r="F290">
            <v>2233</v>
          </cell>
          <cell r="G290">
            <v>1522</v>
          </cell>
          <cell r="H290">
            <v>25103</v>
          </cell>
          <cell r="I290">
            <v>68151.622324704251</v>
          </cell>
        </row>
        <row r="291">
          <cell r="D291">
            <v>1624425.80134222</v>
          </cell>
          <cell r="E291">
            <v>180732</v>
          </cell>
          <cell r="F291">
            <v>2232</v>
          </cell>
          <cell r="G291">
            <v>1521</v>
          </cell>
          <cell r="H291">
            <v>25151</v>
          </cell>
          <cell r="I291">
            <v>68225.883656373248</v>
          </cell>
        </row>
        <row r="292">
          <cell r="D292">
            <v>1626193.9282863699</v>
          </cell>
          <cell r="E292">
            <v>180919</v>
          </cell>
          <cell r="F292">
            <v>2230</v>
          </cell>
          <cell r="G292">
            <v>1521</v>
          </cell>
          <cell r="H292">
            <v>25160</v>
          </cell>
          <cell r="I292">
            <v>68300.144988027547</v>
          </cell>
        </row>
        <row r="293">
          <cell r="D293">
            <v>1627962.05523018</v>
          </cell>
          <cell r="E293">
            <v>181106</v>
          </cell>
          <cell r="F293">
            <v>2229</v>
          </cell>
          <cell r="G293">
            <v>1521</v>
          </cell>
          <cell r="H293">
            <v>25156</v>
          </cell>
          <cell r="I293">
            <v>68374.406319667571</v>
          </cell>
        </row>
        <row r="294">
          <cell r="D294">
            <v>1629730.18217368</v>
          </cell>
          <cell r="E294">
            <v>181293</v>
          </cell>
          <cell r="F294">
            <v>2227</v>
          </cell>
          <cell r="G294">
            <v>1521</v>
          </cell>
          <cell r="H294">
            <v>25121</v>
          </cell>
          <cell r="I294">
            <v>68448.667651294571</v>
          </cell>
        </row>
        <row r="295">
          <cell r="D295">
            <v>1631498.30911691</v>
          </cell>
          <cell r="E295">
            <v>181480</v>
          </cell>
          <cell r="F295">
            <v>2226</v>
          </cell>
          <cell r="G295">
            <v>1520</v>
          </cell>
          <cell r="H295">
            <v>25161</v>
          </cell>
          <cell r="I295">
            <v>68522.92898291022</v>
          </cell>
        </row>
        <row r="296">
          <cell r="D296">
            <v>1633266.4360599299</v>
          </cell>
          <cell r="E296">
            <v>181667</v>
          </cell>
          <cell r="F296">
            <v>2225</v>
          </cell>
          <cell r="G296">
            <v>1520</v>
          </cell>
          <cell r="H296">
            <v>25116</v>
          </cell>
          <cell r="I296">
            <v>68597.190314517065</v>
          </cell>
        </row>
        <row r="297">
          <cell r="D297">
            <v>1635034.5630027801</v>
          </cell>
          <cell r="E297">
            <v>181853</v>
          </cell>
          <cell r="F297">
            <v>2223</v>
          </cell>
          <cell r="G297">
            <v>1520</v>
          </cell>
          <cell r="H297">
            <v>25095</v>
          </cell>
          <cell r="I297">
            <v>68671.451646116766</v>
          </cell>
        </row>
        <row r="298">
          <cell r="D298">
            <v>1636731.1840053899</v>
          </cell>
          <cell r="E298">
            <v>182037</v>
          </cell>
          <cell r="F298">
            <v>2222</v>
          </cell>
          <cell r="G298">
            <v>1520</v>
          </cell>
          <cell r="H298">
            <v>25156</v>
          </cell>
          <cell r="I298">
            <v>68742.709728226386</v>
          </cell>
        </row>
        <row r="299">
          <cell r="D299">
            <v>1638427.8050079099</v>
          </cell>
          <cell r="E299">
            <v>182219</v>
          </cell>
          <cell r="F299">
            <v>2220</v>
          </cell>
          <cell r="G299">
            <v>1520</v>
          </cell>
          <cell r="H299">
            <v>25170</v>
          </cell>
          <cell r="I299">
            <v>68813.967810332222</v>
          </cell>
        </row>
        <row r="300">
          <cell r="D300">
            <v>1640124.42601038</v>
          </cell>
          <cell r="E300">
            <v>182397</v>
          </cell>
          <cell r="F300">
            <v>2219</v>
          </cell>
          <cell r="G300">
            <v>1519</v>
          </cell>
          <cell r="H300">
            <v>25199</v>
          </cell>
          <cell r="I300">
            <v>68885.225892435963</v>
          </cell>
        </row>
        <row r="301">
          <cell r="D301">
            <v>1641821.0470127999</v>
          </cell>
          <cell r="E301">
            <v>182575</v>
          </cell>
          <cell r="F301">
            <v>2218</v>
          </cell>
          <cell r="G301">
            <v>1519</v>
          </cell>
          <cell r="H301">
            <v>25240</v>
          </cell>
          <cell r="I301">
            <v>68956.483974537594</v>
          </cell>
        </row>
        <row r="302">
          <cell r="D302">
            <v>1643517.66801521</v>
          </cell>
          <cell r="E302">
            <v>182754</v>
          </cell>
          <cell r="F302">
            <v>2216</v>
          </cell>
          <cell r="G302">
            <v>1519</v>
          </cell>
          <cell r="H302">
            <v>25195</v>
          </cell>
          <cell r="I302">
            <v>69027.742056638817</v>
          </cell>
        </row>
        <row r="303">
          <cell r="D303">
            <v>1645214.28901761</v>
          </cell>
          <cell r="E303">
            <v>182932</v>
          </cell>
          <cell r="F303">
            <v>2215</v>
          </cell>
          <cell r="G303">
            <v>1519</v>
          </cell>
          <cell r="H303">
            <v>25242</v>
          </cell>
          <cell r="I303">
            <v>69099.000138739619</v>
          </cell>
        </row>
        <row r="304">
          <cell r="D304">
            <v>1646910.9100200101</v>
          </cell>
          <cell r="E304">
            <v>183110</v>
          </cell>
          <cell r="F304">
            <v>2214</v>
          </cell>
          <cell r="G304">
            <v>1519</v>
          </cell>
          <cell r="H304">
            <v>25251</v>
          </cell>
          <cell r="I304">
            <v>69170.258220840435</v>
          </cell>
        </row>
        <row r="305">
          <cell r="D305">
            <v>1648607.5310224099</v>
          </cell>
          <cell r="E305">
            <v>183289</v>
          </cell>
          <cell r="F305">
            <v>2212</v>
          </cell>
          <cell r="G305">
            <v>1518</v>
          </cell>
          <cell r="H305">
            <v>25245</v>
          </cell>
          <cell r="I305">
            <v>69241.516302941222</v>
          </cell>
        </row>
        <row r="306">
          <cell r="D306">
            <v>1650304.15202482</v>
          </cell>
          <cell r="E306">
            <v>183467</v>
          </cell>
          <cell r="F306">
            <v>2211</v>
          </cell>
          <cell r="G306">
            <v>1518</v>
          </cell>
          <cell r="H306">
            <v>25209</v>
          </cell>
          <cell r="I306">
            <v>69312.774385042445</v>
          </cell>
        </row>
        <row r="307">
          <cell r="D307">
            <v>1652000.7730272401</v>
          </cell>
          <cell r="E307">
            <v>183645</v>
          </cell>
          <cell r="F307">
            <v>2210</v>
          </cell>
          <cell r="G307">
            <v>1518</v>
          </cell>
          <cell r="H307">
            <v>25248</v>
          </cell>
          <cell r="I307">
            <v>69384.03246714409</v>
          </cell>
        </row>
        <row r="308">
          <cell r="D308">
            <v>1653697.3940296699</v>
          </cell>
          <cell r="E308">
            <v>183823</v>
          </cell>
          <cell r="F308">
            <v>2208</v>
          </cell>
          <cell r="G308">
            <v>1518</v>
          </cell>
          <cell r="H308">
            <v>25202</v>
          </cell>
          <cell r="I308">
            <v>69455.290549246143</v>
          </cell>
        </row>
        <row r="309">
          <cell r="D309">
            <v>1655394.0150321</v>
          </cell>
          <cell r="E309">
            <v>184001</v>
          </cell>
          <cell r="F309">
            <v>2207</v>
          </cell>
          <cell r="G309">
            <v>1518</v>
          </cell>
          <cell r="H309">
            <v>25180</v>
          </cell>
          <cell r="I309">
            <v>69526.548631348211</v>
          </cell>
        </row>
        <row r="310">
          <cell r="D310">
            <v>1657061.13435066</v>
          </cell>
          <cell r="E310">
            <v>184178</v>
          </cell>
          <cell r="F310">
            <v>2206</v>
          </cell>
          <cell r="G310">
            <v>1517</v>
          </cell>
          <cell r="H310">
            <v>25241</v>
          </cell>
          <cell r="I310">
            <v>69596.567642727721</v>
          </cell>
        </row>
        <row r="311">
          <cell r="D311">
            <v>1658728.25366922</v>
          </cell>
          <cell r="E311">
            <v>184354</v>
          </cell>
          <cell r="F311">
            <v>2204</v>
          </cell>
          <cell r="G311">
            <v>1517</v>
          </cell>
          <cell r="H311">
            <v>25254</v>
          </cell>
          <cell r="I311">
            <v>69666.586654107246</v>
          </cell>
        </row>
        <row r="312">
          <cell r="D312">
            <v>1660395.37298779</v>
          </cell>
          <cell r="E312">
            <v>184528</v>
          </cell>
          <cell r="F312">
            <v>2203</v>
          </cell>
          <cell r="G312">
            <v>1517</v>
          </cell>
          <cell r="H312">
            <v>25282</v>
          </cell>
          <cell r="I312">
            <v>69736.605665487179</v>
          </cell>
        </row>
        <row r="313">
          <cell r="D313">
            <v>1662062.49230636</v>
          </cell>
          <cell r="E313">
            <v>184703</v>
          </cell>
          <cell r="F313">
            <v>2202</v>
          </cell>
          <cell r="G313">
            <v>1517</v>
          </cell>
          <cell r="H313">
            <v>25322</v>
          </cell>
          <cell r="I313">
            <v>69806.624676867126</v>
          </cell>
        </row>
        <row r="314">
          <cell r="D314">
            <v>1663729.6116249301</v>
          </cell>
          <cell r="E314">
            <v>184877</v>
          </cell>
          <cell r="F314">
            <v>2200</v>
          </cell>
          <cell r="G314">
            <v>1517</v>
          </cell>
          <cell r="H314">
            <v>25276</v>
          </cell>
          <cell r="I314">
            <v>69876.643688247073</v>
          </cell>
        </row>
        <row r="315">
          <cell r="D315">
            <v>1665396.7309435001</v>
          </cell>
          <cell r="E315">
            <v>185051</v>
          </cell>
          <cell r="F315">
            <v>2199</v>
          </cell>
          <cell r="G315">
            <v>1517</v>
          </cell>
          <cell r="H315">
            <v>25322</v>
          </cell>
          <cell r="I315">
            <v>69946.662699627006</v>
          </cell>
        </row>
        <row r="316">
          <cell r="D316">
            <v>1667063.8502620801</v>
          </cell>
          <cell r="E316">
            <v>185226</v>
          </cell>
          <cell r="F316">
            <v>2198</v>
          </cell>
          <cell r="G316">
            <v>1516</v>
          </cell>
          <cell r="H316">
            <v>25330</v>
          </cell>
          <cell r="I316">
            <v>70016.681711007361</v>
          </cell>
        </row>
        <row r="317">
          <cell r="D317">
            <v>1668730.9695806501</v>
          </cell>
          <cell r="E317">
            <v>185400</v>
          </cell>
          <cell r="F317">
            <v>2196</v>
          </cell>
          <cell r="G317">
            <v>1516</v>
          </cell>
          <cell r="H317">
            <v>25324</v>
          </cell>
          <cell r="I317">
            <v>70086.700722387308</v>
          </cell>
        </row>
        <row r="318">
          <cell r="D318">
            <v>1670398.0888992299</v>
          </cell>
          <cell r="E318">
            <v>185574</v>
          </cell>
          <cell r="F318">
            <v>2195</v>
          </cell>
          <cell r="G318">
            <v>1516</v>
          </cell>
          <cell r="H318">
            <v>25287</v>
          </cell>
          <cell r="I318">
            <v>70156.719733767663</v>
          </cell>
        </row>
        <row r="319">
          <cell r="D319">
            <v>1672065.2082177999</v>
          </cell>
          <cell r="E319">
            <v>185748</v>
          </cell>
          <cell r="F319">
            <v>2194</v>
          </cell>
          <cell r="G319">
            <v>1516</v>
          </cell>
          <cell r="H319">
            <v>25325</v>
          </cell>
          <cell r="I319">
            <v>70226.738745147595</v>
          </cell>
        </row>
        <row r="320">
          <cell r="D320">
            <v>1673732.3275363799</v>
          </cell>
          <cell r="E320">
            <v>185923</v>
          </cell>
          <cell r="F320">
            <v>2192</v>
          </cell>
          <cell r="G320">
            <v>1516</v>
          </cell>
          <cell r="H320">
            <v>25279</v>
          </cell>
          <cell r="I320">
            <v>70296.757756527964</v>
          </cell>
        </row>
        <row r="321">
          <cell r="D321">
            <v>1675399.4468549499</v>
          </cell>
          <cell r="E321">
            <v>186097</v>
          </cell>
          <cell r="F321">
            <v>2191</v>
          </cell>
          <cell r="G321">
            <v>1516</v>
          </cell>
          <cell r="H321">
            <v>25256</v>
          </cell>
          <cell r="I321">
            <v>70366.776767907897</v>
          </cell>
        </row>
        <row r="322">
          <cell r="D322">
            <v>1676947.5723928099</v>
          </cell>
          <cell r="E322">
            <v>186266</v>
          </cell>
          <cell r="F322">
            <v>2190</v>
          </cell>
          <cell r="G322">
            <v>1515</v>
          </cell>
          <cell r="H322">
            <v>25316</v>
          </cell>
          <cell r="I322">
            <v>70431.798040498019</v>
          </cell>
        </row>
        <row r="323">
          <cell r="D323">
            <v>1678495.6979306701</v>
          </cell>
          <cell r="E323">
            <v>186431</v>
          </cell>
          <cell r="F323">
            <v>2188</v>
          </cell>
          <cell r="G323">
            <v>1515</v>
          </cell>
          <cell r="H323">
            <v>25328</v>
          </cell>
          <cell r="I323">
            <v>70496.819313088155</v>
          </cell>
        </row>
        <row r="324">
          <cell r="D324">
            <v>1680043.8234685301</v>
          </cell>
          <cell r="E324">
            <v>186591</v>
          </cell>
          <cell r="F324">
            <v>2187</v>
          </cell>
          <cell r="G324">
            <v>1515</v>
          </cell>
          <cell r="H324">
            <v>25355</v>
          </cell>
          <cell r="I324">
            <v>70561.840585678263</v>
          </cell>
        </row>
        <row r="325">
          <cell r="D325">
            <v>1681591.9490063901</v>
          </cell>
          <cell r="E325">
            <v>186752</v>
          </cell>
          <cell r="F325">
            <v>2186</v>
          </cell>
          <cell r="G325">
            <v>1515</v>
          </cell>
          <cell r="H325">
            <v>25395</v>
          </cell>
          <cell r="I325">
            <v>70626.861858268385</v>
          </cell>
        </row>
        <row r="326">
          <cell r="D326">
            <v>1683140.07454424</v>
          </cell>
          <cell r="E326">
            <v>186912</v>
          </cell>
          <cell r="F326">
            <v>2185</v>
          </cell>
          <cell r="G326">
            <v>1515</v>
          </cell>
          <cell r="H326">
            <v>25348</v>
          </cell>
          <cell r="I326">
            <v>70691.883130858085</v>
          </cell>
        </row>
        <row r="327">
          <cell r="D327">
            <v>1684688.2000821</v>
          </cell>
          <cell r="E327">
            <v>187072</v>
          </cell>
          <cell r="F327">
            <v>2183</v>
          </cell>
          <cell r="G327">
            <v>1515</v>
          </cell>
          <cell r="H327">
            <v>25393</v>
          </cell>
          <cell r="I327">
            <v>70756.904403448207</v>
          </cell>
        </row>
        <row r="328">
          <cell r="D328">
            <v>1686236.32561996</v>
          </cell>
          <cell r="E328">
            <v>187232</v>
          </cell>
          <cell r="F328">
            <v>2182</v>
          </cell>
          <cell r="G328">
            <v>1515</v>
          </cell>
          <cell r="H328">
            <v>25400</v>
          </cell>
          <cell r="I328">
            <v>70821.925676038329</v>
          </cell>
        </row>
        <row r="329">
          <cell r="D329">
            <v>1687784.4511578199</v>
          </cell>
          <cell r="E329">
            <v>187392</v>
          </cell>
          <cell r="F329">
            <v>2181</v>
          </cell>
          <cell r="G329">
            <v>1515</v>
          </cell>
          <cell r="H329">
            <v>25393</v>
          </cell>
          <cell r="I329">
            <v>70886.946948628436</v>
          </cell>
        </row>
        <row r="330">
          <cell r="D330">
            <v>1689332.5766956799</v>
          </cell>
          <cell r="E330">
            <v>187552</v>
          </cell>
          <cell r="F330">
            <v>2179</v>
          </cell>
          <cell r="G330">
            <v>1514</v>
          </cell>
          <cell r="H330">
            <v>25356</v>
          </cell>
          <cell r="I330">
            <v>70951.968221218558</v>
          </cell>
        </row>
        <row r="331">
          <cell r="D331">
            <v>1690880.7022335399</v>
          </cell>
          <cell r="E331">
            <v>187712</v>
          </cell>
          <cell r="F331">
            <v>2178</v>
          </cell>
          <cell r="G331">
            <v>1514</v>
          </cell>
          <cell r="H331">
            <v>25393</v>
          </cell>
          <cell r="I331">
            <v>71016.98949380868</v>
          </cell>
        </row>
        <row r="332">
          <cell r="D332">
            <v>1692428.8277713901</v>
          </cell>
          <cell r="E332">
            <v>187872</v>
          </cell>
          <cell r="F332">
            <v>2177</v>
          </cell>
          <cell r="G332">
            <v>1514</v>
          </cell>
          <cell r="H332">
            <v>25346</v>
          </cell>
          <cell r="I332">
            <v>71082.010766398394</v>
          </cell>
        </row>
        <row r="333">
          <cell r="D333">
            <v>1693976.9533092501</v>
          </cell>
          <cell r="E333">
            <v>188032</v>
          </cell>
          <cell r="F333">
            <v>2176</v>
          </cell>
          <cell r="G333">
            <v>1514</v>
          </cell>
          <cell r="H333">
            <v>25322</v>
          </cell>
          <cell r="I333">
            <v>71147.032038988502</v>
          </cell>
        </row>
        <row r="334">
          <cell r="D334">
            <v>1695497.22223854</v>
          </cell>
          <cell r="E334">
            <v>188191</v>
          </cell>
          <cell r="F334">
            <v>2174</v>
          </cell>
          <cell r="G334">
            <v>1514</v>
          </cell>
          <cell r="H334">
            <v>25382</v>
          </cell>
          <cell r="I334">
            <v>71210.883334018683</v>
          </cell>
        </row>
        <row r="335">
          <cell r="D335">
            <v>1697017.4911678201</v>
          </cell>
          <cell r="E335">
            <v>188348</v>
          </cell>
          <cell r="F335">
            <v>2173</v>
          </cell>
          <cell r="G335">
            <v>1514</v>
          </cell>
          <cell r="H335">
            <v>25393</v>
          </cell>
          <cell r="I335">
            <v>71274.734629048442</v>
          </cell>
        </row>
        <row r="336">
          <cell r="D336">
            <v>1698537.7600971099</v>
          </cell>
          <cell r="E336">
            <v>188505</v>
          </cell>
          <cell r="F336">
            <v>2172</v>
          </cell>
          <cell r="G336">
            <v>1514</v>
          </cell>
          <cell r="H336">
            <v>25420</v>
          </cell>
          <cell r="I336">
            <v>71338.585924078623</v>
          </cell>
        </row>
        <row r="337">
          <cell r="D337">
            <v>1700058.0290263901</v>
          </cell>
          <cell r="E337">
            <v>188661</v>
          </cell>
          <cell r="F337">
            <v>2170</v>
          </cell>
          <cell r="G337">
            <v>1514</v>
          </cell>
          <cell r="H337">
            <v>25458</v>
          </cell>
          <cell r="I337">
            <v>71402.437219108382</v>
          </cell>
        </row>
        <row r="338">
          <cell r="D338">
            <v>1701578.2979556799</v>
          </cell>
          <cell r="E338">
            <v>188818</v>
          </cell>
          <cell r="F338">
            <v>2169</v>
          </cell>
          <cell r="G338">
            <v>1513</v>
          </cell>
          <cell r="H338">
            <v>25411</v>
          </cell>
          <cell r="I338">
            <v>71466.288514138563</v>
          </cell>
        </row>
        <row r="339">
          <cell r="D339">
            <v>1703098.56688496</v>
          </cell>
          <cell r="E339">
            <v>188974</v>
          </cell>
          <cell r="F339">
            <v>2168</v>
          </cell>
          <cell r="G339">
            <v>1513</v>
          </cell>
          <cell r="H339">
            <v>25455</v>
          </cell>
          <cell r="I339">
            <v>71530.139809168322</v>
          </cell>
        </row>
        <row r="340">
          <cell r="D340">
            <v>1704618.8358142499</v>
          </cell>
          <cell r="E340">
            <v>189130</v>
          </cell>
          <cell r="F340">
            <v>2167</v>
          </cell>
          <cell r="G340">
            <v>1513</v>
          </cell>
          <cell r="H340">
            <v>25462</v>
          </cell>
          <cell r="I340">
            <v>71593.991104198503</v>
          </cell>
        </row>
        <row r="341">
          <cell r="D341">
            <v>1706139.10474353</v>
          </cell>
          <cell r="E341">
            <v>189287</v>
          </cell>
          <cell r="F341">
            <v>2165</v>
          </cell>
          <cell r="G341">
            <v>1513</v>
          </cell>
          <cell r="H341">
            <v>25454</v>
          </cell>
          <cell r="I341">
            <v>71657.842399228262</v>
          </cell>
        </row>
        <row r="342">
          <cell r="D342">
            <v>1707659.3736728199</v>
          </cell>
          <cell r="E342">
            <v>189443</v>
          </cell>
          <cell r="F342">
            <v>2164</v>
          </cell>
          <cell r="G342">
            <v>1513</v>
          </cell>
          <cell r="H342">
            <v>25416</v>
          </cell>
          <cell r="I342">
            <v>71721.693694258443</v>
          </cell>
        </row>
        <row r="343">
          <cell r="D343">
            <v>1709179.6426021</v>
          </cell>
          <cell r="E343">
            <v>189599</v>
          </cell>
          <cell r="F343">
            <v>2163</v>
          </cell>
          <cell r="G343">
            <v>1513</v>
          </cell>
          <cell r="H343">
            <v>25453</v>
          </cell>
          <cell r="I343">
            <v>71785.544989288202</v>
          </cell>
        </row>
        <row r="344">
          <cell r="D344">
            <v>1710699.9115313899</v>
          </cell>
          <cell r="E344">
            <v>189755</v>
          </cell>
          <cell r="F344">
            <v>2162</v>
          </cell>
          <cell r="G344">
            <v>1513</v>
          </cell>
          <cell r="H344">
            <v>25405</v>
          </cell>
          <cell r="I344">
            <v>71849.396284318384</v>
          </cell>
        </row>
        <row r="345">
          <cell r="D345">
            <v>1712220.18046067</v>
          </cell>
          <cell r="E345">
            <v>189911</v>
          </cell>
          <cell r="F345">
            <v>2160</v>
          </cell>
          <cell r="G345">
            <v>1513</v>
          </cell>
          <cell r="H345">
            <v>25381</v>
          </cell>
          <cell r="I345">
            <v>71913.247579348143</v>
          </cell>
        </row>
        <row r="346">
          <cell r="D346">
            <v>1713667.7370612801</v>
          </cell>
          <cell r="E346">
            <v>190064</v>
          </cell>
          <cell r="F346">
            <v>2159</v>
          </cell>
          <cell r="G346">
            <v>1513</v>
          </cell>
          <cell r="H346">
            <v>25440</v>
          </cell>
          <cell r="I346">
            <v>71974.044956573765</v>
          </cell>
        </row>
        <row r="347">
          <cell r="D347">
            <v>1715115.2936618901</v>
          </cell>
          <cell r="E347">
            <v>190215</v>
          </cell>
          <cell r="F347">
            <v>2158</v>
          </cell>
          <cell r="G347">
            <v>1513</v>
          </cell>
          <cell r="H347">
            <v>25450</v>
          </cell>
          <cell r="I347">
            <v>72034.842333799388</v>
          </cell>
        </row>
        <row r="348">
          <cell r="D348">
            <v>1716562.8502625001</v>
          </cell>
          <cell r="E348">
            <v>190362</v>
          </cell>
          <cell r="F348">
            <v>2157</v>
          </cell>
          <cell r="G348">
            <v>1512</v>
          </cell>
          <cell r="H348">
            <v>25476</v>
          </cell>
          <cell r="I348">
            <v>72095.639711025011</v>
          </cell>
        </row>
        <row r="349">
          <cell r="D349">
            <v>1718010.4068631099</v>
          </cell>
          <cell r="E349">
            <v>190510</v>
          </cell>
          <cell r="F349">
            <v>2156</v>
          </cell>
          <cell r="G349">
            <v>1512</v>
          </cell>
          <cell r="H349">
            <v>25515</v>
          </cell>
          <cell r="I349">
            <v>72156.437088250619</v>
          </cell>
        </row>
        <row r="350">
          <cell r="D350">
            <v>1719457.9634637199</v>
          </cell>
          <cell r="E350">
            <v>190657</v>
          </cell>
          <cell r="F350">
            <v>2155</v>
          </cell>
          <cell r="G350">
            <v>1512</v>
          </cell>
          <cell r="H350">
            <v>25467</v>
          </cell>
          <cell r="I350">
            <v>72217.234465476242</v>
          </cell>
        </row>
        <row r="351">
          <cell r="D351">
            <v>1720905.5200643199</v>
          </cell>
          <cell r="E351">
            <v>190805</v>
          </cell>
          <cell r="F351">
            <v>2153</v>
          </cell>
          <cell r="G351">
            <v>1512</v>
          </cell>
          <cell r="H351">
            <v>25510</v>
          </cell>
          <cell r="I351">
            <v>72278.031842701443</v>
          </cell>
        </row>
        <row r="352">
          <cell r="D352">
            <v>1722353.07666493</v>
          </cell>
          <cell r="E352">
            <v>190952</v>
          </cell>
          <cell r="F352">
            <v>2152</v>
          </cell>
          <cell r="G352">
            <v>1512</v>
          </cell>
          <cell r="H352">
            <v>25516</v>
          </cell>
          <cell r="I352">
            <v>72338.829219927065</v>
          </cell>
        </row>
        <row r="353">
          <cell r="D353">
            <v>1723800.63326554</v>
          </cell>
          <cell r="E353">
            <v>191100</v>
          </cell>
          <cell r="F353">
            <v>2151</v>
          </cell>
          <cell r="G353">
            <v>1512</v>
          </cell>
          <cell r="H353">
            <v>25508</v>
          </cell>
          <cell r="I353">
            <v>72399.626597152688</v>
          </cell>
        </row>
        <row r="354">
          <cell r="D354">
            <v>1725248.18986615</v>
          </cell>
          <cell r="E354">
            <v>191247</v>
          </cell>
          <cell r="F354">
            <v>2150</v>
          </cell>
          <cell r="G354">
            <v>1512</v>
          </cell>
          <cell r="H354">
            <v>25469</v>
          </cell>
          <cell r="I354">
            <v>72460.423974378311</v>
          </cell>
        </row>
        <row r="355">
          <cell r="D355">
            <v>1726695.7464667601</v>
          </cell>
          <cell r="E355">
            <v>191394</v>
          </cell>
          <cell r="F355">
            <v>2149</v>
          </cell>
          <cell r="G355">
            <v>1512</v>
          </cell>
          <cell r="H355">
            <v>25506</v>
          </cell>
          <cell r="I355">
            <v>72521.221351603934</v>
          </cell>
        </row>
        <row r="356">
          <cell r="D356">
            <v>1728143.3030673701</v>
          </cell>
          <cell r="E356">
            <v>191541</v>
          </cell>
          <cell r="F356">
            <v>2147</v>
          </cell>
          <cell r="G356">
            <v>1512</v>
          </cell>
          <cell r="H356">
            <v>25457</v>
          </cell>
          <cell r="I356">
            <v>72582.018728829542</v>
          </cell>
        </row>
        <row r="357">
          <cell r="D357">
            <v>1729590.8596679701</v>
          </cell>
          <cell r="E357">
            <v>191688</v>
          </cell>
          <cell r="F357">
            <v>2146</v>
          </cell>
          <cell r="G357">
            <v>1512</v>
          </cell>
          <cell r="H357">
            <v>25432</v>
          </cell>
          <cell r="I357">
            <v>72642.816106054743</v>
          </cell>
        </row>
        <row r="358">
          <cell r="D358">
            <v>1730965.74049714</v>
          </cell>
          <cell r="E358">
            <v>191833</v>
          </cell>
          <cell r="F358">
            <v>2145</v>
          </cell>
          <cell r="G358">
            <v>1512</v>
          </cell>
          <cell r="H358">
            <v>25491</v>
          </cell>
          <cell r="I358">
            <v>72700.561100879888</v>
          </cell>
        </row>
        <row r="359">
          <cell r="D359">
            <v>1732340.6213263001</v>
          </cell>
          <cell r="E359">
            <v>191974</v>
          </cell>
          <cell r="F359">
            <v>2144</v>
          </cell>
          <cell r="G359">
            <v>1512</v>
          </cell>
          <cell r="H359">
            <v>25501</v>
          </cell>
          <cell r="I359">
            <v>72758.306095704611</v>
          </cell>
        </row>
        <row r="360">
          <cell r="D360">
            <v>1733715.50215546</v>
          </cell>
          <cell r="E360">
            <v>192113</v>
          </cell>
          <cell r="F360">
            <v>2143</v>
          </cell>
          <cell r="G360">
            <v>1511</v>
          </cell>
          <cell r="H360">
            <v>25526</v>
          </cell>
          <cell r="I360">
            <v>72816.051090529319</v>
          </cell>
        </row>
        <row r="361">
          <cell r="D361">
            <v>1735090.3829846201</v>
          </cell>
          <cell r="E361">
            <v>192251</v>
          </cell>
          <cell r="F361">
            <v>2142</v>
          </cell>
          <cell r="G361">
            <v>1511</v>
          </cell>
          <cell r="H361">
            <v>25564</v>
          </cell>
          <cell r="I361">
            <v>72873.796085354043</v>
          </cell>
        </row>
        <row r="362">
          <cell r="D362">
            <v>1736465.2638137799</v>
          </cell>
          <cell r="E362">
            <v>192390</v>
          </cell>
          <cell r="F362">
            <v>2141</v>
          </cell>
          <cell r="G362">
            <v>1511</v>
          </cell>
          <cell r="H362">
            <v>25516</v>
          </cell>
          <cell r="I362">
            <v>72931.541080178766</v>
          </cell>
        </row>
        <row r="363">
          <cell r="D363">
            <v>1737840.14464294</v>
          </cell>
          <cell r="E363">
            <v>192528</v>
          </cell>
          <cell r="F363">
            <v>2140</v>
          </cell>
          <cell r="G363">
            <v>1511</v>
          </cell>
          <cell r="H363">
            <v>25559</v>
          </cell>
          <cell r="I363">
            <v>72989.286075003489</v>
          </cell>
        </row>
        <row r="364">
          <cell r="D364">
            <v>1739215.0254720999</v>
          </cell>
          <cell r="E364">
            <v>192667</v>
          </cell>
          <cell r="F364">
            <v>2138</v>
          </cell>
          <cell r="G364">
            <v>1511</v>
          </cell>
          <cell r="H364">
            <v>25564</v>
          </cell>
          <cell r="I364">
            <v>73047.031069828197</v>
          </cell>
        </row>
        <row r="365">
          <cell r="D365">
            <v>1740589.90630126</v>
          </cell>
          <cell r="E365">
            <v>192805</v>
          </cell>
          <cell r="F365">
            <v>2137</v>
          </cell>
          <cell r="G365">
            <v>1511</v>
          </cell>
          <cell r="H365">
            <v>25556</v>
          </cell>
          <cell r="I365">
            <v>73104.77606465292</v>
          </cell>
        </row>
        <row r="366">
          <cell r="D366">
            <v>1741964.7871304201</v>
          </cell>
          <cell r="E366">
            <v>192943</v>
          </cell>
          <cell r="F366">
            <v>2136</v>
          </cell>
          <cell r="G366">
            <v>1511</v>
          </cell>
          <cell r="H366">
            <v>25516</v>
          </cell>
          <cell r="I366">
            <v>73162.521059477644</v>
          </cell>
        </row>
        <row r="367">
          <cell r="D367">
            <v>1743339.66795958</v>
          </cell>
          <cell r="E367">
            <v>193082</v>
          </cell>
          <cell r="F367">
            <v>2135</v>
          </cell>
          <cell r="G367">
            <v>1511</v>
          </cell>
          <cell r="H367">
            <v>25552</v>
          </cell>
          <cell r="I367">
            <v>73220.266054302367</v>
          </cell>
        </row>
        <row r="368">
          <cell r="D368">
            <v>1744714.5487887401</v>
          </cell>
          <cell r="E368">
            <v>193220</v>
          </cell>
          <cell r="F368">
            <v>2134</v>
          </cell>
          <cell r="G368">
            <v>1511</v>
          </cell>
          <cell r="H368">
            <v>25503</v>
          </cell>
          <cell r="I368">
            <v>73278.01104912709</v>
          </cell>
        </row>
        <row r="369">
          <cell r="D369">
            <v>1746089.4296179099</v>
          </cell>
          <cell r="E369">
            <v>193358</v>
          </cell>
          <cell r="F369">
            <v>2133</v>
          </cell>
          <cell r="G369">
            <v>1511</v>
          </cell>
          <cell r="H369">
            <v>25478</v>
          </cell>
          <cell r="I369">
            <v>73335.75604395222</v>
          </cell>
        </row>
        <row r="370">
          <cell r="D370">
            <v>1747437.9161276601</v>
          </cell>
          <cell r="E370">
            <v>193495</v>
          </cell>
          <cell r="F370">
            <v>2132</v>
          </cell>
          <cell r="G370">
            <v>1511</v>
          </cell>
          <cell r="H370">
            <v>25536</v>
          </cell>
          <cell r="I370">
            <v>73392.392477361733</v>
          </cell>
        </row>
        <row r="371">
          <cell r="D371">
            <v>1748786.40263741</v>
          </cell>
          <cell r="E371">
            <v>193631</v>
          </cell>
          <cell r="F371">
            <v>2131</v>
          </cell>
          <cell r="G371">
            <v>1511</v>
          </cell>
          <cell r="H371">
            <v>25545</v>
          </cell>
          <cell r="I371">
            <v>73449.028910771231</v>
          </cell>
        </row>
        <row r="372">
          <cell r="D372">
            <v>1750134.8891471601</v>
          </cell>
          <cell r="E372">
            <v>193766</v>
          </cell>
          <cell r="F372">
            <v>2129</v>
          </cell>
          <cell r="G372">
            <v>1511</v>
          </cell>
          <cell r="H372">
            <v>25571</v>
          </cell>
          <cell r="I372">
            <v>73505.665344180728</v>
          </cell>
        </row>
        <row r="373">
          <cell r="D373">
            <v>1751483.37565691</v>
          </cell>
          <cell r="E373">
            <v>193901</v>
          </cell>
          <cell r="F373">
            <v>2128</v>
          </cell>
          <cell r="G373">
            <v>1511</v>
          </cell>
          <cell r="H373">
            <v>25608</v>
          </cell>
          <cell r="I373">
            <v>73562.301777590226</v>
          </cell>
        </row>
        <row r="374">
          <cell r="D374">
            <v>1752831.8621666599</v>
          </cell>
          <cell r="E374">
            <v>194036</v>
          </cell>
          <cell r="F374">
            <v>2127</v>
          </cell>
          <cell r="G374">
            <v>1511</v>
          </cell>
          <cell r="H374">
            <v>25559</v>
          </cell>
          <cell r="I374">
            <v>73618.938210999724</v>
          </cell>
        </row>
        <row r="375">
          <cell r="D375">
            <v>1754180.34867642</v>
          </cell>
          <cell r="E375">
            <v>194171</v>
          </cell>
          <cell r="F375">
            <v>2126</v>
          </cell>
          <cell r="G375">
            <v>1510</v>
          </cell>
          <cell r="H375">
            <v>25601</v>
          </cell>
          <cell r="I375">
            <v>73675.574644409644</v>
          </cell>
        </row>
        <row r="376">
          <cell r="D376">
            <v>1755528.8351861699</v>
          </cell>
          <cell r="E376">
            <v>194305</v>
          </cell>
          <cell r="F376">
            <v>2125</v>
          </cell>
          <cell r="G376">
            <v>1510</v>
          </cell>
          <cell r="H376">
            <v>25607</v>
          </cell>
          <cell r="I376">
            <v>73732.211077819142</v>
          </cell>
        </row>
        <row r="377">
          <cell r="D377">
            <v>1756877.3216959201</v>
          </cell>
          <cell r="E377">
            <v>194440</v>
          </cell>
          <cell r="F377">
            <v>2124</v>
          </cell>
          <cell r="G377">
            <v>1510</v>
          </cell>
          <cell r="H377">
            <v>25598</v>
          </cell>
          <cell r="I377">
            <v>73788.847511228654</v>
          </cell>
        </row>
        <row r="378">
          <cell r="D378">
            <v>1758225.80820567</v>
          </cell>
          <cell r="E378">
            <v>194575</v>
          </cell>
          <cell r="F378">
            <v>2123</v>
          </cell>
          <cell r="G378">
            <v>1510</v>
          </cell>
          <cell r="H378">
            <v>25558</v>
          </cell>
          <cell r="I378">
            <v>73845.483944638137</v>
          </cell>
        </row>
        <row r="379">
          <cell r="D379">
            <v>1759574.2947154201</v>
          </cell>
          <cell r="E379">
            <v>194709</v>
          </cell>
          <cell r="F379">
            <v>2122</v>
          </cell>
          <cell r="G379">
            <v>1510</v>
          </cell>
          <cell r="H379">
            <v>25593</v>
          </cell>
          <cell r="I379">
            <v>73902.12037804765</v>
          </cell>
        </row>
        <row r="380">
          <cell r="D380">
            <v>1760922.78122518</v>
          </cell>
          <cell r="E380">
            <v>194844</v>
          </cell>
          <cell r="F380">
            <v>2121</v>
          </cell>
          <cell r="G380">
            <v>1510</v>
          </cell>
          <cell r="H380">
            <v>25544</v>
          </cell>
          <cell r="I380">
            <v>73958.75681145757</v>
          </cell>
        </row>
        <row r="381">
          <cell r="D381">
            <v>1762271.2677349299</v>
          </cell>
          <cell r="E381">
            <v>194979</v>
          </cell>
          <cell r="F381">
            <v>2120</v>
          </cell>
          <cell r="G381">
            <v>1510</v>
          </cell>
          <cell r="H381">
            <v>25518</v>
          </cell>
          <cell r="I381">
            <v>74015.393244867068</v>
          </cell>
        </row>
        <row r="382">
          <cell r="D382">
            <v>1763592.7384523801</v>
          </cell>
          <cell r="E382">
            <v>195112</v>
          </cell>
          <cell r="F382">
            <v>2119</v>
          </cell>
          <cell r="G382">
            <v>1510</v>
          </cell>
          <cell r="H382">
            <v>25575</v>
          </cell>
          <cell r="I382">
            <v>74070.895014999973</v>
          </cell>
        </row>
        <row r="383">
          <cell r="D383">
            <v>1764914.20916982</v>
          </cell>
          <cell r="E383">
            <v>195244</v>
          </cell>
          <cell r="F383">
            <v>2118</v>
          </cell>
          <cell r="G383">
            <v>1510</v>
          </cell>
          <cell r="H383">
            <v>25584</v>
          </cell>
          <cell r="I383">
            <v>74126.396785132441</v>
          </cell>
        </row>
        <row r="384">
          <cell r="D384">
            <v>1766235.6798872701</v>
          </cell>
          <cell r="E384">
            <v>195376</v>
          </cell>
          <cell r="F384">
            <v>2117</v>
          </cell>
          <cell r="G384">
            <v>1510</v>
          </cell>
          <cell r="H384">
            <v>25609</v>
          </cell>
          <cell r="I384">
            <v>74181.898555265347</v>
          </cell>
        </row>
        <row r="385">
          <cell r="D385">
            <v>1767557.15060472</v>
          </cell>
          <cell r="E385">
            <v>195507</v>
          </cell>
          <cell r="F385">
            <v>2116</v>
          </cell>
          <cell r="G385">
            <v>1510</v>
          </cell>
          <cell r="H385">
            <v>25646</v>
          </cell>
          <cell r="I385">
            <v>74237.400325398237</v>
          </cell>
        </row>
        <row r="386">
          <cell r="D386">
            <v>1768878.6213221699</v>
          </cell>
          <cell r="E386">
            <v>195638</v>
          </cell>
          <cell r="F386">
            <v>2115</v>
          </cell>
          <cell r="G386">
            <v>1510</v>
          </cell>
          <cell r="H386">
            <v>25597</v>
          </cell>
          <cell r="I386">
            <v>74292.902095531143</v>
          </cell>
        </row>
        <row r="387">
          <cell r="D387">
            <v>1770200.09203962</v>
          </cell>
          <cell r="E387">
            <v>195769</v>
          </cell>
          <cell r="F387">
            <v>2113</v>
          </cell>
          <cell r="G387">
            <v>1510</v>
          </cell>
          <cell r="H387">
            <v>25639</v>
          </cell>
          <cell r="I387">
            <v>74348.403865664048</v>
          </cell>
        </row>
        <row r="388">
          <cell r="D388">
            <v>1771521.5627570699</v>
          </cell>
          <cell r="E388">
            <v>195900</v>
          </cell>
          <cell r="F388">
            <v>2112</v>
          </cell>
          <cell r="G388">
            <v>1510</v>
          </cell>
          <cell r="H388">
            <v>25644</v>
          </cell>
          <cell r="I388">
            <v>74403.905635796938</v>
          </cell>
        </row>
        <row r="389">
          <cell r="D389">
            <v>1772843.0334745101</v>
          </cell>
          <cell r="E389">
            <v>196031</v>
          </cell>
          <cell r="F389">
            <v>2111</v>
          </cell>
          <cell r="G389">
            <v>1510</v>
          </cell>
          <cell r="H389">
            <v>25635</v>
          </cell>
          <cell r="I389">
            <v>74459.407405929422</v>
          </cell>
        </row>
        <row r="390">
          <cell r="D390">
            <v>1774164.50419196</v>
          </cell>
          <cell r="E390">
            <v>196162</v>
          </cell>
          <cell r="F390">
            <v>2110</v>
          </cell>
          <cell r="G390">
            <v>1510</v>
          </cell>
          <cell r="H390">
            <v>25594</v>
          </cell>
          <cell r="I390">
            <v>74514.909176062327</v>
          </cell>
        </row>
        <row r="391">
          <cell r="D391">
            <v>1775485.9749094101</v>
          </cell>
          <cell r="E391">
            <v>196293</v>
          </cell>
          <cell r="F391">
            <v>2109</v>
          </cell>
          <cell r="G391">
            <v>1510</v>
          </cell>
          <cell r="H391">
            <v>25629</v>
          </cell>
          <cell r="I391">
            <v>74570.410946195232</v>
          </cell>
        </row>
        <row r="392">
          <cell r="D392">
            <v>1776807.44562686</v>
          </cell>
          <cell r="E392">
            <v>196424</v>
          </cell>
          <cell r="F392">
            <v>2108</v>
          </cell>
          <cell r="G392">
            <v>1510</v>
          </cell>
          <cell r="H392">
            <v>25580</v>
          </cell>
          <cell r="I392">
            <v>74625.912716328123</v>
          </cell>
        </row>
        <row r="393">
          <cell r="D393">
            <v>1778128.9163443099</v>
          </cell>
          <cell r="E393">
            <v>196554</v>
          </cell>
          <cell r="F393">
            <v>2107</v>
          </cell>
          <cell r="G393">
            <v>1510</v>
          </cell>
          <cell r="H393">
            <v>25553</v>
          </cell>
          <cell r="I393">
            <v>74681.414486461028</v>
          </cell>
        </row>
        <row r="394">
          <cell r="D394">
            <v>1779422.6766820999</v>
          </cell>
          <cell r="E394">
            <v>196684</v>
          </cell>
          <cell r="F394">
            <v>2106</v>
          </cell>
          <cell r="G394">
            <v>1510</v>
          </cell>
          <cell r="H394">
            <v>25610</v>
          </cell>
          <cell r="I394">
            <v>74735.752420648205</v>
          </cell>
        </row>
        <row r="395">
          <cell r="D395">
            <v>1780716.4370198899</v>
          </cell>
          <cell r="E395">
            <v>196813</v>
          </cell>
          <cell r="F395">
            <v>2105</v>
          </cell>
          <cell r="G395">
            <v>1509</v>
          </cell>
          <cell r="H395">
            <v>25619</v>
          </cell>
          <cell r="I395">
            <v>74790.090354835382</v>
          </cell>
        </row>
        <row r="396">
          <cell r="D396">
            <v>1782010.19735768</v>
          </cell>
          <cell r="E396">
            <v>196940</v>
          </cell>
          <cell r="F396">
            <v>2104</v>
          </cell>
          <cell r="G396">
            <v>1509</v>
          </cell>
          <cell r="H396">
            <v>25644</v>
          </cell>
          <cell r="I396">
            <v>74844.428289022559</v>
          </cell>
        </row>
        <row r="397">
          <cell r="D397">
            <v>1783303.95769547</v>
          </cell>
          <cell r="E397">
            <v>197067</v>
          </cell>
          <cell r="F397">
            <v>2103</v>
          </cell>
          <cell r="G397">
            <v>1509</v>
          </cell>
          <cell r="H397">
            <v>25680</v>
          </cell>
          <cell r="I397">
            <v>74898.76622320975</v>
          </cell>
        </row>
        <row r="398">
          <cell r="D398">
            <v>1784597.71803326</v>
          </cell>
          <cell r="E398">
            <v>197195</v>
          </cell>
          <cell r="F398">
            <v>2102</v>
          </cell>
          <cell r="G398">
            <v>1509</v>
          </cell>
          <cell r="H398">
            <v>25631</v>
          </cell>
          <cell r="I398">
            <v>74953.104157396927</v>
          </cell>
        </row>
        <row r="399">
          <cell r="D399">
            <v>1785891.47837106</v>
          </cell>
          <cell r="E399">
            <v>197322</v>
          </cell>
          <cell r="F399">
            <v>2101</v>
          </cell>
          <cell r="G399">
            <v>1509</v>
          </cell>
          <cell r="H399">
            <v>25672</v>
          </cell>
          <cell r="I399">
            <v>75007.442091584526</v>
          </cell>
        </row>
        <row r="400">
          <cell r="D400">
            <v>1787185.23870885</v>
          </cell>
          <cell r="E400">
            <v>197449</v>
          </cell>
          <cell r="F400">
            <v>2100</v>
          </cell>
          <cell r="G400">
            <v>1509</v>
          </cell>
          <cell r="H400">
            <v>25677</v>
          </cell>
          <cell r="I400">
            <v>75061.780025771703</v>
          </cell>
        </row>
        <row r="401">
          <cell r="D401">
            <v>1788478.99904664</v>
          </cell>
          <cell r="E401">
            <v>197576</v>
          </cell>
          <cell r="F401">
            <v>2100</v>
          </cell>
          <cell r="G401">
            <v>1509</v>
          </cell>
          <cell r="H401">
            <v>25667</v>
          </cell>
          <cell r="I401">
            <v>75116.11795995888</v>
          </cell>
        </row>
        <row r="402">
          <cell r="D402">
            <v>1789772.75938443</v>
          </cell>
          <cell r="E402">
            <v>197703</v>
          </cell>
          <cell r="F402">
            <v>2099</v>
          </cell>
          <cell r="G402">
            <v>1509</v>
          </cell>
          <cell r="H402">
            <v>25627</v>
          </cell>
          <cell r="I402">
            <v>75170.455894146071</v>
          </cell>
        </row>
        <row r="403">
          <cell r="D403">
            <v>1791066.51972222</v>
          </cell>
          <cell r="E403">
            <v>197830</v>
          </cell>
          <cell r="F403">
            <v>2098</v>
          </cell>
          <cell r="G403">
            <v>1509</v>
          </cell>
          <cell r="H403">
            <v>25661</v>
          </cell>
          <cell r="I403">
            <v>75224.793828333248</v>
          </cell>
        </row>
        <row r="404">
          <cell r="D404">
            <v>1792360.28006001</v>
          </cell>
          <cell r="E404">
            <v>197957</v>
          </cell>
          <cell r="F404">
            <v>2097</v>
          </cell>
          <cell r="G404">
            <v>1509</v>
          </cell>
          <cell r="H404">
            <v>25611</v>
          </cell>
          <cell r="I404">
            <v>75279.131762520425</v>
          </cell>
        </row>
        <row r="405">
          <cell r="D405">
            <v>1793654.0403978101</v>
          </cell>
          <cell r="E405">
            <v>198084</v>
          </cell>
          <cell r="F405">
            <v>2096</v>
          </cell>
          <cell r="G405">
            <v>1509</v>
          </cell>
          <cell r="H405">
            <v>25585</v>
          </cell>
          <cell r="I405">
            <v>75333.469696708024</v>
          </cell>
        </row>
        <row r="406">
          <cell r="D406">
            <v>1794869.6413797899</v>
          </cell>
          <cell r="E406">
            <v>198208</v>
          </cell>
          <cell r="F406">
            <v>2095</v>
          </cell>
          <cell r="G406">
            <v>1509</v>
          </cell>
          <cell r="H406">
            <v>25641</v>
          </cell>
          <cell r="I406">
            <v>75384.524937951181</v>
          </cell>
        </row>
        <row r="407">
          <cell r="D407">
            <v>1796085.24236176</v>
          </cell>
          <cell r="E407">
            <v>198329</v>
          </cell>
          <cell r="F407">
            <v>2094</v>
          </cell>
          <cell r="G407">
            <v>1509</v>
          </cell>
          <cell r="H407">
            <v>25650</v>
          </cell>
          <cell r="I407">
            <v>75435.58017919393</v>
          </cell>
        </row>
        <row r="408">
          <cell r="D408">
            <v>1797300.8433437401</v>
          </cell>
          <cell r="E408">
            <v>198447</v>
          </cell>
          <cell r="F408">
            <v>2093</v>
          </cell>
          <cell r="G408">
            <v>1509</v>
          </cell>
          <cell r="H408">
            <v>25674</v>
          </cell>
          <cell r="I408">
            <v>75486.635420437087</v>
          </cell>
        </row>
        <row r="409">
          <cell r="D409">
            <v>1798516.44432572</v>
          </cell>
          <cell r="E409">
            <v>198564</v>
          </cell>
          <cell r="F409">
            <v>2092</v>
          </cell>
          <cell r="G409">
            <v>1509</v>
          </cell>
          <cell r="H409">
            <v>25710</v>
          </cell>
          <cell r="I409">
            <v>75537.690661680244</v>
          </cell>
        </row>
        <row r="410">
          <cell r="D410">
            <v>1799732.0453077001</v>
          </cell>
          <cell r="E410">
            <v>198682</v>
          </cell>
          <cell r="F410">
            <v>2091</v>
          </cell>
          <cell r="G410">
            <v>1509</v>
          </cell>
          <cell r="H410">
            <v>25660</v>
          </cell>
          <cell r="I410">
            <v>75588.745902923401</v>
          </cell>
        </row>
        <row r="411">
          <cell r="D411">
            <v>1800947.6462896799</v>
          </cell>
          <cell r="E411">
            <v>198800</v>
          </cell>
          <cell r="F411">
            <v>2090</v>
          </cell>
          <cell r="G411">
            <v>1509</v>
          </cell>
          <cell r="H411">
            <v>25702</v>
          </cell>
          <cell r="I411">
            <v>75639.801144166559</v>
          </cell>
        </row>
        <row r="412">
          <cell r="D412">
            <v>1802163.24727166</v>
          </cell>
          <cell r="E412">
            <v>198917</v>
          </cell>
          <cell r="F412">
            <v>2089</v>
          </cell>
          <cell r="G412">
            <v>1509</v>
          </cell>
          <cell r="H412">
            <v>25706</v>
          </cell>
          <cell r="I412">
            <v>75690.85638540973</v>
          </cell>
        </row>
        <row r="413">
          <cell r="D413">
            <v>1803378.8482536401</v>
          </cell>
          <cell r="E413">
            <v>199035</v>
          </cell>
          <cell r="F413">
            <v>2088</v>
          </cell>
          <cell r="G413">
            <v>1509</v>
          </cell>
          <cell r="H413">
            <v>25696</v>
          </cell>
          <cell r="I413">
            <v>75741.911626652887</v>
          </cell>
        </row>
        <row r="414">
          <cell r="D414">
            <v>1804594.44923562</v>
          </cell>
          <cell r="E414">
            <v>199152</v>
          </cell>
          <cell r="F414">
            <v>2088</v>
          </cell>
          <cell r="G414">
            <v>1509</v>
          </cell>
          <cell r="H414">
            <v>25655</v>
          </cell>
          <cell r="I414">
            <v>75792.966867896044</v>
          </cell>
        </row>
        <row r="415">
          <cell r="D415">
            <v>1805810.0502176001</v>
          </cell>
          <cell r="E415">
            <v>199269</v>
          </cell>
          <cell r="F415">
            <v>2087</v>
          </cell>
          <cell r="G415">
            <v>1509</v>
          </cell>
          <cell r="H415">
            <v>25689</v>
          </cell>
          <cell r="I415">
            <v>75844.022109139201</v>
          </cell>
        </row>
        <row r="416">
          <cell r="D416">
            <v>1807025.6511995799</v>
          </cell>
          <cell r="E416">
            <v>199387</v>
          </cell>
          <cell r="F416">
            <v>2086</v>
          </cell>
          <cell r="G416">
            <v>1509</v>
          </cell>
          <cell r="H416">
            <v>25639</v>
          </cell>
          <cell r="I416">
            <v>75895.077350382358</v>
          </cell>
        </row>
        <row r="417">
          <cell r="D417">
            <v>1808241.25218156</v>
          </cell>
          <cell r="E417">
            <v>199504</v>
          </cell>
          <cell r="F417">
            <v>2085</v>
          </cell>
          <cell r="G417">
            <v>1509</v>
          </cell>
          <cell r="H417">
            <v>25612</v>
          </cell>
          <cell r="I417">
            <v>75946.13259162553</v>
          </cell>
        </row>
        <row r="418">
          <cell r="D418">
            <v>1809427.09557905</v>
          </cell>
          <cell r="E418">
            <v>199620</v>
          </cell>
          <cell r="F418">
            <v>2084</v>
          </cell>
          <cell r="G418">
            <v>1509</v>
          </cell>
          <cell r="H418">
            <v>25669</v>
          </cell>
          <cell r="I418">
            <v>75995.938014320112</v>
          </cell>
        </row>
        <row r="419">
          <cell r="D419">
            <v>1810612.93897654</v>
          </cell>
          <cell r="E419">
            <v>199735</v>
          </cell>
          <cell r="F419">
            <v>2083</v>
          </cell>
          <cell r="G419">
            <v>1509</v>
          </cell>
          <cell r="H419">
            <v>25677</v>
          </cell>
          <cell r="I419">
            <v>76045.74343701468</v>
          </cell>
        </row>
        <row r="420">
          <cell r="D420">
            <v>1811798.78237404</v>
          </cell>
          <cell r="E420">
            <v>199849</v>
          </cell>
          <cell r="F420">
            <v>2082</v>
          </cell>
          <cell r="G420">
            <v>1509</v>
          </cell>
          <cell r="H420">
            <v>25701</v>
          </cell>
          <cell r="I420">
            <v>76095.548859709685</v>
          </cell>
        </row>
        <row r="421">
          <cell r="D421">
            <v>1812984.62577153</v>
          </cell>
          <cell r="E421">
            <v>199962</v>
          </cell>
          <cell r="F421">
            <v>2082</v>
          </cell>
          <cell r="G421">
            <v>1509</v>
          </cell>
          <cell r="H421">
            <v>25736</v>
          </cell>
          <cell r="I421">
            <v>76145.354282404267</v>
          </cell>
        </row>
        <row r="422">
          <cell r="D422">
            <v>1814170.46916902</v>
          </cell>
          <cell r="E422">
            <v>200076</v>
          </cell>
          <cell r="F422">
            <v>2081</v>
          </cell>
          <cell r="G422">
            <v>1509</v>
          </cell>
          <cell r="H422">
            <v>25686</v>
          </cell>
          <cell r="I422">
            <v>76195.159705098849</v>
          </cell>
        </row>
        <row r="423">
          <cell r="D423">
            <v>1815356.3125665199</v>
          </cell>
          <cell r="E423">
            <v>200189</v>
          </cell>
          <cell r="F423">
            <v>2080</v>
          </cell>
          <cell r="G423">
            <v>1509</v>
          </cell>
          <cell r="H423">
            <v>25727</v>
          </cell>
          <cell r="I423">
            <v>76244.965127793839</v>
          </cell>
        </row>
        <row r="424">
          <cell r="D424">
            <v>1816542.1559640099</v>
          </cell>
          <cell r="E424">
            <v>200303</v>
          </cell>
          <cell r="F424">
            <v>2079</v>
          </cell>
          <cell r="G424">
            <v>1509</v>
          </cell>
          <cell r="H424">
            <v>25731</v>
          </cell>
          <cell r="I424">
            <v>76294.770550488422</v>
          </cell>
        </row>
        <row r="425">
          <cell r="D425">
            <v>1817727.9993614999</v>
          </cell>
          <cell r="E425">
            <v>200416</v>
          </cell>
          <cell r="F425">
            <v>2078</v>
          </cell>
          <cell r="G425">
            <v>1509</v>
          </cell>
          <cell r="H425">
            <v>25721</v>
          </cell>
          <cell r="I425">
            <v>76344.575973183004</v>
          </cell>
        </row>
        <row r="426">
          <cell r="D426">
            <v>1818913.8427589999</v>
          </cell>
          <cell r="E426">
            <v>200529</v>
          </cell>
          <cell r="F426">
            <v>2077</v>
          </cell>
          <cell r="G426">
            <v>1508</v>
          </cell>
          <cell r="H426">
            <v>25680</v>
          </cell>
          <cell r="I426">
            <v>76394.381395877994</v>
          </cell>
        </row>
        <row r="427">
          <cell r="D427">
            <v>1820099.6861564899</v>
          </cell>
          <cell r="E427">
            <v>200643</v>
          </cell>
          <cell r="F427">
            <v>2077</v>
          </cell>
          <cell r="G427">
            <v>1508</v>
          </cell>
          <cell r="H427">
            <v>25714</v>
          </cell>
          <cell r="I427">
            <v>76444.186818572576</v>
          </cell>
        </row>
        <row r="428">
          <cell r="D428">
            <v>1821285.5295539801</v>
          </cell>
          <cell r="E428">
            <v>200756</v>
          </cell>
          <cell r="F428">
            <v>2076</v>
          </cell>
          <cell r="G428">
            <v>1508</v>
          </cell>
          <cell r="H428">
            <v>25663</v>
          </cell>
          <cell r="I428">
            <v>76493.992241267173</v>
          </cell>
        </row>
        <row r="429">
          <cell r="D429">
            <v>1822471.3729514801</v>
          </cell>
          <cell r="E429">
            <v>200869</v>
          </cell>
          <cell r="F429">
            <v>2075</v>
          </cell>
          <cell r="G429">
            <v>1508</v>
          </cell>
          <cell r="H429">
            <v>25636</v>
          </cell>
          <cell r="I429">
            <v>76543.797663962163</v>
          </cell>
        </row>
        <row r="430">
          <cell r="D430">
            <v>1823627.8974512301</v>
          </cell>
          <cell r="E430">
            <v>200981</v>
          </cell>
          <cell r="F430">
            <v>2074</v>
          </cell>
          <cell r="G430">
            <v>1508</v>
          </cell>
          <cell r="H430">
            <v>25693</v>
          </cell>
          <cell r="I430">
            <v>76592.371692951667</v>
          </cell>
        </row>
        <row r="431">
          <cell r="D431">
            <v>1824784.4219509901</v>
          </cell>
          <cell r="E431">
            <v>201092</v>
          </cell>
          <cell r="F431">
            <v>2073</v>
          </cell>
          <cell r="G431">
            <v>1508</v>
          </cell>
          <cell r="H431">
            <v>25700</v>
          </cell>
          <cell r="I431">
            <v>76640.945721941593</v>
          </cell>
        </row>
        <row r="432">
          <cell r="D432">
            <v>1825940.9464507401</v>
          </cell>
          <cell r="E432">
            <v>201201</v>
          </cell>
          <cell r="F432">
            <v>2073</v>
          </cell>
          <cell r="G432">
            <v>1508</v>
          </cell>
          <cell r="H432">
            <v>25724</v>
          </cell>
          <cell r="I432">
            <v>76689.519750931082</v>
          </cell>
        </row>
        <row r="433">
          <cell r="D433">
            <v>1827097.4709505001</v>
          </cell>
          <cell r="E433">
            <v>201311</v>
          </cell>
          <cell r="F433">
            <v>2072</v>
          </cell>
          <cell r="G433">
            <v>1508</v>
          </cell>
          <cell r="H433">
            <v>25760</v>
          </cell>
          <cell r="I433">
            <v>76738.093779921008</v>
          </cell>
        </row>
        <row r="434">
          <cell r="D434">
            <v>1828253.9954502599</v>
          </cell>
          <cell r="E434">
            <v>201420</v>
          </cell>
          <cell r="F434">
            <v>2071</v>
          </cell>
          <cell r="G434">
            <v>1508</v>
          </cell>
          <cell r="H434">
            <v>25709</v>
          </cell>
          <cell r="I434">
            <v>76786.667808910919</v>
          </cell>
        </row>
        <row r="435">
          <cell r="D435">
            <v>1829410.5199500101</v>
          </cell>
          <cell r="E435">
            <v>201530</v>
          </cell>
          <cell r="F435">
            <v>2070</v>
          </cell>
          <cell r="G435">
            <v>1508</v>
          </cell>
          <cell r="H435">
            <v>25750</v>
          </cell>
          <cell r="I435">
            <v>76835.241837900423</v>
          </cell>
        </row>
        <row r="436">
          <cell r="D436">
            <v>1830567.0444497699</v>
          </cell>
          <cell r="E436">
            <v>201639</v>
          </cell>
          <cell r="F436">
            <v>2069</v>
          </cell>
          <cell r="G436">
            <v>1508</v>
          </cell>
          <cell r="H436">
            <v>25754</v>
          </cell>
          <cell r="I436">
            <v>76883.815866890334</v>
          </cell>
        </row>
        <row r="437">
          <cell r="D437">
            <v>1831723.5689495299</v>
          </cell>
          <cell r="E437">
            <v>201748</v>
          </cell>
          <cell r="F437">
            <v>2069</v>
          </cell>
          <cell r="G437">
            <v>1508</v>
          </cell>
          <cell r="H437">
            <v>25743</v>
          </cell>
          <cell r="I437">
            <v>76932.38989588026</v>
          </cell>
        </row>
        <row r="438">
          <cell r="D438">
            <v>1832880.0934492799</v>
          </cell>
          <cell r="E438">
            <v>201858</v>
          </cell>
          <cell r="F438">
            <v>2068</v>
          </cell>
          <cell r="G438">
            <v>1508</v>
          </cell>
          <cell r="H438">
            <v>25702</v>
          </cell>
          <cell r="I438">
            <v>76980.963924869764</v>
          </cell>
        </row>
        <row r="439">
          <cell r="D439">
            <v>1834036.6179490399</v>
          </cell>
          <cell r="E439">
            <v>201967</v>
          </cell>
          <cell r="F439">
            <v>2067</v>
          </cell>
          <cell r="G439">
            <v>1508</v>
          </cell>
          <cell r="H439">
            <v>25736</v>
          </cell>
          <cell r="I439">
            <v>77029.537953859675</v>
          </cell>
        </row>
        <row r="440">
          <cell r="D440">
            <v>1835193.1424487899</v>
          </cell>
          <cell r="E440">
            <v>202076</v>
          </cell>
          <cell r="F440">
            <v>2066</v>
          </cell>
          <cell r="G440">
            <v>1508</v>
          </cell>
          <cell r="H440">
            <v>25685</v>
          </cell>
          <cell r="I440">
            <v>77078.111982849179</v>
          </cell>
        </row>
        <row r="441">
          <cell r="D441">
            <v>1836349.6669485499</v>
          </cell>
          <cell r="E441">
            <v>202185</v>
          </cell>
          <cell r="F441">
            <v>2066</v>
          </cell>
          <cell r="G441">
            <v>1508</v>
          </cell>
          <cell r="H441">
            <v>25658</v>
          </cell>
          <cell r="I441">
            <v>77126.686011839105</v>
          </cell>
        </row>
        <row r="442">
          <cell r="D442">
            <v>1837477.60369515</v>
          </cell>
          <cell r="E442">
            <v>202293</v>
          </cell>
          <cell r="F442">
            <v>2065</v>
          </cell>
          <cell r="G442">
            <v>1508</v>
          </cell>
          <cell r="H442">
            <v>25714</v>
          </cell>
          <cell r="I442">
            <v>77174.05935519631</v>
          </cell>
        </row>
        <row r="443">
          <cell r="D443">
            <v>1838605.5404417501</v>
          </cell>
          <cell r="E443">
            <v>202399</v>
          </cell>
          <cell r="F443">
            <v>2064</v>
          </cell>
          <cell r="G443">
            <v>1508</v>
          </cell>
          <cell r="H443">
            <v>25721</v>
          </cell>
          <cell r="I443">
            <v>77221.432698553515</v>
          </cell>
        </row>
        <row r="444">
          <cell r="D444">
            <v>1839733.4771883499</v>
          </cell>
          <cell r="E444">
            <v>202505</v>
          </cell>
          <cell r="F444">
            <v>2064</v>
          </cell>
          <cell r="G444">
            <v>1508</v>
          </cell>
          <cell r="H444">
            <v>25745</v>
          </cell>
          <cell r="I444">
            <v>77268.806041910706</v>
          </cell>
        </row>
        <row r="445">
          <cell r="D445">
            <v>1840861.41393496</v>
          </cell>
          <cell r="E445">
            <v>202611</v>
          </cell>
          <cell r="F445">
            <v>2063</v>
          </cell>
          <cell r="G445">
            <v>1508</v>
          </cell>
          <cell r="H445">
            <v>25780</v>
          </cell>
          <cell r="I445">
            <v>77316.179385268333</v>
          </cell>
        </row>
        <row r="446">
          <cell r="D446">
            <v>1841989.3506815601</v>
          </cell>
          <cell r="E446">
            <v>202716</v>
          </cell>
          <cell r="F446">
            <v>2062</v>
          </cell>
          <cell r="G446">
            <v>1508</v>
          </cell>
          <cell r="H446">
            <v>25729</v>
          </cell>
          <cell r="I446">
            <v>77363.552728625524</v>
          </cell>
        </row>
        <row r="447">
          <cell r="D447">
            <v>1843117.28742816</v>
          </cell>
          <cell r="E447">
            <v>202821</v>
          </cell>
          <cell r="F447">
            <v>2061</v>
          </cell>
          <cell r="G447">
            <v>1508</v>
          </cell>
          <cell r="H447">
            <v>25770</v>
          </cell>
          <cell r="I447">
            <v>77410.926071982729</v>
          </cell>
        </row>
        <row r="448">
          <cell r="D448">
            <v>1844245.22417476</v>
          </cell>
          <cell r="E448">
            <v>202927</v>
          </cell>
          <cell r="F448">
            <v>2061</v>
          </cell>
          <cell r="G448">
            <v>1508</v>
          </cell>
          <cell r="H448">
            <v>25774</v>
          </cell>
          <cell r="I448">
            <v>77458.299415339934</v>
          </cell>
        </row>
        <row r="449">
          <cell r="D449">
            <v>1845373.1609213599</v>
          </cell>
          <cell r="E449">
            <v>203032</v>
          </cell>
          <cell r="F449">
            <v>2060</v>
          </cell>
          <cell r="G449">
            <v>1508</v>
          </cell>
          <cell r="H449">
            <v>25763</v>
          </cell>
          <cell r="I449">
            <v>77505.672758697125</v>
          </cell>
        </row>
        <row r="450">
          <cell r="D450">
            <v>1846501.09766796</v>
          </cell>
          <cell r="E450">
            <v>203137</v>
          </cell>
          <cell r="F450">
            <v>2059</v>
          </cell>
          <cell r="G450">
            <v>1508</v>
          </cell>
          <cell r="H450">
            <v>25721</v>
          </cell>
          <cell r="I450">
            <v>77553.04610205433</v>
          </cell>
        </row>
        <row r="451">
          <cell r="D451">
            <v>1847629.0344145601</v>
          </cell>
          <cell r="E451">
            <v>203242</v>
          </cell>
          <cell r="F451">
            <v>2058</v>
          </cell>
          <cell r="G451">
            <v>1508</v>
          </cell>
          <cell r="H451">
            <v>25755</v>
          </cell>
          <cell r="I451">
            <v>77600.41944541152</v>
          </cell>
        </row>
        <row r="452">
          <cell r="D452">
            <v>1848756.9711611699</v>
          </cell>
          <cell r="E452">
            <v>203347</v>
          </cell>
          <cell r="F452">
            <v>2058</v>
          </cell>
          <cell r="G452">
            <v>1508</v>
          </cell>
          <cell r="H452">
            <v>25704</v>
          </cell>
          <cell r="I452">
            <v>77647.792788769148</v>
          </cell>
        </row>
        <row r="453">
          <cell r="D453">
            <v>1849884.90790777</v>
          </cell>
          <cell r="E453">
            <v>203453</v>
          </cell>
          <cell r="F453">
            <v>2057</v>
          </cell>
          <cell r="G453">
            <v>1508</v>
          </cell>
          <cell r="H453">
            <v>25676</v>
          </cell>
          <cell r="I453">
            <v>77695.166132126338</v>
          </cell>
        </row>
        <row r="454">
          <cell r="D454">
            <v>1850984.9514885701</v>
          </cell>
          <cell r="E454">
            <v>203556</v>
          </cell>
          <cell r="F454">
            <v>2056</v>
          </cell>
          <cell r="G454">
            <v>1508</v>
          </cell>
          <cell r="H454">
            <v>25732</v>
          </cell>
          <cell r="I454">
            <v>77741.367962519944</v>
          </cell>
        </row>
        <row r="455">
          <cell r="D455">
            <v>1852084.9950693699</v>
          </cell>
          <cell r="E455">
            <v>203659</v>
          </cell>
          <cell r="F455">
            <v>2056</v>
          </cell>
          <cell r="G455">
            <v>1508</v>
          </cell>
          <cell r="H455">
            <v>25740</v>
          </cell>
          <cell r="I455">
            <v>77787.569792913535</v>
          </cell>
        </row>
        <row r="456">
          <cell r="D456">
            <v>1853185.03865016</v>
          </cell>
          <cell r="E456">
            <v>203761</v>
          </cell>
          <cell r="F456">
            <v>2055</v>
          </cell>
          <cell r="G456">
            <v>1508</v>
          </cell>
          <cell r="H456">
            <v>25763</v>
          </cell>
          <cell r="I456">
            <v>77833.771623306719</v>
          </cell>
        </row>
        <row r="457">
          <cell r="D457">
            <v>1854285.08223096</v>
          </cell>
          <cell r="E457">
            <v>203862</v>
          </cell>
          <cell r="F457">
            <v>2054</v>
          </cell>
          <cell r="G457">
            <v>1508</v>
          </cell>
          <cell r="H457">
            <v>25798</v>
          </cell>
          <cell r="I457">
            <v>77879.973453700324</v>
          </cell>
        </row>
        <row r="458">
          <cell r="D458">
            <v>1855385.1258117601</v>
          </cell>
          <cell r="E458">
            <v>203964</v>
          </cell>
          <cell r="F458">
            <v>2054</v>
          </cell>
          <cell r="G458">
            <v>1508</v>
          </cell>
          <cell r="H458">
            <v>25747</v>
          </cell>
          <cell r="I458">
            <v>77926.17528409393</v>
          </cell>
        </row>
        <row r="459">
          <cell r="D459">
            <v>1856485.1693925599</v>
          </cell>
          <cell r="E459">
            <v>204065</v>
          </cell>
          <cell r="F459">
            <v>2053</v>
          </cell>
          <cell r="G459">
            <v>1508</v>
          </cell>
          <cell r="H459">
            <v>25788</v>
          </cell>
          <cell r="I459">
            <v>77972.377114487521</v>
          </cell>
        </row>
        <row r="460">
          <cell r="D460">
            <v>1857585.21297336</v>
          </cell>
          <cell r="E460">
            <v>204167</v>
          </cell>
          <cell r="F460">
            <v>2052</v>
          </cell>
          <cell r="G460">
            <v>1508</v>
          </cell>
          <cell r="H460">
            <v>25791</v>
          </cell>
          <cell r="I460">
            <v>78018.578944881127</v>
          </cell>
        </row>
        <row r="461">
          <cell r="D461">
            <v>1858685.25655416</v>
          </cell>
          <cell r="E461">
            <v>204268</v>
          </cell>
          <cell r="F461">
            <v>2051</v>
          </cell>
          <cell r="G461">
            <v>1508</v>
          </cell>
          <cell r="H461">
            <v>25780</v>
          </cell>
          <cell r="I461">
            <v>78064.780775274732</v>
          </cell>
        </row>
        <row r="462">
          <cell r="D462">
            <v>1859785.3001349601</v>
          </cell>
          <cell r="E462">
            <v>204369</v>
          </cell>
          <cell r="F462">
            <v>2051</v>
          </cell>
          <cell r="G462">
            <v>1508</v>
          </cell>
          <cell r="H462">
            <v>25739</v>
          </cell>
          <cell r="I462">
            <v>78110.982605668323</v>
          </cell>
        </row>
        <row r="463">
          <cell r="D463">
            <v>1860885.3437157599</v>
          </cell>
          <cell r="E463">
            <v>204470</v>
          </cell>
          <cell r="F463">
            <v>2050</v>
          </cell>
          <cell r="G463">
            <v>1508</v>
          </cell>
          <cell r="H463">
            <v>25772</v>
          </cell>
          <cell r="I463">
            <v>78157.184436061929</v>
          </cell>
        </row>
        <row r="464">
          <cell r="D464">
            <v>1861985.38729656</v>
          </cell>
          <cell r="E464">
            <v>204572</v>
          </cell>
          <cell r="F464">
            <v>2049</v>
          </cell>
          <cell r="G464">
            <v>1508</v>
          </cell>
          <cell r="H464">
            <v>25721</v>
          </cell>
          <cell r="I464">
            <v>78203.38626645552</v>
          </cell>
        </row>
        <row r="465">
          <cell r="D465">
            <v>1863085.43087736</v>
          </cell>
          <cell r="E465">
            <v>204673</v>
          </cell>
          <cell r="F465">
            <v>2049</v>
          </cell>
          <cell r="G465">
            <v>1508</v>
          </cell>
          <cell r="H465">
            <v>25693</v>
          </cell>
          <cell r="I465">
            <v>78249.588096849126</v>
          </cell>
        </row>
        <row r="466">
          <cell r="D466">
            <v>1864158.27587971</v>
          </cell>
          <cell r="E466">
            <v>204773</v>
          </cell>
          <cell r="F466">
            <v>2048</v>
          </cell>
          <cell r="G466">
            <v>1508</v>
          </cell>
          <cell r="H466">
            <v>25749</v>
          </cell>
          <cell r="I466">
            <v>78294.647586947831</v>
          </cell>
        </row>
        <row r="467">
          <cell r="D467">
            <v>1865231.1208820599</v>
          </cell>
          <cell r="E467">
            <v>204871</v>
          </cell>
          <cell r="F467">
            <v>2047</v>
          </cell>
          <cell r="G467">
            <v>1508</v>
          </cell>
          <cell r="H467">
            <v>25756</v>
          </cell>
          <cell r="I467">
            <v>78339.707077046522</v>
          </cell>
        </row>
        <row r="468">
          <cell r="D468">
            <v>1866303.9658844101</v>
          </cell>
          <cell r="E468">
            <v>204969</v>
          </cell>
          <cell r="F468">
            <v>2047</v>
          </cell>
          <cell r="G468">
            <v>1508</v>
          </cell>
          <cell r="H468">
            <v>25779</v>
          </cell>
          <cell r="I468">
            <v>78384.766567145227</v>
          </cell>
        </row>
        <row r="469">
          <cell r="D469">
            <v>1867376.81088676</v>
          </cell>
          <cell r="E469">
            <v>205067</v>
          </cell>
          <cell r="F469">
            <v>2046</v>
          </cell>
          <cell r="G469">
            <v>1508</v>
          </cell>
          <cell r="H469">
            <v>25814</v>
          </cell>
          <cell r="I469">
            <v>78429.826057243932</v>
          </cell>
        </row>
        <row r="470">
          <cell r="D470">
            <v>1868449.6558891099</v>
          </cell>
          <cell r="E470">
            <v>205164</v>
          </cell>
          <cell r="F470">
            <v>2045</v>
          </cell>
          <cell r="G470">
            <v>1508</v>
          </cell>
          <cell r="H470">
            <v>25763</v>
          </cell>
          <cell r="I470">
            <v>78474.885547342623</v>
          </cell>
        </row>
        <row r="471">
          <cell r="D471">
            <v>1869522.5008914601</v>
          </cell>
          <cell r="E471">
            <v>205262</v>
          </cell>
          <cell r="F471">
            <v>2045</v>
          </cell>
          <cell r="G471">
            <v>1508</v>
          </cell>
          <cell r="H471">
            <v>25804</v>
          </cell>
          <cell r="I471">
            <v>78519.945037441328</v>
          </cell>
        </row>
        <row r="472">
          <cell r="D472">
            <v>1870595.34589381</v>
          </cell>
          <cell r="E472">
            <v>205359</v>
          </cell>
          <cell r="F472">
            <v>2044</v>
          </cell>
          <cell r="G472">
            <v>1508</v>
          </cell>
          <cell r="H472">
            <v>25807</v>
          </cell>
          <cell r="I472">
            <v>78565.004527540033</v>
          </cell>
        </row>
        <row r="473">
          <cell r="D473">
            <v>1871668.19089616</v>
          </cell>
          <cell r="E473">
            <v>205457</v>
          </cell>
          <cell r="F473">
            <v>2043</v>
          </cell>
          <cell r="G473">
            <v>1508</v>
          </cell>
          <cell r="H473">
            <v>25796</v>
          </cell>
          <cell r="I473">
            <v>78610.064017638724</v>
          </cell>
        </row>
        <row r="474">
          <cell r="D474">
            <v>1872741.0358985099</v>
          </cell>
          <cell r="E474">
            <v>205554</v>
          </cell>
          <cell r="F474">
            <v>2043</v>
          </cell>
          <cell r="G474">
            <v>1508</v>
          </cell>
          <cell r="H474">
            <v>25754</v>
          </cell>
          <cell r="I474">
            <v>78655.123507737415</v>
          </cell>
        </row>
        <row r="475">
          <cell r="D475">
            <v>1873813.8809008601</v>
          </cell>
          <cell r="E475">
            <v>205652</v>
          </cell>
          <cell r="F475">
            <v>2042</v>
          </cell>
          <cell r="G475">
            <v>1508</v>
          </cell>
          <cell r="H475">
            <v>25787</v>
          </cell>
          <cell r="I475">
            <v>78700.182997836135</v>
          </cell>
        </row>
        <row r="476">
          <cell r="D476">
            <v>1874886.72590321</v>
          </cell>
          <cell r="E476">
            <v>205749</v>
          </cell>
          <cell r="F476">
            <v>2041</v>
          </cell>
          <cell r="G476">
            <v>1508</v>
          </cell>
          <cell r="H476">
            <v>25736</v>
          </cell>
          <cell r="I476">
            <v>78745.242487934825</v>
          </cell>
        </row>
        <row r="477">
          <cell r="D477">
            <v>1875959.5709055599</v>
          </cell>
          <cell r="E477">
            <v>205846</v>
          </cell>
          <cell r="F477">
            <v>2040</v>
          </cell>
          <cell r="G477">
            <v>1508</v>
          </cell>
          <cell r="H477">
            <v>25708</v>
          </cell>
          <cell r="I477">
            <v>78790.301978033516</v>
          </cell>
        </row>
        <row r="478">
          <cell r="D478">
            <v>1877006.6796186201</v>
          </cell>
          <cell r="E478">
            <v>205942</v>
          </cell>
          <cell r="F478">
            <v>2040</v>
          </cell>
          <cell r="G478">
            <v>1508</v>
          </cell>
          <cell r="H478">
            <v>25763</v>
          </cell>
          <cell r="I478">
            <v>78834.280543982051</v>
          </cell>
        </row>
        <row r="479">
          <cell r="D479">
            <v>1878053.78833169</v>
          </cell>
          <cell r="E479">
            <v>206037</v>
          </cell>
          <cell r="F479">
            <v>2039</v>
          </cell>
          <cell r="G479">
            <v>1508</v>
          </cell>
          <cell r="H479">
            <v>25770</v>
          </cell>
          <cell r="I479">
            <v>78878.259109930979</v>
          </cell>
        </row>
        <row r="480">
          <cell r="D480">
            <v>1879100.8970447499</v>
          </cell>
          <cell r="E480">
            <v>206131</v>
          </cell>
          <cell r="F480">
            <v>2038</v>
          </cell>
          <cell r="G480">
            <v>1508</v>
          </cell>
          <cell r="H480">
            <v>25793</v>
          </cell>
          <cell r="I480">
            <v>78922.2376758795</v>
          </cell>
        </row>
        <row r="481">
          <cell r="D481">
            <v>1880148.0057578201</v>
          </cell>
          <cell r="E481">
            <v>206225</v>
          </cell>
          <cell r="F481">
            <v>2038</v>
          </cell>
          <cell r="G481">
            <v>1508</v>
          </cell>
          <cell r="H481">
            <v>25828</v>
          </cell>
          <cell r="I481">
            <v>78966.216241828442</v>
          </cell>
        </row>
        <row r="482">
          <cell r="D482">
            <v>1881195.11447088</v>
          </cell>
          <cell r="E482">
            <v>206319</v>
          </cell>
          <cell r="F482">
            <v>2037</v>
          </cell>
          <cell r="G482">
            <v>1508</v>
          </cell>
          <cell r="H482">
            <v>25777</v>
          </cell>
          <cell r="I482">
            <v>79010.194807776963</v>
          </cell>
        </row>
        <row r="483">
          <cell r="D483">
            <v>1882242.2231839499</v>
          </cell>
          <cell r="E483">
            <v>206413</v>
          </cell>
          <cell r="F483">
            <v>2036</v>
          </cell>
          <cell r="G483">
            <v>1508</v>
          </cell>
          <cell r="H483">
            <v>25817</v>
          </cell>
          <cell r="I483">
            <v>79054.173373725906</v>
          </cell>
        </row>
        <row r="484">
          <cell r="D484">
            <v>1883289.3318970101</v>
          </cell>
          <cell r="E484">
            <v>206506</v>
          </cell>
          <cell r="F484">
            <v>2036</v>
          </cell>
          <cell r="G484">
            <v>1508</v>
          </cell>
          <cell r="H484">
            <v>25820</v>
          </cell>
          <cell r="I484">
            <v>79098.151939674426</v>
          </cell>
        </row>
        <row r="485">
          <cell r="D485">
            <v>1884336.44061008</v>
          </cell>
          <cell r="E485">
            <v>206600</v>
          </cell>
          <cell r="F485">
            <v>2035</v>
          </cell>
          <cell r="G485">
            <v>1508</v>
          </cell>
          <cell r="H485">
            <v>25809</v>
          </cell>
          <cell r="I485">
            <v>79142.130505623369</v>
          </cell>
        </row>
        <row r="486">
          <cell r="D486">
            <v>1885383.5493231399</v>
          </cell>
          <cell r="E486">
            <v>206694</v>
          </cell>
          <cell r="F486">
            <v>2034</v>
          </cell>
          <cell r="G486">
            <v>1508</v>
          </cell>
          <cell r="H486">
            <v>25767</v>
          </cell>
          <cell r="I486">
            <v>79186.109071571889</v>
          </cell>
        </row>
        <row r="487">
          <cell r="D487">
            <v>1886430.6580362101</v>
          </cell>
          <cell r="E487">
            <v>206787</v>
          </cell>
          <cell r="F487">
            <v>2034</v>
          </cell>
          <cell r="G487">
            <v>1508</v>
          </cell>
          <cell r="H487">
            <v>25800</v>
          </cell>
          <cell r="I487">
            <v>79230.087637520832</v>
          </cell>
        </row>
        <row r="488">
          <cell r="D488">
            <v>1887477.76674927</v>
          </cell>
          <cell r="E488">
            <v>206881</v>
          </cell>
          <cell r="F488">
            <v>2033</v>
          </cell>
          <cell r="G488">
            <v>1508</v>
          </cell>
          <cell r="H488">
            <v>25749</v>
          </cell>
          <cell r="I488">
            <v>79274.066203469352</v>
          </cell>
        </row>
        <row r="489">
          <cell r="D489">
            <v>1888524.87546234</v>
          </cell>
          <cell r="E489">
            <v>206974</v>
          </cell>
          <cell r="F489">
            <v>2032</v>
          </cell>
          <cell r="G489">
            <v>1508</v>
          </cell>
          <cell r="H489">
            <v>25721</v>
          </cell>
          <cell r="I489">
            <v>79318.04476941828</v>
          </cell>
        </row>
        <row r="490">
          <cell r="D490">
            <v>1889656.3217029299</v>
          </cell>
          <cell r="E490">
            <v>207071</v>
          </cell>
          <cell r="F490">
            <v>2032</v>
          </cell>
          <cell r="G490">
            <v>1508</v>
          </cell>
          <cell r="H490">
            <v>25776</v>
          </cell>
          <cell r="I490">
            <v>79365.565511523062</v>
          </cell>
        </row>
        <row r="491">
          <cell r="D491">
            <v>1890787.7679435301</v>
          </cell>
          <cell r="E491">
            <v>207170</v>
          </cell>
          <cell r="F491">
            <v>2031</v>
          </cell>
          <cell r="G491">
            <v>1508</v>
          </cell>
          <cell r="H491">
            <v>25783</v>
          </cell>
          <cell r="I491">
            <v>79413.086253628266</v>
          </cell>
        </row>
        <row r="492">
          <cell r="D492">
            <v>1891919.2141841201</v>
          </cell>
          <cell r="E492">
            <v>207273</v>
          </cell>
          <cell r="F492">
            <v>2030</v>
          </cell>
          <cell r="G492">
            <v>1508</v>
          </cell>
          <cell r="H492">
            <v>25806</v>
          </cell>
          <cell r="I492">
            <v>79460.606995733047</v>
          </cell>
        </row>
        <row r="493">
          <cell r="D493">
            <v>1893050.66042472</v>
          </cell>
          <cell r="E493">
            <v>207376</v>
          </cell>
          <cell r="F493">
            <v>2029</v>
          </cell>
          <cell r="G493">
            <v>1508</v>
          </cell>
          <cell r="H493">
            <v>25841</v>
          </cell>
          <cell r="I493">
            <v>79508.127737838251</v>
          </cell>
        </row>
        <row r="494">
          <cell r="D494">
            <v>1894182.10666531</v>
          </cell>
          <cell r="E494">
            <v>207479</v>
          </cell>
          <cell r="F494">
            <v>2029</v>
          </cell>
          <cell r="G494">
            <v>1508</v>
          </cell>
          <cell r="H494">
            <v>25789</v>
          </cell>
          <cell r="I494">
            <v>79555.648479943018</v>
          </cell>
        </row>
        <row r="495">
          <cell r="D495">
            <v>1895313.5529059099</v>
          </cell>
          <cell r="E495">
            <v>207582</v>
          </cell>
          <cell r="F495">
            <v>2028</v>
          </cell>
          <cell r="G495">
            <v>1508</v>
          </cell>
          <cell r="H495">
            <v>25829</v>
          </cell>
          <cell r="I495">
            <v>79603.169222048222</v>
          </cell>
        </row>
        <row r="496">
          <cell r="D496">
            <v>1896444.9991464999</v>
          </cell>
          <cell r="E496">
            <v>207684</v>
          </cell>
          <cell r="F496">
            <v>2027</v>
          </cell>
          <cell r="G496">
            <v>1508</v>
          </cell>
          <cell r="H496">
            <v>25832</v>
          </cell>
          <cell r="I496">
            <v>79650.689964153004</v>
          </cell>
        </row>
        <row r="497">
          <cell r="D497">
            <v>1897576.4453871001</v>
          </cell>
          <cell r="E497">
            <v>207787</v>
          </cell>
          <cell r="F497">
            <v>2027</v>
          </cell>
          <cell r="G497">
            <v>1508</v>
          </cell>
          <cell r="H497">
            <v>25821</v>
          </cell>
          <cell r="I497">
            <v>79698.210706258207</v>
          </cell>
        </row>
        <row r="498">
          <cell r="D498">
            <v>1898707.8916276901</v>
          </cell>
          <cell r="E498">
            <v>207889</v>
          </cell>
          <cell r="F498">
            <v>2026</v>
          </cell>
          <cell r="G498">
            <v>1508</v>
          </cell>
          <cell r="H498">
            <v>25779</v>
          </cell>
          <cell r="I498">
            <v>79745.731448362989</v>
          </cell>
        </row>
        <row r="499">
          <cell r="D499">
            <v>1899839.33786829</v>
          </cell>
          <cell r="E499">
            <v>207992</v>
          </cell>
          <cell r="F499">
            <v>2025</v>
          </cell>
          <cell r="G499">
            <v>1508</v>
          </cell>
          <cell r="H499">
            <v>25812</v>
          </cell>
          <cell r="I499">
            <v>79793.252190468193</v>
          </cell>
        </row>
        <row r="500">
          <cell r="D500">
            <v>1900970.78410888</v>
          </cell>
          <cell r="E500">
            <v>208094</v>
          </cell>
          <cell r="F500">
            <v>2024</v>
          </cell>
          <cell r="G500">
            <v>1507</v>
          </cell>
          <cell r="H500">
            <v>25760</v>
          </cell>
          <cell r="I500">
            <v>79840.77293257296</v>
          </cell>
        </row>
        <row r="501">
          <cell r="D501">
            <v>1902102.2303494799</v>
          </cell>
          <cell r="E501">
            <v>208196</v>
          </cell>
          <cell r="F501">
            <v>2024</v>
          </cell>
          <cell r="G501">
            <v>1507</v>
          </cell>
          <cell r="H501">
            <v>25732</v>
          </cell>
          <cell r="I501">
            <v>79888.293674678163</v>
          </cell>
        </row>
        <row r="502">
          <cell r="D502">
            <v>1903272.5734818301</v>
          </cell>
          <cell r="E502">
            <v>208300</v>
          </cell>
          <cell r="F502">
            <v>2023</v>
          </cell>
          <cell r="G502">
            <v>1507</v>
          </cell>
          <cell r="H502">
            <v>25787</v>
          </cell>
          <cell r="I502">
            <v>79937.448086236865</v>
          </cell>
        </row>
        <row r="503">
          <cell r="D503">
            <v>1904442.91661419</v>
          </cell>
          <cell r="E503">
            <v>208405</v>
          </cell>
          <cell r="F503">
            <v>2022</v>
          </cell>
          <cell r="G503">
            <v>1507</v>
          </cell>
          <cell r="H503">
            <v>25794</v>
          </cell>
          <cell r="I503">
            <v>79986.60249779599</v>
          </cell>
        </row>
        <row r="504">
          <cell r="D504">
            <v>1905613.2597465401</v>
          </cell>
          <cell r="E504">
            <v>208512</v>
          </cell>
          <cell r="F504">
            <v>2022</v>
          </cell>
          <cell r="G504">
            <v>1507</v>
          </cell>
          <cell r="H504">
            <v>25817</v>
          </cell>
          <cell r="I504">
            <v>80035.756909354692</v>
          </cell>
        </row>
        <row r="505">
          <cell r="D505">
            <v>1906783.6028789</v>
          </cell>
          <cell r="E505">
            <v>208618</v>
          </cell>
          <cell r="F505">
            <v>2021</v>
          </cell>
          <cell r="G505">
            <v>1507</v>
          </cell>
          <cell r="H505">
            <v>25852</v>
          </cell>
          <cell r="I505">
            <v>80084.911320913801</v>
          </cell>
        </row>
        <row r="506">
          <cell r="D506">
            <v>1907953.9460112499</v>
          </cell>
          <cell r="E506">
            <v>208725</v>
          </cell>
          <cell r="F506">
            <v>2020</v>
          </cell>
          <cell r="G506">
            <v>1507</v>
          </cell>
          <cell r="H506">
            <v>25800</v>
          </cell>
          <cell r="I506">
            <v>80134.065732472503</v>
          </cell>
        </row>
        <row r="507">
          <cell r="D507">
            <v>1909124.28914361</v>
          </cell>
          <cell r="E507">
            <v>208831</v>
          </cell>
          <cell r="F507">
            <v>2020</v>
          </cell>
          <cell r="G507">
            <v>1507</v>
          </cell>
          <cell r="H507">
            <v>25840</v>
          </cell>
          <cell r="I507">
            <v>80183.220144031628</v>
          </cell>
        </row>
        <row r="508">
          <cell r="D508">
            <v>1910294.6322759599</v>
          </cell>
          <cell r="E508">
            <v>208938</v>
          </cell>
          <cell r="F508">
            <v>2019</v>
          </cell>
          <cell r="G508">
            <v>1507</v>
          </cell>
          <cell r="H508">
            <v>25843</v>
          </cell>
          <cell r="I508">
            <v>80232.37455559033</v>
          </cell>
        </row>
        <row r="509">
          <cell r="D509">
            <v>1911464.9754083201</v>
          </cell>
          <cell r="E509">
            <v>209044</v>
          </cell>
          <cell r="F509">
            <v>2018</v>
          </cell>
          <cell r="G509">
            <v>1507</v>
          </cell>
          <cell r="H509">
            <v>25831</v>
          </cell>
          <cell r="I509">
            <v>80281.528967149454</v>
          </cell>
        </row>
        <row r="510">
          <cell r="D510">
            <v>1912635.31854067</v>
          </cell>
          <cell r="E510">
            <v>209150</v>
          </cell>
          <cell r="F510">
            <v>2018</v>
          </cell>
          <cell r="G510">
            <v>1507</v>
          </cell>
          <cell r="H510">
            <v>25789</v>
          </cell>
          <cell r="I510">
            <v>80330.683378708141</v>
          </cell>
        </row>
        <row r="511">
          <cell r="D511">
            <v>1913805.6616730299</v>
          </cell>
          <cell r="E511">
            <v>209256</v>
          </cell>
          <cell r="F511">
            <v>2017</v>
          </cell>
          <cell r="G511">
            <v>1507</v>
          </cell>
          <cell r="H511">
            <v>25822</v>
          </cell>
          <cell r="I511">
            <v>80379.837790267266</v>
          </cell>
        </row>
        <row r="512">
          <cell r="D512">
            <v>1914976.00480539</v>
          </cell>
          <cell r="E512">
            <v>209362</v>
          </cell>
          <cell r="F512">
            <v>2016</v>
          </cell>
          <cell r="G512">
            <v>1507</v>
          </cell>
          <cell r="H512">
            <v>25770</v>
          </cell>
          <cell r="I512">
            <v>80428.99220182639</v>
          </cell>
        </row>
        <row r="513">
          <cell r="D513">
            <v>1916146.3479377399</v>
          </cell>
          <cell r="E513">
            <v>209468</v>
          </cell>
          <cell r="F513">
            <v>2015</v>
          </cell>
          <cell r="G513">
            <v>1507</v>
          </cell>
          <cell r="H513">
            <v>25742</v>
          </cell>
          <cell r="I513">
            <v>80478.146613385077</v>
          </cell>
        </row>
        <row r="514">
          <cell r="D514">
            <v>1917254.4706661699</v>
          </cell>
          <cell r="E514">
            <v>209571</v>
          </cell>
          <cell r="F514">
            <v>2015</v>
          </cell>
          <cell r="G514">
            <v>1507</v>
          </cell>
          <cell r="H514">
            <v>25797</v>
          </cell>
          <cell r="I514">
            <v>80524.687767979136</v>
          </cell>
        </row>
        <row r="515">
          <cell r="D515">
            <v>1918362.5933946001</v>
          </cell>
          <cell r="E515">
            <v>209672</v>
          </cell>
          <cell r="F515">
            <v>2014</v>
          </cell>
          <cell r="G515">
            <v>1507</v>
          </cell>
          <cell r="H515">
            <v>25804</v>
          </cell>
          <cell r="I515">
            <v>80571.228922573209</v>
          </cell>
        </row>
        <row r="516">
          <cell r="D516">
            <v>1919470.7161230301</v>
          </cell>
          <cell r="E516">
            <v>209771</v>
          </cell>
          <cell r="F516">
            <v>2013</v>
          </cell>
          <cell r="G516">
            <v>1507</v>
          </cell>
          <cell r="H516">
            <v>25827</v>
          </cell>
          <cell r="I516">
            <v>80617.770077167268</v>
          </cell>
        </row>
        <row r="517">
          <cell r="D517">
            <v>1920578.83885146</v>
          </cell>
          <cell r="E517">
            <v>209869</v>
          </cell>
          <cell r="F517">
            <v>2013</v>
          </cell>
          <cell r="G517">
            <v>1507</v>
          </cell>
          <cell r="H517">
            <v>25861</v>
          </cell>
          <cell r="I517">
            <v>80664.311231761327</v>
          </cell>
        </row>
        <row r="518">
          <cell r="D518">
            <v>1921686.96157989</v>
          </cell>
          <cell r="E518">
            <v>209968</v>
          </cell>
          <cell r="F518">
            <v>2012</v>
          </cell>
          <cell r="G518">
            <v>1507</v>
          </cell>
          <cell r="H518">
            <v>25810</v>
          </cell>
          <cell r="I518">
            <v>80710.852386355386</v>
          </cell>
        </row>
        <row r="519">
          <cell r="D519">
            <v>1922795.08430832</v>
          </cell>
          <cell r="E519">
            <v>210066</v>
          </cell>
          <cell r="F519">
            <v>2011</v>
          </cell>
          <cell r="G519">
            <v>1507</v>
          </cell>
          <cell r="H519">
            <v>25850</v>
          </cell>
          <cell r="I519">
            <v>80757.393540949444</v>
          </cell>
        </row>
        <row r="520">
          <cell r="D520">
            <v>1923903.2070367499</v>
          </cell>
          <cell r="E520">
            <v>210164</v>
          </cell>
          <cell r="F520">
            <v>2011</v>
          </cell>
          <cell r="G520">
            <v>1507</v>
          </cell>
          <cell r="H520">
            <v>25852</v>
          </cell>
          <cell r="I520">
            <v>80803.934695543503</v>
          </cell>
        </row>
        <row r="521">
          <cell r="D521">
            <v>1925011.3297651799</v>
          </cell>
          <cell r="E521">
            <v>210263</v>
          </cell>
          <cell r="F521">
            <v>2010</v>
          </cell>
          <cell r="G521">
            <v>1507</v>
          </cell>
          <cell r="H521">
            <v>25841</v>
          </cell>
          <cell r="I521">
            <v>80850.475850137562</v>
          </cell>
        </row>
        <row r="522">
          <cell r="D522">
            <v>1926119.4524936101</v>
          </cell>
          <cell r="E522">
            <v>210361</v>
          </cell>
          <cell r="F522">
            <v>2009</v>
          </cell>
          <cell r="G522">
            <v>1507</v>
          </cell>
          <cell r="H522">
            <v>25798</v>
          </cell>
          <cell r="I522">
            <v>80897.017004731635</v>
          </cell>
        </row>
        <row r="523">
          <cell r="D523">
            <v>1927227.5752220401</v>
          </cell>
          <cell r="E523">
            <v>210459</v>
          </cell>
          <cell r="F523">
            <v>2009</v>
          </cell>
          <cell r="G523">
            <v>1507</v>
          </cell>
          <cell r="H523">
            <v>25831</v>
          </cell>
          <cell r="I523">
            <v>80943.558159325694</v>
          </cell>
        </row>
        <row r="524">
          <cell r="D524">
            <v>1928335.69795047</v>
          </cell>
          <cell r="E524">
            <v>210557</v>
          </cell>
          <cell r="F524">
            <v>2008</v>
          </cell>
          <cell r="G524">
            <v>1507</v>
          </cell>
          <cell r="H524">
            <v>25779</v>
          </cell>
          <cell r="I524">
            <v>80990.099313919753</v>
          </cell>
        </row>
        <row r="525">
          <cell r="D525">
            <v>1929443.8206789</v>
          </cell>
          <cell r="E525">
            <v>210655</v>
          </cell>
          <cell r="F525">
            <v>2007</v>
          </cell>
          <cell r="G525">
            <v>1507</v>
          </cell>
          <cell r="H525">
            <v>25751</v>
          </cell>
          <cell r="I525">
            <v>81036.640468513811</v>
          </cell>
        </row>
        <row r="526">
          <cell r="D526">
            <v>1930602.0999256501</v>
          </cell>
          <cell r="E526">
            <v>210754</v>
          </cell>
          <cell r="F526">
            <v>2007</v>
          </cell>
          <cell r="G526">
            <v>1507</v>
          </cell>
          <cell r="H526">
            <v>25806</v>
          </cell>
          <cell r="I526">
            <v>81085.2881968773</v>
          </cell>
        </row>
        <row r="527">
          <cell r="D527">
            <v>1931760.3791724099</v>
          </cell>
          <cell r="E527">
            <v>210856</v>
          </cell>
          <cell r="F527">
            <v>2006</v>
          </cell>
          <cell r="G527">
            <v>1507</v>
          </cell>
          <cell r="H527">
            <v>25813</v>
          </cell>
          <cell r="I527">
            <v>81133.935925241225</v>
          </cell>
        </row>
        <row r="528">
          <cell r="D528">
            <v>1932918.6584191599</v>
          </cell>
          <cell r="E528">
            <v>210960</v>
          </cell>
          <cell r="F528">
            <v>2005</v>
          </cell>
          <cell r="G528">
            <v>1507</v>
          </cell>
          <cell r="H528">
            <v>25835</v>
          </cell>
          <cell r="I528">
            <v>81182.583653604728</v>
          </cell>
        </row>
        <row r="529">
          <cell r="D529">
            <v>1934076.93766591</v>
          </cell>
          <cell r="E529">
            <v>211063</v>
          </cell>
          <cell r="F529">
            <v>2005</v>
          </cell>
          <cell r="G529">
            <v>1507</v>
          </cell>
          <cell r="H529">
            <v>25870</v>
          </cell>
          <cell r="I529">
            <v>81231.231381968231</v>
          </cell>
        </row>
        <row r="530">
          <cell r="D530">
            <v>1935235.2169126701</v>
          </cell>
          <cell r="E530">
            <v>211166</v>
          </cell>
          <cell r="F530">
            <v>2004</v>
          </cell>
          <cell r="G530">
            <v>1507</v>
          </cell>
          <cell r="H530">
            <v>25818</v>
          </cell>
          <cell r="I530">
            <v>81279.879110332142</v>
          </cell>
        </row>
        <row r="531">
          <cell r="D531">
            <v>1936393.4961594201</v>
          </cell>
          <cell r="E531">
            <v>211269</v>
          </cell>
          <cell r="F531">
            <v>2003</v>
          </cell>
          <cell r="G531">
            <v>1507</v>
          </cell>
          <cell r="H531">
            <v>25858</v>
          </cell>
          <cell r="I531">
            <v>81328.526838695645</v>
          </cell>
        </row>
        <row r="532">
          <cell r="D532">
            <v>1937551.7754061699</v>
          </cell>
          <cell r="E532">
            <v>211373</v>
          </cell>
          <cell r="F532">
            <v>2003</v>
          </cell>
          <cell r="G532">
            <v>1507</v>
          </cell>
          <cell r="H532">
            <v>25860</v>
          </cell>
          <cell r="I532">
            <v>81377.174567059148</v>
          </cell>
        </row>
        <row r="533">
          <cell r="D533">
            <v>1938710.05465293</v>
          </cell>
          <cell r="E533">
            <v>211476</v>
          </cell>
          <cell r="F533">
            <v>2002</v>
          </cell>
          <cell r="G533">
            <v>1507</v>
          </cell>
          <cell r="H533">
            <v>25849</v>
          </cell>
          <cell r="I533">
            <v>81425.822295423059</v>
          </cell>
        </row>
        <row r="534">
          <cell r="D534">
            <v>1939868.3338996801</v>
          </cell>
          <cell r="E534">
            <v>211579</v>
          </cell>
          <cell r="F534">
            <v>2001</v>
          </cell>
          <cell r="G534">
            <v>1507</v>
          </cell>
          <cell r="H534">
            <v>25806</v>
          </cell>
          <cell r="I534">
            <v>81474.470023786562</v>
          </cell>
        </row>
        <row r="535">
          <cell r="D535">
            <v>1941026.6131464301</v>
          </cell>
          <cell r="E535">
            <v>211682</v>
          </cell>
          <cell r="F535">
            <v>2001</v>
          </cell>
          <cell r="G535">
            <v>1507</v>
          </cell>
          <cell r="H535">
            <v>25839</v>
          </cell>
          <cell r="I535">
            <v>81523.117752150065</v>
          </cell>
        </row>
        <row r="536">
          <cell r="D536">
            <v>1942184.8923931899</v>
          </cell>
          <cell r="E536">
            <v>211785</v>
          </cell>
          <cell r="F536">
            <v>2000</v>
          </cell>
          <cell r="G536">
            <v>1507</v>
          </cell>
          <cell r="H536">
            <v>25787</v>
          </cell>
          <cell r="I536">
            <v>81571.76548051399</v>
          </cell>
        </row>
        <row r="537">
          <cell r="D537">
            <v>1943343.17163994</v>
          </cell>
          <cell r="E537">
            <v>211887</v>
          </cell>
          <cell r="F537">
            <v>1999</v>
          </cell>
          <cell r="G537">
            <v>1507</v>
          </cell>
          <cell r="H537">
            <v>25759</v>
          </cell>
          <cell r="I537">
            <v>81620.413208877479</v>
          </cell>
        </row>
        <row r="538">
          <cell r="F538">
            <v>1999</v>
          </cell>
          <cell r="G538">
            <v>1507</v>
          </cell>
          <cell r="H538">
            <v>25814</v>
          </cell>
        </row>
        <row r="539">
          <cell r="F539">
            <v>1998</v>
          </cell>
          <cell r="G539">
            <v>1507</v>
          </cell>
          <cell r="H539">
            <v>25820</v>
          </cell>
        </row>
        <row r="540">
          <cell r="F540">
            <v>1997</v>
          </cell>
          <cell r="G540">
            <v>1507</v>
          </cell>
          <cell r="H540">
            <v>25843</v>
          </cell>
        </row>
        <row r="541">
          <cell r="F541">
            <v>1997</v>
          </cell>
          <cell r="G541">
            <v>1507</v>
          </cell>
          <cell r="H541">
            <v>25877</v>
          </cell>
        </row>
        <row r="542">
          <cell r="G542">
            <v>1507</v>
          </cell>
          <cell r="H542">
            <v>25825</v>
          </cell>
        </row>
        <row r="546">
          <cell r="D546">
            <v>1141404</v>
          </cell>
          <cell r="E546">
            <v>129390</v>
          </cell>
        </row>
        <row r="547">
          <cell r="D547">
            <v>1161107</v>
          </cell>
          <cell r="E547">
            <v>132534</v>
          </cell>
        </row>
        <row r="548">
          <cell r="D548">
            <v>1182220</v>
          </cell>
          <cell r="E548">
            <v>136232</v>
          </cell>
        </row>
        <row r="549">
          <cell r="D549">
            <v>1208548</v>
          </cell>
          <cell r="E549">
            <v>140367</v>
          </cell>
        </row>
        <row r="550">
          <cell r="D550">
            <v>1240570</v>
          </cell>
          <cell r="E550">
            <v>144190</v>
          </cell>
        </row>
        <row r="551">
          <cell r="D551">
            <v>1273233</v>
          </cell>
          <cell r="E551">
            <v>146798</v>
          </cell>
        </row>
        <row r="552">
          <cell r="D552">
            <v>1301374</v>
          </cell>
          <cell r="E552">
            <v>150531</v>
          </cell>
        </row>
        <row r="553">
          <cell r="D553">
            <v>1332622</v>
          </cell>
          <cell r="E553">
            <v>154384</v>
          </cell>
        </row>
        <row r="554">
          <cell r="D554">
            <v>1364518</v>
          </cell>
          <cell r="E554">
            <v>158762</v>
          </cell>
        </row>
        <row r="555">
          <cell r="D555">
            <v>1391953</v>
          </cell>
          <cell r="E555">
            <v>160655</v>
          </cell>
        </row>
        <row r="556">
          <cell r="D556">
            <v>1425144</v>
          </cell>
          <cell r="E556">
            <v>162462</v>
          </cell>
        </row>
        <row r="557">
          <cell r="D557">
            <v>1447272</v>
          </cell>
          <cell r="E557">
            <v>162873</v>
          </cell>
        </row>
        <row r="558">
          <cell r="D558">
            <v>1447376</v>
          </cell>
          <cell r="E558">
            <v>162554</v>
          </cell>
        </row>
        <row r="559">
          <cell r="D559">
            <v>1440976</v>
          </cell>
          <cell r="E559">
            <v>161307</v>
          </cell>
        </row>
        <row r="560">
          <cell r="D560">
            <v>1445212</v>
          </cell>
          <cell r="E560">
            <v>161335</v>
          </cell>
        </row>
        <row r="561">
          <cell r="D561">
            <v>1452497</v>
          </cell>
          <cell r="E561">
            <v>162219</v>
          </cell>
        </row>
        <row r="562">
          <cell r="D562">
            <v>1464154</v>
          </cell>
          <cell r="E562">
            <v>163508</v>
          </cell>
        </row>
        <row r="563">
          <cell r="D563">
            <v>1479772</v>
          </cell>
          <cell r="E563">
            <v>165184</v>
          </cell>
        </row>
        <row r="564">
          <cell r="D564">
            <v>1497280</v>
          </cell>
          <cell r="E564">
            <v>167106</v>
          </cell>
        </row>
        <row r="565">
          <cell r="D565">
            <v>1520916</v>
          </cell>
          <cell r="E565">
            <v>169628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MWh"/>
      <sheetName val="RMWh"/>
      <sheetName val="CMWh"/>
      <sheetName val="IMWh"/>
      <sheetName val="SHLMWh"/>
      <sheetName val="SPAMWh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Charts"/>
    </sheetNames>
    <sheetDataSet>
      <sheetData sheetId="0">
        <row r="89">
          <cell r="B89">
            <v>2421535</v>
          </cell>
        </row>
        <row r="101">
          <cell r="I101">
            <v>35733249</v>
          </cell>
          <cell r="O101">
            <v>35011447</v>
          </cell>
        </row>
        <row r="102">
          <cell r="I102">
            <v>35611063</v>
          </cell>
          <cell r="O102">
            <v>34944960</v>
          </cell>
        </row>
        <row r="103">
          <cell r="I103">
            <v>35670127</v>
          </cell>
          <cell r="O103">
            <v>34975503</v>
          </cell>
        </row>
        <row r="104">
          <cell r="I104">
            <v>35689704</v>
          </cell>
          <cell r="O104">
            <v>35014613</v>
          </cell>
        </row>
        <row r="105">
          <cell r="I105">
            <v>35626337</v>
          </cell>
          <cell r="O105">
            <v>35012406</v>
          </cell>
        </row>
        <row r="106">
          <cell r="I106">
            <v>35500192</v>
          </cell>
          <cell r="O106">
            <v>35032430</v>
          </cell>
        </row>
        <row r="107">
          <cell r="I107">
            <v>35308617</v>
          </cell>
          <cell r="O107">
            <v>34978666</v>
          </cell>
        </row>
        <row r="108">
          <cell r="I108">
            <v>35269608</v>
          </cell>
          <cell r="O108">
            <v>35066715</v>
          </cell>
        </row>
        <row r="109">
          <cell r="I109">
            <v>35282437</v>
          </cell>
          <cell r="O109">
            <v>35125960</v>
          </cell>
        </row>
        <row r="110">
          <cell r="I110">
            <v>35125050</v>
          </cell>
          <cell r="O110">
            <v>35134023</v>
          </cell>
        </row>
        <row r="111">
          <cell r="I111">
            <v>35259429</v>
          </cell>
          <cell r="O111">
            <v>35205202</v>
          </cell>
        </row>
        <row r="112">
          <cell r="I112">
            <v>35226783</v>
          </cell>
          <cell r="O112">
            <v>35317115</v>
          </cell>
        </row>
        <row r="113">
          <cell r="I113">
            <v>34859902</v>
          </cell>
          <cell r="O113">
            <v>35265062</v>
          </cell>
        </row>
        <row r="114">
          <cell r="I114">
            <v>34687875</v>
          </cell>
          <cell r="O114">
            <v>35280743</v>
          </cell>
        </row>
        <row r="115">
          <cell r="I115">
            <v>34747751</v>
          </cell>
          <cell r="O115">
            <v>35226145</v>
          </cell>
        </row>
        <row r="116">
          <cell r="I116">
            <v>34946973</v>
          </cell>
          <cell r="O116">
            <v>35296513</v>
          </cell>
        </row>
        <row r="117">
          <cell r="I117">
            <v>35511583</v>
          </cell>
          <cell r="O117">
            <v>35453108</v>
          </cell>
        </row>
        <row r="118">
          <cell r="I118">
            <v>35505170</v>
          </cell>
          <cell r="O118">
            <v>35492087</v>
          </cell>
        </row>
        <row r="119">
          <cell r="I119">
            <v>35509129</v>
          </cell>
          <cell r="O119">
            <v>35606901</v>
          </cell>
        </row>
        <row r="120">
          <cell r="I120">
            <v>35662352</v>
          </cell>
          <cell r="O120">
            <v>35682878</v>
          </cell>
        </row>
        <row r="121">
          <cell r="I121">
            <v>35621677</v>
          </cell>
          <cell r="O121">
            <v>35722276</v>
          </cell>
        </row>
        <row r="122">
          <cell r="I122">
            <v>36162077</v>
          </cell>
          <cell r="O122">
            <v>35812788</v>
          </cell>
        </row>
        <row r="123">
          <cell r="I123">
            <v>36572822</v>
          </cell>
          <cell r="O123">
            <v>35964910</v>
          </cell>
        </row>
        <row r="124">
          <cell r="I124">
            <v>36817108</v>
          </cell>
          <cell r="O124">
            <v>36088891</v>
          </cell>
        </row>
        <row r="125">
          <cell r="I125">
            <v>36994625</v>
          </cell>
          <cell r="O125">
            <v>36236229</v>
          </cell>
        </row>
        <row r="126">
          <cell r="I126">
            <v>37438704</v>
          </cell>
          <cell r="O126">
            <v>36351130</v>
          </cell>
        </row>
        <row r="127">
          <cell r="I127">
            <v>37468455</v>
          </cell>
          <cell r="O127">
            <v>36492977</v>
          </cell>
        </row>
        <row r="128">
          <cell r="I128">
            <v>37449551</v>
          </cell>
          <cell r="O128">
            <v>36536659</v>
          </cell>
        </row>
        <row r="129">
          <cell r="I129">
            <v>37358243</v>
          </cell>
          <cell r="O129">
            <v>36595676</v>
          </cell>
        </row>
        <row r="130">
          <cell r="I130">
            <v>37681712</v>
          </cell>
          <cell r="O130">
            <v>36808797</v>
          </cell>
        </row>
        <row r="131">
          <cell r="I131">
            <v>37939139</v>
          </cell>
          <cell r="O131">
            <v>36926702</v>
          </cell>
        </row>
        <row r="132">
          <cell r="I132">
            <v>38021550</v>
          </cell>
          <cell r="O132">
            <v>37082289</v>
          </cell>
        </row>
        <row r="133">
          <cell r="I133">
            <v>38211568</v>
          </cell>
          <cell r="O133">
            <v>37276500</v>
          </cell>
        </row>
        <row r="134">
          <cell r="I134">
            <v>38063620</v>
          </cell>
          <cell r="O134">
            <v>37432866</v>
          </cell>
        </row>
        <row r="135">
          <cell r="I135">
            <v>37992549</v>
          </cell>
          <cell r="O135">
            <v>37457441</v>
          </cell>
        </row>
        <row r="136">
          <cell r="I136">
            <v>38012566</v>
          </cell>
          <cell r="O136">
            <v>37446190</v>
          </cell>
        </row>
        <row r="137">
          <cell r="I137">
            <v>37918572</v>
          </cell>
          <cell r="O137">
            <v>37522043</v>
          </cell>
        </row>
        <row r="138">
          <cell r="I138">
            <v>37743213</v>
          </cell>
          <cell r="O138">
            <v>37592038</v>
          </cell>
        </row>
        <row r="139">
          <cell r="I139">
            <v>37833231</v>
          </cell>
          <cell r="O139">
            <v>37649905</v>
          </cell>
        </row>
        <row r="140">
          <cell r="I140">
            <v>37768025</v>
          </cell>
          <cell r="O140">
            <v>37721344</v>
          </cell>
        </row>
        <row r="141">
          <cell r="I141">
            <v>37583969</v>
          </cell>
          <cell r="O141">
            <v>37774237</v>
          </cell>
        </row>
        <row r="142">
          <cell r="I142">
            <v>37648324</v>
          </cell>
          <cell r="O142">
            <v>37821794</v>
          </cell>
        </row>
        <row r="143">
          <cell r="I143">
            <v>37924823</v>
          </cell>
          <cell r="O143">
            <v>37947495</v>
          </cell>
        </row>
        <row r="144">
          <cell r="I144">
            <v>38113993</v>
          </cell>
          <cell r="O144">
            <v>38131678</v>
          </cell>
        </row>
        <row r="145">
          <cell r="I145">
            <v>37963554</v>
          </cell>
          <cell r="O145">
            <v>38049324</v>
          </cell>
        </row>
        <row r="146">
          <cell r="I146">
            <v>38102379</v>
          </cell>
          <cell r="O146">
            <v>38043004</v>
          </cell>
        </row>
        <row r="147">
          <cell r="I147">
            <v>38135387</v>
          </cell>
          <cell r="O147">
            <v>38131965</v>
          </cell>
        </row>
        <row r="148">
          <cell r="I148">
            <v>38154545</v>
          </cell>
          <cell r="O148">
            <v>38262152</v>
          </cell>
        </row>
        <row r="149">
          <cell r="I149">
            <v>38207196</v>
          </cell>
          <cell r="O149">
            <v>38348099</v>
          </cell>
        </row>
        <row r="150">
          <cell r="I150">
            <v>38266345</v>
          </cell>
          <cell r="O150">
            <v>38418450</v>
          </cell>
        </row>
        <row r="151">
          <cell r="I151">
            <v>38299147</v>
          </cell>
          <cell r="O151">
            <v>38480997</v>
          </cell>
        </row>
        <row r="152">
          <cell r="I152">
            <v>38463848</v>
          </cell>
          <cell r="O152">
            <v>38566900</v>
          </cell>
        </row>
        <row r="153">
          <cell r="I153">
            <v>38312845</v>
          </cell>
          <cell r="O153">
            <v>38605958</v>
          </cell>
        </row>
        <row r="154">
          <cell r="I154">
            <v>38146235</v>
          </cell>
          <cell r="O154">
            <v>38671651</v>
          </cell>
        </row>
        <row r="155">
          <cell r="I155">
            <v>38115816</v>
          </cell>
          <cell r="O155">
            <v>38732003</v>
          </cell>
        </row>
        <row r="156">
          <cell r="I156">
            <v>38425955</v>
          </cell>
          <cell r="O156">
            <v>38654133</v>
          </cell>
        </row>
        <row r="157">
          <cell r="I157">
            <v>38942753</v>
          </cell>
          <cell r="O157">
            <v>38856094</v>
          </cell>
        </row>
        <row r="158">
          <cell r="I158">
            <v>39135270</v>
          </cell>
          <cell r="O158">
            <v>38866870</v>
          </cell>
        </row>
        <row r="159">
          <cell r="I159">
            <v>39148183</v>
          </cell>
          <cell r="O159">
            <v>38905259</v>
          </cell>
        </row>
        <row r="160">
          <cell r="I160">
            <v>39105706</v>
          </cell>
          <cell r="O160">
            <v>38895919</v>
          </cell>
        </row>
        <row r="161">
          <cell r="I161">
            <v>39085290</v>
          </cell>
          <cell r="O161">
            <v>38919081</v>
          </cell>
        </row>
        <row r="162">
          <cell r="I162">
            <v>39057432</v>
          </cell>
          <cell r="O162">
            <v>38929007</v>
          </cell>
        </row>
        <row r="163">
          <cell r="I163">
            <v>39082660</v>
          </cell>
          <cell r="O163">
            <v>38911994</v>
          </cell>
        </row>
        <row r="164">
          <cell r="I164">
            <v>39062428</v>
          </cell>
          <cell r="O164">
            <v>38853300</v>
          </cell>
        </row>
        <row r="165">
          <cell r="I165">
            <v>39492124</v>
          </cell>
          <cell r="O165">
            <v>38949415</v>
          </cell>
        </row>
        <row r="166">
          <cell r="I166">
            <v>39574711</v>
          </cell>
          <cell r="O166">
            <v>38898252</v>
          </cell>
        </row>
        <row r="167">
          <cell r="I167">
            <v>39558911</v>
          </cell>
          <cell r="O167">
            <v>38942684</v>
          </cell>
        </row>
        <row r="168">
          <cell r="I168">
            <v>39588258</v>
          </cell>
          <cell r="O168">
            <v>39117868</v>
          </cell>
        </row>
        <row r="169">
          <cell r="I169">
            <v>39415025</v>
          </cell>
          <cell r="O169">
            <v>39156847</v>
          </cell>
        </row>
        <row r="170">
          <cell r="I170">
            <v>39340633</v>
          </cell>
          <cell r="O170">
            <v>39357751</v>
          </cell>
        </row>
        <row r="171">
          <cell r="I171">
            <v>39333113</v>
          </cell>
          <cell r="O171">
            <v>39427319</v>
          </cell>
        </row>
        <row r="172">
          <cell r="I172">
            <v>39352913</v>
          </cell>
          <cell r="O172">
            <v>39427560</v>
          </cell>
        </row>
        <row r="173">
          <cell r="I173">
            <v>39133147</v>
          </cell>
          <cell r="O173">
            <v>39586845</v>
          </cell>
        </row>
        <row r="174">
          <cell r="I174">
            <v>39164564</v>
          </cell>
          <cell r="O174">
            <v>39535253</v>
          </cell>
        </row>
        <row r="175">
          <cell r="I175">
            <v>39260107</v>
          </cell>
          <cell r="O175">
            <v>39579425</v>
          </cell>
        </row>
        <row r="176">
          <cell r="I176">
            <v>39262835</v>
          </cell>
          <cell r="O176">
            <v>39652348</v>
          </cell>
        </row>
        <row r="177">
          <cell r="I177">
            <v>39061707</v>
          </cell>
          <cell r="O177">
            <v>39589135</v>
          </cell>
        </row>
        <row r="178">
          <cell r="I178">
            <v>38823306</v>
          </cell>
          <cell r="O178">
            <v>39537429</v>
          </cell>
        </row>
        <row r="179">
          <cell r="I179">
            <v>38884133</v>
          </cell>
          <cell r="O179">
            <v>39543317</v>
          </cell>
        </row>
        <row r="180">
          <cell r="I180">
            <v>38898617</v>
          </cell>
          <cell r="O180">
            <v>39523658</v>
          </cell>
        </row>
        <row r="181">
          <cell r="I181">
            <v>39048874</v>
          </cell>
          <cell r="O181">
            <v>39512970</v>
          </cell>
        </row>
        <row r="182">
          <cell r="I182">
            <v>39210829</v>
          </cell>
          <cell r="O182">
            <v>39481631</v>
          </cell>
        </row>
        <row r="183">
          <cell r="I183">
            <v>39357333</v>
          </cell>
          <cell r="O183">
            <v>39475723</v>
          </cell>
        </row>
        <row r="184">
          <cell r="I184">
            <v>39302626</v>
          </cell>
          <cell r="O184">
            <v>39454441</v>
          </cell>
        </row>
        <row r="185">
          <cell r="I185">
            <v>39410042</v>
          </cell>
          <cell r="O185">
            <v>39200332</v>
          </cell>
        </row>
        <row r="186">
          <cell r="I186">
            <v>39293751</v>
          </cell>
          <cell r="O186">
            <v>39241196</v>
          </cell>
        </row>
        <row r="187">
          <cell r="I187">
            <v>39208593</v>
          </cell>
          <cell r="O187">
            <v>39277057</v>
          </cell>
        </row>
        <row r="188">
          <cell r="I188">
            <v>39226597</v>
          </cell>
          <cell r="O188">
            <v>39276863</v>
          </cell>
        </row>
        <row r="189">
          <cell r="I189">
            <v>39212205</v>
          </cell>
          <cell r="O189">
            <v>39264032</v>
          </cell>
        </row>
        <row r="190">
          <cell r="I190">
            <v>39565892</v>
          </cell>
          <cell r="O190">
            <v>39344420</v>
          </cell>
        </row>
        <row r="191">
          <cell r="I191">
            <v>39351147</v>
          </cell>
          <cell r="O191">
            <v>39236910</v>
          </cell>
        </row>
        <row r="192">
          <cell r="I192">
            <v>39081615</v>
          </cell>
          <cell r="O192">
            <v>39145687</v>
          </cell>
        </row>
        <row r="193">
          <cell r="I193">
            <v>39012713</v>
          </cell>
          <cell r="O193">
            <v>39145770</v>
          </cell>
        </row>
        <row r="194">
          <cell r="I194">
            <v>38773653</v>
          </cell>
          <cell r="O194">
            <v>39003550</v>
          </cell>
        </row>
        <row r="195">
          <cell r="I195">
            <v>38522552</v>
          </cell>
          <cell r="O195">
            <v>38876338</v>
          </cell>
        </row>
        <row r="196">
          <cell r="I196">
            <v>38563556</v>
          </cell>
          <cell r="O196">
            <v>38804220</v>
          </cell>
        </row>
        <row r="197">
          <cell r="I197">
            <v>38404019</v>
          </cell>
          <cell r="O197">
            <v>38759510</v>
          </cell>
        </row>
        <row r="198">
          <cell r="I198">
            <v>38600963</v>
          </cell>
          <cell r="O198">
            <v>38581857</v>
          </cell>
        </row>
        <row r="199">
          <cell r="I199">
            <v>38542562</v>
          </cell>
          <cell r="O199">
            <v>38391555</v>
          </cell>
        </row>
        <row r="200">
          <cell r="I200">
            <v>38389770</v>
          </cell>
          <cell r="O200">
            <v>38207913</v>
          </cell>
        </row>
        <row r="201">
          <cell r="I201">
            <v>38376616</v>
          </cell>
          <cell r="O201">
            <v>38049213</v>
          </cell>
        </row>
        <row r="202">
          <cell r="I202">
            <v>38083807</v>
          </cell>
          <cell r="O202">
            <v>37901123</v>
          </cell>
        </row>
        <row r="203">
          <cell r="I203">
            <v>38180293</v>
          </cell>
          <cell r="O203">
            <v>37816023</v>
          </cell>
        </row>
        <row r="204">
          <cell r="I204">
            <v>38063150</v>
          </cell>
          <cell r="O204">
            <v>37677093</v>
          </cell>
        </row>
        <row r="205">
          <cell r="I205">
            <v>37760750</v>
          </cell>
          <cell r="O205">
            <v>37490527</v>
          </cell>
        </row>
        <row r="206">
          <cell r="I206">
            <v>37838725</v>
          </cell>
          <cell r="O206">
            <v>37368561</v>
          </cell>
        </row>
        <row r="207">
          <cell r="I207">
            <v>38010060</v>
          </cell>
          <cell r="O207">
            <v>37287236</v>
          </cell>
        </row>
        <row r="208">
          <cell r="I208">
            <v>37816416</v>
          </cell>
          <cell r="O208">
            <v>37191546</v>
          </cell>
        </row>
        <row r="209">
          <cell r="I209">
            <v>38296487</v>
          </cell>
          <cell r="O209">
            <v>36998708</v>
          </cell>
        </row>
        <row r="210">
          <cell r="I210">
            <v>38364973</v>
          </cell>
          <cell r="O210">
            <v>37002597</v>
          </cell>
        </row>
        <row r="211">
          <cell r="I211">
            <v>38668175</v>
          </cell>
          <cell r="O211">
            <v>36942111</v>
          </cell>
        </row>
        <row r="212">
          <cell r="I212">
            <v>38601080</v>
          </cell>
          <cell r="O212">
            <v>37029543</v>
          </cell>
        </row>
        <row r="213">
          <cell r="I213">
            <v>38582389</v>
          </cell>
          <cell r="O213">
            <v>37069998</v>
          </cell>
        </row>
        <row r="214">
          <cell r="I214">
            <v>38779302</v>
          </cell>
          <cell r="O214">
            <v>37009842</v>
          </cell>
        </row>
        <row r="215">
          <cell r="I215">
            <v>38839216</v>
          </cell>
          <cell r="O215">
            <v>36937452</v>
          </cell>
        </row>
        <row r="216">
          <cell r="I216">
            <v>39080920</v>
          </cell>
          <cell r="O216">
            <v>36911886</v>
          </cell>
        </row>
        <row r="217">
          <cell r="I217">
            <v>39102464</v>
          </cell>
          <cell r="O217">
            <v>36766209</v>
          </cell>
        </row>
        <row r="218">
          <cell r="I218">
            <v>38909783</v>
          </cell>
          <cell r="O218">
            <v>36713746</v>
          </cell>
        </row>
        <row r="219">
          <cell r="I219">
            <v>38666053</v>
          </cell>
          <cell r="O219">
            <v>36591598</v>
          </cell>
        </row>
        <row r="220">
          <cell r="I220">
            <v>38788292</v>
          </cell>
          <cell r="O220">
            <v>36443175</v>
          </cell>
        </row>
        <row r="221">
          <cell r="I221">
            <v>38777475</v>
          </cell>
          <cell r="O221">
            <v>36453159</v>
          </cell>
        </row>
        <row r="222">
          <cell r="I222">
            <v>38560322</v>
          </cell>
          <cell r="O222">
            <v>36466601</v>
          </cell>
        </row>
        <row r="223">
          <cell r="I223">
            <v>38102435</v>
          </cell>
          <cell r="O223">
            <v>36505623</v>
          </cell>
        </row>
        <row r="224">
          <cell r="I224">
            <v>38168483</v>
          </cell>
          <cell r="O224">
            <v>36416267</v>
          </cell>
        </row>
        <row r="225">
          <cell r="I225">
            <v>38408385</v>
          </cell>
          <cell r="O225">
            <v>36410449</v>
          </cell>
        </row>
        <row r="226">
          <cell r="I226">
            <v>38299747</v>
          </cell>
          <cell r="O226">
            <v>36447738</v>
          </cell>
        </row>
        <row r="227">
          <cell r="I227">
            <v>38159952</v>
          </cell>
          <cell r="O227">
            <v>36425334</v>
          </cell>
        </row>
        <row r="228">
          <cell r="I228">
            <v>38055188</v>
          </cell>
          <cell r="O228">
            <v>36355768</v>
          </cell>
        </row>
        <row r="229">
          <cell r="I229">
            <v>38065579</v>
          </cell>
          <cell r="O229">
            <v>36419419</v>
          </cell>
        </row>
        <row r="230">
          <cell r="I230">
            <v>38096525</v>
          </cell>
          <cell r="O230">
            <v>36515552</v>
          </cell>
        </row>
        <row r="231">
          <cell r="I231">
            <v>37919876</v>
          </cell>
          <cell r="O231">
            <v>36639848</v>
          </cell>
        </row>
        <row r="232">
          <cell r="I232">
            <v>37713843</v>
          </cell>
          <cell r="O232">
            <v>36773450</v>
          </cell>
        </row>
        <row r="233">
          <cell r="I233">
            <v>37179083</v>
          </cell>
          <cell r="O233">
            <v>36851675</v>
          </cell>
        </row>
        <row r="234">
          <cell r="I234">
            <v>36968695</v>
          </cell>
          <cell r="O234">
            <v>36852779</v>
          </cell>
        </row>
        <row r="235">
          <cell r="I235">
            <v>37050845</v>
          </cell>
          <cell r="O235">
            <v>36901158</v>
          </cell>
        </row>
        <row r="236">
          <cell r="I236">
            <v>37189889</v>
          </cell>
          <cell r="O236">
            <v>36920118</v>
          </cell>
        </row>
        <row r="237">
          <cell r="I237">
            <v>36929266</v>
          </cell>
          <cell r="O237">
            <v>36897552</v>
          </cell>
        </row>
        <row r="238">
          <cell r="I238">
            <v>36802737</v>
          </cell>
          <cell r="O238">
            <v>36820466</v>
          </cell>
        </row>
        <row r="239">
          <cell r="I239">
            <v>36579384</v>
          </cell>
          <cell r="O239">
            <v>36821065</v>
          </cell>
        </row>
        <row r="240">
          <cell r="I240">
            <v>36512557</v>
          </cell>
          <cell r="O240">
            <v>36887384</v>
          </cell>
        </row>
        <row r="241">
          <cell r="I241">
            <v>36375303</v>
          </cell>
          <cell r="O241">
            <v>36870969</v>
          </cell>
        </row>
        <row r="242">
          <cell r="I242">
            <v>36376494</v>
          </cell>
          <cell r="O242">
            <v>36792514</v>
          </cell>
        </row>
        <row r="243">
          <cell r="I243">
            <v>36478767</v>
          </cell>
          <cell r="O243">
            <v>36678379</v>
          </cell>
        </row>
        <row r="244">
          <cell r="I244">
            <v>36413622</v>
          </cell>
          <cell r="O244">
            <v>36676157</v>
          </cell>
        </row>
        <row r="245">
          <cell r="I245">
            <v>36379185</v>
          </cell>
          <cell r="O245">
            <v>36650844</v>
          </cell>
        </row>
        <row r="246">
          <cell r="I246">
            <v>36396759</v>
          </cell>
          <cell r="O246">
            <v>36695431</v>
          </cell>
        </row>
        <row r="247">
          <cell r="I247">
            <v>36396114</v>
          </cell>
          <cell r="O247">
            <v>36629292</v>
          </cell>
        </row>
        <row r="248">
          <cell r="I248">
            <v>36310122</v>
          </cell>
          <cell r="O248">
            <v>36602502</v>
          </cell>
        </row>
        <row r="249">
          <cell r="I249">
            <v>36308157</v>
          </cell>
          <cell r="O249">
            <v>36626689</v>
          </cell>
        </row>
        <row r="250">
          <cell r="I250">
            <v>36281440</v>
          </cell>
          <cell r="O250">
            <v>36675791</v>
          </cell>
        </row>
        <row r="251">
          <cell r="I251">
            <v>36351947</v>
          </cell>
          <cell r="O251">
            <v>36633161</v>
          </cell>
        </row>
        <row r="252">
          <cell r="I252">
            <v>36161003</v>
          </cell>
          <cell r="O252">
            <v>36532302</v>
          </cell>
        </row>
      </sheetData>
      <sheetData sheetId="1">
        <row r="89">
          <cell r="B89">
            <v>1166783</v>
          </cell>
          <cell r="L89">
            <v>1303181</v>
          </cell>
        </row>
        <row r="90">
          <cell r="L90">
            <v>1323209</v>
          </cell>
        </row>
        <row r="91">
          <cell r="L91">
            <v>1140277</v>
          </cell>
        </row>
        <row r="92">
          <cell r="L92">
            <v>1104547</v>
          </cell>
        </row>
        <row r="93">
          <cell r="L93">
            <v>1241813</v>
          </cell>
        </row>
        <row r="94">
          <cell r="L94">
            <v>1623329</v>
          </cell>
        </row>
        <row r="95">
          <cell r="L95">
            <v>1782839</v>
          </cell>
        </row>
        <row r="96">
          <cell r="L96">
            <v>1788630</v>
          </cell>
        </row>
        <row r="97">
          <cell r="L97">
            <v>1816946</v>
          </cell>
        </row>
        <row r="98">
          <cell r="L98">
            <v>1556815</v>
          </cell>
        </row>
        <row r="99">
          <cell r="L99">
            <v>1177423</v>
          </cell>
        </row>
        <row r="100">
          <cell r="L100">
            <v>1215635</v>
          </cell>
        </row>
        <row r="101">
          <cell r="I101">
            <v>17865262</v>
          </cell>
          <cell r="L101">
            <v>1436438</v>
          </cell>
          <cell r="O101">
            <v>17207901</v>
          </cell>
        </row>
        <row r="102">
          <cell r="I102">
            <v>17773207</v>
          </cell>
          <cell r="L102">
            <v>1295148</v>
          </cell>
          <cell r="O102">
            <v>17179840</v>
          </cell>
        </row>
        <row r="103">
          <cell r="I103">
            <v>17818062</v>
          </cell>
          <cell r="L103">
            <v>1173760</v>
          </cell>
          <cell r="O103">
            <v>17213323</v>
          </cell>
        </row>
        <row r="104">
          <cell r="I104">
            <v>17887005</v>
          </cell>
          <cell r="L104">
            <v>1169545</v>
          </cell>
          <cell r="O104">
            <v>17278321</v>
          </cell>
        </row>
        <row r="105">
          <cell r="I105">
            <v>17841609</v>
          </cell>
          <cell r="L105">
            <v>1241338</v>
          </cell>
          <cell r="O105">
            <v>17277846</v>
          </cell>
        </row>
        <row r="106">
          <cell r="I106">
            <v>17767998</v>
          </cell>
          <cell r="L106">
            <v>1657425</v>
          </cell>
          <cell r="O106">
            <v>17311942</v>
          </cell>
        </row>
        <row r="107">
          <cell r="I107">
            <v>17680657</v>
          </cell>
          <cell r="L107">
            <v>1797057</v>
          </cell>
          <cell r="O107">
            <v>17326160</v>
          </cell>
        </row>
        <row r="108">
          <cell r="I108">
            <v>17655665</v>
          </cell>
          <cell r="L108">
            <v>1858498</v>
          </cell>
          <cell r="O108">
            <v>17396028</v>
          </cell>
        </row>
        <row r="109">
          <cell r="I109">
            <v>17683010</v>
          </cell>
          <cell r="L109">
            <v>1878539</v>
          </cell>
          <cell r="O109">
            <v>17457621</v>
          </cell>
        </row>
        <row r="110">
          <cell r="I110">
            <v>17599655</v>
          </cell>
          <cell r="L110">
            <v>1599792</v>
          </cell>
          <cell r="O110">
            <v>17500598</v>
          </cell>
        </row>
        <row r="111">
          <cell r="I111">
            <v>17712050</v>
          </cell>
          <cell r="L111">
            <v>1245854</v>
          </cell>
          <cell r="O111">
            <v>17569029</v>
          </cell>
        </row>
        <row r="112">
          <cell r="I112">
            <v>17589504</v>
          </cell>
          <cell r="L112">
            <v>1283622</v>
          </cell>
          <cell r="O112">
            <v>17637016</v>
          </cell>
        </row>
        <row r="113">
          <cell r="I113">
            <v>17269187</v>
          </cell>
          <cell r="L113">
            <v>1408997</v>
          </cell>
          <cell r="O113">
            <v>17609575</v>
          </cell>
        </row>
        <row r="114">
          <cell r="I114">
            <v>17064170</v>
          </cell>
          <cell r="L114">
            <v>1282790</v>
          </cell>
          <cell r="O114">
            <v>17597217</v>
          </cell>
        </row>
        <row r="115">
          <cell r="I115">
            <v>17202851</v>
          </cell>
          <cell r="L115">
            <v>1177500</v>
          </cell>
          <cell r="O115">
            <v>17600957</v>
          </cell>
        </row>
        <row r="116">
          <cell r="I116">
            <v>17345097</v>
          </cell>
          <cell r="L116">
            <v>1251144</v>
          </cell>
          <cell r="O116">
            <v>17682556</v>
          </cell>
        </row>
        <row r="117">
          <cell r="I117">
            <v>17738502</v>
          </cell>
          <cell r="L117">
            <v>1338911</v>
          </cell>
          <cell r="O117">
            <v>17780129</v>
          </cell>
        </row>
        <row r="118">
          <cell r="I118">
            <v>17757294</v>
          </cell>
          <cell r="L118">
            <v>1709877</v>
          </cell>
          <cell r="O118">
            <v>17832581</v>
          </cell>
        </row>
        <row r="119">
          <cell r="I119">
            <v>17737207</v>
          </cell>
          <cell r="L119">
            <v>1860234</v>
          </cell>
          <cell r="O119">
            <v>17895758</v>
          </cell>
        </row>
        <row r="120">
          <cell r="I120">
            <v>17839934</v>
          </cell>
          <cell r="L120">
            <v>1904023</v>
          </cell>
          <cell r="O120">
            <v>17941283</v>
          </cell>
        </row>
        <row r="121">
          <cell r="I121">
            <v>17827386</v>
          </cell>
          <cell r="L121">
            <v>1925313</v>
          </cell>
          <cell r="O121">
            <v>17988057</v>
          </cell>
        </row>
        <row r="122">
          <cell r="I122">
            <v>18205406</v>
          </cell>
          <cell r="L122">
            <v>1643826</v>
          </cell>
          <cell r="O122">
            <v>18032091</v>
          </cell>
        </row>
        <row r="123">
          <cell r="I123">
            <v>18499601</v>
          </cell>
          <cell r="L123">
            <v>1349589</v>
          </cell>
          <cell r="O123">
            <v>18135826</v>
          </cell>
        </row>
        <row r="124">
          <cell r="I124">
            <v>18742732</v>
          </cell>
          <cell r="L124">
            <v>1344329</v>
          </cell>
          <cell r="O124">
            <v>18196533</v>
          </cell>
        </row>
        <row r="125">
          <cell r="I125">
            <v>18897301</v>
          </cell>
          <cell r="L125">
            <v>1503324</v>
          </cell>
          <cell r="O125">
            <v>18290860</v>
          </cell>
        </row>
        <row r="126">
          <cell r="I126">
            <v>19320019</v>
          </cell>
          <cell r="L126">
            <v>1364305</v>
          </cell>
          <cell r="O126">
            <v>18372375</v>
          </cell>
        </row>
        <row r="127">
          <cell r="I127">
            <v>19278687</v>
          </cell>
          <cell r="L127">
            <v>1274273</v>
          </cell>
          <cell r="O127">
            <v>18469148</v>
          </cell>
        </row>
        <row r="128">
          <cell r="I128">
            <v>19265412</v>
          </cell>
          <cell r="L128">
            <v>1265228</v>
          </cell>
          <cell r="O128">
            <v>18483232</v>
          </cell>
        </row>
        <row r="129">
          <cell r="I129">
            <v>19231770</v>
          </cell>
          <cell r="L129">
            <v>1412988</v>
          </cell>
          <cell r="O129">
            <v>18557309</v>
          </cell>
        </row>
        <row r="130">
          <cell r="I130">
            <v>19409737</v>
          </cell>
          <cell r="L130">
            <v>1805962</v>
          </cell>
          <cell r="O130">
            <v>18653394</v>
          </cell>
        </row>
        <row r="131">
          <cell r="I131">
            <v>19583117</v>
          </cell>
          <cell r="L131">
            <v>1929344</v>
          </cell>
          <cell r="O131">
            <v>18722504</v>
          </cell>
        </row>
        <row r="132">
          <cell r="I132">
            <v>19617363</v>
          </cell>
          <cell r="L132">
            <v>1993797</v>
          </cell>
          <cell r="O132">
            <v>18812278</v>
          </cell>
        </row>
        <row r="133">
          <cell r="I133">
            <v>19688464</v>
          </cell>
          <cell r="L133">
            <v>2000626</v>
          </cell>
          <cell r="O133">
            <v>18887591</v>
          </cell>
        </row>
        <row r="134">
          <cell r="I134">
            <v>19532318</v>
          </cell>
          <cell r="L134">
            <v>1716331</v>
          </cell>
          <cell r="O134">
            <v>18960096</v>
          </cell>
        </row>
        <row r="135">
          <cell r="I135">
            <v>19439477</v>
          </cell>
          <cell r="L135">
            <v>1335804</v>
          </cell>
          <cell r="O135">
            <v>18946311</v>
          </cell>
        </row>
        <row r="136">
          <cell r="I136">
            <v>19444092</v>
          </cell>
          <cell r="L136">
            <v>1349125</v>
          </cell>
          <cell r="O136">
            <v>18951107</v>
          </cell>
        </row>
        <row r="137">
          <cell r="I137">
            <v>19296428</v>
          </cell>
          <cell r="L137">
            <v>1519489</v>
          </cell>
          <cell r="O137">
            <v>18967272</v>
          </cell>
        </row>
        <row r="138">
          <cell r="I138">
            <v>19098992</v>
          </cell>
          <cell r="L138">
            <v>1392933</v>
          </cell>
          <cell r="O138">
            <v>18995900</v>
          </cell>
        </row>
        <row r="139">
          <cell r="I139">
            <v>19162106</v>
          </cell>
          <cell r="L139">
            <v>1271936</v>
          </cell>
          <cell r="O139">
            <v>18993563</v>
          </cell>
        </row>
        <row r="140">
          <cell r="I140">
            <v>19065772</v>
          </cell>
          <cell r="L140">
            <v>1251441</v>
          </cell>
          <cell r="O140">
            <v>18979776</v>
          </cell>
        </row>
        <row r="141">
          <cell r="I141">
            <v>18891129</v>
          </cell>
          <cell r="L141">
            <v>1410647</v>
          </cell>
          <cell r="O141">
            <v>18977435</v>
          </cell>
        </row>
        <row r="142">
          <cell r="I142">
            <v>18954016</v>
          </cell>
          <cell r="L142">
            <v>1855610</v>
          </cell>
          <cell r="O142">
            <v>19027083</v>
          </cell>
        </row>
        <row r="143">
          <cell r="I143">
            <v>19153509</v>
          </cell>
          <cell r="L143">
            <v>2014727</v>
          </cell>
          <cell r="O143">
            <v>19112466</v>
          </cell>
        </row>
        <row r="144">
          <cell r="I144">
            <v>19269485</v>
          </cell>
          <cell r="L144">
            <v>2121179</v>
          </cell>
          <cell r="O144">
            <v>19239848</v>
          </cell>
        </row>
        <row r="145">
          <cell r="I145">
            <v>19232049</v>
          </cell>
          <cell r="L145">
            <v>2034723</v>
          </cell>
          <cell r="O145">
            <v>19273945</v>
          </cell>
        </row>
        <row r="146">
          <cell r="I146">
            <v>19390565</v>
          </cell>
          <cell r="L146">
            <v>1765267</v>
          </cell>
          <cell r="O146">
            <v>19322881</v>
          </cell>
        </row>
        <row r="147">
          <cell r="I147">
            <v>19409803</v>
          </cell>
          <cell r="L147">
            <v>1396582</v>
          </cell>
          <cell r="O147">
            <v>19383659</v>
          </cell>
        </row>
        <row r="148">
          <cell r="I148">
            <v>19342762</v>
          </cell>
          <cell r="L148">
            <v>1396550</v>
          </cell>
          <cell r="O148">
            <v>19431084</v>
          </cell>
        </row>
        <row r="149">
          <cell r="I149">
            <v>19336572</v>
          </cell>
          <cell r="L149">
            <v>1555685</v>
          </cell>
          <cell r="O149">
            <v>19467280</v>
          </cell>
        </row>
        <row r="150">
          <cell r="I150">
            <v>19359209</v>
          </cell>
          <cell r="L150">
            <v>1430380</v>
          </cell>
          <cell r="O150">
            <v>19504727</v>
          </cell>
        </row>
        <row r="151">
          <cell r="I151">
            <v>19398217</v>
          </cell>
          <cell r="L151">
            <v>1325161</v>
          </cell>
          <cell r="O151">
            <v>19557952</v>
          </cell>
        </row>
        <row r="152">
          <cell r="I152">
            <v>19525862</v>
          </cell>
          <cell r="L152">
            <v>1322440</v>
          </cell>
          <cell r="O152">
            <v>19628951</v>
          </cell>
        </row>
        <row r="153">
          <cell r="I153">
            <v>19422608</v>
          </cell>
          <cell r="L153">
            <v>1447925</v>
          </cell>
          <cell r="O153">
            <v>19666229</v>
          </cell>
        </row>
        <row r="154">
          <cell r="I154">
            <v>19278928</v>
          </cell>
          <cell r="L154">
            <v>1887686</v>
          </cell>
          <cell r="O154">
            <v>19698305</v>
          </cell>
        </row>
        <row r="155">
          <cell r="I155">
            <v>19233000</v>
          </cell>
          <cell r="L155">
            <v>2037498</v>
          </cell>
          <cell r="O155">
            <v>19721076</v>
          </cell>
        </row>
        <row r="156">
          <cell r="I156">
            <v>19456384</v>
          </cell>
          <cell r="L156">
            <v>2036035</v>
          </cell>
          <cell r="O156">
            <v>19635932</v>
          </cell>
        </row>
        <row r="157">
          <cell r="I157">
            <v>19759663</v>
          </cell>
          <cell r="L157">
            <v>2078209</v>
          </cell>
          <cell r="O157">
            <v>19679418</v>
          </cell>
        </row>
        <row r="158">
          <cell r="I158">
            <v>19845071</v>
          </cell>
          <cell r="L158">
            <v>1712195</v>
          </cell>
          <cell r="O158">
            <v>19626346</v>
          </cell>
        </row>
        <row r="159">
          <cell r="I159">
            <v>19840734</v>
          </cell>
          <cell r="L159">
            <v>1399970</v>
          </cell>
          <cell r="O159">
            <v>19629734</v>
          </cell>
        </row>
        <row r="160">
          <cell r="I160">
            <v>19835610</v>
          </cell>
          <cell r="L160">
            <v>1402983</v>
          </cell>
          <cell r="O160">
            <v>19636167</v>
          </cell>
        </row>
        <row r="161">
          <cell r="I161">
            <v>19831371</v>
          </cell>
          <cell r="L161">
            <v>1575219</v>
          </cell>
          <cell r="O161">
            <v>19655701</v>
          </cell>
        </row>
        <row r="162">
          <cell r="I162">
            <v>19795401</v>
          </cell>
          <cell r="L162">
            <v>1437543</v>
          </cell>
          <cell r="O162">
            <v>19662864</v>
          </cell>
        </row>
        <row r="163">
          <cell r="I163">
            <v>19792533</v>
          </cell>
          <cell r="L163">
            <v>1306273</v>
          </cell>
          <cell r="O163">
            <v>19643976</v>
          </cell>
        </row>
        <row r="164">
          <cell r="I164">
            <v>19761722</v>
          </cell>
          <cell r="L164">
            <v>1271830</v>
          </cell>
          <cell r="O164">
            <v>19593366</v>
          </cell>
        </row>
        <row r="165">
          <cell r="I165">
            <v>20036222</v>
          </cell>
          <cell r="L165">
            <v>1480536</v>
          </cell>
          <cell r="O165">
            <v>19625977</v>
          </cell>
        </row>
        <row r="166">
          <cell r="I166">
            <v>20084278</v>
          </cell>
          <cell r="L166">
            <v>1834070</v>
          </cell>
          <cell r="O166">
            <v>19572361</v>
          </cell>
        </row>
        <row r="167">
          <cell r="I167">
            <v>20088693</v>
          </cell>
          <cell r="L167">
            <v>2087830</v>
          </cell>
          <cell r="O167">
            <v>19622693</v>
          </cell>
        </row>
        <row r="168">
          <cell r="I168">
            <v>20102100</v>
          </cell>
          <cell r="L168">
            <v>2160096</v>
          </cell>
          <cell r="O168">
            <v>19746754</v>
          </cell>
        </row>
        <row r="169">
          <cell r="I169">
            <v>19976308</v>
          </cell>
          <cell r="L169">
            <v>2114305</v>
          </cell>
          <cell r="O169">
            <v>19782850</v>
          </cell>
        </row>
        <row r="170">
          <cell r="I170">
            <v>19927425</v>
          </cell>
          <cell r="L170">
            <v>1872194</v>
          </cell>
          <cell r="O170">
            <v>19942849</v>
          </cell>
        </row>
        <row r="171">
          <cell r="I171">
            <v>19952295</v>
          </cell>
          <cell r="L171">
            <v>1478310</v>
          </cell>
          <cell r="O171">
            <v>20021189</v>
          </cell>
        </row>
        <row r="172">
          <cell r="I172">
            <v>19965598</v>
          </cell>
          <cell r="L172">
            <v>1399237</v>
          </cell>
          <cell r="O172">
            <v>20017443</v>
          </cell>
        </row>
        <row r="173">
          <cell r="I173">
            <v>19724537</v>
          </cell>
          <cell r="L173">
            <v>1745211</v>
          </cell>
          <cell r="O173">
            <v>20187435</v>
          </cell>
        </row>
        <row r="174">
          <cell r="I174">
            <v>19765732</v>
          </cell>
          <cell r="L174">
            <v>1389646</v>
          </cell>
          <cell r="O174">
            <v>20139538</v>
          </cell>
        </row>
        <row r="175">
          <cell r="I175">
            <v>19860575</v>
          </cell>
          <cell r="L175">
            <v>1344955</v>
          </cell>
          <cell r="O175">
            <v>20178220</v>
          </cell>
        </row>
        <row r="176">
          <cell r="I176">
            <v>19887576</v>
          </cell>
          <cell r="L176">
            <v>1354307</v>
          </cell>
          <cell r="O176">
            <v>20260697</v>
          </cell>
        </row>
        <row r="177">
          <cell r="I177">
            <v>19775242</v>
          </cell>
          <cell r="L177">
            <v>1467205</v>
          </cell>
          <cell r="O177">
            <v>20247366</v>
          </cell>
        </row>
        <row r="178">
          <cell r="I178">
            <v>19639274</v>
          </cell>
          <cell r="L178">
            <v>1843567</v>
          </cell>
          <cell r="O178">
            <v>20256863</v>
          </cell>
        </row>
        <row r="179">
          <cell r="I179">
            <v>19681135</v>
          </cell>
          <cell r="L179">
            <v>2087428</v>
          </cell>
          <cell r="O179">
            <v>20256461</v>
          </cell>
        </row>
        <row r="180">
          <cell r="I180">
            <v>19696432</v>
          </cell>
          <cell r="L180">
            <v>2148204</v>
          </cell>
          <cell r="O180">
            <v>20244569</v>
          </cell>
        </row>
        <row r="181">
          <cell r="I181">
            <v>19819893</v>
          </cell>
          <cell r="L181">
            <v>2112908</v>
          </cell>
          <cell r="O181">
            <v>20243172</v>
          </cell>
        </row>
        <row r="182">
          <cell r="I182">
            <v>19947903</v>
          </cell>
          <cell r="L182">
            <v>1852725</v>
          </cell>
          <cell r="O182">
            <v>20223703</v>
          </cell>
        </row>
        <row r="183">
          <cell r="I183">
            <v>20022861</v>
          </cell>
          <cell r="L183">
            <v>1443280</v>
          </cell>
          <cell r="O183">
            <v>20188673</v>
          </cell>
        </row>
        <row r="184">
          <cell r="I184">
            <v>19958600</v>
          </cell>
          <cell r="L184">
            <v>1386319</v>
          </cell>
          <cell r="O184">
            <v>20175755</v>
          </cell>
        </row>
        <row r="185">
          <cell r="I185">
            <v>20057136</v>
          </cell>
          <cell r="L185">
            <v>1496973</v>
          </cell>
          <cell r="O185">
            <v>19927517</v>
          </cell>
        </row>
        <row r="186">
          <cell r="I186">
            <v>19912122</v>
          </cell>
          <cell r="L186">
            <v>1408687</v>
          </cell>
          <cell r="O186">
            <v>19946558</v>
          </cell>
        </row>
        <row r="187">
          <cell r="I187">
            <v>19785500</v>
          </cell>
          <cell r="L187">
            <v>1337529</v>
          </cell>
          <cell r="O187">
            <v>19939132</v>
          </cell>
        </row>
        <row r="188">
          <cell r="I188">
            <v>19800087</v>
          </cell>
          <cell r="L188">
            <v>1350991</v>
          </cell>
          <cell r="O188">
            <v>19935816</v>
          </cell>
        </row>
        <row r="189">
          <cell r="I189">
            <v>19777673</v>
          </cell>
          <cell r="L189">
            <v>1442476</v>
          </cell>
          <cell r="O189">
            <v>19911087</v>
          </cell>
        </row>
        <row r="190">
          <cell r="I190">
            <v>19984601</v>
          </cell>
          <cell r="L190">
            <v>1840526</v>
          </cell>
          <cell r="O190">
            <v>19908046</v>
          </cell>
        </row>
        <row r="191">
          <cell r="I191">
            <v>19817307</v>
          </cell>
          <cell r="L191">
            <v>2000634</v>
          </cell>
          <cell r="O191">
            <v>19821252</v>
          </cell>
        </row>
        <row r="192">
          <cell r="I192">
            <v>19604866</v>
          </cell>
          <cell r="L192">
            <v>2072125</v>
          </cell>
          <cell r="O192">
            <v>19745173</v>
          </cell>
        </row>
        <row r="193">
          <cell r="I193">
            <v>19519248</v>
          </cell>
          <cell r="L193">
            <v>2084131</v>
          </cell>
          <cell r="O193">
            <v>19716396</v>
          </cell>
        </row>
        <row r="194">
          <cell r="I194">
            <v>19338905</v>
          </cell>
          <cell r="L194">
            <v>1747155</v>
          </cell>
          <cell r="O194">
            <v>19610826</v>
          </cell>
        </row>
        <row r="195">
          <cell r="I195">
            <v>19179382</v>
          </cell>
          <cell r="L195">
            <v>1363998</v>
          </cell>
          <cell r="O195">
            <v>19531544</v>
          </cell>
        </row>
        <row r="196">
          <cell r="I196">
            <v>19306009</v>
          </cell>
          <cell r="L196">
            <v>1367038</v>
          </cell>
          <cell r="O196">
            <v>19512263</v>
          </cell>
        </row>
        <row r="197">
          <cell r="I197">
            <v>19229107</v>
          </cell>
          <cell r="L197">
            <v>1508554</v>
          </cell>
          <cell r="O197">
            <v>19523844</v>
          </cell>
        </row>
        <row r="198">
          <cell r="I198">
            <v>19518786</v>
          </cell>
          <cell r="L198">
            <v>1340659</v>
          </cell>
          <cell r="O198">
            <v>19455816</v>
          </cell>
        </row>
        <row r="199">
          <cell r="I199">
            <v>19564306</v>
          </cell>
          <cell r="L199">
            <v>1245392</v>
          </cell>
          <cell r="O199">
            <v>19363679</v>
          </cell>
        </row>
        <row r="200">
          <cell r="I200">
            <v>19473852</v>
          </cell>
          <cell r="L200">
            <v>1251269</v>
          </cell>
          <cell r="O200">
            <v>19263957</v>
          </cell>
        </row>
        <row r="201">
          <cell r="I201">
            <v>19508000</v>
          </cell>
          <cell r="L201">
            <v>1374448</v>
          </cell>
          <cell r="O201">
            <v>19195929</v>
          </cell>
        </row>
        <row r="202">
          <cell r="I202">
            <v>19361727</v>
          </cell>
          <cell r="L202">
            <v>1802939</v>
          </cell>
          <cell r="O202">
            <v>19158342</v>
          </cell>
        </row>
        <row r="203">
          <cell r="I203">
            <v>19476388</v>
          </cell>
          <cell r="L203">
            <v>1979687</v>
          </cell>
          <cell r="O203">
            <v>19137395</v>
          </cell>
        </row>
        <row r="204">
          <cell r="I204">
            <v>19462267</v>
          </cell>
          <cell r="L204">
            <v>2041015</v>
          </cell>
          <cell r="O204">
            <v>19106285</v>
          </cell>
        </row>
        <row r="205">
          <cell r="I205">
            <v>19313368</v>
          </cell>
          <cell r="L205">
            <v>2020555</v>
          </cell>
          <cell r="O205">
            <v>19042709</v>
          </cell>
        </row>
        <row r="206">
          <cell r="I206">
            <v>19442061</v>
          </cell>
          <cell r="L206">
            <v>1724923</v>
          </cell>
          <cell r="O206">
            <v>19020477</v>
          </cell>
        </row>
        <row r="207">
          <cell r="I207">
            <v>19583955</v>
          </cell>
          <cell r="L207">
            <v>1337712</v>
          </cell>
          <cell r="O207">
            <v>18994191</v>
          </cell>
        </row>
        <row r="208">
          <cell r="I208">
            <v>19392920</v>
          </cell>
          <cell r="L208">
            <v>1309558</v>
          </cell>
          <cell r="O208">
            <v>18936711</v>
          </cell>
        </row>
        <row r="209">
          <cell r="I209">
            <v>19856182</v>
          </cell>
          <cell r="L209">
            <v>1332298</v>
          </cell>
          <cell r="O209">
            <v>18760455</v>
          </cell>
        </row>
        <row r="210">
          <cell r="I210">
            <v>19913807</v>
          </cell>
          <cell r="L210">
            <v>1326517</v>
          </cell>
          <cell r="O210">
            <v>18746313</v>
          </cell>
        </row>
        <row r="211">
          <cell r="I211">
            <v>20236148</v>
          </cell>
          <cell r="L211">
            <v>1190677</v>
          </cell>
          <cell r="O211">
            <v>18691598</v>
          </cell>
        </row>
        <row r="212">
          <cell r="I212">
            <v>20213822</v>
          </cell>
          <cell r="L212">
            <v>1309509</v>
          </cell>
          <cell r="O212">
            <v>18749838</v>
          </cell>
        </row>
        <row r="213">
          <cell r="I213">
            <v>20193405</v>
          </cell>
          <cell r="L213">
            <v>1399456</v>
          </cell>
          <cell r="O213">
            <v>18774846</v>
          </cell>
        </row>
        <row r="214">
          <cell r="I214">
            <v>20309015</v>
          </cell>
          <cell r="L214">
            <v>1721441</v>
          </cell>
          <cell r="O214">
            <v>18693348</v>
          </cell>
        </row>
        <row r="215">
          <cell r="I215">
            <v>20344941</v>
          </cell>
          <cell r="L215">
            <v>1910694</v>
          </cell>
          <cell r="O215">
            <v>18624355</v>
          </cell>
        </row>
        <row r="216">
          <cell r="I216">
            <v>20539409</v>
          </cell>
          <cell r="L216">
            <v>2029848</v>
          </cell>
          <cell r="O216">
            <v>18613188</v>
          </cell>
        </row>
        <row r="217">
          <cell r="I217">
            <v>20551291</v>
          </cell>
          <cell r="L217">
            <v>1904295</v>
          </cell>
          <cell r="O217">
            <v>18496928</v>
          </cell>
        </row>
        <row r="218">
          <cell r="I218">
            <v>20366977</v>
          </cell>
          <cell r="L218">
            <v>1644216</v>
          </cell>
          <cell r="O218">
            <v>18416221</v>
          </cell>
        </row>
        <row r="219">
          <cell r="I219">
            <v>20235096</v>
          </cell>
          <cell r="L219">
            <v>1288936</v>
          </cell>
          <cell r="O219">
            <v>18367445</v>
          </cell>
        </row>
        <row r="220">
          <cell r="I220">
            <v>20386337</v>
          </cell>
          <cell r="L220">
            <v>1199467</v>
          </cell>
          <cell r="O220">
            <v>18257354</v>
          </cell>
        </row>
        <row r="221">
          <cell r="I221">
            <v>20387251</v>
          </cell>
          <cell r="L221">
            <v>1333256</v>
          </cell>
          <cell r="O221">
            <v>18258312</v>
          </cell>
        </row>
        <row r="222">
          <cell r="I222">
            <v>20190779</v>
          </cell>
          <cell r="L222">
            <v>1345452</v>
          </cell>
          <cell r="O222">
            <v>18277247</v>
          </cell>
        </row>
        <row r="223">
          <cell r="I223">
            <v>19736866</v>
          </cell>
          <cell r="L223">
            <v>1260652</v>
          </cell>
          <cell r="O223">
            <v>18347222</v>
          </cell>
        </row>
        <row r="224">
          <cell r="I224">
            <v>19773421</v>
          </cell>
          <cell r="L224">
            <v>1264850</v>
          </cell>
          <cell r="O224">
            <v>18302563</v>
          </cell>
        </row>
        <row r="225">
          <cell r="I225">
            <v>19923332</v>
          </cell>
          <cell r="L225">
            <v>1360510</v>
          </cell>
          <cell r="O225">
            <v>18263617</v>
          </cell>
        </row>
        <row r="226">
          <cell r="I226">
            <v>19862797</v>
          </cell>
          <cell r="L226">
            <v>1772402</v>
          </cell>
          <cell r="O226">
            <v>18314578</v>
          </cell>
        </row>
        <row r="227">
          <cell r="I227">
            <v>19776007</v>
          </cell>
          <cell r="L227">
            <v>1914615</v>
          </cell>
          <cell r="O227">
            <v>18318499</v>
          </cell>
        </row>
        <row r="228">
          <cell r="I228">
            <v>19639335</v>
          </cell>
          <cell r="L228">
            <v>1921388</v>
          </cell>
          <cell r="O228">
            <v>18210039</v>
          </cell>
        </row>
        <row r="229">
          <cell r="I229">
            <v>19669248</v>
          </cell>
          <cell r="L229">
            <v>1975306</v>
          </cell>
          <cell r="O229">
            <v>18281050</v>
          </cell>
        </row>
        <row r="230">
          <cell r="I230">
            <v>19693304</v>
          </cell>
          <cell r="L230">
            <v>1718858</v>
          </cell>
          <cell r="O230">
            <v>18355692</v>
          </cell>
        </row>
        <row r="231">
          <cell r="I231">
            <v>19551030</v>
          </cell>
          <cell r="L231">
            <v>1378575</v>
          </cell>
          <cell r="O231">
            <v>18445331</v>
          </cell>
        </row>
        <row r="232">
          <cell r="I232">
            <v>19337639</v>
          </cell>
          <cell r="L232">
            <v>1310052</v>
          </cell>
          <cell r="O232">
            <v>18555916</v>
          </cell>
        </row>
        <row r="233">
          <cell r="I233">
            <v>18834679</v>
          </cell>
          <cell r="L233">
            <v>1426857</v>
          </cell>
          <cell r="O233">
            <v>18649517</v>
          </cell>
        </row>
        <row r="234">
          <cell r="I234">
            <v>18620130</v>
          </cell>
          <cell r="L234">
            <v>1351214</v>
          </cell>
          <cell r="O234">
            <v>18655279</v>
          </cell>
        </row>
        <row r="235">
          <cell r="I235">
            <v>18658031</v>
          </cell>
          <cell r="L235">
            <v>1287572</v>
          </cell>
          <cell r="O235">
            <v>18682199</v>
          </cell>
        </row>
        <row r="236">
          <cell r="I236">
            <v>18742631</v>
          </cell>
          <cell r="L236">
            <v>1278805</v>
          </cell>
          <cell r="O236">
            <v>18696154</v>
          </cell>
        </row>
        <row r="237">
          <cell r="I237">
            <v>18586207</v>
          </cell>
          <cell r="L237">
            <v>1386218</v>
          </cell>
          <cell r="O237">
            <v>18721862</v>
          </cell>
        </row>
        <row r="238">
          <cell r="I238">
            <v>18517064</v>
          </cell>
          <cell r="L238">
            <v>1742494</v>
          </cell>
          <cell r="O238">
            <v>18691954</v>
          </cell>
        </row>
        <row r="239">
          <cell r="I239">
            <v>18356952</v>
          </cell>
          <cell r="L239">
            <v>1925949</v>
          </cell>
          <cell r="O239">
            <v>18703288</v>
          </cell>
        </row>
        <row r="240">
          <cell r="I240">
            <v>18334355</v>
          </cell>
          <cell r="L240">
            <v>2002714</v>
          </cell>
          <cell r="O240">
            <v>18784614</v>
          </cell>
        </row>
        <row r="241">
          <cell r="I241">
            <v>18224200</v>
          </cell>
          <cell r="L241">
            <v>1957611</v>
          </cell>
          <cell r="O241">
            <v>18766919</v>
          </cell>
        </row>
        <row r="242">
          <cell r="I242">
            <v>18237916</v>
          </cell>
          <cell r="L242">
            <v>1674231</v>
          </cell>
          <cell r="O242">
            <v>18722292</v>
          </cell>
        </row>
        <row r="243">
          <cell r="I243">
            <v>18328441</v>
          </cell>
          <cell r="L243">
            <v>1301251</v>
          </cell>
          <cell r="O243">
            <v>18644968</v>
          </cell>
        </row>
        <row r="244">
          <cell r="I244">
            <v>18300727</v>
          </cell>
          <cell r="L244">
            <v>1307591</v>
          </cell>
          <cell r="O244">
            <v>18642507</v>
          </cell>
        </row>
        <row r="245">
          <cell r="I245">
            <v>18278187</v>
          </cell>
          <cell r="L245">
            <v>1419742</v>
          </cell>
          <cell r="O245">
            <v>18635392</v>
          </cell>
        </row>
        <row r="246">
          <cell r="I246">
            <v>18305040</v>
          </cell>
          <cell r="L246">
            <v>1407920</v>
          </cell>
          <cell r="O246">
            <v>18692098</v>
          </cell>
        </row>
        <row r="247">
          <cell r="I247">
            <v>18360929</v>
          </cell>
          <cell r="L247">
            <v>1249973</v>
          </cell>
          <cell r="O247">
            <v>18654499</v>
          </cell>
        </row>
        <row r="248">
          <cell r="I248">
            <v>18337165</v>
          </cell>
          <cell r="L248">
            <v>1231978</v>
          </cell>
          <cell r="O248">
            <v>18607672</v>
          </cell>
        </row>
        <row r="249">
          <cell r="I249">
            <v>18320774</v>
          </cell>
          <cell r="L249">
            <v>1390101</v>
          </cell>
          <cell r="O249">
            <v>18611555</v>
          </cell>
        </row>
        <row r="250">
          <cell r="I250">
            <v>18275250</v>
          </cell>
          <cell r="L250">
            <v>1754096</v>
          </cell>
          <cell r="O250">
            <v>18623157</v>
          </cell>
        </row>
        <row r="251">
          <cell r="I251">
            <v>18329693</v>
          </cell>
          <cell r="L251">
            <v>1894832</v>
          </cell>
          <cell r="O251">
            <v>18592040</v>
          </cell>
        </row>
        <row r="252">
          <cell r="I252">
            <v>18195975</v>
          </cell>
          <cell r="L252">
            <v>1936532</v>
          </cell>
          <cell r="O252">
            <v>18525858</v>
          </cell>
        </row>
      </sheetData>
      <sheetData sheetId="2">
        <row r="89">
          <cell r="B89">
            <v>699317</v>
          </cell>
          <cell r="L89">
            <v>755866</v>
          </cell>
        </row>
        <row r="90">
          <cell r="L90">
            <v>782590</v>
          </cell>
        </row>
        <row r="91">
          <cell r="L91">
            <v>767554</v>
          </cell>
        </row>
        <row r="92">
          <cell r="L92">
            <v>842979</v>
          </cell>
        </row>
        <row r="93">
          <cell r="L93">
            <v>897106</v>
          </cell>
        </row>
        <row r="94">
          <cell r="L94">
            <v>985497</v>
          </cell>
        </row>
        <row r="95">
          <cell r="L95">
            <v>1058971</v>
          </cell>
        </row>
        <row r="96">
          <cell r="L96">
            <v>1034932</v>
          </cell>
        </row>
        <row r="97">
          <cell r="L97">
            <v>1058502</v>
          </cell>
        </row>
        <row r="98">
          <cell r="L98">
            <v>984721</v>
          </cell>
        </row>
        <row r="99">
          <cell r="L99">
            <v>860073</v>
          </cell>
        </row>
        <row r="100">
          <cell r="L100">
            <v>827468</v>
          </cell>
        </row>
        <row r="101">
          <cell r="I101">
            <v>10962565</v>
          </cell>
          <cell r="L101">
            <v>803065</v>
          </cell>
          <cell r="O101">
            <v>10903458</v>
          </cell>
        </row>
        <row r="102">
          <cell r="I102">
            <v>10956721</v>
          </cell>
          <cell r="L102">
            <v>769670</v>
          </cell>
          <cell r="O102">
            <v>10890538</v>
          </cell>
        </row>
        <row r="103">
          <cell r="I103">
            <v>10993851</v>
          </cell>
          <cell r="L103">
            <v>790682</v>
          </cell>
          <cell r="O103">
            <v>10913666</v>
          </cell>
        </row>
        <row r="104">
          <cell r="I104">
            <v>10986235</v>
          </cell>
          <cell r="L104">
            <v>856291</v>
          </cell>
          <cell r="O104">
            <v>10926978</v>
          </cell>
        </row>
        <row r="105">
          <cell r="I105">
            <v>10966841</v>
          </cell>
          <cell r="L105">
            <v>890160</v>
          </cell>
          <cell r="O105">
            <v>10920032</v>
          </cell>
        </row>
        <row r="106">
          <cell r="I106">
            <v>10970676</v>
          </cell>
          <cell r="L106">
            <v>1018561</v>
          </cell>
          <cell r="O106">
            <v>10953096</v>
          </cell>
        </row>
        <row r="107">
          <cell r="I107">
            <v>10935475</v>
          </cell>
          <cell r="L107">
            <v>1052111</v>
          </cell>
          <cell r="O107">
            <v>10946236</v>
          </cell>
        </row>
        <row r="108">
          <cell r="I108">
            <v>10946869</v>
          </cell>
          <cell r="L108">
            <v>1070365</v>
          </cell>
          <cell r="O108">
            <v>10981669</v>
          </cell>
        </row>
        <row r="109">
          <cell r="I109">
            <v>10967186</v>
          </cell>
          <cell r="L109">
            <v>1088038</v>
          </cell>
          <cell r="O109">
            <v>11011205</v>
          </cell>
        </row>
        <row r="110">
          <cell r="I110">
            <v>10932285</v>
          </cell>
          <cell r="L110">
            <v>978691</v>
          </cell>
          <cell r="O110">
            <v>11005175</v>
          </cell>
        </row>
        <row r="111">
          <cell r="I111">
            <v>10973625</v>
          </cell>
          <cell r="L111">
            <v>885887</v>
          </cell>
          <cell r="O111">
            <v>11030989</v>
          </cell>
        </row>
        <row r="112">
          <cell r="I112">
            <v>11041687</v>
          </cell>
          <cell r="L112">
            <v>855122</v>
          </cell>
          <cell r="O112">
            <v>11058643</v>
          </cell>
        </row>
        <row r="113">
          <cell r="I113">
            <v>11054137</v>
          </cell>
          <cell r="L113">
            <v>836636</v>
          </cell>
          <cell r="O113">
            <v>11092214</v>
          </cell>
        </row>
        <row r="114">
          <cell r="I114">
            <v>11059138</v>
          </cell>
          <cell r="L114">
            <v>770777</v>
          </cell>
          <cell r="O114">
            <v>11093321</v>
          </cell>
        </row>
        <row r="115">
          <cell r="I115">
            <v>11045298</v>
          </cell>
          <cell r="L115">
            <v>794245</v>
          </cell>
          <cell r="O115">
            <v>11096884</v>
          </cell>
        </row>
        <row r="116">
          <cell r="I116">
            <v>11109334</v>
          </cell>
          <cell r="L116">
            <v>863367</v>
          </cell>
          <cell r="O116">
            <v>11103960</v>
          </cell>
        </row>
        <row r="117">
          <cell r="I117">
            <v>11231228</v>
          </cell>
          <cell r="L117">
            <v>924215</v>
          </cell>
          <cell r="O117">
            <v>11138015</v>
          </cell>
        </row>
        <row r="118">
          <cell r="I118">
            <v>11209952</v>
          </cell>
          <cell r="L118">
            <v>1006233</v>
          </cell>
          <cell r="O118">
            <v>11125687</v>
          </cell>
        </row>
        <row r="119">
          <cell r="I119">
            <v>11203403</v>
          </cell>
          <cell r="L119">
            <v>1066186</v>
          </cell>
          <cell r="O119">
            <v>11139762</v>
          </cell>
        </row>
        <row r="120">
          <cell r="I120">
            <v>11227636</v>
          </cell>
          <cell r="L120">
            <v>1079642</v>
          </cell>
          <cell r="O120">
            <v>11149039</v>
          </cell>
        </row>
        <row r="121">
          <cell r="I121">
            <v>11204259</v>
          </cell>
          <cell r="L121">
            <v>1081256</v>
          </cell>
          <cell r="O121">
            <v>11142257</v>
          </cell>
        </row>
        <row r="122">
          <cell r="I122">
            <v>11323761</v>
          </cell>
          <cell r="L122">
            <v>1009603</v>
          </cell>
          <cell r="O122">
            <v>11173169</v>
          </cell>
        </row>
        <row r="123">
          <cell r="I123">
            <v>11428807</v>
          </cell>
          <cell r="L123">
            <v>936823</v>
          </cell>
          <cell r="O123">
            <v>11224105</v>
          </cell>
        </row>
        <row r="124">
          <cell r="I124">
            <v>11410352</v>
          </cell>
          <cell r="L124">
            <v>891117</v>
          </cell>
          <cell r="O124">
            <v>11260100</v>
          </cell>
        </row>
        <row r="125">
          <cell r="I125">
            <v>11379910</v>
          </cell>
          <cell r="L125">
            <v>832148</v>
          </cell>
          <cell r="O125">
            <v>11255612</v>
          </cell>
        </row>
        <row r="126">
          <cell r="I126">
            <v>11381472</v>
          </cell>
          <cell r="L126">
            <v>781949</v>
          </cell>
          <cell r="O126">
            <v>11266784</v>
          </cell>
        </row>
        <row r="127">
          <cell r="I127">
            <v>11431793</v>
          </cell>
          <cell r="L127">
            <v>822540</v>
          </cell>
          <cell r="O127">
            <v>11295079</v>
          </cell>
        </row>
        <row r="128">
          <cell r="I128">
            <v>11413366</v>
          </cell>
          <cell r="L128">
            <v>874195</v>
          </cell>
          <cell r="O128">
            <v>11305907</v>
          </cell>
        </row>
        <row r="129">
          <cell r="I129">
            <v>11399830</v>
          </cell>
          <cell r="L129">
            <v>943961</v>
          </cell>
          <cell r="O129">
            <v>11325653</v>
          </cell>
        </row>
        <row r="130">
          <cell r="I130">
            <v>11481320</v>
          </cell>
          <cell r="L130">
            <v>1065321</v>
          </cell>
          <cell r="O130">
            <v>11384741</v>
          </cell>
        </row>
        <row r="131">
          <cell r="I131">
            <v>11545159</v>
          </cell>
          <cell r="L131">
            <v>1103528</v>
          </cell>
          <cell r="O131">
            <v>11422083</v>
          </cell>
        </row>
        <row r="132">
          <cell r="I132">
            <v>11567740</v>
          </cell>
          <cell r="L132">
            <v>1115471</v>
          </cell>
          <cell r="O132">
            <v>11457912</v>
          </cell>
        </row>
        <row r="133">
          <cell r="I133">
            <v>11635252</v>
          </cell>
          <cell r="L133">
            <v>1147539</v>
          </cell>
          <cell r="O133">
            <v>11524195</v>
          </cell>
        </row>
        <row r="134">
          <cell r="I134">
            <v>11581281</v>
          </cell>
          <cell r="L134">
            <v>1012928</v>
          </cell>
          <cell r="O134">
            <v>11527520</v>
          </cell>
        </row>
        <row r="135">
          <cell r="I135">
            <v>11546642</v>
          </cell>
          <cell r="L135">
            <v>914118</v>
          </cell>
          <cell r="O135">
            <v>11504815</v>
          </cell>
        </row>
        <row r="136">
          <cell r="I136">
            <v>11571376</v>
          </cell>
          <cell r="L136">
            <v>889018</v>
          </cell>
          <cell r="O136">
            <v>11502716</v>
          </cell>
        </row>
        <row r="137">
          <cell r="I137">
            <v>11608017</v>
          </cell>
          <cell r="L137">
            <v>874192</v>
          </cell>
          <cell r="O137">
            <v>11544760</v>
          </cell>
        </row>
        <row r="138">
          <cell r="I138">
            <v>11622051</v>
          </cell>
          <cell r="L138">
            <v>813643</v>
          </cell>
          <cell r="O138">
            <v>11576454</v>
          </cell>
        </row>
        <row r="139">
          <cell r="I139">
            <v>11596429</v>
          </cell>
          <cell r="L139">
            <v>824407</v>
          </cell>
          <cell r="O139">
            <v>11578321</v>
          </cell>
        </row>
        <row r="140">
          <cell r="I140">
            <v>11579643</v>
          </cell>
          <cell r="L140">
            <v>901753</v>
          </cell>
          <cell r="O140">
            <v>11605879</v>
          </cell>
        </row>
        <row r="141">
          <cell r="I141">
            <v>11540154</v>
          </cell>
          <cell r="L141">
            <v>955525</v>
          </cell>
          <cell r="O141">
            <v>11617443</v>
          </cell>
        </row>
        <row r="142">
          <cell r="I142">
            <v>11568162</v>
          </cell>
          <cell r="L142">
            <v>1091146</v>
          </cell>
          <cell r="O142">
            <v>11643268</v>
          </cell>
        </row>
        <row r="143">
          <cell r="I143">
            <v>11632901</v>
          </cell>
          <cell r="L143">
            <v>1140746</v>
          </cell>
          <cell r="O143">
            <v>11680486</v>
          </cell>
        </row>
        <row r="144">
          <cell r="I144">
            <v>11666643</v>
          </cell>
          <cell r="L144">
            <v>1136853</v>
          </cell>
          <cell r="O144">
            <v>11701868</v>
          </cell>
        </row>
        <row r="145">
          <cell r="I145">
            <v>11599581</v>
          </cell>
          <cell r="L145">
            <v>1079316</v>
          </cell>
          <cell r="O145">
            <v>11633645</v>
          </cell>
        </row>
        <row r="146">
          <cell r="I146">
            <v>11645873</v>
          </cell>
          <cell r="L146">
            <v>1032108</v>
          </cell>
          <cell r="O146">
            <v>11652825</v>
          </cell>
        </row>
        <row r="147">
          <cell r="I147">
            <v>11684035</v>
          </cell>
          <cell r="L147">
            <v>964026</v>
          </cell>
          <cell r="O147">
            <v>11702733</v>
          </cell>
        </row>
        <row r="148">
          <cell r="I148">
            <v>11722979</v>
          </cell>
          <cell r="L148">
            <v>923901</v>
          </cell>
          <cell r="O148">
            <v>11737616</v>
          </cell>
        </row>
        <row r="149">
          <cell r="I149">
            <v>11761335</v>
          </cell>
          <cell r="L149">
            <v>904452</v>
          </cell>
          <cell r="O149">
            <v>11767876</v>
          </cell>
        </row>
        <row r="150">
          <cell r="I150">
            <v>11796272</v>
          </cell>
          <cell r="L150">
            <v>844763</v>
          </cell>
          <cell r="O150">
            <v>11798996</v>
          </cell>
        </row>
        <row r="151">
          <cell r="I151">
            <v>11822947</v>
          </cell>
          <cell r="L151">
            <v>864201</v>
          </cell>
          <cell r="O151">
            <v>11838790</v>
          </cell>
        </row>
        <row r="152">
          <cell r="I152">
            <v>11865445</v>
          </cell>
          <cell r="L152">
            <v>925681</v>
          </cell>
          <cell r="O152">
            <v>11862718</v>
          </cell>
        </row>
        <row r="153">
          <cell r="I153">
            <v>11836436</v>
          </cell>
          <cell r="L153">
            <v>966610</v>
          </cell>
          <cell r="O153">
            <v>11873803</v>
          </cell>
        </row>
        <row r="154">
          <cell r="I154">
            <v>11799430</v>
          </cell>
          <cell r="L154">
            <v>1097093</v>
          </cell>
          <cell r="O154">
            <v>11879750</v>
          </cell>
        </row>
        <row r="155">
          <cell r="I155">
            <v>11786409</v>
          </cell>
          <cell r="L155">
            <v>1144251</v>
          </cell>
          <cell r="O155">
            <v>11883255</v>
          </cell>
        </row>
        <row r="156">
          <cell r="I156">
            <v>11823846</v>
          </cell>
          <cell r="L156">
            <v>1113579</v>
          </cell>
          <cell r="O156">
            <v>11859981</v>
          </cell>
        </row>
        <row r="157">
          <cell r="I157">
            <v>11952086</v>
          </cell>
          <cell r="L157">
            <v>1166240</v>
          </cell>
          <cell r="O157">
            <v>11946905</v>
          </cell>
        </row>
        <row r="158">
          <cell r="I158">
            <v>11979100</v>
          </cell>
          <cell r="L158">
            <v>1026547</v>
          </cell>
          <cell r="O158">
            <v>11941344</v>
          </cell>
        </row>
        <row r="159">
          <cell r="I159">
            <v>11958914</v>
          </cell>
          <cell r="L159">
            <v>959985</v>
          </cell>
          <cell r="O159">
            <v>11937303</v>
          </cell>
        </row>
        <row r="160">
          <cell r="I160">
            <v>11933189</v>
          </cell>
          <cell r="L160">
            <v>917486</v>
          </cell>
          <cell r="O160">
            <v>11930888</v>
          </cell>
        </row>
        <row r="161">
          <cell r="I161">
            <v>11899770</v>
          </cell>
          <cell r="L161">
            <v>888928</v>
          </cell>
          <cell r="O161">
            <v>11915364</v>
          </cell>
        </row>
        <row r="162">
          <cell r="I162">
            <v>11887815</v>
          </cell>
          <cell r="L162">
            <v>827999</v>
          </cell>
          <cell r="O162">
            <v>11898600</v>
          </cell>
        </row>
        <row r="163">
          <cell r="I163">
            <v>11892710</v>
          </cell>
          <cell r="L163">
            <v>846927</v>
          </cell>
          <cell r="O163">
            <v>11881326</v>
          </cell>
        </row>
        <row r="164">
          <cell r="I164">
            <v>11881859</v>
          </cell>
          <cell r="L164">
            <v>900161</v>
          </cell>
          <cell r="O164">
            <v>11855806</v>
          </cell>
        </row>
        <row r="165">
          <cell r="I165">
            <v>11974329</v>
          </cell>
          <cell r="L165">
            <v>984918</v>
          </cell>
          <cell r="O165">
            <v>11874114</v>
          </cell>
        </row>
        <row r="166">
          <cell r="I166">
            <v>11982331</v>
          </cell>
          <cell r="L166">
            <v>1080786</v>
          </cell>
          <cell r="O166">
            <v>11857807</v>
          </cell>
        </row>
        <row r="167">
          <cell r="I167">
            <v>11970165</v>
          </cell>
          <cell r="L167">
            <v>1143012</v>
          </cell>
          <cell r="O167">
            <v>11856568</v>
          </cell>
        </row>
        <row r="168">
          <cell r="I168">
            <v>12000789</v>
          </cell>
          <cell r="L168">
            <v>1170563</v>
          </cell>
          <cell r="O168">
            <v>11913552</v>
          </cell>
        </row>
        <row r="169">
          <cell r="I169">
            <v>11960661</v>
          </cell>
          <cell r="L169">
            <v>1163740</v>
          </cell>
          <cell r="O169">
            <v>11911052</v>
          </cell>
        </row>
        <row r="170">
          <cell r="I170">
            <v>11950581</v>
          </cell>
          <cell r="L170">
            <v>1067354</v>
          </cell>
          <cell r="O170">
            <v>11951859</v>
          </cell>
        </row>
        <row r="171">
          <cell r="I171">
            <v>11958792</v>
          </cell>
          <cell r="L171">
            <v>986374</v>
          </cell>
          <cell r="O171">
            <v>11978248</v>
          </cell>
        </row>
        <row r="172">
          <cell r="I172">
            <v>11970784</v>
          </cell>
          <cell r="L172">
            <v>926177</v>
          </cell>
          <cell r="O172">
            <v>11986939</v>
          </cell>
        </row>
        <row r="173">
          <cell r="I173">
            <v>12017023</v>
          </cell>
          <cell r="L173">
            <v>908036</v>
          </cell>
          <cell r="O173">
            <v>12006047</v>
          </cell>
        </row>
        <row r="174">
          <cell r="I174">
            <v>12026789</v>
          </cell>
          <cell r="L174">
            <v>843241</v>
          </cell>
          <cell r="O174">
            <v>12021289</v>
          </cell>
        </row>
        <row r="175">
          <cell r="I175">
            <v>12042237</v>
          </cell>
          <cell r="L175">
            <v>866021</v>
          </cell>
          <cell r="O175">
            <v>12040383</v>
          </cell>
        </row>
        <row r="176">
          <cell r="I176">
            <v>12062551</v>
          </cell>
          <cell r="L176">
            <v>932303</v>
          </cell>
          <cell r="O176">
            <v>12072525</v>
          </cell>
        </row>
        <row r="177">
          <cell r="I177">
            <v>12024610</v>
          </cell>
          <cell r="L177">
            <v>978529</v>
          </cell>
          <cell r="O177">
            <v>12066136</v>
          </cell>
        </row>
        <row r="178">
          <cell r="I178">
            <v>11981828</v>
          </cell>
          <cell r="L178">
            <v>1068414</v>
          </cell>
          <cell r="O178">
            <v>12053764</v>
          </cell>
        </row>
        <row r="179">
          <cell r="I179">
            <v>11998514</v>
          </cell>
          <cell r="L179">
            <v>1150242</v>
          </cell>
          <cell r="O179">
            <v>12060994</v>
          </cell>
        </row>
        <row r="180">
          <cell r="I180">
            <v>12021082</v>
          </cell>
          <cell r="L180">
            <v>1188595</v>
          </cell>
          <cell r="O180">
            <v>12079026</v>
          </cell>
        </row>
        <row r="181">
          <cell r="I181">
            <v>12064739</v>
          </cell>
          <cell r="L181">
            <v>1180771</v>
          </cell>
          <cell r="O181">
            <v>12096057</v>
          </cell>
        </row>
        <row r="182">
          <cell r="I182">
            <v>12118612</v>
          </cell>
          <cell r="L182">
            <v>1086247</v>
          </cell>
          <cell r="O182">
            <v>12114950</v>
          </cell>
        </row>
        <row r="183">
          <cell r="I183">
            <v>12160698</v>
          </cell>
          <cell r="L183">
            <v>994936</v>
          </cell>
          <cell r="O183">
            <v>12123512</v>
          </cell>
        </row>
        <row r="184">
          <cell r="I184">
            <v>12174680</v>
          </cell>
          <cell r="L184">
            <v>926107</v>
          </cell>
          <cell r="O184">
            <v>12123442</v>
          </cell>
        </row>
        <row r="185">
          <cell r="I185">
            <v>12187298</v>
          </cell>
          <cell r="L185">
            <v>905294</v>
          </cell>
          <cell r="O185">
            <v>12120700</v>
          </cell>
        </row>
        <row r="186">
          <cell r="I186">
            <v>12219813</v>
          </cell>
          <cell r="L186">
            <v>869646</v>
          </cell>
          <cell r="O186">
            <v>12147105</v>
          </cell>
        </row>
        <row r="187">
          <cell r="I187">
            <v>12235518</v>
          </cell>
          <cell r="L187">
            <v>882900</v>
          </cell>
          <cell r="O187">
            <v>12163984</v>
          </cell>
        </row>
        <row r="188">
          <cell r="I188">
            <v>12241145</v>
          </cell>
          <cell r="L188">
            <v>937133</v>
          </cell>
          <cell r="O188">
            <v>12168814</v>
          </cell>
        </row>
        <row r="189">
          <cell r="I189">
            <v>12230383</v>
          </cell>
          <cell r="L189">
            <v>971197</v>
          </cell>
          <cell r="O189">
            <v>12161482</v>
          </cell>
        </row>
        <row r="190">
          <cell r="I190">
            <v>12354704</v>
          </cell>
          <cell r="L190">
            <v>1145189</v>
          </cell>
          <cell r="O190">
            <v>12238257</v>
          </cell>
        </row>
        <row r="191">
          <cell r="I191">
            <v>12328240</v>
          </cell>
          <cell r="L191">
            <v>1144257</v>
          </cell>
          <cell r="O191">
            <v>12232272</v>
          </cell>
        </row>
        <row r="192">
          <cell r="I192">
            <v>12290452</v>
          </cell>
          <cell r="L192">
            <v>1181492</v>
          </cell>
          <cell r="O192">
            <v>12225169</v>
          </cell>
        </row>
        <row r="193">
          <cell r="I193">
            <v>12306308</v>
          </cell>
          <cell r="L193">
            <v>1203733</v>
          </cell>
          <cell r="O193">
            <v>12248131</v>
          </cell>
        </row>
        <row r="194">
          <cell r="I194">
            <v>12259326</v>
          </cell>
          <cell r="L194">
            <v>1055817</v>
          </cell>
          <cell r="O194">
            <v>12217701</v>
          </cell>
        </row>
        <row r="195">
          <cell r="I195">
            <v>12192320</v>
          </cell>
          <cell r="L195">
            <v>962891</v>
          </cell>
          <cell r="O195">
            <v>12185656</v>
          </cell>
        </row>
        <row r="196">
          <cell r="I196">
            <v>12150932</v>
          </cell>
          <cell r="L196">
            <v>913213</v>
          </cell>
          <cell r="O196">
            <v>12172762</v>
          </cell>
        </row>
        <row r="197">
          <cell r="I197">
            <v>12109829</v>
          </cell>
          <cell r="L197">
            <v>886350</v>
          </cell>
          <cell r="O197">
            <v>12153818</v>
          </cell>
        </row>
        <row r="198">
          <cell r="I198">
            <v>12068347</v>
          </cell>
          <cell r="L198">
            <v>813808</v>
          </cell>
          <cell r="O198">
            <v>12097980</v>
          </cell>
        </row>
        <row r="199">
          <cell r="I199">
            <v>12031128</v>
          </cell>
          <cell r="L199">
            <v>852075</v>
          </cell>
          <cell r="O199">
            <v>12067155</v>
          </cell>
        </row>
        <row r="200">
          <cell r="I200">
            <v>12012467</v>
          </cell>
          <cell r="L200">
            <v>900564</v>
          </cell>
          <cell r="O200">
            <v>12030586</v>
          </cell>
        </row>
        <row r="201">
          <cell r="I201">
            <v>12022208</v>
          </cell>
          <cell r="L201">
            <v>945668</v>
          </cell>
          <cell r="O201">
            <v>12005057</v>
          </cell>
        </row>
        <row r="202">
          <cell r="I202">
            <v>11921787</v>
          </cell>
          <cell r="L202">
            <v>1071880</v>
          </cell>
          <cell r="O202">
            <v>11931748</v>
          </cell>
        </row>
        <row r="203">
          <cell r="I203">
            <v>11941248</v>
          </cell>
          <cell r="L203">
            <v>1128558</v>
          </cell>
          <cell r="O203">
            <v>11916049</v>
          </cell>
        </row>
        <row r="204">
          <cell r="I204">
            <v>11892077</v>
          </cell>
          <cell r="L204">
            <v>1130135</v>
          </cell>
          <cell r="O204">
            <v>11864692</v>
          </cell>
        </row>
        <row r="205">
          <cell r="I205">
            <v>11803830</v>
          </cell>
          <cell r="L205">
            <v>1140291</v>
          </cell>
          <cell r="O205">
            <v>11801250</v>
          </cell>
        </row>
        <row r="206">
          <cell r="I206">
            <v>11826825</v>
          </cell>
          <cell r="L206">
            <v>1041226</v>
          </cell>
          <cell r="O206">
            <v>11786659</v>
          </cell>
        </row>
        <row r="207">
          <cell r="I207">
            <v>11860921</v>
          </cell>
          <cell r="L207">
            <v>930044</v>
          </cell>
          <cell r="O207">
            <v>11753812</v>
          </cell>
        </row>
        <row r="208">
          <cell r="I208">
            <v>11882806</v>
          </cell>
          <cell r="L208">
            <v>903114</v>
          </cell>
          <cell r="O208">
            <v>11743713</v>
          </cell>
        </row>
        <row r="209">
          <cell r="I209">
            <v>11911077</v>
          </cell>
          <cell r="L209">
            <v>885067</v>
          </cell>
          <cell r="O209">
            <v>11742430</v>
          </cell>
        </row>
        <row r="210">
          <cell r="I210">
            <v>11929106</v>
          </cell>
          <cell r="L210">
            <v>836646</v>
          </cell>
          <cell r="O210">
            <v>11765268</v>
          </cell>
        </row>
        <row r="211">
          <cell r="I211">
            <v>11918357</v>
          </cell>
          <cell r="L211">
            <v>852104</v>
          </cell>
          <cell r="O211">
            <v>11765297</v>
          </cell>
        </row>
        <row r="212">
          <cell r="I212">
            <v>11867863</v>
          </cell>
          <cell r="L212">
            <v>913341</v>
          </cell>
          <cell r="O212">
            <v>11778074</v>
          </cell>
        </row>
        <row r="213">
          <cell r="I213">
            <v>11849321</v>
          </cell>
          <cell r="L213">
            <v>937685</v>
          </cell>
          <cell r="O213">
            <v>11770091</v>
          </cell>
        </row>
        <row r="214">
          <cell r="I214">
            <v>11901175</v>
          </cell>
          <cell r="L214">
            <v>1077679</v>
          </cell>
          <cell r="O214">
            <v>11775890</v>
          </cell>
        </row>
        <row r="215">
          <cell r="I215">
            <v>11908356</v>
          </cell>
          <cell r="L215">
            <v>1114140</v>
          </cell>
          <cell r="O215">
            <v>11761472</v>
          </cell>
        </row>
        <row r="216">
          <cell r="I216">
            <v>11948910</v>
          </cell>
          <cell r="L216">
            <v>1123071</v>
          </cell>
          <cell r="O216">
            <v>11754408</v>
          </cell>
        </row>
        <row r="217">
          <cell r="I217">
            <v>11972241</v>
          </cell>
          <cell r="L217">
            <v>1133667</v>
          </cell>
          <cell r="O217">
            <v>11747784</v>
          </cell>
        </row>
        <row r="218">
          <cell r="I218">
            <v>11945437</v>
          </cell>
          <cell r="L218">
            <v>1042514</v>
          </cell>
          <cell r="O218">
            <v>11749072</v>
          </cell>
        </row>
        <row r="219">
          <cell r="I219">
            <v>11894538</v>
          </cell>
          <cell r="L219">
            <v>909004</v>
          </cell>
          <cell r="O219">
            <v>11728032</v>
          </cell>
        </row>
        <row r="220">
          <cell r="I220">
            <v>11888492</v>
          </cell>
          <cell r="L220">
            <v>888882</v>
          </cell>
          <cell r="O220">
            <v>11713800</v>
          </cell>
        </row>
        <row r="221">
          <cell r="I221">
            <v>11881125</v>
          </cell>
          <cell r="L221">
            <v>896659</v>
          </cell>
          <cell r="O221">
            <v>11725392</v>
          </cell>
        </row>
        <row r="222">
          <cell r="I222">
            <v>11850870</v>
          </cell>
          <cell r="L222">
            <v>820850</v>
          </cell>
          <cell r="O222">
            <v>11709596</v>
          </cell>
        </row>
        <row r="223">
          <cell r="I223">
            <v>11855033</v>
          </cell>
          <cell r="L223">
            <v>833357</v>
          </cell>
          <cell r="O223">
            <v>11690849</v>
          </cell>
        </row>
        <row r="224">
          <cell r="I224">
            <v>11898406</v>
          </cell>
          <cell r="L224">
            <v>893631</v>
          </cell>
          <cell r="O224">
            <v>11671139</v>
          </cell>
        </row>
        <row r="225">
          <cell r="I225">
            <v>11968569</v>
          </cell>
          <cell r="L225">
            <v>962147</v>
          </cell>
          <cell r="O225">
            <v>11695601</v>
          </cell>
        </row>
        <row r="226">
          <cell r="I226">
            <v>11944658</v>
          </cell>
          <cell r="L226">
            <v>1081165</v>
          </cell>
          <cell r="O226">
            <v>11699087</v>
          </cell>
        </row>
        <row r="227">
          <cell r="I227">
            <v>11926420</v>
          </cell>
          <cell r="L227">
            <v>1116611</v>
          </cell>
          <cell r="O227">
            <v>11701558</v>
          </cell>
        </row>
        <row r="228">
          <cell r="I228">
            <v>11961048</v>
          </cell>
          <cell r="L228">
            <v>1162262</v>
          </cell>
          <cell r="O228">
            <v>11740749</v>
          </cell>
        </row>
        <row r="229">
          <cell r="I229">
            <v>11948886</v>
          </cell>
          <cell r="L229">
            <v>1130912</v>
          </cell>
          <cell r="O229">
            <v>11737994</v>
          </cell>
        </row>
        <row r="230">
          <cell r="I230">
            <v>11948060</v>
          </cell>
          <cell r="L230">
            <v>1052719</v>
          </cell>
          <cell r="O230">
            <v>11748199</v>
          </cell>
        </row>
        <row r="231">
          <cell r="I231">
            <v>11923921</v>
          </cell>
          <cell r="L231">
            <v>939468</v>
          </cell>
          <cell r="O231">
            <v>11778663</v>
          </cell>
        </row>
        <row r="232">
          <cell r="I232">
            <v>11913884</v>
          </cell>
          <cell r="L232">
            <v>892288</v>
          </cell>
          <cell r="O232">
            <v>11782069</v>
          </cell>
        </row>
        <row r="233">
          <cell r="I233">
            <v>11887877</v>
          </cell>
          <cell r="L233">
            <v>885172</v>
          </cell>
          <cell r="O233">
            <v>11770582</v>
          </cell>
        </row>
        <row r="234">
          <cell r="I234">
            <v>11878112</v>
          </cell>
          <cell r="L234">
            <v>802458</v>
          </cell>
          <cell r="O234">
            <v>11752190</v>
          </cell>
        </row>
        <row r="235">
          <cell r="I235">
            <v>11907731</v>
          </cell>
          <cell r="L235">
            <v>842752</v>
          </cell>
          <cell r="O235">
            <v>11761585</v>
          </cell>
        </row>
        <row r="236">
          <cell r="I236">
            <v>11952258</v>
          </cell>
          <cell r="L236">
            <v>896983</v>
          </cell>
          <cell r="O236">
            <v>11764937</v>
          </cell>
        </row>
        <row r="237">
          <cell r="I237">
            <v>11892424</v>
          </cell>
          <cell r="L237">
            <v>947596</v>
          </cell>
          <cell r="O237">
            <v>11750386</v>
          </cell>
        </row>
        <row r="238">
          <cell r="I238">
            <v>11861155</v>
          </cell>
          <cell r="L238">
            <v>1057013</v>
          </cell>
          <cell r="O238">
            <v>11726234</v>
          </cell>
        </row>
        <row r="239">
          <cell r="I239">
            <v>11803732</v>
          </cell>
          <cell r="L239">
            <v>1099077</v>
          </cell>
          <cell r="O239">
            <v>11708700</v>
          </cell>
        </row>
        <row r="240">
          <cell r="I240">
            <v>11766726</v>
          </cell>
          <cell r="L240">
            <v>1147907</v>
          </cell>
          <cell r="O240">
            <v>11694345</v>
          </cell>
        </row>
        <row r="241">
          <cell r="I241">
            <v>11736064</v>
          </cell>
          <cell r="L241">
            <v>1121659</v>
          </cell>
          <cell r="O241">
            <v>11685092</v>
          </cell>
        </row>
        <row r="242">
          <cell r="I242">
            <v>11721944</v>
          </cell>
          <cell r="L242">
            <v>1022010</v>
          </cell>
          <cell r="O242">
            <v>11654383</v>
          </cell>
        </row>
        <row r="243">
          <cell r="I243">
            <v>11752901</v>
          </cell>
          <cell r="L243">
            <v>932665</v>
          </cell>
          <cell r="O243">
            <v>11647580</v>
          </cell>
        </row>
        <row r="244">
          <cell r="I244">
            <v>11716190</v>
          </cell>
          <cell r="L244">
            <v>887741</v>
          </cell>
          <cell r="O244">
            <v>11643033</v>
          </cell>
        </row>
        <row r="245">
          <cell r="I245">
            <v>11705731</v>
          </cell>
          <cell r="L245">
            <v>869735</v>
          </cell>
          <cell r="O245">
            <v>11627596</v>
          </cell>
        </row>
        <row r="246">
          <cell r="I246">
            <v>11717232</v>
          </cell>
          <cell r="L246">
            <v>811730</v>
          </cell>
          <cell r="O246">
            <v>11636868</v>
          </cell>
        </row>
        <row r="247">
          <cell r="I247">
            <v>11677168</v>
          </cell>
          <cell r="L247">
            <v>827286</v>
          </cell>
          <cell r="O247">
            <v>11621402</v>
          </cell>
        </row>
        <row r="248">
          <cell r="I248">
            <v>11606326</v>
          </cell>
          <cell r="L248">
            <v>895556</v>
          </cell>
          <cell r="O248">
            <v>11619975</v>
          </cell>
        </row>
        <row r="249">
          <cell r="I249">
            <v>11618165</v>
          </cell>
          <cell r="L249">
            <v>963013</v>
          </cell>
          <cell r="O249">
            <v>11635392</v>
          </cell>
        </row>
        <row r="250">
          <cell r="I250">
            <v>11618774</v>
          </cell>
          <cell r="L250">
            <v>1072618</v>
          </cell>
          <cell r="O250">
            <v>11650997</v>
          </cell>
        </row>
        <row r="251">
          <cell r="I251">
            <v>11636081</v>
          </cell>
          <cell r="L251">
            <v>1095748</v>
          </cell>
          <cell r="O251">
            <v>11647668</v>
          </cell>
        </row>
        <row r="252">
          <cell r="I252">
            <v>11582997</v>
          </cell>
          <cell r="L252">
            <v>1112916</v>
          </cell>
          <cell r="O252">
            <v>11612677</v>
          </cell>
        </row>
      </sheetData>
      <sheetData sheetId="3">
        <row r="89">
          <cell r="B89">
            <v>376396</v>
          </cell>
          <cell r="E89">
            <v>363251</v>
          </cell>
        </row>
        <row r="90">
          <cell r="E90">
            <v>320699</v>
          </cell>
        </row>
        <row r="91">
          <cell r="E91">
            <v>385835</v>
          </cell>
        </row>
        <row r="92">
          <cell r="E92">
            <v>375397</v>
          </cell>
        </row>
        <row r="93">
          <cell r="E93">
            <v>343331</v>
          </cell>
        </row>
        <row r="94">
          <cell r="E94">
            <v>383672</v>
          </cell>
        </row>
        <row r="95">
          <cell r="E95">
            <v>371309</v>
          </cell>
        </row>
        <row r="96">
          <cell r="E96">
            <v>331821</v>
          </cell>
        </row>
        <row r="97">
          <cell r="E97">
            <v>372083</v>
          </cell>
        </row>
        <row r="98">
          <cell r="E98">
            <v>342581</v>
          </cell>
        </row>
        <row r="99">
          <cell r="E99">
            <v>345827</v>
          </cell>
        </row>
        <row r="100">
          <cell r="E100">
            <v>317132</v>
          </cell>
        </row>
        <row r="101">
          <cell r="E101">
            <v>330908</v>
          </cell>
        </row>
        <row r="102">
          <cell r="E102">
            <v>295304</v>
          </cell>
        </row>
        <row r="103">
          <cell r="E103">
            <v>355685</v>
          </cell>
        </row>
        <row r="104">
          <cell r="E104">
            <v>332965</v>
          </cell>
        </row>
        <row r="105">
          <cell r="E105">
            <v>328164</v>
          </cell>
        </row>
        <row r="106">
          <cell r="E106">
            <v>344161</v>
          </cell>
        </row>
        <row r="107">
          <cell r="E107">
            <v>307594</v>
          </cell>
        </row>
        <row r="108">
          <cell r="E108">
            <v>299264</v>
          </cell>
        </row>
        <row r="109">
          <cell r="E109">
            <v>325191</v>
          </cell>
        </row>
        <row r="110">
          <cell r="E110">
            <v>313055</v>
          </cell>
        </row>
        <row r="111">
          <cell r="E111">
            <v>326558</v>
          </cell>
        </row>
        <row r="112">
          <cell r="E112">
            <v>312071</v>
          </cell>
        </row>
        <row r="113">
          <cell r="E113">
            <v>271158</v>
          </cell>
        </row>
        <row r="114">
          <cell r="E114">
            <v>318374</v>
          </cell>
        </row>
        <row r="115">
          <cell r="E115">
            <v>293776</v>
          </cell>
        </row>
        <row r="116">
          <cell r="E116">
            <v>313469</v>
          </cell>
        </row>
        <row r="117">
          <cell r="E117">
            <v>351077</v>
          </cell>
        </row>
        <row r="118">
          <cell r="E118">
            <v>332117</v>
          </cell>
        </row>
        <row r="119">
          <cell r="E119">
            <v>335987</v>
          </cell>
        </row>
        <row r="120">
          <cell r="E120">
            <v>315853</v>
          </cell>
        </row>
        <row r="121">
          <cell r="E121">
            <v>326953</v>
          </cell>
        </row>
        <row r="122">
          <cell r="E122">
            <v>318748</v>
          </cell>
        </row>
        <row r="123">
          <cell r="E123">
            <v>301469</v>
          </cell>
        </row>
        <row r="124">
          <cell r="E124">
            <v>336322</v>
          </cell>
        </row>
        <row r="125">
          <cell r="E125">
            <v>316983</v>
          </cell>
        </row>
        <row r="126">
          <cell r="E126">
            <v>324334</v>
          </cell>
        </row>
        <row r="127">
          <cell r="E127">
            <v>296401</v>
          </cell>
        </row>
        <row r="128">
          <cell r="E128">
            <v>324866</v>
          </cell>
        </row>
        <row r="129">
          <cell r="E129">
            <v>305247</v>
          </cell>
        </row>
        <row r="130">
          <cell r="E130">
            <v>376443</v>
          </cell>
        </row>
        <row r="131">
          <cell r="E131">
            <v>337265</v>
          </cell>
        </row>
        <row r="132">
          <cell r="E132">
            <v>342881</v>
          </cell>
        </row>
        <row r="133">
          <cell r="E133">
            <v>347283</v>
          </cell>
        </row>
        <row r="134">
          <cell r="E134">
            <v>376925</v>
          </cell>
        </row>
        <row r="135">
          <cell r="E135">
            <v>356262</v>
          </cell>
        </row>
        <row r="136">
          <cell r="E136">
            <v>315437</v>
          </cell>
        </row>
        <row r="137">
          <cell r="E137">
            <v>326432</v>
          </cell>
        </row>
        <row r="138">
          <cell r="E138">
            <v>329313</v>
          </cell>
        </row>
        <row r="139">
          <cell r="E139">
            <v>346611</v>
          </cell>
        </row>
        <row r="140">
          <cell r="E140">
            <v>362409</v>
          </cell>
        </row>
        <row r="141">
          <cell r="E141">
            <v>334034</v>
          </cell>
        </row>
        <row r="142">
          <cell r="E142">
            <v>352464</v>
          </cell>
        </row>
        <row r="143">
          <cell r="E143">
            <v>335077</v>
          </cell>
        </row>
        <row r="144">
          <cell r="E144">
            <v>356821</v>
          </cell>
        </row>
        <row r="145">
          <cell r="E145">
            <v>327583</v>
          </cell>
        </row>
        <row r="146">
          <cell r="E146">
            <v>303307</v>
          </cell>
        </row>
        <row r="147">
          <cell r="E147">
            <v>322342</v>
          </cell>
        </row>
        <row r="148">
          <cell r="E148">
            <v>350778</v>
          </cell>
        </row>
        <row r="149">
          <cell r="E149">
            <v>330799</v>
          </cell>
        </row>
        <row r="150">
          <cell r="E150">
            <v>321211</v>
          </cell>
        </row>
        <row r="151">
          <cell r="E151">
            <v>301444</v>
          </cell>
        </row>
        <row r="152">
          <cell r="E152">
            <v>346889</v>
          </cell>
        </row>
        <row r="153">
          <cell r="E153">
            <v>319115</v>
          </cell>
        </row>
        <row r="154">
          <cell r="E154">
            <v>358344</v>
          </cell>
        </row>
        <row r="155">
          <cell r="E155">
            <v>356305</v>
          </cell>
        </row>
        <row r="156">
          <cell r="E156">
            <v>385211</v>
          </cell>
        </row>
        <row r="157">
          <cell r="E157">
            <v>367732</v>
          </cell>
        </row>
        <row r="158">
          <cell r="E158">
            <v>361030</v>
          </cell>
        </row>
        <row r="159">
          <cell r="E159">
            <v>359454</v>
          </cell>
        </row>
        <row r="160">
          <cell r="E160">
            <v>332613</v>
          </cell>
        </row>
        <row r="161">
          <cell r="E161">
            <v>349884</v>
          </cell>
        </row>
        <row r="162">
          <cell r="E162">
            <v>331625</v>
          </cell>
        </row>
        <row r="163">
          <cell r="E163">
            <v>321889</v>
          </cell>
        </row>
        <row r="164">
          <cell r="E164">
            <v>362109</v>
          </cell>
        </row>
        <row r="165">
          <cell r="E165">
            <v>355618</v>
          </cell>
        </row>
        <row r="166">
          <cell r="E166">
            <v>378422</v>
          </cell>
        </row>
        <row r="167">
          <cell r="E167">
            <v>339052</v>
          </cell>
        </row>
        <row r="168">
          <cell r="E168">
            <v>365319</v>
          </cell>
        </row>
        <row r="169">
          <cell r="E169">
            <v>362348</v>
          </cell>
        </row>
        <row r="170">
          <cell r="E170">
            <v>349030</v>
          </cell>
        </row>
        <row r="171">
          <cell r="E171">
            <v>305569</v>
          </cell>
        </row>
        <row r="172">
          <cell r="E172">
            <v>321253</v>
          </cell>
        </row>
        <row r="173">
          <cell r="E173">
            <v>312453</v>
          </cell>
        </row>
        <row r="174">
          <cell r="E174">
            <v>307687</v>
          </cell>
        </row>
        <row r="175">
          <cell r="E175">
            <v>297306</v>
          </cell>
        </row>
        <row r="176">
          <cell r="E176">
            <v>311319</v>
          </cell>
        </row>
        <row r="177">
          <cell r="E177">
            <v>305720</v>
          </cell>
        </row>
        <row r="178">
          <cell r="E178">
            <v>319600</v>
          </cell>
        </row>
        <row r="179">
          <cell r="E179">
            <v>335736</v>
          </cell>
        </row>
        <row r="180">
          <cell r="E180">
            <v>336535</v>
          </cell>
        </row>
        <row r="181">
          <cell r="E181">
            <v>332291</v>
          </cell>
        </row>
        <row r="182">
          <cell r="E182">
            <v>316519</v>
          </cell>
        </row>
        <row r="183">
          <cell r="E183">
            <v>317246</v>
          </cell>
        </row>
        <row r="184">
          <cell r="E184">
            <v>315071</v>
          </cell>
        </row>
        <row r="185">
          <cell r="E185">
            <v>304978</v>
          </cell>
        </row>
        <row r="186">
          <cell r="E186">
            <v>299988</v>
          </cell>
        </row>
        <row r="187">
          <cell r="E187">
            <v>309787</v>
          </cell>
        </row>
        <row r="188">
          <cell r="E188">
            <v>311511</v>
          </cell>
        </row>
        <row r="189">
          <cell r="E189">
            <v>325642</v>
          </cell>
        </row>
        <row r="190">
          <cell r="E190">
            <v>346404</v>
          </cell>
        </row>
        <row r="191">
          <cell r="E191">
            <v>327436</v>
          </cell>
        </row>
        <row r="192">
          <cell r="E192">
            <v>331795</v>
          </cell>
        </row>
        <row r="193">
          <cell r="E193">
            <v>336591</v>
          </cell>
        </row>
        <row r="194">
          <cell r="E194">
            <v>314594</v>
          </cell>
        </row>
        <row r="195">
          <cell r="E195">
            <v>311155</v>
          </cell>
        </row>
        <row r="196">
          <cell r="E196">
            <v>281555</v>
          </cell>
        </row>
        <row r="197">
          <cell r="E197">
            <v>276236</v>
          </cell>
        </row>
        <row r="198">
          <cell r="E198">
            <v>249657</v>
          </cell>
        </row>
        <row r="199">
          <cell r="E199">
            <v>264552</v>
          </cell>
        </row>
        <row r="200">
          <cell r="E200">
            <v>273999</v>
          </cell>
        </row>
        <row r="201">
          <cell r="E201">
            <v>274335</v>
          </cell>
        </row>
        <row r="202">
          <cell r="E202">
            <v>288209</v>
          </cell>
        </row>
        <row r="203">
          <cell r="E203">
            <v>285092</v>
          </cell>
        </row>
        <row r="204">
          <cell r="E204">
            <v>290414</v>
          </cell>
        </row>
        <row r="205">
          <cell r="E205">
            <v>290528</v>
          </cell>
        </row>
        <row r="206">
          <cell r="E206">
            <v>235858</v>
          </cell>
        </row>
        <row r="207">
          <cell r="E207">
            <v>298839</v>
          </cell>
        </row>
        <row r="208">
          <cell r="E208">
            <v>259114</v>
          </cell>
        </row>
        <row r="209">
          <cell r="E209">
            <v>251583</v>
          </cell>
        </row>
        <row r="210">
          <cell r="E210">
            <v>251486</v>
          </cell>
        </row>
        <row r="211">
          <cell r="E211">
            <v>259784</v>
          </cell>
        </row>
        <row r="212">
          <cell r="E212">
            <v>284717</v>
          </cell>
        </row>
        <row r="213">
          <cell r="E213">
            <v>292841</v>
          </cell>
        </row>
        <row r="214">
          <cell r="E214">
            <v>293511</v>
          </cell>
        </row>
        <row r="215">
          <cell r="E215">
            <v>297938</v>
          </cell>
        </row>
        <row r="216">
          <cell r="E216">
            <v>282098</v>
          </cell>
        </row>
        <row r="217">
          <cell r="E217">
            <v>273995</v>
          </cell>
        </row>
        <row r="218">
          <cell r="E218">
            <v>253635</v>
          </cell>
        </row>
        <row r="219">
          <cell r="E219">
            <v>255511</v>
          </cell>
        </row>
        <row r="220">
          <cell r="E220">
            <v>233061</v>
          </cell>
        </row>
        <row r="221">
          <cell r="E221">
            <v>251518</v>
          </cell>
        </row>
        <row r="222">
          <cell r="E222">
            <v>264392</v>
          </cell>
        </row>
        <row r="223">
          <cell r="E223">
            <v>244349</v>
          </cell>
        </row>
        <row r="224">
          <cell r="E224">
            <v>266179</v>
          </cell>
        </row>
        <row r="225">
          <cell r="E225">
            <v>299662</v>
          </cell>
        </row>
        <row r="226">
          <cell r="E226">
            <v>289502</v>
          </cell>
        </row>
        <row r="227">
          <cell r="E227">
            <v>268592</v>
          </cell>
        </row>
        <row r="228">
          <cell r="E228">
            <v>294236</v>
          </cell>
        </row>
        <row r="229">
          <cell r="E229">
            <v>270418</v>
          </cell>
        </row>
        <row r="230">
          <cell r="E230">
            <v>272315</v>
          </cell>
        </row>
        <row r="231">
          <cell r="E231">
            <v>256818</v>
          </cell>
        </row>
        <row r="232">
          <cell r="E232">
            <v>255313</v>
          </cell>
        </row>
        <row r="233">
          <cell r="E233">
            <v>256948</v>
          </cell>
        </row>
        <row r="234">
          <cell r="E234">
            <v>251387</v>
          </cell>
        </row>
        <row r="235">
          <cell r="E235">
            <v>254306</v>
          </cell>
        </row>
        <row r="236">
          <cell r="E236">
            <v>263303</v>
          </cell>
        </row>
        <row r="237">
          <cell r="E237">
            <v>268931</v>
          </cell>
        </row>
        <row r="238">
          <cell r="E238">
            <v>267411</v>
          </cell>
        </row>
        <row r="239">
          <cell r="E239">
            <v>272203</v>
          </cell>
        </row>
        <row r="240">
          <cell r="E240">
            <v>276251</v>
          </cell>
        </row>
        <row r="241">
          <cell r="E241">
            <v>274478</v>
          </cell>
        </row>
        <row r="242">
          <cell r="E242">
            <v>283437</v>
          </cell>
        </row>
        <row r="243">
          <cell r="E243">
            <v>226467</v>
          </cell>
        </row>
        <row r="244">
          <cell r="E244">
            <v>256578</v>
          </cell>
        </row>
        <row r="245">
          <cell r="E245">
            <v>259787</v>
          </cell>
        </row>
        <row r="246">
          <cell r="E246">
            <v>258406</v>
          </cell>
        </row>
        <row r="247">
          <cell r="E247">
            <v>250400</v>
          </cell>
        </row>
        <row r="248">
          <cell r="E248">
            <v>295108</v>
          </cell>
        </row>
        <row r="249">
          <cell r="E249">
            <v>272556</v>
          </cell>
        </row>
        <row r="250">
          <cell r="E250">
            <v>285855</v>
          </cell>
        </row>
        <row r="251">
          <cell r="E251">
            <v>273164</v>
          </cell>
        </row>
        <row r="252">
          <cell r="E252">
            <v>279333</v>
          </cell>
        </row>
      </sheetData>
      <sheetData sheetId="4">
        <row r="89">
          <cell r="B89">
            <v>2255</v>
          </cell>
          <cell r="E89">
            <v>2259</v>
          </cell>
        </row>
        <row r="90">
          <cell r="E90">
            <v>2197</v>
          </cell>
        </row>
        <row r="91">
          <cell r="E91">
            <v>2219</v>
          </cell>
        </row>
        <row r="92">
          <cell r="E92">
            <v>3008</v>
          </cell>
        </row>
        <row r="93">
          <cell r="E93">
            <v>2258</v>
          </cell>
        </row>
        <row r="94">
          <cell r="E94">
            <v>2292</v>
          </cell>
        </row>
        <row r="95">
          <cell r="E95">
            <v>2181</v>
          </cell>
        </row>
        <row r="96">
          <cell r="E96">
            <v>2255</v>
          </cell>
        </row>
        <row r="97">
          <cell r="E97">
            <v>2318</v>
          </cell>
        </row>
        <row r="98">
          <cell r="E98">
            <v>2311</v>
          </cell>
        </row>
        <row r="99">
          <cell r="E99">
            <v>2319</v>
          </cell>
        </row>
        <row r="100">
          <cell r="E100">
            <v>2304</v>
          </cell>
        </row>
        <row r="101">
          <cell r="E101">
            <v>2330</v>
          </cell>
        </row>
        <row r="102">
          <cell r="E102">
            <v>2358</v>
          </cell>
        </row>
        <row r="103">
          <cell r="E103">
            <v>2228</v>
          </cell>
        </row>
        <row r="104">
          <cell r="E104">
            <v>2546</v>
          </cell>
        </row>
        <row r="105">
          <cell r="E105">
            <v>2208</v>
          </cell>
        </row>
        <row r="106">
          <cell r="E106">
            <v>2458</v>
          </cell>
        </row>
        <row r="107">
          <cell r="E107">
            <v>2350</v>
          </cell>
        </row>
        <row r="108">
          <cell r="E108">
            <v>2297</v>
          </cell>
        </row>
        <row r="109">
          <cell r="E109">
            <v>2397</v>
          </cell>
        </row>
        <row r="110">
          <cell r="E110">
            <v>2352</v>
          </cell>
        </row>
        <row r="111">
          <cell r="E111">
            <v>2348</v>
          </cell>
        </row>
        <row r="112">
          <cell r="E112">
            <v>2267</v>
          </cell>
        </row>
        <row r="113">
          <cell r="E113">
            <v>2348</v>
          </cell>
        </row>
        <row r="114">
          <cell r="E114">
            <v>2351</v>
          </cell>
        </row>
        <row r="115">
          <cell r="E115">
            <v>2394</v>
          </cell>
        </row>
        <row r="116">
          <cell r="E116">
            <v>1721</v>
          </cell>
        </row>
        <row r="117">
          <cell r="E117">
            <v>2953</v>
          </cell>
        </row>
        <row r="118">
          <cell r="E118">
            <v>2338</v>
          </cell>
        </row>
        <row r="119">
          <cell r="E119">
            <v>2489</v>
          </cell>
        </row>
        <row r="120">
          <cell r="E120">
            <v>2305</v>
          </cell>
        </row>
        <row r="121">
          <cell r="E121">
            <v>2342</v>
          </cell>
        </row>
        <row r="122">
          <cell r="E122">
            <v>2309</v>
          </cell>
        </row>
        <row r="123">
          <cell r="E123">
            <v>2086</v>
          </cell>
        </row>
        <row r="124">
          <cell r="E124">
            <v>2661</v>
          </cell>
        </row>
        <row r="125">
          <cell r="E125">
            <v>2355</v>
          </cell>
        </row>
        <row r="126">
          <cell r="E126">
            <v>2465</v>
          </cell>
        </row>
        <row r="127">
          <cell r="E127">
            <v>2286</v>
          </cell>
        </row>
        <row r="128">
          <cell r="E128">
            <v>2430</v>
          </cell>
        </row>
        <row r="129">
          <cell r="E129">
            <v>2365</v>
          </cell>
        </row>
        <row r="130">
          <cell r="E130">
            <v>2393</v>
          </cell>
        </row>
        <row r="131">
          <cell r="E131">
            <v>2378</v>
          </cell>
        </row>
        <row r="132">
          <cell r="E132">
            <v>2443</v>
          </cell>
        </row>
        <row r="133">
          <cell r="E133">
            <v>2421</v>
          </cell>
        </row>
        <row r="134">
          <cell r="E134">
            <v>2317</v>
          </cell>
        </row>
        <row r="135">
          <cell r="E135">
            <v>2267</v>
          </cell>
        </row>
        <row r="136">
          <cell r="E136">
            <v>2507</v>
          </cell>
        </row>
        <row r="137">
          <cell r="E137">
            <v>2340</v>
          </cell>
        </row>
        <row r="138">
          <cell r="E138">
            <v>2180</v>
          </cell>
        </row>
        <row r="139">
          <cell r="E139">
            <v>2532</v>
          </cell>
        </row>
        <row r="140">
          <cell r="E140">
            <v>2353</v>
          </cell>
        </row>
        <row r="141">
          <cell r="E141">
            <v>2216</v>
          </cell>
        </row>
        <row r="142">
          <cell r="E142">
            <v>2396</v>
          </cell>
        </row>
        <row r="143">
          <cell r="E143">
            <v>2351</v>
          </cell>
        </row>
        <row r="144">
          <cell r="E144">
            <v>2309</v>
          </cell>
        </row>
        <row r="145">
          <cell r="E145">
            <v>2313</v>
          </cell>
        </row>
        <row r="146">
          <cell r="E146">
            <v>2301</v>
          </cell>
        </row>
        <row r="147">
          <cell r="E147">
            <v>2179</v>
          </cell>
        </row>
        <row r="148">
          <cell r="E148">
            <v>2457</v>
          </cell>
        </row>
        <row r="149">
          <cell r="E149">
            <v>1620</v>
          </cell>
        </row>
        <row r="150">
          <cell r="E150">
            <v>2981</v>
          </cell>
        </row>
        <row r="151">
          <cell r="E151">
            <v>2330</v>
          </cell>
        </row>
        <row r="152">
          <cell r="E152">
            <v>2300</v>
          </cell>
        </row>
        <row r="153">
          <cell r="E153">
            <v>2284</v>
          </cell>
        </row>
        <row r="154">
          <cell r="E154">
            <v>2271</v>
          </cell>
        </row>
        <row r="155">
          <cell r="E155">
            <v>2284</v>
          </cell>
        </row>
        <row r="156">
          <cell r="E156">
            <v>2268</v>
          </cell>
        </row>
        <row r="157">
          <cell r="E157">
            <v>2270</v>
          </cell>
        </row>
        <row r="158">
          <cell r="E158">
            <v>2259</v>
          </cell>
        </row>
        <row r="159">
          <cell r="E159">
            <v>2264</v>
          </cell>
        </row>
        <row r="160">
          <cell r="E160">
            <v>2258</v>
          </cell>
        </row>
        <row r="161">
          <cell r="E161">
            <v>2290</v>
          </cell>
        </row>
        <row r="162">
          <cell r="E162">
            <v>2119</v>
          </cell>
        </row>
        <row r="163">
          <cell r="E163">
            <v>2244</v>
          </cell>
        </row>
        <row r="164">
          <cell r="E164">
            <v>2225</v>
          </cell>
        </row>
        <row r="165">
          <cell r="E165">
            <v>2219</v>
          </cell>
        </row>
        <row r="166">
          <cell r="E166">
            <v>2199</v>
          </cell>
        </row>
        <row r="167">
          <cell r="E167">
            <v>2237</v>
          </cell>
        </row>
        <row r="168">
          <cell r="E168">
            <v>2221</v>
          </cell>
        </row>
        <row r="169">
          <cell r="E169">
            <v>2128</v>
          </cell>
        </row>
        <row r="170">
          <cell r="E170">
            <v>2347</v>
          </cell>
        </row>
        <row r="171">
          <cell r="E171">
            <v>2206</v>
          </cell>
        </row>
        <row r="172">
          <cell r="E172">
            <v>2215</v>
          </cell>
        </row>
        <row r="173">
          <cell r="E173">
            <v>2200</v>
          </cell>
        </row>
        <row r="174">
          <cell r="E174">
            <v>2189</v>
          </cell>
        </row>
        <row r="175">
          <cell r="E175">
            <v>2188</v>
          </cell>
        </row>
        <row r="176">
          <cell r="E176">
            <v>2196</v>
          </cell>
        </row>
        <row r="177">
          <cell r="E177">
            <v>2181</v>
          </cell>
        </row>
        <row r="178">
          <cell r="E178">
            <v>2194</v>
          </cell>
        </row>
        <row r="179">
          <cell r="E179">
            <v>2004</v>
          </cell>
        </row>
        <row r="180">
          <cell r="E180">
            <v>2330</v>
          </cell>
        </row>
        <row r="181">
          <cell r="E181">
            <v>2142</v>
          </cell>
        </row>
        <row r="182">
          <cell r="E182">
            <v>2191</v>
          </cell>
        </row>
        <row r="183">
          <cell r="E183">
            <v>2088</v>
          </cell>
        </row>
        <row r="184">
          <cell r="E184">
            <v>2199</v>
          </cell>
        </row>
        <row r="185">
          <cell r="E185">
            <v>2170</v>
          </cell>
        </row>
        <row r="186">
          <cell r="E186">
            <v>2166</v>
          </cell>
        </row>
        <row r="187">
          <cell r="E187">
            <v>2286</v>
          </cell>
        </row>
        <row r="188">
          <cell r="E188">
            <v>2197</v>
          </cell>
        </row>
        <row r="189">
          <cell r="E189">
            <v>2132</v>
          </cell>
        </row>
        <row r="190">
          <cell r="E190">
            <v>2216</v>
          </cell>
        </row>
        <row r="191">
          <cell r="E191">
            <v>2174</v>
          </cell>
        </row>
        <row r="192">
          <cell r="E192">
            <v>2186</v>
          </cell>
        </row>
        <row r="193">
          <cell r="E193">
            <v>2166</v>
          </cell>
        </row>
        <row r="194">
          <cell r="E194">
            <v>2181</v>
          </cell>
        </row>
        <row r="195">
          <cell r="E195">
            <v>2203</v>
          </cell>
        </row>
        <row r="196">
          <cell r="E196">
            <v>2187</v>
          </cell>
        </row>
        <row r="197">
          <cell r="E197">
            <v>2206</v>
          </cell>
        </row>
        <row r="198">
          <cell r="E198">
            <v>2143</v>
          </cell>
        </row>
        <row r="199">
          <cell r="E199">
            <v>2208</v>
          </cell>
        </row>
        <row r="200">
          <cell r="E200">
            <v>2161</v>
          </cell>
        </row>
        <row r="201">
          <cell r="E201">
            <v>2145</v>
          </cell>
        </row>
        <row r="202">
          <cell r="E202">
            <v>2147</v>
          </cell>
        </row>
        <row r="203">
          <cell r="E203">
            <v>2162</v>
          </cell>
        </row>
        <row r="204">
          <cell r="E204">
            <v>2141</v>
          </cell>
        </row>
        <row r="205">
          <cell r="E205">
            <v>2153</v>
          </cell>
        </row>
        <row r="206">
          <cell r="E206">
            <v>2160</v>
          </cell>
        </row>
        <row r="207">
          <cell r="E207">
            <v>2159</v>
          </cell>
        </row>
        <row r="208">
          <cell r="E208">
            <v>2169</v>
          </cell>
        </row>
        <row r="209">
          <cell r="E209">
            <v>2128</v>
          </cell>
        </row>
        <row r="210">
          <cell r="E210">
            <v>2176</v>
          </cell>
        </row>
        <row r="211">
          <cell r="E211">
            <v>2170</v>
          </cell>
        </row>
        <row r="212">
          <cell r="E212">
            <v>2153</v>
          </cell>
        </row>
        <row r="213">
          <cell r="E213">
            <v>2128</v>
          </cell>
        </row>
        <row r="214">
          <cell r="E214">
            <v>2121</v>
          </cell>
        </row>
        <row r="215">
          <cell r="E215">
            <v>2152</v>
          </cell>
        </row>
        <row r="216">
          <cell r="E216">
            <v>2139</v>
          </cell>
        </row>
        <row r="217">
          <cell r="E217">
            <v>2154</v>
          </cell>
        </row>
        <row r="218">
          <cell r="E218">
            <v>2154</v>
          </cell>
        </row>
        <row r="219">
          <cell r="E219">
            <v>2152</v>
          </cell>
        </row>
        <row r="220">
          <cell r="E220">
            <v>2157</v>
          </cell>
        </row>
        <row r="221">
          <cell r="E221">
            <v>2153</v>
          </cell>
        </row>
        <row r="222">
          <cell r="E222">
            <v>2122</v>
          </cell>
        </row>
        <row r="223">
          <cell r="E223">
            <v>2082</v>
          </cell>
        </row>
        <row r="224">
          <cell r="E224">
            <v>1986</v>
          </cell>
        </row>
        <row r="225">
          <cell r="E225">
            <v>2110</v>
          </cell>
        </row>
        <row r="226">
          <cell r="E226">
            <v>2069</v>
          </cell>
        </row>
        <row r="227">
          <cell r="E227">
            <v>2042</v>
          </cell>
        </row>
        <row r="228">
          <cell r="E228">
            <v>2079</v>
          </cell>
        </row>
        <row r="229">
          <cell r="E229">
            <v>2063</v>
          </cell>
        </row>
        <row r="230">
          <cell r="E230">
            <v>2038</v>
          </cell>
        </row>
        <row r="231">
          <cell r="E231">
            <v>2078</v>
          </cell>
        </row>
        <row r="232">
          <cell r="E232">
            <v>2073</v>
          </cell>
        </row>
        <row r="233">
          <cell r="E233">
            <v>2068</v>
          </cell>
        </row>
        <row r="234">
          <cell r="E234">
            <v>2083</v>
          </cell>
        </row>
        <row r="235">
          <cell r="E235">
            <v>2072</v>
          </cell>
        </row>
        <row r="236">
          <cell r="E236">
            <v>2096</v>
          </cell>
        </row>
        <row r="237">
          <cell r="E237">
            <v>2069</v>
          </cell>
        </row>
        <row r="238">
          <cell r="E238">
            <v>2081</v>
          </cell>
        </row>
        <row r="239">
          <cell r="E239">
            <v>2067</v>
          </cell>
        </row>
        <row r="240">
          <cell r="E240">
            <v>2074</v>
          </cell>
        </row>
        <row r="241">
          <cell r="E241">
            <v>2083</v>
          </cell>
        </row>
        <row r="242">
          <cell r="E242">
            <v>2090</v>
          </cell>
        </row>
        <row r="243">
          <cell r="E243">
            <v>2104</v>
          </cell>
        </row>
        <row r="244">
          <cell r="E244">
            <v>2114</v>
          </cell>
        </row>
        <row r="245">
          <cell r="E245">
            <v>2114</v>
          </cell>
        </row>
        <row r="246">
          <cell r="E246">
            <v>2100</v>
          </cell>
        </row>
        <row r="247">
          <cell r="E247">
            <v>2085</v>
          </cell>
        </row>
        <row r="248">
          <cell r="E248">
            <v>2078</v>
          </cell>
        </row>
        <row r="249">
          <cell r="E249">
            <v>2059</v>
          </cell>
        </row>
        <row r="250">
          <cell r="E250">
            <v>2054</v>
          </cell>
        </row>
        <row r="251">
          <cell r="E251">
            <v>2047</v>
          </cell>
        </row>
        <row r="252">
          <cell r="E252">
            <v>2037</v>
          </cell>
        </row>
      </sheetData>
      <sheetData sheetId="5">
        <row r="89">
          <cell r="B89">
            <v>176784</v>
          </cell>
          <cell r="L89">
            <v>185795</v>
          </cell>
        </row>
        <row r="90">
          <cell r="L90">
            <v>197377</v>
          </cell>
        </row>
        <row r="91">
          <cell r="L91">
            <v>196911</v>
          </cell>
        </row>
        <row r="92">
          <cell r="L92">
            <v>208860</v>
          </cell>
        </row>
        <row r="93">
          <cell r="L93">
            <v>203091</v>
          </cell>
        </row>
        <row r="94">
          <cell r="L94">
            <v>242087</v>
          </cell>
        </row>
        <row r="95">
          <cell r="L95">
            <v>232792</v>
          </cell>
        </row>
        <row r="96">
          <cell r="L96">
            <v>231913</v>
          </cell>
        </row>
        <row r="97">
          <cell r="L97">
            <v>260027</v>
          </cell>
        </row>
        <row r="98">
          <cell r="L98">
            <v>244283</v>
          </cell>
        </row>
        <row r="99">
          <cell r="L99">
            <v>226443</v>
          </cell>
        </row>
        <row r="100">
          <cell r="L100">
            <v>204437</v>
          </cell>
        </row>
        <row r="101">
          <cell r="I101">
            <v>2656835</v>
          </cell>
          <cell r="L101">
            <v>203280</v>
          </cell>
          <cell r="O101">
            <v>2651501</v>
          </cell>
        </row>
        <row r="102">
          <cell r="I102">
            <v>2657782</v>
          </cell>
          <cell r="L102">
            <v>197105</v>
          </cell>
          <cell r="O102">
            <v>2651229</v>
          </cell>
        </row>
        <row r="103">
          <cell r="I103">
            <v>2665002</v>
          </cell>
          <cell r="L103">
            <v>200984</v>
          </cell>
          <cell r="O103">
            <v>2655302</v>
          </cell>
        </row>
        <row r="104">
          <cell r="I104">
            <v>2666146</v>
          </cell>
          <cell r="L104">
            <v>212554</v>
          </cell>
          <cell r="O104">
            <v>2658996</v>
          </cell>
        </row>
        <row r="105">
          <cell r="I105">
            <v>2682786</v>
          </cell>
          <cell r="L105">
            <v>223522</v>
          </cell>
          <cell r="O105">
            <v>2679427</v>
          </cell>
        </row>
        <row r="106">
          <cell r="I106">
            <v>2665762</v>
          </cell>
          <cell r="L106">
            <v>234296</v>
          </cell>
          <cell r="O106">
            <v>2671636</v>
          </cell>
        </row>
        <row r="107">
          <cell r="I107">
            <v>2660275</v>
          </cell>
          <cell r="L107">
            <v>235216</v>
          </cell>
          <cell r="O107">
            <v>2674060</v>
          </cell>
        </row>
        <row r="108">
          <cell r="I108">
            <v>2667379</v>
          </cell>
          <cell r="L108">
            <v>247176</v>
          </cell>
          <cell r="O108">
            <v>2689323</v>
          </cell>
        </row>
        <row r="109">
          <cell r="I109">
            <v>2679359</v>
          </cell>
          <cell r="L109">
            <v>274956</v>
          </cell>
          <cell r="O109">
            <v>2704252</v>
          </cell>
        </row>
        <row r="110">
          <cell r="I110">
            <v>2669713</v>
          </cell>
          <cell r="L110">
            <v>244884</v>
          </cell>
          <cell r="O110">
            <v>2704853</v>
          </cell>
        </row>
        <row r="111">
          <cell r="I111">
            <v>2669597</v>
          </cell>
          <cell r="L111">
            <v>222617</v>
          </cell>
          <cell r="O111">
            <v>2701027</v>
          </cell>
        </row>
        <row r="112">
          <cell r="I112">
            <v>2696533</v>
          </cell>
          <cell r="L112">
            <v>225807</v>
          </cell>
          <cell r="O112">
            <v>2722397</v>
          </cell>
        </row>
        <row r="113">
          <cell r="I113">
            <v>2697251</v>
          </cell>
          <cell r="L113">
            <v>204829</v>
          </cell>
          <cell r="O113">
            <v>2723946</v>
          </cell>
        </row>
        <row r="114">
          <cell r="I114">
            <v>2702177</v>
          </cell>
          <cell r="L114">
            <v>200974</v>
          </cell>
          <cell r="O114">
            <v>2727815</v>
          </cell>
        </row>
        <row r="115">
          <cell r="I115">
            <v>2698955</v>
          </cell>
          <cell r="L115">
            <v>200826</v>
          </cell>
          <cell r="O115">
            <v>2727657</v>
          </cell>
        </row>
        <row r="116">
          <cell r="I116">
            <v>2712216</v>
          </cell>
          <cell r="L116">
            <v>214568</v>
          </cell>
          <cell r="O116">
            <v>2729671</v>
          </cell>
        </row>
        <row r="117">
          <cell r="I117">
            <v>2737869</v>
          </cell>
          <cell r="L117">
            <v>224831</v>
          </cell>
          <cell r="O117">
            <v>2730980</v>
          </cell>
        </row>
        <row r="118">
          <cell r="I118">
            <v>2746104</v>
          </cell>
          <cell r="L118">
            <v>245315</v>
          </cell>
          <cell r="O118">
            <v>2741999</v>
          </cell>
        </row>
        <row r="119">
          <cell r="I119">
            <v>2748167</v>
          </cell>
          <cell r="L119">
            <v>244246</v>
          </cell>
          <cell r="O119">
            <v>2751029</v>
          </cell>
        </row>
        <row r="120">
          <cell r="I120">
            <v>2757833</v>
          </cell>
          <cell r="L120">
            <v>251754</v>
          </cell>
          <cell r="O120">
            <v>2755607</v>
          </cell>
        </row>
        <row r="121">
          <cell r="I121">
            <v>2751376</v>
          </cell>
          <cell r="L121">
            <v>272655</v>
          </cell>
          <cell r="O121">
            <v>2753306</v>
          </cell>
        </row>
        <row r="122">
          <cell r="I122">
            <v>2788604</v>
          </cell>
          <cell r="L122">
            <v>254800</v>
          </cell>
          <cell r="O122">
            <v>2763222</v>
          </cell>
        </row>
        <row r="123">
          <cell r="I123">
            <v>2825459</v>
          </cell>
          <cell r="L123">
            <v>245419</v>
          </cell>
          <cell r="O123">
            <v>2786024</v>
          </cell>
        </row>
        <row r="124">
          <cell r="I124">
            <v>2820424</v>
          </cell>
          <cell r="L124">
            <v>228441</v>
          </cell>
          <cell r="O124">
            <v>2788658</v>
          </cell>
        </row>
        <row r="125">
          <cell r="I125">
            <v>2827982</v>
          </cell>
          <cell r="L125">
            <v>216496</v>
          </cell>
          <cell r="O125">
            <v>2800325</v>
          </cell>
        </row>
        <row r="126">
          <cell r="I126">
            <v>2841707</v>
          </cell>
          <cell r="L126">
            <v>217114</v>
          </cell>
          <cell r="O126">
            <v>2816465</v>
          </cell>
        </row>
        <row r="127">
          <cell r="I127">
            <v>2859952</v>
          </cell>
          <cell r="L127">
            <v>215088</v>
          </cell>
          <cell r="O127">
            <v>2830727</v>
          </cell>
        </row>
        <row r="128">
          <cell r="I128">
            <v>2860644</v>
          </cell>
          <cell r="L128">
            <v>221232</v>
          </cell>
          <cell r="O128">
            <v>2837391</v>
          </cell>
        </row>
        <row r="129">
          <cell r="I129">
            <v>2862932</v>
          </cell>
          <cell r="L129">
            <v>236443</v>
          </cell>
          <cell r="O129">
            <v>2849003</v>
          </cell>
        </row>
        <row r="130">
          <cell r="I130">
            <v>2882563</v>
          </cell>
          <cell r="L130">
            <v>258882</v>
          </cell>
          <cell r="O130">
            <v>2862570</v>
          </cell>
        </row>
        <row r="131">
          <cell r="I131">
            <v>2901604</v>
          </cell>
          <cell r="L131">
            <v>254532</v>
          </cell>
          <cell r="O131">
            <v>2872856</v>
          </cell>
        </row>
        <row r="132">
          <cell r="I132">
            <v>2900022</v>
          </cell>
          <cell r="L132">
            <v>254572</v>
          </cell>
          <cell r="O132">
            <v>2875674</v>
          </cell>
        </row>
        <row r="133">
          <cell r="I133">
            <v>2931018</v>
          </cell>
          <cell r="L133">
            <v>304861</v>
          </cell>
          <cell r="O133">
            <v>2907880</v>
          </cell>
        </row>
        <row r="134">
          <cell r="I134">
            <v>2935002</v>
          </cell>
          <cell r="L134">
            <v>277151</v>
          </cell>
          <cell r="O134">
            <v>2930231</v>
          </cell>
        </row>
        <row r="135">
          <cell r="I135">
            <v>2936437</v>
          </cell>
          <cell r="L135">
            <v>251510</v>
          </cell>
          <cell r="O135">
            <v>2936322</v>
          </cell>
        </row>
        <row r="136">
          <cell r="I136">
            <v>2948144</v>
          </cell>
          <cell r="L136">
            <v>235532</v>
          </cell>
          <cell r="O136">
            <v>2943413</v>
          </cell>
        </row>
        <row r="137">
          <cell r="I137">
            <v>2955739</v>
          </cell>
          <cell r="L137">
            <v>224706</v>
          </cell>
          <cell r="O137">
            <v>2951623</v>
          </cell>
        </row>
        <row r="138">
          <cell r="I138">
            <v>2959088</v>
          </cell>
          <cell r="L138">
            <v>222093</v>
          </cell>
          <cell r="O138">
            <v>2956602</v>
          </cell>
        </row>
        <row r="139">
          <cell r="I139">
            <v>2961158</v>
          </cell>
          <cell r="L139">
            <v>222969</v>
          </cell>
          <cell r="O139">
            <v>2964483</v>
          </cell>
        </row>
        <row r="140">
          <cell r="I140">
            <v>2971606</v>
          </cell>
          <cell r="L140">
            <v>241434</v>
          </cell>
          <cell r="O140">
            <v>2984685</v>
          </cell>
        </row>
        <row r="141">
          <cell r="I141">
            <v>2973044</v>
          </cell>
          <cell r="L141">
            <v>251475</v>
          </cell>
          <cell r="O141">
            <v>2999717</v>
          </cell>
        </row>
        <row r="142">
          <cell r="I142">
            <v>2970480</v>
          </cell>
          <cell r="L142">
            <v>254942</v>
          </cell>
          <cell r="O142">
            <v>2995777</v>
          </cell>
        </row>
        <row r="143">
          <cell r="I143">
            <v>2984962</v>
          </cell>
          <cell r="L143">
            <v>259847</v>
          </cell>
          <cell r="O143">
            <v>3001092</v>
          </cell>
        </row>
        <row r="144">
          <cell r="I144">
            <v>3010608</v>
          </cell>
          <cell r="L144">
            <v>276185</v>
          </cell>
          <cell r="O144">
            <v>3022705</v>
          </cell>
        </row>
        <row r="145">
          <cell r="I145">
            <v>2984475</v>
          </cell>
          <cell r="L145">
            <v>276441</v>
          </cell>
          <cell r="O145">
            <v>2994285</v>
          </cell>
        </row>
        <row r="146">
          <cell r="I146">
            <v>2992126</v>
          </cell>
          <cell r="L146">
            <v>276349</v>
          </cell>
          <cell r="O146">
            <v>2993483</v>
          </cell>
        </row>
        <row r="147">
          <cell r="I147">
            <v>3001742</v>
          </cell>
          <cell r="L147">
            <v>263793</v>
          </cell>
          <cell r="O147">
            <v>3005766</v>
          </cell>
        </row>
        <row r="148">
          <cell r="I148">
            <v>3013706</v>
          </cell>
          <cell r="L148">
            <v>248120</v>
          </cell>
          <cell r="O148">
            <v>3018354</v>
          </cell>
        </row>
        <row r="149">
          <cell r="I149">
            <v>3030544</v>
          </cell>
          <cell r="L149">
            <v>240550</v>
          </cell>
          <cell r="O149">
            <v>3034198</v>
          </cell>
        </row>
        <row r="150">
          <cell r="I150">
            <v>3039420</v>
          </cell>
          <cell r="L150">
            <v>231178</v>
          </cell>
          <cell r="O150">
            <v>3043283</v>
          </cell>
        </row>
        <row r="151">
          <cell r="I151">
            <v>3051908</v>
          </cell>
          <cell r="L151">
            <v>237866</v>
          </cell>
          <cell r="O151">
            <v>3058180</v>
          </cell>
        </row>
        <row r="152">
          <cell r="I152">
            <v>3062039</v>
          </cell>
          <cell r="L152">
            <v>247983</v>
          </cell>
          <cell r="O152">
            <v>3064729</v>
          </cell>
        </row>
        <row r="153">
          <cell r="I153">
            <v>3058150</v>
          </cell>
          <cell r="L153">
            <v>257021</v>
          </cell>
          <cell r="O153">
            <v>3070275</v>
          </cell>
        </row>
        <row r="154">
          <cell r="I154">
            <v>3066471</v>
          </cell>
          <cell r="L154">
            <v>276857</v>
          </cell>
          <cell r="O154">
            <v>3092190</v>
          </cell>
        </row>
        <row r="155">
          <cell r="I155">
            <v>3073840</v>
          </cell>
          <cell r="L155">
            <v>272762</v>
          </cell>
          <cell r="O155">
            <v>3105105</v>
          </cell>
        </row>
        <row r="156">
          <cell r="I156">
            <v>3094809</v>
          </cell>
          <cell r="L156">
            <v>278384</v>
          </cell>
          <cell r="O156">
            <v>3107304</v>
          </cell>
        </row>
        <row r="157">
          <cell r="I157">
            <v>3139982</v>
          </cell>
          <cell r="L157">
            <v>307886</v>
          </cell>
          <cell r="O157">
            <v>3138749</v>
          </cell>
        </row>
        <row r="158">
          <cell r="I158">
            <v>3162396</v>
          </cell>
          <cell r="L158">
            <v>288077</v>
          </cell>
          <cell r="O158">
            <v>3150477</v>
          </cell>
        </row>
        <row r="159">
          <cell r="I159">
            <v>3162635</v>
          </cell>
          <cell r="L159">
            <v>265638</v>
          </cell>
          <cell r="O159">
            <v>3152322</v>
          </cell>
        </row>
        <row r="160">
          <cell r="I160">
            <v>3169371</v>
          </cell>
          <cell r="L160">
            <v>257126</v>
          </cell>
          <cell r="O160">
            <v>3161328</v>
          </cell>
        </row>
        <row r="161">
          <cell r="I161">
            <v>3166858</v>
          </cell>
          <cell r="L161">
            <v>239947</v>
          </cell>
          <cell r="O161">
            <v>3160725</v>
          </cell>
        </row>
        <row r="162">
          <cell r="I162">
            <v>3177373</v>
          </cell>
          <cell r="L162">
            <v>241153</v>
          </cell>
          <cell r="O162">
            <v>3170700</v>
          </cell>
        </row>
        <row r="163">
          <cell r="I163">
            <v>3180215</v>
          </cell>
          <cell r="L163">
            <v>236656</v>
          </cell>
          <cell r="O163">
            <v>3169490</v>
          </cell>
        </row>
        <row r="164">
          <cell r="I164">
            <v>3186500</v>
          </cell>
          <cell r="L164">
            <v>250274</v>
          </cell>
          <cell r="O164">
            <v>3171781</v>
          </cell>
        </row>
        <row r="165">
          <cell r="I165">
            <v>3212788</v>
          </cell>
          <cell r="L165">
            <v>265779</v>
          </cell>
          <cell r="O165">
            <v>3180539</v>
          </cell>
        </row>
        <row r="166">
          <cell r="I166">
            <v>3219311</v>
          </cell>
          <cell r="L166">
            <v>275611</v>
          </cell>
          <cell r="O166">
            <v>3179293</v>
          </cell>
        </row>
        <row r="167">
          <cell r="I167">
            <v>3228562</v>
          </cell>
          <cell r="L167">
            <v>285401</v>
          </cell>
          <cell r="O167">
            <v>3191932</v>
          </cell>
        </row>
        <row r="168">
          <cell r="I168">
            <v>3233817</v>
          </cell>
          <cell r="L168">
            <v>292462</v>
          </cell>
          <cell r="O168">
            <v>3206010</v>
          </cell>
        </row>
        <row r="169">
          <cell r="I169">
            <v>3232030</v>
          </cell>
          <cell r="L169">
            <v>318795</v>
          </cell>
          <cell r="O169">
            <v>3216919</v>
          </cell>
        </row>
        <row r="170">
          <cell r="I170">
            <v>3228513</v>
          </cell>
          <cell r="L170">
            <v>300087</v>
          </cell>
          <cell r="O170">
            <v>3228929</v>
          </cell>
        </row>
        <row r="171">
          <cell r="I171">
            <v>3241855</v>
          </cell>
          <cell r="L171">
            <v>284420</v>
          </cell>
          <cell r="O171">
            <v>3247711</v>
          </cell>
        </row>
        <row r="172">
          <cell r="I172">
            <v>3247763</v>
          </cell>
          <cell r="L172">
            <v>263825</v>
          </cell>
          <cell r="O172">
            <v>3254410</v>
          </cell>
        </row>
        <row r="173">
          <cell r="I173">
            <v>3260340</v>
          </cell>
          <cell r="L173">
            <v>247653</v>
          </cell>
          <cell r="O173">
            <v>3262116</v>
          </cell>
        </row>
        <row r="174">
          <cell r="I174">
            <v>3264664</v>
          </cell>
          <cell r="L174">
            <v>246084</v>
          </cell>
          <cell r="O174">
            <v>3267047</v>
          </cell>
        </row>
        <row r="175">
          <cell r="I175">
            <v>3274555</v>
          </cell>
          <cell r="L175">
            <v>247691</v>
          </cell>
          <cell r="O175">
            <v>3278082</v>
          </cell>
        </row>
        <row r="176">
          <cell r="I176">
            <v>3280787</v>
          </cell>
          <cell r="L176">
            <v>259397</v>
          </cell>
          <cell r="O176">
            <v>3287205</v>
          </cell>
        </row>
        <row r="177">
          <cell r="I177">
            <v>3279870</v>
          </cell>
          <cell r="L177">
            <v>272222</v>
          </cell>
          <cell r="O177">
            <v>3293648</v>
          </cell>
        </row>
        <row r="178">
          <cell r="I178">
            <v>3279046</v>
          </cell>
          <cell r="L178">
            <v>285607</v>
          </cell>
          <cell r="O178">
            <v>3303644</v>
          </cell>
        </row>
        <row r="179">
          <cell r="I179">
            <v>3284875</v>
          </cell>
          <cell r="L179">
            <v>288010</v>
          </cell>
          <cell r="O179">
            <v>3306253</v>
          </cell>
        </row>
        <row r="180">
          <cell r="I180">
            <v>3290169</v>
          </cell>
          <cell r="L180">
            <v>295338</v>
          </cell>
          <cell r="O180">
            <v>3309129</v>
          </cell>
        </row>
        <row r="181">
          <cell r="I181">
            <v>3303351</v>
          </cell>
          <cell r="L181">
            <v>322516</v>
          </cell>
          <cell r="O181">
            <v>3312850</v>
          </cell>
        </row>
        <row r="182">
          <cell r="I182">
            <v>3316090</v>
          </cell>
          <cell r="L182">
            <v>301991</v>
          </cell>
          <cell r="O182">
            <v>3314754</v>
          </cell>
        </row>
        <row r="183">
          <cell r="I183">
            <v>3333991</v>
          </cell>
          <cell r="L183">
            <v>293421</v>
          </cell>
          <cell r="O183">
            <v>3323755</v>
          </cell>
        </row>
        <row r="184">
          <cell r="I184">
            <v>3335761</v>
          </cell>
          <cell r="L184">
            <v>261729</v>
          </cell>
          <cell r="O184">
            <v>3321659</v>
          </cell>
        </row>
        <row r="185">
          <cell r="I185">
            <v>3339528</v>
          </cell>
          <cell r="L185">
            <v>252029</v>
          </cell>
          <cell r="O185">
            <v>3326035</v>
          </cell>
        </row>
        <row r="186">
          <cell r="I186">
            <v>3343458</v>
          </cell>
          <cell r="L186">
            <v>249224</v>
          </cell>
          <cell r="O186">
            <v>3329175</v>
          </cell>
        </row>
        <row r="187">
          <cell r="I187">
            <v>3356638</v>
          </cell>
          <cell r="L187">
            <v>261520</v>
          </cell>
          <cell r="O187">
            <v>3343004</v>
          </cell>
        </row>
        <row r="188">
          <cell r="I188">
            <v>3354235</v>
          </cell>
          <cell r="L188">
            <v>257496</v>
          </cell>
          <cell r="O188">
            <v>3341103</v>
          </cell>
        </row>
        <row r="189">
          <cell r="I189">
            <v>3353146</v>
          </cell>
          <cell r="L189">
            <v>271579</v>
          </cell>
          <cell r="O189">
            <v>3340460</v>
          </cell>
        </row>
        <row r="190">
          <cell r="I190">
            <v>3348758</v>
          </cell>
          <cell r="L190">
            <v>265435</v>
          </cell>
          <cell r="O190">
            <v>3320288</v>
          </cell>
        </row>
        <row r="191">
          <cell r="I191">
            <v>3335901</v>
          </cell>
          <cell r="L191">
            <v>281409</v>
          </cell>
          <cell r="O191">
            <v>3313687</v>
          </cell>
        </row>
        <row r="192">
          <cell r="I192">
            <v>3321482</v>
          </cell>
          <cell r="L192">
            <v>292181</v>
          </cell>
          <cell r="O192">
            <v>3310530</v>
          </cell>
        </row>
        <row r="193">
          <cell r="I193">
            <v>3318018</v>
          </cell>
          <cell r="L193">
            <v>324090</v>
          </cell>
          <cell r="O193">
            <v>3312104</v>
          </cell>
        </row>
        <row r="194">
          <cell r="I194">
            <v>3308218</v>
          </cell>
          <cell r="L194">
            <v>297706</v>
          </cell>
          <cell r="O194">
            <v>3307819</v>
          </cell>
        </row>
        <row r="195">
          <cell r="I195">
            <v>3289622</v>
          </cell>
          <cell r="L195">
            <v>283512</v>
          </cell>
          <cell r="O195">
            <v>3297910</v>
          </cell>
        </row>
        <row r="196">
          <cell r="I196">
            <v>3278915</v>
          </cell>
          <cell r="L196">
            <v>255314</v>
          </cell>
          <cell r="O196">
            <v>3291495</v>
          </cell>
        </row>
        <row r="197">
          <cell r="I197">
            <v>3266089</v>
          </cell>
          <cell r="L197">
            <v>243388</v>
          </cell>
          <cell r="O197">
            <v>3282854</v>
          </cell>
        </row>
        <row r="198">
          <cell r="I198">
            <v>3265190</v>
          </cell>
          <cell r="L198">
            <v>245791</v>
          </cell>
          <cell r="O198">
            <v>3279421</v>
          </cell>
        </row>
        <row r="199">
          <cell r="I199">
            <v>3243801</v>
          </cell>
          <cell r="L199">
            <v>239493</v>
          </cell>
          <cell r="O199">
            <v>3257394</v>
          </cell>
        </row>
        <row r="200">
          <cell r="I200">
            <v>3237672</v>
          </cell>
          <cell r="L200">
            <v>247693</v>
          </cell>
          <cell r="O200">
            <v>3247591</v>
          </cell>
        </row>
        <row r="201">
          <cell r="I201">
            <v>3231923</v>
          </cell>
          <cell r="L201">
            <v>257730</v>
          </cell>
          <cell r="O201">
            <v>3233742</v>
          </cell>
        </row>
        <row r="202">
          <cell r="I202">
            <v>3244072</v>
          </cell>
          <cell r="L202">
            <v>286505</v>
          </cell>
          <cell r="O202">
            <v>3254812</v>
          </cell>
        </row>
        <row r="203">
          <cell r="I203">
            <v>3248792</v>
          </cell>
          <cell r="L203">
            <v>275311</v>
          </cell>
          <cell r="O203">
            <v>3248714</v>
          </cell>
        </row>
        <row r="204">
          <cell r="I204">
            <v>3236367</v>
          </cell>
          <cell r="L204">
            <v>277144</v>
          </cell>
          <cell r="O204">
            <v>3233677</v>
          </cell>
        </row>
        <row r="205">
          <cell r="I205">
            <v>3217189</v>
          </cell>
          <cell r="L205">
            <v>310618</v>
          </cell>
          <cell r="O205">
            <v>3220205</v>
          </cell>
        </row>
        <row r="206">
          <cell r="I206">
            <v>3222233</v>
          </cell>
          <cell r="L206">
            <v>291320</v>
          </cell>
          <cell r="O206">
            <v>3213819</v>
          </cell>
        </row>
        <row r="207">
          <cell r="I207">
            <v>3229938</v>
          </cell>
          <cell r="L207">
            <v>273680</v>
          </cell>
          <cell r="O207">
            <v>3203987</v>
          </cell>
        </row>
        <row r="208">
          <cell r="I208">
            <v>3227903</v>
          </cell>
          <cell r="L208">
            <v>249662</v>
          </cell>
          <cell r="O208">
            <v>3198335</v>
          </cell>
        </row>
        <row r="209">
          <cell r="I209">
            <v>3241172</v>
          </cell>
          <cell r="L209">
            <v>252820</v>
          </cell>
          <cell r="O209">
            <v>3207767</v>
          </cell>
        </row>
        <row r="210">
          <cell r="I210">
            <v>3232142</v>
          </cell>
          <cell r="L210">
            <v>239122</v>
          </cell>
          <cell r="O210">
            <v>3201098</v>
          </cell>
        </row>
        <row r="211">
          <cell r="I211">
            <v>3228558</v>
          </cell>
          <cell r="L211">
            <v>238499</v>
          </cell>
          <cell r="O211">
            <v>3200104</v>
          </cell>
        </row>
        <row r="212">
          <cell r="I212">
            <v>3223573</v>
          </cell>
          <cell r="L212">
            <v>253398</v>
          </cell>
          <cell r="O212">
            <v>3205809</v>
          </cell>
        </row>
        <row r="213">
          <cell r="I213">
            <v>3225352</v>
          </cell>
          <cell r="L213">
            <v>262671</v>
          </cell>
          <cell r="O213">
            <v>3210750</v>
          </cell>
        </row>
        <row r="214">
          <cell r="I214">
            <v>3249525</v>
          </cell>
          <cell r="L214">
            <v>296772</v>
          </cell>
          <cell r="O214">
            <v>3221017</v>
          </cell>
        </row>
        <row r="215">
          <cell r="I215">
            <v>3253496</v>
          </cell>
          <cell r="L215">
            <v>273496</v>
          </cell>
          <cell r="O215">
            <v>3219202</v>
          </cell>
        </row>
        <row r="216">
          <cell r="I216">
            <v>3268496</v>
          </cell>
          <cell r="L216">
            <v>278127</v>
          </cell>
          <cell r="O216">
            <v>3220185</v>
          </cell>
        </row>
        <row r="217">
          <cell r="I217">
            <v>3271359</v>
          </cell>
          <cell r="L217">
            <v>304357</v>
          </cell>
          <cell r="O217">
            <v>3213924</v>
          </cell>
        </row>
        <row r="218">
          <cell r="I218">
            <v>3272025</v>
          </cell>
          <cell r="L218">
            <v>300505</v>
          </cell>
          <cell r="O218">
            <v>3223109</v>
          </cell>
        </row>
        <row r="219">
          <cell r="I219">
            <v>3254410</v>
          </cell>
          <cell r="L219">
            <v>264683</v>
          </cell>
          <cell r="O219">
            <v>3214112</v>
          </cell>
        </row>
        <row r="220">
          <cell r="I220">
            <v>3257519</v>
          </cell>
          <cell r="L220">
            <v>251627</v>
          </cell>
          <cell r="O220">
            <v>3216077</v>
          </cell>
        </row>
        <row r="221">
          <cell r="I221">
            <v>3253195</v>
          </cell>
          <cell r="L221">
            <v>250294</v>
          </cell>
          <cell r="O221">
            <v>3213551</v>
          </cell>
        </row>
        <row r="222">
          <cell r="I222">
            <v>3249917</v>
          </cell>
          <cell r="L222">
            <v>236573</v>
          </cell>
          <cell r="O222">
            <v>3211002</v>
          </cell>
        </row>
        <row r="223">
          <cell r="I223">
            <v>3257303</v>
          </cell>
          <cell r="L223">
            <v>241816</v>
          </cell>
          <cell r="O223">
            <v>3214319</v>
          </cell>
        </row>
        <row r="224">
          <cell r="I224">
            <v>3262128</v>
          </cell>
          <cell r="L224">
            <v>247116</v>
          </cell>
          <cell r="O224">
            <v>3208037</v>
          </cell>
        </row>
        <row r="225">
          <cell r="I225">
            <v>3275153</v>
          </cell>
          <cell r="L225">
            <v>264534</v>
          </cell>
          <cell r="O225">
            <v>3209900</v>
          </cell>
        </row>
        <row r="226">
          <cell r="I226">
            <v>3255022</v>
          </cell>
          <cell r="L226">
            <v>283675</v>
          </cell>
          <cell r="O226">
            <v>3196803</v>
          </cell>
        </row>
        <row r="227">
          <cell r="I227">
            <v>3249711</v>
          </cell>
          <cell r="L227">
            <v>274156</v>
          </cell>
          <cell r="O227">
            <v>3197463</v>
          </cell>
        </row>
        <row r="228">
          <cell r="I228">
            <v>3234913</v>
          </cell>
          <cell r="L228">
            <v>265752</v>
          </cell>
          <cell r="O228">
            <v>3185088</v>
          </cell>
        </row>
        <row r="229">
          <cell r="I229">
            <v>3231221</v>
          </cell>
          <cell r="L229">
            <v>303420</v>
          </cell>
          <cell r="O229">
            <v>3184151</v>
          </cell>
        </row>
        <row r="230">
          <cell r="I230">
            <v>3220373</v>
          </cell>
          <cell r="L230">
            <v>293227</v>
          </cell>
          <cell r="O230">
            <v>3176873</v>
          </cell>
        </row>
        <row r="231">
          <cell r="I231">
            <v>3208904</v>
          </cell>
          <cell r="L231">
            <v>267643</v>
          </cell>
          <cell r="O231">
            <v>3179833</v>
          </cell>
        </row>
        <row r="232">
          <cell r="I232">
            <v>3204131</v>
          </cell>
          <cell r="L232">
            <v>249070</v>
          </cell>
          <cell r="O232">
            <v>3177276</v>
          </cell>
        </row>
        <row r="233">
          <cell r="I233">
            <v>3192993</v>
          </cell>
          <cell r="L233">
            <v>241060</v>
          </cell>
          <cell r="O233">
            <v>3168042</v>
          </cell>
        </row>
        <row r="234">
          <cell r="I234">
            <v>3219963</v>
          </cell>
          <cell r="L234">
            <v>263351</v>
          </cell>
          <cell r="O234">
            <v>3194820</v>
          </cell>
        </row>
        <row r="235">
          <cell r="I235">
            <v>3224646</v>
          </cell>
          <cell r="L235">
            <v>243933</v>
          </cell>
          <cell r="O235">
            <v>3196937</v>
          </cell>
        </row>
        <row r="236">
          <cell r="I236">
            <v>3237329</v>
          </cell>
          <cell r="L236">
            <v>251535</v>
          </cell>
          <cell r="O236">
            <v>3201356</v>
          </cell>
        </row>
        <row r="237">
          <cell r="I237">
            <v>3223736</v>
          </cell>
          <cell r="L237">
            <v>261583</v>
          </cell>
          <cell r="O237">
            <v>3198405</v>
          </cell>
        </row>
        <row r="238">
          <cell r="I238">
            <v>3219698</v>
          </cell>
          <cell r="L238">
            <v>282728</v>
          </cell>
          <cell r="O238">
            <v>3197458</v>
          </cell>
        </row>
        <row r="239">
          <cell r="I239">
            <v>3210244</v>
          </cell>
          <cell r="L239">
            <v>277319</v>
          </cell>
          <cell r="O239">
            <v>3200621</v>
          </cell>
        </row>
        <row r="240">
          <cell r="I240">
            <v>3221010</v>
          </cell>
          <cell r="L240">
            <v>283090</v>
          </cell>
          <cell r="O240">
            <v>3217959</v>
          </cell>
        </row>
        <row r="241">
          <cell r="I241">
            <v>3220493</v>
          </cell>
          <cell r="L241">
            <v>309873</v>
          </cell>
          <cell r="O241">
            <v>3224412</v>
          </cell>
        </row>
        <row r="242">
          <cell r="I242">
            <v>3210914</v>
          </cell>
          <cell r="L242">
            <v>278934</v>
          </cell>
          <cell r="O242">
            <v>3210119</v>
          </cell>
        </row>
        <row r="243">
          <cell r="I243">
            <v>3222030</v>
          </cell>
          <cell r="L243">
            <v>267960</v>
          </cell>
          <cell r="O243">
            <v>3210436</v>
          </cell>
        </row>
        <row r="244">
          <cell r="I244">
            <v>3220004</v>
          </cell>
          <cell r="L244">
            <v>252550</v>
          </cell>
          <cell r="O244">
            <v>3213916</v>
          </cell>
        </row>
        <row r="245">
          <cell r="I245">
            <v>3215681</v>
          </cell>
          <cell r="L245">
            <v>235414</v>
          </cell>
          <cell r="O245">
            <v>3208270</v>
          </cell>
        </row>
        <row r="246">
          <cell r="I246">
            <v>3187865</v>
          </cell>
          <cell r="L246">
            <v>234924</v>
          </cell>
          <cell r="O246">
            <v>3179843</v>
          </cell>
        </row>
        <row r="247">
          <cell r="I247">
            <v>3175288</v>
          </cell>
          <cell r="L247">
            <v>234752</v>
          </cell>
          <cell r="O247">
            <v>3170662</v>
          </cell>
        </row>
        <row r="248">
          <cell r="I248">
            <v>3152115</v>
          </cell>
          <cell r="L248">
            <v>241212</v>
          </cell>
          <cell r="O248">
            <v>3160339</v>
          </cell>
        </row>
        <row r="249">
          <cell r="I249">
            <v>3151087</v>
          </cell>
          <cell r="L249">
            <v>262855</v>
          </cell>
          <cell r="O249">
            <v>3161611</v>
          </cell>
        </row>
        <row r="250">
          <cell r="I250">
            <v>3150868</v>
          </cell>
          <cell r="L250">
            <v>286206</v>
          </cell>
          <cell r="O250">
            <v>3165089</v>
          </cell>
        </row>
        <row r="251">
          <cell r="I251">
            <v>3148684</v>
          </cell>
          <cell r="L251">
            <v>268194</v>
          </cell>
          <cell r="O251">
            <v>3155964</v>
          </cell>
        </row>
        <row r="252">
          <cell r="I252">
            <v>3141497</v>
          </cell>
          <cell r="L252">
            <v>280359</v>
          </cell>
          <cell r="O252">
            <v>3153233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tail (LT)"/>
      <sheetName val="Retail"/>
      <sheetName val="GUPC"/>
      <sheetName val="GOV"/>
      <sheetName val="SHL"/>
      <sheetName val="PHOS"/>
      <sheetName val="IWO (LT)"/>
      <sheetName val="IWO"/>
      <sheetName val="CUPC (LT)"/>
      <sheetName val="CUPC"/>
      <sheetName val="CMWh (LT)"/>
      <sheetName val="CMWh"/>
      <sheetName val="RUPC (LT)"/>
      <sheetName val="RUPC"/>
      <sheetName val="RC"/>
      <sheetName val="RMWh"/>
      <sheetName val="TOTAL_PEF"/>
      <sheetName val="FPC_w-seb"/>
      <sheetName val="sebring"/>
      <sheetName val="Grap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54">
          <cell r="AG254">
            <v>0</v>
          </cell>
          <cell r="AL254">
            <v>0</v>
          </cell>
          <cell r="BF254">
            <v>0</v>
          </cell>
          <cell r="BP254">
            <v>0</v>
          </cell>
        </row>
        <row r="256">
          <cell r="G256">
            <v>1460996</v>
          </cell>
          <cell r="H256">
            <v>158095</v>
          </cell>
        </row>
        <row r="257">
          <cell r="G257">
            <v>1463879</v>
          </cell>
          <cell r="H257">
            <v>162808</v>
          </cell>
        </row>
        <row r="258">
          <cell r="G258">
            <v>1464002</v>
          </cell>
          <cell r="H258">
            <v>161378</v>
          </cell>
        </row>
        <row r="259">
          <cell r="G259">
            <v>1463086</v>
          </cell>
          <cell r="H259">
            <v>163247</v>
          </cell>
        </row>
        <row r="260">
          <cell r="G260">
            <v>1463062</v>
          </cell>
          <cell r="H260">
            <v>163589</v>
          </cell>
        </row>
        <row r="261">
          <cell r="G261">
            <v>1464991</v>
          </cell>
          <cell r="H261">
            <v>158331</v>
          </cell>
        </row>
        <row r="262">
          <cell r="G262">
            <v>1464825</v>
          </cell>
          <cell r="H262">
            <v>169014</v>
          </cell>
        </row>
        <row r="263">
          <cell r="G263">
            <v>1465160</v>
          </cell>
          <cell r="H263">
            <v>160350</v>
          </cell>
        </row>
        <row r="264">
          <cell r="G264">
            <v>1465281</v>
          </cell>
          <cell r="H264">
            <v>164628</v>
          </cell>
        </row>
        <row r="265">
          <cell r="G265">
            <v>1467018</v>
          </cell>
          <cell r="H265">
            <v>175822</v>
          </cell>
        </row>
        <row r="266">
          <cell r="G266">
            <v>1469407</v>
          </cell>
          <cell r="H266">
            <v>163123</v>
          </cell>
          <cell r="AG266">
            <v>0</v>
          </cell>
          <cell r="AL266">
            <v>0</v>
          </cell>
          <cell r="BF266">
            <v>0</v>
          </cell>
          <cell r="BP266">
            <v>0</v>
          </cell>
        </row>
        <row r="267">
          <cell r="G267">
            <v>1471599</v>
          </cell>
          <cell r="H267">
            <v>164354</v>
          </cell>
          <cell r="T267">
            <v>1027</v>
          </cell>
          <cell r="W267">
            <v>5241</v>
          </cell>
          <cell r="Z267">
            <v>10002</v>
          </cell>
          <cell r="AG267">
            <v>18727704.529847603</v>
          </cell>
          <cell r="AL267">
            <v>11619237.015483759</v>
          </cell>
          <cell r="AQ267">
            <v>3214026</v>
          </cell>
          <cell r="AV267">
            <v>12781.01253303396</v>
          </cell>
          <cell r="BA267">
            <v>70966.598711485407</v>
          </cell>
          <cell r="BF267">
            <v>2100292</v>
          </cell>
          <cell r="BK267">
            <v>1058627.5</v>
          </cell>
          <cell r="BP267">
            <v>36732568.420111053</v>
          </cell>
          <cell r="BU267">
            <v>134045.74506907639</v>
          </cell>
        </row>
        <row r="268">
          <cell r="G268">
            <v>1474686</v>
          </cell>
          <cell r="H268">
            <v>164625</v>
          </cell>
          <cell r="T268">
            <v>955</v>
          </cell>
          <cell r="W268">
            <v>4954</v>
          </cell>
          <cell r="Z268">
            <v>9683</v>
          </cell>
          <cell r="AG268">
            <v>18785296.865192115</v>
          </cell>
          <cell r="AL268">
            <v>11632380.895967692</v>
          </cell>
          <cell r="AQ268">
            <v>3184543</v>
          </cell>
          <cell r="AV268">
            <v>12810.343446251019</v>
          </cell>
          <cell r="BA268">
            <v>70811.528386847407</v>
          </cell>
          <cell r="BF268">
            <v>2094028</v>
          </cell>
          <cell r="BK268">
            <v>1058857.3999999999</v>
          </cell>
          <cell r="BP268">
            <v>36847535.952740498</v>
          </cell>
          <cell r="BU268">
            <v>132500.20283553679</v>
          </cell>
        </row>
        <row r="269">
          <cell r="G269">
            <v>1477827</v>
          </cell>
          <cell r="H269">
            <v>164821</v>
          </cell>
          <cell r="T269">
            <v>844</v>
          </cell>
          <cell r="W269">
            <v>5048</v>
          </cell>
          <cell r="Z269">
            <v>9736</v>
          </cell>
          <cell r="AG269">
            <v>18744662.359543629</v>
          </cell>
          <cell r="AL269">
            <v>11621620.571584918</v>
          </cell>
          <cell r="AQ269">
            <v>3175377</v>
          </cell>
          <cell r="AV269">
            <v>12772.509430188611</v>
          </cell>
          <cell r="BA269">
            <v>70673.85546466193</v>
          </cell>
          <cell r="BF269">
            <v>2083184</v>
          </cell>
          <cell r="BK269">
            <v>1068168.3999999999</v>
          </cell>
          <cell r="BP269">
            <v>36785883.808461145</v>
          </cell>
          <cell r="BU269">
            <v>131960.5204375998</v>
          </cell>
        </row>
        <row r="270">
          <cell r="G270">
            <v>1478236</v>
          </cell>
          <cell r="H270">
            <v>165040</v>
          </cell>
          <cell r="T270">
            <v>857</v>
          </cell>
          <cell r="W270">
            <v>5464</v>
          </cell>
          <cell r="Z270">
            <v>10140</v>
          </cell>
          <cell r="AG270">
            <v>18733048.297082406</v>
          </cell>
          <cell r="AL270">
            <v>11626493.885992009</v>
          </cell>
          <cell r="AQ270">
            <v>3168022</v>
          </cell>
          <cell r="AV270">
            <v>12754.287052589703</v>
          </cell>
          <cell r="BA270">
            <v>70572.523365307323</v>
          </cell>
          <cell r="BF270">
            <v>2077282</v>
          </cell>
          <cell r="BK270">
            <v>1073117.3999999999</v>
          </cell>
          <cell r="BP270">
            <v>36789636.466202557</v>
          </cell>
          <cell r="BU270">
            <v>131453.64956310359</v>
          </cell>
        </row>
        <row r="271">
          <cell r="G271">
            <v>1477633</v>
          </cell>
          <cell r="H271">
            <v>165098</v>
          </cell>
          <cell r="T271">
            <v>985</v>
          </cell>
          <cell r="W271">
            <v>5964</v>
          </cell>
          <cell r="Z271">
            <v>10680</v>
          </cell>
          <cell r="AG271">
            <v>18803030.713799275</v>
          </cell>
          <cell r="AL271">
            <v>11663479.921687005</v>
          </cell>
          <cell r="AQ271">
            <v>3164187</v>
          </cell>
          <cell r="AV271">
            <v>12791.376768378834</v>
          </cell>
          <cell r="BA271">
            <v>70730.802867524952</v>
          </cell>
          <cell r="BF271">
            <v>2070872</v>
          </cell>
          <cell r="BK271">
            <v>1083277.3999999999</v>
          </cell>
          <cell r="BP271">
            <v>36883770.580571532</v>
          </cell>
          <cell r="BU271">
            <v>131177.94759825326</v>
          </cell>
        </row>
        <row r="272">
          <cell r="G272">
            <v>1477954</v>
          </cell>
          <cell r="H272">
            <v>165072</v>
          </cell>
          <cell r="T272">
            <v>1238</v>
          </cell>
          <cell r="W272">
            <v>6558</v>
          </cell>
          <cell r="Z272">
            <v>11411</v>
          </cell>
          <cell r="AG272">
            <v>18889901.135666393</v>
          </cell>
          <cell r="AL272">
            <v>11688953.357844379</v>
          </cell>
          <cell r="AQ272">
            <v>3157429</v>
          </cell>
          <cell r="AV272">
            <v>12839.633599981054</v>
          </cell>
          <cell r="BA272">
            <v>70832.196436122889</v>
          </cell>
          <cell r="BF272">
            <v>2080265</v>
          </cell>
          <cell r="BK272">
            <v>1084106.3999999999</v>
          </cell>
          <cell r="BP272">
            <v>36971157.822154164</v>
          </cell>
          <cell r="BU272">
            <v>130745.10859438084</v>
          </cell>
        </row>
        <row r="273">
          <cell r="G273">
            <v>1480254</v>
          </cell>
          <cell r="H273">
            <v>165648</v>
          </cell>
          <cell r="T273">
            <v>1362</v>
          </cell>
          <cell r="W273">
            <v>6733</v>
          </cell>
          <cell r="Z273">
            <v>11042</v>
          </cell>
          <cell r="AG273">
            <v>18979415.333574105</v>
          </cell>
          <cell r="AL273">
            <v>11705209.08857885</v>
          </cell>
          <cell r="AQ273">
            <v>3147295</v>
          </cell>
          <cell r="AV273">
            <v>12889.333940178953</v>
          </cell>
          <cell r="BA273">
            <v>70669.582617659136</v>
          </cell>
          <cell r="BF273">
            <v>2080913</v>
          </cell>
          <cell r="BK273">
            <v>1081991.3999999999</v>
          </cell>
          <cell r="BP273">
            <v>37178427.127817258</v>
          </cell>
          <cell r="BU273">
            <v>129902.7643540382</v>
          </cell>
        </row>
        <row r="274">
          <cell r="G274">
            <v>1480490</v>
          </cell>
          <cell r="H274">
            <v>165878</v>
          </cell>
          <cell r="T274">
            <v>1398</v>
          </cell>
          <cell r="W274">
            <v>6719</v>
          </cell>
          <cell r="Z274">
            <v>11220</v>
          </cell>
          <cell r="AG274">
            <v>19046248.609514482</v>
          </cell>
          <cell r="AL274">
            <v>11671766.490907799</v>
          </cell>
          <cell r="AQ274">
            <v>3137285</v>
          </cell>
          <cell r="AV274">
            <v>12923.264921390535</v>
          </cell>
          <cell r="BA274">
            <v>70579.033323890093</v>
          </cell>
          <cell r="BF274">
            <v>2079181</v>
          </cell>
          <cell r="BK274">
            <v>1088381.3999999999</v>
          </cell>
          <cell r="BP274">
            <v>37096663.729511447</v>
          </cell>
          <cell r="BU274">
            <v>129732.79759607431</v>
          </cell>
        </row>
        <row r="275">
          <cell r="G275">
            <v>1481074</v>
          </cell>
          <cell r="H275">
            <v>166115</v>
          </cell>
          <cell r="T275">
            <v>1388</v>
          </cell>
          <cell r="W275">
            <v>6788</v>
          </cell>
          <cell r="Z275">
            <v>12370</v>
          </cell>
          <cell r="AG275">
            <v>19143710.496943984</v>
          </cell>
          <cell r="AL275">
            <v>11677697.848398827</v>
          </cell>
          <cell r="AQ275">
            <v>3128554</v>
          </cell>
          <cell r="AV275">
            <v>12977.717032439406</v>
          </cell>
          <cell r="BA275">
            <v>70410.352895345408</v>
          </cell>
          <cell r="BF275">
            <v>2077553</v>
          </cell>
          <cell r="BK275">
            <v>1091395.3999999999</v>
          </cell>
          <cell r="BP275">
            <v>37284412.176318035</v>
          </cell>
          <cell r="BU275">
            <v>128934.99785352452</v>
          </cell>
        </row>
        <row r="276">
          <cell r="G276">
            <v>1481853</v>
          </cell>
          <cell r="H276">
            <v>166332</v>
          </cell>
          <cell r="T276">
            <v>1185</v>
          </cell>
          <cell r="W276">
            <v>6228</v>
          </cell>
          <cell r="Z276">
            <v>11614</v>
          </cell>
          <cell r="AG276">
            <v>19226114.956675474</v>
          </cell>
          <cell r="AL276">
            <v>11691577.790917313</v>
          </cell>
          <cell r="AQ276">
            <v>3132777</v>
          </cell>
          <cell r="AV276">
            <v>13021.389311267472</v>
          </cell>
          <cell r="BA276">
            <v>70433.737309284144</v>
          </cell>
          <cell r="BF276">
            <v>2074355</v>
          </cell>
          <cell r="BK276">
            <v>1105286.3999999999</v>
          </cell>
          <cell r="BP276">
            <v>37395455.28436245</v>
          </cell>
          <cell r="BU276">
            <v>129014.66086455173</v>
          </cell>
        </row>
        <row r="277">
          <cell r="G277">
            <v>1483977</v>
          </cell>
          <cell r="H277">
            <v>166559</v>
          </cell>
          <cell r="T277">
            <v>901</v>
          </cell>
          <cell r="W277">
            <v>5603</v>
          </cell>
          <cell r="Z277">
            <v>11131</v>
          </cell>
          <cell r="AG277">
            <v>19261516.989270452</v>
          </cell>
          <cell r="AL277">
            <v>11692129.569788774</v>
          </cell>
          <cell r="AQ277">
            <v>3135817</v>
          </cell>
          <cell r="AV277">
            <v>13032.891694398781</v>
          </cell>
          <cell r="BA277">
            <v>70766.142962863261</v>
          </cell>
          <cell r="BF277">
            <v>2070049</v>
          </cell>
          <cell r="BK277">
            <v>1110832.3999999999</v>
          </cell>
          <cell r="BP277">
            <v>37288964.146167167</v>
          </cell>
          <cell r="BU277">
            <v>129643.50090954192</v>
          </cell>
        </row>
        <row r="278">
          <cell r="G278">
            <v>1486568</v>
          </cell>
          <cell r="H278">
            <v>166590</v>
          </cell>
          <cell r="T278">
            <v>856</v>
          </cell>
          <cell r="W278">
            <v>5308</v>
          </cell>
          <cell r="Z278">
            <v>9970</v>
          </cell>
          <cell r="AG278">
            <v>19226144.383162752</v>
          </cell>
          <cell r="AL278">
            <v>11688633.30420788</v>
          </cell>
          <cell r="AQ278">
            <v>3126761</v>
          </cell>
          <cell r="AV278">
            <v>12996.381824261916</v>
          </cell>
          <cell r="BA278">
            <v>70621.489231579049</v>
          </cell>
          <cell r="BF278">
            <v>2071431</v>
          </cell>
          <cell r="BK278">
            <v>1110199.3999999999</v>
          </cell>
          <cell r="BP278">
            <v>37248102.110167667</v>
          </cell>
          <cell r="BU278">
            <v>129023.28332341847</v>
          </cell>
        </row>
        <row r="279">
          <cell r="G279">
            <v>1489689</v>
          </cell>
          <cell r="H279">
            <v>166604</v>
          </cell>
          <cell r="T279">
            <v>1044</v>
          </cell>
          <cell r="W279">
            <v>5298</v>
          </cell>
          <cell r="Z279">
            <v>10079</v>
          </cell>
          <cell r="AG279">
            <v>19268897.208782248</v>
          </cell>
          <cell r="AL279">
            <v>11709885.02016625</v>
          </cell>
          <cell r="AQ279">
            <v>3131707</v>
          </cell>
          <cell r="AV279">
            <v>13012.021981321861</v>
          </cell>
          <cell r="BA279">
            <v>70669.831170265563</v>
          </cell>
          <cell r="BF279">
            <v>2073949</v>
          </cell>
          <cell r="BK279">
            <v>1111404.8999999999</v>
          </cell>
          <cell r="BP279">
            <v>37320771.209376588</v>
          </cell>
          <cell r="BU279">
            <v>129091.98458335911</v>
          </cell>
        </row>
        <row r="280">
          <cell r="G280">
            <v>1493295</v>
          </cell>
          <cell r="H280">
            <v>166924</v>
          </cell>
          <cell r="T280">
            <v>965</v>
          </cell>
          <cell r="W280">
            <v>4973</v>
          </cell>
          <cell r="Z280">
            <v>9701</v>
          </cell>
          <cell r="AG280">
            <v>19301563.712439179</v>
          </cell>
          <cell r="AL280">
            <v>11724424.514982011</v>
          </cell>
          <cell r="AQ280">
            <v>3135209</v>
          </cell>
          <cell r="AV280">
            <v>13020.446209241753</v>
          </cell>
          <cell r="BA280">
            <v>70675.861265458472</v>
          </cell>
          <cell r="BF280">
            <v>2074826</v>
          </cell>
          <cell r="BK280">
            <v>1113765</v>
          </cell>
          <cell r="BP280">
            <v>37374711.269104816</v>
          </cell>
          <cell r="BU280">
            <v>129095.76537842577</v>
          </cell>
        </row>
        <row r="281">
          <cell r="G281">
            <v>1496939</v>
          </cell>
          <cell r="H281">
            <v>167172</v>
          </cell>
          <cell r="T281">
            <v>854</v>
          </cell>
          <cell r="W281">
            <v>5054</v>
          </cell>
          <cell r="Z281">
            <v>9768</v>
          </cell>
          <cell r="AG281">
            <v>19333666.947853707</v>
          </cell>
          <cell r="AL281">
            <v>11737313.390268156</v>
          </cell>
          <cell r="AQ281">
            <v>3139180</v>
          </cell>
          <cell r="AV281">
            <v>13028.105258436901</v>
          </cell>
          <cell r="BA281">
            <v>70670.094952423184</v>
          </cell>
          <cell r="BF281">
            <v>2075916</v>
          </cell>
          <cell r="BK281">
            <v>1113811</v>
          </cell>
          <cell r="BP281">
            <v>37424805.375760972</v>
          </cell>
          <cell r="BU281">
            <v>129113.96049479194</v>
          </cell>
        </row>
        <row r="282">
          <cell r="G282">
            <v>1497825</v>
          </cell>
          <cell r="H282">
            <v>167442</v>
          </cell>
          <cell r="T282">
            <v>868</v>
          </cell>
          <cell r="W282">
            <v>5469</v>
          </cell>
          <cell r="Z282">
            <v>10181</v>
          </cell>
          <cell r="AG282">
            <v>19366095.697395254</v>
          </cell>
          <cell r="AL282">
            <v>11751263.945645848</v>
          </cell>
          <cell r="AQ282">
            <v>3143639</v>
          </cell>
          <cell r="AV282">
            <v>13035.618205144558</v>
          </cell>
          <cell r="BA282">
            <v>70668.920820107407</v>
          </cell>
          <cell r="BF282">
            <v>2076988</v>
          </cell>
          <cell r="BK282">
            <v>1118899</v>
          </cell>
          <cell r="BP282">
            <v>37481798.65755631</v>
          </cell>
          <cell r="BU282">
            <v>129146.8577434363</v>
          </cell>
        </row>
        <row r="283">
          <cell r="G283">
            <v>1497676</v>
          </cell>
          <cell r="H283">
            <v>167552</v>
          </cell>
          <cell r="T283">
            <v>995</v>
          </cell>
          <cell r="W283">
            <v>5956</v>
          </cell>
          <cell r="Z283">
            <v>10729</v>
          </cell>
          <cell r="AG283">
            <v>19399808.719945785</v>
          </cell>
          <cell r="AL283">
            <v>11764665.569872001</v>
          </cell>
          <cell r="AQ283">
            <v>3148591</v>
          </cell>
          <cell r="AV283">
            <v>13043.646367087318</v>
          </cell>
          <cell r="BA283">
            <v>70662.613138706496</v>
          </cell>
          <cell r="BF283">
            <v>2078005</v>
          </cell>
          <cell r="BK283">
            <v>1127991</v>
          </cell>
          <cell r="BP283">
            <v>37543969.313811861</v>
          </cell>
          <cell r="BU283">
            <v>129195.04872627801</v>
          </cell>
        </row>
        <row r="284">
          <cell r="G284">
            <v>1498431</v>
          </cell>
          <cell r="H284">
            <v>167579</v>
          </cell>
          <cell r="T284">
            <v>1246</v>
          </cell>
          <cell r="W284">
            <v>6542</v>
          </cell>
          <cell r="Z284">
            <v>11465</v>
          </cell>
          <cell r="AG284">
            <v>19437104.071515784</v>
          </cell>
          <cell r="AL284">
            <v>11778476.074093303</v>
          </cell>
          <cell r="AQ284">
            <v>3154032</v>
          </cell>
          <cell r="AV284">
            <v>13053.745357189895</v>
          </cell>
          <cell r="BA284">
            <v>70656.901706472781</v>
          </cell>
          <cell r="BF284">
            <v>2079001</v>
          </cell>
          <cell r="BK284">
            <v>1131903</v>
          </cell>
          <cell r="BP284">
            <v>37605419.121435963</v>
          </cell>
          <cell r="BU284">
            <v>129258.30908569321</v>
          </cell>
        </row>
        <row r="285">
          <cell r="G285">
            <v>1501142</v>
          </cell>
          <cell r="H285">
            <v>168208</v>
          </cell>
          <cell r="T285">
            <v>1370</v>
          </cell>
          <cell r="W285">
            <v>6713</v>
          </cell>
          <cell r="Z285">
            <v>11111</v>
          </cell>
          <cell r="AG285">
            <v>19478619.32406681</v>
          </cell>
          <cell r="AL285">
            <v>11792328.16741777</v>
          </cell>
          <cell r="AQ285">
            <v>3159829</v>
          </cell>
          <cell r="AV285">
            <v>13066.351814479631</v>
          </cell>
          <cell r="BA285">
            <v>70649.584243786434</v>
          </cell>
          <cell r="BF285">
            <v>2080102</v>
          </cell>
          <cell r="BK285">
            <v>1132503</v>
          </cell>
          <cell r="BP285">
            <v>37668279.428384259</v>
          </cell>
          <cell r="BU285">
            <v>129331.5733464309</v>
          </cell>
        </row>
        <row r="286">
          <cell r="G286">
            <v>1501767</v>
          </cell>
          <cell r="H286">
            <v>168494</v>
          </cell>
          <cell r="T286">
            <v>1407</v>
          </cell>
          <cell r="W286">
            <v>6698</v>
          </cell>
          <cell r="Z286">
            <v>11307</v>
          </cell>
          <cell r="AG286">
            <v>19521865.892960802</v>
          </cell>
          <cell r="AL286">
            <v>11806487.987150563</v>
          </cell>
          <cell r="AQ286">
            <v>3166240</v>
          </cell>
          <cell r="AV286">
            <v>13079.804795175765</v>
          </cell>
          <cell r="BA286">
            <v>70642.154202372665</v>
          </cell>
          <cell r="BF286">
            <v>2081212</v>
          </cell>
          <cell r="BK286">
            <v>1132304</v>
          </cell>
          <cell r="BP286">
            <v>37733002.87331906</v>
          </cell>
          <cell r="BU286">
            <v>129425.78304634409</v>
          </cell>
        </row>
        <row r="287">
          <cell r="G287">
            <v>1502717</v>
          </cell>
          <cell r="H287">
            <v>168787</v>
          </cell>
          <cell r="T287">
            <v>1397</v>
          </cell>
          <cell r="W287">
            <v>6769</v>
          </cell>
          <cell r="Z287">
            <v>12459</v>
          </cell>
          <cell r="AG287">
            <v>19566447.299781248</v>
          </cell>
          <cell r="AL287">
            <v>11821391.604863973</v>
          </cell>
          <cell r="AQ287">
            <v>3173272</v>
          </cell>
          <cell r="AV287">
            <v>13093.851882302741</v>
          </cell>
          <cell r="BA287">
            <v>70637.218333821002</v>
          </cell>
          <cell r="BF287">
            <v>2082553</v>
          </cell>
          <cell r="BK287">
            <v>1135868</v>
          </cell>
          <cell r="BP287">
            <v>37804419.948490798</v>
          </cell>
          <cell r="BU287">
            <v>129541.13384701739</v>
          </cell>
        </row>
        <row r="288">
          <cell r="G288">
            <v>1503841</v>
          </cell>
          <cell r="H288">
            <v>169060</v>
          </cell>
          <cell r="T288">
            <v>1196</v>
          </cell>
          <cell r="W288">
            <v>6218</v>
          </cell>
          <cell r="Z288">
            <v>11702</v>
          </cell>
          <cell r="AG288">
            <v>19607984.549468145</v>
          </cell>
          <cell r="AL288">
            <v>11836788.41466316</v>
          </cell>
          <cell r="AQ288">
            <v>3180079</v>
          </cell>
          <cell r="AV288">
            <v>13105.578569431183</v>
          </cell>
          <cell r="BA288">
            <v>70633.271676199176</v>
          </cell>
          <cell r="BF288">
            <v>2083954</v>
          </cell>
          <cell r="BK288">
            <v>1128083</v>
          </cell>
          <cell r="BP288">
            <v>37861771.967265956</v>
          </cell>
          <cell r="BU288">
            <v>129643.04205140749</v>
          </cell>
        </row>
        <row r="289">
          <cell r="G289">
            <v>1506288</v>
          </cell>
          <cell r="H289">
            <v>169345</v>
          </cell>
          <cell r="T289">
            <v>910</v>
          </cell>
          <cell r="W289">
            <v>5603</v>
          </cell>
          <cell r="Z289">
            <v>11234</v>
          </cell>
          <cell r="AG289">
            <v>19642722.737399831</v>
          </cell>
          <cell r="AL289">
            <v>11852454.980510609</v>
          </cell>
          <cell r="AQ289">
            <v>3187165</v>
          </cell>
          <cell r="AV289">
            <v>13112.502159735957</v>
          </cell>
          <cell r="BA289">
            <v>70628.908932968232</v>
          </cell>
          <cell r="BF289">
            <v>2085400</v>
          </cell>
          <cell r="BK289">
            <v>1140657</v>
          </cell>
          <cell r="BP289">
            <v>37933277.613443062</v>
          </cell>
          <cell r="BU289">
            <v>129752.51135665843</v>
          </cell>
        </row>
        <row r="290">
          <cell r="G290">
            <v>1509179</v>
          </cell>
          <cell r="H290">
            <v>169434</v>
          </cell>
          <cell r="T290">
            <v>865</v>
          </cell>
          <cell r="W290">
            <v>5309</v>
          </cell>
          <cell r="Z290">
            <v>10077</v>
          </cell>
          <cell r="AG290">
            <v>19675829.3969763</v>
          </cell>
          <cell r="AL290">
            <v>11867785.307192072</v>
          </cell>
          <cell r="AQ290">
            <v>3193972</v>
          </cell>
          <cell r="AV290">
            <v>13118.102154745835</v>
          </cell>
          <cell r="BA290">
            <v>70620.52616571392</v>
          </cell>
          <cell r="BF290">
            <v>2086838</v>
          </cell>
          <cell r="BK290">
            <v>1136000</v>
          </cell>
          <cell r="BP290">
            <v>37985297.484987862</v>
          </cell>
          <cell r="BU290">
            <v>129846.81681437515</v>
          </cell>
        </row>
        <row r="291">
          <cell r="G291">
            <v>1512575</v>
          </cell>
          <cell r="H291">
            <v>169506</v>
          </cell>
          <cell r="T291">
            <v>1051</v>
          </cell>
          <cell r="W291">
            <v>5298</v>
          </cell>
          <cell r="Z291">
            <v>10193</v>
          </cell>
          <cell r="AG291">
            <v>19710770.582091529</v>
          </cell>
          <cell r="AL291">
            <v>11883138.736985726</v>
          </cell>
          <cell r="AQ291">
            <v>3201054</v>
          </cell>
          <cell r="AV291">
            <v>13124.709383844638</v>
          </cell>
          <cell r="BA291">
            <v>70610.276312453469</v>
          </cell>
          <cell r="BF291">
            <v>2087684</v>
          </cell>
          <cell r="BK291">
            <v>1137142</v>
          </cell>
          <cell r="BP291">
            <v>38044655.750873938</v>
          </cell>
          <cell r="BU291">
            <v>129948.50456192342</v>
          </cell>
        </row>
        <row r="292">
          <cell r="G292">
            <v>1516416</v>
          </cell>
          <cell r="H292">
            <v>169881</v>
          </cell>
          <cell r="T292">
            <v>971</v>
          </cell>
          <cell r="W292">
            <v>4979</v>
          </cell>
          <cell r="Z292">
            <v>9807</v>
          </cell>
          <cell r="AG292">
            <v>19742407.955174997</v>
          </cell>
          <cell r="AL292">
            <v>11898767.487972559</v>
          </cell>
          <cell r="AQ292">
            <v>3207880</v>
          </cell>
          <cell r="AV292">
            <v>13128.931768588571</v>
          </cell>
          <cell r="BA292">
            <v>70599.769516168773</v>
          </cell>
          <cell r="BF292">
            <v>2088017</v>
          </cell>
          <cell r="BK292">
            <v>1138265</v>
          </cell>
          <cell r="BP292">
            <v>38100196.085638113</v>
          </cell>
          <cell r="BU292">
            <v>130036.44913167293</v>
          </cell>
        </row>
        <row r="293">
          <cell r="G293">
            <v>1520262</v>
          </cell>
          <cell r="H293">
            <v>170179</v>
          </cell>
          <cell r="T293">
            <v>859</v>
          </cell>
          <cell r="W293">
            <v>5057</v>
          </cell>
          <cell r="Z293">
            <v>9875</v>
          </cell>
          <cell r="AG293">
            <v>19769092.072735444</v>
          </cell>
          <cell r="AL293">
            <v>11914541.474298486</v>
          </cell>
          <cell r="AQ293">
            <v>3214843</v>
          </cell>
          <cell r="AV293">
            <v>13129.706798633844</v>
          </cell>
          <cell r="BA293">
            <v>70588.411310370313</v>
          </cell>
          <cell r="BF293">
            <v>2087774</v>
          </cell>
          <cell r="BK293">
            <v>1139412</v>
          </cell>
          <cell r="BP293">
            <v>38150512.153421074</v>
          </cell>
          <cell r="BU293">
            <v>130126.17255883456</v>
          </cell>
        </row>
        <row r="294">
          <cell r="G294">
            <v>1521304</v>
          </cell>
          <cell r="H294">
            <v>170494</v>
          </cell>
          <cell r="T294">
            <v>870</v>
          </cell>
          <cell r="W294">
            <v>5463</v>
          </cell>
          <cell r="Z294">
            <v>10279</v>
          </cell>
          <cell r="AG294">
            <v>19793567.970341295</v>
          </cell>
          <cell r="AL294">
            <v>11930127.293446247</v>
          </cell>
          <cell r="AQ294">
            <v>3221815</v>
          </cell>
          <cell r="AV294">
            <v>13128.901915911216</v>
          </cell>
          <cell r="BA294">
            <v>70574.407989944855</v>
          </cell>
          <cell r="BF294">
            <v>2087600</v>
          </cell>
          <cell r="BK294">
            <v>1140621</v>
          </cell>
          <cell r="BP294">
            <v>38198570.501164436</v>
          </cell>
          <cell r="BU294">
            <v>130212.48648594033</v>
          </cell>
        </row>
        <row r="295">
          <cell r="G295">
            <v>1521273</v>
          </cell>
          <cell r="H295">
            <v>170646</v>
          </cell>
          <cell r="T295">
            <v>995</v>
          </cell>
          <cell r="W295">
            <v>5938</v>
          </cell>
          <cell r="Z295">
            <v>10814</v>
          </cell>
          <cell r="AG295">
            <v>19818044.733052891</v>
          </cell>
          <cell r="AL295">
            <v>11945387.713750618</v>
          </cell>
          <cell r="AQ295">
            <v>3228799</v>
          </cell>
          <cell r="AV295">
            <v>13128.014177966879</v>
          </cell>
          <cell r="BA295">
            <v>70557.066018482554</v>
          </cell>
          <cell r="BF295">
            <v>2087488</v>
          </cell>
          <cell r="BK295">
            <v>1141879</v>
          </cell>
          <cell r="BP295">
            <v>38246426.09928789</v>
          </cell>
          <cell r="BU295">
            <v>130295.52035027425</v>
          </cell>
        </row>
        <row r="296">
          <cell r="G296">
            <v>1522105</v>
          </cell>
          <cell r="H296">
            <v>170710</v>
          </cell>
          <cell r="T296">
            <v>1244</v>
          </cell>
          <cell r="W296">
            <v>6510</v>
          </cell>
          <cell r="Z296">
            <v>11533</v>
          </cell>
          <cell r="AG296">
            <v>19844339.872365706</v>
          </cell>
          <cell r="AL296">
            <v>11960438.774304355</v>
          </cell>
          <cell r="AQ296">
            <v>3235789</v>
          </cell>
          <cell r="AV296">
            <v>13128.275994958034</v>
          </cell>
          <cell r="BA296">
            <v>70537.259375947178</v>
          </cell>
          <cell r="BF296">
            <v>2087414</v>
          </cell>
          <cell r="BK296">
            <v>1143073</v>
          </cell>
          <cell r="BP296">
            <v>38295869.28930638</v>
          </cell>
          <cell r="BU296">
            <v>130375.47846407995</v>
          </cell>
        </row>
        <row r="297">
          <cell r="G297">
            <v>1524852</v>
          </cell>
          <cell r="H297">
            <v>171371</v>
          </cell>
          <cell r="T297">
            <v>1368</v>
          </cell>
          <cell r="W297">
            <v>6675</v>
          </cell>
          <cell r="Z297">
            <v>11182</v>
          </cell>
          <cell r="AG297">
            <v>19873469.786571719</v>
          </cell>
          <cell r="AL297">
            <v>11975164.226304591</v>
          </cell>
          <cell r="AQ297">
            <v>3242782</v>
          </cell>
          <cell r="AV297">
            <v>13130.38404066188</v>
          </cell>
          <cell r="BA297">
            <v>70514.48899074152</v>
          </cell>
          <cell r="BF297">
            <v>2087363</v>
          </cell>
          <cell r="BK297">
            <v>1144227</v>
          </cell>
          <cell r="BP297">
            <v>38347806.387504444</v>
          </cell>
          <cell r="BU297">
            <v>130451.81144966258</v>
          </cell>
        </row>
        <row r="298">
          <cell r="G298">
            <v>1525476</v>
          </cell>
          <cell r="H298">
            <v>171684</v>
          </cell>
          <cell r="T298">
            <v>1405</v>
          </cell>
          <cell r="W298">
            <v>6659</v>
          </cell>
          <cell r="Z298">
            <v>11364</v>
          </cell>
          <cell r="AG298">
            <v>19903340.112633593</v>
          </cell>
          <cell r="AL298">
            <v>11989699.42959859</v>
          </cell>
          <cell r="AQ298">
            <v>3249607</v>
          </cell>
          <cell r="AV298">
            <v>13132.975863551876</v>
          </cell>
          <cell r="BA298">
            <v>70489.738192346122</v>
          </cell>
          <cell r="BF298">
            <v>2087300</v>
          </cell>
          <cell r="BK298">
            <v>1145371</v>
          </cell>
          <cell r="BP298">
            <v>38400102.667391934</v>
          </cell>
          <cell r="BU298">
            <v>130517.66217943998</v>
          </cell>
        </row>
        <row r="299">
          <cell r="G299">
            <v>1526381</v>
          </cell>
          <cell r="H299">
            <v>172000</v>
          </cell>
          <cell r="T299">
            <v>1395</v>
          </cell>
          <cell r="W299">
            <v>6729</v>
          </cell>
          <cell r="Z299">
            <v>12477</v>
          </cell>
          <cell r="AG299">
            <v>19933305.168997683</v>
          </cell>
          <cell r="AL299">
            <v>12004590.27268187</v>
          </cell>
          <cell r="AQ299">
            <v>3256108</v>
          </cell>
          <cell r="AV299">
            <v>13135.65582314397</v>
          </cell>
          <cell r="BA299">
            <v>70466.359442639543</v>
          </cell>
          <cell r="BF299">
            <v>2087287</v>
          </cell>
          <cell r="BK299">
            <v>1146561</v>
          </cell>
          <cell r="BP299">
            <v>38452620.053896599</v>
          </cell>
          <cell r="BU299">
            <v>130566.38374657489</v>
          </cell>
        </row>
        <row r="300">
          <cell r="G300">
            <v>1527422</v>
          </cell>
          <cell r="H300">
            <v>172292</v>
          </cell>
          <cell r="T300">
            <v>1194</v>
          </cell>
          <cell r="W300">
            <v>6190</v>
          </cell>
          <cell r="Z300">
            <v>11717</v>
          </cell>
          <cell r="AG300">
            <v>19959168.26631248</v>
          </cell>
          <cell r="AL300">
            <v>12019805.553890545</v>
          </cell>
          <cell r="AQ300">
            <v>3262285</v>
          </cell>
          <cell r="AV300">
            <v>13135.689018455709</v>
          </cell>
          <cell r="BA300">
            <v>70444.301824669048</v>
          </cell>
          <cell r="BF300">
            <v>2087300</v>
          </cell>
          <cell r="BK300">
            <v>1147612</v>
          </cell>
          <cell r="BP300">
            <v>38500921.3523665</v>
          </cell>
          <cell r="BU300">
            <v>130598.49076242519</v>
          </cell>
        </row>
        <row r="301">
          <cell r="G301">
            <v>1529745</v>
          </cell>
          <cell r="H301">
            <v>172590</v>
          </cell>
          <cell r="T301">
            <v>909</v>
          </cell>
          <cell r="W301">
            <v>5586</v>
          </cell>
          <cell r="Z301">
            <v>11242</v>
          </cell>
          <cell r="AG301">
            <v>19978360.613770183</v>
          </cell>
          <cell r="AL301">
            <v>12034950.686264373</v>
          </cell>
          <cell r="AQ301">
            <v>3268145</v>
          </cell>
          <cell r="AV301">
            <v>13131.426777647477</v>
          </cell>
          <cell r="BA301">
            <v>70421.456852989853</v>
          </cell>
          <cell r="BF301">
            <v>2087348</v>
          </cell>
          <cell r="BK301">
            <v>1148913</v>
          </cell>
          <cell r="BP301">
            <v>38542448.239810035</v>
          </cell>
          <cell r="BU301">
            <v>130613.90741931078</v>
          </cell>
        </row>
        <row r="302">
          <cell r="G302">
            <v>1532472</v>
          </cell>
          <cell r="H302">
            <v>172689</v>
          </cell>
          <cell r="T302">
            <v>863</v>
          </cell>
          <cell r="W302">
            <v>5294</v>
          </cell>
          <cell r="Z302">
            <v>10099</v>
          </cell>
          <cell r="AG302">
            <v>19995363.411649562</v>
          </cell>
          <cell r="AL302">
            <v>12049613.666997684</v>
          </cell>
          <cell r="AQ302">
            <v>3273850</v>
          </cell>
          <cell r="AV302">
            <v>13125.855925742218</v>
          </cell>
          <cell r="BA302">
            <v>70395.524533564647</v>
          </cell>
          <cell r="BF302">
            <v>2087409</v>
          </cell>
          <cell r="BK302">
            <v>1150000</v>
          </cell>
          <cell r="BP302">
            <v>38580946.131212965</v>
          </cell>
          <cell r="BU302">
            <v>130619.61378870092</v>
          </cell>
        </row>
        <row r="303">
          <cell r="G303">
            <v>1535677</v>
          </cell>
          <cell r="H303">
            <v>172766</v>
          </cell>
          <cell r="T303">
            <v>1050</v>
          </cell>
          <cell r="Z303">
            <v>0</v>
          </cell>
          <cell r="AG303">
            <v>20018146.014926054</v>
          </cell>
          <cell r="AL303">
            <v>12065329.169033995</v>
          </cell>
          <cell r="AQ303">
            <v>3279231</v>
          </cell>
          <cell r="AV303">
            <v>13124.225501409312</v>
          </cell>
          <cell r="BA303">
            <v>70375.642481467439</v>
          </cell>
          <cell r="BF303">
            <v>2087699</v>
          </cell>
          <cell r="BK303">
            <v>1150000</v>
          </cell>
          <cell r="BP303">
            <v>38625094.66569189</v>
          </cell>
          <cell r="BU303">
            <v>130608.92770016627</v>
          </cell>
        </row>
        <row r="304">
          <cell r="G304">
            <v>1539341</v>
          </cell>
          <cell r="H304">
            <v>173145</v>
          </cell>
          <cell r="T304">
            <v>972</v>
          </cell>
          <cell r="Z304">
            <v>0</v>
          </cell>
          <cell r="AG304">
            <v>20040805.382103033</v>
          </cell>
          <cell r="AL304">
            <v>12081361.784240127</v>
          </cell>
          <cell r="AQ304">
            <v>3284450</v>
          </cell>
          <cell r="AV304">
            <v>13122.645234378137</v>
          </cell>
          <cell r="BA304">
            <v>70357.533517917662</v>
          </cell>
          <cell r="BF304">
            <v>2088233</v>
          </cell>
          <cell r="BK304">
            <v>1150000</v>
          </cell>
          <cell r="BP304">
            <v>38669518.732187487</v>
          </cell>
          <cell r="BU304">
            <v>130588.37562207188</v>
          </cell>
        </row>
        <row r="305">
          <cell r="G305">
            <v>1543042</v>
          </cell>
          <cell r="H305">
            <v>173447</v>
          </cell>
          <cell r="T305">
            <v>860</v>
          </cell>
          <cell r="Z305">
            <v>0</v>
          </cell>
          <cell r="AG305">
            <v>20062425.915120881</v>
          </cell>
          <cell r="AL305">
            <v>12097598.516106201</v>
          </cell>
          <cell r="AQ305">
            <v>3289340</v>
          </cell>
          <cell r="AV305">
            <v>13120.493222358742</v>
          </cell>
          <cell r="BA305">
            <v>70340.532326376269</v>
          </cell>
          <cell r="BF305">
            <v>2088973</v>
          </cell>
          <cell r="BK305">
            <v>1150000</v>
          </cell>
          <cell r="BP305">
            <v>38712985.280615374</v>
          </cell>
          <cell r="BU305">
            <v>130551.8144654504</v>
          </cell>
        </row>
        <row r="306">
          <cell r="G306">
            <v>1543967</v>
          </cell>
          <cell r="H306">
            <v>173765</v>
          </cell>
          <cell r="T306">
            <v>873</v>
          </cell>
          <cell r="Z306">
            <v>0</v>
          </cell>
          <cell r="AG306">
            <v>20085910.591776475</v>
          </cell>
          <cell r="AL306">
            <v>12113959.402178576</v>
          </cell>
          <cell r="AQ306">
            <v>3293902</v>
          </cell>
          <cell r="AV306">
            <v>13119.647705981988</v>
          </cell>
          <cell r="BA306">
            <v>70324.20357269849</v>
          </cell>
          <cell r="BF306">
            <v>2089691</v>
          </cell>
          <cell r="BK306">
            <v>1150000</v>
          </cell>
          <cell r="BP306">
            <v>38758090.103206724</v>
          </cell>
          <cell r="BU306">
            <v>130500.23276007223</v>
          </cell>
        </row>
        <row r="307">
          <cell r="G307">
            <v>1543845</v>
          </cell>
          <cell r="H307">
            <v>173918</v>
          </cell>
          <cell r="T307">
            <v>999</v>
          </cell>
          <cell r="Z307">
            <v>0</v>
          </cell>
          <cell r="AG307">
            <v>20113139.478326604</v>
          </cell>
          <cell r="AL307">
            <v>12130327.473731926</v>
          </cell>
          <cell r="AQ307">
            <v>3297968</v>
          </cell>
          <cell r="AV307">
            <v>13121.311803500223</v>
          </cell>
          <cell r="BA307">
            <v>70307.934103201056</v>
          </cell>
          <cell r="BF307">
            <v>2090319</v>
          </cell>
          <cell r="BK307">
            <v>1150000</v>
          </cell>
          <cell r="BP307">
            <v>38806360.510444768</v>
          </cell>
          <cell r="BU307">
            <v>130427.49892891277</v>
          </cell>
        </row>
        <row r="308">
          <cell r="G308">
            <v>1544620</v>
          </cell>
          <cell r="H308">
            <v>173983</v>
          </cell>
          <cell r="T308">
            <v>1247</v>
          </cell>
          <cell r="Z308">
            <v>0</v>
          </cell>
          <cell r="AG308">
            <v>20146963.545154061</v>
          </cell>
          <cell r="AL308">
            <v>12146745.973921204</v>
          </cell>
          <cell r="AQ308">
            <v>3301703</v>
          </cell>
          <cell r="AV308">
            <v>13127.309709040679</v>
          </cell>
          <cell r="BA308">
            <v>70291.973904494225</v>
          </cell>
          <cell r="BF308">
            <v>2090869</v>
          </cell>
          <cell r="BK308">
            <v>1150000</v>
          </cell>
          <cell r="BP308">
            <v>38860867.344206072</v>
          </cell>
          <cell r="BU308">
            <v>130340.67163197097</v>
          </cell>
        </row>
        <row r="309">
          <cell r="G309">
            <v>1547335</v>
          </cell>
          <cell r="H309">
            <v>174644</v>
          </cell>
          <cell r="T309">
            <v>1372</v>
          </cell>
          <cell r="Z309">
            <v>0</v>
          </cell>
          <cell r="AG309">
            <v>20183527.550366286</v>
          </cell>
          <cell r="AL309">
            <v>12162985.711641701</v>
          </cell>
          <cell r="AQ309">
            <v>3305104</v>
          </cell>
          <cell r="AV309">
            <v>13135.098864768268</v>
          </cell>
          <cell r="BA309">
            <v>70275.031158930986</v>
          </cell>
          <cell r="BF309">
            <v>2091335</v>
          </cell>
          <cell r="BK309">
            <v>1150000</v>
          </cell>
          <cell r="BP309">
            <v>38917517.446437947</v>
          </cell>
          <cell r="BU309">
            <v>130239.71102536737</v>
          </cell>
        </row>
        <row r="310">
          <cell r="G310">
            <v>1547957</v>
          </cell>
          <cell r="H310">
            <v>174957</v>
          </cell>
          <cell r="T310">
            <v>1408</v>
          </cell>
          <cell r="Z310">
            <v>0</v>
          </cell>
          <cell r="AG310">
            <v>20220762.268459868</v>
          </cell>
          <cell r="AL310">
            <v>12178930.345882395</v>
          </cell>
          <cell r="AQ310">
            <v>3308336</v>
          </cell>
          <cell r="AV310">
            <v>13143.306429941429</v>
          </cell>
          <cell r="BA310">
            <v>70256.439369457847</v>
          </cell>
          <cell r="BF310">
            <v>2091687</v>
          </cell>
          <cell r="BK310">
            <v>1150000</v>
          </cell>
          <cell r="BP310">
            <v>38974260.601469576</v>
          </cell>
          <cell r="BU310">
            <v>130132.0396623781</v>
          </cell>
        </row>
        <row r="311">
          <cell r="G311">
            <v>1548889</v>
          </cell>
          <cell r="H311">
            <v>175271</v>
          </cell>
          <cell r="T311">
            <v>1399</v>
          </cell>
          <cell r="Z311">
            <v>0</v>
          </cell>
          <cell r="AG311">
            <v>20257871.726071429</v>
          </cell>
          <cell r="AL311">
            <v>12194817.151852431</v>
          </cell>
          <cell r="AQ311">
            <v>3311233</v>
          </cell>
          <cell r="AV311">
            <v>13151.393501303006</v>
          </cell>
          <cell r="BA311">
            <v>70237.640347665292</v>
          </cell>
          <cell r="BF311">
            <v>2091968</v>
          </cell>
          <cell r="BK311">
            <v>1150000</v>
          </cell>
          <cell r="BP311">
            <v>39030414.697655357</v>
          </cell>
          <cell r="BU311">
            <v>130012.02785121585</v>
          </cell>
        </row>
        <row r="312">
          <cell r="G312">
            <v>1549986</v>
          </cell>
          <cell r="H312">
            <v>175562</v>
          </cell>
          <cell r="T312">
            <v>1198</v>
          </cell>
          <cell r="Z312">
            <v>0</v>
          </cell>
          <cell r="AG312">
            <v>20290867.594239771</v>
          </cell>
          <cell r="AL312">
            <v>12210745.302495245</v>
          </cell>
          <cell r="AQ312">
            <v>3313964</v>
          </cell>
          <cell r="AV312">
            <v>13156.753799554135</v>
          </cell>
          <cell r="BA312">
            <v>70219.171668467534</v>
          </cell>
          <cell r="BF312">
            <v>2092147</v>
          </cell>
          <cell r="BK312">
            <v>1150000</v>
          </cell>
          <cell r="BP312">
            <v>39082228.230616212</v>
          </cell>
          <cell r="BU312">
            <v>129886.36452712853</v>
          </cell>
        </row>
        <row r="313">
          <cell r="G313">
            <v>1552394</v>
          </cell>
          <cell r="H313">
            <v>175857</v>
          </cell>
          <cell r="T313">
            <v>913</v>
          </cell>
          <cell r="Z313">
            <v>0</v>
          </cell>
          <cell r="AG313">
            <v>20317372.846252367</v>
          </cell>
          <cell r="AL313">
            <v>12226340.051279994</v>
          </cell>
          <cell r="AQ313">
            <v>3316531</v>
          </cell>
          <cell r="AV313">
            <v>13157.837243805678</v>
          </cell>
          <cell r="BA313">
            <v>70198.947282091292</v>
          </cell>
          <cell r="BF313">
            <v>2092206</v>
          </cell>
          <cell r="BK313">
            <v>1150000</v>
          </cell>
          <cell r="BP313">
            <v>39126933.527910076</v>
          </cell>
          <cell r="BU313">
            <v>129755.58004421</v>
          </cell>
        </row>
        <row r="314">
          <cell r="G314">
            <v>1555234</v>
          </cell>
          <cell r="H314">
            <v>175952</v>
          </cell>
          <cell r="T314">
            <v>866</v>
          </cell>
          <cell r="Z314">
            <v>0</v>
          </cell>
          <cell r="AG314">
            <v>20341891.75471545</v>
          </cell>
          <cell r="AL314">
            <v>12241218.865238847</v>
          </cell>
          <cell r="AQ314">
            <v>3319103</v>
          </cell>
          <cell r="AV314">
            <v>13157.553085319638</v>
          </cell>
          <cell r="BA314">
            <v>70174.815913529514</v>
          </cell>
          <cell r="BF314">
            <v>2092122</v>
          </cell>
          <cell r="BK314">
            <v>1150000</v>
          </cell>
          <cell r="BP314">
            <v>39168798.571994357</v>
          </cell>
          <cell r="BU314">
            <v>129627.14313610624</v>
          </cell>
        </row>
        <row r="315">
          <cell r="G315">
            <v>1558576</v>
          </cell>
          <cell r="H315">
            <v>176026</v>
          </cell>
          <cell r="T315">
            <v>1052</v>
          </cell>
          <cell r="Z315">
            <v>0</v>
          </cell>
          <cell r="AG315">
            <v>20368244.582472146</v>
          </cell>
          <cell r="AL315">
            <v>12255656.415324943</v>
          </cell>
          <cell r="AQ315">
            <v>3321677</v>
          </cell>
          <cell r="AV315">
            <v>13158.357337022937</v>
          </cell>
          <cell r="BA315">
            <v>70148.334356723906</v>
          </cell>
          <cell r="BF315">
            <v>2091683</v>
          </cell>
          <cell r="BK315">
            <v>1154077</v>
          </cell>
          <cell r="BP315">
            <v>39215780.584711619</v>
          </cell>
          <cell r="BU315">
            <v>129500.49870207506</v>
          </cell>
        </row>
        <row r="316">
          <cell r="G316">
            <v>1562369</v>
          </cell>
          <cell r="H316">
            <v>176402</v>
          </cell>
          <cell r="AG316">
            <v>20389776.068835229</v>
          </cell>
          <cell r="AL316">
            <v>12269766.082938714</v>
          </cell>
          <cell r="AQ316">
            <v>3324253</v>
          </cell>
          <cell r="AV316">
            <v>13155.957492801337</v>
          </cell>
          <cell r="BA316">
            <v>70120.161404822866</v>
          </cell>
          <cell r="BF316">
            <v>2090805</v>
          </cell>
          <cell r="BK316">
            <v>1158088</v>
          </cell>
          <cell r="BP316">
            <v>39257110.031959839</v>
          </cell>
          <cell r="BU316">
            <v>129376.05324096598</v>
          </cell>
        </row>
        <row r="317">
          <cell r="G317">
            <v>1566195</v>
          </cell>
          <cell r="H317">
            <v>176702</v>
          </cell>
          <cell r="AG317">
            <v>20405806.982581832</v>
          </cell>
          <cell r="AL317">
            <v>12283489.167988222</v>
          </cell>
          <cell r="AQ317">
            <v>3326830</v>
          </cell>
          <cell r="AV317">
            <v>13149.930603428953</v>
          </cell>
          <cell r="BA317">
            <v>70089.936523221244</v>
          </cell>
          <cell r="BF317">
            <v>2089561</v>
          </cell>
          <cell r="BK317">
            <v>1162183</v>
          </cell>
          <cell r="BP317">
            <v>39292271.52146446</v>
          </cell>
          <cell r="BU317">
            <v>129252.91468496149</v>
          </cell>
        </row>
        <row r="318">
          <cell r="G318">
            <v>1567230</v>
          </cell>
          <cell r="H318">
            <v>177019</v>
          </cell>
          <cell r="AG318">
            <v>20419317.456231061</v>
          </cell>
          <cell r="AL318">
            <v>12296663.472480129</v>
          </cell>
          <cell r="AQ318">
            <v>3329408</v>
          </cell>
          <cell r="AV318">
            <v>13142.218937826747</v>
          </cell>
          <cell r="BA318">
            <v>70056.711801141413</v>
          </cell>
          <cell r="BF318">
            <v>2088171</v>
          </cell>
          <cell r="BK318">
            <v>1166500</v>
          </cell>
          <cell r="BP318">
            <v>39324440.76687035</v>
          </cell>
          <cell r="BU318">
            <v>129130.65653088731</v>
          </cell>
        </row>
        <row r="319">
          <cell r="G319">
            <v>1567209</v>
          </cell>
          <cell r="H319">
            <v>177173</v>
          </cell>
          <cell r="AG319">
            <v>20433206.797740132</v>
          </cell>
          <cell r="AL319">
            <v>12309187.136668229</v>
          </cell>
          <cell r="AQ319">
            <v>3331988</v>
          </cell>
          <cell r="AV319">
            <v>13134.698970488289</v>
          </cell>
          <cell r="BA319">
            <v>70019.855267582796</v>
          </cell>
          <cell r="BF319">
            <v>2086758</v>
          </cell>
          <cell r="BK319">
            <v>1170994</v>
          </cell>
          <cell r="BP319">
            <v>39356494.427210741</v>
          </cell>
          <cell r="BU319">
            <v>129008.47927932577</v>
          </cell>
        </row>
        <row r="320">
          <cell r="G320">
            <v>1568075</v>
          </cell>
          <cell r="H320">
            <v>177241</v>
          </cell>
          <cell r="AG320">
            <v>20450763.680819608</v>
          </cell>
          <cell r="AL320">
            <v>12321098.606659051</v>
          </cell>
          <cell r="AQ320">
            <v>3334569</v>
          </cell>
          <cell r="AV320">
            <v>13129.488471965726</v>
          </cell>
          <cell r="BA320">
            <v>69979.535877836679</v>
          </cell>
          <cell r="BF320">
            <v>2085304</v>
          </cell>
          <cell r="BK320">
            <v>1175260</v>
          </cell>
          <cell r="BP320">
            <v>39391335.254358165</v>
          </cell>
          <cell r="BU320">
            <v>128886.34504261336</v>
          </cell>
        </row>
        <row r="321">
          <cell r="G321">
            <v>1570870</v>
          </cell>
          <cell r="H321">
            <v>177906</v>
          </cell>
          <cell r="AG321">
            <v>20472121.671643615</v>
          </cell>
          <cell r="AL321">
            <v>12332350.68990978</v>
          </cell>
          <cell r="AQ321">
            <v>3337149</v>
          </cell>
          <cell r="AV321">
            <v>13126.672192705235</v>
          </cell>
          <cell r="BA321">
            <v>69935.46912429911</v>
          </cell>
          <cell r="BF321">
            <v>2083826</v>
          </cell>
          <cell r="BK321">
            <v>1179380</v>
          </cell>
          <cell r="BP321">
            <v>39429146.894139059</v>
          </cell>
          <cell r="BU321">
            <v>128763.76357708313</v>
          </cell>
        </row>
        <row r="322">
          <cell r="G322">
            <v>1571564</v>
          </cell>
          <cell r="H322">
            <v>178223</v>
          </cell>
          <cell r="AG322">
            <v>20495712.328547537</v>
          </cell>
          <cell r="AL322">
            <v>12343035.377547862</v>
          </cell>
          <cell r="AQ322">
            <v>3339726</v>
          </cell>
          <cell r="AV322">
            <v>13125.242337728083</v>
          </cell>
          <cell r="BA322">
            <v>69888.19342801765</v>
          </cell>
          <cell r="BF322">
            <v>2082269</v>
          </cell>
          <cell r="BK322">
            <v>1183464</v>
          </cell>
          <cell r="BP322">
            <v>39468506.243351437</v>
          </cell>
          <cell r="BU322">
            <v>128639.83668333646</v>
          </cell>
        </row>
        <row r="323">
          <cell r="G323">
            <v>1572555</v>
          </cell>
          <cell r="H323">
            <v>178544</v>
          </cell>
          <cell r="AG323">
            <v>20520124.304523576</v>
          </cell>
          <cell r="AL323">
            <v>12353713.794527603</v>
          </cell>
          <cell r="AQ323">
            <v>3342302</v>
          </cell>
          <cell r="AV323">
            <v>13124.300112416267</v>
          </cell>
          <cell r="BA323">
            <v>69840.797441227332</v>
          </cell>
          <cell r="BF323">
            <v>2080626</v>
          </cell>
          <cell r="BK323">
            <v>1187714</v>
          </cell>
          <cell r="BP323">
            <v>39508759.670585364</v>
          </cell>
          <cell r="BU323">
            <v>128514.24122119795</v>
          </cell>
        </row>
        <row r="324">
          <cell r="G324">
            <v>1573701</v>
          </cell>
          <cell r="H324">
            <v>178841</v>
          </cell>
          <cell r="AG324">
            <v>20540395.923374996</v>
          </cell>
          <cell r="AL324">
            <v>12364539.866722777</v>
          </cell>
          <cell r="AQ324">
            <v>3344879</v>
          </cell>
          <cell r="AV324">
            <v>13120.6812764599</v>
          </cell>
          <cell r="BA324">
            <v>69794.183884118596</v>
          </cell>
          <cell r="BF324">
            <v>2078827</v>
          </cell>
          <cell r="BK324">
            <v>1191464</v>
          </cell>
          <cell r="BP324">
            <v>39544365.080640167</v>
          </cell>
          <cell r="BU324">
            <v>128386.24739715774</v>
          </cell>
        </row>
        <row r="325">
          <cell r="G325">
            <v>1576148</v>
          </cell>
          <cell r="H325">
            <v>179145</v>
          </cell>
          <cell r="AG325">
            <v>20552904.305228751</v>
          </cell>
          <cell r="AL325">
            <v>12375349.876707125</v>
          </cell>
          <cell r="AQ325">
            <v>3347460</v>
          </cell>
          <cell r="AV325">
            <v>13112.091673357974</v>
          </cell>
          <cell r="BA325">
            <v>69747.328551112078</v>
          </cell>
          <cell r="BF325">
            <v>2076810</v>
          </cell>
          <cell r="BK325">
            <v>1196111</v>
          </cell>
          <cell r="BP325">
            <v>39572873.976009808</v>
          </cell>
          <cell r="BU325">
            <v>128256.40092338048</v>
          </cell>
        </row>
        <row r="326">
          <cell r="G326">
            <v>1579017</v>
          </cell>
          <cell r="H326">
            <v>179251</v>
          </cell>
          <cell r="AG326">
            <v>20562648.793708123</v>
          </cell>
          <cell r="AL326">
            <v>12385814.633349499</v>
          </cell>
          <cell r="AQ326">
            <v>3350045</v>
          </cell>
          <cell r="AV326">
            <v>13101.742512481211</v>
          </cell>
          <cell r="BA326">
            <v>69698.315336322645</v>
          </cell>
          <cell r="BF326">
            <v>2074631</v>
          </cell>
          <cell r="BK326">
            <v>1200000</v>
          </cell>
          <cell r="BP326">
            <v>39597357.749577269</v>
          </cell>
          <cell r="BU326">
            <v>128123.49409110032</v>
          </cell>
        </row>
        <row r="327">
          <cell r="G327">
            <v>1582379</v>
          </cell>
          <cell r="H327">
            <v>179335</v>
          </cell>
          <cell r="AG327">
            <v>20578328.459120795</v>
          </cell>
          <cell r="AL327">
            <v>12396756.434926005</v>
          </cell>
          <cell r="AQ327">
            <v>3352632</v>
          </cell>
          <cell r="AV327">
            <v>13095.182468712908</v>
          </cell>
          <cell r="BA327">
            <v>69651.807730897664</v>
          </cell>
          <cell r="BF327">
            <v>2072705</v>
          </cell>
          <cell r="BK327">
            <v>1208154</v>
          </cell>
          <cell r="BP327">
            <v>39632774.055092163</v>
          </cell>
          <cell r="BU327">
            <v>127987.47852643635</v>
          </cell>
        </row>
        <row r="328">
          <cell r="G328">
            <v>1586191</v>
          </cell>
          <cell r="H328">
            <v>179721</v>
          </cell>
          <cell r="AG328">
            <v>20593698.629363917</v>
          </cell>
          <cell r="AL328">
            <v>12407906.291166322</v>
          </cell>
          <cell r="AQ328">
            <v>3355222</v>
          </cell>
          <cell r="AV328">
            <v>13088.429092890659</v>
          </cell>
          <cell r="BA328">
            <v>69606.285768645743</v>
          </cell>
          <cell r="BF328">
            <v>2071097</v>
          </cell>
          <cell r="BK328">
            <v>1216177</v>
          </cell>
          <cell r="BP328">
            <v>39668278.581914261</v>
          </cell>
          <cell r="BU328">
            <v>127848.42105263157</v>
          </cell>
        </row>
        <row r="329">
          <cell r="G329">
            <v>1590035</v>
          </cell>
          <cell r="H329">
            <v>180031</v>
          </cell>
          <cell r="AG329">
            <v>20608141.659246355</v>
          </cell>
          <cell r="AL329">
            <v>12419204.432670165</v>
          </cell>
          <cell r="AQ329">
            <v>3357812</v>
          </cell>
          <cell r="AV329">
            <v>13081.091775685927</v>
          </cell>
          <cell r="BA329">
            <v>69561.410730825257</v>
          </cell>
          <cell r="BF329">
            <v>2069794</v>
          </cell>
          <cell r="BK329">
            <v>1224368</v>
          </cell>
          <cell r="BP329">
            <v>39703477.449101977</v>
          </cell>
          <cell r="BU329">
            <v>127706.64114250217</v>
          </cell>
        </row>
        <row r="330">
          <cell r="G330">
            <v>1591089</v>
          </cell>
          <cell r="H330">
            <v>180358</v>
          </cell>
          <cell r="AG330">
            <v>20625161.298110008</v>
          </cell>
          <cell r="AL330">
            <v>12430503.534067377</v>
          </cell>
          <cell r="AQ330">
            <v>3360404</v>
          </cell>
          <cell r="AV330">
            <v>13075.393267895601</v>
          </cell>
          <cell r="BA330">
            <v>69516.356331370494</v>
          </cell>
          <cell r="BF330">
            <v>2068457</v>
          </cell>
          <cell r="BK330">
            <v>1233002</v>
          </cell>
          <cell r="BP330">
            <v>39741664.861954957</v>
          </cell>
          <cell r="BU330">
            <v>127563.0478588624</v>
          </cell>
        </row>
        <row r="331">
          <cell r="G331">
            <v>1591086</v>
          </cell>
          <cell r="H331">
            <v>180520</v>
          </cell>
          <cell r="AG331">
            <v>20647784.183600534</v>
          </cell>
          <cell r="AL331">
            <v>12441715.70660663</v>
          </cell>
          <cell r="AQ331">
            <v>3362997</v>
          </cell>
          <cell r="AV331">
            <v>13073.244417458316</v>
          </cell>
          <cell r="BA331">
            <v>69470.69794244683</v>
          </cell>
          <cell r="BF331">
            <v>2067075</v>
          </cell>
          <cell r="BK331">
            <v>1241989</v>
          </cell>
          <cell r="BP331">
            <v>39785677.778081521</v>
          </cell>
          <cell r="BU331">
            <v>127417.62176293407</v>
          </cell>
        </row>
        <row r="332">
          <cell r="G332">
            <v>1591971</v>
          </cell>
          <cell r="H332">
            <v>180596</v>
          </cell>
          <cell r="AG332">
            <v>20678576.489455927</v>
          </cell>
          <cell r="AL332">
            <v>12452888.080626894</v>
          </cell>
          <cell r="AQ332">
            <v>3365591</v>
          </cell>
          <cell r="AV332">
            <v>13076.253881936062</v>
          </cell>
          <cell r="BA332">
            <v>69424.701641751613</v>
          </cell>
          <cell r="BF332">
            <v>2065638</v>
          </cell>
          <cell r="BK332">
            <v>1250520</v>
          </cell>
          <cell r="BP332">
            <v>39837310.137293532</v>
          </cell>
          <cell r="BU332">
            <v>127270.38158653528</v>
          </cell>
        </row>
        <row r="333">
          <cell r="G333">
            <v>1594785</v>
          </cell>
          <cell r="H333">
            <v>181267</v>
          </cell>
          <cell r="AG333">
            <v>20712324.751079347</v>
          </cell>
          <cell r="AL333">
            <v>12463960.605095228</v>
          </cell>
          <cell r="AQ333">
            <v>3368184</v>
          </cell>
          <cell r="AV333">
            <v>13081.109566045698</v>
          </cell>
          <cell r="BA333">
            <v>69378.09962053757</v>
          </cell>
          <cell r="BF333">
            <v>2064163</v>
          </cell>
          <cell r="BK333">
            <v>1258759</v>
          </cell>
          <cell r="BP333">
            <v>39891467.69343438</v>
          </cell>
          <cell r="BU333">
            <v>127122.07027564256</v>
          </cell>
        </row>
        <row r="334">
          <cell r="G334">
            <v>1595497</v>
          </cell>
          <cell r="H334">
            <v>181591</v>
          </cell>
          <cell r="AG334">
            <v>20746911.617697202</v>
          </cell>
          <cell r="AL334">
            <v>12474850.459135558</v>
          </cell>
          <cell r="AQ334">
            <v>3370775</v>
          </cell>
          <cell r="AV334">
            <v>13086.46962548131</v>
          </cell>
          <cell r="BA334">
            <v>69330.402699901213</v>
          </cell>
          <cell r="BF334">
            <v>2062653</v>
          </cell>
          <cell r="BK334">
            <v>1266928</v>
          </cell>
          <cell r="BP334">
            <v>39946174.61871624</v>
          </cell>
          <cell r="BU334">
            <v>126973.06052748879</v>
          </cell>
        </row>
        <row r="335">
          <cell r="G335">
            <v>1596508</v>
          </cell>
          <cell r="H335">
            <v>181917</v>
          </cell>
          <cell r="AG335">
            <v>20781326.246860657</v>
          </cell>
          <cell r="AL335">
            <v>12485902.832161378</v>
          </cell>
          <cell r="AQ335">
            <v>3373365</v>
          </cell>
          <cell r="AV335">
            <v>13091.693964872122</v>
          </cell>
          <cell r="BA335">
            <v>69283.595969216549</v>
          </cell>
          <cell r="BF335">
            <v>2061177</v>
          </cell>
          <cell r="BK335">
            <v>1275429</v>
          </cell>
          <cell r="BP335">
            <v>40001236.854840875</v>
          </cell>
          <cell r="BU335">
            <v>126823.79552987913</v>
          </cell>
        </row>
        <row r="336">
          <cell r="G336">
            <v>1597673</v>
          </cell>
          <cell r="H336">
            <v>182219</v>
          </cell>
          <cell r="AG336">
            <v>20811159.829524927</v>
          </cell>
          <cell r="AL336">
            <v>12497108.666054601</v>
          </cell>
          <cell r="AQ336">
            <v>3375956</v>
          </cell>
          <cell r="AV336">
            <v>13094.009821968151</v>
          </cell>
          <cell r="BA336">
            <v>69237.625409187574</v>
          </cell>
          <cell r="BF336">
            <v>2059738</v>
          </cell>
          <cell r="BK336">
            <v>1282931</v>
          </cell>
          <cell r="BP336">
            <v>40050910.193216488</v>
          </cell>
          <cell r="BU336">
            <v>126674.75070902138</v>
          </cell>
        </row>
        <row r="337">
          <cell r="G337">
            <v>1600139</v>
          </cell>
          <cell r="H337">
            <v>182528</v>
          </cell>
          <cell r="AG337">
            <v>20833954.190103166</v>
          </cell>
          <cell r="AL337">
            <v>12508305.348566871</v>
          </cell>
          <cell r="AQ337">
            <v>3378550</v>
          </cell>
          <cell r="AV337">
            <v>13091.883445976275</v>
          </cell>
          <cell r="BA337">
            <v>69191.587917214434</v>
          </cell>
          <cell r="BF337">
            <v>2058321</v>
          </cell>
          <cell r="BK337">
            <v>1292224</v>
          </cell>
          <cell r="BP337">
            <v>40095350.94480323</v>
          </cell>
          <cell r="BU337">
            <v>126526.00107980239</v>
          </cell>
        </row>
        <row r="338">
          <cell r="G338">
            <v>1603027</v>
          </cell>
          <cell r="H338">
            <v>182636</v>
          </cell>
          <cell r="AG338">
            <v>20854931.200830512</v>
          </cell>
          <cell r="AL338">
            <v>12519182.352583155</v>
          </cell>
          <cell r="AQ338">
            <v>3381148</v>
          </cell>
          <cell r="AV338">
            <v>13088.608825241241</v>
          </cell>
          <cell r="BA338">
            <v>69143.864545299162</v>
          </cell>
          <cell r="BF338">
            <v>2056896</v>
          </cell>
          <cell r="BK338">
            <v>1300000</v>
          </cell>
          <cell r="BP338">
            <v>40136133.69270812</v>
          </cell>
          <cell r="BU338">
            <v>126378.37097025386</v>
          </cell>
        </row>
        <row r="339">
          <cell r="G339">
            <v>1606408</v>
          </cell>
          <cell r="H339">
            <v>182724</v>
          </cell>
          <cell r="AG339">
            <v>20880643.110793132</v>
          </cell>
          <cell r="AL339">
            <v>12530544.701915024</v>
          </cell>
          <cell r="AQ339">
            <v>3383749</v>
          </cell>
          <cell r="AV339">
            <v>13088.297336810845</v>
          </cell>
          <cell r="BA339">
            <v>69098.839038770268</v>
          </cell>
          <cell r="BF339">
            <v>2055511</v>
          </cell>
          <cell r="BK339">
            <v>1308154</v>
          </cell>
          <cell r="BP339">
            <v>40182577.952002615</v>
          </cell>
          <cell r="BU339">
            <v>126231.81521435012</v>
          </cell>
        </row>
        <row r="340">
          <cell r="G340">
            <v>1610235</v>
          </cell>
          <cell r="H340">
            <v>183112</v>
          </cell>
          <cell r="AG340">
            <v>20904720.028438382</v>
          </cell>
          <cell r="AL340">
            <v>12542100.324269664</v>
          </cell>
          <cell r="AQ340">
            <v>3386351</v>
          </cell>
          <cell r="AV340">
            <v>13086.952835539758</v>
          </cell>
          <cell r="BA340">
            <v>69054.954322638354</v>
          </cell>
          <cell r="BF340">
            <v>2054153</v>
          </cell>
          <cell r="BK340">
            <v>1316177</v>
          </cell>
          <cell r="BP340">
            <v>40227477.492002502</v>
          </cell>
          <cell r="BU340">
            <v>126086.25178023451</v>
          </cell>
        </row>
        <row r="341">
          <cell r="G341">
            <v>1614095</v>
          </cell>
          <cell r="H341">
            <v>183424</v>
          </cell>
          <cell r="AG341">
            <v>20926290.315598331</v>
          </cell>
          <cell r="AL341">
            <v>12553776.663043745</v>
          </cell>
          <cell r="AQ341">
            <v>3388954</v>
          </cell>
          <cell r="AV341">
            <v>13084.033538869036</v>
          </cell>
          <cell r="BA341">
            <v>69011.806336055539</v>
          </cell>
          <cell r="BF341">
            <v>2052838</v>
          </cell>
          <cell r="BK341">
            <v>1324368</v>
          </cell>
          <cell r="BP341">
            <v>40270203.117936537</v>
          </cell>
          <cell r="BU341">
            <v>125942.06363461814</v>
          </cell>
        </row>
        <row r="342">
          <cell r="G342">
            <v>1615161</v>
          </cell>
          <cell r="H342">
            <v>183753</v>
          </cell>
          <cell r="AG342">
            <v>20948378.656618685</v>
          </cell>
          <cell r="AL342">
            <v>12565447.05286075</v>
          </cell>
          <cell r="AQ342">
            <v>3391558</v>
          </cell>
          <cell r="AV342">
            <v>13081.436887949874</v>
          </cell>
          <cell r="BA342">
            <v>68968.696531758644</v>
          </cell>
          <cell r="BF342">
            <v>2051518</v>
          </cell>
          <cell r="BK342">
            <v>1333003</v>
          </cell>
          <cell r="BP342">
            <v>40313880.848773897</v>
          </cell>
          <cell r="BU342">
            <v>125798.46255134876</v>
          </cell>
        </row>
        <row r="343">
          <cell r="G343">
            <v>1615165</v>
          </cell>
          <cell r="H343">
            <v>183917</v>
          </cell>
          <cell r="AG343">
            <v>20973461.63733726</v>
          </cell>
          <cell r="AL343">
            <v>12577037.043324798</v>
          </cell>
          <cell r="AQ343">
            <v>3394164</v>
          </cell>
          <cell r="AV343">
            <v>13080.709670313203</v>
          </cell>
          <cell r="BA343">
            <v>68925.216844027527</v>
          </cell>
          <cell r="BF343">
            <v>2050192</v>
          </cell>
          <cell r="BK343">
            <v>1341990</v>
          </cell>
          <cell r="BP343">
            <v>40360820.819956519</v>
          </cell>
          <cell r="BU343">
            <v>125655.86985830154</v>
          </cell>
        </row>
        <row r="344">
          <cell r="G344">
            <v>1616058</v>
          </cell>
          <cell r="H344">
            <v>183994</v>
          </cell>
          <cell r="AG344">
            <v>21004499.145377457</v>
          </cell>
          <cell r="AL344">
            <v>12588605.888216332</v>
          </cell>
          <cell r="AQ344">
            <v>3396770</v>
          </cell>
          <cell r="AV344">
            <v>13083.687909827097</v>
          </cell>
          <cell r="BA344">
            <v>68881.724741070313</v>
          </cell>
          <cell r="BF344">
            <v>2048859</v>
          </cell>
          <cell r="BK344">
            <v>1350521</v>
          </cell>
          <cell r="BP344">
            <v>40413231.172888249</v>
          </cell>
          <cell r="BU344">
            <v>125514.20459794183</v>
          </cell>
        </row>
        <row r="345">
          <cell r="G345">
            <v>1618875</v>
          </cell>
          <cell r="H345">
            <v>184667</v>
          </cell>
          <cell r="AG345">
            <v>21038376.750914752</v>
          </cell>
          <cell r="AL345">
            <v>12600076.859163359</v>
          </cell>
          <cell r="AQ345">
            <v>3399376</v>
          </cell>
          <cell r="AV345">
            <v>13088.423561113756</v>
          </cell>
          <cell r="BA345">
            <v>68837.769810979691</v>
          </cell>
          <cell r="BF345">
            <v>2047523</v>
          </cell>
          <cell r="BK345">
            <v>1358760</v>
          </cell>
          <cell r="BP345">
            <v>40468088.749372572</v>
          </cell>
          <cell r="BU345">
            <v>125373.46020506011</v>
          </cell>
        </row>
        <row r="346">
          <cell r="G346">
            <v>1619589</v>
          </cell>
          <cell r="H346">
            <v>184992</v>
          </cell>
          <cell r="AG346">
            <v>21072976.674931243</v>
          </cell>
          <cell r="AL346">
            <v>12611375.016329121</v>
          </cell>
          <cell r="AQ346">
            <v>3401980</v>
          </cell>
          <cell r="AV346">
            <v>13093.59485165588</v>
          </cell>
          <cell r="BA346">
            <v>68792.976806470819</v>
          </cell>
          <cell r="BF346">
            <v>2046167</v>
          </cell>
          <cell r="BK346">
            <v>1366929</v>
          </cell>
          <cell r="BP346">
            <v>40523403.830554828</v>
          </cell>
          <cell r="BU346">
            <v>125233.17238375124</v>
          </cell>
        </row>
        <row r="347">
          <cell r="G347">
            <v>1620597</v>
          </cell>
          <cell r="H347">
            <v>185319</v>
          </cell>
          <cell r="AG347">
            <v>21107194.237137802</v>
          </cell>
          <cell r="AL347">
            <v>12622821.455770545</v>
          </cell>
          <cell r="AQ347">
            <v>3404582</v>
          </cell>
          <cell r="AV347">
            <v>13098.518005805321</v>
          </cell>
          <cell r="BA347">
            <v>68749.098491228564</v>
          </cell>
          <cell r="BF347">
            <v>2044830</v>
          </cell>
          <cell r="BK347">
            <v>1375429</v>
          </cell>
          <cell r="BP347">
            <v>40578832.832202807</v>
          </cell>
          <cell r="BU347">
            <v>125093.33855895358</v>
          </cell>
        </row>
        <row r="348">
          <cell r="G348">
            <v>1621759</v>
          </cell>
          <cell r="H348">
            <v>185623</v>
          </cell>
          <cell r="AG348">
            <v>21136564.211330831</v>
          </cell>
          <cell r="AL348">
            <v>12634425.321371157</v>
          </cell>
          <cell r="AQ348">
            <v>3407185</v>
          </cell>
          <cell r="AV348">
            <v>13100.426408239135</v>
          </cell>
          <cell r="BA348">
            <v>68706.149283589068</v>
          </cell>
          <cell r="BF348">
            <v>2043485</v>
          </cell>
          <cell r="BK348">
            <v>1382930</v>
          </cell>
          <cell r="BP348">
            <v>40628565.671996444</v>
          </cell>
          <cell r="BU348">
            <v>124954.0661960209</v>
          </cell>
        </row>
        <row r="349">
          <cell r="G349">
            <v>1624217</v>
          </cell>
          <cell r="H349">
            <v>185932</v>
          </cell>
          <cell r="AG349">
            <v>21158670.456294578</v>
          </cell>
          <cell r="AL349">
            <v>12646026.587184429</v>
          </cell>
          <cell r="AQ349">
            <v>3409792</v>
          </cell>
          <cell r="AV349">
            <v>13097.839013540284</v>
          </cell>
          <cell r="BA349">
            <v>68663.318261364184</v>
          </cell>
          <cell r="BF349">
            <v>2042114</v>
          </cell>
          <cell r="BK349">
            <v>1392224</v>
          </cell>
          <cell r="BP349">
            <v>40672803.182773463</v>
          </cell>
          <cell r="BU349">
            <v>124815.46195519545</v>
          </cell>
        </row>
        <row r="350">
          <cell r="G350">
            <v>1627097</v>
          </cell>
          <cell r="H350">
            <v>186041</v>
          </cell>
          <cell r="AG350">
            <v>21178778.660864096</v>
          </cell>
          <cell r="AL350">
            <v>12657332.326225197</v>
          </cell>
          <cell r="AQ350">
            <v>3412403</v>
          </cell>
          <cell r="AV350">
            <v>13094.02812402336</v>
          </cell>
          <cell r="BA350">
            <v>68618.985838117937</v>
          </cell>
          <cell r="BF350">
            <v>2040709</v>
          </cell>
          <cell r="BK350">
            <v>1400000</v>
          </cell>
          <cell r="BP350">
            <v>40713199.126383744</v>
          </cell>
          <cell r="BU350">
            <v>124676.76287906467</v>
          </cell>
        </row>
        <row r="351">
          <cell r="G351">
            <v>1630466</v>
          </cell>
          <cell r="H351">
            <v>186128</v>
          </cell>
          <cell r="AG351">
            <v>21201053.082032766</v>
          </cell>
          <cell r="AL351">
            <v>12669047.661636138</v>
          </cell>
          <cell r="AQ351">
            <v>3415017</v>
          </cell>
          <cell r="AV351">
            <v>13091.572388754343</v>
          </cell>
          <cell r="BA351">
            <v>68577.037658693822</v>
          </cell>
          <cell r="BF351">
            <v>2039125</v>
          </cell>
          <cell r="BK351">
            <v>1408153</v>
          </cell>
          <cell r="BP351">
            <v>40756371.882963367</v>
          </cell>
          <cell r="BU351">
            <v>124539.07097597666</v>
          </cell>
        </row>
        <row r="352">
          <cell r="G352">
            <v>1634279</v>
          </cell>
          <cell r="H352">
            <v>186517</v>
          </cell>
          <cell r="AG352">
            <v>21219499.01295783</v>
          </cell>
          <cell r="AL352">
            <v>12681002.460658766</v>
          </cell>
          <cell r="AQ352">
            <v>3417633</v>
          </cell>
          <cell r="AV352">
            <v>13086.770986867485</v>
          </cell>
          <cell r="BA352">
            <v>68536.481454098554</v>
          </cell>
          <cell r="BF352">
            <v>2037357</v>
          </cell>
          <cell r="BK352">
            <v>1416175</v>
          </cell>
          <cell r="BP352">
            <v>40795642.61291106</v>
          </cell>
          <cell r="BU352">
            <v>124401.5882501039</v>
          </cell>
        </row>
        <row r="353">
          <cell r="G353">
            <v>1638123</v>
          </cell>
          <cell r="H353">
            <v>186829</v>
          </cell>
          <cell r="AG353">
            <v>21233388.809356302</v>
          </cell>
          <cell r="AL353">
            <v>12693143.621606641</v>
          </cell>
          <cell r="AQ353">
            <v>3420249</v>
          </cell>
          <cell r="AV353">
            <v>13079.185726943435</v>
          </cell>
          <cell r="BA353">
            <v>68497.055130916095</v>
          </cell>
          <cell r="BF353">
            <v>2035420</v>
          </cell>
          <cell r="BK353">
            <v>1424366</v>
          </cell>
          <cell r="BP353">
            <v>40830543.570257403</v>
          </cell>
          <cell r="BU353">
            <v>124264.61834707391</v>
          </cell>
        </row>
        <row r="354">
          <cell r="G354">
            <v>1639171</v>
          </cell>
          <cell r="H354">
            <v>187157</v>
          </cell>
          <cell r="AG354">
            <v>21245880.561397888</v>
          </cell>
          <cell r="AL354">
            <v>12705330.393863382</v>
          </cell>
          <cell r="AQ354">
            <v>3422867</v>
          </cell>
          <cell r="AV354">
            <v>13070.771120810603</v>
          </cell>
          <cell r="BA354">
            <v>68458.025862308292</v>
          </cell>
          <cell r="BF354">
            <v>2033477</v>
          </cell>
          <cell r="BK354">
            <v>1433000</v>
          </cell>
          <cell r="BP354">
            <v>40864531.094555736</v>
          </cell>
          <cell r="BU354">
            <v>124128.2309317232</v>
          </cell>
        </row>
        <row r="355">
          <cell r="G355">
            <v>1639155</v>
          </cell>
          <cell r="H355">
            <v>187320</v>
          </cell>
          <cell r="AG355">
            <v>21259539.649567246</v>
          </cell>
          <cell r="AL355">
            <v>12717488.374479277</v>
          </cell>
          <cell r="AQ355">
            <v>3425487</v>
          </cell>
          <cell r="AV355">
            <v>13063.107861906512</v>
          </cell>
          <cell r="BA355">
            <v>68418.991496486386</v>
          </cell>
          <cell r="BF355">
            <v>2031523</v>
          </cell>
          <cell r="BK355">
            <v>1441986</v>
          </cell>
          <cell r="BP355">
            <v>40900000.163340993</v>
          </cell>
          <cell r="BU355">
            <v>123992.42275706671</v>
          </cell>
        </row>
        <row r="356">
          <cell r="G356">
            <v>1640027</v>
          </cell>
          <cell r="H356">
            <v>187396</v>
          </cell>
          <cell r="AG356">
            <v>21277305.91739564</v>
          </cell>
          <cell r="AL356">
            <v>12729657.068314645</v>
          </cell>
          <cell r="AQ356">
            <v>3428108</v>
          </cell>
          <cell r="AV356">
            <v>13057.99802687302</v>
          </cell>
          <cell r="BA356">
            <v>68380.16421340582</v>
          </cell>
          <cell r="BF356">
            <v>2029547</v>
          </cell>
          <cell r="BK356">
            <v>1450517</v>
          </cell>
          <cell r="BP356">
            <v>40939111.125004739</v>
          </cell>
          <cell r="BU356">
            <v>123856.78155936122</v>
          </cell>
        </row>
        <row r="357">
          <cell r="G357">
            <v>1642820</v>
          </cell>
          <cell r="H357">
            <v>188067</v>
          </cell>
          <cell r="AG357">
            <v>21298077.409171857</v>
          </cell>
          <cell r="AL357">
            <v>12741784.417613301</v>
          </cell>
          <cell r="AQ357">
            <v>3430728</v>
          </cell>
          <cell r="AV357">
            <v>13054.758772152558</v>
          </cell>
          <cell r="BA357">
            <v>68341.294347730887</v>
          </cell>
          <cell r="BF357">
            <v>2027554</v>
          </cell>
          <cell r="BK357">
            <v>1458757</v>
          </cell>
          <cell r="BP357">
            <v>40980876.966079608</v>
          </cell>
          <cell r="BU357">
            <v>123721.60731834122</v>
          </cell>
        </row>
        <row r="358">
          <cell r="G358">
            <v>1643508</v>
          </cell>
          <cell r="H358">
            <v>188390</v>
          </cell>
          <cell r="AG358">
            <v>21319791.125454959</v>
          </cell>
          <cell r="AL358">
            <v>12753766.95418793</v>
          </cell>
          <cell r="AQ358">
            <v>3433345</v>
          </cell>
          <cell r="AV358">
            <v>13052.121580063949</v>
          </cell>
          <cell r="BA358">
            <v>68301.827873220667</v>
          </cell>
          <cell r="BF358">
            <v>2025534</v>
          </cell>
          <cell r="BK358">
            <v>1466926</v>
          </cell>
          <cell r="BP358">
            <v>41023339.218937345</v>
          </cell>
          <cell r="BU358">
            <v>123586.82544920059</v>
          </cell>
        </row>
        <row r="359">
          <cell r="G359">
            <v>1644488</v>
          </cell>
          <cell r="H359">
            <v>188715</v>
          </cell>
          <cell r="AG359">
            <v>21341347.3635507</v>
          </cell>
          <cell r="AL359">
            <v>12765911.988814982</v>
          </cell>
          <cell r="AQ359">
            <v>3435961</v>
          </cell>
          <cell r="AV359">
            <v>13049.413142785361</v>
          </cell>
          <cell r="BA359">
            <v>68263.410683400711</v>
          </cell>
          <cell r="BF359">
            <v>2023534</v>
          </cell>
          <cell r="BK359">
            <v>1475427</v>
          </cell>
          <cell r="BP359">
            <v>41066157.49166014</v>
          </cell>
          <cell r="BU359">
            <v>123452.8752702209</v>
          </cell>
        </row>
        <row r="360">
          <cell r="G360">
            <v>1645620</v>
          </cell>
          <cell r="H360">
            <v>189016</v>
          </cell>
          <cell r="AG360">
            <v>21358349.472247884</v>
          </cell>
          <cell r="AL360">
            <v>12778224.406860439</v>
          </cell>
          <cell r="AQ360">
            <v>3438578</v>
          </cell>
          <cell r="AV360">
            <v>13043.949918139459</v>
          </cell>
          <cell r="BA360">
            <v>68226.094359764349</v>
          </cell>
          <cell r="BF360">
            <v>2021542</v>
          </cell>
          <cell r="BK360">
            <v>1482928</v>
          </cell>
          <cell r="BP360">
            <v>41103598.018402785</v>
          </cell>
          <cell r="BU360">
            <v>123319.45415747665</v>
          </cell>
        </row>
        <row r="361">
          <cell r="G361">
            <v>1648047</v>
          </cell>
          <cell r="H361">
            <v>189322</v>
          </cell>
          <cell r="AG361">
            <v>21368340.837452464</v>
          </cell>
          <cell r="AL361">
            <v>12790542.985315319</v>
          </cell>
          <cell r="AQ361">
            <v>3441198</v>
          </cell>
          <cell r="AV361">
            <v>13034.244083973075</v>
          </cell>
          <cell r="BA361">
            <v>68189.014261767443</v>
          </cell>
          <cell r="BF361">
            <v>2019537</v>
          </cell>
          <cell r="BK361">
            <v>1492221</v>
          </cell>
          <cell r="BP361">
            <v>41135815.962062247</v>
          </cell>
          <cell r="BU361">
            <v>123186.99827276063</v>
          </cell>
        </row>
        <row r="362">
          <cell r="G362">
            <v>1650892</v>
          </cell>
          <cell r="H362">
            <v>189428</v>
          </cell>
          <cell r="AG362">
            <v>21376413.099320844</v>
          </cell>
          <cell r="AL362">
            <v>12802566.347541308</v>
          </cell>
          <cell r="AQ362">
            <v>3443823</v>
          </cell>
          <cell r="AV362">
            <v>13023.415680143416</v>
          </cell>
          <cell r="BA362">
            <v>68150.564888865294</v>
          </cell>
          <cell r="BF362">
            <v>2017492</v>
          </cell>
          <cell r="BK362">
            <v>1500000</v>
          </cell>
          <cell r="BP362">
            <v>41164270.586156614</v>
          </cell>
          <cell r="BU362">
            <v>123055.57259454903</v>
          </cell>
        </row>
        <row r="363">
          <cell r="G363">
            <v>1654227</v>
          </cell>
          <cell r="AG363">
            <v>21389876.105502315</v>
          </cell>
          <cell r="AL363">
            <v>12814945.071017735</v>
          </cell>
          <cell r="AQ363">
            <v>3446450</v>
          </cell>
          <cell r="AV363">
            <v>13015.916155373243</v>
          </cell>
          <cell r="BA363">
            <v>68114.210210714155</v>
          </cell>
          <cell r="BF363">
            <v>2015531</v>
          </cell>
          <cell r="BK363">
            <v>1504077</v>
          </cell>
          <cell r="BP363">
            <v>41194855.315814517</v>
          </cell>
          <cell r="BU363">
            <v>122924.69794468636</v>
          </cell>
        </row>
        <row r="364">
          <cell r="G364">
            <v>1658003</v>
          </cell>
          <cell r="AG364">
            <v>21402512.769405533</v>
          </cell>
          <cell r="AL364">
            <v>12827528.284408212</v>
          </cell>
          <cell r="AQ364">
            <v>3449079</v>
          </cell>
          <cell r="AV364">
            <v>13007.956826801226</v>
          </cell>
          <cell r="BA364">
            <v>68079.200181906155</v>
          </cell>
          <cell r="BF364">
            <v>2013652</v>
          </cell>
          <cell r="BK364">
            <v>1508088</v>
          </cell>
          <cell r="BP364">
            <v>41224836.193108208</v>
          </cell>
          <cell r="BU364">
            <v>122794.73562413589</v>
          </cell>
        </row>
        <row r="365">
          <cell r="G365">
            <v>1661813</v>
          </cell>
          <cell r="AG365">
            <v>21413604.468479387</v>
          </cell>
          <cell r="AL365">
            <v>12840284.370813979</v>
          </cell>
          <cell r="AQ365">
            <v>3451709</v>
          </cell>
          <cell r="AV365">
            <v>12999.101093479516</v>
          </cell>
          <cell r="BA365">
            <v>68045.300902025308</v>
          </cell>
          <cell r="BF365">
            <v>2011878</v>
          </cell>
          <cell r="BK365">
            <v>1512183</v>
          </cell>
          <cell r="BP365">
            <v>41253634.978587821</v>
          </cell>
          <cell r="BU365">
            <v>122665.28070222199</v>
          </cell>
        </row>
        <row r="366">
          <cell r="G366">
            <v>1662826</v>
          </cell>
          <cell r="AG366">
            <v>21426158.348354045</v>
          </cell>
          <cell r="AL366">
            <v>12853046.787542704</v>
          </cell>
          <cell r="AQ366">
            <v>3454341</v>
          </cell>
          <cell r="AV366">
            <v>12991.176087071672</v>
          </cell>
          <cell r="BA366">
            <v>68011.656008967489</v>
          </cell>
          <cell r="BF366">
            <v>2010089</v>
          </cell>
          <cell r="BK366">
            <v>1516501</v>
          </cell>
          <cell r="BP366">
            <v>41284112.275191195</v>
          </cell>
          <cell r="BU366">
            <v>122536.72812408545</v>
          </cell>
        </row>
        <row r="367">
          <cell r="G367">
            <v>1662775</v>
          </cell>
          <cell r="AG367">
            <v>21442716.459264178</v>
          </cell>
          <cell r="AL367">
            <v>12865752.758361235</v>
          </cell>
          <cell r="AQ367">
            <v>3456974</v>
          </cell>
          <cell r="AV367">
            <v>12985.717898972838</v>
          </cell>
          <cell r="BA367">
            <v>67977.962436132861</v>
          </cell>
          <cell r="BF367">
            <v>2008287</v>
          </cell>
          <cell r="BK367">
            <v>1520995</v>
          </cell>
          <cell r="BP367">
            <v>41318701.35691987</v>
          </cell>
          <cell r="BU367">
            <v>122409.03645387643</v>
          </cell>
        </row>
        <row r="368">
          <cell r="G368">
            <v>1663614</v>
          </cell>
          <cell r="AG368">
            <v>21466076.095104478</v>
          </cell>
          <cell r="AL368">
            <v>12878444.239748044</v>
          </cell>
          <cell r="AQ368">
            <v>3459607</v>
          </cell>
          <cell r="AV368">
            <v>12984.40840864659</v>
          </cell>
          <cell r="BA368">
            <v>67944.411660704922</v>
          </cell>
          <cell r="BF368">
            <v>2006461</v>
          </cell>
          <cell r="BK368">
            <v>1525260</v>
          </cell>
          <cell r="BP368">
            <v>41359824.474146977</v>
          </cell>
          <cell r="BU368">
            <v>122282.16456948961</v>
          </cell>
        </row>
        <row r="369">
          <cell r="G369">
            <v>1666372</v>
          </cell>
          <cell r="AG369">
            <v>21492384.811815552</v>
          </cell>
          <cell r="AL369">
            <v>12891061.115094338</v>
          </cell>
          <cell r="AQ369">
            <v>3462239</v>
          </cell>
          <cell r="AV369">
            <v>12984.906632467004</v>
          </cell>
          <cell r="BA369">
            <v>67910.656363458067</v>
          </cell>
          <cell r="BF369">
            <v>2004620</v>
          </cell>
          <cell r="BK369">
            <v>1529380</v>
          </cell>
          <cell r="BP369">
            <v>41403661.066204354</v>
          </cell>
          <cell r="BU369">
            <v>122155.71249639826</v>
          </cell>
        </row>
        <row r="370">
          <cell r="G370">
            <v>1667028</v>
          </cell>
          <cell r="AG370">
            <v>21519573.042706802</v>
          </cell>
          <cell r="AL370">
            <v>12903508.985320326</v>
          </cell>
          <cell r="AQ370">
            <v>3464869</v>
          </cell>
          <cell r="AV370">
            <v>12985.955313753355</v>
          </cell>
          <cell r="BA370">
            <v>67876.260256519978</v>
          </cell>
          <cell r="BF370">
            <v>2002755</v>
          </cell>
          <cell r="BK370">
            <v>1533465</v>
          </cell>
          <cell r="BP370">
            <v>41448147.167321578</v>
          </cell>
          <cell r="BU370">
            <v>122030.3590610527</v>
          </cell>
        </row>
        <row r="371">
          <cell r="G371">
            <v>1667975</v>
          </cell>
          <cell r="AG371">
            <v>21546556.165027596</v>
          </cell>
          <cell r="AL371">
            <v>12916068.938224524</v>
          </cell>
          <cell r="AQ371">
            <v>3467499</v>
          </cell>
          <cell r="AV371">
            <v>12986.899417130095</v>
          </cell>
          <cell r="BA371">
            <v>67842.672677963637</v>
          </cell>
          <cell r="BF371">
            <v>2000920</v>
          </cell>
          <cell r="BK371">
            <v>1537715</v>
          </cell>
          <cell r="BP371">
            <v>41492735.242546573</v>
          </cell>
          <cell r="BU371">
            <v>121905.09505436073</v>
          </cell>
        </row>
        <row r="372">
          <cell r="G372">
            <v>1669075</v>
          </cell>
          <cell r="AG372">
            <v>21569098.789881371</v>
          </cell>
          <cell r="AL372">
            <v>12928777.350572366</v>
          </cell>
          <cell r="AQ372">
            <v>3470129</v>
          </cell>
          <cell r="AV372">
            <v>12985.18884514317</v>
          </cell>
          <cell r="BA372">
            <v>67810.110329418196</v>
          </cell>
          <cell r="BF372">
            <v>1999103</v>
          </cell>
          <cell r="BK372">
            <v>1541466</v>
          </cell>
          <cell r="BP372">
            <v>41532550.279748194</v>
          </cell>
          <cell r="BU372">
            <v>121780.98953611475</v>
          </cell>
        </row>
        <row r="373">
          <cell r="G373">
            <v>1671469</v>
          </cell>
          <cell r="AG373">
            <v>21584851.834155157</v>
          </cell>
          <cell r="AL373">
            <v>12941477.123403667</v>
          </cell>
          <cell r="AQ373">
            <v>3472762</v>
          </cell>
          <cell r="AV373">
            <v>12979.421047795629</v>
          </cell>
          <cell r="BA373">
            <v>67777.716159022035</v>
          </cell>
          <cell r="BF373">
            <v>1997289</v>
          </cell>
          <cell r="BK373">
            <v>1546113</v>
          </cell>
          <cell r="BP373">
            <v>41566469.096853286</v>
          </cell>
          <cell r="BU373">
            <v>121657.42895094074</v>
          </cell>
        </row>
        <row r="374">
          <cell r="G374">
            <v>1674283</v>
          </cell>
          <cell r="AG374">
            <v>21598914.376387119</v>
          </cell>
          <cell r="AL374">
            <v>12953885.580672044</v>
          </cell>
          <cell r="AQ374">
            <v>3475400</v>
          </cell>
          <cell r="AV374">
            <v>12972.671559523902</v>
          </cell>
          <cell r="BA374">
            <v>67744.040494803499</v>
          </cell>
          <cell r="BF374">
            <v>1995459</v>
          </cell>
          <cell r="BK374">
            <v>1550000</v>
          </cell>
          <cell r="BP374">
            <v>41597635.096353628</v>
          </cell>
          <cell r="BU374">
            <v>121534.8345189144</v>
          </cell>
        </row>
        <row r="375">
          <cell r="G375">
            <v>1677587</v>
          </cell>
          <cell r="AG375">
            <v>21616938.434223928</v>
          </cell>
          <cell r="AL375">
            <v>12966185.516284302</v>
          </cell>
          <cell r="AQ375">
            <v>3478041</v>
          </cell>
          <cell r="AV375">
            <v>12968.334525366279</v>
          </cell>
          <cell r="BA375">
            <v>67710.043258319318</v>
          </cell>
          <cell r="BF375">
            <v>1993643</v>
          </cell>
          <cell r="BK375">
            <v>1550000</v>
          </cell>
          <cell r="BP375">
            <v>41628784.089802697</v>
          </cell>
          <cell r="BU375">
            <v>121413.13024354485</v>
          </cell>
        </row>
        <row r="376">
          <cell r="G376">
            <v>1681332</v>
          </cell>
          <cell r="AG376">
            <v>21633164.414238013</v>
          </cell>
          <cell r="AL376">
            <v>12978673.588948376</v>
          </cell>
          <cell r="AQ376">
            <v>3480683</v>
          </cell>
          <cell r="AV376">
            <v>12962.950239252497</v>
          </cell>
          <cell r="BA376">
            <v>67677.243142559761</v>
          </cell>
          <cell r="BF376">
            <v>1991838</v>
          </cell>
          <cell r="BK376">
            <v>1550000</v>
          </cell>
          <cell r="BP376">
            <v>41658335.142480858</v>
          </cell>
          <cell r="BU376">
            <v>121292.24067835984</v>
          </cell>
        </row>
        <row r="377">
          <cell r="G377">
            <v>1685112</v>
          </cell>
          <cell r="AG377">
            <v>21646857.112692401</v>
          </cell>
          <cell r="AL377">
            <v>12991302.58919156</v>
          </cell>
          <cell r="AQ377">
            <v>3483325</v>
          </cell>
          <cell r="AV377">
            <v>12956.081651340666</v>
          </cell>
          <cell r="BA377">
            <v>67645.418324350743</v>
          </cell>
          <cell r="BF377">
            <v>1990066</v>
          </cell>
          <cell r="BK377">
            <v>1550000</v>
          </cell>
          <cell r="BP377">
            <v>41685526.841178425</v>
          </cell>
          <cell r="BU377">
            <v>121171.77444602914</v>
          </cell>
        </row>
        <row r="378">
          <cell r="G378">
            <v>1686095</v>
          </cell>
          <cell r="AG378">
            <v>21661029.269234356</v>
          </cell>
          <cell r="AL378">
            <v>13003930.98054187</v>
          </cell>
          <cell r="AQ378">
            <v>3485969</v>
          </cell>
          <cell r="AV378">
            <v>12949.534994730024</v>
          </cell>
          <cell r="BA378">
            <v>67613.799169945923</v>
          </cell>
          <cell r="BF378">
            <v>1988304</v>
          </cell>
          <cell r="BK378">
            <v>1550000</v>
          </cell>
          <cell r="BP378">
            <v>41713209.389070682</v>
          </cell>
          <cell r="BU378">
            <v>121052.14907673477</v>
          </cell>
        </row>
        <row r="379">
          <cell r="G379">
            <v>1686013</v>
          </cell>
          <cell r="AG379">
            <v>21678224.521386724</v>
          </cell>
          <cell r="AL379">
            <v>13016503.537086993</v>
          </cell>
          <cell r="AQ379">
            <v>3488615</v>
          </cell>
          <cell r="AV379">
            <v>12944.828661123131</v>
          </cell>
          <cell r="BA379">
            <v>67582.09789447712</v>
          </cell>
          <cell r="BF379">
            <v>1986546</v>
          </cell>
          <cell r="BK379">
            <v>1550000</v>
          </cell>
          <cell r="BP379">
            <v>41743865.197768167</v>
          </cell>
          <cell r="BU379">
            <v>120933.00979287633</v>
          </cell>
        </row>
        <row r="380">
          <cell r="G380">
            <v>1686826</v>
          </cell>
          <cell r="AG380">
            <v>21701248.23641311</v>
          </cell>
          <cell r="AL380">
            <v>13029005.536018183</v>
          </cell>
          <cell r="AQ380">
            <v>3491262</v>
          </cell>
          <cell r="AV380">
            <v>12943.626286165691</v>
          </cell>
          <cell r="BA380">
            <v>67550.26753961826</v>
          </cell>
          <cell r="BF380">
            <v>1984776</v>
          </cell>
          <cell r="BK380">
            <v>1550000</v>
          </cell>
          <cell r="BP380">
            <v>41780267.911725745</v>
          </cell>
          <cell r="BU380">
            <v>120814.66785092223</v>
          </cell>
        </row>
        <row r="381">
          <cell r="G381">
            <v>1689554</v>
          </cell>
          <cell r="AG381">
            <v>21727214.369793791</v>
          </cell>
          <cell r="AL381">
            <v>13041344.554159919</v>
          </cell>
          <cell r="AQ381">
            <v>3493909</v>
          </cell>
          <cell r="AV381">
            <v>12944.198933179319</v>
          </cell>
          <cell r="BA381">
            <v>67517.829957826849</v>
          </cell>
          <cell r="BF381">
            <v>1982990</v>
          </cell>
          <cell r="BK381">
            <v>1550000</v>
          </cell>
          <cell r="BP381">
            <v>41819434.063248165</v>
          </cell>
          <cell r="BU381">
            <v>120697.43099616549</v>
          </cell>
        </row>
        <row r="382">
          <cell r="G382">
            <v>1690182</v>
          </cell>
          <cell r="AG382">
            <v>21754102.7339909</v>
          </cell>
          <cell r="AL382">
            <v>13053413.811220985</v>
          </cell>
          <cell r="AQ382">
            <v>3496553</v>
          </cell>
          <cell r="AV382">
            <v>12945.337034632403</v>
          </cell>
          <cell r="BA382">
            <v>67484.177347639954</v>
          </cell>
          <cell r="BF382">
            <v>1981170</v>
          </cell>
          <cell r="BK382">
            <v>1550000</v>
          </cell>
          <cell r="BP382">
            <v>41859215.684506342</v>
          </cell>
          <cell r="BU382">
            <v>120580.4949823549</v>
          </cell>
        </row>
        <row r="383">
          <cell r="G383">
            <v>1691101</v>
          </cell>
          <cell r="AG383">
            <v>21780831.247907221</v>
          </cell>
          <cell r="AL383">
            <v>13065539.425041281</v>
          </cell>
          <cell r="AQ383">
            <v>3499195</v>
          </cell>
          <cell r="AV383">
            <v>12946.395467215067</v>
          </cell>
          <cell r="BA383">
            <v>67451.056380050388</v>
          </cell>
          <cell r="BF383">
            <v>1979358</v>
          </cell>
          <cell r="BK383">
            <v>1550000</v>
          </cell>
          <cell r="BP383">
            <v>41898899.812242962</v>
          </cell>
          <cell r="BU383">
            <v>120464.2382757028</v>
          </cell>
        </row>
        <row r="384">
          <cell r="G384">
            <v>1692174</v>
          </cell>
          <cell r="AG384">
            <v>21803141.207887322</v>
          </cell>
          <cell r="AL384">
            <v>13077782.372343257</v>
          </cell>
          <cell r="AQ384">
            <v>3501839</v>
          </cell>
          <cell r="AV384">
            <v>12944.845413249566</v>
          </cell>
          <cell r="BA384">
            <v>67418.749967508891</v>
          </cell>
          <cell r="BF384">
            <v>1977539</v>
          </cell>
          <cell r="BK384">
            <v>1550000</v>
          </cell>
          <cell r="BP384">
            <v>41934277.719525039</v>
          </cell>
          <cell r="BU384">
            <v>120348.44917948278</v>
          </cell>
        </row>
        <row r="385">
          <cell r="G385">
            <v>1694542</v>
          </cell>
          <cell r="AG385">
            <v>21818731.387013704</v>
          </cell>
          <cell r="AL385">
            <v>13090006.552779339</v>
          </cell>
          <cell r="AQ385">
            <v>3504486</v>
          </cell>
          <cell r="AV385">
            <v>12939.330445807915</v>
          </cell>
          <cell r="BA385">
            <v>67386.582763814644</v>
          </cell>
          <cell r="BF385">
            <v>1975699</v>
          </cell>
          <cell r="BK385">
            <v>1550000</v>
          </cell>
          <cell r="BP385">
            <v>41962899.079087496</v>
          </cell>
          <cell r="BU385">
            <v>120233.84710392919</v>
          </cell>
        </row>
        <row r="386">
          <cell r="G386">
            <v>1697329</v>
          </cell>
          <cell r="AG386">
            <v>21832691.941982403</v>
          </cell>
          <cell r="AL386">
            <v>13101945.505601805</v>
          </cell>
          <cell r="AQ386">
            <v>3507137</v>
          </cell>
          <cell r="AV386">
            <v>12932.879950361401</v>
          </cell>
          <cell r="BA386">
            <v>67353.155325451924</v>
          </cell>
          <cell r="BF386">
            <v>1973823</v>
          </cell>
          <cell r="BK386">
            <v>1550000</v>
          </cell>
          <cell r="BP386">
            <v>41989573.586878665</v>
          </cell>
          <cell r="BU386">
            <v>120120.11542314684</v>
          </cell>
        </row>
        <row r="387">
          <cell r="G387">
            <v>1700607</v>
          </cell>
          <cell r="AG387">
            <v>21851373.564712107</v>
          </cell>
          <cell r="AL387">
            <v>13113970.506686756</v>
          </cell>
          <cell r="AQ387">
            <v>3509790</v>
          </cell>
          <cell r="AV387">
            <v>12929.254098286097</v>
          </cell>
          <cell r="BA387">
            <v>67320.349932555051</v>
          </cell>
          <cell r="BF387">
            <v>1972009</v>
          </cell>
          <cell r="BK387">
            <v>1550000</v>
          </cell>
          <cell r="BP387">
            <v>42021119.210693322</v>
          </cell>
          <cell r="BU387">
            <v>120006.83840562573</v>
          </cell>
        </row>
        <row r="388">
          <cell r="G388">
            <v>1704327</v>
          </cell>
          <cell r="AG388">
            <v>21869010.304818023</v>
          </cell>
          <cell r="AL388">
            <v>13126130.851511011</v>
          </cell>
          <cell r="AQ388">
            <v>3512446</v>
          </cell>
          <cell r="AV388">
            <v>12925.034836122126</v>
          </cell>
          <cell r="BA388">
            <v>67288.445291574011</v>
          </cell>
          <cell r="BF388">
            <v>1970249</v>
          </cell>
          <cell r="BK388">
            <v>1550000</v>
          </cell>
          <cell r="BP388">
            <v>42051812.295623496</v>
          </cell>
          <cell r="BU388">
            <v>119894.38891322527</v>
          </cell>
        </row>
        <row r="389">
          <cell r="G389">
            <v>1708081</v>
          </cell>
          <cell r="AG389">
            <v>21884815.910345051</v>
          </cell>
          <cell r="AL389">
            <v>13138355.196609193</v>
          </cell>
          <cell r="AQ389">
            <v>3515103</v>
          </cell>
          <cell r="AV389">
            <v>12919.760631853565</v>
          </cell>
          <cell r="BA389">
            <v>67257.072244414303</v>
          </cell>
          <cell r="BF389">
            <v>1968554</v>
          </cell>
          <cell r="BK389">
            <v>1550000</v>
          </cell>
          <cell r="BP389">
            <v>42080804.246248707</v>
          </cell>
          <cell r="BU389">
            <v>119783.03378986617</v>
          </cell>
        </row>
        <row r="390">
          <cell r="G390">
            <v>1709040</v>
          </cell>
          <cell r="AG390">
            <v>21901678.538384873</v>
          </cell>
          <cell r="AL390">
            <v>13150511.801135002</v>
          </cell>
          <cell r="AQ390">
            <v>3517761</v>
          </cell>
          <cell r="AV390">
            <v>12915.136877212726</v>
          </cell>
          <cell r="BA390">
            <v>67225.554946496428</v>
          </cell>
          <cell r="BF390">
            <v>1966831</v>
          </cell>
          <cell r="BK390">
            <v>1550000</v>
          </cell>
          <cell r="BP390">
            <v>42110758.478814341</v>
          </cell>
          <cell r="BU390">
            <v>119672.08708964109</v>
          </cell>
        </row>
        <row r="391">
          <cell r="G391">
            <v>1708933</v>
          </cell>
          <cell r="AG391">
            <v>21922046.576478999</v>
          </cell>
          <cell r="AL391">
            <v>13162549.679939592</v>
          </cell>
          <cell r="AQ391">
            <v>3520421</v>
          </cell>
          <cell r="AV391">
            <v>12912.604150071644</v>
          </cell>
          <cell r="BA391">
            <v>67193.633564135584</v>
          </cell>
          <cell r="BF391">
            <v>1965076</v>
          </cell>
          <cell r="BK391">
            <v>1550000</v>
          </cell>
          <cell r="BP391">
            <v>42144069.395713061</v>
          </cell>
          <cell r="BU391">
            <v>119561.91910158153</v>
          </cell>
        </row>
        <row r="392">
          <cell r="G392">
            <v>1709723</v>
          </cell>
          <cell r="AG392">
            <v>21948690.976909369</v>
          </cell>
          <cell r="AL392">
            <v>13174544.086707419</v>
          </cell>
          <cell r="AQ392">
            <v>3523081</v>
          </cell>
          <cell r="AV392">
            <v>12913.784449557923</v>
          </cell>
          <cell r="BA392">
            <v>67161.664715536084</v>
          </cell>
          <cell r="BF392">
            <v>1963282</v>
          </cell>
          <cell r="BK392">
            <v>1550000</v>
          </cell>
          <cell r="BP392">
            <v>42183574.202911243</v>
          </cell>
          <cell r="BU392">
            <v>119452.45717288789</v>
          </cell>
        </row>
        <row r="393">
          <cell r="G393">
            <v>1712427</v>
          </cell>
          <cell r="AG393">
            <v>21978193.615195218</v>
          </cell>
          <cell r="AL393">
            <v>13186434.645869553</v>
          </cell>
          <cell r="AQ393">
            <v>3525740</v>
          </cell>
          <cell r="AV393">
            <v>12916.657078075437</v>
          </cell>
          <cell r="BA393">
            <v>67129.369594932054</v>
          </cell>
          <cell r="BF393">
            <v>1961459</v>
          </cell>
          <cell r="BK393">
            <v>1550000</v>
          </cell>
          <cell r="BP393">
            <v>42225803.400359228</v>
          </cell>
          <cell r="BU393">
            <v>119343.32635664601</v>
          </cell>
        </row>
        <row r="394">
          <cell r="G394">
            <v>1713031</v>
          </cell>
          <cell r="AG394">
            <v>22008554.583935097</v>
          </cell>
          <cell r="AL394">
            <v>13198158.610661197</v>
          </cell>
          <cell r="AQ394">
            <v>3528397</v>
          </cell>
          <cell r="AV394">
            <v>12920.042326397355</v>
          </cell>
          <cell r="BA394">
            <v>67096.430398895784</v>
          </cell>
          <cell r="BF394">
            <v>1959598</v>
          </cell>
          <cell r="BK394">
            <v>1550000</v>
          </cell>
          <cell r="BP394">
            <v>42268684.333890751</v>
          </cell>
          <cell r="BU394">
            <v>119234.82698026494</v>
          </cell>
        </row>
        <row r="395">
          <cell r="G395">
            <v>1713927</v>
          </cell>
          <cell r="AG395">
            <v>22038732.427763924</v>
          </cell>
          <cell r="AL395">
            <v>13209967.873269174</v>
          </cell>
          <cell r="AQ395">
            <v>3531053</v>
          </cell>
          <cell r="AV395">
            <v>12923.32715715588</v>
          </cell>
          <cell r="BA395">
            <v>67064.128421954258</v>
          </cell>
          <cell r="BF395">
            <v>1957739</v>
          </cell>
          <cell r="BK395">
            <v>1550000</v>
          </cell>
          <cell r="BP395">
            <v>42311468.440327555</v>
          </cell>
          <cell r="BU395">
            <v>119126.9887234216</v>
          </cell>
        </row>
        <row r="396">
          <cell r="G396">
            <v>1714976</v>
          </cell>
          <cell r="AG396">
            <v>22064524.731228463</v>
          </cell>
          <cell r="AL396">
            <v>13221893.034408404</v>
          </cell>
          <cell r="AQ396">
            <v>3533710</v>
          </cell>
          <cell r="AV396">
            <v>12924.051029709097</v>
          </cell>
          <cell r="BA396">
            <v>67032.587695341485</v>
          </cell>
          <cell r="BF396">
            <v>1955871</v>
          </cell>
          <cell r="BK396">
            <v>1550000</v>
          </cell>
          <cell r="BP396">
            <v>42349974.904931329</v>
          </cell>
          <cell r="BU396">
            <v>119019.87476177511</v>
          </cell>
        </row>
        <row r="397">
          <cell r="G397">
            <v>1717322</v>
          </cell>
          <cell r="AG397">
            <v>22083684.706693981</v>
          </cell>
          <cell r="AL397">
            <v>13233772.19887243</v>
          </cell>
          <cell r="AQ397">
            <v>3536371</v>
          </cell>
          <cell r="AV397">
            <v>12920.906658774853</v>
          </cell>
          <cell r="BA397">
            <v>67000.985314895937</v>
          </cell>
          <cell r="BF397">
            <v>1953986</v>
          </cell>
          <cell r="BK397">
            <v>1550000</v>
          </cell>
          <cell r="BP397">
            <v>42381790.044860877</v>
          </cell>
          <cell r="BU397">
            <v>118913.24827878017</v>
          </cell>
        </row>
        <row r="398">
          <cell r="G398">
            <v>1720087</v>
          </cell>
          <cell r="AG398">
            <v>22101226.880277421</v>
          </cell>
          <cell r="AL398">
            <v>13245344.414208386</v>
          </cell>
          <cell r="AQ398">
            <v>3539036</v>
          </cell>
          <cell r="AV398">
            <v>12916.837598112428</v>
          </cell>
          <cell r="BA398">
            <v>66968.030262704124</v>
          </cell>
          <cell r="BF398">
            <v>1952079</v>
          </cell>
          <cell r="BK398">
            <v>1550000</v>
          </cell>
          <cell r="BP398">
            <v>42411662.433780268</v>
          </cell>
          <cell r="BU398">
            <v>118807.10686879822</v>
          </cell>
        </row>
        <row r="399">
          <cell r="G399">
            <v>1723344</v>
          </cell>
          <cell r="AG399">
            <v>22122391.237425778</v>
          </cell>
          <cell r="AL399">
            <v>13256919.623844482</v>
          </cell>
          <cell r="AQ399">
            <v>3541704</v>
          </cell>
          <cell r="AV399">
            <v>12914.905346618525</v>
          </cell>
          <cell r="BA399">
            <v>66935.264671213823</v>
          </cell>
          <cell r="BF399">
            <v>1950157</v>
          </cell>
          <cell r="BK399">
            <v>1550000</v>
          </cell>
          <cell r="BP399">
            <v>42445148.000564724</v>
          </cell>
          <cell r="BU399">
            <v>118701.74615410395</v>
          </cell>
        </row>
        <row r="400">
          <cell r="G400">
            <v>1727041</v>
          </cell>
          <cell r="AG400">
            <v>22141489.343626283</v>
          </cell>
          <cell r="AL400">
            <v>13268631.757828239</v>
          </cell>
          <cell r="AQ400">
            <v>3544373</v>
          </cell>
          <cell r="AV400">
            <v>12911.786865828664</v>
          </cell>
          <cell r="BA400">
            <v>66903.391060030117</v>
          </cell>
          <cell r="BF400">
            <v>1948216</v>
          </cell>
          <cell r="BK400">
            <v>1550000</v>
          </cell>
          <cell r="BP400">
            <v>42476686.240748979</v>
          </cell>
          <cell r="BU400">
            <v>118597.09449850822</v>
          </cell>
        </row>
        <row r="401">
          <cell r="G401">
            <v>1730776</v>
          </cell>
          <cell r="AG401">
            <v>22157766.976417948</v>
          </cell>
          <cell r="AL401">
            <v>13280412.878834637</v>
          </cell>
          <cell r="AQ401">
            <v>3547043</v>
          </cell>
          <cell r="AV401">
            <v>12907.044223314919</v>
          </cell>
          <cell r="BA401">
            <v>66872.03548690553</v>
          </cell>
          <cell r="BF401">
            <v>1946259</v>
          </cell>
          <cell r="BK401">
            <v>1550000</v>
          </cell>
          <cell r="BP401">
            <v>42505457.994547047</v>
          </cell>
          <cell r="BU401">
            <v>118492.81769186228</v>
          </cell>
        </row>
        <row r="402">
          <cell r="G402">
            <v>1731714</v>
          </cell>
          <cell r="AG402">
            <v>22174095.499411304</v>
          </cell>
          <cell r="AL402">
            <v>13292156.787941124</v>
          </cell>
          <cell r="AQ402">
            <v>3549715</v>
          </cell>
          <cell r="AV402">
            <v>12902.354768178751</v>
          </cell>
          <cell r="BA402">
            <v>66840.689709843937</v>
          </cell>
          <cell r="BF402">
            <v>1944287</v>
          </cell>
          <cell r="BK402">
            <v>1550000</v>
          </cell>
          <cell r="BP402">
            <v>42534230.426646888</v>
          </cell>
          <cell r="BU402">
            <v>118389.27629439607</v>
          </cell>
        </row>
        <row r="403">
          <cell r="G403">
            <v>1731585</v>
          </cell>
          <cell r="AG403">
            <v>22192926.707488414</v>
          </cell>
          <cell r="AL403">
            <v>13303810.025131511</v>
          </cell>
          <cell r="AQ403">
            <v>3552389</v>
          </cell>
          <cell r="AV403">
            <v>12899.143986710664</v>
          </cell>
          <cell r="BA403">
            <v>66809.057107719316</v>
          </cell>
          <cell r="BF403">
            <v>1942295</v>
          </cell>
          <cell r="BK403">
            <v>1550000</v>
          </cell>
          <cell r="BP403">
            <v>42565396.871914387</v>
          </cell>
          <cell r="BU403">
            <v>118286.46586289663</v>
          </cell>
        </row>
        <row r="404">
          <cell r="G404">
            <v>1732357</v>
          </cell>
          <cell r="AG404">
            <v>22217060.94010732</v>
          </cell>
          <cell r="AL404">
            <v>13315443.904436193</v>
          </cell>
          <cell r="AQ404">
            <v>3555063</v>
          </cell>
          <cell r="AV404">
            <v>12899.030363386129</v>
          </cell>
          <cell r="BA404">
            <v>66777.496363357393</v>
          </cell>
          <cell r="BF404">
            <v>1940280</v>
          </cell>
          <cell r="BK404">
            <v>1550000</v>
          </cell>
          <cell r="BP404">
            <v>42601823.98383797</v>
          </cell>
          <cell r="BU404">
            <v>118183.988098701</v>
          </cell>
        </row>
        <row r="405">
          <cell r="G405">
            <v>1735041</v>
          </cell>
          <cell r="AG405">
            <v>22244050.753531836</v>
          </cell>
          <cell r="AL405">
            <v>13326977.035683611</v>
          </cell>
          <cell r="AQ405">
            <v>3557737</v>
          </cell>
          <cell r="AV405">
            <v>12900.585569797617</v>
          </cell>
          <cell r="BA405">
            <v>66745.599441491635</v>
          </cell>
          <cell r="BF405">
            <v>1938255</v>
          </cell>
          <cell r="BK405">
            <v>1550000</v>
          </cell>
          <cell r="BP405">
            <v>42640995.928509906</v>
          </cell>
          <cell r="BU405">
            <v>118082.16798690092</v>
          </cell>
        </row>
        <row r="406">
          <cell r="G406">
            <v>1735628</v>
          </cell>
          <cell r="AG406">
            <v>22271944.169508625</v>
          </cell>
          <cell r="AL406">
            <v>13338346.908825275</v>
          </cell>
          <cell r="AQ406">
            <v>3560408</v>
          </cell>
          <cell r="AV406">
            <v>12902.671447993434</v>
          </cell>
          <cell r="BA406">
            <v>66713.054924596028</v>
          </cell>
          <cell r="BF406">
            <v>1936211</v>
          </cell>
          <cell r="BK406">
            <v>1550000</v>
          </cell>
          <cell r="BP406">
            <v>42680886.217628352</v>
          </cell>
          <cell r="BU406">
            <v>117980.57630441686</v>
          </cell>
        </row>
        <row r="407">
          <cell r="G407">
            <v>1736504</v>
          </cell>
          <cell r="AG407">
            <v>22299670.696805671</v>
          </cell>
          <cell r="AL407">
            <v>13349806.118089022</v>
          </cell>
          <cell r="AQ407">
            <v>3563078</v>
          </cell>
          <cell r="AV407">
            <v>12904.668649253694</v>
          </cell>
          <cell r="BA407">
            <v>66681.126976141066</v>
          </cell>
          <cell r="BF407">
            <v>1934189</v>
          </cell>
          <cell r="BK407">
            <v>1550000</v>
          </cell>
          <cell r="BP407">
            <v>42720719.954189152</v>
          </cell>
          <cell r="BU407">
            <v>117879.27811688419</v>
          </cell>
        </row>
        <row r="408">
          <cell r="G408">
            <v>1737537</v>
          </cell>
          <cell r="AG408">
            <v>22323067.581067346</v>
          </cell>
          <cell r="AL408">
            <v>13361403.418393489</v>
          </cell>
          <cell r="AQ408">
            <v>3565748</v>
          </cell>
          <cell r="AV408">
            <v>12904.168642015571</v>
          </cell>
          <cell r="BA408">
            <v>66650.056209593851</v>
          </cell>
          <cell r="BF408">
            <v>1932176</v>
          </cell>
          <cell r="BK408">
            <v>1550000</v>
          </cell>
          <cell r="BP408">
            <v>42756371.138755299</v>
          </cell>
          <cell r="BU408">
            <v>117778.62923203963</v>
          </cell>
        </row>
        <row r="409">
          <cell r="G409">
            <v>1739865</v>
          </cell>
          <cell r="AG409">
            <v>22339862.445498016</v>
          </cell>
          <cell r="AL409">
            <v>13372981.99114579</v>
          </cell>
          <cell r="AQ409">
            <v>3568422</v>
          </cell>
          <cell r="AV409">
            <v>12899.868644862869</v>
          </cell>
          <cell r="BA409">
            <v>66619.05787423224</v>
          </cell>
          <cell r="BF409">
            <v>1930152</v>
          </cell>
          <cell r="BK409">
            <v>1550000</v>
          </cell>
          <cell r="BP409">
            <v>42785394.575938269</v>
          </cell>
          <cell r="BU409">
            <v>117678.43421768595</v>
          </cell>
        </row>
        <row r="410">
          <cell r="G410">
            <v>1742613</v>
          </cell>
          <cell r="AG410">
            <v>22355078.861358874</v>
          </cell>
          <cell r="AL410">
            <v>13384282.980647121</v>
          </cell>
          <cell r="AQ410">
            <v>3571101</v>
          </cell>
          <cell r="AV410">
            <v>12894.678036094805</v>
          </cell>
          <cell r="BA410">
            <v>66586.816152071449</v>
          </cell>
          <cell r="BF410">
            <v>1928109</v>
          </cell>
          <cell r="BK410">
            <v>1550000</v>
          </cell>
          <cell r="BP410">
            <v>42812547.981300458</v>
          </cell>
          <cell r="BU410">
            <v>117579.04643269686</v>
          </cell>
        </row>
        <row r="411">
          <cell r="G411">
            <v>1745853</v>
          </cell>
          <cell r="AG411">
            <v>22374895.858215012</v>
          </cell>
          <cell r="AL411">
            <v>13395453.921123037</v>
          </cell>
          <cell r="AQ411">
            <v>3573782</v>
          </cell>
          <cell r="AV411">
            <v>12892.159979273543</v>
          </cell>
          <cell r="BA411">
            <v>66554.096475524973</v>
          </cell>
          <cell r="BF411">
            <v>1926133</v>
          </cell>
          <cell r="BK411">
            <v>1541847</v>
          </cell>
          <cell r="BP411">
            <v>42836087.918632515</v>
          </cell>
          <cell r="BU411">
            <v>117480.04076220949</v>
          </cell>
        </row>
        <row r="412">
          <cell r="G412">
            <v>1749534</v>
          </cell>
          <cell r="AG412">
            <v>22393835.179708701</v>
          </cell>
          <cell r="AL412">
            <v>13406741.401059568</v>
          </cell>
          <cell r="AQ412">
            <v>3576465</v>
          </cell>
          <cell r="AV412">
            <v>12889.15209038514</v>
          </cell>
          <cell r="BA412">
            <v>66522.124153009456</v>
          </cell>
          <cell r="BF412">
            <v>1924222</v>
          </cell>
          <cell r="BK412">
            <v>1533825</v>
          </cell>
          <cell r="BP412">
            <v>42859064.720062733</v>
          </cell>
          <cell r="BU412">
            <v>117381.41538461538</v>
          </cell>
        </row>
        <row r="413">
          <cell r="G413">
            <v>1753254</v>
          </cell>
          <cell r="AG413">
            <v>22411152.890742056</v>
          </cell>
          <cell r="AL413">
            <v>13418059.48480182</v>
          </cell>
          <cell r="AQ413">
            <v>3579148</v>
          </cell>
          <cell r="AV413">
            <v>12885.2276054581</v>
          </cell>
          <cell r="BA413">
            <v>66490.442812436231</v>
          </cell>
          <cell r="BF413">
            <v>1922387</v>
          </cell>
          <cell r="BK413">
            <v>1525634</v>
          </cell>
          <cell r="BP413">
            <v>42880357.514838345</v>
          </cell>
          <cell r="BU413">
            <v>117283.10295298275</v>
          </cell>
        </row>
        <row r="414">
          <cell r="G414">
            <v>1754177</v>
          </cell>
          <cell r="AG414">
            <v>22429703.559091423</v>
          </cell>
          <cell r="AL414">
            <v>13429335.489209715</v>
          </cell>
          <cell r="AQ414">
            <v>3581833</v>
          </cell>
          <cell r="AV414">
            <v>12882.028935321227</v>
          </cell>
          <cell r="BA414">
            <v>66458.691533073899</v>
          </cell>
          <cell r="BF414">
            <v>1920548</v>
          </cell>
          <cell r="BK414">
            <v>1516999</v>
          </cell>
          <cell r="BP414">
            <v>42902395.187595606</v>
          </cell>
          <cell r="BU414">
            <v>117185.48690517087</v>
          </cell>
        </row>
        <row r="415">
          <cell r="G415">
            <v>1754032</v>
          </cell>
          <cell r="AG415">
            <v>22451888.350623794</v>
          </cell>
          <cell r="AL415">
            <v>13440536.593472691</v>
          </cell>
          <cell r="AQ415">
            <v>3584520</v>
          </cell>
          <cell r="AV415">
            <v>12880.931929593293</v>
          </cell>
          <cell r="BA415">
            <v>66426.735661418512</v>
          </cell>
          <cell r="BF415">
            <v>1918702</v>
          </cell>
          <cell r="BK415">
            <v>1508012</v>
          </cell>
          <cell r="BP415">
            <v>42927635.083390951</v>
          </cell>
          <cell r="BU415">
            <v>117088.24442109503</v>
          </cell>
        </row>
        <row r="416">
          <cell r="G416">
            <v>1754791</v>
          </cell>
          <cell r="AG416">
            <v>22480418.309624612</v>
          </cell>
          <cell r="AL416">
            <v>13451748.707793679</v>
          </cell>
          <cell r="AQ416">
            <v>3587208</v>
          </cell>
          <cell r="AV416">
            <v>12883.481674906239</v>
          </cell>
          <cell r="BA416">
            <v>66394.972609885706</v>
          </cell>
          <cell r="BF416">
            <v>1916846</v>
          </cell>
          <cell r="BK416">
            <v>1499481</v>
          </cell>
          <cell r="BP416">
            <v>42959678.156712756</v>
          </cell>
          <cell r="BU416">
            <v>116991.65907948199</v>
          </cell>
        </row>
        <row r="417">
          <cell r="G417">
            <v>1757460</v>
          </cell>
          <cell r="AG417">
            <v>22511778.946416106</v>
          </cell>
          <cell r="AL417">
            <v>13462866.167502107</v>
          </cell>
          <cell r="AQ417">
            <v>3589895</v>
          </cell>
          <cell r="AV417">
            <v>12887.655704326064</v>
          </cell>
          <cell r="BA417">
            <v>66362.907947240266</v>
          </cell>
          <cell r="BF417">
            <v>1914982</v>
          </cell>
          <cell r="BK417">
            <v>1491241</v>
          </cell>
          <cell r="BP417">
            <v>42994739.253212675</v>
          </cell>
          <cell r="BU417">
            <v>116895.34467226015</v>
          </cell>
        </row>
        <row r="418">
          <cell r="G418">
            <v>1758032</v>
          </cell>
          <cell r="AG418">
            <v>22544042.23515819</v>
          </cell>
          <cell r="AL418">
            <v>13473828.941242483</v>
          </cell>
          <cell r="AQ418">
            <v>3592579</v>
          </cell>
          <cell r="AV418">
            <v>12892.346233243778</v>
          </cell>
          <cell r="BA418">
            <v>66330.219997903579</v>
          </cell>
          <cell r="BF418">
            <v>1913101</v>
          </cell>
          <cell r="BK418">
            <v>1483072</v>
          </cell>
          <cell r="BP418">
            <v>43030599.315695129</v>
          </cell>
          <cell r="BU418">
            <v>116799.23490191085</v>
          </cell>
        </row>
        <row r="419">
          <cell r="G419">
            <v>1758896</v>
          </cell>
          <cell r="AG419">
            <v>22576256.708661027</v>
          </cell>
          <cell r="AL419">
            <v>13484887.715402467</v>
          </cell>
          <cell r="AQ419">
            <v>3595262</v>
          </cell>
          <cell r="AV419">
            <v>12897.006238010941</v>
          </cell>
          <cell r="BA419">
            <v>66298.143613917899</v>
          </cell>
          <cell r="BF419">
            <v>1911235</v>
          </cell>
          <cell r="BK419">
            <v>1474571</v>
          </cell>
          <cell r="BP419">
            <v>43066188.563357957</v>
          </cell>
          <cell r="BU419">
            <v>116703.70941433289</v>
          </cell>
        </row>
        <row r="420">
          <cell r="G420">
            <v>1759915</v>
          </cell>
          <cell r="AG420">
            <v>22604372.740500964</v>
          </cell>
          <cell r="AL420">
            <v>13496097.441280976</v>
          </cell>
          <cell r="AQ420">
            <v>3597946</v>
          </cell>
          <cell r="AV420">
            <v>12899.326106638509</v>
          </cell>
          <cell r="BA420">
            <v>66266.946143916837</v>
          </cell>
          <cell r="BF420">
            <v>1909366</v>
          </cell>
          <cell r="BK420">
            <v>1467070</v>
          </cell>
          <cell r="BP420">
            <v>43098828.321076401</v>
          </cell>
          <cell r="BU420">
            <v>116608.5145803343</v>
          </cell>
        </row>
        <row r="421">
          <cell r="G421">
            <v>1762230</v>
          </cell>
          <cell r="AG421">
            <v>22626218.031092912</v>
          </cell>
          <cell r="AL421">
            <v>13507309.395379299</v>
          </cell>
          <cell r="AQ421">
            <v>3600634</v>
          </cell>
          <cell r="AV421">
            <v>12898.074374754489</v>
          </cell>
          <cell r="BA421">
            <v>66235.894789545782</v>
          </cell>
          <cell r="BF421">
            <v>1907484</v>
          </cell>
          <cell r="BK421">
            <v>1457777</v>
          </cell>
          <cell r="BP421">
            <v>43123398.565766677</v>
          </cell>
          <cell r="BU421">
            <v>116514.06012361259</v>
          </cell>
        </row>
        <row r="422">
          <cell r="G422">
            <v>1764966</v>
          </cell>
          <cell r="AG422">
            <v>22646741.946102537</v>
          </cell>
          <cell r="AL422">
            <v>13518276.946909193</v>
          </cell>
          <cell r="AQ422">
            <v>3603326</v>
          </cell>
          <cell r="AV422">
            <v>12896.080192758671</v>
          </cell>
          <cell r="BA422">
            <v>66203.781068263939</v>
          </cell>
          <cell r="BF422">
            <v>1905577</v>
          </cell>
          <cell r="BK422">
            <v>1450000</v>
          </cell>
          <cell r="BP422">
            <v>43147898.032306194</v>
          </cell>
          <cell r="BU422">
            <v>116420.02837811278</v>
          </cell>
        </row>
        <row r="423">
          <cell r="G423">
            <v>1768194</v>
          </cell>
          <cell r="AG423">
            <v>22671249.726437133</v>
          </cell>
          <cell r="AL423">
            <v>13529156.781409765</v>
          </cell>
          <cell r="AQ423">
            <v>3606021</v>
          </cell>
          <cell r="AV423">
            <v>12896.363762326424</v>
          </cell>
          <cell r="BA423">
            <v>66171.375378001321</v>
          </cell>
          <cell r="BF423">
            <v>1903690</v>
          </cell>
          <cell r="BK423">
            <v>1441846</v>
          </cell>
          <cell r="BP423">
            <v>43175939.647141352</v>
          </cell>
          <cell r="BU423">
            <v>116326.6978324628</v>
          </cell>
        </row>
        <row r="424">
          <cell r="G424">
            <v>1771863</v>
          </cell>
          <cell r="AG424">
            <v>22694216.023865968</v>
          </cell>
          <cell r="AL424">
            <v>13540244.459841987</v>
          </cell>
          <cell r="AQ424">
            <v>3608718</v>
          </cell>
          <cell r="AV424">
            <v>12895.778126917121</v>
          </cell>
          <cell r="BA424">
            <v>66140.122499530393</v>
          </cell>
          <cell r="BF424">
            <v>1901825</v>
          </cell>
          <cell r="BK424">
            <v>1433823</v>
          </cell>
          <cell r="BP424">
            <v>43202802.623002417</v>
          </cell>
          <cell r="BU424">
            <v>116233.72029041912</v>
          </cell>
        </row>
        <row r="425">
          <cell r="G425">
            <v>1775570</v>
          </cell>
          <cell r="AG425">
            <v>22714881.487139042</v>
          </cell>
          <cell r="AL425">
            <v>13551489.377698993</v>
          </cell>
          <cell r="AQ425">
            <v>3611416</v>
          </cell>
          <cell r="AV425">
            <v>12893.895610918709</v>
          </cell>
          <cell r="BA425">
            <v>66109.77102855983</v>
          </cell>
          <cell r="BF425">
            <v>1900000</v>
          </cell>
          <cell r="BK425">
            <v>1425633</v>
          </cell>
          <cell r="BP425">
            <v>43227396.004132502</v>
          </cell>
          <cell r="BU425">
            <v>116141.37321112718</v>
          </cell>
        </row>
        <row r="426">
          <cell r="G426">
            <v>1776480</v>
          </cell>
          <cell r="AG426">
            <v>22736126.750537813</v>
          </cell>
          <cell r="AL426">
            <v>13562814.186528603</v>
          </cell>
          <cell r="AQ426">
            <v>3614115</v>
          </cell>
          <cell r="AV426">
            <v>12892.353756104923</v>
          </cell>
          <cell r="BA426">
            <v>66079.940559209397</v>
          </cell>
          <cell r="BF426">
            <v>1898187</v>
          </cell>
          <cell r="BK426">
            <v>1416999</v>
          </cell>
          <cell r="BP426">
            <v>43252218.076360874</v>
          </cell>
          <cell r="BU426">
            <v>116049.34241333636</v>
          </cell>
        </row>
        <row r="427">
          <cell r="G427">
            <v>1776322</v>
          </cell>
          <cell r="AG427">
            <v>22760371.440362561</v>
          </cell>
          <cell r="AL427">
            <v>13574173.362180497</v>
          </cell>
          <cell r="AQ427">
            <v>3616815</v>
          </cell>
          <cell r="AV427">
            <v>12892.522071420948</v>
          </cell>
          <cell r="BA427">
            <v>66050.407496292188</v>
          </cell>
          <cell r="BF427">
            <v>1896380</v>
          </cell>
          <cell r="BK427">
            <v>1408012</v>
          </cell>
          <cell r="BP427">
            <v>43279727.941837519</v>
          </cell>
          <cell r="BU427">
            <v>115957.93624712455</v>
          </cell>
        </row>
        <row r="428">
          <cell r="G428">
            <v>1777070</v>
          </cell>
          <cell r="AG428">
            <v>22790332.752242032</v>
          </cell>
          <cell r="AL428">
            <v>13585593.240077075</v>
          </cell>
          <cell r="AQ428">
            <v>3619516</v>
          </cell>
          <cell r="AV428">
            <v>12895.931476341177</v>
          </cell>
          <cell r="BA428">
            <v>66021.298605532022</v>
          </cell>
          <cell r="BF428">
            <v>1894567</v>
          </cell>
          <cell r="BK428">
            <v>1399481</v>
          </cell>
          <cell r="BP428">
            <v>43313466.131613553</v>
          </cell>
          <cell r="BU428">
            <v>115866.84201961783</v>
          </cell>
        </row>
        <row r="429">
          <cell r="G429">
            <v>1779725</v>
          </cell>
          <cell r="AG429">
            <v>22823208.70428703</v>
          </cell>
          <cell r="AL429">
            <v>13597004.807679841</v>
          </cell>
          <cell r="AQ429">
            <v>3622216</v>
          </cell>
          <cell r="AV429">
            <v>12900.989754163598</v>
          </cell>
          <cell r="BA429">
            <v>65992.277240008421</v>
          </cell>
          <cell r="BF429">
            <v>1892749</v>
          </cell>
          <cell r="BK429">
            <v>1391242</v>
          </cell>
          <cell r="BP429">
            <v>43350396.65126133</v>
          </cell>
          <cell r="BU429">
            <v>115775.99437455551</v>
          </cell>
        </row>
        <row r="430">
          <cell r="G430">
            <v>1780285</v>
          </cell>
          <cell r="AG430">
            <v>22856995.627161015</v>
          </cell>
          <cell r="AL430">
            <v>13608313.290328044</v>
          </cell>
          <cell r="AQ430">
            <v>3624914</v>
          </cell>
          <cell r="AV430">
            <v>12906.559114461865</v>
          </cell>
          <cell r="BA430">
            <v>65962.883597731867</v>
          </cell>
          <cell r="BF430">
            <v>1890912</v>
          </cell>
          <cell r="BK430">
            <v>1383073</v>
          </cell>
          <cell r="BP430">
            <v>43388184.05678352</v>
          </cell>
          <cell r="BU430">
            <v>115685.66793436343</v>
          </cell>
        </row>
        <row r="431">
          <cell r="G431">
            <v>1781135</v>
          </cell>
          <cell r="AG431">
            <v>22890636.550913874</v>
          </cell>
          <cell r="AL431">
            <v>13619730.731789146</v>
          </cell>
          <cell r="AQ431">
            <v>3627611</v>
          </cell>
          <cell r="AV431">
            <v>12912.042966132047</v>
          </cell>
          <cell r="BA431">
            <v>65934.145550756963</v>
          </cell>
          <cell r="BF431">
            <v>1889097</v>
          </cell>
          <cell r="BK431">
            <v>1374573</v>
          </cell>
          <cell r="BP431">
            <v>43425624.42199748</v>
          </cell>
          <cell r="BU431">
            <v>115595.89146586932</v>
          </cell>
        </row>
        <row r="432">
          <cell r="G432">
            <v>1782141</v>
          </cell>
          <cell r="AG432">
            <v>22920011.696733959</v>
          </cell>
          <cell r="AL432">
            <v>13631292.802537717</v>
          </cell>
          <cell r="AQ432">
            <v>3630309</v>
          </cell>
          <cell r="AV432">
            <v>12915.119541138185</v>
          </cell>
          <cell r="BA432">
            <v>65906.232991834462</v>
          </cell>
          <cell r="BF432">
            <v>1887293</v>
          </cell>
          <cell r="BK432">
            <v>1367071</v>
          </cell>
          <cell r="BP432">
            <v>43459953.638566144</v>
          </cell>
          <cell r="BU432">
            <v>115506.41912852575</v>
          </cell>
        </row>
        <row r="433">
          <cell r="G433">
            <v>1784443</v>
          </cell>
          <cell r="AG433">
            <v>22942962.118038513</v>
          </cell>
          <cell r="AL433">
            <v>13642868.497369274</v>
          </cell>
          <cell r="AQ433">
            <v>3633010</v>
          </cell>
          <cell r="AV433">
            <v>12914.58110459367</v>
          </cell>
          <cell r="BA433">
            <v>65878.51011326375</v>
          </cell>
          <cell r="BF433">
            <v>1885484</v>
          </cell>
          <cell r="BK433">
            <v>1357777</v>
          </cell>
          <cell r="BP433">
            <v>43486077.754702248</v>
          </cell>
          <cell r="BU433">
            <v>115417.31307879256</v>
          </cell>
        </row>
        <row r="434">
          <cell r="G434">
            <v>1787165</v>
          </cell>
          <cell r="AG434">
            <v>22964511.918059386</v>
          </cell>
          <cell r="AL434">
            <v>13654206.608100746</v>
          </cell>
          <cell r="AQ434">
            <v>3635716</v>
          </cell>
          <cell r="AV434">
            <v>12913.264672150726</v>
          </cell>
          <cell r="BA434">
            <v>65849.764632373292</v>
          </cell>
          <cell r="BF434">
            <v>1883652</v>
          </cell>
          <cell r="BK434">
            <v>1350000</v>
          </cell>
          <cell r="BP434">
            <v>43512062.665454589</v>
          </cell>
          <cell r="BU434">
            <v>115328.63509719851</v>
          </cell>
        </row>
        <row r="435">
          <cell r="G435">
            <v>1790380</v>
          </cell>
          <cell r="AG435">
            <v>22990116.712079287</v>
          </cell>
          <cell r="AL435">
            <v>13664858.150286749</v>
          </cell>
          <cell r="AQ435">
            <v>3638424</v>
          </cell>
          <cell r="AV435">
            <v>12914.236644599485</v>
          </cell>
          <cell r="BA435">
            <v>65817.837791921062</v>
          </cell>
          <cell r="BF435">
            <v>1881838</v>
          </cell>
          <cell r="BK435">
            <v>1350000</v>
          </cell>
          <cell r="BP435">
            <v>43549213.001660489</v>
          </cell>
          <cell r="BU435">
            <v>115240.59239473274</v>
          </cell>
        </row>
        <row r="436">
          <cell r="G436">
            <v>1794034</v>
          </cell>
          <cell r="AG436">
            <v>23014277.569659173</v>
          </cell>
          <cell r="AL436">
            <v>13675616.532129128</v>
          </cell>
          <cell r="AQ436">
            <v>3641134</v>
          </cell>
          <cell r="AV436">
            <v>12914.405398048146</v>
          </cell>
          <cell r="BA436">
            <v>65786.558253575713</v>
          </cell>
          <cell r="BF436">
            <v>1880038</v>
          </cell>
          <cell r="BK436">
            <v>1350000</v>
          </cell>
          <cell r="BP436">
            <v>43585042.241082758</v>
          </cell>
          <cell r="BU436">
            <v>115153.18140728812</v>
          </cell>
        </row>
        <row r="437">
          <cell r="G437">
            <v>1797729</v>
          </cell>
          <cell r="AG437">
            <v>23036249.366178248</v>
          </cell>
          <cell r="AL437">
            <v>13686476.409106605</v>
          </cell>
          <cell r="AQ437">
            <v>3643845</v>
          </cell>
          <cell r="AV437">
            <v>12913.353926722395</v>
          </cell>
          <cell r="BA437">
            <v>65755.897818013807</v>
          </cell>
          <cell r="BF437">
            <v>1878271</v>
          </cell>
          <cell r="BK437">
            <v>1350000</v>
          </cell>
          <cell r="BP437">
            <v>43618817.91457931</v>
          </cell>
          <cell r="BU437">
            <v>115066.06422479467</v>
          </cell>
        </row>
        <row r="438">
          <cell r="G438">
            <v>1798625</v>
          </cell>
          <cell r="AG438">
            <v>23058759.413619932</v>
          </cell>
          <cell r="AL438">
            <v>13697338.479188524</v>
          </cell>
          <cell r="AQ438">
            <v>3646558</v>
          </cell>
          <cell r="AV438">
            <v>12912.614479549082</v>
          </cell>
          <cell r="BA438">
            <v>65725.351303191215</v>
          </cell>
          <cell r="BF438">
            <v>1876509</v>
          </cell>
          <cell r="BK438">
            <v>1350000</v>
          </cell>
          <cell r="BP438">
            <v>43653141.032102913</v>
          </cell>
          <cell r="BU438">
            <v>114979.27105804576</v>
          </cell>
        </row>
        <row r="439">
          <cell r="G439">
            <v>1798452</v>
          </cell>
          <cell r="AG439">
            <v>23084200.003407419</v>
          </cell>
          <cell r="AL439">
            <v>13708177.859210521</v>
          </cell>
          <cell r="AQ439">
            <v>3649273</v>
          </cell>
          <cell r="AV439">
            <v>12913.524961647292</v>
          </cell>
          <cell r="BA439">
            <v>65694.825230024842</v>
          </cell>
          <cell r="BF439">
            <v>1874749</v>
          </cell>
          <cell r="BK439">
            <v>1350000</v>
          </cell>
          <cell r="BP439">
            <v>43690376.0019124</v>
          </cell>
          <cell r="BU439">
            <v>114892.80045336601</v>
          </cell>
        </row>
        <row r="440">
          <cell r="G440">
            <v>1799187</v>
          </cell>
          <cell r="AG440">
            <v>23115291.544682268</v>
          </cell>
          <cell r="AL440">
            <v>13719023.655473368</v>
          </cell>
          <cell r="AQ440">
            <v>3651988</v>
          </cell>
          <cell r="AV440">
            <v>12917.599326539837</v>
          </cell>
          <cell r="BA440">
            <v>65664.458762417838</v>
          </cell>
          <cell r="BF440">
            <v>1872980</v>
          </cell>
          <cell r="BK440">
            <v>1350000</v>
          </cell>
          <cell r="BP440">
            <v>43733259.339450106</v>
          </cell>
          <cell r="BU440">
            <v>114806.88885512341</v>
          </cell>
        </row>
        <row r="441">
          <cell r="G441">
            <v>1801827</v>
          </cell>
          <cell r="AG441">
            <v>23149205.614420027</v>
          </cell>
          <cell r="AL441">
            <v>13729804.100241618</v>
          </cell>
          <cell r="AQ441">
            <v>3654702</v>
          </cell>
          <cell r="AV441">
            <v>12923.250025739937</v>
          </cell>
          <cell r="BA441">
            <v>65633.908150615724</v>
          </cell>
          <cell r="BF441">
            <v>1871205</v>
          </cell>
          <cell r="BK441">
            <v>1350000</v>
          </cell>
          <cell r="BP441">
            <v>43778892.853956111</v>
          </cell>
          <cell r="BU441">
            <v>114721.20161030849</v>
          </cell>
        </row>
        <row r="442">
          <cell r="G442">
            <v>1802374</v>
          </cell>
          <cell r="AG442">
            <v>23183992.47571522</v>
          </cell>
          <cell r="AL442">
            <v>13740423.724342193</v>
          </cell>
          <cell r="AQ442">
            <v>3657414</v>
          </cell>
          <cell r="AV442">
            <v>12929.383671135216</v>
          </cell>
          <cell r="BA442">
            <v>65602.692099036925</v>
          </cell>
          <cell r="BF442">
            <v>1869419</v>
          </cell>
          <cell r="BK442">
            <v>1350000</v>
          </cell>
          <cell r="BP442">
            <v>43825225.33935187</v>
          </cell>
          <cell r="BU442">
            <v>114636.00579853993</v>
          </cell>
        </row>
        <row r="443">
          <cell r="G443">
            <v>1803209</v>
          </cell>
          <cell r="AG443">
            <v>23218630.085546792</v>
          </cell>
          <cell r="AL443">
            <v>13751104.886110812</v>
          </cell>
          <cell r="AQ443">
            <v>3660125</v>
          </cell>
          <cell r="AV443">
            <v>12935.430594402947</v>
          </cell>
          <cell r="BA443">
            <v>65571.899426880002</v>
          </cell>
          <cell r="BF443">
            <v>1867663</v>
          </cell>
          <cell r="BK443">
            <v>1350000</v>
          </cell>
          <cell r="BP443">
            <v>43871499.110952057</v>
          </cell>
          <cell r="BU443">
            <v>114550.73234852278</v>
          </cell>
        </row>
        <row r="444">
          <cell r="G444">
            <v>1804200</v>
          </cell>
          <cell r="AG444">
            <v>23249005.388048824</v>
          </cell>
          <cell r="AL444">
            <v>13761900.294946216</v>
          </cell>
          <cell r="AQ444">
            <v>3662837</v>
          </cell>
          <cell r="AV444">
            <v>12939.101976617527</v>
          </cell>
          <cell r="BA444">
            <v>65541.779511796485</v>
          </cell>
          <cell r="BF444">
            <v>1865927</v>
          </cell>
          <cell r="BK444">
            <v>1350000</v>
          </cell>
          <cell r="BP444">
            <v>43913645.822289497</v>
          </cell>
          <cell r="BU444">
            <v>114466.04095918666</v>
          </cell>
        </row>
        <row r="445">
          <cell r="G445">
            <v>1806488</v>
          </cell>
          <cell r="AG445">
            <v>23272955.569124218</v>
          </cell>
          <cell r="AL445">
            <v>13772699.136360586</v>
          </cell>
          <cell r="AQ445">
            <v>3665552</v>
          </cell>
          <cell r="AV445">
            <v>12939.202036979374</v>
          </cell>
          <cell r="BA445">
            <v>65511.802670825702</v>
          </cell>
          <cell r="BF445">
            <v>1864205</v>
          </cell>
          <cell r="BK445">
            <v>1350000</v>
          </cell>
          <cell r="BP445">
            <v>43949387.844779268</v>
          </cell>
          <cell r="BU445">
            <v>114381.69336384439</v>
          </cell>
        </row>
        <row r="446">
          <cell r="G446">
            <v>1809196</v>
          </cell>
          <cell r="AG446">
            <v>23295449.528965425</v>
          </cell>
          <cell r="AL446">
            <v>13783284.085221265</v>
          </cell>
          <cell r="AQ446">
            <v>3668271</v>
          </cell>
          <cell r="AV446">
            <v>12938.501479196862</v>
          </cell>
          <cell r="BA446">
            <v>65480.935843361112</v>
          </cell>
          <cell r="BF446">
            <v>1862479</v>
          </cell>
          <cell r="BK446">
            <v>1350000</v>
          </cell>
          <cell r="BP446">
            <v>43983459.753481142</v>
          </cell>
          <cell r="BU446">
            <v>114298.01597914453</v>
          </cell>
        </row>
        <row r="447">
          <cell r="G447">
            <v>1812397</v>
          </cell>
          <cell r="AG447">
            <v>23321866.611616299</v>
          </cell>
          <cell r="AL447">
            <v>13793681.989593092</v>
          </cell>
          <cell r="AQ447">
            <v>3670994</v>
          </cell>
          <cell r="AV447">
            <v>12939.987442937603</v>
          </cell>
          <cell r="BA447">
            <v>65449.30965025405</v>
          </cell>
          <cell r="BF447">
            <v>1860789</v>
          </cell>
          <cell r="BK447">
            <v>1350000</v>
          </cell>
          <cell r="BP447">
            <v>44021307.740503848</v>
          </cell>
          <cell r="BU447">
            <v>114214.41294286936</v>
          </cell>
        </row>
        <row r="448">
          <cell r="G448">
            <v>1816032</v>
          </cell>
          <cell r="AG448">
            <v>23346762.371609822</v>
          </cell>
          <cell r="AL448">
            <v>13804237.577214666</v>
          </cell>
          <cell r="AQ448">
            <v>3673719</v>
          </cell>
          <cell r="AV448">
            <v>12940.63850349436</v>
          </cell>
          <cell r="BA448">
            <v>65418.586336521119</v>
          </cell>
          <cell r="BF448">
            <v>1859123</v>
          </cell>
          <cell r="BK448">
            <v>1350000</v>
          </cell>
          <cell r="BP448">
            <v>44057818.088118948</v>
          </cell>
          <cell r="BU448">
            <v>114131.11791706688</v>
          </cell>
        </row>
        <row r="449">
          <cell r="G449">
            <v>1819715</v>
          </cell>
          <cell r="AG449">
            <v>23369444.154736366</v>
          </cell>
          <cell r="AL449">
            <v>13814892.782941842</v>
          </cell>
          <cell r="AQ449">
            <v>3676443</v>
          </cell>
          <cell r="AV449">
            <v>12940.06949047363</v>
          </cell>
          <cell r="BA449">
            <v>65388.436039611275</v>
          </cell>
          <cell r="BF449">
            <v>1857490</v>
          </cell>
          <cell r="BK449">
            <v>1350000</v>
          </cell>
          <cell r="BP449">
            <v>44092246.076972678</v>
          </cell>
          <cell r="BU449">
            <v>114048.33130832665</v>
          </cell>
        </row>
        <row r="450">
          <cell r="G450">
            <v>1820596</v>
          </cell>
          <cell r="AG450">
            <v>23392694.225208513</v>
          </cell>
          <cell r="AL450">
            <v>13825506.074797919</v>
          </cell>
          <cell r="AQ450">
            <v>3679170</v>
          </cell>
          <cell r="AV450">
            <v>12939.824929715784</v>
          </cell>
          <cell r="BA450">
            <v>65358.239031258148</v>
          </cell>
          <cell r="BF450">
            <v>1855849</v>
          </cell>
          <cell r="BK450">
            <v>1350000</v>
          </cell>
          <cell r="BP450">
            <v>44127195.439300895</v>
          </cell>
          <cell r="BU450">
            <v>113965.87996293209</v>
          </cell>
        </row>
        <row r="451">
          <cell r="G451">
            <v>1820405</v>
          </cell>
          <cell r="AG451">
            <v>23418919.774192613</v>
          </cell>
          <cell r="AL451">
            <v>13836016.379808232</v>
          </cell>
          <cell r="AQ451">
            <v>3681898</v>
          </cell>
          <cell r="AV451">
            <v>12941.235831300068</v>
          </cell>
          <cell r="BA451">
            <v>65327.681312193876</v>
          </cell>
          <cell r="BF451">
            <v>1854198</v>
          </cell>
          <cell r="BK451">
            <v>1350000</v>
          </cell>
          <cell r="BP451">
            <v>44165008.293295309</v>
          </cell>
          <cell r="BU451">
            <v>113883.70054953553</v>
          </cell>
        </row>
        <row r="452">
          <cell r="G452">
            <v>1821127</v>
          </cell>
          <cell r="AG452">
            <v>23450803.020084955</v>
          </cell>
          <cell r="AL452">
            <v>13846463.833906474</v>
          </cell>
          <cell r="AQ452">
            <v>3684627</v>
          </cell>
          <cell r="AV452">
            <v>12945.77489683157</v>
          </cell>
          <cell r="BA452">
            <v>65296.953408777124</v>
          </cell>
          <cell r="BF452">
            <v>1852535</v>
          </cell>
          <cell r="BK452">
            <v>1350000</v>
          </cell>
          <cell r="BP452">
            <v>44208404.993285894</v>
          </cell>
          <cell r="BU452">
            <v>113801.7918776108</v>
          </cell>
        </row>
        <row r="453">
          <cell r="G453">
            <v>1823750</v>
          </cell>
          <cell r="AG453">
            <v>23485484.984280068</v>
          </cell>
          <cell r="AL453">
            <v>13856812.592814587</v>
          </cell>
          <cell r="AQ453">
            <v>3687356</v>
          </cell>
          <cell r="AV453">
            <v>12951.85837366681</v>
          </cell>
          <cell r="BA453">
            <v>65265.887045742958</v>
          </cell>
          <cell r="BF453">
            <v>1850868</v>
          </cell>
          <cell r="BK453">
            <v>1350000</v>
          </cell>
          <cell r="BP453">
            <v>44254497.71638912</v>
          </cell>
          <cell r="BU453">
            <v>113720.41418977788</v>
          </cell>
        </row>
        <row r="454">
          <cell r="G454">
            <v>1824282</v>
          </cell>
          <cell r="AG454">
            <v>23520998.891060006</v>
          </cell>
          <cell r="AL454">
            <v>13867006.322808245</v>
          </cell>
          <cell r="AQ454">
            <v>3690081</v>
          </cell>
          <cell r="AV454">
            <v>12958.396869251319</v>
          </cell>
          <cell r="BA454">
            <v>65234.218380192076</v>
          </cell>
          <cell r="BF454">
            <v>1849192</v>
          </cell>
          <cell r="BK454">
            <v>1350000</v>
          </cell>
          <cell r="BP454">
            <v>44301254.353162713</v>
          </cell>
          <cell r="BU454">
            <v>113639.14972681522</v>
          </cell>
        </row>
        <row r="455">
          <cell r="G455">
            <v>1825099</v>
          </cell>
          <cell r="AG455">
            <v>23556322.989320531</v>
          </cell>
          <cell r="AL455">
            <v>13877265.609665547</v>
          </cell>
          <cell r="AQ455">
            <v>3692805</v>
          </cell>
          <cell r="AV455">
            <v>12964.828462416992</v>
          </cell>
          <cell r="BA455">
            <v>65202.985972090843</v>
          </cell>
          <cell r="BF455">
            <v>1847539</v>
          </cell>
          <cell r="BK455">
            <v>1350000</v>
          </cell>
          <cell r="BP455">
            <v>44347908.738280535</v>
          </cell>
          <cell r="BU455">
            <v>113558.38125403611</v>
          </cell>
        </row>
        <row r="456">
          <cell r="G456">
            <v>1826075</v>
          </cell>
          <cell r="AG456">
            <v>23587417.553159926</v>
          </cell>
          <cell r="AL456">
            <v>13887619.688949049</v>
          </cell>
          <cell r="AQ456">
            <v>3695530</v>
          </cell>
          <cell r="AV456">
            <v>12968.930569125632</v>
          </cell>
          <cell r="BA456">
            <v>65172.35084103034</v>
          </cell>
          <cell r="BF456">
            <v>1845900</v>
          </cell>
          <cell r="BK456">
            <v>1350000</v>
          </cell>
          <cell r="BP456">
            <v>44390443.381403431</v>
          </cell>
          <cell r="BU456">
            <v>113477.87703464495</v>
          </cell>
        </row>
        <row r="457">
          <cell r="G457">
            <v>1828346</v>
          </cell>
          <cell r="AG457">
            <v>23612177.832195565</v>
          </cell>
          <cell r="AL457">
            <v>13897947.13952701</v>
          </cell>
          <cell r="AQ457">
            <v>3698259</v>
          </cell>
          <cell r="AV457">
            <v>12969.55529799244</v>
          </cell>
          <cell r="BA457">
            <v>65141.716141839352</v>
          </cell>
          <cell r="BF457">
            <v>1844264</v>
          </cell>
          <cell r="BK457">
            <v>1350000</v>
          </cell>
          <cell r="BP457">
            <v>44426624.111017033</v>
          </cell>
          <cell r="BU457">
            <v>113398.01766673397</v>
          </cell>
        </row>
        <row r="458">
          <cell r="G458">
            <v>1831037</v>
          </cell>
          <cell r="AG458">
            <v>23635588.208809573</v>
          </cell>
          <cell r="AL458">
            <v>13908039.267812196</v>
          </cell>
          <cell r="AQ458">
            <v>3700993</v>
          </cell>
          <cell r="AV458">
            <v>12969.448134757218</v>
          </cell>
          <cell r="BA458">
            <v>65110.104807929463</v>
          </cell>
          <cell r="BF458">
            <v>1842625</v>
          </cell>
          <cell r="BK458">
            <v>1350000</v>
          </cell>
          <cell r="BP458">
            <v>44461221.615916222</v>
          </cell>
          <cell r="BU458">
            <v>113318.54123662677</v>
          </cell>
        </row>
        <row r="459">
          <cell r="G459">
            <v>1834223</v>
          </cell>
          <cell r="AG459">
            <v>23662110.13053643</v>
          </cell>
          <cell r="AL459">
            <v>13917942.848300986</v>
          </cell>
          <cell r="AQ459">
            <v>3703729</v>
          </cell>
          <cell r="AV459">
            <v>12971.055753820661</v>
          </cell>
          <cell r="BA459">
            <v>65077.739016844178</v>
          </cell>
          <cell r="BF459">
            <v>1840953</v>
          </cell>
          <cell r="BK459">
            <v>1350000</v>
          </cell>
          <cell r="BP459">
            <v>44498711.118131869</v>
          </cell>
          <cell r="BU459">
            <v>113239.64288990125</v>
          </cell>
        </row>
        <row r="460">
          <cell r="G460">
            <v>1837838</v>
          </cell>
          <cell r="AG460">
            <v>23686287.726385795</v>
          </cell>
          <cell r="AL460">
            <v>13927995.899600077</v>
          </cell>
          <cell r="AQ460">
            <v>3706467</v>
          </cell>
          <cell r="AV460">
            <v>12971.388181008411</v>
          </cell>
          <cell r="BA460">
            <v>65046.174716374808</v>
          </cell>
          <cell r="BF460">
            <v>1839245</v>
          </cell>
          <cell r="BK460">
            <v>1350000</v>
          </cell>
          <cell r="BP460">
            <v>44533971.765280336</v>
          </cell>
          <cell r="BU460">
            <v>113161.31954020649</v>
          </cell>
        </row>
        <row r="461">
          <cell r="G461">
            <v>1841507</v>
          </cell>
          <cell r="AG461">
            <v>23707377.527069125</v>
          </cell>
          <cell r="AL461">
            <v>13938147.524565158</v>
          </cell>
          <cell r="AQ461">
            <v>3709206</v>
          </cell>
          <cell r="AV461">
            <v>12970.038928774269</v>
          </cell>
          <cell r="BA461">
            <v>65015.22210453025</v>
          </cell>
          <cell r="BF461">
            <v>1837505</v>
          </cell>
          <cell r="BK461">
            <v>1350000</v>
          </cell>
          <cell r="BP461">
            <v>44566212.190928742</v>
          </cell>
          <cell r="BU461">
            <v>113083.25034044024</v>
          </cell>
        </row>
        <row r="462">
          <cell r="G462">
            <v>1842371</v>
          </cell>
          <cell r="AG462">
            <v>23728108.086497992</v>
          </cell>
          <cell r="AL462">
            <v>13948288.081097536</v>
          </cell>
          <cell r="AQ462">
            <v>3712126</v>
          </cell>
          <cell r="AV462">
            <v>12968.506054272757</v>
          </cell>
          <cell r="BA462">
            <v>64984.342819793244</v>
          </cell>
          <cell r="BF462">
            <v>1835765</v>
          </cell>
          <cell r="BK462">
            <v>1350000</v>
          </cell>
          <cell r="BP462">
            <v>44598263.306889988</v>
          </cell>
          <cell r="BU462">
            <v>113011.20077936114</v>
          </cell>
        </row>
        <row r="463">
          <cell r="G463">
            <v>1842160</v>
          </cell>
          <cell r="AG463">
            <v>23750839.490906555</v>
          </cell>
          <cell r="AL463">
            <v>13958373.403002406</v>
          </cell>
          <cell r="AQ463">
            <v>3715227</v>
          </cell>
          <cell r="AV463">
            <v>12968.080488932983</v>
          </cell>
          <cell r="BA463">
            <v>64953.356192723957</v>
          </cell>
          <cell r="BF463">
            <v>1834020</v>
          </cell>
          <cell r="BK463">
            <v>1350000</v>
          </cell>
          <cell r="BP463">
            <v>44632436.033203423</v>
          </cell>
          <cell r="BU463">
            <v>112945.14464354025</v>
          </cell>
        </row>
        <row r="464">
          <cell r="G464">
            <v>1842868</v>
          </cell>
          <cell r="AG464">
            <v>23778239.561682183</v>
          </cell>
          <cell r="AL464">
            <v>13968458.793238368</v>
          </cell>
          <cell r="AQ464">
            <v>3718508</v>
          </cell>
          <cell r="AV464">
            <v>12970.210614259044</v>
          </cell>
          <cell r="BA464">
            <v>64922.494392190943</v>
          </cell>
          <cell r="BF464">
            <v>1832267</v>
          </cell>
          <cell r="BK464">
            <v>1350000</v>
          </cell>
          <cell r="BP464">
            <v>44671449.494215004</v>
          </cell>
          <cell r="BU464">
            <v>112884.74002565212</v>
          </cell>
        </row>
        <row r="465">
          <cell r="G465">
            <v>1845472</v>
          </cell>
          <cell r="AG465">
            <v>23808267.746943429</v>
          </cell>
          <cell r="AL465">
            <v>13978492.142013429</v>
          </cell>
          <cell r="AQ465">
            <v>3721788</v>
          </cell>
          <cell r="AV465">
            <v>12973.779857977413</v>
          </cell>
          <cell r="BA465">
            <v>64891.514992756609</v>
          </cell>
          <cell r="BF465">
            <v>1830518</v>
          </cell>
          <cell r="BK465">
            <v>1350000</v>
          </cell>
          <cell r="BP465">
            <v>44713042.02825132</v>
          </cell>
          <cell r="BU465">
            <v>112824.76101938117</v>
          </cell>
        </row>
        <row r="466">
          <cell r="G466">
            <v>1845988</v>
          </cell>
          <cell r="AG466">
            <v>23839044.316686146</v>
          </cell>
          <cell r="AL466">
            <v>13988416.283767624</v>
          </cell>
          <cell r="AQ466">
            <v>3725066</v>
          </cell>
          <cell r="AV466">
            <v>12977.7589005297</v>
          </cell>
          <cell r="BA466">
            <v>64860.17834519485</v>
          </cell>
          <cell r="BF466">
            <v>1828763</v>
          </cell>
          <cell r="BK466">
            <v>1350000</v>
          </cell>
          <cell r="BP466">
            <v>44755265.739748232</v>
          </cell>
          <cell r="BU466">
            <v>112764.89063008474</v>
          </cell>
        </row>
        <row r="467">
          <cell r="G467">
            <v>1846787</v>
          </cell>
          <cell r="AG467">
            <v>23869619.308178883</v>
          </cell>
          <cell r="AL467">
            <v>13998435.905976465</v>
          </cell>
          <cell r="AQ467">
            <v>3728343</v>
          </cell>
          <cell r="AV467">
            <v>12981.631075147938</v>
          </cell>
          <cell r="BA467">
            <v>64829.408543740843</v>
          </cell>
          <cell r="BF467">
            <v>1827037</v>
          </cell>
          <cell r="BK467">
            <v>1350000</v>
          </cell>
          <cell r="BP467">
            <v>44797411.353449807</v>
          </cell>
          <cell r="BU467">
            <v>112705.44254531256</v>
          </cell>
        </row>
        <row r="468">
          <cell r="G468">
            <v>1847747</v>
          </cell>
          <cell r="AG468">
            <v>23896024.71991225</v>
          </cell>
          <cell r="AL468">
            <v>14008575.0013716</v>
          </cell>
          <cell r="AQ468">
            <v>3731620</v>
          </cell>
          <cell r="AV468">
            <v>12983.239627117417</v>
          </cell>
          <cell r="BA468">
            <v>64799.314479201043</v>
          </cell>
          <cell r="BF468">
            <v>1825322</v>
          </cell>
          <cell r="BK468">
            <v>1350000</v>
          </cell>
          <cell r="BP468">
            <v>44835517.860578306</v>
          </cell>
          <cell r="BU468">
            <v>112646.16135418581</v>
          </cell>
        </row>
        <row r="469">
          <cell r="G469">
            <v>1849999</v>
          </cell>
          <cell r="AG469">
            <v>23916190.751385219</v>
          </cell>
          <cell r="AL469">
            <v>14018699.475990549</v>
          </cell>
          <cell r="AQ469">
            <v>3734901</v>
          </cell>
          <cell r="AV469">
            <v>12981.469511535695</v>
          </cell>
          <cell r="BA469">
            <v>64769.274135621745</v>
          </cell>
          <cell r="BF469">
            <v>1823601</v>
          </cell>
          <cell r="BK469">
            <v>1350000</v>
          </cell>
          <cell r="BP469">
            <v>44867368.366670229</v>
          </cell>
          <cell r="BU469">
            <v>112587.16693336282</v>
          </cell>
        </row>
        <row r="470">
          <cell r="G470">
            <v>1852673</v>
          </cell>
          <cell r="AG470">
            <v>23935035.372047849</v>
          </cell>
          <cell r="AL470">
            <v>14028590.278241279</v>
          </cell>
          <cell r="AQ470">
            <v>3738188</v>
          </cell>
          <cell r="AV470">
            <v>12978.99628360643</v>
          </cell>
          <cell r="BA470">
            <v>64738.30128289602</v>
          </cell>
          <cell r="BF470">
            <v>1821858</v>
          </cell>
          <cell r="BK470">
            <v>1350000</v>
          </cell>
          <cell r="BP470">
            <v>44897647.789583586</v>
          </cell>
          <cell r="BU470">
            <v>112528.80056592697</v>
          </cell>
        </row>
        <row r="471">
          <cell r="G471">
            <v>1855841</v>
          </cell>
          <cell r="AG471">
            <v>23958073.982728999</v>
          </cell>
          <cell r="AL471">
            <v>14038265.94760545</v>
          </cell>
          <cell r="AQ471">
            <v>3741478</v>
          </cell>
          <cell r="AV471">
            <v>12978.810442477854</v>
          </cell>
          <cell r="BA471">
            <v>64706.459718927479</v>
          </cell>
          <cell r="BF471">
            <v>1820156</v>
          </cell>
          <cell r="BK471">
            <v>1350000</v>
          </cell>
          <cell r="BP471">
            <v>44931950.069628909</v>
          </cell>
          <cell r="BU471">
            <v>112470.68725810693</v>
          </cell>
        </row>
        <row r="472">
          <cell r="G472">
            <v>1859439</v>
          </cell>
          <cell r="AG472">
            <v>23979876.553196035</v>
          </cell>
          <cell r="AL472">
            <v>14048067.746096078</v>
          </cell>
          <cell r="AQ472">
            <v>3744770</v>
          </cell>
          <cell r="AV472">
            <v>12977.965966595206</v>
          </cell>
          <cell r="BA472">
            <v>64675.373192227351</v>
          </cell>
          <cell r="BF472">
            <v>1818493</v>
          </cell>
          <cell r="BK472">
            <v>1350000</v>
          </cell>
          <cell r="BP472">
            <v>44965183.438586578</v>
          </cell>
          <cell r="BU472">
            <v>112412.79593347876</v>
          </cell>
        </row>
        <row r="473">
          <cell r="G473">
            <v>1863089</v>
          </cell>
          <cell r="AG473">
            <v>23999703.900566809</v>
          </cell>
          <cell r="AL473">
            <v>14057952.421281334</v>
          </cell>
          <cell r="AQ473">
            <v>3748063</v>
          </cell>
          <cell r="AV473">
            <v>12976.066287917129</v>
          </cell>
          <cell r="BA473">
            <v>64644.79045644444</v>
          </cell>
          <cell r="BF473">
            <v>1816885</v>
          </cell>
          <cell r="BK473">
            <v>1350000</v>
          </cell>
          <cell r="BP473">
            <v>44996580.4611426</v>
          </cell>
          <cell r="BU473">
            <v>112355.37636020264</v>
          </cell>
        </row>
        <row r="474">
          <cell r="G474">
            <v>1863935</v>
          </cell>
          <cell r="AG474">
            <v>24020305.046520092</v>
          </cell>
          <cell r="AL474">
            <v>14067850.811016059</v>
          </cell>
          <cell r="AQ474">
            <v>3751359</v>
          </cell>
          <cell r="AV474">
            <v>12974.598780493277</v>
          </cell>
          <cell r="BA474">
            <v>64614.392001117907</v>
          </cell>
          <cell r="BF474">
            <v>1815280</v>
          </cell>
          <cell r="BK474">
            <v>1350000</v>
          </cell>
          <cell r="BP474">
            <v>45028770.99683062</v>
          </cell>
          <cell r="BU474">
            <v>112298.20587530932</v>
          </cell>
        </row>
        <row r="475">
          <cell r="G475">
            <v>1863705</v>
          </cell>
          <cell r="AG475">
            <v>24044113.351804066</v>
          </cell>
          <cell r="AL475">
            <v>14077721.497960085</v>
          </cell>
          <cell r="AQ475">
            <v>3754659</v>
          </cell>
          <cell r="AV475">
            <v>12974.875876424334</v>
          </cell>
          <cell r="BA475">
            <v>64584.011790141776</v>
          </cell>
          <cell r="BF475">
            <v>1813672</v>
          </cell>
          <cell r="BK475">
            <v>1350000</v>
          </cell>
          <cell r="BP475">
            <v>45064141.989058614</v>
          </cell>
          <cell r="BU475">
            <v>112241.31333765134</v>
          </cell>
        </row>
        <row r="476">
          <cell r="G476">
            <v>1864394</v>
          </cell>
          <cell r="AG476">
            <v>24073763.886525877</v>
          </cell>
          <cell r="AL476">
            <v>14087611.174908463</v>
          </cell>
          <cell r="AQ476">
            <v>3757960</v>
          </cell>
          <cell r="AV476">
            <v>12978.313092893082</v>
          </cell>
          <cell r="BA476">
            <v>64553.838965658077</v>
          </cell>
          <cell r="BF476">
            <v>1812052</v>
          </cell>
          <cell r="BK476">
            <v>1350000</v>
          </cell>
          <cell r="BP476">
            <v>45105363.200728804</v>
          </cell>
          <cell r="BU476">
            <v>112184.88711984576</v>
          </cell>
        </row>
        <row r="477">
          <cell r="G477">
            <v>1866980</v>
          </cell>
          <cell r="AG477">
            <v>24106151.68604631</v>
          </cell>
          <cell r="AL477">
            <v>14097443.253580067</v>
          </cell>
          <cell r="AQ477">
            <v>3761261</v>
          </cell>
          <cell r="AV477">
            <v>12983.228407081007</v>
          </cell>
          <cell r="BA477">
            <v>64523.546800436488</v>
          </cell>
          <cell r="BF477">
            <v>1810418</v>
          </cell>
          <cell r="BK477">
            <v>1350000</v>
          </cell>
          <cell r="BP477">
            <v>45149250.078920841</v>
          </cell>
          <cell r="BU477">
            <v>112128.61650063349</v>
          </cell>
        </row>
        <row r="478">
          <cell r="G478">
            <v>1867477</v>
          </cell>
          <cell r="AG478">
            <v>24139408.885709792</v>
          </cell>
          <cell r="AL478">
            <v>14107156.989095468</v>
          </cell>
          <cell r="AQ478">
            <v>3764558</v>
          </cell>
          <cell r="AV478">
            <v>12988.613101069537</v>
          </cell>
          <cell r="BA478">
            <v>64492.833334087249</v>
          </cell>
          <cell r="BF478">
            <v>1808759</v>
          </cell>
          <cell r="BK478">
            <v>1350000</v>
          </cell>
          <cell r="BP478">
            <v>45193859.014099717</v>
          </cell>
          <cell r="BU478">
            <v>112072.3817557091</v>
          </cell>
        </row>
        <row r="479">
          <cell r="G479">
            <v>1868256</v>
          </cell>
          <cell r="AG479">
            <v>24172522.093061525</v>
          </cell>
          <cell r="AL479">
            <v>14116968.601596653</v>
          </cell>
          <cell r="AQ479">
            <v>3767854</v>
          </cell>
          <cell r="AV479">
            <v>12993.921666830021</v>
          </cell>
          <cell r="BA479">
            <v>64462.736357674476</v>
          </cell>
          <cell r="BF479">
            <v>1807106</v>
          </cell>
          <cell r="BK479">
            <v>1350000</v>
          </cell>
          <cell r="BP479">
            <v>45238426.833952636</v>
          </cell>
          <cell r="BU479">
            <v>112016.27192547816</v>
          </cell>
        </row>
        <row r="480">
          <cell r="G480">
            <v>1869196</v>
          </cell>
          <cell r="AG480">
            <v>24201479.305579606</v>
          </cell>
          <cell r="AL480">
            <v>14126917.499612473</v>
          </cell>
          <cell r="AQ480">
            <v>3771151</v>
          </cell>
          <cell r="AV480">
            <v>12996.999759183327</v>
          </cell>
          <cell r="BA480">
            <v>64433.384351825298</v>
          </cell>
          <cell r="BF480">
            <v>1805451</v>
          </cell>
          <cell r="BK480">
            <v>1350000</v>
          </cell>
          <cell r="BP480">
            <v>45278974.944486536</v>
          </cell>
          <cell r="BU480">
            <v>111960.62286921627</v>
          </cell>
        </row>
        <row r="481">
          <cell r="G481">
            <v>1871429</v>
          </cell>
          <cell r="AG481">
            <v>24224226.612166882</v>
          </cell>
          <cell r="AL481">
            <v>14136894.891539156</v>
          </cell>
          <cell r="AQ481">
            <v>3774453</v>
          </cell>
          <cell r="AV481">
            <v>12996.751260439094</v>
          </cell>
          <cell r="BA481">
            <v>64404.303484423806</v>
          </cell>
          <cell r="BF481">
            <v>1803789</v>
          </cell>
          <cell r="BK481">
            <v>1350000</v>
          </cell>
          <cell r="BP481">
            <v>45313339.643000491</v>
          </cell>
          <cell r="BU481">
            <v>111905.27439295562</v>
          </cell>
        </row>
        <row r="482">
          <cell r="G482">
            <v>1874083</v>
          </cell>
          <cell r="AG482">
            <v>24245706.972166494</v>
          </cell>
          <cell r="AL482">
            <v>14146695.282338126</v>
          </cell>
          <cell r="AQ482">
            <v>3777760</v>
          </cell>
          <cell r="AV482">
            <v>12995.835757240093</v>
          </cell>
          <cell r="BA482">
            <v>64374.557610887197</v>
          </cell>
          <cell r="BF482">
            <v>1802115</v>
          </cell>
          <cell r="BK482">
            <v>1350000</v>
          </cell>
          <cell r="BP482">
            <v>45346253.393799074</v>
          </cell>
          <cell r="BU482">
            <v>111850.50123241739</v>
          </cell>
        </row>
      </sheetData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BX"/>
    </sheetNames>
    <sheetDataSet>
      <sheetData sheetId="0">
        <row r="26">
          <cell r="D26">
            <v>1175.72872351871</v>
          </cell>
        </row>
        <row r="27">
          <cell r="D27">
            <v>1085.62943065536</v>
          </cell>
        </row>
        <row r="28">
          <cell r="D28">
            <v>981.64353401420999</v>
          </cell>
        </row>
        <row r="29">
          <cell r="D29">
            <v>983.59811281079703</v>
          </cell>
        </row>
        <row r="30">
          <cell r="D30">
            <v>1085.10370021681</v>
          </cell>
        </row>
        <row r="31">
          <cell r="D31">
            <v>1388.5824723754199</v>
          </cell>
        </row>
        <row r="32">
          <cell r="D32">
            <v>1503.3076088827499</v>
          </cell>
        </row>
        <row r="33">
          <cell r="D33">
            <v>1573.2583295277</v>
          </cell>
        </row>
        <row r="34">
          <cell r="D34">
            <v>1503.09349823965</v>
          </cell>
        </row>
        <row r="35">
          <cell r="D35">
            <v>1273.5475631211</v>
          </cell>
        </row>
        <row r="36">
          <cell r="D36">
            <v>1040.8642786243799</v>
          </cell>
        </row>
        <row r="37">
          <cell r="D37">
            <v>970.01754551872898</v>
          </cell>
        </row>
        <row r="38">
          <cell r="D38">
            <v>1149.9118249113501</v>
          </cell>
        </row>
        <row r="39">
          <cell r="D39">
            <v>1082.4190486678899</v>
          </cell>
        </row>
        <row r="40">
          <cell r="D40">
            <v>959.94111052675805</v>
          </cell>
        </row>
        <row r="41">
          <cell r="D41">
            <v>940.71527447860501</v>
          </cell>
        </row>
        <row r="42">
          <cell r="D42">
            <v>1100.3786479814601</v>
          </cell>
        </row>
        <row r="43">
          <cell r="D43">
            <v>1380.2205765962301</v>
          </cell>
        </row>
        <row r="44">
          <cell r="D44">
            <v>1485.9005133860901</v>
          </cell>
        </row>
        <row r="45">
          <cell r="D45">
            <v>1573.0282111655999</v>
          </cell>
        </row>
        <row r="46">
          <cell r="D46">
            <v>1522.4263335281601</v>
          </cell>
        </row>
        <row r="47">
          <cell r="D47">
            <v>1341.63259352506</v>
          </cell>
        </row>
        <row r="48">
          <cell r="D48">
            <v>1051.1838733370701</v>
          </cell>
        </row>
        <row r="49">
          <cell r="D49">
            <v>975.96567553081502</v>
          </cell>
        </row>
        <row r="50">
          <cell r="D50">
            <v>1133.5587682407499</v>
          </cell>
        </row>
        <row r="51">
          <cell r="D51">
            <v>1036.62442690736</v>
          </cell>
        </row>
        <row r="52">
          <cell r="D52">
            <v>944.54879880641397</v>
          </cell>
        </row>
        <row r="53">
          <cell r="D53">
            <v>948.89088315935999</v>
          </cell>
        </row>
        <row r="54">
          <cell r="D54">
            <v>1082.7284888896399</v>
          </cell>
        </row>
        <row r="55">
          <cell r="D55">
            <v>1288.7403984554701</v>
          </cell>
        </row>
        <row r="56">
          <cell r="D56">
            <v>1490.35061736544</v>
          </cell>
        </row>
        <row r="57">
          <cell r="D57">
            <v>1576.7483075586399</v>
          </cell>
        </row>
        <row r="58">
          <cell r="D58">
            <v>1515.83861707194</v>
          </cell>
        </row>
        <row r="59">
          <cell r="D59">
            <v>1309.59382910506</v>
          </cell>
        </row>
        <row r="60">
          <cell r="D60">
            <v>1031.74602321425</v>
          </cell>
        </row>
        <row r="61">
          <cell r="D61">
            <v>953.16680839361504</v>
          </cell>
        </row>
        <row r="62">
          <cell r="D62">
            <v>1128.8429748620499</v>
          </cell>
        </row>
        <row r="63">
          <cell r="D63">
            <v>1048.1902247334299</v>
          </cell>
        </row>
        <row r="64">
          <cell r="D64">
            <v>936.81647861014005</v>
          </cell>
        </row>
        <row r="65">
          <cell r="D65">
            <v>941.17807386240702</v>
          </cell>
        </row>
        <row r="66">
          <cell r="D66">
            <v>1041.1739636791799</v>
          </cell>
        </row>
        <row r="67">
          <cell r="D67">
            <v>1355.1414755225801</v>
          </cell>
        </row>
        <row r="68">
          <cell r="D68">
            <v>1448.9922036708499</v>
          </cell>
        </row>
        <row r="69">
          <cell r="D69">
            <v>1543.10029008622</v>
          </cell>
        </row>
        <row r="70">
          <cell r="D70">
            <v>1542.80138722327</v>
          </cell>
        </row>
        <row r="71">
          <cell r="D71">
            <v>1242.9634460449199</v>
          </cell>
        </row>
        <row r="72">
          <cell r="D72">
            <v>1007.93373210863</v>
          </cell>
        </row>
        <row r="73">
          <cell r="D73">
            <v>927.30011402551702</v>
          </cell>
        </row>
        <row r="74">
          <cell r="D74">
            <v>1112.8836166835199</v>
          </cell>
        </row>
        <row r="75">
          <cell r="D75">
            <v>1034.0418828147299</v>
          </cell>
        </row>
        <row r="76">
          <cell r="D76">
            <v>918.26642712140597</v>
          </cell>
        </row>
        <row r="77">
          <cell r="D77">
            <v>886.706958390723</v>
          </cell>
        </row>
        <row r="78">
          <cell r="D78">
            <v>1042.13395252344</v>
          </cell>
        </row>
        <row r="79">
          <cell r="D79">
            <v>1305.94762081155</v>
          </cell>
        </row>
        <row r="80">
          <cell r="D80">
            <v>1415.3920618216</v>
          </cell>
        </row>
        <row r="81">
          <cell r="D81">
            <v>1381.71645242966</v>
          </cell>
        </row>
        <row r="82">
          <cell r="D82">
            <v>1417.22010265875</v>
          </cell>
        </row>
        <row r="83">
          <cell r="D83">
            <v>1286.2943805529101</v>
          </cell>
        </row>
        <row r="84">
          <cell r="D84">
            <v>1015.82915062256</v>
          </cell>
        </row>
        <row r="85">
          <cell r="D85">
            <v>915.18911120733299</v>
          </cell>
        </row>
        <row r="86">
          <cell r="D86">
            <v>1077.4030236825399</v>
          </cell>
        </row>
        <row r="87">
          <cell r="D87">
            <v>1000.1782761065</v>
          </cell>
        </row>
        <row r="88">
          <cell r="D88">
            <v>878.70598530315704</v>
          </cell>
        </row>
        <row r="89">
          <cell r="D89">
            <v>858.41316729785797</v>
          </cell>
        </row>
        <row r="90">
          <cell r="D90">
            <v>999.40728223442898</v>
          </cell>
        </row>
        <row r="91">
          <cell r="D91">
            <v>1273.6676415813699</v>
          </cell>
        </row>
        <row r="92">
          <cell r="D92">
            <v>1404.2115911186499</v>
          </cell>
        </row>
        <row r="93">
          <cell r="D93">
            <v>1420.43354275813</v>
          </cell>
        </row>
        <row r="94">
          <cell r="D94">
            <v>1448.8268198155399</v>
          </cell>
        </row>
        <row r="95">
          <cell r="D95">
            <v>1274.28856450783</v>
          </cell>
        </row>
        <row r="96">
          <cell r="D96">
            <v>987.01713397420701</v>
          </cell>
        </row>
        <row r="97">
          <cell r="D97">
            <v>902.82434953007396</v>
          </cell>
        </row>
        <row r="98">
          <cell r="D98">
            <v>1059.68221021777</v>
          </cell>
        </row>
        <row r="99">
          <cell r="D99">
            <v>971.54073525251295</v>
          </cell>
        </row>
        <row r="100">
          <cell r="D100">
            <v>875.60951642076395</v>
          </cell>
        </row>
        <row r="101">
          <cell r="D101">
            <v>850.43327593224797</v>
          </cell>
        </row>
        <row r="102">
          <cell r="D102">
            <v>1037.41435685074</v>
          </cell>
        </row>
        <row r="103">
          <cell r="D103">
            <v>1246.0422817200899</v>
          </cell>
        </row>
        <row r="104">
          <cell r="D104">
            <v>1387.26181843423</v>
          </cell>
        </row>
        <row r="105">
          <cell r="D105">
            <v>1453.76715853464</v>
          </cell>
        </row>
        <row r="106">
          <cell r="D106">
            <v>1379.76984409536</v>
          </cell>
        </row>
        <row r="107">
          <cell r="D107">
            <v>1280.3252994222501</v>
          </cell>
        </row>
        <row r="108">
          <cell r="D108">
            <v>983.15471883267696</v>
          </cell>
        </row>
        <row r="109">
          <cell r="D109">
            <v>909.51608922482205</v>
          </cell>
        </row>
        <row r="110">
          <cell r="D110">
            <v>1039.4953622681901</v>
          </cell>
        </row>
        <row r="111">
          <cell r="D111">
            <v>1018.4709136753499</v>
          </cell>
        </row>
        <row r="112">
          <cell r="D112">
            <v>890.01651178146903</v>
          </cell>
        </row>
        <row r="113">
          <cell r="D113">
            <v>876.85746767071896</v>
          </cell>
        </row>
        <row r="114">
          <cell r="D114">
            <v>974.42130898861103</v>
          </cell>
        </row>
        <row r="115">
          <cell r="D115">
            <v>1240.39172658346</v>
          </cell>
        </row>
        <row r="116">
          <cell r="D116">
            <v>1350.9404936251899</v>
          </cell>
        </row>
        <row r="117">
          <cell r="D117">
            <v>1422.0459532063801</v>
          </cell>
        </row>
        <row r="118">
          <cell r="D118">
            <v>1389.2791206695599</v>
          </cell>
        </row>
        <row r="119">
          <cell r="D119">
            <v>1253.27691814932</v>
          </cell>
        </row>
        <row r="120">
          <cell r="D120">
            <v>930.83977762954703</v>
          </cell>
        </row>
        <row r="121">
          <cell r="D121">
            <v>915.12958600530101</v>
          </cell>
        </row>
        <row r="122">
          <cell r="D122">
            <v>1046.5138358117899</v>
          </cell>
        </row>
        <row r="123">
          <cell r="D123">
            <v>987.64913679374797</v>
          </cell>
        </row>
        <row r="124">
          <cell r="D124">
            <v>887.71604119393601</v>
          </cell>
        </row>
        <row r="125">
          <cell r="D125">
            <v>858.23909802124001</v>
          </cell>
        </row>
        <row r="126">
          <cell r="D126">
            <v>1002.32388873387</v>
          </cell>
        </row>
        <row r="127">
          <cell r="D127">
            <v>1219.1925670092501</v>
          </cell>
        </row>
        <row r="128">
          <cell r="D128">
            <v>1334.5249113325899</v>
          </cell>
        </row>
        <row r="129">
          <cell r="D129">
            <v>1348.6094861763199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BX"/>
    </sheetNames>
    <sheetDataSet>
      <sheetData sheetId="0">
        <row r="2">
          <cell r="D2">
            <v>902070.66814138601</v>
          </cell>
        </row>
        <row r="3">
          <cell r="D3">
            <v>838953.69636412198</v>
          </cell>
        </row>
        <row r="4">
          <cell r="D4">
            <v>867281.32851089898</v>
          </cell>
        </row>
        <row r="5">
          <cell r="D5">
            <v>956506.82816613105</v>
          </cell>
        </row>
        <row r="6">
          <cell r="D6">
            <v>979947.08421262004</v>
          </cell>
        </row>
        <row r="7">
          <cell r="D7">
            <v>1135663.4849129501</v>
          </cell>
        </row>
        <row r="8">
          <cell r="D8">
            <v>1176852.9886566801</v>
          </cell>
        </row>
        <row r="9">
          <cell r="D9">
            <v>1091016.2439550899</v>
          </cell>
        </row>
        <row r="10">
          <cell r="D10">
            <v>1144597.1266417601</v>
          </cell>
        </row>
        <row r="11">
          <cell r="D11">
            <v>993694.45001952595</v>
          </cell>
        </row>
        <row r="12">
          <cell r="D12">
            <v>955365.63475921704</v>
          </cell>
        </row>
        <row r="13">
          <cell r="D13">
            <v>924627.591576754</v>
          </cell>
        </row>
        <row r="14">
          <cell r="D14">
            <v>902913.69173591502</v>
          </cell>
        </row>
        <row r="15">
          <cell r="D15">
            <v>835539.13977690705</v>
          </cell>
        </row>
        <row r="16">
          <cell r="D16">
            <v>841886.839814028</v>
          </cell>
        </row>
        <row r="17">
          <cell r="D17">
            <v>902212.27244935895</v>
          </cell>
        </row>
        <row r="18">
          <cell r="D18">
            <v>975340.97733499901</v>
          </cell>
        </row>
        <row r="19">
          <cell r="D19">
            <v>1079666.69990369</v>
          </cell>
        </row>
        <row r="20">
          <cell r="D20">
            <v>1114442.2009445799</v>
          </cell>
        </row>
        <row r="21">
          <cell r="D21">
            <v>1171527.8499444299</v>
          </cell>
        </row>
        <row r="22">
          <cell r="D22">
            <v>1141383.79021499</v>
          </cell>
        </row>
        <row r="23">
          <cell r="D23">
            <v>1081067.50439939</v>
          </cell>
        </row>
        <row r="24">
          <cell r="D24">
            <v>1000232.04948663</v>
          </cell>
        </row>
        <row r="25">
          <cell r="D25">
            <v>944924.02871541202</v>
          </cell>
        </row>
        <row r="26">
          <cell r="D26">
            <v>880521.42632838397</v>
          </cell>
        </row>
        <row r="27">
          <cell r="D27">
            <v>850113.06960847101</v>
          </cell>
        </row>
        <row r="28">
          <cell r="D28">
            <v>860918.16922903305</v>
          </cell>
        </row>
        <row r="29">
          <cell r="D29">
            <v>937200.27205914503</v>
          </cell>
        </row>
        <row r="30">
          <cell r="D30">
            <v>990237.89641744597</v>
          </cell>
        </row>
        <row r="31">
          <cell r="D31">
            <v>1116855.4831958399</v>
          </cell>
        </row>
        <row r="32">
          <cell r="D32">
            <v>1138147.9082623499</v>
          </cell>
        </row>
        <row r="33">
          <cell r="D33">
            <v>1184681.00649726</v>
          </cell>
        </row>
        <row r="34">
          <cell r="D34">
            <v>1155878.71621834</v>
          </cell>
        </row>
        <row r="35">
          <cell r="D35">
            <v>1068433.626804</v>
          </cell>
        </row>
        <row r="36">
          <cell r="D36">
            <v>978193.25397441699</v>
          </cell>
        </row>
        <row r="37">
          <cell r="D37">
            <v>923821.85854349995</v>
          </cell>
        </row>
        <row r="38">
          <cell r="D38">
            <v>880478.511438897</v>
          </cell>
        </row>
        <row r="39">
          <cell r="D39">
            <v>848014.54907333397</v>
          </cell>
        </row>
        <row r="40">
          <cell r="D40">
            <v>874080.99262162903</v>
          </cell>
        </row>
        <row r="41">
          <cell r="D41">
            <v>946935.17623198498</v>
          </cell>
        </row>
        <row r="42">
          <cell r="D42">
            <v>970036.27050550794</v>
          </cell>
        </row>
        <row r="43">
          <cell r="D43">
            <v>1115854.96825904</v>
          </cell>
        </row>
        <row r="44">
          <cell r="D44">
            <v>1155714.4647935799</v>
          </cell>
        </row>
        <row r="45">
          <cell r="D45">
            <v>1205433.27012434</v>
          </cell>
        </row>
        <row r="46">
          <cell r="D46">
            <v>1217235.3851495101</v>
          </cell>
        </row>
        <row r="47">
          <cell r="D47">
            <v>1069712.7409383301</v>
          </cell>
        </row>
        <row r="48">
          <cell r="D48">
            <v>955247.05067916599</v>
          </cell>
        </row>
        <row r="49">
          <cell r="D49">
            <v>919807.48331914202</v>
          </cell>
        </row>
        <row r="50">
          <cell r="D50">
            <v>903109.01349121099</v>
          </cell>
        </row>
        <row r="51">
          <cell r="D51">
            <v>802185.85944239097</v>
          </cell>
        </row>
        <row r="52">
          <cell r="D52">
            <v>810066.94487766002</v>
          </cell>
        </row>
        <row r="53">
          <cell r="D53">
            <v>892543.14385593799</v>
          </cell>
        </row>
        <row r="54">
          <cell r="D54">
            <v>967311.137387875</v>
          </cell>
        </row>
        <row r="55">
          <cell r="D55">
            <v>1059984.9174839701</v>
          </cell>
        </row>
        <row r="56">
          <cell r="D56">
            <v>1113179.51317582</v>
          </cell>
        </row>
        <row r="57">
          <cell r="D57">
            <v>1062256.1987860999</v>
          </cell>
        </row>
        <row r="58">
          <cell r="D58">
            <v>1109375.2828150501</v>
          </cell>
        </row>
        <row r="59">
          <cell r="D59">
            <v>1085628.22271643</v>
          </cell>
        </row>
        <row r="60">
          <cell r="D60">
            <v>942275.33000750199</v>
          </cell>
        </row>
        <row r="61">
          <cell r="D61">
            <v>868627.52641786297</v>
          </cell>
        </row>
        <row r="62">
          <cell r="D62">
            <v>872483.84736923501</v>
          </cell>
        </row>
        <row r="63">
          <cell r="D63">
            <v>796737.861316161</v>
          </cell>
        </row>
        <row r="64">
          <cell r="D64">
            <v>820358.81361687696</v>
          </cell>
        </row>
        <row r="65">
          <cell r="D65">
            <v>915123.75608221104</v>
          </cell>
        </row>
        <row r="66">
          <cell r="D66">
            <v>982727.71498566004</v>
          </cell>
        </row>
        <row r="67">
          <cell r="D67">
            <v>1057804.9942213299</v>
          </cell>
        </row>
        <row r="68">
          <cell r="D68">
            <v>1097916.1254147899</v>
          </cell>
        </row>
        <row r="69">
          <cell r="D69">
            <v>1088662.0506450699</v>
          </cell>
        </row>
        <row r="70">
          <cell r="D70">
            <v>1092933.7262480999</v>
          </cell>
        </row>
        <row r="71">
          <cell r="D71">
            <v>1062969.03891449</v>
          </cell>
        </row>
        <row r="72">
          <cell r="D72">
            <v>954748.88485553302</v>
          </cell>
        </row>
        <row r="73">
          <cell r="D73">
            <v>883007.47548254102</v>
          </cell>
        </row>
        <row r="74">
          <cell r="D74">
            <v>871537.78363620595</v>
          </cell>
        </row>
        <row r="75">
          <cell r="D75">
            <v>831180.04969974305</v>
          </cell>
        </row>
        <row r="76">
          <cell r="D76">
            <v>827920.87132935203</v>
          </cell>
        </row>
        <row r="77">
          <cell r="D77">
            <v>864315.69773693604</v>
          </cell>
        </row>
        <row r="78">
          <cell r="D78">
            <v>975850.63135956798</v>
          </cell>
        </row>
        <row r="79">
          <cell r="D79">
            <v>1021035.87752039</v>
          </cell>
        </row>
        <row r="80">
          <cell r="D80">
            <v>1085612.7263937399</v>
          </cell>
        </row>
        <row r="81">
          <cell r="D81">
            <v>1142405.4328133899</v>
          </cell>
        </row>
        <row r="82">
          <cell r="D82">
            <v>1103084.5303915101</v>
          </cell>
        </row>
        <row r="83">
          <cell r="D83">
            <v>1065694.63139215</v>
          </cell>
        </row>
        <row r="84">
          <cell r="D84">
            <v>963140.169611388</v>
          </cell>
        </row>
        <row r="85">
          <cell r="D85">
            <v>932481.65715482598</v>
          </cell>
        </row>
        <row r="86">
          <cell r="D86">
            <v>888105.36893262004</v>
          </cell>
        </row>
        <row r="87">
          <cell r="D87">
            <v>830587.64479622</v>
          </cell>
        </row>
        <row r="88">
          <cell r="D88">
            <v>808933.37040419003</v>
          </cell>
        </row>
        <row r="89">
          <cell r="D89">
            <v>863536.35187032202</v>
          </cell>
        </row>
        <row r="90">
          <cell r="D90">
            <v>905537.35889595002</v>
          </cell>
        </row>
        <row r="91">
          <cell r="D91">
            <v>1026226.06179679</v>
          </cell>
        </row>
        <row r="92">
          <cell r="D92">
            <v>1090254.22948379</v>
          </cell>
        </row>
        <row r="93">
          <cell r="D93">
            <v>1143212.5855922101</v>
          </cell>
        </row>
        <row r="94">
          <cell r="D94">
            <v>1112180.7986405101</v>
          </cell>
        </row>
        <row r="95">
          <cell r="D95">
            <v>1071905.7364743899</v>
          </cell>
        </row>
        <row r="96">
          <cell r="D96">
            <v>943730.66063610697</v>
          </cell>
        </row>
        <row r="97">
          <cell r="D97">
            <v>904809.94126377895</v>
          </cell>
        </row>
        <row r="98">
          <cell r="D98">
            <v>893712.94665944204</v>
          </cell>
        </row>
        <row r="99">
          <cell r="D99">
            <v>812645.41112203104</v>
          </cell>
        </row>
        <row r="100">
          <cell r="D100">
            <v>809311.32436138904</v>
          </cell>
        </row>
        <row r="101">
          <cell r="D101">
            <v>892513.00169827999</v>
          </cell>
        </row>
        <row r="102">
          <cell r="D102">
            <v>982240.64057324897</v>
          </cell>
        </row>
        <row r="103">
          <cell r="D103">
            <v>1056966.3531480299</v>
          </cell>
        </row>
        <row r="104">
          <cell r="D104">
            <v>1103094.176706</v>
          </cell>
        </row>
        <row r="105">
          <cell r="D105">
            <v>1100126.0949830799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DStat"/>
      <sheetName val="Corr"/>
      <sheetName val="Coef"/>
      <sheetName val="MStat"/>
      <sheetName val="Err"/>
      <sheetName val="Elas"/>
      <sheetName val="BX"/>
      <sheetName val="YH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232576.14338244</v>
          </cell>
        </row>
        <row r="15">
          <cell r="D15">
            <v>232233.50775023899</v>
          </cell>
        </row>
        <row r="16">
          <cell r="D16">
            <v>222357.54315905701</v>
          </cell>
        </row>
        <row r="17">
          <cell r="D17">
            <v>231561.88255788901</v>
          </cell>
        </row>
        <row r="18">
          <cell r="D18">
            <v>232373.44964225701</v>
          </cell>
        </row>
        <row r="19">
          <cell r="D19">
            <v>240935.052515391</v>
          </cell>
        </row>
        <row r="20">
          <cell r="D20">
            <v>242016.490863204</v>
          </cell>
        </row>
        <row r="21">
          <cell r="D21">
            <v>254746.90727187801</v>
          </cell>
        </row>
        <row r="22">
          <cell r="D22">
            <v>262810.28189594799</v>
          </cell>
        </row>
        <row r="23">
          <cell r="D23">
            <v>247652.73397123901</v>
          </cell>
        </row>
        <row r="24">
          <cell r="D24">
            <v>247500.750383245</v>
          </cell>
        </row>
        <row r="25">
          <cell r="D25">
            <v>237540.42198497301</v>
          </cell>
        </row>
        <row r="26">
          <cell r="D26">
            <v>224237.78136664699</v>
          </cell>
        </row>
        <row r="27">
          <cell r="D27">
            <v>234923.407869644</v>
          </cell>
        </row>
        <row r="28">
          <cell r="D28">
            <v>223400.04810516199</v>
          </cell>
        </row>
        <row r="29">
          <cell r="D29">
            <v>241095.567423801</v>
          </cell>
        </row>
        <row r="30">
          <cell r="D30">
            <v>240694.691703488</v>
          </cell>
        </row>
        <row r="31">
          <cell r="D31">
            <v>253888.77686353301</v>
          </cell>
        </row>
        <row r="32">
          <cell r="D32">
            <v>239674.38858921701</v>
          </cell>
        </row>
        <row r="33">
          <cell r="D33">
            <v>251483.40221996899</v>
          </cell>
        </row>
        <row r="34">
          <cell r="D34">
            <v>252150.05234083399</v>
          </cell>
        </row>
        <row r="35">
          <cell r="D35">
            <v>245174.002468299</v>
          </cell>
        </row>
        <row r="36">
          <cell r="D36">
            <v>242859.818804576</v>
          </cell>
        </row>
        <row r="37">
          <cell r="D37">
            <v>229668.37640039899</v>
          </cell>
        </row>
        <row r="38">
          <cell r="D38">
            <v>214798.681828884</v>
          </cell>
        </row>
        <row r="39">
          <cell r="D39">
            <v>231189.127597357</v>
          </cell>
        </row>
        <row r="40">
          <cell r="D40">
            <v>221586.72539854501</v>
          </cell>
        </row>
        <row r="41">
          <cell r="D41">
            <v>229509.66092995601</v>
          </cell>
        </row>
        <row r="42">
          <cell r="D42">
            <v>220113.81973075701</v>
          </cell>
        </row>
        <row r="43">
          <cell r="D43">
            <v>236002.70673608099</v>
          </cell>
        </row>
        <row r="44">
          <cell r="D44">
            <v>222660.536996034</v>
          </cell>
        </row>
        <row r="45">
          <cell r="D45">
            <v>246523.17117227599</v>
          </cell>
        </row>
        <row r="46">
          <cell r="D46">
            <v>243567.79444990301</v>
          </cell>
        </row>
        <row r="47">
          <cell r="D47">
            <v>226263.693608509</v>
          </cell>
        </row>
        <row r="48">
          <cell r="D48">
            <v>231556.63021799401</v>
          </cell>
        </row>
        <row r="49">
          <cell r="D49">
            <v>215324.19330006099</v>
          </cell>
        </row>
        <row r="50">
          <cell r="D50">
            <v>193269.606892073</v>
          </cell>
        </row>
        <row r="51">
          <cell r="D51">
            <v>217374.00603359001</v>
          </cell>
        </row>
        <row r="52">
          <cell r="D52">
            <v>208875.307604712</v>
          </cell>
        </row>
        <row r="53">
          <cell r="D53">
            <v>219397.99695589</v>
          </cell>
        </row>
        <row r="54">
          <cell r="D54">
            <v>204020.01360286699</v>
          </cell>
        </row>
        <row r="55">
          <cell r="D55">
            <v>230071.98870743799</v>
          </cell>
        </row>
        <row r="56">
          <cell r="D56">
            <v>212631.68787743201</v>
          </cell>
        </row>
        <row r="57">
          <cell r="D57">
            <v>232542.88434977399</v>
          </cell>
        </row>
        <row r="58">
          <cell r="D58">
            <v>231206.53389101001</v>
          </cell>
        </row>
        <row r="59">
          <cell r="D59">
            <v>205812.48475935601</v>
          </cell>
        </row>
        <row r="60">
          <cell r="D60">
            <v>241255.79439459401</v>
          </cell>
        </row>
        <row r="61">
          <cell r="D61">
            <v>161275.622245351</v>
          </cell>
        </row>
        <row r="62">
          <cell r="D62">
            <v>188728.31421986601</v>
          </cell>
        </row>
        <row r="63">
          <cell r="D63">
            <v>179273.877387152</v>
          </cell>
        </row>
        <row r="64">
          <cell r="D64">
            <v>179570.84101197799</v>
          </cell>
        </row>
        <row r="65">
          <cell r="D65">
            <v>181805.86207465999</v>
          </cell>
        </row>
        <row r="66">
          <cell r="D66">
            <v>184380.712671927</v>
          </cell>
        </row>
        <row r="67">
          <cell r="D67">
            <v>175249.42524030199</v>
          </cell>
        </row>
        <row r="68">
          <cell r="D68">
            <v>200105.24923196601</v>
          </cell>
        </row>
        <row r="69">
          <cell r="D69">
            <v>181737.66412699799</v>
          </cell>
        </row>
        <row r="70">
          <cell r="D70">
            <v>182519.05056730699</v>
          </cell>
        </row>
        <row r="71">
          <cell r="D71">
            <v>186426.75021004901</v>
          </cell>
        </row>
        <row r="72">
          <cell r="D72">
            <v>203418.586123338</v>
          </cell>
        </row>
        <row r="73">
          <cell r="D73">
            <v>171706.00612260701</v>
          </cell>
        </row>
        <row r="74">
          <cell r="D74">
            <v>170833.121417797</v>
          </cell>
        </row>
        <row r="75">
          <cell r="D75">
            <v>168448.461374723</v>
          </cell>
        </row>
        <row r="76">
          <cell r="D76">
            <v>171042.55176451601</v>
          </cell>
        </row>
        <row r="77">
          <cell r="D77">
            <v>177406.080228354</v>
          </cell>
        </row>
        <row r="78">
          <cell r="D78">
            <v>175189.22464762401</v>
          </cell>
        </row>
        <row r="79">
          <cell r="D79">
            <v>192070.366968513</v>
          </cell>
        </row>
        <row r="80">
          <cell r="D80">
            <v>185094.62727478199</v>
          </cell>
        </row>
        <row r="81">
          <cell r="D81">
            <v>192225.226655579</v>
          </cell>
        </row>
        <row r="82">
          <cell r="D82">
            <v>191430.17320238199</v>
          </cell>
        </row>
        <row r="83">
          <cell r="D83">
            <v>187519.669010805</v>
          </cell>
        </row>
        <row r="84">
          <cell r="D84">
            <v>182879.82272252801</v>
          </cell>
        </row>
        <row r="85">
          <cell r="D85">
            <v>178842.57079701</v>
          </cell>
        </row>
        <row r="86">
          <cell r="D86">
            <v>168901.46805109101</v>
          </cell>
        </row>
        <row r="87">
          <cell r="D87">
            <v>172732.904717445</v>
          </cell>
        </row>
        <row r="88">
          <cell r="D88">
            <v>168093.486344287</v>
          </cell>
        </row>
        <row r="89">
          <cell r="D89">
            <v>166192.91284757701</v>
          </cell>
        </row>
        <row r="90">
          <cell r="D90">
            <v>187067.34100536001</v>
          </cell>
        </row>
        <row r="91">
          <cell r="D91">
            <v>185548.51765409901</v>
          </cell>
        </row>
        <row r="92">
          <cell r="D92">
            <v>184800.376851623</v>
          </cell>
        </row>
        <row r="93">
          <cell r="D93">
            <v>191754.27172929599</v>
          </cell>
        </row>
        <row r="94">
          <cell r="D94">
            <v>188664.58367955699</v>
          </cell>
        </row>
        <row r="95">
          <cell r="D95">
            <v>180557.36849198199</v>
          </cell>
        </row>
        <row r="96">
          <cell r="D96">
            <v>177381.25156478601</v>
          </cell>
        </row>
        <row r="97">
          <cell r="D97">
            <v>173693.575167253</v>
          </cell>
        </row>
        <row r="98">
          <cell r="D98">
            <v>163785.15691344999</v>
          </cell>
        </row>
        <row r="99">
          <cell r="D99">
            <v>175546.306993826</v>
          </cell>
        </row>
        <row r="100">
          <cell r="D100">
            <v>166653.55615234101</v>
          </cell>
        </row>
        <row r="101">
          <cell r="D101">
            <v>180974.93278369299</v>
          </cell>
        </row>
        <row r="102">
          <cell r="D102">
            <v>176941.87105636401</v>
          </cell>
        </row>
        <row r="103">
          <cell r="D103">
            <v>189631.80244344901</v>
          </cell>
        </row>
        <row r="104">
          <cell r="D104">
            <v>176103.16519219999</v>
          </cell>
        </row>
        <row r="105">
          <cell r="D105">
            <v>191699.67268146199</v>
          </cell>
        </row>
        <row r="106">
          <cell r="D106">
            <v>179458.63753116701</v>
          </cell>
        </row>
        <row r="107">
          <cell r="D107">
            <v>181122.353619603</v>
          </cell>
        </row>
        <row r="108">
          <cell r="D108">
            <v>176308.36159314701</v>
          </cell>
        </row>
        <row r="109">
          <cell r="D109">
            <v>177899.443468212</v>
          </cell>
        </row>
        <row r="110">
          <cell r="D110">
            <v>167380.04182687501</v>
          </cell>
        </row>
        <row r="111">
          <cell r="D111">
            <v>169434.03698164801</v>
          </cell>
        </row>
        <row r="112">
          <cell r="D112">
            <v>168449.03742918701</v>
          </cell>
        </row>
        <row r="113">
          <cell r="D113">
            <v>181100.407716143</v>
          </cell>
        </row>
        <row r="114">
          <cell r="D114">
            <v>181983.480760167</v>
          </cell>
        </row>
        <row r="115">
          <cell r="D115">
            <v>186581.683370746</v>
          </cell>
        </row>
        <row r="116">
          <cell r="D116">
            <v>177997.091357481</v>
          </cell>
        </row>
        <row r="117">
          <cell r="D117">
            <v>178943.32730193401</v>
          </cell>
        </row>
        <row r="118">
          <cell r="D118">
            <v>184006.99825534201</v>
          </cell>
        </row>
        <row r="119">
          <cell r="D119">
            <v>177295.61287320501</v>
          </cell>
        </row>
        <row r="120">
          <cell r="D120">
            <v>179473.602296628</v>
          </cell>
        </row>
        <row r="121">
          <cell r="D121">
            <v>170821.457271052</v>
          </cell>
        </row>
        <row r="122">
          <cell r="D122">
            <v>176739.889486075</v>
          </cell>
        </row>
        <row r="123">
          <cell r="D123">
            <v>175391.02933895201</v>
          </cell>
        </row>
        <row r="124">
          <cell r="D124">
            <v>172515.47431445701</v>
          </cell>
        </row>
        <row r="125">
          <cell r="D125">
            <v>174493.49898451401</v>
          </cell>
        </row>
        <row r="126">
          <cell r="D126">
            <v>182205.32502310601</v>
          </cell>
        </row>
        <row r="127">
          <cell r="D127">
            <v>184250.845553552</v>
          </cell>
        </row>
        <row r="128">
          <cell r="D128">
            <v>173085.124659725</v>
          </cell>
        </row>
        <row r="129">
          <cell r="D129">
            <v>187902.47427303001</v>
          </cell>
        </row>
        <row r="130">
          <cell r="D130">
            <v>181171.314577224</v>
          </cell>
        </row>
        <row r="131">
          <cell r="D131">
            <v>173999.340662673</v>
          </cell>
        </row>
        <row r="132">
          <cell r="D132">
            <v>175645.652316733</v>
          </cell>
        </row>
        <row r="133">
          <cell r="D133">
            <v>171670.67045862801</v>
          </cell>
        </row>
        <row r="134">
          <cell r="D134">
            <v>172544.774576119</v>
          </cell>
        </row>
        <row r="135">
          <cell r="D135">
            <v>172312.577816251</v>
          </cell>
        </row>
        <row r="136">
          <cell r="D136">
            <v>171400.35845843799</v>
          </cell>
        </row>
        <row r="137">
          <cell r="D137">
            <v>176660.904234905</v>
          </cell>
        </row>
        <row r="138">
          <cell r="D138">
            <v>177512.335431632</v>
          </cell>
        </row>
        <row r="139">
          <cell r="D139">
            <v>169111.21546479399</v>
          </cell>
        </row>
        <row r="140">
          <cell r="D140">
            <v>186739.399175695</v>
          </cell>
        </row>
        <row r="141">
          <cell r="D141">
            <v>173913.645283019</v>
          </cell>
        </row>
        <row r="142">
          <cell r="D142">
            <v>177878.47529604999</v>
          </cell>
        </row>
        <row r="143">
          <cell r="D143">
            <v>176111.45452260901</v>
          </cell>
        </row>
        <row r="144">
          <cell r="D144">
            <v>176108.08020772701</v>
          </cell>
        </row>
        <row r="145">
          <cell r="D145">
            <v>171295.309320389</v>
          </cell>
        </row>
        <row r="146">
          <cell r="D146">
            <v>169567.961877225</v>
          </cell>
        </row>
        <row r="147">
          <cell r="D147">
            <v>172025.24396373701</v>
          </cell>
        </row>
        <row r="148">
          <cell r="D148">
            <v>170674.30623696701</v>
          </cell>
        </row>
        <row r="149">
          <cell r="D149">
            <v>194014.41836926699</v>
          </cell>
        </row>
        <row r="150">
          <cell r="D150">
            <v>171940.63522985799</v>
          </cell>
        </row>
        <row r="151">
          <cell r="D151">
            <v>181571.48036626101</v>
          </cell>
        </row>
        <row r="152">
          <cell r="D152">
            <v>174463.20309336501</v>
          </cell>
        </row>
        <row r="153">
          <cell r="D153">
            <v>173055.73955072</v>
          </cell>
        </row>
        <row r="154">
          <cell r="D154">
            <v>191903.18683026999</v>
          </cell>
        </row>
        <row r="155">
          <cell r="D155">
            <v>173273.14771969101</v>
          </cell>
        </row>
        <row r="156">
          <cell r="D156">
            <v>176247.77723407201</v>
          </cell>
        </row>
        <row r="157">
          <cell r="D157">
            <v>171751.70727975899</v>
          </cell>
        </row>
        <row r="158">
          <cell r="D158">
            <v>167254.679525377</v>
          </cell>
        </row>
        <row r="159">
          <cell r="D159">
            <v>171351.397339922</v>
          </cell>
        </row>
        <row r="160">
          <cell r="D160">
            <v>169389.18728103899</v>
          </cell>
        </row>
        <row r="161">
          <cell r="D161">
            <v>174481.56289560301</v>
          </cell>
        </row>
        <row r="162">
          <cell r="D162">
            <v>176046.64567344499</v>
          </cell>
        </row>
        <row r="163">
          <cell r="D163">
            <v>181099.20495009399</v>
          </cell>
        </row>
        <row r="164">
          <cell r="D164">
            <v>171176.288235474</v>
          </cell>
        </row>
        <row r="165">
          <cell r="D165">
            <v>183267.91462076601</v>
          </cell>
        </row>
        <row r="166">
          <cell r="D166">
            <v>177677.08251943201</v>
          </cell>
        </row>
        <row r="167">
          <cell r="D167">
            <v>170322.60399973599</v>
          </cell>
        </row>
        <row r="168">
          <cell r="D168">
            <v>177077.29682693299</v>
          </cell>
        </row>
        <row r="169">
          <cell r="D169">
            <v>166755.23399365399</v>
          </cell>
        </row>
        <row r="170">
          <cell r="D170">
            <v>165691.357056696</v>
          </cell>
        </row>
        <row r="171">
          <cell r="D171">
            <v>167930.28643357501</v>
          </cell>
        </row>
        <row r="172">
          <cell r="D172">
            <v>166317.52155436701</v>
          </cell>
        </row>
        <row r="173">
          <cell r="D173">
            <v>174845.72358073801</v>
          </cell>
        </row>
        <row r="174">
          <cell r="D174">
            <v>169264.75426021701</v>
          </cell>
        </row>
        <row r="175">
          <cell r="D175">
            <v>177780.01696919699</v>
          </cell>
        </row>
        <row r="176">
          <cell r="D176">
            <v>167792.510850183</v>
          </cell>
        </row>
        <row r="177">
          <cell r="D177">
            <v>179819.54783108199</v>
          </cell>
        </row>
        <row r="178">
          <cell r="D178">
            <v>174676.73314140399</v>
          </cell>
        </row>
        <row r="179">
          <cell r="D179">
            <v>166447.53721959301</v>
          </cell>
        </row>
        <row r="180">
          <cell r="D180">
            <v>174091.159063036</v>
          </cell>
        </row>
        <row r="181">
          <cell r="D181">
            <v>163748.513207615</v>
          </cell>
        </row>
        <row r="182">
          <cell r="D182">
            <v>162664.053248513</v>
          </cell>
        </row>
        <row r="183">
          <cell r="D183">
            <v>165764.22281243</v>
          </cell>
        </row>
        <row r="184">
          <cell r="D184">
            <v>162807.01269551701</v>
          </cell>
        </row>
        <row r="185">
          <cell r="D185">
            <v>173518.06232090501</v>
          </cell>
        </row>
        <row r="186">
          <cell r="D186">
            <v>175851.79145907599</v>
          </cell>
        </row>
        <row r="187">
          <cell r="D187">
            <v>174247.83936852001</v>
          </cell>
        </row>
        <row r="188">
          <cell r="D188">
            <v>163400.262146369</v>
          </cell>
        </row>
        <row r="189">
          <cell r="D189">
            <v>164867.172723141</v>
          </cell>
        </row>
        <row r="190">
          <cell r="D190">
            <v>170297.544831582</v>
          </cell>
        </row>
        <row r="191">
          <cell r="D191">
            <v>163823.303616082</v>
          </cell>
        </row>
        <row r="192">
          <cell r="D192">
            <v>166167.29449239001</v>
          </cell>
        </row>
        <row r="193">
          <cell r="D193">
            <v>157597.30236048801</v>
          </cell>
        </row>
        <row r="194">
          <cell r="D194">
            <v>159608.23093867701</v>
          </cell>
        </row>
        <row r="195">
          <cell r="D195">
            <v>160512.8497848</v>
          </cell>
        </row>
        <row r="196">
          <cell r="D196">
            <v>159343.69790778501</v>
          </cell>
        </row>
        <row r="197">
          <cell r="D197">
            <v>162142.75047208299</v>
          </cell>
        </row>
        <row r="198">
          <cell r="D198">
            <v>168469.09587310499</v>
          </cell>
        </row>
        <row r="199">
          <cell r="D199">
            <v>170405.739166466</v>
          </cell>
        </row>
        <row r="200">
          <cell r="D200">
            <v>163539.66893282201</v>
          </cell>
        </row>
        <row r="201">
          <cell r="D201">
            <v>170310.821311874</v>
          </cell>
        </row>
        <row r="202">
          <cell r="D202">
            <v>165182.593375303</v>
          </cell>
        </row>
        <row r="203">
          <cell r="D203">
            <v>162258.92346168499</v>
          </cell>
        </row>
        <row r="204">
          <cell r="D204">
            <v>162421.63478019999</v>
          </cell>
        </row>
        <row r="205">
          <cell r="D205">
            <v>160887.534888519</v>
          </cell>
        </row>
        <row r="206">
          <cell r="D206">
            <v>158470.65398757899</v>
          </cell>
        </row>
        <row r="207">
          <cell r="D207">
            <v>158033.844586705</v>
          </cell>
        </row>
        <row r="208">
          <cell r="D208">
            <v>155987.174666857</v>
          </cell>
        </row>
        <row r="209">
          <cell r="D209">
            <v>164963.29486176901</v>
          </cell>
        </row>
        <row r="210">
          <cell r="D210">
            <v>158507.50889601701</v>
          </cell>
        </row>
        <row r="211">
          <cell r="D211">
            <v>164394.433324043</v>
          </cell>
        </row>
        <row r="212">
          <cell r="D212">
            <v>158833.17459752099</v>
          </cell>
        </row>
        <row r="213">
          <cell r="D213">
            <v>158972.72960106799</v>
          </cell>
        </row>
        <row r="214">
          <cell r="D214">
            <v>161333.43301801599</v>
          </cell>
        </row>
        <row r="215">
          <cell r="D215">
            <v>159285.02038906101</v>
          </cell>
        </row>
        <row r="216">
          <cell r="D216">
            <v>159441.16578305801</v>
          </cell>
        </row>
        <row r="217">
          <cell r="D217">
            <v>153476.87060775299</v>
          </cell>
        </row>
        <row r="218">
          <cell r="D218">
            <v>151920.73367827301</v>
          </cell>
        </row>
        <row r="219">
          <cell r="D219">
            <v>157635.60750394501</v>
          </cell>
        </row>
        <row r="220">
          <cell r="D220">
            <v>152500.23803278699</v>
          </cell>
        </row>
        <row r="221">
          <cell r="D221">
            <v>152214.896212124</v>
          </cell>
        </row>
        <row r="222">
          <cell r="D222">
            <v>164275.07931999199</v>
          </cell>
        </row>
        <row r="223">
          <cell r="D223">
            <v>161777.533786763</v>
          </cell>
        </row>
        <row r="224">
          <cell r="D224">
            <v>154445.479167843</v>
          </cell>
        </row>
        <row r="225">
          <cell r="D225">
            <v>167805.23283506499</v>
          </cell>
        </row>
        <row r="226">
          <cell r="D226">
            <v>158253.89755817599</v>
          </cell>
        </row>
        <row r="227">
          <cell r="D227">
            <v>155316.23635014199</v>
          </cell>
        </row>
        <row r="228">
          <cell r="D228">
            <v>155024.04476965099</v>
          </cell>
        </row>
        <row r="229">
          <cell r="D229">
            <v>151698.155096931</v>
          </cell>
        </row>
        <row r="230">
          <cell r="D230">
            <v>147048.57281036099</v>
          </cell>
        </row>
        <row r="231">
          <cell r="D231">
            <v>150992.73609271401</v>
          </cell>
        </row>
        <row r="232">
          <cell r="D232">
            <v>148927.604968531</v>
          </cell>
        </row>
        <row r="233">
          <cell r="D233">
            <v>153917.059517794</v>
          </cell>
        </row>
        <row r="234">
          <cell r="D234">
            <v>155379.22123033501</v>
          </cell>
        </row>
        <row r="235">
          <cell r="D235">
            <v>160365.96247282199</v>
          </cell>
        </row>
        <row r="236">
          <cell r="D236">
            <v>150377.227724039</v>
          </cell>
        </row>
        <row r="237">
          <cell r="D237">
            <v>162403.03607516899</v>
          </cell>
        </row>
        <row r="238">
          <cell r="D238">
            <v>156804.42132872099</v>
          </cell>
        </row>
        <row r="239">
          <cell r="D239">
            <v>149442.16016391199</v>
          </cell>
        </row>
        <row r="240">
          <cell r="D240">
            <v>156189.07034599601</v>
          </cell>
        </row>
        <row r="241">
          <cell r="D241">
            <v>145820.06750397501</v>
          </cell>
        </row>
        <row r="242">
          <cell r="D242">
            <v>132804.637234333</v>
          </cell>
        </row>
        <row r="243">
          <cell r="D243">
            <v>160128.58806412201</v>
          </cell>
        </row>
        <row r="244">
          <cell r="D244">
            <v>145265.11321782699</v>
          </cell>
        </row>
        <row r="245">
          <cell r="D245">
            <v>153329.04181023201</v>
          </cell>
        </row>
        <row r="246">
          <cell r="D246">
            <v>148606.533869515</v>
          </cell>
        </row>
        <row r="247">
          <cell r="D247">
            <v>169040.74060830599</v>
          </cell>
        </row>
        <row r="248">
          <cell r="D248">
            <v>146281.12866204101</v>
          </cell>
        </row>
        <row r="249">
          <cell r="D249">
            <v>159204.319557991</v>
          </cell>
        </row>
        <row r="250">
          <cell r="D250">
            <v>153631.33335367599</v>
          </cell>
        </row>
        <row r="251">
          <cell r="D251">
            <v>145412.87752181801</v>
          </cell>
        </row>
        <row r="252">
          <cell r="D252">
            <v>149099.035013902</v>
          </cell>
        </row>
        <row r="253">
          <cell r="D253">
            <v>144031.725410955</v>
          </cell>
        </row>
        <row r="254">
          <cell r="D254">
            <v>146018.043681376</v>
          </cell>
        </row>
        <row r="255">
          <cell r="D255">
            <v>144693.49419677901</v>
          </cell>
        </row>
        <row r="256">
          <cell r="D256">
            <v>141759.90195647799</v>
          </cell>
        </row>
        <row r="257">
          <cell r="D257">
            <v>143676.33736667299</v>
          </cell>
        </row>
        <row r="258">
          <cell r="D258">
            <v>151324.623636542</v>
          </cell>
        </row>
        <row r="259">
          <cell r="D259">
            <v>153260.653607449</v>
          </cell>
        </row>
        <row r="260">
          <cell r="D260">
            <v>141984.854005448</v>
          </cell>
        </row>
        <row r="261">
          <cell r="D261">
            <v>156691.80194467399</v>
          </cell>
        </row>
        <row r="262">
          <cell r="D262">
            <v>149786.54763291799</v>
          </cell>
        </row>
        <row r="263">
          <cell r="D263">
            <v>142440.38171657099</v>
          </cell>
        </row>
        <row r="264">
          <cell r="D264">
            <v>143912.447892033</v>
          </cell>
        </row>
        <row r="265">
          <cell r="D265">
            <v>139710.38988285</v>
          </cell>
        </row>
        <row r="266">
          <cell r="D266">
            <v>140357.401724083</v>
          </cell>
        </row>
        <row r="267">
          <cell r="D267">
            <v>139898.10383325</v>
          </cell>
        </row>
        <row r="268">
          <cell r="D268">
            <v>138734.57110143101</v>
          </cell>
        </row>
        <row r="269">
          <cell r="D269">
            <v>143743.80083387799</v>
          </cell>
        </row>
        <row r="270">
          <cell r="D270">
            <v>144343.91452042101</v>
          </cell>
        </row>
        <row r="271">
          <cell r="D271">
            <v>135686.98846461301</v>
          </cell>
        </row>
        <row r="272">
          <cell r="D272">
            <v>153059.365644442</v>
          </cell>
        </row>
        <row r="273">
          <cell r="D273">
            <v>139977.80497792599</v>
          </cell>
        </row>
        <row r="274">
          <cell r="D274">
            <v>143660.18726189801</v>
          </cell>
        </row>
        <row r="275">
          <cell r="D275">
            <v>141610.71868619401</v>
          </cell>
        </row>
        <row r="276">
          <cell r="D276">
            <v>141324.89652885299</v>
          </cell>
        </row>
        <row r="277">
          <cell r="D277">
            <v>136247.011579524</v>
          </cell>
        </row>
        <row r="278">
          <cell r="D278">
            <v>137340.931294382</v>
          </cell>
        </row>
        <row r="279">
          <cell r="D279">
            <v>136887.62967258401</v>
          </cell>
        </row>
        <row r="280">
          <cell r="D280">
            <v>134859.33759285399</v>
          </cell>
        </row>
        <row r="281">
          <cell r="D281">
            <v>143853.83562788399</v>
          </cell>
        </row>
        <row r="282">
          <cell r="D282">
            <v>137416.42750225001</v>
          </cell>
        </row>
        <row r="283">
          <cell r="D283">
            <v>143316.51156738299</v>
          </cell>
        </row>
        <row r="284">
          <cell r="D284">
            <v>137768.41247797001</v>
          </cell>
        </row>
        <row r="285">
          <cell r="D285">
            <v>137921.12711862399</v>
          </cell>
        </row>
        <row r="286">
          <cell r="D286">
            <v>140306.736587825</v>
          </cell>
        </row>
        <row r="287">
          <cell r="D287">
            <v>138283.23001112201</v>
          </cell>
        </row>
        <row r="288">
          <cell r="D288">
            <v>138464.28145737</v>
          </cell>
        </row>
        <row r="289">
          <cell r="D289">
            <v>132512.334110489</v>
          </cell>
        </row>
        <row r="290">
          <cell r="D290">
            <v>120386.666499263</v>
          </cell>
        </row>
        <row r="291">
          <cell r="D291">
            <v>144191.263941565</v>
          </cell>
        </row>
        <row r="292">
          <cell r="D292">
            <v>131575.63895004001</v>
          </cell>
        </row>
        <row r="293">
          <cell r="D293">
            <v>145855.62183853</v>
          </cell>
        </row>
        <row r="294">
          <cell r="D294">
            <v>141176.405729633</v>
          </cell>
        </row>
        <row r="295">
          <cell r="D295">
            <v>143117.41572007301</v>
          </cell>
        </row>
        <row r="296">
          <cell r="D296">
            <v>145955.76748449801</v>
          </cell>
        </row>
        <row r="297">
          <cell r="D297">
            <v>132449.352749471</v>
          </cell>
        </row>
        <row r="298">
          <cell r="D298">
            <v>152487.06711728199</v>
          </cell>
        </row>
        <row r="299">
          <cell r="D299">
            <v>131960.91386277601</v>
          </cell>
        </row>
        <row r="300">
          <cell r="D300">
            <v>133039.42923319899</v>
          </cell>
        </row>
        <row r="301">
          <cell r="D301">
            <v>122710.439230463</v>
          </cell>
        </row>
        <row r="302">
          <cell r="D302">
            <v>127812.397588312</v>
          </cell>
        </row>
        <row r="303">
          <cell r="D303">
            <v>130044.399795733</v>
          </cell>
        </row>
        <row r="304">
          <cell r="D304">
            <v>128461.687716744</v>
          </cell>
        </row>
        <row r="305">
          <cell r="D305">
            <v>137019.94254333401</v>
          </cell>
        </row>
        <row r="306">
          <cell r="D306">
            <v>131469.026023032</v>
          </cell>
        </row>
        <row r="307">
          <cell r="D307">
            <v>140048.24298046599</v>
          </cell>
        </row>
        <row r="308">
          <cell r="D308">
            <v>130124.691109907</v>
          </cell>
        </row>
        <row r="309">
          <cell r="D309">
            <v>142215.68233926099</v>
          </cell>
        </row>
        <row r="310">
          <cell r="D310">
            <v>137132.25274500201</v>
          </cell>
        </row>
        <row r="311">
          <cell r="D311">
            <v>128962.441918611</v>
          </cell>
        </row>
        <row r="312">
          <cell r="D312">
            <v>136665.448857474</v>
          </cell>
        </row>
        <row r="313">
          <cell r="D313">
            <v>126337.889940462</v>
          </cell>
        </row>
        <row r="314">
          <cell r="D314">
            <v>125268.51691977</v>
          </cell>
        </row>
        <row r="315">
          <cell r="D315">
            <v>128383.773422097</v>
          </cell>
        </row>
        <row r="316">
          <cell r="D316">
            <v>125499.14575009501</v>
          </cell>
        </row>
        <row r="317">
          <cell r="D317">
            <v>136282.77782039499</v>
          </cell>
        </row>
        <row r="318">
          <cell r="D318">
            <v>138689.089403477</v>
          </cell>
        </row>
        <row r="319">
          <cell r="D319">
            <v>137134.30433717399</v>
          </cell>
        </row>
        <row r="320">
          <cell r="D320">
            <v>126335.894139276</v>
          </cell>
        </row>
        <row r="321">
          <cell r="D321">
            <v>127851.97174030299</v>
          </cell>
        </row>
        <row r="322">
          <cell r="D322">
            <v>133371.44431778899</v>
          </cell>
        </row>
        <row r="323">
          <cell r="D323">
            <v>126986.303571335</v>
          </cell>
        </row>
        <row r="324">
          <cell r="D324">
            <v>129419.39491668899</v>
          </cell>
        </row>
        <row r="325">
          <cell r="D325">
            <v>120888.744740612</v>
          </cell>
        </row>
        <row r="326">
          <cell r="D326">
            <v>126907.219715938</v>
          </cell>
        </row>
        <row r="327">
          <cell r="D327">
            <v>125646.62249493301</v>
          </cell>
        </row>
        <row r="328">
          <cell r="D328">
            <v>122783.21498587501</v>
          </cell>
        </row>
        <row r="329">
          <cell r="D329">
            <v>124769.83512731201</v>
          </cell>
        </row>
        <row r="330">
          <cell r="D330">
            <v>132488.30612842299</v>
          </cell>
        </row>
        <row r="331">
          <cell r="D331">
            <v>134484.413911696</v>
          </cell>
        </row>
        <row r="332">
          <cell r="D332">
            <v>123268.69212206001</v>
          </cell>
        </row>
        <row r="333">
          <cell r="D333">
            <v>138035.71787365101</v>
          </cell>
        </row>
        <row r="334">
          <cell r="D334">
            <v>131213.13704678501</v>
          </cell>
        </row>
        <row r="335">
          <cell r="D335">
            <v>123949.644615328</v>
          </cell>
        </row>
        <row r="336">
          <cell r="D336">
            <v>125504.38427568</v>
          </cell>
        </row>
        <row r="337">
          <cell r="D337">
            <v>121398.314207755</v>
          </cell>
        </row>
        <row r="338">
          <cell r="D338">
            <v>117732.19794434099</v>
          </cell>
        </row>
        <row r="339">
          <cell r="D339">
            <v>120896.18083148899</v>
          </cell>
        </row>
        <row r="340">
          <cell r="D340">
            <v>119817.183385406</v>
          </cell>
        </row>
        <row r="341">
          <cell r="D341">
            <v>128438.24124031101</v>
          </cell>
        </row>
        <row r="342">
          <cell r="D342">
            <v>124272.862562095</v>
          </cell>
        </row>
        <row r="343">
          <cell r="D343">
            <v>130695.11452502001</v>
          </cell>
        </row>
        <row r="344">
          <cell r="D344">
            <v>123464.625310446</v>
          </cell>
        </row>
        <row r="345">
          <cell r="D345">
            <v>121934.94982594</v>
          </cell>
        </row>
        <row r="346">
          <cell r="D346">
            <v>127024.901923627</v>
          </cell>
        </row>
        <row r="347">
          <cell r="D347">
            <v>122414.79872032499</v>
          </cell>
        </row>
        <row r="348">
          <cell r="D348">
            <v>125300.19279505999</v>
          </cell>
        </row>
        <row r="349">
          <cell r="D349">
            <v>122095.516678681</v>
          </cell>
        </row>
        <row r="350">
          <cell r="D350">
            <v>117126.23634386199</v>
          </cell>
        </row>
        <row r="351">
          <cell r="D351">
            <v>122955.259600918</v>
          </cell>
        </row>
        <row r="352">
          <cell r="D352">
            <v>117911.529237699</v>
          </cell>
        </row>
        <row r="353">
          <cell r="D353">
            <v>117717.826524975</v>
          </cell>
        </row>
        <row r="354">
          <cell r="D354">
            <v>129869.648740782</v>
          </cell>
        </row>
        <row r="355">
          <cell r="D355">
            <v>127475.814248055</v>
          </cell>
        </row>
        <row r="356">
          <cell r="D356">
            <v>120247.47066963599</v>
          </cell>
        </row>
        <row r="357">
          <cell r="D357">
            <v>133710.93537736</v>
          </cell>
        </row>
        <row r="358">
          <cell r="D358">
            <v>124265.84977986501</v>
          </cell>
        </row>
        <row r="359">
          <cell r="D359">
            <v>121434.43825122601</v>
          </cell>
        </row>
        <row r="360">
          <cell r="D360">
            <v>121248.49635012999</v>
          </cell>
        </row>
        <row r="361">
          <cell r="D361">
            <v>118038.85807797901</v>
          </cell>
        </row>
        <row r="362">
          <cell r="D362">
            <v>113505.52719197801</v>
          </cell>
        </row>
        <row r="363">
          <cell r="D363">
            <v>117565.9418749</v>
          </cell>
        </row>
        <row r="364">
          <cell r="D364">
            <v>115604.422548103</v>
          </cell>
        </row>
        <row r="365">
          <cell r="D365">
            <v>120697.488894753</v>
          </cell>
        </row>
        <row r="366">
          <cell r="D366">
            <v>122263.262404679</v>
          </cell>
        </row>
        <row r="367">
          <cell r="D367">
            <v>127362.088821749</v>
          </cell>
        </row>
        <row r="368">
          <cell r="D368">
            <v>117485.439247549</v>
          </cell>
        </row>
        <row r="369">
          <cell r="D369">
            <v>129623.33277326199</v>
          </cell>
        </row>
        <row r="370">
          <cell r="D370">
            <v>124142.162329631</v>
          </cell>
        </row>
        <row r="371">
          <cell r="D371">
            <v>116897.345467639</v>
          </cell>
        </row>
        <row r="372">
          <cell r="D372">
            <v>123761.699952539</v>
          </cell>
        </row>
        <row r="373">
          <cell r="D373">
            <v>113493.530100672</v>
          </cell>
        </row>
        <row r="374">
          <cell r="D374">
            <v>112483.546145124</v>
          </cell>
        </row>
        <row r="375">
          <cell r="D375">
            <v>114776.368503415</v>
          </cell>
        </row>
        <row r="376">
          <cell r="D376">
            <v>113255.026382154</v>
          </cell>
        </row>
        <row r="377">
          <cell r="D377">
            <v>121874.65116647301</v>
          </cell>
        </row>
        <row r="378">
          <cell r="D378">
            <v>116385.104603898</v>
          </cell>
        </row>
        <row r="379">
          <cell r="D379">
            <v>125011.37867695199</v>
          </cell>
        </row>
        <row r="380">
          <cell r="D380">
            <v>115134.883922012</v>
          </cell>
        </row>
        <row r="381">
          <cell r="D381">
            <v>127272.93226698499</v>
          </cell>
        </row>
        <row r="382">
          <cell r="D382">
            <v>122223.646274164</v>
          </cell>
        </row>
        <row r="383">
          <cell r="D383">
            <v>114087.97904921</v>
          </cell>
        </row>
        <row r="384">
          <cell r="D384">
            <v>121825.12958951</v>
          </cell>
        </row>
        <row r="385">
          <cell r="D385">
            <v>111538.26034983101</v>
          </cell>
        </row>
        <row r="386">
          <cell r="D386">
            <v>83613.969126456504</v>
          </cell>
        </row>
        <row r="387">
          <cell r="D387">
            <v>113224.61158154</v>
          </cell>
        </row>
        <row r="388">
          <cell r="D388">
            <v>112570.245899389</v>
          </cell>
        </row>
        <row r="389">
          <cell r="D389">
            <v>121175.02391363699</v>
          </cell>
        </row>
        <row r="390">
          <cell r="D390">
            <v>109938.779721317</v>
          </cell>
        </row>
        <row r="391">
          <cell r="D391">
            <v>122959.761724775</v>
          </cell>
        </row>
        <row r="392">
          <cell r="D392">
            <v>111305.21243597299</v>
          </cell>
        </row>
        <row r="393">
          <cell r="D393">
            <v>126074.322292988</v>
          </cell>
        </row>
        <row r="394">
          <cell r="D394">
            <v>132033.51555767999</v>
          </cell>
        </row>
        <row r="395">
          <cell r="D395">
            <v>111538.012546948</v>
          </cell>
        </row>
        <row r="396">
          <cell r="D396">
            <v>114851.736184097</v>
          </cell>
        </row>
        <row r="397">
          <cell r="D397">
            <v>109841.69184362399</v>
          </cell>
        </row>
        <row r="398">
          <cell r="D398">
            <v>110121.628958157</v>
          </cell>
        </row>
        <row r="399">
          <cell r="D399">
            <v>109736.16794521399</v>
          </cell>
        </row>
        <row r="400">
          <cell r="D400">
            <v>108626.10343427199</v>
          </cell>
        </row>
        <row r="401">
          <cell r="D401">
            <v>113688.801387596</v>
          </cell>
        </row>
        <row r="402">
          <cell r="D402">
            <v>114342.383295016</v>
          </cell>
        </row>
        <row r="403">
          <cell r="D403">
            <v>105751.551169231</v>
          </cell>
        </row>
        <row r="404">
          <cell r="D404">
            <v>123190.02227908401</v>
          </cell>
        </row>
        <row r="405">
          <cell r="D405">
            <v>110174.555542592</v>
          </cell>
        </row>
        <row r="406">
          <cell r="D406">
            <v>113930.635764092</v>
          </cell>
        </row>
        <row r="407">
          <cell r="D407">
            <v>111954.865125918</v>
          </cell>
        </row>
        <row r="408">
          <cell r="D408">
            <v>111742.740906105</v>
          </cell>
        </row>
        <row r="409">
          <cell r="D409">
            <v>106732.22218354</v>
          </cell>
        </row>
        <row r="410">
          <cell r="D410">
            <v>107893.508125162</v>
          </cell>
        </row>
        <row r="411">
          <cell r="D411">
            <v>107507.572730128</v>
          </cell>
        </row>
        <row r="412">
          <cell r="D412">
            <v>105516.917609499</v>
          </cell>
        </row>
        <row r="413">
          <cell r="D413">
            <v>114549.05260363</v>
          </cell>
        </row>
        <row r="414">
          <cell r="D414">
            <v>108149.281437097</v>
          </cell>
        </row>
        <row r="415">
          <cell r="D415">
            <v>114097.476579735</v>
          </cell>
        </row>
        <row r="416">
          <cell r="D416">
            <v>108597.488567826</v>
          </cell>
        </row>
        <row r="417">
          <cell r="D417">
            <v>108798.31428598599</v>
          </cell>
        </row>
        <row r="418">
          <cell r="D418">
            <v>111219.613564363</v>
          </cell>
        </row>
        <row r="419">
          <cell r="D419">
            <v>109231.796796836</v>
          </cell>
        </row>
        <row r="420">
          <cell r="D420">
            <v>109448.53805226</v>
          </cell>
        </row>
        <row r="421">
          <cell r="D421">
            <v>103557.40291679899</v>
          </cell>
        </row>
        <row r="422">
          <cell r="D422">
            <v>102074.426027162</v>
          </cell>
        </row>
        <row r="423">
          <cell r="D423">
            <v>107862.459892677</v>
          </cell>
        </row>
        <row r="424">
          <cell r="D424">
            <v>102788.58145584899</v>
          </cell>
        </row>
        <row r="425">
          <cell r="D425">
            <v>102564.730669515</v>
          </cell>
        </row>
        <row r="426">
          <cell r="D426">
            <v>114686.404811712</v>
          </cell>
        </row>
        <row r="427">
          <cell r="D427">
            <v>112256.840812562</v>
          </cell>
        </row>
        <row r="428">
          <cell r="D428">
            <v>104992.76772772201</v>
          </cell>
        </row>
        <row r="429">
          <cell r="D429">
            <v>118420.502929023</v>
          </cell>
        </row>
        <row r="430">
          <cell r="D430">
            <v>108936.138891298</v>
          </cell>
        </row>
        <row r="431">
          <cell r="D431">
            <v>106065.448922428</v>
          </cell>
        </row>
        <row r="432">
          <cell r="D432">
            <v>105840.22858110099</v>
          </cell>
        </row>
        <row r="433">
          <cell r="D433">
            <v>102604.727553066</v>
          </cell>
        </row>
        <row r="434">
          <cell r="D434">
            <v>98045.533911179897</v>
          </cell>
        </row>
        <row r="435">
          <cell r="D435">
            <v>105607.37867494</v>
          </cell>
        </row>
        <row r="436">
          <cell r="D436">
            <v>100097.489258562</v>
          </cell>
        </row>
        <row r="437">
          <cell r="D437">
            <v>107374.03637530599</v>
          </cell>
        </row>
        <row r="438">
          <cell r="D438">
            <v>104509.61658647</v>
          </cell>
        </row>
        <row r="439">
          <cell r="D439">
            <v>110023.549413253</v>
          </cell>
        </row>
        <row r="440">
          <cell r="D440">
            <v>102325.652667127</v>
          </cell>
        </row>
        <row r="441">
          <cell r="D441">
            <v>115319.564207143</v>
          </cell>
        </row>
        <row r="442">
          <cell r="D442">
            <v>106724.047806309</v>
          </cell>
        </row>
        <row r="443">
          <cell r="D443">
            <v>102978.55905597001</v>
          </cell>
        </row>
        <row r="444">
          <cell r="D444">
            <v>102319.45153776401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740"/>
  <sheetViews>
    <sheetView tabSelected="1" zoomScale="75" workbookViewId="0">
      <pane xSplit="2" ySplit="2" topLeftCell="C327" activePane="bottomRight" state="frozen"/>
      <selection pane="topRight" activeCell="C1" sqref="C1"/>
      <selection pane="bottomLeft" activeCell="A3" sqref="A3"/>
      <selection pane="bottomRight" activeCell="J362" sqref="J362"/>
    </sheetView>
  </sheetViews>
  <sheetFormatPr defaultColWidth="9.140625" defaultRowHeight="12"/>
  <cols>
    <col min="1" max="1" width="5" style="2" customWidth="1"/>
    <col min="2" max="2" width="6.42578125" style="2" customWidth="1"/>
    <col min="3" max="3" width="12.140625" style="1" bestFit="1" customWidth="1"/>
    <col min="4" max="4" width="12.85546875" style="1" bestFit="1" customWidth="1"/>
    <col min="5" max="5" width="12.7109375" style="1" bestFit="1" customWidth="1"/>
    <col min="6" max="6" width="9.28515625" style="1" customWidth="1"/>
    <col min="7" max="7" width="10" style="1" customWidth="1"/>
    <col min="8" max="8" width="9.140625" style="1"/>
    <col min="9" max="9" width="11.42578125" style="1" bestFit="1" customWidth="1"/>
    <col min="10" max="10" width="11.28515625" style="1" customWidth="1"/>
    <col min="11" max="11" width="10.85546875" style="1" bestFit="1" customWidth="1"/>
    <col min="12" max="12" width="11.5703125" style="1" bestFit="1" customWidth="1"/>
    <col min="13" max="13" width="9.85546875" style="1" bestFit="1" customWidth="1"/>
    <col min="14" max="14" width="12.28515625" style="1" customWidth="1"/>
    <col min="15" max="15" width="10.28515625" style="1" bestFit="1" customWidth="1"/>
    <col min="16" max="16" width="11" style="1" bestFit="1" customWidth="1"/>
    <col min="17" max="17" width="11.42578125" style="1" bestFit="1" customWidth="1"/>
    <col min="18" max="18" width="9.5703125" style="1" customWidth="1"/>
    <col min="19" max="19" width="13.7109375" style="1" customWidth="1"/>
    <col min="20" max="21" width="12.140625" style="1" bestFit="1" customWidth="1"/>
    <col min="22" max="24" width="13.140625" style="1" bestFit="1" customWidth="1"/>
    <col min="25" max="25" width="17.42578125" style="1" bestFit="1" customWidth="1"/>
    <col min="26" max="27" width="12.7109375" style="1" bestFit="1" customWidth="1"/>
    <col min="28" max="28" width="6.28515625" style="1" customWidth="1"/>
    <col min="29" max="29" width="13.7109375" style="1" bestFit="1" customWidth="1"/>
    <col min="30" max="30" width="9.140625" style="1"/>
    <col min="31" max="31" width="9.85546875" style="1" bestFit="1" customWidth="1"/>
    <col min="32" max="33" width="11" style="1" bestFit="1" customWidth="1"/>
    <col min="34" max="34" width="11.140625" style="1" bestFit="1" customWidth="1"/>
    <col min="35" max="36" width="10" style="1" bestFit="1" customWidth="1"/>
    <col min="37" max="37" width="11.28515625" style="1" bestFit="1" customWidth="1"/>
    <col min="38" max="38" width="12" style="1" bestFit="1" customWidth="1"/>
    <col min="39" max="39" width="11.140625" style="1" bestFit="1" customWidth="1"/>
    <col min="40" max="40" width="10" style="1" bestFit="1" customWidth="1"/>
    <col min="41" max="41" width="9.140625" style="1"/>
    <col min="42" max="44" width="10.140625" style="1" bestFit="1" customWidth="1"/>
    <col min="45" max="45" width="9.140625" style="1"/>
    <col min="46" max="46" width="10.140625" style="1" bestFit="1" customWidth="1"/>
    <col min="47" max="47" width="9.140625" style="1"/>
    <col min="48" max="48" width="10.140625" style="1" bestFit="1" customWidth="1"/>
    <col min="49" max="49" width="9.140625" style="1"/>
    <col min="50" max="50" width="11.140625" style="1" bestFit="1" customWidth="1"/>
    <col min="51" max="51" width="10.140625" style="1" bestFit="1" customWidth="1"/>
    <col min="52" max="52" width="9.140625" style="1"/>
    <col min="53" max="53" width="10.140625" style="1" bestFit="1" customWidth="1"/>
    <col min="54" max="58" width="9.140625" style="1"/>
    <col min="59" max="60" width="10.140625" style="1" bestFit="1" customWidth="1"/>
    <col min="61" max="63" width="9.140625" style="1"/>
    <col min="64" max="65" width="10.140625" style="1" bestFit="1" customWidth="1"/>
    <col min="66" max="67" width="13.7109375" style="1" bestFit="1" customWidth="1"/>
    <col min="68" max="68" width="13.28515625" style="1" bestFit="1" customWidth="1"/>
    <col min="69" max="69" width="10.5703125" style="1" bestFit="1" customWidth="1"/>
    <col min="70" max="70" width="12.5703125" style="1" customWidth="1"/>
    <col min="71" max="71" width="10" style="1" bestFit="1" customWidth="1"/>
    <col min="72" max="16384" width="9.140625" style="1"/>
  </cols>
  <sheetData>
    <row r="1" spans="1:79" ht="12.75" thickBot="1">
      <c r="A1" s="121"/>
      <c r="B1" s="118"/>
      <c r="C1" s="119"/>
      <c r="D1" s="119"/>
      <c r="E1" s="119"/>
      <c r="G1" s="182" t="s">
        <v>135</v>
      </c>
      <c r="H1" s="182" t="s">
        <v>135</v>
      </c>
      <c r="I1" s="182" t="s">
        <v>135</v>
      </c>
      <c r="K1" s="301" t="s">
        <v>174</v>
      </c>
      <c r="L1" s="302"/>
      <c r="M1" s="182" t="s">
        <v>135</v>
      </c>
      <c r="P1" s="182" t="s">
        <v>135</v>
      </c>
      <c r="Q1" s="188" t="s">
        <v>157</v>
      </c>
      <c r="S1" s="305" t="s">
        <v>77</v>
      </c>
      <c r="T1" s="306"/>
      <c r="U1" s="307"/>
      <c r="V1" s="9" t="s">
        <v>3</v>
      </c>
      <c r="W1" s="9" t="s">
        <v>3</v>
      </c>
      <c r="X1" s="9" t="s">
        <v>3</v>
      </c>
      <c r="Y1" s="9" t="s">
        <v>4</v>
      </c>
      <c r="Z1" s="9" t="s">
        <v>4</v>
      </c>
      <c r="AA1" s="9" t="s">
        <v>4</v>
      </c>
      <c r="AC1" s="16"/>
      <c r="AE1" s="308" t="s">
        <v>46</v>
      </c>
      <c r="AF1" s="309"/>
      <c r="AG1" s="309"/>
      <c r="AH1" s="309"/>
      <c r="AJ1" s="308" t="s">
        <v>63</v>
      </c>
      <c r="AK1" s="309"/>
      <c r="AL1" s="309"/>
      <c r="AM1" s="309"/>
      <c r="AO1" s="308" t="s">
        <v>64</v>
      </c>
      <c r="AP1" s="309"/>
      <c r="AQ1" s="309"/>
      <c r="AR1" s="309"/>
      <c r="AT1" s="303" t="s">
        <v>78</v>
      </c>
      <c r="AU1" s="304"/>
      <c r="AV1" s="304"/>
      <c r="AW1" s="304"/>
      <c r="AX1" s="6"/>
      <c r="AY1" s="303" t="s">
        <v>79</v>
      </c>
      <c r="AZ1" s="304"/>
      <c r="BA1" s="304"/>
      <c r="BB1" s="304"/>
      <c r="BD1" s="299" t="s">
        <v>81</v>
      </c>
      <c r="BE1" s="300"/>
      <c r="BF1" s="300"/>
      <c r="BG1" s="300"/>
      <c r="BI1" s="141" t="s">
        <v>82</v>
      </c>
      <c r="BJ1" s="142"/>
      <c r="BK1" s="142"/>
      <c r="BL1" s="142"/>
      <c r="BN1" s="299" t="s">
        <v>84</v>
      </c>
      <c r="BO1" s="300"/>
      <c r="BP1" s="300"/>
      <c r="BQ1" s="300"/>
      <c r="BS1" s="299" t="s">
        <v>125</v>
      </c>
      <c r="BT1" s="300"/>
      <c r="BU1" s="300"/>
      <c r="BV1" s="300"/>
      <c r="BX1" s="299" t="s">
        <v>126</v>
      </c>
      <c r="BY1" s="300"/>
      <c r="BZ1" s="300"/>
      <c r="CA1" s="300"/>
    </row>
    <row r="2" spans="1:79">
      <c r="A2" s="8" t="s">
        <v>0</v>
      </c>
      <c r="B2" s="8" t="s">
        <v>1</v>
      </c>
      <c r="C2" s="10" t="s">
        <v>2</v>
      </c>
      <c r="D2" s="9" t="s">
        <v>3</v>
      </c>
      <c r="E2" s="9" t="s">
        <v>4</v>
      </c>
      <c r="G2" s="10" t="s">
        <v>69</v>
      </c>
      <c r="H2" s="10" t="s">
        <v>70</v>
      </c>
      <c r="I2" s="9" t="s">
        <v>71</v>
      </c>
      <c r="J2" s="174" t="s">
        <v>106</v>
      </c>
      <c r="K2" s="9" t="s">
        <v>7</v>
      </c>
      <c r="L2" s="9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  <c r="S2" s="39" t="s">
        <v>133</v>
      </c>
      <c r="T2" s="191" t="s">
        <v>182</v>
      </c>
      <c r="U2" s="185" t="s">
        <v>151</v>
      </c>
      <c r="V2" s="16" t="s">
        <v>27</v>
      </c>
      <c r="W2" s="16" t="str">
        <f>T2</f>
        <v>Fall'13</v>
      </c>
      <c r="X2" s="16" t="str">
        <f>U2</f>
        <v>Spring'13</v>
      </c>
      <c r="Y2" s="16" t="s">
        <v>27</v>
      </c>
      <c r="Z2" s="39" t="str">
        <f>W2</f>
        <v>Fall'13</v>
      </c>
      <c r="AA2" s="39" t="str">
        <f>X2</f>
        <v>Spring'13</v>
      </c>
      <c r="AC2" s="21"/>
      <c r="AE2" s="56" t="s">
        <v>29</v>
      </c>
      <c r="AF2" s="56" t="s">
        <v>30</v>
      </c>
      <c r="AG2" s="56" t="str">
        <f>Z2</f>
        <v>Fall'13</v>
      </c>
      <c r="AH2" s="56" t="str">
        <f>AA2</f>
        <v>Spring'13</v>
      </c>
      <c r="AJ2" s="56" t="s">
        <v>29</v>
      </c>
      <c r="AK2" s="270" t="s">
        <v>183</v>
      </c>
      <c r="AL2" s="56" t="str">
        <f>AG2</f>
        <v>Fall'13</v>
      </c>
      <c r="AM2" s="56" t="str">
        <f>AH2</f>
        <v>Spring'13</v>
      </c>
      <c r="AO2" s="56" t="s">
        <v>29</v>
      </c>
      <c r="AP2" s="56" t="str">
        <f>AK2</f>
        <v>Wn &amp; EDB Adj</v>
      </c>
      <c r="AQ2" s="56" t="str">
        <f>AL2</f>
        <v>Fall'13</v>
      </c>
      <c r="AR2" s="56" t="str">
        <f>AM2</f>
        <v>Spring'13</v>
      </c>
      <c r="AT2" s="56" t="s">
        <v>29</v>
      </c>
      <c r="AU2" s="56" t="str">
        <f>AP2</f>
        <v>Wn &amp; EDB Adj</v>
      </c>
      <c r="AV2" s="56" t="str">
        <f>AQ2</f>
        <v>Fall'13</v>
      </c>
      <c r="AW2" s="56" t="str">
        <f>AR2</f>
        <v>Spring'13</v>
      </c>
      <c r="AX2" s="165"/>
      <c r="AY2" s="56" t="s">
        <v>29</v>
      </c>
      <c r="AZ2" s="56" t="str">
        <f>AU2</f>
        <v>Wn &amp; EDB Adj</v>
      </c>
      <c r="BA2" s="56" t="str">
        <f>AV2</f>
        <v>Fall'13</v>
      </c>
      <c r="BB2" s="56" t="str">
        <f>AW2</f>
        <v>Spring'13</v>
      </c>
      <c r="BC2" s="178"/>
      <c r="BD2" s="198" t="s">
        <v>134</v>
      </c>
      <c r="BE2" s="56"/>
      <c r="BF2" s="56" t="str">
        <f>BA2</f>
        <v>Fall'13</v>
      </c>
      <c r="BG2" s="56" t="str">
        <f>BB2</f>
        <v>Spring'13</v>
      </c>
      <c r="BH2" s="178"/>
      <c r="BI2" s="56" t="s">
        <v>29</v>
      </c>
      <c r="BJ2" s="56"/>
      <c r="BK2" s="56" t="str">
        <f>BF2</f>
        <v>Fall'13</v>
      </c>
      <c r="BL2" s="56" t="str">
        <f>BG2</f>
        <v>Spring'13</v>
      </c>
      <c r="BM2" s="178"/>
      <c r="BN2" s="56" t="s">
        <v>29</v>
      </c>
      <c r="BO2" s="56" t="str">
        <f>AZ2</f>
        <v>Wn &amp; EDB Adj</v>
      </c>
      <c r="BP2" s="56" t="str">
        <f>BK2</f>
        <v>Fall'13</v>
      </c>
      <c r="BQ2" s="56" t="str">
        <f>BL2</f>
        <v>Spring'13</v>
      </c>
      <c r="BR2" s="178"/>
      <c r="BS2" s="195" t="str">
        <f>BN2</f>
        <v>Act</v>
      </c>
      <c r="BT2" s="195"/>
      <c r="BU2" s="289" t="str">
        <f t="shared" ref="BU2:BV2" si="0">BP2</f>
        <v>Fall'13</v>
      </c>
      <c r="BV2" s="289" t="str">
        <f t="shared" si="0"/>
        <v>Spring'13</v>
      </c>
      <c r="BX2" s="195" t="str">
        <f>BS2</f>
        <v>Act</v>
      </c>
      <c r="BY2" s="195"/>
      <c r="BZ2" s="195" t="str">
        <f t="shared" ref="BZ2" si="1">BU2</f>
        <v>Fall'13</v>
      </c>
      <c r="CA2" s="195" t="str">
        <f t="shared" ref="CA2" si="2">BV2</f>
        <v>Spring'13</v>
      </c>
    </row>
    <row r="3" spans="1:79">
      <c r="A3" s="2">
        <v>1991</v>
      </c>
      <c r="B3" s="2">
        <v>1</v>
      </c>
      <c r="C3" s="14" t="e">
        <f>ROUND(K3/G3*1000,0)</f>
        <v>#VALUE!</v>
      </c>
      <c r="D3" s="14">
        <f>ROUND(L3/H3*1000,0)</f>
        <v>0</v>
      </c>
      <c r="E3" s="14" t="e">
        <f>ROUND(Q3/I3*1000,0)</f>
        <v>#VALUE!</v>
      </c>
      <c r="G3" s="15">
        <f>'Billing Mo'!Y3</f>
        <v>1036625</v>
      </c>
      <c r="H3" s="15">
        <f>'Billing Mo'!Z3</f>
        <v>114039</v>
      </c>
      <c r="I3" s="15">
        <f>'Billing Mo'!AC3</f>
        <v>9000</v>
      </c>
      <c r="K3" s="298" t="s">
        <v>156</v>
      </c>
      <c r="L3" s="298"/>
      <c r="M3" s="15">
        <f>'Billing Mo'!AG3</f>
        <v>262413</v>
      </c>
      <c r="N3" s="15">
        <f>'Billing Mo'!AH3</f>
        <v>76066</v>
      </c>
      <c r="O3" s="15">
        <f>'Billing Mo'!AI3</f>
        <v>186347</v>
      </c>
      <c r="P3" s="15">
        <f>'Billing Mo'!AJ3</f>
        <v>1844</v>
      </c>
      <c r="Q3" s="213" t="s">
        <v>156</v>
      </c>
      <c r="R3" s="213"/>
      <c r="S3" s="15">
        <f>[1]RESID!$AB101/[1]RESID!$U101*1000</f>
        <v>962.70010852526218</v>
      </c>
      <c r="T3" s="25" t="e">
        <f>C3</f>
        <v>#VALUE!</v>
      </c>
      <c r="U3" s="25"/>
      <c r="V3" s="15">
        <f>[1]COML!$AB101/[1]COML!$J101*1000</f>
        <v>4673.2082883925677</v>
      </c>
      <c r="W3" s="25">
        <f>D3</f>
        <v>0</v>
      </c>
      <c r="X3" s="25"/>
      <c r="Y3" s="15">
        <f>[1]SPA!$AB101/[1]SPA!$F101*1000</f>
        <v>13630.444444444445</v>
      </c>
      <c r="Z3" s="25" t="e">
        <f>E3</f>
        <v>#VALUE!</v>
      </c>
      <c r="AA3" s="25"/>
      <c r="AC3" s="14"/>
    </row>
    <row r="4" spans="1:79">
      <c r="A4" s="2">
        <v>1991</v>
      </c>
      <c r="B4" s="2">
        <v>2</v>
      </c>
      <c r="C4" s="14">
        <f t="shared" ref="C4:C67" si="3">ROUND(K4/G4*1000,0)</f>
        <v>840</v>
      </c>
      <c r="D4" s="14">
        <f t="shared" ref="D4:D67" si="4">ROUND(L4/H4*1000,0)</f>
        <v>4559</v>
      </c>
      <c r="E4" s="14">
        <f t="shared" ref="E4:E67" si="5">ROUND(Q4/I4*1000,0)</f>
        <v>13995</v>
      </c>
      <c r="G4" s="15">
        <f>'Billing Mo'!Y4</f>
        <v>1040827</v>
      </c>
      <c r="H4" s="15">
        <f>'Billing Mo'!Z4</f>
        <v>114021</v>
      </c>
      <c r="I4" s="15">
        <f>'Billing Mo'!AC4</f>
        <v>9031</v>
      </c>
      <c r="K4" s="15">
        <f>'[2]FPC wSEB'!D199</f>
        <v>874259</v>
      </c>
      <c r="L4" s="15">
        <f>'Billing Mo'!AF4</f>
        <v>519836</v>
      </c>
      <c r="M4" s="15">
        <f>'Billing Mo'!AG4</f>
        <v>258568</v>
      </c>
      <c r="N4" s="15">
        <f>'Billing Mo'!AH4</f>
        <v>75813</v>
      </c>
      <c r="O4" s="15">
        <f>'Billing Mo'!AI4</f>
        <v>182755</v>
      </c>
      <c r="P4" s="15">
        <f>'Billing Mo'!AJ4</f>
        <v>1863</v>
      </c>
      <c r="Q4" s="15">
        <f>'Billing Mo'!AK4</f>
        <v>126387</v>
      </c>
      <c r="S4" s="15">
        <f>[1]RESID!$AB102/[1]RESID!$U102*1000</f>
        <v>920.59967698762625</v>
      </c>
      <c r="T4" s="25">
        <f t="shared" ref="T4:T67" si="6">C4</f>
        <v>840</v>
      </c>
      <c r="U4" s="25"/>
      <c r="V4" s="15">
        <f>[1]COML!$AB102/[1]COML!$J102*1000</f>
        <v>4462.4060480087001</v>
      </c>
      <c r="W4" s="25">
        <f t="shared" ref="W4:W67" si="7">D4</f>
        <v>4559</v>
      </c>
      <c r="X4" s="25"/>
      <c r="Y4" s="15">
        <f>[1]SPA!$AB102/[1]SPA!$F102*1000</f>
        <v>13860.923485771233</v>
      </c>
      <c r="Z4" s="25">
        <f t="shared" ref="Z4:Z67" si="8">E4</f>
        <v>13995</v>
      </c>
      <c r="AA4" s="25"/>
      <c r="AC4" s="14"/>
    </row>
    <row r="5" spans="1:79">
      <c r="A5" s="2">
        <v>1991</v>
      </c>
      <c r="B5" s="2">
        <v>3</v>
      </c>
      <c r="C5" s="14">
        <f t="shared" si="3"/>
        <v>833</v>
      </c>
      <c r="D5" s="14">
        <f t="shared" si="4"/>
        <v>4609</v>
      </c>
      <c r="E5" s="14">
        <f t="shared" si="5"/>
        <v>14133</v>
      </c>
      <c r="G5" s="15">
        <f>'Billing Mo'!Y5</f>
        <v>1043366</v>
      </c>
      <c r="H5" s="15">
        <f>'Billing Mo'!Z5</f>
        <v>113887</v>
      </c>
      <c r="I5" s="15">
        <f>'Billing Mo'!AC5</f>
        <v>9071</v>
      </c>
      <c r="K5" s="15">
        <f>'[2]FPC wSEB'!D200</f>
        <v>869493</v>
      </c>
      <c r="L5" s="15">
        <f>'Billing Mo'!AF5</f>
        <v>524892</v>
      </c>
      <c r="M5" s="15">
        <f>'Billing Mo'!AG5</f>
        <v>254841</v>
      </c>
      <c r="N5" s="15">
        <f>'Billing Mo'!AH5</f>
        <v>81779</v>
      </c>
      <c r="O5" s="15">
        <f>'Billing Mo'!AI5</f>
        <v>173062</v>
      </c>
      <c r="P5" s="15">
        <f>'Billing Mo'!AJ5</f>
        <v>1867</v>
      </c>
      <c r="Q5" s="15">
        <f>'Billing Mo'!AK5</f>
        <v>128198</v>
      </c>
      <c r="S5" s="15">
        <f>[1]RESID!$AB103/[1]RESID!$U103*1000</f>
        <v>846.30033947818879</v>
      </c>
      <c r="T5" s="25">
        <f t="shared" si="6"/>
        <v>833</v>
      </c>
      <c r="U5" s="25"/>
      <c r="V5" s="15">
        <f>[1]COML!$AB103/[1]COML!$J103*1000</f>
        <v>4615.460939352165</v>
      </c>
      <c r="W5" s="25">
        <f t="shared" si="7"/>
        <v>4609</v>
      </c>
      <c r="X5" s="25"/>
      <c r="Y5" s="15">
        <f>[1]SPA!$AB103/[1]SPA!$F103*1000</f>
        <v>14181.567633116525</v>
      </c>
      <c r="Z5" s="25">
        <f t="shared" si="8"/>
        <v>14133</v>
      </c>
      <c r="AA5" s="25"/>
      <c r="AC5" s="14"/>
    </row>
    <row r="6" spans="1:79">
      <c r="A6" s="2">
        <v>1991</v>
      </c>
      <c r="B6" s="2">
        <v>4</v>
      </c>
      <c r="C6" s="14">
        <f t="shared" si="3"/>
        <v>830</v>
      </c>
      <c r="D6" s="14">
        <f t="shared" si="4"/>
        <v>5120</v>
      </c>
      <c r="E6" s="14">
        <f t="shared" si="5"/>
        <v>14588</v>
      </c>
      <c r="G6" s="15">
        <f>'Billing Mo'!Y6</f>
        <v>1036148</v>
      </c>
      <c r="H6" s="15">
        <f>'Billing Mo'!Z6</f>
        <v>113982</v>
      </c>
      <c r="I6" s="15">
        <f>'Billing Mo'!AC6</f>
        <v>9099</v>
      </c>
      <c r="K6" s="15">
        <f>'[2]FPC wSEB'!D201</f>
        <v>859705</v>
      </c>
      <c r="L6" s="15">
        <f>'Billing Mo'!AF6</f>
        <v>583591</v>
      </c>
      <c r="M6" s="15">
        <f>'Billing Mo'!AG6</f>
        <v>272291</v>
      </c>
      <c r="N6" s="15">
        <f>'Billing Mo'!AH6</f>
        <v>80357</v>
      </c>
      <c r="O6" s="15">
        <f>'Billing Mo'!AI6</f>
        <v>191934</v>
      </c>
      <c r="P6" s="15">
        <f>'Billing Mo'!AJ6</f>
        <v>1861</v>
      </c>
      <c r="Q6" s="15">
        <f>'Billing Mo'!AK6</f>
        <v>132732</v>
      </c>
      <c r="S6" s="15">
        <f>[1]RESID!$AB104/[1]RESID!$U104*1000</f>
        <v>807.79965796392014</v>
      </c>
      <c r="T6" s="25">
        <f t="shared" si="6"/>
        <v>830</v>
      </c>
      <c r="U6" s="25"/>
      <c r="V6" s="15">
        <f>[1]COML!$AB104/[1]COML!$J104*1000</f>
        <v>4894.1148602410913</v>
      </c>
      <c r="W6" s="25">
        <f t="shared" si="7"/>
        <v>5120</v>
      </c>
      <c r="X6" s="25"/>
      <c r="Y6" s="15">
        <f>[1]SPA!$AB104/[1]SPA!$F104*1000</f>
        <v>13968.897681063852</v>
      </c>
      <c r="Z6" s="25">
        <f t="shared" si="8"/>
        <v>14588</v>
      </c>
      <c r="AA6" s="25"/>
      <c r="AC6" s="14"/>
    </row>
    <row r="7" spans="1:79">
      <c r="A7" s="2">
        <v>1991</v>
      </c>
      <c r="B7" s="2">
        <v>5</v>
      </c>
      <c r="C7" s="14">
        <f t="shared" si="3"/>
        <v>981</v>
      </c>
      <c r="D7" s="14">
        <f t="shared" si="4"/>
        <v>5541</v>
      </c>
      <c r="E7" s="14">
        <f t="shared" si="5"/>
        <v>16392</v>
      </c>
      <c r="G7" s="15">
        <f>'Billing Mo'!Y7</f>
        <v>1021014</v>
      </c>
      <c r="H7" s="15">
        <f>'Billing Mo'!Z7</f>
        <v>114314</v>
      </c>
      <c r="I7" s="15">
        <f>'Billing Mo'!AC7</f>
        <v>9132</v>
      </c>
      <c r="K7" s="15">
        <f>'[2]FPC wSEB'!D202</f>
        <v>1001148</v>
      </c>
      <c r="L7" s="15">
        <f>'Billing Mo'!AF7</f>
        <v>633467</v>
      </c>
      <c r="M7" s="15">
        <f>'Billing Mo'!AG7</f>
        <v>288721</v>
      </c>
      <c r="N7" s="15">
        <f>'Billing Mo'!AH7</f>
        <v>84377</v>
      </c>
      <c r="O7" s="15">
        <f>'Billing Mo'!AI7</f>
        <v>204344</v>
      </c>
      <c r="P7" s="15">
        <f>'Billing Mo'!AJ7</f>
        <v>1902</v>
      </c>
      <c r="Q7" s="15">
        <f>'Billing Mo'!AK7</f>
        <v>149688</v>
      </c>
      <c r="S7" s="15">
        <f>[1]RESID!$AB105/[1]RESID!$U105*1000</f>
        <v>788.39957140646459</v>
      </c>
      <c r="T7" s="25">
        <f t="shared" si="6"/>
        <v>981</v>
      </c>
      <c r="U7" s="25"/>
      <c r="V7" s="15">
        <f>[1]COML!$AB105/[1]COML!$J105*1000</f>
        <v>4903.6688419616148</v>
      </c>
      <c r="W7" s="25">
        <f t="shared" si="7"/>
        <v>5541</v>
      </c>
      <c r="X7" s="25"/>
      <c r="Y7" s="15">
        <f>[1]SPA!$AB105/[1]SPA!$F105*1000</f>
        <v>14272.996057818658</v>
      </c>
      <c r="Z7" s="25">
        <f t="shared" si="8"/>
        <v>16392</v>
      </c>
      <c r="AA7" s="25"/>
      <c r="AC7" s="14"/>
    </row>
    <row r="8" spans="1:79">
      <c r="A8" s="2">
        <v>1991</v>
      </c>
      <c r="B8" s="2">
        <v>6</v>
      </c>
      <c r="C8" s="14">
        <f t="shared" si="3"/>
        <v>1143</v>
      </c>
      <c r="D8" s="14">
        <f t="shared" si="4"/>
        <v>5843</v>
      </c>
      <c r="E8" s="14">
        <f t="shared" si="5"/>
        <v>17188</v>
      </c>
      <c r="G8" s="15">
        <f>'Billing Mo'!Y8</f>
        <v>1016304</v>
      </c>
      <c r="H8" s="15">
        <f>'Billing Mo'!Z8</f>
        <v>114639</v>
      </c>
      <c r="I8" s="15">
        <f>'Billing Mo'!AC8</f>
        <v>9137</v>
      </c>
      <c r="K8" s="15">
        <f>'[2]FPC wSEB'!D203</f>
        <v>1162102</v>
      </c>
      <c r="L8" s="15">
        <f>'Billing Mo'!AF8</f>
        <v>669885</v>
      </c>
      <c r="M8" s="15">
        <f>'Billing Mo'!AG8</f>
        <v>278866</v>
      </c>
      <c r="N8" s="15">
        <f>'Billing Mo'!AH8</f>
        <v>78366</v>
      </c>
      <c r="O8" s="15">
        <f>'Billing Mo'!AI8</f>
        <v>200500</v>
      </c>
      <c r="P8" s="15">
        <f>'Billing Mo'!AJ8</f>
        <v>1933</v>
      </c>
      <c r="Q8" s="15">
        <f>'Billing Mo'!AK8</f>
        <v>157045</v>
      </c>
      <c r="S8" s="15">
        <f>[1]RESID!$AB106/[1]RESID!$U106*1000</f>
        <v>1105.9997795935076</v>
      </c>
      <c r="T8" s="25">
        <f t="shared" si="6"/>
        <v>1143</v>
      </c>
      <c r="U8" s="25"/>
      <c r="V8" s="15">
        <f>[1]COML!$AB106/[1]COML!$J106*1000</f>
        <v>5725.459922016068</v>
      </c>
      <c r="W8" s="25">
        <f t="shared" si="7"/>
        <v>5843</v>
      </c>
      <c r="X8" s="25"/>
      <c r="Y8" s="15">
        <f>[1]SPA!$AB106/[1]SPA!$F106*1000</f>
        <v>16817.992776622526</v>
      </c>
      <c r="Z8" s="25">
        <f t="shared" si="8"/>
        <v>17188</v>
      </c>
      <c r="AA8" s="25"/>
      <c r="AC8" s="14"/>
    </row>
    <row r="9" spans="1:79">
      <c r="A9" s="2">
        <v>1991</v>
      </c>
      <c r="B9" s="2">
        <v>7</v>
      </c>
      <c r="C9" s="14">
        <f t="shared" si="3"/>
        <v>1269</v>
      </c>
      <c r="D9" s="14">
        <f t="shared" si="4"/>
        <v>6127</v>
      </c>
      <c r="E9" s="14">
        <f t="shared" si="5"/>
        <v>16257</v>
      </c>
      <c r="G9" s="15">
        <f>'Billing Mo'!Y9</f>
        <v>1016233</v>
      </c>
      <c r="H9" s="15">
        <f>'Billing Mo'!Z9</f>
        <v>114844</v>
      </c>
      <c r="I9" s="15">
        <f>'Billing Mo'!AC9</f>
        <v>9155</v>
      </c>
      <c r="K9" s="15">
        <f>'[2]FPC wSEB'!D204</f>
        <v>1289704</v>
      </c>
      <c r="L9" s="15">
        <f>'Billing Mo'!AF9</f>
        <v>703622</v>
      </c>
      <c r="M9" s="15">
        <f>'Billing Mo'!AG9</f>
        <v>272831</v>
      </c>
      <c r="N9" s="15">
        <f>'Billing Mo'!AH9</f>
        <v>76254</v>
      </c>
      <c r="O9" s="15">
        <f>'Billing Mo'!AI9</f>
        <v>196577</v>
      </c>
      <c r="P9" s="15">
        <f>'Billing Mo'!AJ9</f>
        <v>1959</v>
      </c>
      <c r="Q9" s="15">
        <f>'Billing Mo'!AK9</f>
        <v>148837</v>
      </c>
      <c r="S9" s="15">
        <f>[1]RESID!$AB107/[1]RESID!$U107*1000</f>
        <v>1239.5001933611682</v>
      </c>
      <c r="T9" s="25">
        <f t="shared" si="6"/>
        <v>1269</v>
      </c>
      <c r="U9" s="25"/>
      <c r="V9" s="15">
        <f>[1]COML!$AB107/[1]COML!$J107*1000</f>
        <v>6048.2741806276335</v>
      </c>
      <c r="W9" s="25">
        <f t="shared" si="7"/>
        <v>6127</v>
      </c>
      <c r="X9" s="25"/>
      <c r="Y9" s="15">
        <f>[1]SPA!$AB107/[1]SPA!$F107*1000</f>
        <v>15896.559257236482</v>
      </c>
      <c r="Z9" s="25">
        <f t="shared" si="8"/>
        <v>16257</v>
      </c>
      <c r="AA9" s="25"/>
      <c r="AC9" s="14"/>
    </row>
    <row r="10" spans="1:79">
      <c r="A10" s="2">
        <v>1991</v>
      </c>
      <c r="B10" s="2">
        <v>8</v>
      </c>
      <c r="C10" s="14">
        <f t="shared" si="3"/>
        <v>1351</v>
      </c>
      <c r="D10" s="14">
        <f t="shared" si="4"/>
        <v>6373</v>
      </c>
      <c r="E10" s="14">
        <f t="shared" si="5"/>
        <v>16921</v>
      </c>
      <c r="G10" s="15">
        <f>'Billing Mo'!Y10</f>
        <v>1016975</v>
      </c>
      <c r="H10" s="15">
        <f>'Billing Mo'!Z10</f>
        <v>114843</v>
      </c>
      <c r="I10" s="15">
        <f>'Billing Mo'!AC10</f>
        <v>9205</v>
      </c>
      <c r="K10" s="15">
        <f>'[2]FPC wSEB'!D205</f>
        <v>1374101</v>
      </c>
      <c r="L10" s="15">
        <f>'Billing Mo'!AF10</f>
        <v>731935</v>
      </c>
      <c r="M10" s="15">
        <f>'Billing Mo'!AG10</f>
        <v>299001</v>
      </c>
      <c r="N10" s="15">
        <f>'Billing Mo'!AH10</f>
        <v>87355</v>
      </c>
      <c r="O10" s="15">
        <f>'Billing Mo'!AI10</f>
        <v>211646</v>
      </c>
      <c r="P10" s="15">
        <f>'Billing Mo'!AJ10</f>
        <v>1937</v>
      </c>
      <c r="Q10" s="15">
        <f>'Billing Mo'!AK10</f>
        <v>155756</v>
      </c>
      <c r="S10" s="15">
        <f>[1]RESID!$AB108/[1]RESID!$U108*1000</f>
        <v>1313.5996460089973</v>
      </c>
      <c r="T10" s="25">
        <f t="shared" si="6"/>
        <v>1351</v>
      </c>
      <c r="U10" s="25"/>
      <c r="V10" s="15">
        <f>[1]COML!$AB108/[1]COML!$J108*1000</f>
        <v>6259.7720366064968</v>
      </c>
      <c r="W10" s="25">
        <f t="shared" si="7"/>
        <v>6373</v>
      </c>
      <c r="X10" s="25"/>
      <c r="Y10" s="15">
        <f>[1]SPA!$AB108/[1]SPA!$F108*1000</f>
        <v>16539.923954372625</v>
      </c>
      <c r="Z10" s="25">
        <f t="shared" si="8"/>
        <v>16921</v>
      </c>
      <c r="AA10" s="25"/>
      <c r="AC10" s="14"/>
    </row>
    <row r="11" spans="1:79">
      <c r="A11" s="2">
        <v>1991</v>
      </c>
      <c r="B11" s="2">
        <v>9</v>
      </c>
      <c r="C11" s="14">
        <f t="shared" si="3"/>
        <v>1341</v>
      </c>
      <c r="D11" s="14">
        <f t="shared" si="4"/>
        <v>6324</v>
      </c>
      <c r="E11" s="14">
        <f t="shared" si="5"/>
        <v>18021</v>
      </c>
      <c r="G11" s="15">
        <f>'Billing Mo'!Y11</f>
        <v>1019352</v>
      </c>
      <c r="H11" s="15">
        <f>'Billing Mo'!Z11</f>
        <v>115057</v>
      </c>
      <c r="I11" s="15">
        <f>'Billing Mo'!AC11</f>
        <v>9276</v>
      </c>
      <c r="K11" s="15">
        <f>'[2]FPC wSEB'!D206</f>
        <v>1367353</v>
      </c>
      <c r="L11" s="15">
        <f>'Billing Mo'!AF11</f>
        <v>727573</v>
      </c>
      <c r="M11" s="15">
        <f>'Billing Mo'!AG11</f>
        <v>283550</v>
      </c>
      <c r="N11" s="15">
        <f>'Billing Mo'!AH11</f>
        <v>80623</v>
      </c>
      <c r="O11" s="15">
        <f>'Billing Mo'!AI11</f>
        <v>202927</v>
      </c>
      <c r="P11" s="15">
        <f>'Billing Mo'!AJ11</f>
        <v>1945</v>
      </c>
      <c r="Q11" s="15">
        <f>'Billing Mo'!AK11</f>
        <v>167163</v>
      </c>
      <c r="S11" s="15">
        <f>[1]RESID!$AB109/[1]RESID!$U109*1000</f>
        <v>1322.6000439494894</v>
      </c>
      <c r="T11" s="25">
        <f t="shared" si="6"/>
        <v>1341</v>
      </c>
      <c r="U11" s="25"/>
      <c r="V11" s="15">
        <f>[1]COML!$AB109/[1]COML!$J109*1000</f>
        <v>6250.5801472313724</v>
      </c>
      <c r="W11" s="25">
        <f t="shared" si="7"/>
        <v>6324</v>
      </c>
      <c r="X11" s="25"/>
      <c r="Y11" s="15">
        <f>[1]SPA!$AB109/[1]SPA!$F109*1000</f>
        <v>17781.371280724448</v>
      </c>
      <c r="Z11" s="25">
        <f t="shared" si="8"/>
        <v>18021</v>
      </c>
      <c r="AA11" s="25"/>
      <c r="AC11" s="14"/>
    </row>
    <row r="12" spans="1:79">
      <c r="A12" s="2">
        <v>1991</v>
      </c>
      <c r="B12" s="2">
        <v>10</v>
      </c>
      <c r="C12" s="14">
        <f t="shared" si="3"/>
        <v>1080</v>
      </c>
      <c r="D12" s="14">
        <f t="shared" si="4"/>
        <v>5737</v>
      </c>
      <c r="E12" s="14">
        <f t="shared" si="5"/>
        <v>17357</v>
      </c>
      <c r="G12" s="15">
        <f>'Billing Mo'!Y12</f>
        <v>1024933</v>
      </c>
      <c r="H12" s="15">
        <f>'Billing Mo'!Z12</f>
        <v>115306</v>
      </c>
      <c r="I12" s="15">
        <f>'Billing Mo'!AC12</f>
        <v>9321</v>
      </c>
      <c r="K12" s="15">
        <f>'[2]FPC wSEB'!D207</f>
        <v>1106424</v>
      </c>
      <c r="L12" s="15">
        <f>'Billing Mo'!AF12</f>
        <v>661561</v>
      </c>
      <c r="M12" s="15">
        <f>'Billing Mo'!AG12</f>
        <v>276172</v>
      </c>
      <c r="N12" s="15">
        <f>'Billing Mo'!AH12</f>
        <v>74013</v>
      </c>
      <c r="O12" s="15">
        <f>'Billing Mo'!AI12</f>
        <v>202159</v>
      </c>
      <c r="P12" s="15">
        <f>'Billing Mo'!AJ12</f>
        <v>1956</v>
      </c>
      <c r="Q12" s="15">
        <f>'Billing Mo'!AK12</f>
        <v>161784</v>
      </c>
      <c r="S12" s="15">
        <f>[1]RESID!$AB110/[1]RESID!$U110*1000</f>
        <v>1102.7003716340482</v>
      </c>
      <c r="T12" s="25">
        <f t="shared" si="6"/>
        <v>1080</v>
      </c>
      <c r="U12" s="25"/>
      <c r="V12" s="15">
        <f>[1]COML!$AB110/[1]COML!$J110*1000</f>
        <v>5814.4936083117964</v>
      </c>
      <c r="W12" s="25">
        <f t="shared" si="7"/>
        <v>5737</v>
      </c>
      <c r="X12" s="25"/>
      <c r="Y12" s="15">
        <f>[1]SPA!$AB110/[1]SPA!$F110*1000</f>
        <v>17579.33698101062</v>
      </c>
      <c r="Z12" s="25">
        <f t="shared" si="8"/>
        <v>17357</v>
      </c>
      <c r="AA12" s="25"/>
      <c r="AC12" s="14"/>
    </row>
    <row r="13" spans="1:79">
      <c r="A13" s="2">
        <v>1991</v>
      </c>
      <c r="B13" s="2">
        <v>11</v>
      </c>
      <c r="C13" s="14">
        <f t="shared" si="3"/>
        <v>832</v>
      </c>
      <c r="D13" s="14">
        <f t="shared" si="4"/>
        <v>5116</v>
      </c>
      <c r="E13" s="14">
        <f t="shared" si="5"/>
        <v>15187</v>
      </c>
      <c r="G13" s="15">
        <f>'Billing Mo'!Y13</f>
        <v>1038014</v>
      </c>
      <c r="H13" s="15">
        <f>'Billing Mo'!Z13</f>
        <v>115448</v>
      </c>
      <c r="I13" s="15">
        <f>'Billing Mo'!AC13</f>
        <v>9431</v>
      </c>
      <c r="K13" s="15">
        <f>'[2]FPC wSEB'!D208</f>
        <v>863863</v>
      </c>
      <c r="L13" s="15">
        <f>'Billing Mo'!AF13</f>
        <v>590603</v>
      </c>
      <c r="M13" s="15">
        <f>'Billing Mo'!AG13</f>
        <v>279993</v>
      </c>
      <c r="N13" s="15">
        <f>'Billing Mo'!AH13</f>
        <v>85218</v>
      </c>
      <c r="O13" s="15">
        <f>'Billing Mo'!AI13</f>
        <v>194775</v>
      </c>
      <c r="P13" s="15">
        <f>'Billing Mo'!AJ13</f>
        <v>1964</v>
      </c>
      <c r="Q13" s="15">
        <f>'Billing Mo'!AK13</f>
        <v>143228</v>
      </c>
      <c r="S13" s="15">
        <f>[1]RESID!$AB111/[1]RESID!$U111*1000</f>
        <v>832.59956031421541</v>
      </c>
      <c r="T13" s="25">
        <f t="shared" si="6"/>
        <v>832</v>
      </c>
      <c r="U13" s="25"/>
      <c r="V13" s="15">
        <f>[1]COML!$AB111/[1]COML!$J111*1000</f>
        <v>5199.0506548402745</v>
      </c>
      <c r="W13" s="25">
        <f t="shared" si="7"/>
        <v>5116</v>
      </c>
      <c r="X13" s="25"/>
      <c r="Y13" s="15">
        <f>[1]SPA!$AB111/[1]SPA!$F111*1000</f>
        <v>15408.652316827483</v>
      </c>
      <c r="Z13" s="25">
        <f t="shared" si="8"/>
        <v>15187</v>
      </c>
      <c r="AA13" s="25"/>
      <c r="AC13" s="14"/>
    </row>
    <row r="14" spans="1:79">
      <c r="A14" s="2">
        <v>1991</v>
      </c>
      <c r="B14" s="2">
        <v>12</v>
      </c>
      <c r="C14" s="14">
        <f t="shared" si="3"/>
        <v>902</v>
      </c>
      <c r="D14" s="14">
        <f t="shared" si="4"/>
        <v>4959</v>
      </c>
      <c r="E14" s="14">
        <f t="shared" si="5"/>
        <v>14878</v>
      </c>
      <c r="G14" s="15">
        <f>'Billing Mo'!Y14</f>
        <v>1049020</v>
      </c>
      <c r="H14" s="15">
        <f>'Billing Mo'!Z14</f>
        <v>115508</v>
      </c>
      <c r="I14" s="15">
        <f>'Billing Mo'!AC14</f>
        <v>9470</v>
      </c>
      <c r="K14" s="15">
        <f>'[2]FPC wSEB'!D209</f>
        <v>945882</v>
      </c>
      <c r="L14" s="15">
        <f>'Billing Mo'!AF14</f>
        <v>572803</v>
      </c>
      <c r="M14" s="15">
        <f>'Billing Mo'!AG14</f>
        <v>275720</v>
      </c>
      <c r="N14" s="15">
        <f>'Billing Mo'!AH14</f>
        <v>80351</v>
      </c>
      <c r="O14" s="15">
        <f>'Billing Mo'!AI14</f>
        <v>195369</v>
      </c>
      <c r="P14" s="15">
        <f>'Billing Mo'!AJ14</f>
        <v>1975</v>
      </c>
      <c r="Q14" s="15">
        <f>'Billing Mo'!AK14</f>
        <v>140898</v>
      </c>
      <c r="S14" s="15">
        <f>[1]RESID!$AB112/[1]RESID!$U112*1000</f>
        <v>863.70040609330613</v>
      </c>
      <c r="T14" s="25">
        <f t="shared" si="6"/>
        <v>902</v>
      </c>
      <c r="U14" s="25"/>
      <c r="V14" s="15">
        <f>[1]COML!$AB112/[1]COML!$J112*1000</f>
        <v>4786.5602382518964</v>
      </c>
      <c r="W14" s="25">
        <f t="shared" si="7"/>
        <v>4959</v>
      </c>
      <c r="X14" s="25"/>
      <c r="Y14" s="15">
        <f>[1]SPA!$AB112/[1]SPA!$F112*1000</f>
        <v>14445.934530095037</v>
      </c>
      <c r="Z14" s="25">
        <f t="shared" si="8"/>
        <v>14878</v>
      </c>
      <c r="AA14" s="25"/>
      <c r="AC14" s="14"/>
      <c r="AE14" s="15">
        <f>SUM(K3:K14)</f>
        <v>11714034</v>
      </c>
      <c r="AF14" s="25">
        <f>SUM([1]RESID!$Z101:$Z112)</f>
        <v>12449341</v>
      </c>
      <c r="AJ14" s="15">
        <f>SUM(L3:L14)</f>
        <v>6919768</v>
      </c>
      <c r="AK14" s="25">
        <f>SUM([1]COML!$Z101:$Z112)</f>
        <v>7298361</v>
      </c>
      <c r="AO14" s="15">
        <f>SUM(Q3:Q14)</f>
        <v>1611716</v>
      </c>
      <c r="AP14" s="25">
        <f>SUM([1]SPA!$Z101:$Z112)</f>
        <v>1696305</v>
      </c>
      <c r="AT14" s="14">
        <f>AE14/AVERAGE($G3:$G14)*1000</f>
        <v>11373.942687528761</v>
      </c>
      <c r="AU14" s="14">
        <f>AF14/AVERAGE($G3:$G14)*1000</f>
        <v>12087.901659795591</v>
      </c>
      <c r="AY14" s="14">
        <f t="shared" ref="AY14:AY37" si="9">AJ14/AVERAGE($H3:$H14)*1000</f>
        <v>60351.72630330376</v>
      </c>
      <c r="AZ14" s="14">
        <f t="shared" ref="AZ14:AZ77" si="10">AK14/AVERAGE($H3:$H14)*1000</f>
        <v>63653.678206365643</v>
      </c>
      <c r="BD14" s="15">
        <f>SUM(TOTAL_PEF_B!O3:O14)</f>
        <v>2342395</v>
      </c>
      <c r="BI14" s="15">
        <f>SUM('Billing Mo'!AH3:AH14)</f>
        <v>960572</v>
      </c>
      <c r="BN14" s="14">
        <f>SUM('[1]Tot Retail'!$C101:$C112)</f>
        <v>25179114</v>
      </c>
      <c r="BO14" s="14">
        <f>SUM('[1]Tot Retail'!$Z101:$Z112)</f>
        <v>24769980</v>
      </c>
      <c r="BP14" s="14"/>
      <c r="BQ14" s="14"/>
      <c r="BR14" s="14"/>
      <c r="BS14" s="15">
        <f t="shared" ref="BS14:BS50" si="11">AVERAGE(G3:G14)</f>
        <v>1029900.9166666666</v>
      </c>
      <c r="BX14" s="15">
        <f t="shared" ref="BX14:BX50" si="12">AVERAGE(H3:H14)</f>
        <v>114657.33333333333</v>
      </c>
    </row>
    <row r="15" spans="1:79">
      <c r="A15" s="2">
        <v>1992</v>
      </c>
      <c r="B15" s="2">
        <v>1</v>
      </c>
      <c r="C15" s="14">
        <f t="shared" si="3"/>
        <v>997</v>
      </c>
      <c r="D15" s="14">
        <f t="shared" si="4"/>
        <v>4917</v>
      </c>
      <c r="E15" s="14">
        <f t="shared" si="5"/>
        <v>13857</v>
      </c>
      <c r="G15" s="15">
        <f>'Billing Mo'!Y15</f>
        <v>1056524</v>
      </c>
      <c r="H15" s="15">
        <f>'Billing Mo'!Z15</f>
        <v>115375</v>
      </c>
      <c r="I15" s="15">
        <f>'Billing Mo'!AC15</f>
        <v>9518</v>
      </c>
      <c r="K15" s="15">
        <f>'[2]FPC wSEB'!D210</f>
        <v>1053842</v>
      </c>
      <c r="L15" s="15">
        <f>'Billing Mo'!AF15</f>
        <v>567243</v>
      </c>
      <c r="M15" s="15">
        <f>'Billing Mo'!AG15</f>
        <v>274569</v>
      </c>
      <c r="N15" s="15">
        <f>'Billing Mo'!AH15</f>
        <v>84486</v>
      </c>
      <c r="O15" s="15">
        <f>'Billing Mo'!AI15</f>
        <v>190083</v>
      </c>
      <c r="P15" s="15">
        <f>'Billing Mo'!AJ15</f>
        <v>1978</v>
      </c>
      <c r="Q15" s="15">
        <f>'Billing Mo'!AK15</f>
        <v>131894</v>
      </c>
      <c r="S15" s="15">
        <f>[1]RESID!$AB113/[1]RESID!$U113*1000</f>
        <v>1034.0001741560059</v>
      </c>
      <c r="T15" s="25">
        <f t="shared" si="6"/>
        <v>997</v>
      </c>
      <c r="U15" s="25"/>
      <c r="V15" s="15">
        <f>[1]COML!$AB113/[1]COML!$J113*1000</f>
        <v>4997.3564463705306</v>
      </c>
      <c r="W15" s="25">
        <f t="shared" si="7"/>
        <v>4917</v>
      </c>
      <c r="X15" s="25"/>
      <c r="Y15" s="15">
        <f>[1]SPA!$AB113/[1]SPA!$F113*1000</f>
        <v>14050.430762765285</v>
      </c>
      <c r="Z15" s="25">
        <f t="shared" si="8"/>
        <v>13857</v>
      </c>
      <c r="AA15" s="25"/>
      <c r="AC15" s="14"/>
      <c r="AE15" s="15">
        <f t="shared" ref="AE15:AE78" si="13">SUM(K4:K15)</f>
        <v>12767876</v>
      </c>
      <c r="AF15" s="25">
        <f>SUM([1]RESID!$Z102:$Z113)</f>
        <v>12543828</v>
      </c>
      <c r="AJ15" s="15">
        <f t="shared" ref="AJ15:AJ78" si="14">SUM(L4:L15)</f>
        <v>7487011</v>
      </c>
      <c r="AK15" s="25">
        <f>SUM([1]COML!$Z102:$Z113)</f>
        <v>7342003</v>
      </c>
      <c r="AO15" s="15">
        <f t="shared" ref="AO15:AO78" si="15">SUM(Q4:Q15)</f>
        <v>1743610</v>
      </c>
      <c r="AP15" s="25">
        <f>SUM([1]SPA!$Z102:$Z113)</f>
        <v>1707363</v>
      </c>
      <c r="AT15" s="14">
        <f t="shared" ref="AT15:AT78" si="16">AE15/AVERAGE($G4:$G15)*1000</f>
        <v>12377.259989126493</v>
      </c>
      <c r="AU15" s="14">
        <f t="shared" ref="AU15:AU78" si="17">AF15/AVERAGE($G4:$G15)*1000</f>
        <v>12160.066436648083</v>
      </c>
      <c r="AX15" s="14"/>
      <c r="AY15" s="14">
        <f t="shared" si="9"/>
        <v>65235.671176221149</v>
      </c>
      <c r="AZ15" s="14">
        <f t="shared" si="10"/>
        <v>63972.190435252356</v>
      </c>
      <c r="BD15" s="15">
        <f>SUM(TOTAL_PEF_B!O4:O15)</f>
        <v>2346131</v>
      </c>
      <c r="BI15" s="15">
        <f>SUM('Billing Mo'!AH4:AH15)</f>
        <v>968992</v>
      </c>
      <c r="BN15" s="14">
        <f>SUM('[1]Tot Retail'!$C102:$C113)</f>
        <v>25336760</v>
      </c>
      <c r="BO15" s="14">
        <f>SUM('[1]Tot Retail'!$Z102:$Z113)</f>
        <v>24931457</v>
      </c>
      <c r="BR15" s="14"/>
      <c r="BS15" s="15">
        <f t="shared" si="11"/>
        <v>1031559.1666666666</v>
      </c>
      <c r="BX15" s="15">
        <f t="shared" si="12"/>
        <v>114768.66666666667</v>
      </c>
    </row>
    <row r="16" spans="1:79">
      <c r="A16" s="2">
        <v>1992</v>
      </c>
      <c r="B16" s="2">
        <v>2</v>
      </c>
      <c r="C16" s="14">
        <f t="shared" si="3"/>
        <v>1013</v>
      </c>
      <c r="D16" s="14">
        <f t="shared" si="4"/>
        <v>4554</v>
      </c>
      <c r="E16" s="14">
        <f t="shared" si="5"/>
        <v>13517</v>
      </c>
      <c r="G16" s="15">
        <f>'Billing Mo'!Y16</f>
        <v>1060809</v>
      </c>
      <c r="H16" s="15">
        <f>'Billing Mo'!Z16</f>
        <v>115661</v>
      </c>
      <c r="I16" s="15">
        <f>'Billing Mo'!AC16</f>
        <v>9546</v>
      </c>
      <c r="K16" s="15">
        <f>'[2]FPC wSEB'!D211</f>
        <v>1074810</v>
      </c>
      <c r="L16" s="15">
        <f>'Billing Mo'!AF16</f>
        <v>526725</v>
      </c>
      <c r="M16" s="15">
        <f>'Billing Mo'!AG16</f>
        <v>263618</v>
      </c>
      <c r="N16" s="15">
        <f>'Billing Mo'!AH16</f>
        <v>81731</v>
      </c>
      <c r="O16" s="15">
        <f>'Billing Mo'!AI16</f>
        <v>181887</v>
      </c>
      <c r="P16" s="15">
        <f>'Billing Mo'!AJ16</f>
        <v>1967</v>
      </c>
      <c r="Q16" s="15">
        <f>'Billing Mo'!AK16</f>
        <v>129036</v>
      </c>
      <c r="S16" s="15">
        <f>[1]RESID!$AB114/[1]RESID!$U114*1000</f>
        <v>983.90002347265147</v>
      </c>
      <c r="T16" s="25">
        <f t="shared" si="6"/>
        <v>1013</v>
      </c>
      <c r="U16" s="25"/>
      <c r="V16" s="15">
        <f>[1]COML!$AB114/[1]COML!$J114*1000</f>
        <v>4603.6779899879821</v>
      </c>
      <c r="W16" s="25">
        <f t="shared" si="7"/>
        <v>4554</v>
      </c>
      <c r="X16" s="25"/>
      <c r="Y16" s="15">
        <f>[1]SPA!$AB114/[1]SPA!$F114*1000</f>
        <v>13642.991829038341</v>
      </c>
      <c r="Z16" s="25">
        <f t="shared" si="8"/>
        <v>13517</v>
      </c>
      <c r="AA16" s="25"/>
      <c r="AC16" s="14"/>
      <c r="AE16" s="15">
        <f t="shared" si="13"/>
        <v>12968427</v>
      </c>
      <c r="AF16" s="25">
        <f>SUM([1]RESID!$Z103:$Z114)</f>
        <v>12629373</v>
      </c>
      <c r="AJ16" s="15">
        <f t="shared" si="14"/>
        <v>7493900</v>
      </c>
      <c r="AK16" s="25">
        <f>SUM([1]COML!$Z103:$Z114)</f>
        <v>7365661</v>
      </c>
      <c r="AO16" s="15">
        <f t="shared" si="15"/>
        <v>1746259</v>
      </c>
      <c r="AP16" s="25">
        <f>SUM([1]SPA!$Z103:$Z114)</f>
        <v>1712421</v>
      </c>
      <c r="AT16" s="14">
        <f t="shared" si="16"/>
        <v>12551.414616961209</v>
      </c>
      <c r="AU16" s="14">
        <f t="shared" si="17"/>
        <v>12223.263228088897</v>
      </c>
      <c r="AX16" s="14"/>
      <c r="AY16" s="14">
        <f t="shared" si="9"/>
        <v>65218.034555982311</v>
      </c>
      <c r="AZ16" s="14">
        <f t="shared" si="10"/>
        <v>64101.994105292477</v>
      </c>
      <c r="BD16" s="15">
        <f>SUM(TOTAL_PEF_B!O5:O16)</f>
        <v>2345263</v>
      </c>
      <c r="BI16" s="15">
        <f>SUM('Billing Mo'!AH5:AH16)</f>
        <v>974910</v>
      </c>
      <c r="BN16" s="14">
        <f>SUM('[1]Tot Retail'!$C103:$C114)</f>
        <v>25552003</v>
      </c>
      <c r="BO16" s="14">
        <f>SUM('[1]Tot Retail'!$Z103:$Z114)</f>
        <v>25050872</v>
      </c>
      <c r="BR16" s="14"/>
      <c r="BS16" s="15">
        <f t="shared" si="11"/>
        <v>1033224.3333333334</v>
      </c>
      <c r="BX16" s="15">
        <f t="shared" si="12"/>
        <v>114905.33333333333</v>
      </c>
    </row>
    <row r="17" spans="1:76">
      <c r="A17" s="2">
        <v>1992</v>
      </c>
      <c r="B17" s="2">
        <v>3</v>
      </c>
      <c r="C17" s="14">
        <f t="shared" si="3"/>
        <v>789</v>
      </c>
      <c r="D17" s="14">
        <f t="shared" si="4"/>
        <v>4605</v>
      </c>
      <c r="E17" s="14">
        <f t="shared" si="5"/>
        <v>13704</v>
      </c>
      <c r="G17" s="15">
        <f>'Billing Mo'!Y17</f>
        <v>1062288</v>
      </c>
      <c r="H17" s="15">
        <f>'Billing Mo'!Z17</f>
        <v>115759</v>
      </c>
      <c r="I17" s="15">
        <f>'Billing Mo'!AC17</f>
        <v>9577</v>
      </c>
      <c r="K17" s="15">
        <f>'[2]FPC wSEB'!D212</f>
        <v>838152</v>
      </c>
      <c r="L17" s="15">
        <f>'Billing Mo'!AF17</f>
        <v>533105</v>
      </c>
      <c r="M17" s="15">
        <f>'Billing Mo'!AG17</f>
        <v>258535</v>
      </c>
      <c r="N17" s="15">
        <f>'Billing Mo'!AH17</f>
        <v>76862</v>
      </c>
      <c r="O17" s="15">
        <f>'Billing Mo'!AI17</f>
        <v>181673</v>
      </c>
      <c r="P17" s="15">
        <f>'Billing Mo'!AJ17</f>
        <v>1951</v>
      </c>
      <c r="Q17" s="15">
        <f>'Billing Mo'!AK17</f>
        <v>131243</v>
      </c>
      <c r="S17" s="15">
        <f>[1]RESID!$AB115/[1]RESID!$U115*1000</f>
        <v>839.00034642206253</v>
      </c>
      <c r="T17" s="25">
        <f t="shared" si="6"/>
        <v>789</v>
      </c>
      <c r="U17" s="25"/>
      <c r="V17" s="15">
        <f>[1]COML!$AB115/[1]COML!$J115*1000</f>
        <v>4625.2991128119629</v>
      </c>
      <c r="W17" s="25">
        <f t="shared" si="7"/>
        <v>4605</v>
      </c>
      <c r="X17" s="25"/>
      <c r="Y17" s="15">
        <f>[1]SPA!$AB115/[1]SPA!$F115*1000</f>
        <v>13799.310848908844</v>
      </c>
      <c r="Z17" s="25">
        <f t="shared" si="8"/>
        <v>13704</v>
      </c>
      <c r="AA17" s="25"/>
      <c r="AC17" s="14"/>
      <c r="AE17" s="15">
        <f t="shared" si="13"/>
        <v>12937086</v>
      </c>
      <c r="AF17" s="25">
        <f>SUM([1]RESID!$Z104:$Z115)</f>
        <v>12637632</v>
      </c>
      <c r="AJ17" s="15">
        <f t="shared" si="14"/>
        <v>7502113</v>
      </c>
      <c r="AK17" s="25">
        <f>SUM([1]COML!$Z104:$Z115)</f>
        <v>7375440</v>
      </c>
      <c r="AO17" s="15">
        <f t="shared" si="15"/>
        <v>1749304</v>
      </c>
      <c r="AP17" s="25">
        <f>SUM([1]SPA!$Z104:$Z115)</f>
        <v>1715936</v>
      </c>
      <c r="AT17" s="14">
        <f t="shared" si="16"/>
        <v>12502.001753315895</v>
      </c>
      <c r="AU17" s="14">
        <f t="shared" si="17"/>
        <v>12212.618623835466</v>
      </c>
      <c r="AX17" s="14"/>
      <c r="AY17" s="14">
        <f t="shared" si="9"/>
        <v>65200.991355335136</v>
      </c>
      <c r="AZ17" s="14">
        <f t="shared" si="10"/>
        <v>64100.074163344769</v>
      </c>
      <c r="BD17" s="15">
        <f>SUM(TOTAL_PEF_B!O6:O17)</f>
        <v>2353874</v>
      </c>
      <c r="BI17" s="15">
        <f>SUM('Billing Mo'!AH6:AH17)</f>
        <v>969993</v>
      </c>
      <c r="BN17" s="14">
        <f>SUM('[1]Tot Retail'!$C104:$C115)</f>
        <v>25535698</v>
      </c>
      <c r="BO17" s="14">
        <f>SUM('[1]Tot Retail'!$Z104:$Z115)</f>
        <v>25076203</v>
      </c>
      <c r="BR17" s="14"/>
      <c r="BS17" s="15">
        <f t="shared" si="11"/>
        <v>1034801.1666666666</v>
      </c>
      <c r="BX17" s="15">
        <f t="shared" si="12"/>
        <v>115061.33333333333</v>
      </c>
    </row>
    <row r="18" spans="1:76">
      <c r="A18" s="2">
        <v>1992</v>
      </c>
      <c r="B18" s="2">
        <v>4</v>
      </c>
      <c r="C18" s="14">
        <f t="shared" si="3"/>
        <v>764</v>
      </c>
      <c r="D18" s="14">
        <f t="shared" si="4"/>
        <v>4742</v>
      </c>
      <c r="E18" s="14">
        <f t="shared" si="5"/>
        <v>13626</v>
      </c>
      <c r="G18" s="15">
        <f>'Billing Mo'!Y18</f>
        <v>1054466</v>
      </c>
      <c r="H18" s="15">
        <f>'Billing Mo'!Z18</f>
        <v>116051</v>
      </c>
      <c r="I18" s="15">
        <f>'Billing Mo'!AC18</f>
        <v>9618</v>
      </c>
      <c r="K18" s="15">
        <f>'[2]FPC wSEB'!D213</f>
        <v>805577</v>
      </c>
      <c r="L18" s="15">
        <f>'Billing Mo'!AF18</f>
        <v>550310</v>
      </c>
      <c r="M18" s="15">
        <f>'Billing Mo'!AG18</f>
        <v>279192</v>
      </c>
      <c r="N18" s="15">
        <f>'Billing Mo'!AH18</f>
        <v>85207</v>
      </c>
      <c r="O18" s="15">
        <f>'Billing Mo'!AI18</f>
        <v>193985</v>
      </c>
      <c r="P18" s="15">
        <f>'Billing Mo'!AJ18</f>
        <v>2006</v>
      </c>
      <c r="Q18" s="15">
        <f>'Billing Mo'!AK18</f>
        <v>131054</v>
      </c>
      <c r="S18" s="15">
        <f>[1]RESID!$AB116/[1]RESID!$U116*1000</f>
        <v>797.50034614676997</v>
      </c>
      <c r="T18" s="25">
        <f t="shared" si="6"/>
        <v>764</v>
      </c>
      <c r="U18" s="25"/>
      <c r="V18" s="15">
        <f>[1]COML!$AB116/[1]COML!$J116*1000</f>
        <v>5080.7575979526246</v>
      </c>
      <c r="W18" s="25">
        <f t="shared" si="7"/>
        <v>4742</v>
      </c>
      <c r="X18" s="25"/>
      <c r="Y18" s="15">
        <f>[1]SPA!$AB116/[1]SPA!$F116*1000</f>
        <v>14432.730297359118</v>
      </c>
      <c r="Z18" s="25">
        <f t="shared" si="8"/>
        <v>13626</v>
      </c>
      <c r="AA18" s="25"/>
      <c r="AC18" s="14"/>
      <c r="AE18" s="15">
        <f t="shared" si="13"/>
        <v>12882958</v>
      </c>
      <c r="AF18" s="25">
        <f>SUM([1]RESID!$Z105:$Z116)</f>
        <v>12641569</v>
      </c>
      <c r="AJ18" s="15">
        <f t="shared" si="14"/>
        <v>7468832</v>
      </c>
      <c r="AK18" s="25">
        <f>SUM([1]COML!$Z105:$Z116)</f>
        <v>7407226</v>
      </c>
      <c r="AO18" s="15">
        <f t="shared" si="15"/>
        <v>1747626</v>
      </c>
      <c r="AP18" s="25">
        <f>SUM([1]SPA!$Z105:$Z116)</f>
        <v>1727647</v>
      </c>
      <c r="AT18" s="14">
        <f t="shared" si="16"/>
        <v>12431.355848520241</v>
      </c>
      <c r="AU18" s="14">
        <f t="shared" si="17"/>
        <v>12198.428553645999</v>
      </c>
      <c r="AX18" s="14"/>
      <c r="AY18" s="14">
        <f t="shared" si="9"/>
        <v>64814.622452189571</v>
      </c>
      <c r="AZ18" s="14">
        <f t="shared" si="10"/>
        <v>64280.004772907247</v>
      </c>
      <c r="BD18" s="15">
        <f>SUM(TOTAL_PEF_B!O7:O18)</f>
        <v>2355925</v>
      </c>
      <c r="BI18" s="15">
        <f>SUM('Billing Mo'!AH7:AH18)</f>
        <v>974843</v>
      </c>
      <c r="BN18" s="14">
        <f>SUM('[1]Tot Retail'!$C105:$C116)</f>
        <v>25453657</v>
      </c>
      <c r="BO18" s="14">
        <f>SUM('[1]Tot Retail'!$Z105:$Z116)</f>
        <v>25130683</v>
      </c>
      <c r="BR18" s="14"/>
      <c r="BS18" s="15">
        <f t="shared" si="11"/>
        <v>1036327.6666666666</v>
      </c>
      <c r="BX18" s="15">
        <f t="shared" si="12"/>
        <v>115233.75</v>
      </c>
    </row>
    <row r="19" spans="1:76">
      <c r="A19" s="2">
        <v>1992</v>
      </c>
      <c r="B19" s="2">
        <v>5</v>
      </c>
      <c r="C19" s="14">
        <f t="shared" si="3"/>
        <v>798</v>
      </c>
      <c r="D19" s="14">
        <f t="shared" si="4"/>
        <v>5071</v>
      </c>
      <c r="E19" s="14">
        <f t="shared" si="5"/>
        <v>14656</v>
      </c>
      <c r="G19" s="15">
        <f>'Billing Mo'!Y19</f>
        <v>1039464</v>
      </c>
      <c r="H19" s="15">
        <f>'Billing Mo'!Z19</f>
        <v>116429</v>
      </c>
      <c r="I19" s="15">
        <f>'Billing Mo'!AC19</f>
        <v>9644</v>
      </c>
      <c r="K19" s="15">
        <f>'[2]FPC wSEB'!D214</f>
        <v>829123</v>
      </c>
      <c r="L19" s="15">
        <f>'Billing Mo'!AF19</f>
        <v>590440</v>
      </c>
      <c r="M19" s="15">
        <f>'Billing Mo'!AG19</f>
        <v>274429</v>
      </c>
      <c r="N19" s="15">
        <f>'Billing Mo'!AH19</f>
        <v>74233</v>
      </c>
      <c r="O19" s="15">
        <f>'Billing Mo'!AI19</f>
        <v>200196</v>
      </c>
      <c r="P19" s="15">
        <f>'Billing Mo'!AJ19</f>
        <v>2021</v>
      </c>
      <c r="Q19" s="15">
        <f>'Billing Mo'!AK19</f>
        <v>141346</v>
      </c>
      <c r="S19" s="15">
        <f>[1]RESID!$AB117/[1]RESID!$U117*1000</f>
        <v>886.40010620858448</v>
      </c>
      <c r="T19" s="25">
        <f t="shared" si="6"/>
        <v>798</v>
      </c>
      <c r="U19" s="25"/>
      <c r="V19" s="15">
        <f>[1]COML!$AB117/[1]COML!$J117*1000</f>
        <v>5412.01075333465</v>
      </c>
      <c r="W19" s="25">
        <f t="shared" si="7"/>
        <v>5071</v>
      </c>
      <c r="X19" s="25"/>
      <c r="Y19" s="15">
        <f>[1]SPA!$AB117/[1]SPA!$F117*1000</f>
        <v>15661.447532144339</v>
      </c>
      <c r="Z19" s="25">
        <f t="shared" si="8"/>
        <v>14656</v>
      </c>
      <c r="AA19" s="25"/>
      <c r="AC19" s="14"/>
      <c r="AE19" s="15">
        <f t="shared" si="13"/>
        <v>12710933</v>
      </c>
      <c r="AF19" s="25">
        <f>SUM([1]RESID!$Z106:$Z117)</f>
        <v>12757983</v>
      </c>
      <c r="AJ19" s="15">
        <f t="shared" si="14"/>
        <v>7425805</v>
      </c>
      <c r="AK19" s="25">
        <f>SUM([1]COML!$Z106:$Z117)</f>
        <v>7476783</v>
      </c>
      <c r="AO19" s="15">
        <f t="shared" si="15"/>
        <v>1739284</v>
      </c>
      <c r="AP19" s="25">
        <f>SUM([1]SPA!$Z106:$Z117)</f>
        <v>1748345</v>
      </c>
      <c r="AT19" s="14">
        <f t="shared" si="16"/>
        <v>12247.191068974758</v>
      </c>
      <c r="AU19" s="14">
        <f t="shared" si="17"/>
        <v>12292.524510650148</v>
      </c>
      <c r="AX19" s="14"/>
      <c r="AY19" s="14">
        <f t="shared" si="9"/>
        <v>64342.821245992556</v>
      </c>
      <c r="AZ19" s="14">
        <f t="shared" si="10"/>
        <v>64784.533402651417</v>
      </c>
      <c r="BD19" s="15">
        <f>SUM(TOTAL_PEF_B!O8:O19)</f>
        <v>2351777</v>
      </c>
      <c r="BI19" s="15">
        <f>SUM('Billing Mo'!AH8:AH19)</f>
        <v>964699</v>
      </c>
      <c r="BN19" s="14">
        <f>SUM('[1]Tot Retail'!$C106:$C117)</f>
        <v>25216090</v>
      </c>
      <c r="BO19" s="14">
        <f>SUM('[1]Tot Retail'!$Z106:$Z117)</f>
        <v>25323179</v>
      </c>
      <c r="BR19" s="14"/>
      <c r="BS19" s="15">
        <f t="shared" si="11"/>
        <v>1037865.1666666666</v>
      </c>
      <c r="BX19" s="15">
        <f t="shared" si="12"/>
        <v>115410</v>
      </c>
    </row>
    <row r="20" spans="1:76">
      <c r="A20" s="2">
        <v>1992</v>
      </c>
      <c r="B20" s="2">
        <v>6</v>
      </c>
      <c r="C20" s="14">
        <f t="shared" si="3"/>
        <v>1034</v>
      </c>
      <c r="D20" s="14">
        <f t="shared" si="4"/>
        <v>5669</v>
      </c>
      <c r="E20" s="14">
        <f t="shared" si="5"/>
        <v>15700</v>
      </c>
      <c r="G20" s="15">
        <f>'Billing Mo'!Y20</f>
        <v>1035661</v>
      </c>
      <c r="H20" s="15">
        <f>'Billing Mo'!Z20</f>
        <v>116682</v>
      </c>
      <c r="I20" s="15">
        <f>'Billing Mo'!AC20</f>
        <v>9652</v>
      </c>
      <c r="K20" s="15">
        <f>'[2]FPC wSEB'!D215</f>
        <v>1071215</v>
      </c>
      <c r="L20" s="15">
        <f>'Billing Mo'!AF20</f>
        <v>661436</v>
      </c>
      <c r="M20" s="15">
        <f>'Billing Mo'!AG20</f>
        <v>272174</v>
      </c>
      <c r="N20" s="15">
        <f>'Billing Mo'!AH20</f>
        <v>69386</v>
      </c>
      <c r="O20" s="15">
        <f>'Billing Mo'!AI20</f>
        <v>202788</v>
      </c>
      <c r="P20" s="15">
        <f>'Billing Mo'!AJ20</f>
        <v>2010</v>
      </c>
      <c r="Q20" s="15">
        <f>'Billing Mo'!AK20</f>
        <v>151535</v>
      </c>
      <c r="S20" s="15">
        <f>[1]RESID!$AB118/[1]RESID!$U118*1000</f>
        <v>1125.9997238478613</v>
      </c>
      <c r="T20" s="25">
        <f t="shared" si="6"/>
        <v>1034</v>
      </c>
      <c r="U20" s="25"/>
      <c r="V20" s="15">
        <f>[1]COML!$AB118/[1]COML!$J118*1000</f>
        <v>5950.3608097221504</v>
      </c>
      <c r="W20" s="25">
        <f t="shared" si="7"/>
        <v>5669</v>
      </c>
      <c r="X20" s="25"/>
      <c r="Y20" s="15">
        <f>[1]SPA!$AB118/[1]SPA!$F118*1000</f>
        <v>16673.953584749273</v>
      </c>
      <c r="Z20" s="25">
        <f t="shared" si="8"/>
        <v>15700</v>
      </c>
      <c r="AA20" s="25"/>
      <c r="AC20" s="14"/>
      <c r="AE20" s="15">
        <f t="shared" si="13"/>
        <v>12620046</v>
      </c>
      <c r="AF20" s="25">
        <f>SUM([1]RESID!$Z107:$Z118)</f>
        <v>12800105</v>
      </c>
      <c r="AJ20" s="15">
        <f t="shared" si="14"/>
        <v>7417356</v>
      </c>
      <c r="AK20" s="25">
        <f>SUM([1]COML!$Z107:$Z118)</f>
        <v>7514722</v>
      </c>
      <c r="AO20" s="15">
        <f t="shared" si="15"/>
        <v>1733774</v>
      </c>
      <c r="AP20" s="25">
        <f>SUM([1]SPA!$Z107:$Z118)</f>
        <v>1755616</v>
      </c>
      <c r="AT20" s="14">
        <f t="shared" si="16"/>
        <v>12140.750419741827</v>
      </c>
      <c r="AU20" s="14">
        <f t="shared" si="17"/>
        <v>12313.970975342678</v>
      </c>
      <c r="AX20" s="14"/>
      <c r="AY20" s="14">
        <f t="shared" si="9"/>
        <v>64174.943383493286</v>
      </c>
      <c r="AZ20" s="14">
        <f t="shared" si="10"/>
        <v>65017.353743394735</v>
      </c>
      <c r="BD20" s="15">
        <f>SUM(TOTAL_PEF_B!O9:O20)</f>
        <v>2354065</v>
      </c>
      <c r="BI20" s="15">
        <f>SUM('Billing Mo'!AH9:AH20)</f>
        <v>955719</v>
      </c>
      <c r="BN20" s="14">
        <f>SUM('[1]Tot Retail'!$C107:$C118)</f>
        <v>25104629</v>
      </c>
      <c r="BO20" s="14">
        <f>SUM('[1]Tot Retail'!$Z107:$Z118)</f>
        <v>25403896</v>
      </c>
      <c r="BR20" s="14"/>
      <c r="BS20" s="15">
        <f t="shared" si="11"/>
        <v>1039478.25</v>
      </c>
      <c r="BX20" s="15">
        <f t="shared" si="12"/>
        <v>115580.25</v>
      </c>
    </row>
    <row r="21" spans="1:76">
      <c r="A21" s="2">
        <v>1992</v>
      </c>
      <c r="B21" s="2">
        <v>7</v>
      </c>
      <c r="C21" s="14">
        <f t="shared" si="3"/>
        <v>1351</v>
      </c>
      <c r="D21" s="14">
        <f t="shared" si="4"/>
        <v>6401</v>
      </c>
      <c r="E21" s="14">
        <f t="shared" si="5"/>
        <v>16356</v>
      </c>
      <c r="G21" s="15">
        <f>'Billing Mo'!Y21</f>
        <v>1036384</v>
      </c>
      <c r="H21" s="15">
        <f>'Billing Mo'!Z21</f>
        <v>117032</v>
      </c>
      <c r="I21" s="15">
        <f>'Billing Mo'!AC21</f>
        <v>9657</v>
      </c>
      <c r="K21" s="15">
        <f>'[2]FPC wSEB'!D216</f>
        <v>1399651</v>
      </c>
      <c r="L21" s="15">
        <f>'Billing Mo'!AF21</f>
        <v>749121</v>
      </c>
      <c r="M21" s="15">
        <f>'Billing Mo'!AG21</f>
        <v>271850</v>
      </c>
      <c r="N21" s="15">
        <f>'Billing Mo'!AH21</f>
        <v>61636</v>
      </c>
      <c r="O21" s="15">
        <f>'Billing Mo'!AI21</f>
        <v>210214</v>
      </c>
      <c r="P21" s="15">
        <f>'Billing Mo'!AJ21</f>
        <v>2022</v>
      </c>
      <c r="Q21" s="15">
        <f>'Billing Mo'!AK21</f>
        <v>157949</v>
      </c>
      <c r="S21" s="15">
        <f>[1]RESID!$AB119/[1]RESID!$U119*1000</f>
        <v>1319.8003828696699</v>
      </c>
      <c r="T21" s="25">
        <f t="shared" si="6"/>
        <v>1351</v>
      </c>
      <c r="U21" s="25"/>
      <c r="V21" s="15">
        <f>[1]COML!$AB119/[1]COML!$J119*1000</f>
        <v>6315.8025155513014</v>
      </c>
      <c r="W21" s="25">
        <f t="shared" si="7"/>
        <v>6401</v>
      </c>
      <c r="X21" s="25"/>
      <c r="Y21" s="15">
        <f>[1]SPA!$AB119/[1]SPA!$F119*1000</f>
        <v>16035.518276897586</v>
      </c>
      <c r="Z21" s="25">
        <f t="shared" si="8"/>
        <v>16356</v>
      </c>
      <c r="AA21" s="25"/>
      <c r="AC21" s="14"/>
      <c r="AE21" s="15">
        <f t="shared" si="13"/>
        <v>12729993</v>
      </c>
      <c r="AF21" s="25">
        <f>SUM([1]RESID!$Z108:$Z119)</f>
        <v>12908304</v>
      </c>
      <c r="AJ21" s="15">
        <f t="shared" si="14"/>
        <v>7462855</v>
      </c>
      <c r="AK21" s="25">
        <f>SUM([1]COML!$Z108:$Z119)</f>
        <v>7559265</v>
      </c>
      <c r="AO21" s="15">
        <f t="shared" si="15"/>
        <v>1742886</v>
      </c>
      <c r="AP21" s="25">
        <f>SUM([1]SPA!$Z108:$Z119)</f>
        <v>1764938</v>
      </c>
      <c r="AT21" s="14">
        <f t="shared" si="16"/>
        <v>12226.7697250416</v>
      </c>
      <c r="AU21" s="14">
        <f t="shared" si="17"/>
        <v>12398.031998040642</v>
      </c>
      <c r="AX21" s="14"/>
      <c r="AY21" s="14">
        <f t="shared" si="9"/>
        <v>64466.901006442073</v>
      </c>
      <c r="AZ21" s="14">
        <f t="shared" si="10"/>
        <v>65299.726235664806</v>
      </c>
      <c r="BD21" s="15">
        <f>SUM(TOTAL_PEF_B!O10:O21)</f>
        <v>2367702</v>
      </c>
      <c r="BI21" s="15">
        <f>SUM('Billing Mo'!AH10:AH21)</f>
        <v>941101</v>
      </c>
      <c r="BN21" s="14">
        <f>SUM('[1]Tot Retail'!$C108:$C119)</f>
        <v>25268269</v>
      </c>
      <c r="BO21" s="14">
        <f>SUM('[1]Tot Retail'!$Z108:$Z119)</f>
        <v>25565042</v>
      </c>
      <c r="BR21" s="14"/>
      <c r="BS21" s="15">
        <f t="shared" si="11"/>
        <v>1041157.5</v>
      </c>
      <c r="BX21" s="15">
        <f t="shared" si="12"/>
        <v>115762.58333333333</v>
      </c>
    </row>
    <row r="22" spans="1:76">
      <c r="A22" s="2">
        <v>1992</v>
      </c>
      <c r="B22" s="2">
        <v>8</v>
      </c>
      <c r="C22" s="14">
        <f t="shared" si="3"/>
        <v>1389</v>
      </c>
      <c r="D22" s="14">
        <f t="shared" si="4"/>
        <v>6458</v>
      </c>
      <c r="E22" s="14">
        <f t="shared" si="5"/>
        <v>16619</v>
      </c>
      <c r="G22" s="15">
        <f>'Billing Mo'!Y22</f>
        <v>1038197</v>
      </c>
      <c r="H22" s="15">
        <f>'Billing Mo'!Z22</f>
        <v>117293</v>
      </c>
      <c r="I22" s="15">
        <f>'Billing Mo'!AC22</f>
        <v>9678</v>
      </c>
      <c r="K22" s="15">
        <f>'[2]FPC wSEB'!D217</f>
        <v>1441561</v>
      </c>
      <c r="L22" s="15">
        <f>'Billing Mo'!AF22</f>
        <v>757441</v>
      </c>
      <c r="M22" s="15">
        <f>'Billing Mo'!AG22</f>
        <v>277899</v>
      </c>
      <c r="N22" s="15">
        <f>'Billing Mo'!AH22</f>
        <v>71015</v>
      </c>
      <c r="O22" s="15">
        <f>'Billing Mo'!AI22</f>
        <v>206884</v>
      </c>
      <c r="P22" s="15">
        <f>'Billing Mo'!AJ22</f>
        <v>2037</v>
      </c>
      <c r="Q22" s="15">
        <f>'Billing Mo'!AK22</f>
        <v>160834</v>
      </c>
      <c r="S22" s="15">
        <f>[1]RESID!$AB120/[1]RESID!$U120*1000</f>
        <v>1358.5003616847284</v>
      </c>
      <c r="T22" s="25">
        <f t="shared" si="6"/>
        <v>1389</v>
      </c>
      <c r="U22" s="25"/>
      <c r="V22" s="15">
        <f>[1]COML!$AB120/[1]COML!$J120*1000</f>
        <v>6370.9343268566754</v>
      </c>
      <c r="W22" s="25">
        <f t="shared" si="7"/>
        <v>6458</v>
      </c>
      <c r="X22" s="25"/>
      <c r="Y22" s="15">
        <f>[1]SPA!$AB120/[1]SPA!$F120*1000</f>
        <v>16313.081215127091</v>
      </c>
      <c r="Z22" s="25">
        <f t="shared" si="8"/>
        <v>16619</v>
      </c>
      <c r="AA22" s="25"/>
      <c r="AC22" s="14"/>
      <c r="AE22" s="15">
        <f t="shared" si="13"/>
        <v>12797453</v>
      </c>
      <c r="AF22" s="25">
        <f>SUM([1]RESID!$Z109:$Z120)</f>
        <v>12982797</v>
      </c>
      <c r="AJ22" s="15">
        <f t="shared" si="14"/>
        <v>7488361</v>
      </c>
      <c r="AK22" s="25">
        <f>SUM([1]COML!$Z109:$Z120)</f>
        <v>7587640</v>
      </c>
      <c r="AO22" s="15">
        <f t="shared" si="15"/>
        <v>1747964</v>
      </c>
      <c r="AP22" s="25">
        <f>SUM([1]SPA!$Z109:$Z120)</f>
        <v>1770566</v>
      </c>
      <c r="AT22" s="14">
        <f t="shared" si="16"/>
        <v>12270.720070263855</v>
      </c>
      <c r="AU22" s="14">
        <f t="shared" si="17"/>
        <v>12448.435459466924</v>
      </c>
      <c r="AX22" s="14"/>
      <c r="AY22" s="14">
        <f t="shared" si="9"/>
        <v>64573.345377015401</v>
      </c>
      <c r="AZ22" s="14">
        <f t="shared" si="10"/>
        <v>65429.444215691132</v>
      </c>
      <c r="BD22" s="15">
        <f>SUM(TOTAL_PEF_B!O11:O22)</f>
        <v>2362940</v>
      </c>
      <c r="BI22" s="15">
        <f>SUM('Billing Mo'!AH11:AH22)</f>
        <v>924761</v>
      </c>
      <c r="BN22" s="14">
        <f>SUM('[1]Tot Retail'!$C109:$C120)</f>
        <v>25345311</v>
      </c>
      <c r="BO22" s="14">
        <f>SUM('[1]Tot Retail'!$Z109:$Z120)</f>
        <v>25652536</v>
      </c>
      <c r="BR22" s="14"/>
      <c r="BS22" s="15">
        <f t="shared" si="11"/>
        <v>1042926</v>
      </c>
      <c r="BX22" s="15">
        <f t="shared" si="12"/>
        <v>115966.75</v>
      </c>
    </row>
    <row r="23" spans="1:76">
      <c r="A23" s="2">
        <v>1992</v>
      </c>
      <c r="B23" s="2">
        <v>9</v>
      </c>
      <c r="C23" s="14">
        <f t="shared" si="3"/>
        <v>1263</v>
      </c>
      <c r="D23" s="14">
        <f t="shared" si="4"/>
        <v>6145</v>
      </c>
      <c r="E23" s="14">
        <f t="shared" si="5"/>
        <v>16878</v>
      </c>
      <c r="G23" s="15">
        <f>'Billing Mo'!Y23</f>
        <v>1040641</v>
      </c>
      <c r="H23" s="15">
        <f>'Billing Mo'!Z23</f>
        <v>117512</v>
      </c>
      <c r="I23" s="15">
        <f>'Billing Mo'!AC23</f>
        <v>9752</v>
      </c>
      <c r="K23" s="15">
        <f>'[2]FPC wSEB'!D218</f>
        <v>1314403</v>
      </c>
      <c r="L23" s="15">
        <f>'Billing Mo'!AF23</f>
        <v>722136</v>
      </c>
      <c r="M23" s="15">
        <f>'Billing Mo'!AG23</f>
        <v>276251</v>
      </c>
      <c r="N23" s="15">
        <f>'Billing Mo'!AH23</f>
        <v>71854</v>
      </c>
      <c r="O23" s="15">
        <f>'Billing Mo'!AI23</f>
        <v>204397</v>
      </c>
      <c r="P23" s="15">
        <f>'Billing Mo'!AJ23</f>
        <v>2051</v>
      </c>
      <c r="Q23" s="15">
        <f>'Billing Mo'!AK23</f>
        <v>164593</v>
      </c>
      <c r="S23" s="15">
        <f>[1]RESID!$AB121/[1]RESID!$U121*1000</f>
        <v>1316.8998722902518</v>
      </c>
      <c r="T23" s="25">
        <f t="shared" si="6"/>
        <v>1263</v>
      </c>
      <c r="U23" s="25"/>
      <c r="V23" s="15">
        <f>[1]COML!$AB121/[1]COML!$J121*1000</f>
        <v>6273.0614745728099</v>
      </c>
      <c r="W23" s="25">
        <f t="shared" si="7"/>
        <v>6145</v>
      </c>
      <c r="X23" s="25"/>
      <c r="Y23" s="15">
        <f>[1]SPA!$AB121/[1]SPA!$F121*1000</f>
        <v>17415.607054963086</v>
      </c>
      <c r="Z23" s="25">
        <f t="shared" si="8"/>
        <v>16878</v>
      </c>
      <c r="AA23" s="25"/>
      <c r="AC23" s="14"/>
      <c r="AE23" s="15">
        <f t="shared" si="13"/>
        <v>12744503</v>
      </c>
      <c r="AF23" s="25">
        <f>SUM([1]RESID!$Z110:$Z121)</f>
        <v>13005022</v>
      </c>
      <c r="AJ23" s="15">
        <f t="shared" si="14"/>
        <v>7482924</v>
      </c>
      <c r="AK23" s="25">
        <f>SUM([1]COML!$Z110:$Z121)</f>
        <v>7605627</v>
      </c>
      <c r="AO23" s="15">
        <f t="shared" si="15"/>
        <v>1745394</v>
      </c>
      <c r="AP23" s="25">
        <f>SUM([1]SPA!$Z110:$Z121)</f>
        <v>1775463</v>
      </c>
      <c r="AT23" s="14">
        <f t="shared" si="16"/>
        <v>12199.197839954226</v>
      </c>
      <c r="AU23" s="14">
        <f t="shared" si="17"/>
        <v>12448.569888598808</v>
      </c>
      <c r="AX23" s="14"/>
      <c r="AY23" s="14">
        <f t="shared" si="9"/>
        <v>64412.827031338777</v>
      </c>
      <c r="AZ23" s="14">
        <f t="shared" si="10"/>
        <v>65469.051458477988</v>
      </c>
      <c r="BD23" s="15">
        <f>SUM(TOTAL_PEF_B!O12:O23)</f>
        <v>2364410</v>
      </c>
      <c r="BI23" s="15">
        <f>SUM('Billing Mo'!AH12:AH23)</f>
        <v>915992</v>
      </c>
      <c r="BN23" s="14">
        <f>SUM('[1]Tot Retail'!$C110:$C121)</f>
        <v>25277161</v>
      </c>
      <c r="BO23" s="14">
        <f>SUM('[1]Tot Retail'!$Z110:$Z121)</f>
        <v>25690452</v>
      </c>
      <c r="BR23" s="14"/>
      <c r="BS23" s="15">
        <f t="shared" si="11"/>
        <v>1044700.0833333334</v>
      </c>
      <c r="BX23" s="15">
        <f t="shared" si="12"/>
        <v>116171.33333333333</v>
      </c>
    </row>
    <row r="24" spans="1:76">
      <c r="A24" s="2">
        <v>1992</v>
      </c>
      <c r="B24" s="2">
        <v>10</v>
      </c>
      <c r="C24" s="14">
        <f t="shared" si="3"/>
        <v>1089</v>
      </c>
      <c r="D24" s="14">
        <f t="shared" si="4"/>
        <v>5772</v>
      </c>
      <c r="E24" s="14">
        <f t="shared" si="5"/>
        <v>17025</v>
      </c>
      <c r="G24" s="15">
        <f>'Billing Mo'!Y24</f>
        <v>1046088</v>
      </c>
      <c r="H24" s="15">
        <f>'Billing Mo'!Z24</f>
        <v>117514</v>
      </c>
      <c r="I24" s="15">
        <f>'Billing Mo'!AC24</f>
        <v>9813</v>
      </c>
      <c r="K24" s="15">
        <f>'[2]FPC wSEB'!D219</f>
        <v>1139143</v>
      </c>
      <c r="L24" s="15">
        <f>'Billing Mo'!AF24</f>
        <v>678283</v>
      </c>
      <c r="M24" s="15">
        <f>'Billing Mo'!AG24</f>
        <v>269777</v>
      </c>
      <c r="N24" s="15">
        <f>'Billing Mo'!AH24</f>
        <v>70399</v>
      </c>
      <c r="O24" s="15">
        <f>'Billing Mo'!AI24</f>
        <v>199378</v>
      </c>
      <c r="P24" s="15">
        <f>'Billing Mo'!AJ24</f>
        <v>2055</v>
      </c>
      <c r="Q24" s="15">
        <f>'Billing Mo'!AK24</f>
        <v>167065</v>
      </c>
      <c r="S24" s="15">
        <f>[1]RESID!$AB122/[1]RESID!$U122*1000</f>
        <v>1146.0995633254563</v>
      </c>
      <c r="T24" s="25">
        <f t="shared" si="6"/>
        <v>1089</v>
      </c>
      <c r="U24" s="25"/>
      <c r="V24" s="15">
        <f>[1]COML!$AB122/[1]COML!$J122*1000</f>
        <v>5934.1099783855543</v>
      </c>
      <c r="W24" s="25">
        <f t="shared" si="7"/>
        <v>5772</v>
      </c>
      <c r="X24" s="25"/>
      <c r="Y24" s="15">
        <f>[1]SPA!$AB122/[1]SPA!$F122*1000</f>
        <v>17590.033628859677</v>
      </c>
      <c r="Z24" s="25">
        <f t="shared" si="8"/>
        <v>17025</v>
      </c>
      <c r="AA24" s="25"/>
      <c r="AC24" s="14"/>
      <c r="AE24" s="15">
        <f t="shared" si="13"/>
        <v>12777222</v>
      </c>
      <c r="AF24" s="25">
        <f>SUM([1]RESID!$Z111:$Z122)</f>
        <v>13073749</v>
      </c>
      <c r="AJ24" s="15">
        <f t="shared" si="14"/>
        <v>7499646</v>
      </c>
      <c r="AK24" s="25">
        <f>SUM([1]COML!$Z111:$Z122)</f>
        <v>7632522</v>
      </c>
      <c r="AO24" s="15">
        <f t="shared" si="15"/>
        <v>1750675</v>
      </c>
      <c r="AP24" s="25">
        <f>SUM([1]SPA!$Z111:$Z122)</f>
        <v>1784217</v>
      </c>
      <c r="AT24" s="14">
        <f t="shared" si="16"/>
        <v>12209.912820615731</v>
      </c>
      <c r="AU24" s="14">
        <f t="shared" si="17"/>
        <v>12493.274009687873</v>
      </c>
      <c r="AX24" s="14"/>
      <c r="AY24" s="14">
        <f t="shared" si="9"/>
        <v>64454.681922616357</v>
      </c>
      <c r="AZ24" s="14">
        <f t="shared" si="10"/>
        <v>65596.666532976567</v>
      </c>
      <c r="BD24" s="15">
        <f>SUM(TOTAL_PEF_B!O13:O24)</f>
        <v>2361629</v>
      </c>
      <c r="BI24" s="15">
        <f>SUM('Billing Mo'!AH13:AH24)</f>
        <v>912378</v>
      </c>
      <c r="BN24" s="14">
        <f>SUM('[1]Tot Retail'!$C111:$C122)</f>
        <v>25325587</v>
      </c>
      <c r="BO24" s="14">
        <f>SUM('[1]Tot Retail'!$Z111:$Z122)</f>
        <v>25788532</v>
      </c>
      <c r="BR24" s="14"/>
      <c r="BS24" s="15">
        <f t="shared" si="11"/>
        <v>1046463</v>
      </c>
      <c r="BX24" s="15">
        <f t="shared" si="12"/>
        <v>116355.33333333333</v>
      </c>
    </row>
    <row r="25" spans="1:76">
      <c r="A25" s="2">
        <v>1992</v>
      </c>
      <c r="B25" s="2">
        <v>11</v>
      </c>
      <c r="C25" s="14">
        <f t="shared" si="3"/>
        <v>793</v>
      </c>
      <c r="D25" s="14">
        <f t="shared" si="4"/>
        <v>5160</v>
      </c>
      <c r="E25" s="14">
        <f t="shared" si="5"/>
        <v>14481</v>
      </c>
      <c r="G25" s="15">
        <f>'Billing Mo'!Y25</f>
        <v>1060256</v>
      </c>
      <c r="H25" s="15">
        <f>'Billing Mo'!Z25</f>
        <v>117719</v>
      </c>
      <c r="I25" s="15">
        <f>'Billing Mo'!AC25</f>
        <v>10416</v>
      </c>
      <c r="K25" s="15">
        <f>'[2]FPC wSEB'!D220</f>
        <v>840685</v>
      </c>
      <c r="L25" s="15">
        <f>'Billing Mo'!AF25</f>
        <v>607484</v>
      </c>
      <c r="M25" s="15">
        <f>'Billing Mo'!AG25</f>
        <v>267515</v>
      </c>
      <c r="N25" s="15">
        <f>'Billing Mo'!AH25</f>
        <v>74096</v>
      </c>
      <c r="O25" s="15">
        <f>'Billing Mo'!AI25</f>
        <v>193419</v>
      </c>
      <c r="P25" s="15">
        <f>'Billing Mo'!AJ25</f>
        <v>2085</v>
      </c>
      <c r="Q25" s="15">
        <f>'Billing Mo'!AK25</f>
        <v>150829</v>
      </c>
      <c r="S25" s="15">
        <f>[1]RESID!$AB123/[1]RESID!$U123*1000</f>
        <v>867.59990040141247</v>
      </c>
      <c r="T25" s="25">
        <f t="shared" si="6"/>
        <v>793</v>
      </c>
      <c r="U25" s="25"/>
      <c r="V25" s="15">
        <f>[1]COML!$AB123/[1]COML!$J123*1000</f>
        <v>5312.3879747534384</v>
      </c>
      <c r="W25" s="25">
        <f t="shared" si="7"/>
        <v>5160</v>
      </c>
      <c r="X25" s="25"/>
      <c r="Y25" s="15">
        <f>[1]SPA!$AB123/[1]SPA!$F123*1000</f>
        <v>14993.951612903225</v>
      </c>
      <c r="Z25" s="25">
        <f t="shared" si="8"/>
        <v>14481</v>
      </c>
      <c r="AA25" s="25"/>
      <c r="AC25" s="14"/>
      <c r="AE25" s="15">
        <f t="shared" si="13"/>
        <v>12754044</v>
      </c>
      <c r="AF25" s="25">
        <f>SUM([1]RESID!$Z112:$Z123)</f>
        <v>13129377</v>
      </c>
      <c r="AJ25" s="15">
        <f t="shared" si="14"/>
        <v>7516527</v>
      </c>
      <c r="AK25" s="25">
        <f>SUM([1]COML!$Z112:$Z123)</f>
        <v>7657671</v>
      </c>
      <c r="AO25" s="15">
        <f t="shared" si="15"/>
        <v>1758276</v>
      </c>
      <c r="AP25" s="25">
        <f>SUM([1]SPA!$Z112:$Z123)</f>
        <v>1795075</v>
      </c>
      <c r="AT25" s="14">
        <f t="shared" si="16"/>
        <v>12166.215069590147</v>
      </c>
      <c r="AU25" s="14">
        <f t="shared" si="17"/>
        <v>12524.249117513651</v>
      </c>
      <c r="AX25" s="14"/>
      <c r="AY25" s="14">
        <f t="shared" si="9"/>
        <v>64494.863553647207</v>
      </c>
      <c r="AZ25" s="14">
        <f t="shared" si="10"/>
        <v>65705.936569338635</v>
      </c>
      <c r="BD25" s="15">
        <f>SUM(TOTAL_PEF_B!O14:O25)</f>
        <v>2360273</v>
      </c>
      <c r="BI25" s="15">
        <f>SUM('Billing Mo'!AH14:AH25)</f>
        <v>901256</v>
      </c>
      <c r="BN25" s="14">
        <f>SUM('[1]Tot Retail'!$C112:$C123)</f>
        <v>25314534</v>
      </c>
      <c r="BO25" s="14">
        <f>SUM('[1]Tot Retail'!$Z112:$Z123)</f>
        <v>25867810</v>
      </c>
      <c r="BR25" s="14"/>
      <c r="BS25" s="15">
        <f t="shared" si="11"/>
        <v>1048316.5</v>
      </c>
      <c r="BX25" s="15">
        <f t="shared" si="12"/>
        <v>116544.58333333333</v>
      </c>
    </row>
    <row r="26" spans="1:76">
      <c r="A26" s="2">
        <v>1992</v>
      </c>
      <c r="B26" s="2">
        <v>12</v>
      </c>
      <c r="C26" s="14">
        <f t="shared" si="3"/>
        <v>951</v>
      </c>
      <c r="D26" s="14">
        <f t="shared" si="4"/>
        <v>5101</v>
      </c>
      <c r="E26" s="14">
        <f t="shared" si="5"/>
        <v>13277</v>
      </c>
      <c r="G26" s="15">
        <f>'Billing Mo'!Y26</f>
        <v>1070143</v>
      </c>
      <c r="H26" s="15">
        <f>'Billing Mo'!Z26</f>
        <v>117694</v>
      </c>
      <c r="I26" s="15">
        <f>'Billing Mo'!AC26</f>
        <v>11151</v>
      </c>
      <c r="K26" s="15">
        <f>'[2]FPC wSEB'!D221</f>
        <v>1017651</v>
      </c>
      <c r="L26" s="15">
        <f>'Billing Mo'!AF26</f>
        <v>600360</v>
      </c>
      <c r="M26" s="15">
        <f>'Billing Mo'!AG26</f>
        <v>268657</v>
      </c>
      <c r="N26" s="15">
        <f>'Billing Mo'!AH26</f>
        <v>73890</v>
      </c>
      <c r="O26" s="15">
        <f>'Billing Mo'!AI26</f>
        <v>194767</v>
      </c>
      <c r="P26" s="15">
        <f>'Billing Mo'!AJ26</f>
        <v>2037</v>
      </c>
      <c r="Q26" s="15">
        <f>'Billing Mo'!AK26</f>
        <v>148053</v>
      </c>
      <c r="S26" s="15">
        <f>[1]RESID!$AB124/[1]RESID!$U124*1000</f>
        <v>889.79977442267068</v>
      </c>
      <c r="T26" s="25">
        <f t="shared" si="6"/>
        <v>951</v>
      </c>
      <c r="U26" s="25"/>
      <c r="V26" s="15">
        <f>[1]COML!$AB124/[1]COML!$J124*1000</f>
        <v>4908.4405322276416</v>
      </c>
      <c r="W26" s="25">
        <f t="shared" si="7"/>
        <v>5101</v>
      </c>
      <c r="X26" s="25"/>
      <c r="Y26" s="15">
        <f>[1]SPA!$AB124/[1]SPA!$F124*1000</f>
        <v>12735.808447672855</v>
      </c>
      <c r="Z26" s="25">
        <f t="shared" si="8"/>
        <v>13277</v>
      </c>
      <c r="AA26" s="25"/>
      <c r="AC26" s="14"/>
      <c r="AE26" s="15">
        <f t="shared" si="13"/>
        <v>12825813</v>
      </c>
      <c r="AF26" s="25">
        <f>SUM([1]RESID!$Z113:$Z124)</f>
        <v>13175551</v>
      </c>
      <c r="AJ26" s="15">
        <f t="shared" si="14"/>
        <v>7544084</v>
      </c>
      <c r="AK26" s="25">
        <f>SUM([1]COML!$Z113:$Z124)</f>
        <v>7682479</v>
      </c>
      <c r="AO26" s="15">
        <f t="shared" si="15"/>
        <v>1765431</v>
      </c>
      <c r="AP26" s="25">
        <f>SUM([1]SPA!$Z113:$Z124)</f>
        <v>1800289</v>
      </c>
      <c r="AT26" s="14">
        <f t="shared" si="16"/>
        <v>12214.167202540197</v>
      </c>
      <c r="AU26" s="14">
        <f t="shared" si="17"/>
        <v>12547.226667003149</v>
      </c>
      <c r="AX26" s="14"/>
      <c r="AY26" s="14">
        <f t="shared" si="9"/>
        <v>64630.292542197909</v>
      </c>
      <c r="AZ26" s="14">
        <f t="shared" si="10"/>
        <v>65815.924798728665</v>
      </c>
      <c r="BD26" s="15">
        <f>SUM(TOTAL_PEF_B!O15:O26)</f>
        <v>2359671</v>
      </c>
      <c r="BI26" s="15">
        <f>SUM('Billing Mo'!AH15:AH26)</f>
        <v>894795</v>
      </c>
      <c r="BN26" s="14">
        <f>SUM('[1]Tot Retail'!$C113:$C124)</f>
        <v>25414014</v>
      </c>
      <c r="BO26" s="14">
        <f>SUM('[1]Tot Retail'!$Z113:$Z124)</f>
        <v>25937005</v>
      </c>
      <c r="BR26" s="14"/>
      <c r="BS26" s="15">
        <f t="shared" si="11"/>
        <v>1050076.75</v>
      </c>
      <c r="BX26" s="15">
        <f t="shared" si="12"/>
        <v>116726.75</v>
      </c>
    </row>
    <row r="27" spans="1:76">
      <c r="A27" s="2">
        <v>1993</v>
      </c>
      <c r="B27" s="2">
        <v>1</v>
      </c>
      <c r="C27" s="14">
        <f t="shared" si="3"/>
        <v>879</v>
      </c>
      <c r="D27" s="14">
        <f t="shared" si="4"/>
        <v>4991</v>
      </c>
      <c r="E27" s="14">
        <f t="shared" si="5"/>
        <v>11917</v>
      </c>
      <c r="G27" s="15">
        <f>'Billing Mo'!Y27</f>
        <v>1077413</v>
      </c>
      <c r="H27" s="15">
        <f>'Billing Mo'!Z27</f>
        <v>117673</v>
      </c>
      <c r="I27" s="15">
        <f>'Billing Mo'!AC27</f>
        <v>11354</v>
      </c>
      <c r="K27" s="15">
        <f>'[2]FPC wSEB'!D222</f>
        <v>946660</v>
      </c>
      <c r="L27" s="15">
        <f>'Billing Mo'!AF27</f>
        <v>587362</v>
      </c>
      <c r="M27" s="15">
        <f>'Billing Mo'!AG27</f>
        <v>241551</v>
      </c>
      <c r="N27" s="15">
        <f>'Billing Mo'!AH27</f>
        <v>49734</v>
      </c>
      <c r="O27" s="15">
        <f>'Billing Mo'!AI27</f>
        <v>191817</v>
      </c>
      <c r="P27" s="15">
        <f>'Billing Mo'!AJ27</f>
        <v>2082</v>
      </c>
      <c r="Q27" s="15">
        <f>'Billing Mo'!AK27</f>
        <v>135308</v>
      </c>
      <c r="S27" s="15">
        <f>[1]RESID!$AB125/[1]RESID!$U125*1000</f>
        <v>1021.7001279917728</v>
      </c>
      <c r="T27" s="25">
        <f t="shared" si="6"/>
        <v>879</v>
      </c>
      <c r="U27" s="25"/>
      <c r="V27" s="15">
        <f>[1]COML!$AB125/[1]COML!$J125*1000</f>
        <v>4890.7650862984719</v>
      </c>
      <c r="W27" s="25">
        <f t="shared" si="7"/>
        <v>4991</v>
      </c>
      <c r="X27" s="25"/>
      <c r="Y27" s="15">
        <f>[1]SPA!$AB125/[1]SPA!$F125*1000</f>
        <v>11886.91210146204</v>
      </c>
      <c r="Z27" s="25">
        <f t="shared" si="8"/>
        <v>11917</v>
      </c>
      <c r="AA27" s="25"/>
      <c r="AC27" s="14"/>
      <c r="AE27" s="15">
        <f t="shared" si="13"/>
        <v>12718631</v>
      </c>
      <c r="AF27" s="25">
        <f>SUM([1]RESID!$Z114:$Z125)</f>
        <v>13183898</v>
      </c>
      <c r="AJ27" s="15">
        <f t="shared" si="14"/>
        <v>7564203</v>
      </c>
      <c r="AK27" s="25">
        <f>SUM([1]COML!$Z114:$Z125)</f>
        <v>7681420</v>
      </c>
      <c r="AO27" s="15">
        <f t="shared" si="15"/>
        <v>1768845</v>
      </c>
      <c r="AP27" s="25">
        <f>SUM([1]SPA!$Z114:$Z125)</f>
        <v>1801521</v>
      </c>
      <c r="AT27" s="14">
        <f t="shared" si="16"/>
        <v>12092.051140050437</v>
      </c>
      <c r="AU27" s="14">
        <f t="shared" si="17"/>
        <v>12534.39688919418</v>
      </c>
      <c r="AX27" s="14"/>
      <c r="AY27" s="14">
        <f t="shared" si="9"/>
        <v>64696.512306675817</v>
      </c>
      <c r="AZ27" s="14">
        <f t="shared" si="10"/>
        <v>65699.067510846246</v>
      </c>
      <c r="BD27" s="15">
        <f>SUM(TOTAL_PEF_B!O16:O27)</f>
        <v>2361405</v>
      </c>
      <c r="BI27" s="15">
        <f>SUM('Billing Mo'!AH16:AH27)</f>
        <v>860043</v>
      </c>
      <c r="BN27" s="14">
        <f>SUM('[1]Tot Retail'!$C114:$C125)</f>
        <v>25297451</v>
      </c>
      <c r="BO27" s="14">
        <f>SUM('[1]Tot Retail'!$Z114:$Z125)</f>
        <v>25912611</v>
      </c>
      <c r="BR27" s="14"/>
      <c r="BS27" s="15">
        <f t="shared" si="11"/>
        <v>1051817.5</v>
      </c>
      <c r="BX27" s="15">
        <f t="shared" si="12"/>
        <v>116918.25</v>
      </c>
    </row>
    <row r="28" spans="1:76">
      <c r="A28" s="2">
        <v>1993</v>
      </c>
      <c r="B28" s="2">
        <v>2</v>
      </c>
      <c r="C28" s="14">
        <f t="shared" si="3"/>
        <v>882</v>
      </c>
      <c r="D28" s="14">
        <f t="shared" si="4"/>
        <v>4582</v>
      </c>
      <c r="E28" s="14">
        <f t="shared" si="5"/>
        <v>11649</v>
      </c>
      <c r="G28" s="15">
        <f>'Billing Mo'!Y28</f>
        <v>1081474</v>
      </c>
      <c r="H28" s="15">
        <f>'Billing Mo'!Z28</f>
        <v>117913</v>
      </c>
      <c r="I28" s="15">
        <f>'Billing Mo'!AC28</f>
        <v>11489</v>
      </c>
      <c r="K28" s="15">
        <f>'[2]FPC wSEB'!D223</f>
        <v>953606</v>
      </c>
      <c r="L28" s="15">
        <f>'Billing Mo'!AF28</f>
        <v>540229</v>
      </c>
      <c r="M28" s="15">
        <f>'Billing Mo'!AG28</f>
        <v>271061</v>
      </c>
      <c r="N28" s="15">
        <f>'Billing Mo'!AH28</f>
        <v>74391</v>
      </c>
      <c r="O28" s="15">
        <f>'Billing Mo'!AI28</f>
        <v>196670</v>
      </c>
      <c r="P28" s="15">
        <f>'Billing Mo'!AJ28</f>
        <v>2061</v>
      </c>
      <c r="Q28" s="15">
        <f>'Billing Mo'!AK28</f>
        <v>133836</v>
      </c>
      <c r="S28" s="15">
        <f>[1]RESID!$AB126/[1]RESID!$U126*1000</f>
        <v>969.79955135306068</v>
      </c>
      <c r="T28" s="25">
        <f t="shared" si="6"/>
        <v>882</v>
      </c>
      <c r="U28" s="25"/>
      <c r="V28" s="15">
        <f>[1]COML!$AB126/[1]COML!$J126*1000</f>
        <v>4647.155105883151</v>
      </c>
      <c r="W28" s="25">
        <f t="shared" si="7"/>
        <v>4582</v>
      </c>
      <c r="X28" s="25"/>
      <c r="Y28" s="15">
        <f>[1]SPA!$AB126/[1]SPA!$F126*1000</f>
        <v>11768.822351814781</v>
      </c>
      <c r="Z28" s="25">
        <f t="shared" si="8"/>
        <v>11649</v>
      </c>
      <c r="AA28" s="25"/>
      <c r="AC28" s="14"/>
      <c r="AE28" s="15">
        <f t="shared" si="13"/>
        <v>12597427</v>
      </c>
      <c r="AF28" s="25">
        <f>SUM([1]RESID!$Z115:$Z126)</f>
        <v>13188981</v>
      </c>
      <c r="AJ28" s="15">
        <f t="shared" si="14"/>
        <v>7577707</v>
      </c>
      <c r="AK28" s="25">
        <f>SUM([1]COML!$Z115:$Z126)</f>
        <v>7696914</v>
      </c>
      <c r="AO28" s="15">
        <f t="shared" si="15"/>
        <v>1773645</v>
      </c>
      <c r="AP28" s="25">
        <f>SUM([1]SPA!$Z115:$Z126)</f>
        <v>1806497</v>
      </c>
      <c r="AT28" s="14">
        <f t="shared" si="16"/>
        <v>11957.241283846717</v>
      </c>
      <c r="AU28" s="14">
        <f t="shared" si="17"/>
        <v>12518.733238547042</v>
      </c>
      <c r="AX28" s="14"/>
      <c r="AY28" s="14">
        <f t="shared" si="9"/>
        <v>64708.148108087327</v>
      </c>
      <c r="AZ28" s="14">
        <f t="shared" si="10"/>
        <v>65726.089843169029</v>
      </c>
      <c r="BD28" s="15">
        <f>SUM(TOTAL_PEF_B!O17:O28)</f>
        <v>2376188</v>
      </c>
      <c r="BI28" s="15">
        <f>SUM('Billing Mo'!AH17:AH28)</f>
        <v>852703</v>
      </c>
      <c r="BN28" s="14">
        <f>SUM('[1]Tot Retail'!$C115:$C126)</f>
        <v>25202088</v>
      </c>
      <c r="BO28" s="14">
        <f>SUM('[1]Tot Retail'!$Z115:$Z126)</f>
        <v>25945701</v>
      </c>
      <c r="BR28" s="14"/>
      <c r="BS28" s="15">
        <f t="shared" si="11"/>
        <v>1053539.5833333333</v>
      </c>
      <c r="BX28" s="15">
        <f t="shared" si="12"/>
        <v>117105.91666666667</v>
      </c>
    </row>
    <row r="29" spans="1:76">
      <c r="A29" s="2">
        <v>1993</v>
      </c>
      <c r="B29" s="2">
        <v>3</v>
      </c>
      <c r="C29" s="14">
        <f t="shared" si="3"/>
        <v>929</v>
      </c>
      <c r="D29" s="14">
        <f t="shared" si="4"/>
        <v>4539</v>
      </c>
      <c r="E29" s="14">
        <f t="shared" si="5"/>
        <v>11505</v>
      </c>
      <c r="G29" s="15">
        <f>'Billing Mo'!Y29</f>
        <v>1083308</v>
      </c>
      <c r="H29" s="15">
        <f>'Billing Mo'!Z29</f>
        <v>118212</v>
      </c>
      <c r="I29" s="15">
        <f>'Billing Mo'!AC29</f>
        <v>11511</v>
      </c>
      <c r="K29" s="15">
        <f>'[2]FPC wSEB'!D224</f>
        <v>1006507</v>
      </c>
      <c r="L29" s="15">
        <f>'Billing Mo'!AF29</f>
        <v>536596</v>
      </c>
      <c r="M29" s="15">
        <f>'Billing Mo'!AG29</f>
        <v>268694</v>
      </c>
      <c r="N29" s="15">
        <f>'Billing Mo'!AH29</f>
        <v>73227</v>
      </c>
      <c r="O29" s="15">
        <f>'Billing Mo'!AI29</f>
        <v>195467</v>
      </c>
      <c r="P29" s="15">
        <f>'Billing Mo'!AJ29</f>
        <v>2061</v>
      </c>
      <c r="Q29" s="15">
        <f>'Billing Mo'!AK29</f>
        <v>132431</v>
      </c>
      <c r="S29" s="15">
        <f>[1]RESID!$AB127/[1]RESID!$U127*1000</f>
        <v>895.40001550805493</v>
      </c>
      <c r="T29" s="25">
        <f t="shared" si="6"/>
        <v>929</v>
      </c>
      <c r="U29" s="25"/>
      <c r="V29" s="15">
        <f>[1]COML!$AB127/[1]COML!$J127*1000</f>
        <v>4791.907758941562</v>
      </c>
      <c r="W29" s="25">
        <f t="shared" si="7"/>
        <v>4539</v>
      </c>
      <c r="X29" s="25"/>
      <c r="Y29" s="15">
        <f>[1]SPA!$AB127/[1]SPA!$F127*1000</f>
        <v>11938.927981930326</v>
      </c>
      <c r="Z29" s="25">
        <f t="shared" si="8"/>
        <v>11505</v>
      </c>
      <c r="AA29" s="25"/>
      <c r="AC29" s="14"/>
      <c r="AE29" s="15">
        <f t="shared" si="13"/>
        <v>12765782</v>
      </c>
      <c r="AF29" s="25">
        <f>SUM([1]RESID!$Z116:$Z127)</f>
        <v>13267715</v>
      </c>
      <c r="AJ29" s="15">
        <f t="shared" si="14"/>
        <v>7581198</v>
      </c>
      <c r="AK29" s="25">
        <f>SUM([1]COML!$Z116:$Z127)</f>
        <v>7727955</v>
      </c>
      <c r="AO29" s="15">
        <f t="shared" si="15"/>
        <v>1774833</v>
      </c>
      <c r="AP29" s="25">
        <f>SUM([1]SPA!$Z116:$Z127)</f>
        <v>1811770</v>
      </c>
      <c r="AT29" s="14">
        <f t="shared" si="16"/>
        <v>12096.927743881131</v>
      </c>
      <c r="AU29" s="14">
        <f t="shared" si="17"/>
        <v>12572.562313958351</v>
      </c>
      <c r="AX29" s="14"/>
      <c r="AY29" s="14">
        <f t="shared" si="9"/>
        <v>64625.150952885648</v>
      </c>
      <c r="AZ29" s="14">
        <f t="shared" si="10"/>
        <v>65876.166066643753</v>
      </c>
      <c r="BD29" s="15">
        <f>SUM(TOTAL_PEF_B!O18:O29)</f>
        <v>2389982</v>
      </c>
      <c r="BI29" s="15">
        <f>SUM('Billing Mo'!AH18:AH29)</f>
        <v>849068</v>
      </c>
      <c r="BN29" s="14">
        <f>SUM('[1]Tot Retail'!$C116:$C127)</f>
        <v>25385391</v>
      </c>
      <c r="BO29" s="14">
        <f>SUM('[1]Tot Retail'!$Z116:$Z127)</f>
        <v>26071018</v>
      </c>
      <c r="BR29" s="14"/>
      <c r="BS29" s="15">
        <f t="shared" si="11"/>
        <v>1055291.25</v>
      </c>
      <c r="BX29" s="15">
        <f t="shared" si="12"/>
        <v>117310.33333333333</v>
      </c>
    </row>
    <row r="30" spans="1:76">
      <c r="A30" s="2">
        <v>1993</v>
      </c>
      <c r="B30" s="2">
        <v>4</v>
      </c>
      <c r="C30" s="14">
        <f t="shared" si="3"/>
        <v>814</v>
      </c>
      <c r="D30" s="14">
        <f t="shared" si="4"/>
        <v>4814</v>
      </c>
      <c r="E30" s="14">
        <f t="shared" si="5"/>
        <v>11806</v>
      </c>
      <c r="G30" s="15">
        <f>'Billing Mo'!Y30</f>
        <v>1084089</v>
      </c>
      <c r="H30" s="15">
        <f>'Billing Mo'!Z30</f>
        <v>119362</v>
      </c>
      <c r="I30" s="15">
        <f>'Billing Mo'!AC30</f>
        <v>11696</v>
      </c>
      <c r="K30" s="15">
        <f>'[2]FPC wSEB'!D225</f>
        <v>882436</v>
      </c>
      <c r="L30" s="15">
        <f>'Billing Mo'!AF30</f>
        <v>574646</v>
      </c>
      <c r="M30" s="15">
        <f>'Billing Mo'!AG30</f>
        <v>282874</v>
      </c>
      <c r="N30" s="15">
        <f>'Billing Mo'!AH30</f>
        <v>81873</v>
      </c>
      <c r="O30" s="15">
        <f>'Billing Mo'!AI30</f>
        <v>201001</v>
      </c>
      <c r="P30" s="15">
        <f>'Billing Mo'!AJ30</f>
        <v>2080</v>
      </c>
      <c r="Q30" s="15">
        <f>'Billing Mo'!AK30</f>
        <v>138088</v>
      </c>
      <c r="S30" s="15">
        <f>[1]RESID!$AB128/[1]RESID!$U128*1000</f>
        <v>844.7996428337525</v>
      </c>
      <c r="T30" s="25">
        <f t="shared" si="6"/>
        <v>814</v>
      </c>
      <c r="U30" s="25"/>
      <c r="V30" s="15">
        <f>[1]COML!$AB128/[1]COML!$J128*1000</f>
        <v>5107.9405505939912</v>
      </c>
      <c r="W30" s="25">
        <f t="shared" si="7"/>
        <v>4814</v>
      </c>
      <c r="X30" s="25"/>
      <c r="Y30" s="15">
        <f>[1]SPA!$AB128/[1]SPA!$F128*1000</f>
        <v>12478.539671682627</v>
      </c>
      <c r="Z30" s="25">
        <f t="shared" si="8"/>
        <v>11806</v>
      </c>
      <c r="AA30" s="25"/>
      <c r="AC30" s="14"/>
      <c r="AE30" s="15">
        <f t="shared" si="13"/>
        <v>12842641</v>
      </c>
      <c r="AF30" s="25">
        <f>SUM([1]RESID!$Z117:$Z128)</f>
        <v>13342616</v>
      </c>
      <c r="AJ30" s="15">
        <f t="shared" si="14"/>
        <v>7605534</v>
      </c>
      <c r="AK30" s="25">
        <f>SUM([1]COML!$Z117:$Z128)</f>
        <v>7748022</v>
      </c>
      <c r="AO30" s="15">
        <f t="shared" si="15"/>
        <v>1781867</v>
      </c>
      <c r="AP30" s="25">
        <f>SUM([1]SPA!$Z117:$Z128)</f>
        <v>1818905</v>
      </c>
      <c r="AT30" s="14">
        <f t="shared" si="16"/>
        <v>12141.358175351399</v>
      </c>
      <c r="AU30" s="14">
        <f t="shared" si="17"/>
        <v>12614.031635095491</v>
      </c>
      <c r="AX30" s="14"/>
      <c r="AY30" s="14">
        <f t="shared" si="9"/>
        <v>64680.470718302517</v>
      </c>
      <c r="AZ30" s="14">
        <f t="shared" si="10"/>
        <v>65892.245054162369</v>
      </c>
      <c r="BD30" s="15">
        <f>SUM(TOTAL_PEF_B!O19:O30)</f>
        <v>2396998</v>
      </c>
      <c r="BI30" s="15">
        <f>SUM('Billing Mo'!AH19:AH30)</f>
        <v>845734</v>
      </c>
      <c r="BN30" s="14">
        <f>SUM('[1]Tot Retail'!$C117:$C128)</f>
        <v>25497376</v>
      </c>
      <c r="BO30" s="14">
        <f>SUM('[1]Tot Retail'!$Z117:$Z128)</f>
        <v>26176877</v>
      </c>
      <c r="BR30" s="14"/>
      <c r="BS30" s="15">
        <f t="shared" si="11"/>
        <v>1057759.8333333333</v>
      </c>
      <c r="BX30" s="15">
        <f t="shared" si="12"/>
        <v>117586.25</v>
      </c>
    </row>
    <row r="31" spans="1:76">
      <c r="A31" s="2">
        <v>1993</v>
      </c>
      <c r="B31" s="2">
        <v>5</v>
      </c>
      <c r="C31" s="14">
        <f t="shared" si="3"/>
        <v>781</v>
      </c>
      <c r="D31" s="14">
        <f t="shared" si="4"/>
        <v>5055</v>
      </c>
      <c r="E31" s="14">
        <f t="shared" si="5"/>
        <v>12641</v>
      </c>
      <c r="G31" s="15">
        <f>'Billing Mo'!Y31</f>
        <v>1069568</v>
      </c>
      <c r="H31" s="15">
        <f>'Billing Mo'!Z31</f>
        <v>119805</v>
      </c>
      <c r="I31" s="15">
        <f>'Billing Mo'!AC31</f>
        <v>11639</v>
      </c>
      <c r="K31" s="15">
        <f>'[2]FPC wSEB'!D226</f>
        <v>835372</v>
      </c>
      <c r="L31" s="15">
        <f>'Billing Mo'!AF31</f>
        <v>605560</v>
      </c>
      <c r="M31" s="15">
        <f>'Billing Mo'!AG31</f>
        <v>299119</v>
      </c>
      <c r="N31" s="15">
        <f>'Billing Mo'!AH31</f>
        <v>82930</v>
      </c>
      <c r="O31" s="15">
        <f>'Billing Mo'!AI31</f>
        <v>216189</v>
      </c>
      <c r="P31" s="15">
        <f>'Billing Mo'!AJ31</f>
        <v>2076</v>
      </c>
      <c r="Q31" s="15">
        <f>'Billing Mo'!AK31</f>
        <v>147133</v>
      </c>
      <c r="S31" s="15">
        <f>[1]RESID!$AB129/[1]RESID!$U129*1000</f>
        <v>891.19999850406896</v>
      </c>
      <c r="T31" s="25">
        <f t="shared" si="6"/>
        <v>781</v>
      </c>
      <c r="U31" s="25"/>
      <c r="V31" s="15">
        <f>[1]COML!$AB129/[1]COML!$J129*1000</f>
        <v>5445.5648022169726</v>
      </c>
      <c r="W31" s="25">
        <f t="shared" si="7"/>
        <v>5055</v>
      </c>
      <c r="X31" s="25"/>
      <c r="Y31" s="15">
        <f>[1]SPA!$AB129/[1]SPA!$F129*1000</f>
        <v>13608.901108342641</v>
      </c>
      <c r="Z31" s="25">
        <f t="shared" si="8"/>
        <v>12641</v>
      </c>
      <c r="AA31" s="25"/>
      <c r="AC31" s="14"/>
      <c r="AE31" s="15">
        <f t="shared" si="13"/>
        <v>12848890</v>
      </c>
      <c r="AF31" s="25">
        <f>SUM([1]RESID!$Z118:$Z129)</f>
        <v>13374434</v>
      </c>
      <c r="AJ31" s="15">
        <f t="shared" si="14"/>
        <v>7620654</v>
      </c>
      <c r="AK31" s="25">
        <f>SUM([1]COML!$Z118:$Z129)</f>
        <v>7770302</v>
      </c>
      <c r="AO31" s="15">
        <f t="shared" si="15"/>
        <v>1787654</v>
      </c>
      <c r="AP31" s="25">
        <f>SUM([1]SPA!$Z118:$Z129)</f>
        <v>1826260</v>
      </c>
      <c r="AT31" s="14">
        <f t="shared" si="16"/>
        <v>12118.524694452395</v>
      </c>
      <c r="AU31" s="14">
        <f t="shared" si="17"/>
        <v>12614.195366551019</v>
      </c>
      <c r="AX31" s="14"/>
      <c r="AY31" s="14">
        <f t="shared" si="9"/>
        <v>64654.367082835197</v>
      </c>
      <c r="AZ31" s="14">
        <f t="shared" si="10"/>
        <v>65923.995217797376</v>
      </c>
      <c r="BD31" s="15">
        <f>SUM(TOTAL_PEF_B!O20:O31)</f>
        <v>2412991</v>
      </c>
      <c r="BI31" s="15">
        <f>SUM('Billing Mo'!AH20:AH31)</f>
        <v>854431</v>
      </c>
      <c r="BN31" s="14">
        <f>SUM('[1]Tot Retail'!$C118:$C129)</f>
        <v>25549279</v>
      </c>
      <c r="BO31" s="14">
        <f>SUM('[1]Tot Retail'!$Z118:$Z129)</f>
        <v>26263075</v>
      </c>
      <c r="BR31" s="14"/>
      <c r="BS31" s="15">
        <f t="shared" si="11"/>
        <v>1060268.5</v>
      </c>
      <c r="BX31" s="15">
        <f t="shared" si="12"/>
        <v>117867.58333333333</v>
      </c>
    </row>
    <row r="32" spans="1:76">
      <c r="A32" s="2">
        <v>1993</v>
      </c>
      <c r="B32" s="2">
        <v>6</v>
      </c>
      <c r="C32" s="14">
        <f t="shared" si="3"/>
        <v>1068</v>
      </c>
      <c r="D32" s="14">
        <f t="shared" si="4"/>
        <v>5856</v>
      </c>
      <c r="E32" s="14">
        <f t="shared" si="5"/>
        <v>13755</v>
      </c>
      <c r="G32" s="15">
        <f>'Billing Mo'!Y32</f>
        <v>1065137</v>
      </c>
      <c r="H32" s="15">
        <f>'Billing Mo'!Z32</f>
        <v>119990</v>
      </c>
      <c r="I32" s="15">
        <f>'Billing Mo'!AC32</f>
        <v>12017</v>
      </c>
      <c r="K32" s="15">
        <f>'[2]FPC wSEB'!D227</f>
        <v>1137298</v>
      </c>
      <c r="L32" s="15">
        <f>'Billing Mo'!AF32</f>
        <v>702618</v>
      </c>
      <c r="M32" s="15">
        <f>'Billing Mo'!AG32</f>
        <v>297012</v>
      </c>
      <c r="N32" s="15">
        <f>'Billing Mo'!AH32</f>
        <v>74509</v>
      </c>
      <c r="O32" s="15">
        <f>'Billing Mo'!AI32</f>
        <v>222503</v>
      </c>
      <c r="P32" s="15">
        <f>'Billing Mo'!AJ32</f>
        <v>2097</v>
      </c>
      <c r="Q32" s="15">
        <f>'Billing Mo'!AK32</f>
        <v>165295</v>
      </c>
      <c r="S32" s="15">
        <f>[1]RESID!$AB130/[1]RESID!$U130*1000</f>
        <v>1163.9000429052787</v>
      </c>
      <c r="T32" s="25">
        <f t="shared" si="6"/>
        <v>1068</v>
      </c>
      <c r="U32" s="25"/>
      <c r="V32" s="15">
        <f>[1]COML!$AB130/[1]COML!$J130*1000</f>
        <v>6123.7186432202679</v>
      </c>
      <c r="W32" s="25">
        <f t="shared" si="7"/>
        <v>5856</v>
      </c>
      <c r="X32" s="25"/>
      <c r="Y32" s="15">
        <f>[1]SPA!$AB130/[1]SPA!$F130*1000</f>
        <v>14527.835566281101</v>
      </c>
      <c r="Z32" s="25">
        <f t="shared" si="8"/>
        <v>13755</v>
      </c>
      <c r="AA32" s="25"/>
      <c r="AC32" s="14"/>
      <c r="AE32" s="15">
        <f t="shared" si="13"/>
        <v>12914973</v>
      </c>
      <c r="AF32" s="25">
        <f>SUM([1]RESID!$Z119:$Z130)</f>
        <v>13447993</v>
      </c>
      <c r="AJ32" s="15">
        <f t="shared" si="14"/>
        <v>7661836</v>
      </c>
      <c r="AK32" s="25">
        <f>SUM([1]COML!$Z119:$Z130)</f>
        <v>7810787</v>
      </c>
      <c r="AO32" s="15">
        <f t="shared" si="15"/>
        <v>1801414</v>
      </c>
      <c r="AP32" s="25">
        <f>SUM([1]SPA!$Z119:$Z130)</f>
        <v>1839904</v>
      </c>
      <c r="AT32" s="14">
        <f t="shared" si="16"/>
        <v>12152.697099860752</v>
      </c>
      <c r="AU32" s="14">
        <f t="shared" si="17"/>
        <v>12654.256848237133</v>
      </c>
      <c r="AX32" s="14"/>
      <c r="AY32" s="14">
        <f t="shared" si="9"/>
        <v>64852.084228256797</v>
      </c>
      <c r="AZ32" s="14">
        <f t="shared" si="10"/>
        <v>66112.850289796494</v>
      </c>
      <c r="BD32" s="15">
        <f>SUM(TOTAL_PEF_B!O21:O32)</f>
        <v>2432706</v>
      </c>
      <c r="BI32" s="15">
        <f>SUM('Billing Mo'!AH21:AH32)</f>
        <v>859554</v>
      </c>
      <c r="BN32" s="14">
        <f>SUM('[1]Tot Retail'!$C119:$C130)</f>
        <v>25695229</v>
      </c>
      <c r="BO32" s="14">
        <f>SUM('[1]Tot Retail'!$Z119:$Z130)</f>
        <v>26415688</v>
      </c>
      <c r="BR32" s="14"/>
      <c r="BS32" s="15">
        <f t="shared" si="11"/>
        <v>1062724.8333333333</v>
      </c>
      <c r="BX32" s="15">
        <f t="shared" si="12"/>
        <v>118143.25</v>
      </c>
    </row>
    <row r="33" spans="1:76">
      <c r="A33" s="2">
        <v>1993</v>
      </c>
      <c r="B33" s="2">
        <v>7</v>
      </c>
      <c r="C33" s="14">
        <f t="shared" si="3"/>
        <v>1295</v>
      </c>
      <c r="D33" s="14">
        <f t="shared" si="4"/>
        <v>6262</v>
      </c>
      <c r="E33" s="14">
        <f t="shared" si="5"/>
        <v>13261</v>
      </c>
      <c r="G33" s="15">
        <f>'Billing Mo'!Y33</f>
        <v>1064997</v>
      </c>
      <c r="H33" s="15">
        <f>'Billing Mo'!Z33</f>
        <v>120182</v>
      </c>
      <c r="I33" s="15">
        <f>'Billing Mo'!AC33</f>
        <v>12225</v>
      </c>
      <c r="K33" s="15">
        <f>'[2]FPC wSEB'!D228</f>
        <v>1378676</v>
      </c>
      <c r="L33" s="15">
        <f>'Billing Mo'!AF33</f>
        <v>752628</v>
      </c>
      <c r="M33" s="15">
        <f>'Billing Mo'!AG33</f>
        <v>286731</v>
      </c>
      <c r="N33" s="15">
        <f>'Billing Mo'!AH33</f>
        <v>67860</v>
      </c>
      <c r="O33" s="15">
        <f>'Billing Mo'!AI33</f>
        <v>218871</v>
      </c>
      <c r="P33" s="15">
        <f>'Billing Mo'!AJ33</f>
        <v>2136</v>
      </c>
      <c r="Q33" s="15">
        <f>'Billing Mo'!AK33</f>
        <v>162113</v>
      </c>
      <c r="S33" s="15">
        <f>[1]RESID!$AB131/[1]RESID!$U131*1000</f>
        <v>1286.9003386863999</v>
      </c>
      <c r="T33" s="25">
        <f t="shared" si="6"/>
        <v>1295</v>
      </c>
      <c r="U33" s="25"/>
      <c r="V33" s="15">
        <f>[1]COML!$AB131/[1]COML!$J131*1000</f>
        <v>6241.9497096070954</v>
      </c>
      <c r="W33" s="25">
        <f t="shared" si="7"/>
        <v>6262</v>
      </c>
      <c r="X33" s="25"/>
      <c r="Y33" s="15">
        <f>[1]SPA!$AB131/[1]SPA!$F131*1000</f>
        <v>13193.292433537832</v>
      </c>
      <c r="Z33" s="25">
        <f t="shared" si="8"/>
        <v>13261</v>
      </c>
      <c r="AA33" s="25"/>
      <c r="AC33" s="14"/>
      <c r="AE33" s="15">
        <f t="shared" si="13"/>
        <v>12893998</v>
      </c>
      <c r="AF33" s="25">
        <f>SUM([1]RESID!$Z120:$Z131)</f>
        <v>13450718</v>
      </c>
      <c r="AJ33" s="15">
        <f t="shared" si="14"/>
        <v>7665343</v>
      </c>
      <c r="AK33" s="25">
        <f>SUM([1]COML!$Z120:$Z131)</f>
        <v>7821806</v>
      </c>
      <c r="AO33" s="15">
        <f t="shared" si="15"/>
        <v>1805578</v>
      </c>
      <c r="AP33" s="25">
        <f>SUM([1]SPA!$Z120:$Z131)</f>
        <v>1846337</v>
      </c>
      <c r="AT33" s="14">
        <f t="shared" si="16"/>
        <v>12105.798536628989</v>
      </c>
      <c r="AU33" s="14">
        <f t="shared" si="17"/>
        <v>12628.486702185715</v>
      </c>
      <c r="AX33" s="14"/>
      <c r="AY33" s="14">
        <f t="shared" si="9"/>
        <v>64737.928690118511</v>
      </c>
      <c r="AZ33" s="14">
        <f t="shared" si="10"/>
        <v>66059.342557266005</v>
      </c>
      <c r="BD33" s="15">
        <f>SUM(TOTAL_PEF_B!O22:O33)</f>
        <v>2441363</v>
      </c>
      <c r="BI33" s="15">
        <f>SUM('Billing Mo'!AH22:AH33)</f>
        <v>865778</v>
      </c>
      <c r="BN33" s="14">
        <f>SUM('[1]Tot Retail'!$C120:$C131)</f>
        <v>25696920</v>
      </c>
      <c r="BO33" s="14">
        <f>SUM('[1]Tot Retail'!$Z120:$Z131)</f>
        <v>26450860</v>
      </c>
      <c r="BR33" s="14"/>
      <c r="BS33" s="15">
        <f t="shared" si="11"/>
        <v>1065109.25</v>
      </c>
      <c r="BX33" s="15">
        <f t="shared" si="12"/>
        <v>118405.75</v>
      </c>
    </row>
    <row r="34" spans="1:76">
      <c r="A34" s="2">
        <v>1993</v>
      </c>
      <c r="B34" s="2">
        <v>8</v>
      </c>
      <c r="C34" s="14">
        <f t="shared" si="3"/>
        <v>1494</v>
      </c>
      <c r="D34" s="14">
        <f t="shared" si="4"/>
        <v>6741</v>
      </c>
      <c r="E34" s="14">
        <f t="shared" si="5"/>
        <v>13756</v>
      </c>
      <c r="G34" s="15">
        <f>'Billing Mo'!Y34</f>
        <v>1066628</v>
      </c>
      <c r="H34" s="15">
        <f>'Billing Mo'!Z34</f>
        <v>120365</v>
      </c>
      <c r="I34" s="15">
        <f>'Billing Mo'!AC34</f>
        <v>12804</v>
      </c>
      <c r="K34" s="15">
        <f>'[2]FPC wSEB'!D229</f>
        <v>1593286</v>
      </c>
      <c r="L34" s="15">
        <f>'Billing Mo'!AF34</f>
        <v>811379</v>
      </c>
      <c r="M34" s="15">
        <f>'Billing Mo'!AG34</f>
        <v>289429</v>
      </c>
      <c r="N34" s="15">
        <f>'Billing Mo'!AH34</f>
        <v>72296</v>
      </c>
      <c r="O34" s="15">
        <f>'Billing Mo'!AI34</f>
        <v>217133</v>
      </c>
      <c r="P34" s="15">
        <f>'Billing Mo'!AJ34</f>
        <v>2111</v>
      </c>
      <c r="Q34" s="15">
        <f>'Billing Mo'!AK34</f>
        <v>176127</v>
      </c>
      <c r="S34" s="15">
        <f>[1]RESID!$AB132/[1]RESID!$U132*1000</f>
        <v>1388.0003150114192</v>
      </c>
      <c r="T34" s="25">
        <f t="shared" si="6"/>
        <v>1494</v>
      </c>
      <c r="U34" s="25"/>
      <c r="V34" s="15">
        <f>[1]COML!$AB132/[1]COML!$J132*1000</f>
        <v>6453.3294562372785</v>
      </c>
      <c r="W34" s="25">
        <f t="shared" si="7"/>
        <v>6741</v>
      </c>
      <c r="X34" s="25"/>
      <c r="Y34" s="15">
        <f>[1]SPA!$AB132/[1]SPA!$F132*1000</f>
        <v>12914.401749453296</v>
      </c>
      <c r="Z34" s="25">
        <f t="shared" si="8"/>
        <v>13756</v>
      </c>
      <c r="AA34" s="25"/>
      <c r="AC34" s="14"/>
      <c r="AE34" s="15">
        <f t="shared" si="13"/>
        <v>13045723</v>
      </c>
      <c r="AF34" s="25">
        <f>SUM([1]RESID!$Z121:$Z132)</f>
        <v>13520807</v>
      </c>
      <c r="AJ34" s="15">
        <f t="shared" si="14"/>
        <v>7719281</v>
      </c>
      <c r="AK34" s="25">
        <f>SUM([1]COML!$Z121:$Z132)</f>
        <v>7851295</v>
      </c>
      <c r="AO34" s="15">
        <f t="shared" si="15"/>
        <v>1820871</v>
      </c>
      <c r="AP34" s="25">
        <f>SUM([1]SPA!$Z121:$Z132)</f>
        <v>1853815</v>
      </c>
      <c r="AT34" s="14">
        <f t="shared" si="16"/>
        <v>12221.063937119108</v>
      </c>
      <c r="AU34" s="14">
        <f t="shared" si="17"/>
        <v>12666.116460425199</v>
      </c>
      <c r="AX34" s="14"/>
      <c r="AY34" s="14">
        <f t="shared" si="9"/>
        <v>65052.816092801593</v>
      </c>
      <c r="AZ34" s="14">
        <f t="shared" si="10"/>
        <v>66165.339715620241</v>
      </c>
      <c r="BD34" s="15">
        <f>SUM(TOTAL_PEF_B!O23:O34)</f>
        <v>2451612</v>
      </c>
      <c r="BI34" s="15">
        <f>SUM('Billing Mo'!AH23:AH34)</f>
        <v>867059</v>
      </c>
      <c r="BN34" s="14">
        <f>SUM('[1]Tot Retail'!$C121:$C132)</f>
        <v>25929480</v>
      </c>
      <c r="BO34" s="14">
        <f>SUM('[1]Tot Retail'!$Z121:$Z132)</f>
        <v>26569520</v>
      </c>
      <c r="BR34" s="14"/>
      <c r="BS34" s="15">
        <f t="shared" si="11"/>
        <v>1067478.5</v>
      </c>
      <c r="BX34" s="15">
        <f t="shared" si="12"/>
        <v>118661.75</v>
      </c>
    </row>
    <row r="35" spans="1:76">
      <c r="A35" s="2">
        <v>1993</v>
      </c>
      <c r="B35" s="2">
        <v>9</v>
      </c>
      <c r="C35" s="14">
        <f t="shared" si="3"/>
        <v>1349</v>
      </c>
      <c r="D35" s="14">
        <f t="shared" si="4"/>
        <v>6445</v>
      </c>
      <c r="E35" s="14">
        <f t="shared" si="5"/>
        <v>12954</v>
      </c>
      <c r="G35" s="15">
        <f>'Billing Mo'!Y35</f>
        <v>1069084</v>
      </c>
      <c r="H35" s="15">
        <f>'Billing Mo'!Z35</f>
        <v>120809</v>
      </c>
      <c r="I35" s="15">
        <f>'Billing Mo'!AC35</f>
        <v>14023</v>
      </c>
      <c r="K35" s="15">
        <f>'[2]FPC wSEB'!D230</f>
        <v>1442434</v>
      </c>
      <c r="L35" s="15">
        <f>'Billing Mo'!AF35</f>
        <v>778621</v>
      </c>
      <c r="M35" s="15">
        <f>'Billing Mo'!AG35</f>
        <v>297681</v>
      </c>
      <c r="N35" s="15">
        <f>'Billing Mo'!AH35</f>
        <v>73226</v>
      </c>
      <c r="O35" s="15">
        <f>'Billing Mo'!AI35</f>
        <v>224455</v>
      </c>
      <c r="P35" s="15">
        <f>'Billing Mo'!AJ35</f>
        <v>2125</v>
      </c>
      <c r="Q35" s="15">
        <f>'Billing Mo'!AK35</f>
        <v>181659</v>
      </c>
      <c r="S35" s="15">
        <f>[1]RESID!$AB133/[1]RESID!$U133*1000</f>
        <v>1365.5998967340265</v>
      </c>
      <c r="T35" s="25">
        <f t="shared" si="6"/>
        <v>1349</v>
      </c>
      <c r="U35" s="25"/>
      <c r="V35" s="15">
        <f>[1]COML!$AB133/[1]COML!$J133*1000</f>
        <v>6470.4947479078546</v>
      </c>
      <c r="W35" s="25">
        <f t="shared" si="7"/>
        <v>6445</v>
      </c>
      <c r="X35" s="25"/>
      <c r="Y35" s="15">
        <f>[1]SPA!$AB133/[1]SPA!$F133*1000</f>
        <v>13052.413891464024</v>
      </c>
      <c r="Z35" s="25">
        <f t="shared" si="8"/>
        <v>12954</v>
      </c>
      <c r="AA35" s="25"/>
      <c r="AC35" s="14"/>
      <c r="AE35" s="15">
        <f t="shared" si="13"/>
        <v>13173754</v>
      </c>
      <c r="AF35" s="25">
        <f>SUM([1]RESID!$Z122:$Z133)</f>
        <v>13610328</v>
      </c>
      <c r="AJ35" s="15">
        <f t="shared" si="14"/>
        <v>7775766</v>
      </c>
      <c r="AK35" s="25">
        <f>SUM([1]COML!$Z122:$Z133)</f>
        <v>7895829</v>
      </c>
      <c r="AO35" s="15">
        <f t="shared" si="15"/>
        <v>1837937</v>
      </c>
      <c r="AP35" s="25">
        <f>SUM([1]SPA!$Z122:$Z133)</f>
        <v>1867012</v>
      </c>
      <c r="AT35" s="14">
        <f t="shared" si="16"/>
        <v>12313.66022533559</v>
      </c>
      <c r="AU35" s="14">
        <f t="shared" si="17"/>
        <v>12721.730992348217</v>
      </c>
      <c r="AX35" s="14"/>
      <c r="AY35" s="14">
        <f t="shared" si="9"/>
        <v>65377.457719034952</v>
      </c>
      <c r="AZ35" s="14">
        <f t="shared" si="10"/>
        <v>66386.929159677646</v>
      </c>
      <c r="BD35" s="15">
        <f>SUM(TOTAL_PEF_B!O24:O35)</f>
        <v>2471670</v>
      </c>
      <c r="BI35" s="15">
        <f>SUM('Billing Mo'!AH24:AH35)</f>
        <v>868431</v>
      </c>
      <c r="BN35" s="14">
        <f>SUM('[1]Tot Retail'!$C122:$C133)</f>
        <v>26152566</v>
      </c>
      <c r="BO35" s="14">
        <f>SUM('[1]Tot Retail'!$Z122:$Z133)</f>
        <v>26738276</v>
      </c>
      <c r="BR35" s="14"/>
      <c r="BS35" s="15">
        <f t="shared" si="11"/>
        <v>1069848.75</v>
      </c>
      <c r="BX35" s="15">
        <f t="shared" si="12"/>
        <v>118936.5</v>
      </c>
    </row>
    <row r="36" spans="1:76">
      <c r="A36" s="2">
        <v>1993</v>
      </c>
      <c r="B36" s="2">
        <v>10</v>
      </c>
      <c r="C36" s="14">
        <f t="shared" si="3"/>
        <v>1147</v>
      </c>
      <c r="D36" s="14">
        <f t="shared" si="4"/>
        <v>5930</v>
      </c>
      <c r="E36" s="14">
        <f t="shared" si="5"/>
        <v>12438</v>
      </c>
      <c r="G36" s="15">
        <f>'Billing Mo'!Y36</f>
        <v>1074873</v>
      </c>
      <c r="H36" s="15">
        <f>'Billing Mo'!Z36</f>
        <v>121191</v>
      </c>
      <c r="I36" s="15">
        <f>'Billing Mo'!AC36</f>
        <v>14408</v>
      </c>
      <c r="K36" s="15">
        <f>'[2]FPC wSEB'!D231</f>
        <v>1233266</v>
      </c>
      <c r="L36" s="15">
        <f>'Billing Mo'!AF36</f>
        <v>718655</v>
      </c>
      <c r="M36" s="15">
        <f>'Billing Mo'!AG36</f>
        <v>281630</v>
      </c>
      <c r="N36" s="15">
        <f>'Billing Mo'!AH36</f>
        <v>72399</v>
      </c>
      <c r="O36" s="15">
        <f>'Billing Mo'!AI36</f>
        <v>209231</v>
      </c>
      <c r="P36" s="15">
        <f>'Billing Mo'!AJ36</f>
        <v>2173</v>
      </c>
      <c r="Q36" s="15">
        <f>'Billing Mo'!AK36</f>
        <v>179213</v>
      </c>
      <c r="S36" s="15">
        <f>[1]RESID!$AB134/[1]RESID!$U134*1000</f>
        <v>1154.9997069421224</v>
      </c>
      <c r="T36" s="25">
        <f t="shared" si="6"/>
        <v>1147</v>
      </c>
      <c r="U36" s="25"/>
      <c r="V36" s="15">
        <f>[1]COML!$AB134/[1]COML!$J134*1000</f>
        <v>5950.2603328630012</v>
      </c>
      <c r="W36" s="25">
        <f t="shared" si="7"/>
        <v>5930</v>
      </c>
      <c r="X36" s="25"/>
      <c r="Y36" s="15">
        <f>[1]SPA!$AB134/[1]SPA!$F134*1000</f>
        <v>12500.347029428096</v>
      </c>
      <c r="Z36" s="25">
        <f t="shared" si="8"/>
        <v>12438</v>
      </c>
      <c r="AA36" s="25"/>
      <c r="AC36" s="14"/>
      <c r="AE36" s="15">
        <f t="shared" si="13"/>
        <v>13267877</v>
      </c>
      <c r="AF36" s="25">
        <f>SUM([1]RESID!$Z123:$Z134)</f>
        <v>13652885</v>
      </c>
      <c r="AJ36" s="15">
        <f t="shared" si="14"/>
        <v>7816138</v>
      </c>
      <c r="AK36" s="25">
        <f>SUM([1]COML!$Z123:$Z134)</f>
        <v>7919606</v>
      </c>
      <c r="AO36" s="15">
        <f t="shared" si="15"/>
        <v>1850085</v>
      </c>
      <c r="AP36" s="25">
        <f>SUM([1]SPA!$Z123:$Z134)</f>
        <v>1874506</v>
      </c>
      <c r="AT36" s="14">
        <f t="shared" si="16"/>
        <v>12373.894086952872</v>
      </c>
      <c r="AU36" s="14">
        <f t="shared" si="17"/>
        <v>12732.960440569925</v>
      </c>
      <c r="AX36" s="14"/>
      <c r="AY36" s="14">
        <f t="shared" si="9"/>
        <v>65548.027660622756</v>
      </c>
      <c r="AZ36" s="14">
        <f t="shared" si="10"/>
        <v>66415.735386099099</v>
      </c>
      <c r="BD36" s="15">
        <f>SUM(TOTAL_PEF_B!O25:O36)</f>
        <v>2481523</v>
      </c>
      <c r="BI36" s="15">
        <f>SUM('Billing Mo'!AH25:AH36)</f>
        <v>870431</v>
      </c>
      <c r="BN36" s="14">
        <f>SUM('[1]Tot Retail'!$C123:$C134)</f>
        <v>26311180</v>
      </c>
      <c r="BO36" s="14">
        <f>SUM('[1]Tot Retail'!$Z123:$Z134)</f>
        <v>26824075</v>
      </c>
      <c r="BR36" s="14"/>
      <c r="BS36" s="15">
        <f t="shared" si="11"/>
        <v>1072247.5</v>
      </c>
      <c r="BX36" s="15">
        <f t="shared" si="12"/>
        <v>119242.91666666667</v>
      </c>
    </row>
    <row r="37" spans="1:76">
      <c r="A37" s="2">
        <v>1993</v>
      </c>
      <c r="B37" s="2">
        <v>11</v>
      </c>
      <c r="C37" s="14">
        <f t="shared" si="3"/>
        <v>889</v>
      </c>
      <c r="D37" s="14">
        <f t="shared" si="4"/>
        <v>5310</v>
      </c>
      <c r="E37" s="14">
        <f t="shared" si="5"/>
        <v>11099</v>
      </c>
      <c r="G37" s="15">
        <f>'Billing Mo'!Y37</f>
        <v>1082235</v>
      </c>
      <c r="H37" s="15">
        <f>'Billing Mo'!Z37</f>
        <v>120762</v>
      </c>
      <c r="I37" s="15">
        <f>'Billing Mo'!AC37</f>
        <v>14374</v>
      </c>
      <c r="K37" s="15">
        <f>'[2]FPC wSEB'!D232</f>
        <v>962542</v>
      </c>
      <c r="L37" s="15">
        <f>'Billing Mo'!AF37</f>
        <v>641283</v>
      </c>
      <c r="M37" s="15">
        <f>'Billing Mo'!AG37</f>
        <v>277521</v>
      </c>
      <c r="N37" s="15">
        <f>'Billing Mo'!AH37</f>
        <v>75487</v>
      </c>
      <c r="O37" s="15">
        <f>'Billing Mo'!AI37</f>
        <v>202034</v>
      </c>
      <c r="P37" s="15">
        <f>'Billing Mo'!AJ37</f>
        <v>2121</v>
      </c>
      <c r="Q37" s="15">
        <f>'Billing Mo'!AK37</f>
        <v>159531</v>
      </c>
      <c r="S37" s="15">
        <f>[1]RESID!$AB135/[1]RESID!$U135*1000</f>
        <v>868.40011642573006</v>
      </c>
      <c r="T37" s="25">
        <f t="shared" si="6"/>
        <v>889</v>
      </c>
      <c r="U37" s="25"/>
      <c r="V37" s="15">
        <f>[1]COML!$AB135/[1]COML!$J135*1000</f>
        <v>5266.6815720176874</v>
      </c>
      <c r="W37" s="25">
        <f t="shared" si="7"/>
        <v>5310</v>
      </c>
      <c r="X37" s="25"/>
      <c r="Y37" s="15">
        <f>[1]SPA!$AB135/[1]SPA!$F135*1000</f>
        <v>11073.048559899818</v>
      </c>
      <c r="Z37" s="25">
        <f t="shared" si="8"/>
        <v>11099</v>
      </c>
      <c r="AA37" s="25"/>
      <c r="AC37" s="14"/>
      <c r="AE37" s="15">
        <f t="shared" si="13"/>
        <v>13389734</v>
      </c>
      <c r="AF37" s="25">
        <f>SUM([1]RESID!$Z124:$Z135)</f>
        <v>13672820</v>
      </c>
      <c r="AJ37" s="15">
        <f t="shared" si="14"/>
        <v>7849937</v>
      </c>
      <c r="AK37" s="25">
        <f>SUM([1]COML!$Z124:$Z135)</f>
        <v>7930252</v>
      </c>
      <c r="AO37" s="15">
        <f t="shared" si="15"/>
        <v>1858787</v>
      </c>
      <c r="AP37" s="25">
        <f>SUM([1]SPA!$Z124:$Z135)</f>
        <v>1877493</v>
      </c>
      <c r="AT37" s="14">
        <f t="shared" si="16"/>
        <v>12466.245928973729</v>
      </c>
      <c r="AU37" s="14">
        <f t="shared" si="17"/>
        <v>12729.807527363171</v>
      </c>
      <c r="AX37" s="14"/>
      <c r="AY37" s="14">
        <f t="shared" si="9"/>
        <v>65691.773399220896</v>
      </c>
      <c r="AZ37" s="14">
        <f t="shared" si="10"/>
        <v>66363.885134711061</v>
      </c>
      <c r="BD37" s="15">
        <f>SUM(TOTAL_PEF_B!O26:O37)</f>
        <v>2490138</v>
      </c>
      <c r="BI37" s="15">
        <f>SUM('Billing Mo'!AH26:AH37)</f>
        <v>871822</v>
      </c>
      <c r="BN37" s="14">
        <f>SUM('[1]Tot Retail'!$C124:$C135)</f>
        <v>26485580</v>
      </c>
      <c r="BO37" s="14">
        <f>SUM('[1]Tot Retail'!$Z124:$Z135)</f>
        <v>26867685</v>
      </c>
      <c r="BR37" s="14"/>
      <c r="BS37" s="15">
        <f t="shared" si="11"/>
        <v>1074079.0833333333</v>
      </c>
      <c r="BX37" s="15">
        <f t="shared" si="12"/>
        <v>119496.5</v>
      </c>
    </row>
    <row r="38" spans="1:76">
      <c r="A38" s="2">
        <v>1993</v>
      </c>
      <c r="B38" s="2">
        <v>12</v>
      </c>
      <c r="C38" s="14">
        <f t="shared" si="3"/>
        <v>909</v>
      </c>
      <c r="D38" s="14">
        <f t="shared" si="4"/>
        <v>5229</v>
      </c>
      <c r="E38" s="14">
        <f t="shared" si="5"/>
        <v>10654</v>
      </c>
      <c r="G38" s="15">
        <f>'Billing Mo'!Y38</f>
        <v>1101076</v>
      </c>
      <c r="H38" s="15">
        <f>'Billing Mo'!Z38</f>
        <v>121473</v>
      </c>
      <c r="I38" s="15">
        <f>'Billing Mo'!AC38</f>
        <v>14464</v>
      </c>
      <c r="K38" s="15">
        <f>'[2]FPC wSEB'!D233</f>
        <v>1000502</v>
      </c>
      <c r="L38" s="15">
        <f>'Billing Mo'!AF38</f>
        <v>635171</v>
      </c>
      <c r="M38" s="15">
        <f>'Billing Mo'!AG38</f>
        <v>287496</v>
      </c>
      <c r="N38" s="15">
        <f>'Billing Mo'!AH38</f>
        <v>82043</v>
      </c>
      <c r="O38" s="15">
        <f>'Billing Mo'!AI38</f>
        <v>205453</v>
      </c>
      <c r="P38" s="15">
        <f>'Billing Mo'!AJ38</f>
        <v>2171</v>
      </c>
      <c r="Q38" s="15">
        <f>'Billing Mo'!AK38</f>
        <v>154099</v>
      </c>
      <c r="S38" s="15">
        <f>[1]RESID!$AB136/[1]RESID!$U136*1000</f>
        <v>932.70037672240608</v>
      </c>
      <c r="T38" s="25">
        <f t="shared" si="6"/>
        <v>909</v>
      </c>
      <c r="U38" s="25"/>
      <c r="V38" s="15">
        <f>[1]COML!$AB136/[1]COML!$J136*1000</f>
        <v>5213.4136804063455</v>
      </c>
      <c r="W38" s="25">
        <f t="shared" si="7"/>
        <v>5229</v>
      </c>
      <c r="X38" s="25"/>
      <c r="Y38" s="15">
        <f>[1]SPA!$AB136/[1]SPA!$F136*1000</f>
        <v>10647.469579646018</v>
      </c>
      <c r="Z38" s="25">
        <f t="shared" si="8"/>
        <v>10654</v>
      </c>
      <c r="AA38" s="25"/>
      <c r="AC38" s="14"/>
      <c r="AE38" s="15">
        <f t="shared" si="13"/>
        <v>13372585</v>
      </c>
      <c r="AF38" s="25">
        <f>SUM([1]RESID!$Z125:$Z136)</f>
        <v>13747581</v>
      </c>
      <c r="AJ38" s="15">
        <f t="shared" si="14"/>
        <v>7884748</v>
      </c>
      <c r="AK38" s="25">
        <f>SUM([1]COML!$Z125:$Z136)</f>
        <v>7985847</v>
      </c>
      <c r="AO38" s="15">
        <f t="shared" si="15"/>
        <v>1864833</v>
      </c>
      <c r="AP38" s="25">
        <f>SUM([1]SPA!$Z125:$Z136)</f>
        <v>1889481</v>
      </c>
      <c r="AT38" s="14">
        <f t="shared" si="16"/>
        <v>12420.471022877764</v>
      </c>
      <c r="AU38" s="14">
        <f t="shared" si="17"/>
        <v>12768.767702367562</v>
      </c>
      <c r="AX38" s="14"/>
      <c r="AY38" s="14">
        <f t="shared" ref="AY38:AY69" si="18">AJ38/AVERAGE($H27:$H38)*1000</f>
        <v>65809.655034265641</v>
      </c>
      <c r="AZ38" s="14">
        <f t="shared" si="10"/>
        <v>66653.47278396535</v>
      </c>
      <c r="BD38" s="15">
        <f>SUM(TOTAL_PEF_B!O27:O38)</f>
        <v>2500824</v>
      </c>
      <c r="BI38" s="15">
        <f>SUM('Billing Mo'!AH27:AH38)</f>
        <v>879975</v>
      </c>
      <c r="BN38" s="14">
        <f>SUM('[1]Tot Retail'!$C125:$C136)</f>
        <v>26528261</v>
      </c>
      <c r="BO38" s="14">
        <f>SUM('[1]Tot Retail'!$Z125:$Z136)</f>
        <v>27029002</v>
      </c>
      <c r="BR38" s="14"/>
      <c r="BS38" s="15">
        <f t="shared" si="11"/>
        <v>1076656.8333333333</v>
      </c>
      <c r="BX38" s="15">
        <f t="shared" si="12"/>
        <v>119811.41666666667</v>
      </c>
    </row>
    <row r="39" spans="1:76">
      <c r="A39" s="2">
        <v>1994</v>
      </c>
      <c r="B39" s="2">
        <v>1</v>
      </c>
      <c r="C39" s="14">
        <f t="shared" si="3"/>
        <v>1142</v>
      </c>
      <c r="D39" s="14">
        <f t="shared" si="4"/>
        <v>4695</v>
      </c>
      <c r="E39" s="14">
        <f t="shared" si="5"/>
        <v>9433</v>
      </c>
      <c r="G39" s="15">
        <f>'Billing Mo'!Y39</f>
        <v>1108425</v>
      </c>
      <c r="H39" s="15">
        <f>'Billing Mo'!Z39</f>
        <v>121501</v>
      </c>
      <c r="I39" s="15">
        <f>'Billing Mo'!AC39</f>
        <v>14515</v>
      </c>
      <c r="K39" s="15">
        <f>'[2]FPC wSEB'!D234</f>
        <v>1265529</v>
      </c>
      <c r="L39" s="15">
        <f>'Billing Mo'!AF39</f>
        <v>570422</v>
      </c>
      <c r="M39" s="15">
        <f>'Billing Mo'!AG39</f>
        <v>273630</v>
      </c>
      <c r="N39" s="15">
        <f>'Billing Mo'!AH39</f>
        <v>85048</v>
      </c>
      <c r="O39" s="15">
        <f>'Billing Mo'!AI39</f>
        <v>188582</v>
      </c>
      <c r="P39" s="15">
        <f>'Billing Mo'!AJ39</f>
        <v>2158</v>
      </c>
      <c r="Q39" s="15">
        <f>'Billing Mo'!AK39</f>
        <v>136917</v>
      </c>
      <c r="S39" s="15">
        <f>[1]RESID!$AB137/[1]RESID!$U137*1000</f>
        <v>1014.3997113020729</v>
      </c>
      <c r="T39" s="25">
        <f t="shared" si="6"/>
        <v>1142</v>
      </c>
      <c r="U39" s="25"/>
      <c r="V39" s="15">
        <f>[1]COML!$AB137/[1]COML!$J137*1000</f>
        <v>4777.3598571205175</v>
      </c>
      <c r="W39" s="25">
        <f t="shared" si="7"/>
        <v>4695</v>
      </c>
      <c r="X39" s="25"/>
      <c r="Y39" s="15">
        <f>[1]SPA!$AB137/[1]SPA!$F137*1000</f>
        <v>9582.569755425422</v>
      </c>
      <c r="Z39" s="25">
        <f t="shared" si="8"/>
        <v>9433</v>
      </c>
      <c r="AA39" s="25"/>
      <c r="AC39" s="14"/>
      <c r="AE39" s="15">
        <f t="shared" si="13"/>
        <v>13691454</v>
      </c>
      <c r="AF39" s="25">
        <f>SUM([1]RESID!$Z126:$Z137)</f>
        <v>13771174</v>
      </c>
      <c r="AJ39" s="15">
        <f t="shared" si="14"/>
        <v>7867808</v>
      </c>
      <c r="AK39" s="25">
        <f>SUM([1]COML!$Z126:$Z137)</f>
        <v>7990790</v>
      </c>
      <c r="AO39" s="15">
        <f t="shared" si="15"/>
        <v>1866442</v>
      </c>
      <c r="AP39" s="25">
        <f>SUM([1]SPA!$Z126:$Z137)</f>
        <v>1893608</v>
      </c>
      <c r="AT39" s="14">
        <f t="shared" si="16"/>
        <v>12686.185833966365</v>
      </c>
      <c r="AU39" s="14">
        <f t="shared" si="17"/>
        <v>12760.052549268026</v>
      </c>
      <c r="AX39" s="14"/>
      <c r="AY39" s="14">
        <f t="shared" si="18"/>
        <v>65493.887545826925</v>
      </c>
      <c r="AZ39" s="14">
        <f t="shared" si="10"/>
        <v>66517.624942336959</v>
      </c>
      <c r="BD39" s="15">
        <f>SUM(TOTAL_PEF_B!O28:O39)</f>
        <v>2497589</v>
      </c>
      <c r="BI39" s="15">
        <f>SUM('Billing Mo'!AH28:AH39)</f>
        <v>915289</v>
      </c>
      <c r="BN39" s="14">
        <f>SUM('[1]Tot Retail'!$C126:$C137)</f>
        <v>26866713</v>
      </c>
      <c r="BO39" s="14">
        <f>SUM('[1]Tot Retail'!$Z126:$Z137)</f>
        <v>27093820</v>
      </c>
      <c r="BR39" s="14"/>
      <c r="BS39" s="15">
        <f t="shared" si="11"/>
        <v>1079241.1666666667</v>
      </c>
      <c r="BX39" s="15">
        <f t="shared" si="12"/>
        <v>120130.41666666667</v>
      </c>
    </row>
    <row r="40" spans="1:76">
      <c r="A40" s="2">
        <v>1994</v>
      </c>
      <c r="B40" s="2">
        <v>2</v>
      </c>
      <c r="C40" s="14">
        <f t="shared" si="3"/>
        <v>976</v>
      </c>
      <c r="D40" s="14">
        <f t="shared" si="4"/>
        <v>4662</v>
      </c>
      <c r="E40" s="14">
        <f t="shared" si="5"/>
        <v>9590</v>
      </c>
      <c r="G40" s="15">
        <f>'Billing Mo'!Y40</f>
        <v>1113012</v>
      </c>
      <c r="H40" s="15">
        <f>'Billing Mo'!Z40</f>
        <v>121782</v>
      </c>
      <c r="I40" s="15">
        <f>'Billing Mo'!AC40</f>
        <v>14546</v>
      </c>
      <c r="K40" s="15">
        <f>'[2]FPC wSEB'!D235</f>
        <v>1086708</v>
      </c>
      <c r="L40" s="15">
        <f>'Billing Mo'!AF40</f>
        <v>567731</v>
      </c>
      <c r="M40" s="15">
        <f>'Billing Mo'!AG40</f>
        <v>284319</v>
      </c>
      <c r="N40" s="15">
        <f>'Billing Mo'!AH40</f>
        <v>84981</v>
      </c>
      <c r="O40" s="15">
        <f>'Billing Mo'!AI40</f>
        <v>199338</v>
      </c>
      <c r="P40" s="15">
        <f>'Billing Mo'!AJ40</f>
        <v>2114</v>
      </c>
      <c r="Q40" s="15">
        <f>'Billing Mo'!AK40</f>
        <v>139502</v>
      </c>
      <c r="S40" s="15">
        <f>[1]RESID!$AB138/[1]RESID!$U138*1000</f>
        <v>950.59981383848515</v>
      </c>
      <c r="T40" s="25">
        <f t="shared" si="6"/>
        <v>976</v>
      </c>
      <c r="U40" s="25"/>
      <c r="V40" s="15">
        <f>[1]COML!$AB138/[1]COML!$J138*1000</f>
        <v>4578.0164556338368</v>
      </c>
      <c r="W40" s="25">
        <f t="shared" si="7"/>
        <v>4662</v>
      </c>
      <c r="X40" s="25"/>
      <c r="Y40" s="15">
        <f>[1]SPA!$AB138/[1]SPA!$F138*1000</f>
        <v>9508.5934277464603</v>
      </c>
      <c r="Z40" s="25">
        <f t="shared" si="8"/>
        <v>9590</v>
      </c>
      <c r="AA40" s="25"/>
      <c r="AC40" s="14"/>
      <c r="AE40" s="15">
        <f t="shared" si="13"/>
        <v>13824556</v>
      </c>
      <c r="AF40" s="25">
        <f>SUM([1]RESID!$Z127:$Z138)</f>
        <v>13780390</v>
      </c>
      <c r="AJ40" s="15">
        <f t="shared" si="14"/>
        <v>7895310</v>
      </c>
      <c r="AK40" s="25">
        <f>SUM([1]COML!$Z127:$Z138)</f>
        <v>8000350</v>
      </c>
      <c r="AO40" s="15">
        <f t="shared" si="15"/>
        <v>1872108</v>
      </c>
      <c r="AP40" s="25">
        <f>SUM([1]SPA!$Z127:$Z138)</f>
        <v>1896708</v>
      </c>
      <c r="AT40" s="14">
        <f t="shared" si="16"/>
        <v>12778.397144695231</v>
      </c>
      <c r="AU40" s="14">
        <f t="shared" si="17"/>
        <v>12737.573360676952</v>
      </c>
      <c r="AX40" s="14"/>
      <c r="AY40" s="14">
        <f t="shared" si="18"/>
        <v>65546.901484260088</v>
      </c>
      <c r="AZ40" s="14">
        <f t="shared" si="10"/>
        <v>66418.944068010023</v>
      </c>
      <c r="BD40" s="15">
        <f>SUM(TOTAL_PEF_B!O29:O40)</f>
        <v>2500257</v>
      </c>
      <c r="BI40" s="15">
        <f>SUM('Billing Mo'!AH29:AH40)</f>
        <v>925879</v>
      </c>
      <c r="BN40" s="14">
        <f>SUM('[1]Tot Retail'!$C127:$C138)</f>
        <v>27046295</v>
      </c>
      <c r="BO40" s="14">
        <f>SUM('[1]Tot Retail'!$Z127:$Z138)</f>
        <v>27129007</v>
      </c>
      <c r="BR40" s="14"/>
      <c r="BS40" s="15">
        <f t="shared" si="11"/>
        <v>1081869.3333333333</v>
      </c>
      <c r="BX40" s="15">
        <f t="shared" si="12"/>
        <v>120452.83333333333</v>
      </c>
    </row>
    <row r="41" spans="1:76">
      <c r="A41" s="2">
        <v>1994</v>
      </c>
      <c r="B41" s="2">
        <v>3</v>
      </c>
      <c r="C41" s="14">
        <f t="shared" si="3"/>
        <v>794</v>
      </c>
      <c r="D41" s="14">
        <f t="shared" si="4"/>
        <v>4790</v>
      </c>
      <c r="E41" s="14">
        <f t="shared" si="5"/>
        <v>9854</v>
      </c>
      <c r="G41" s="15">
        <f>'Billing Mo'!Y41</f>
        <v>1115225</v>
      </c>
      <c r="H41" s="15">
        <f>'Billing Mo'!Z41</f>
        <v>122229</v>
      </c>
      <c r="I41" s="15">
        <f>'Billing Mo'!AC41</f>
        <v>14552</v>
      </c>
      <c r="K41" s="15">
        <f>'[2]FPC wSEB'!D236</f>
        <v>885469</v>
      </c>
      <c r="L41" s="15">
        <f>'Billing Mo'!AF41</f>
        <v>585523</v>
      </c>
      <c r="M41" s="15">
        <f>'Billing Mo'!AG41</f>
        <v>272251</v>
      </c>
      <c r="N41" s="15">
        <f>'Billing Mo'!AH41</f>
        <v>78024</v>
      </c>
      <c r="O41" s="15">
        <f>'Billing Mo'!AI41</f>
        <v>194227</v>
      </c>
      <c r="P41" s="15">
        <f>'Billing Mo'!AJ41</f>
        <v>2166</v>
      </c>
      <c r="Q41" s="15">
        <f>'Billing Mo'!AK41</f>
        <v>143394</v>
      </c>
      <c r="S41" s="15">
        <f>[1]RESID!$AB139/[1]RESID!$U139*1000</f>
        <v>856.69976910488913</v>
      </c>
      <c r="T41" s="25">
        <f t="shared" si="6"/>
        <v>794</v>
      </c>
      <c r="U41" s="25"/>
      <c r="V41" s="15">
        <f>[1]COML!$AB139/[1]COML!$J139*1000</f>
        <v>4791.1461273511195</v>
      </c>
      <c r="W41" s="25">
        <f t="shared" si="7"/>
        <v>4790</v>
      </c>
      <c r="X41" s="25"/>
      <c r="Y41" s="15">
        <f>[1]SPA!$AB139/[1]SPA!$F139*1000</f>
        <v>9905.5799890049493</v>
      </c>
      <c r="Z41" s="25">
        <f t="shared" si="8"/>
        <v>9854</v>
      </c>
      <c r="AA41" s="25"/>
      <c r="AC41" s="14"/>
      <c r="AE41" s="15">
        <f t="shared" si="13"/>
        <v>13703518</v>
      </c>
      <c r="AF41" s="25">
        <f>SUM([1]RESID!$Z128:$Z139)</f>
        <v>13765809</v>
      </c>
      <c r="AJ41" s="15">
        <f t="shared" si="14"/>
        <v>7944237</v>
      </c>
      <c r="AK41" s="25">
        <f>SUM([1]COML!$Z128:$Z139)</f>
        <v>8019506</v>
      </c>
      <c r="AO41" s="15">
        <f t="shared" si="15"/>
        <v>1883071</v>
      </c>
      <c r="AP41" s="25">
        <f>SUM([1]SPA!$Z128:$Z139)</f>
        <v>1903425</v>
      </c>
      <c r="AT41" s="14">
        <f t="shared" si="16"/>
        <v>12635.454604759718</v>
      </c>
      <c r="AU41" s="14">
        <f t="shared" si="17"/>
        <v>12692.890593298214</v>
      </c>
      <c r="AX41" s="14"/>
      <c r="AY41" s="14">
        <f t="shared" si="18"/>
        <v>65770.311655930418</v>
      </c>
      <c r="AZ41" s="14">
        <f t="shared" si="10"/>
        <v>66393.46345616375</v>
      </c>
      <c r="BD41" s="15">
        <f>SUM(TOTAL_PEF_B!O30:O41)</f>
        <v>2499017</v>
      </c>
      <c r="BI41" s="15">
        <f>SUM('Billing Mo'!AH30:AH41)</f>
        <v>930676</v>
      </c>
      <c r="BN41" s="14">
        <f>SUM('[1]Tot Retail'!$C128:$C139)</f>
        <v>26988809</v>
      </c>
      <c r="BO41" s="14">
        <f>SUM('[1]Tot Retail'!$Z128:$Z139)</f>
        <v>27143961</v>
      </c>
      <c r="BR41" s="14"/>
      <c r="BS41" s="15">
        <f t="shared" si="11"/>
        <v>1084529.0833333333</v>
      </c>
      <c r="BX41" s="15">
        <f t="shared" si="12"/>
        <v>120787.58333333333</v>
      </c>
    </row>
    <row r="42" spans="1:76">
      <c r="A42" s="2">
        <v>1994</v>
      </c>
      <c r="B42" s="2">
        <v>4</v>
      </c>
      <c r="C42" s="14">
        <f t="shared" si="3"/>
        <v>906</v>
      </c>
      <c r="D42" s="14">
        <f t="shared" si="4"/>
        <v>5585</v>
      </c>
      <c r="E42" s="14">
        <f t="shared" si="5"/>
        <v>10982</v>
      </c>
      <c r="G42" s="15">
        <f>'Billing Mo'!Y42</f>
        <v>1105523</v>
      </c>
      <c r="H42" s="15">
        <f>'Billing Mo'!Z42</f>
        <v>122465</v>
      </c>
      <c r="I42" s="15">
        <f>'Billing Mo'!AC42</f>
        <v>14598</v>
      </c>
      <c r="K42" s="15">
        <f>'[2]FPC wSEB'!D237</f>
        <v>1001059</v>
      </c>
      <c r="L42" s="15">
        <f>'Billing Mo'!AF42</f>
        <v>683958</v>
      </c>
      <c r="M42" s="15">
        <f>'Billing Mo'!AG42</f>
        <v>320787</v>
      </c>
      <c r="N42" s="15">
        <f>'Billing Mo'!AH42</f>
        <v>90401</v>
      </c>
      <c r="O42" s="15">
        <f>'Billing Mo'!AI42</f>
        <v>230386</v>
      </c>
      <c r="P42" s="15">
        <f>'Billing Mo'!AJ42</f>
        <v>2189</v>
      </c>
      <c r="Q42" s="15">
        <f>'Billing Mo'!AK42</f>
        <v>160309</v>
      </c>
      <c r="S42" s="15">
        <f>[1]RESID!$AB140/[1]RESID!$U140*1000</f>
        <v>848.20035404057626</v>
      </c>
      <c r="T42" s="25">
        <f t="shared" si="6"/>
        <v>906</v>
      </c>
      <c r="U42" s="25"/>
      <c r="V42" s="15">
        <f>[1]COML!$AB140/[1]COML!$J140*1000</f>
        <v>5341.2811823786387</v>
      </c>
      <c r="W42" s="25">
        <f t="shared" si="7"/>
        <v>5585</v>
      </c>
      <c r="X42" s="25"/>
      <c r="Y42" s="15">
        <f>[1]SPA!$AB140/[1]SPA!$F140*1000</f>
        <v>10507.535278805315</v>
      </c>
      <c r="Z42" s="25">
        <f t="shared" si="8"/>
        <v>10982</v>
      </c>
      <c r="AA42" s="25"/>
      <c r="AC42" s="14"/>
      <c r="AE42" s="15">
        <f t="shared" si="13"/>
        <v>13822141</v>
      </c>
      <c r="AF42" s="25">
        <f>SUM([1]RESID!$Z129:$Z140)</f>
        <v>13787676</v>
      </c>
      <c r="AJ42" s="15">
        <f t="shared" si="14"/>
        <v>8053549</v>
      </c>
      <c r="AK42" s="25">
        <f>SUM([1]COML!$Z129:$Z140)</f>
        <v>8063932</v>
      </c>
      <c r="AO42" s="15">
        <f t="shared" si="15"/>
        <v>1905292</v>
      </c>
      <c r="AP42" s="25">
        <f>SUM([1]SPA!$Z129:$Z140)</f>
        <v>1910865</v>
      </c>
      <c r="AT42" s="14">
        <f t="shared" si="16"/>
        <v>12723.876425374678</v>
      </c>
      <c r="AU42" s="14">
        <f t="shared" si="17"/>
        <v>12692.149907681034</v>
      </c>
      <c r="AX42" s="14"/>
      <c r="AY42" s="14">
        <f t="shared" si="18"/>
        <v>66532.871067099739</v>
      </c>
      <c r="AZ42" s="14">
        <f t="shared" si="10"/>
        <v>66618.648256794579</v>
      </c>
      <c r="BD42" s="15">
        <f>SUM(TOTAL_PEF_B!O31:O42)</f>
        <v>2528402</v>
      </c>
      <c r="BI42" s="15">
        <f>SUM('Billing Mo'!AH31:AH42)</f>
        <v>939204</v>
      </c>
      <c r="BN42" s="14">
        <f>SUM('[1]Tot Retail'!$C129:$C140)</f>
        <v>27276987</v>
      </c>
      <c r="BO42" s="14">
        <f>SUM('[1]Tot Retail'!$Z129:$Z140)</f>
        <v>27255716</v>
      </c>
      <c r="BR42" s="14"/>
      <c r="BS42" s="15">
        <f t="shared" si="11"/>
        <v>1086315.25</v>
      </c>
      <c r="BX42" s="15">
        <f t="shared" si="12"/>
        <v>121046.16666666667</v>
      </c>
    </row>
    <row r="43" spans="1:76">
      <c r="A43" s="2">
        <v>1994</v>
      </c>
      <c r="B43" s="2">
        <v>5</v>
      </c>
      <c r="C43" s="14">
        <f t="shared" si="3"/>
        <v>989</v>
      </c>
      <c r="D43" s="14">
        <f t="shared" si="4"/>
        <v>5662</v>
      </c>
      <c r="E43" s="14">
        <f t="shared" si="5"/>
        <v>11416</v>
      </c>
      <c r="G43" s="15">
        <f>'Billing Mo'!Y43</f>
        <v>1089368</v>
      </c>
      <c r="H43" s="15">
        <f>'Billing Mo'!Z43</f>
        <v>122738</v>
      </c>
      <c r="I43" s="15">
        <f>'Billing Mo'!AC43</f>
        <v>14663</v>
      </c>
      <c r="K43" s="15">
        <f>'[2]FPC wSEB'!D238</f>
        <v>1077678</v>
      </c>
      <c r="L43" s="15">
        <f>'Billing Mo'!AF43</f>
        <v>694927</v>
      </c>
      <c r="M43" s="15">
        <f>'Billing Mo'!AG43</f>
        <v>301246</v>
      </c>
      <c r="N43" s="15">
        <f>'Billing Mo'!AH43</f>
        <v>80345</v>
      </c>
      <c r="O43" s="15">
        <f>'Billing Mo'!AI43</f>
        <v>220901</v>
      </c>
      <c r="P43" s="15">
        <f>'Billing Mo'!AJ43</f>
        <v>2186</v>
      </c>
      <c r="Q43" s="15">
        <f>'Billing Mo'!AK43</f>
        <v>167391</v>
      </c>
      <c r="S43" s="15">
        <f>[1]RESID!$AB141/[1]RESID!$U141*1000</f>
        <v>882.39970331421523</v>
      </c>
      <c r="T43" s="25">
        <f t="shared" si="6"/>
        <v>989</v>
      </c>
      <c r="U43" s="25"/>
      <c r="V43" s="15">
        <f>[1]COML!$AB141/[1]COML!$J141*1000</f>
        <v>5303.8260359464875</v>
      </c>
      <c r="W43" s="25">
        <f t="shared" si="7"/>
        <v>5662</v>
      </c>
      <c r="X43" s="25"/>
      <c r="Y43" s="15">
        <f>[1]SPA!$AB141/[1]SPA!$F141*1000</f>
        <v>10693.991679738117</v>
      </c>
      <c r="Z43" s="25">
        <f t="shared" si="8"/>
        <v>11416</v>
      </c>
      <c r="AA43" s="25"/>
      <c r="AC43" s="14"/>
      <c r="AE43" s="15">
        <f t="shared" si="13"/>
        <v>14064447</v>
      </c>
      <c r="AF43" s="25">
        <f>SUM([1]RESID!$Z130:$Z141)</f>
        <v>13795735</v>
      </c>
      <c r="AJ43" s="15">
        <f t="shared" si="14"/>
        <v>8142916</v>
      </c>
      <c r="AK43" s="25">
        <f>SUM([1]COML!$Z130:$Z141)</f>
        <v>8062518</v>
      </c>
      <c r="AO43" s="15">
        <f t="shared" si="15"/>
        <v>1925550</v>
      </c>
      <c r="AP43" s="25">
        <f>SUM([1]SPA!$Z130:$Z141)</f>
        <v>1909277</v>
      </c>
      <c r="AT43" s="14">
        <f t="shared" si="16"/>
        <v>12927.29432304938</v>
      </c>
      <c r="AU43" s="14">
        <f t="shared" si="17"/>
        <v>12680.308493308954</v>
      </c>
      <c r="AX43" s="14"/>
      <c r="AY43" s="14">
        <f t="shared" si="18"/>
        <v>67135.599287386285</v>
      </c>
      <c r="AZ43" s="14">
        <f t="shared" si="10"/>
        <v>66472.744861341955</v>
      </c>
      <c r="BD43" s="15">
        <f>SUM(TOTAL_PEF_B!O32:O43)</f>
        <v>2533114</v>
      </c>
      <c r="BI43" s="15">
        <f>SUM('Billing Mo'!AH32:AH43)</f>
        <v>936619</v>
      </c>
      <c r="BN43" s="14">
        <f>SUM('[1]Tot Retail'!$C130:$C141)</f>
        <v>27631153</v>
      </c>
      <c r="BO43" s="14">
        <f>SUM('[1]Tot Retail'!$Z130:$Z141)</f>
        <v>27263010</v>
      </c>
      <c r="BR43" s="14"/>
      <c r="BS43" s="15">
        <f t="shared" si="11"/>
        <v>1087965.25</v>
      </c>
      <c r="BX43" s="15">
        <f t="shared" si="12"/>
        <v>121290.58333333333</v>
      </c>
    </row>
    <row r="44" spans="1:76">
      <c r="A44" s="2">
        <v>1994</v>
      </c>
      <c r="B44" s="2">
        <v>6</v>
      </c>
      <c r="C44" s="14">
        <f t="shared" si="3"/>
        <v>1150</v>
      </c>
      <c r="D44" s="14">
        <f t="shared" si="4"/>
        <v>6076</v>
      </c>
      <c r="E44" s="14">
        <f t="shared" si="5"/>
        <v>11572</v>
      </c>
      <c r="G44" s="15">
        <f>'Billing Mo'!Y44</f>
        <v>1085692</v>
      </c>
      <c r="H44" s="15">
        <f>'Billing Mo'!Z44</f>
        <v>122811</v>
      </c>
      <c r="I44" s="15">
        <f>'Billing Mo'!AC44</f>
        <v>14743</v>
      </c>
      <c r="K44" s="15">
        <f>'[2]FPC wSEB'!D239</f>
        <v>1248896</v>
      </c>
      <c r="L44" s="15">
        <f>'Billing Mo'!AF44</f>
        <v>746143</v>
      </c>
      <c r="M44" s="15">
        <f>'Billing Mo'!AG44</f>
        <v>306980</v>
      </c>
      <c r="N44" s="15">
        <f>'Billing Mo'!AH44</f>
        <v>83028</v>
      </c>
      <c r="O44" s="15">
        <f>'Billing Mo'!AI44</f>
        <v>223952</v>
      </c>
      <c r="P44" s="15">
        <f>'Billing Mo'!AJ44</f>
        <v>2190</v>
      </c>
      <c r="Q44" s="15">
        <f>'Billing Mo'!AK44</f>
        <v>170603</v>
      </c>
      <c r="S44" s="15">
        <f>[1]RESID!$AB142/[1]RESID!$U142*1000</f>
        <v>1196.5999565254235</v>
      </c>
      <c r="T44" s="25">
        <f t="shared" si="6"/>
        <v>1150</v>
      </c>
      <c r="U44" s="25"/>
      <c r="V44" s="15">
        <f>[1]COML!$AB142/[1]COML!$J142*1000</f>
        <v>6206.773008932425</v>
      </c>
      <c r="W44" s="25">
        <f t="shared" si="7"/>
        <v>6076</v>
      </c>
      <c r="X44" s="25"/>
      <c r="Y44" s="15">
        <f>[1]SPA!$AB142/[1]SPA!$F142*1000</f>
        <v>11876.755070202807</v>
      </c>
      <c r="Z44" s="25">
        <f t="shared" si="8"/>
        <v>11572</v>
      </c>
      <c r="AA44" s="25"/>
      <c r="AC44" s="14"/>
      <c r="AE44" s="15">
        <f t="shared" si="13"/>
        <v>14176045</v>
      </c>
      <c r="AF44" s="25">
        <f>SUM([1]RESID!$Z131:$Z142)</f>
        <v>13855161</v>
      </c>
      <c r="AJ44" s="15">
        <f t="shared" si="14"/>
        <v>8186441</v>
      </c>
      <c r="AK44" s="25">
        <f>SUM([1]COML!$Z131:$Z142)</f>
        <v>8089993</v>
      </c>
      <c r="AO44" s="15">
        <f t="shared" si="15"/>
        <v>1930858</v>
      </c>
      <c r="AP44" s="25">
        <f>SUM([1]SPA!$Z131:$Z142)</f>
        <v>1909795</v>
      </c>
      <c r="AT44" s="14">
        <f t="shared" si="16"/>
        <v>13009.387022376177</v>
      </c>
      <c r="AU44" s="14">
        <f t="shared" si="17"/>
        <v>12714.911084603113</v>
      </c>
      <c r="AX44" s="14"/>
      <c r="AY44" s="14">
        <f t="shared" si="18"/>
        <v>67363.884721197435</v>
      </c>
      <c r="AZ44" s="14">
        <f t="shared" si="10"/>
        <v>66570.241677341124</v>
      </c>
      <c r="BD44" s="15">
        <f>SUM(TOTAL_PEF_B!O33:O44)</f>
        <v>2534563</v>
      </c>
      <c r="BI44" s="15">
        <f>SUM('Billing Mo'!AH33:AH44)</f>
        <v>945138</v>
      </c>
      <c r="BN44" s="14">
        <f>SUM('[1]Tot Retail'!$C131:$C142)</f>
        <v>27801645</v>
      </c>
      <c r="BO44" s="14">
        <f>SUM('[1]Tot Retail'!$Z131:$Z142)</f>
        <v>27360490</v>
      </c>
      <c r="BR44" s="14"/>
      <c r="BS44" s="15">
        <f t="shared" si="11"/>
        <v>1089678.1666666667</v>
      </c>
      <c r="BX44" s="15">
        <f t="shared" si="12"/>
        <v>121525.66666666667</v>
      </c>
    </row>
    <row r="45" spans="1:76">
      <c r="A45" s="2">
        <v>1994</v>
      </c>
      <c r="B45" s="2">
        <v>7</v>
      </c>
      <c r="C45" s="14">
        <f t="shared" si="3"/>
        <v>1329</v>
      </c>
      <c r="D45" s="14">
        <f t="shared" si="4"/>
        <v>6348</v>
      </c>
      <c r="E45" s="14">
        <f t="shared" si="5"/>
        <v>11659</v>
      </c>
      <c r="G45" s="15">
        <f>'Billing Mo'!Y45</f>
        <v>1085455</v>
      </c>
      <c r="H45" s="15">
        <f>'Billing Mo'!Z45</f>
        <v>123055</v>
      </c>
      <c r="I45" s="15">
        <f>'Billing Mo'!AC45</f>
        <v>14749</v>
      </c>
      <c r="K45" s="15">
        <f>'[2]FPC wSEB'!D240</f>
        <v>1442417</v>
      </c>
      <c r="L45" s="15">
        <f>'Billing Mo'!AF45</f>
        <v>781181</v>
      </c>
      <c r="M45" s="15">
        <f>'Billing Mo'!AG45</f>
        <v>308391</v>
      </c>
      <c r="N45" s="15">
        <f>'Billing Mo'!AH45</f>
        <v>80184</v>
      </c>
      <c r="O45" s="15">
        <f>'Billing Mo'!AI45</f>
        <v>228207</v>
      </c>
      <c r="P45" s="15">
        <f>'Billing Mo'!AJ45</f>
        <v>2207</v>
      </c>
      <c r="Q45" s="15">
        <f>'Billing Mo'!AK45</f>
        <v>171955</v>
      </c>
      <c r="S45" s="15">
        <f>[1]RESID!$AB143/[1]RESID!$U143*1000</f>
        <v>1295.8998760888292</v>
      </c>
      <c r="T45" s="25">
        <f t="shared" si="6"/>
        <v>1329</v>
      </c>
      <c r="U45" s="25"/>
      <c r="V45" s="15">
        <f>[1]COML!$AB143/[1]COML!$J143*1000</f>
        <v>6262.7605542237216</v>
      </c>
      <c r="W45" s="25">
        <f t="shared" si="7"/>
        <v>6348</v>
      </c>
      <c r="X45" s="25"/>
      <c r="Y45" s="15">
        <f>[1]SPA!$AB143/[1]SPA!$F143*1000</f>
        <v>11427.215404434199</v>
      </c>
      <c r="Z45" s="25">
        <f t="shared" si="8"/>
        <v>11659</v>
      </c>
      <c r="AA45" s="25"/>
      <c r="AC45" s="14"/>
      <c r="AE45" s="15">
        <f t="shared" si="13"/>
        <v>14239786</v>
      </c>
      <c r="AF45" s="25">
        <f>SUM([1]RESID!$Z132:$Z143)</f>
        <v>13891257</v>
      </c>
      <c r="AJ45" s="15">
        <f t="shared" si="14"/>
        <v>8214994</v>
      </c>
      <c r="AK45" s="25">
        <f>SUM([1]COML!$Z132:$Z143)</f>
        <v>8110487</v>
      </c>
      <c r="AO45" s="15">
        <f t="shared" si="15"/>
        <v>1940700</v>
      </c>
      <c r="AP45" s="25">
        <f>SUM([1]SPA!$Z132:$Z143)</f>
        <v>1917047</v>
      </c>
      <c r="AT45" s="14">
        <f t="shared" si="16"/>
        <v>13047.469128619376</v>
      </c>
      <c r="AU45" s="14">
        <f t="shared" si="17"/>
        <v>12728.122941258935</v>
      </c>
      <c r="AX45" s="14"/>
      <c r="AY45" s="14">
        <f t="shared" si="18"/>
        <v>67465.925166012981</v>
      </c>
      <c r="AZ45" s="14">
        <f t="shared" si="10"/>
        <v>66607.657778194494</v>
      </c>
      <c r="BD45" s="15">
        <f>SUM(TOTAL_PEF_B!O34:O45)</f>
        <v>2543899</v>
      </c>
      <c r="BI45" s="15">
        <f>SUM('Billing Mo'!AH34:AH45)</f>
        <v>957462</v>
      </c>
      <c r="BN45" s="14">
        <f>SUM('[1]Tot Retail'!$C132:$C143)</f>
        <v>27925512</v>
      </c>
      <c r="BO45" s="14">
        <f>SUM('[1]Tot Retail'!$Z132:$Z143)</f>
        <v>27446063</v>
      </c>
      <c r="BR45" s="14"/>
      <c r="BS45" s="15">
        <f t="shared" si="11"/>
        <v>1091383</v>
      </c>
      <c r="BX45" s="15">
        <f t="shared" si="12"/>
        <v>121765.08333333333</v>
      </c>
    </row>
    <row r="46" spans="1:76">
      <c r="A46" s="2">
        <v>1994</v>
      </c>
      <c r="B46" s="2">
        <v>8</v>
      </c>
      <c r="C46" s="14">
        <f t="shared" si="3"/>
        <v>1255</v>
      </c>
      <c r="D46" s="14">
        <f t="shared" si="4"/>
        <v>6150</v>
      </c>
      <c r="E46" s="14">
        <f t="shared" si="5"/>
        <v>11176</v>
      </c>
      <c r="G46" s="15">
        <f>'Billing Mo'!Y46</f>
        <v>1086504</v>
      </c>
      <c r="H46" s="15">
        <f>'Billing Mo'!Z46</f>
        <v>123157</v>
      </c>
      <c r="I46" s="15">
        <f>'Billing Mo'!AC46</f>
        <v>14782</v>
      </c>
      <c r="K46" s="15">
        <f>'[2]FPC wSEB'!D241</f>
        <v>1363724</v>
      </c>
      <c r="L46" s="15">
        <f>'Billing Mo'!AF46</f>
        <v>757407</v>
      </c>
      <c r="M46" s="15">
        <f>'Billing Mo'!AG46</f>
        <v>298600</v>
      </c>
      <c r="N46" s="15">
        <f>'Billing Mo'!AH46</f>
        <v>84244</v>
      </c>
      <c r="O46" s="15">
        <f>'Billing Mo'!AI46</f>
        <v>214356</v>
      </c>
      <c r="P46" s="15">
        <f>'Billing Mo'!AJ46</f>
        <v>2214</v>
      </c>
      <c r="Q46" s="15">
        <f>'Billing Mo'!AK46</f>
        <v>165199</v>
      </c>
      <c r="S46" s="15">
        <f>[1]RESID!$AB144/[1]RESID!$U144*1000</f>
        <v>1364.3999469859291</v>
      </c>
      <c r="T46" s="25">
        <f t="shared" si="6"/>
        <v>1255</v>
      </c>
      <c r="U46" s="25"/>
      <c r="V46" s="15">
        <f>[1]COML!$AB144/[1]COML!$J144*1000</f>
        <v>6437.1655691515707</v>
      </c>
      <c r="W46" s="25">
        <f t="shared" si="7"/>
        <v>6150</v>
      </c>
      <c r="X46" s="25"/>
      <c r="Y46" s="15">
        <f>[1]SPA!$AB144/[1]SPA!$F144*1000</f>
        <v>11924.50277364362</v>
      </c>
      <c r="Z46" s="25">
        <f t="shared" si="8"/>
        <v>11176</v>
      </c>
      <c r="AA46" s="25"/>
      <c r="AC46" s="14"/>
      <c r="AE46" s="15">
        <f t="shared" si="13"/>
        <v>14010224</v>
      </c>
      <c r="AF46" s="25">
        <f>SUM([1]RESID!$Z133:$Z144)</f>
        <v>13893203</v>
      </c>
      <c r="AJ46" s="15">
        <f t="shared" si="14"/>
        <v>8161022</v>
      </c>
      <c r="AK46" s="25">
        <f>SUM([1]COML!$Z133:$Z144)</f>
        <v>8126514</v>
      </c>
      <c r="AO46" s="15">
        <f t="shared" si="15"/>
        <v>1929772</v>
      </c>
      <c r="AP46" s="25">
        <f>SUM([1]SPA!$Z133:$Z144)</f>
        <v>1927959</v>
      </c>
      <c r="AT46" s="14">
        <f t="shared" si="16"/>
        <v>12817.675972624347</v>
      </c>
      <c r="AU46" s="14">
        <f t="shared" si="17"/>
        <v>12710.61578143879</v>
      </c>
      <c r="AX46" s="14"/>
      <c r="AY46" s="14">
        <f t="shared" si="18"/>
        <v>66894.856667438537</v>
      </c>
      <c r="AZ46" s="14">
        <f t="shared" si="10"/>
        <v>66611.998991784683</v>
      </c>
      <c r="BD46" s="15">
        <f>SUM(TOTAL_PEF_B!O35:O46)</f>
        <v>2541122</v>
      </c>
      <c r="BI46" s="15">
        <f>SUM('Billing Mo'!AH35:AH46)</f>
        <v>969410</v>
      </c>
      <c r="BN46" s="14">
        <f>SUM('[1]Tot Retail'!$C133:$C144)</f>
        <v>27640324</v>
      </c>
      <c r="BO46" s="14">
        <f>SUM('[1]Tot Retail'!$Z133:$Z144)</f>
        <v>27484222</v>
      </c>
      <c r="BR46" s="14"/>
      <c r="BS46" s="15">
        <f t="shared" si="11"/>
        <v>1093039.3333333333</v>
      </c>
      <c r="BX46" s="15">
        <f t="shared" si="12"/>
        <v>121997.75</v>
      </c>
    </row>
    <row r="47" spans="1:76">
      <c r="A47" s="2">
        <v>1994</v>
      </c>
      <c r="B47" s="2">
        <v>9</v>
      </c>
      <c r="C47" s="14">
        <f t="shared" si="3"/>
        <v>1287</v>
      </c>
      <c r="D47" s="14">
        <f t="shared" si="4"/>
        <v>6453</v>
      </c>
      <c r="E47" s="14">
        <f t="shared" si="5"/>
        <v>13019</v>
      </c>
      <c r="G47" s="15">
        <f>'Billing Mo'!Y47</f>
        <v>1088893</v>
      </c>
      <c r="H47" s="15">
        <f>'Billing Mo'!Z47</f>
        <v>123552</v>
      </c>
      <c r="I47" s="15">
        <f>'Billing Mo'!AC47</f>
        <v>14869</v>
      </c>
      <c r="K47" s="15">
        <f>'[2]FPC wSEB'!D242</f>
        <v>1401099</v>
      </c>
      <c r="L47" s="15">
        <f>'Billing Mo'!AF47</f>
        <v>797339</v>
      </c>
      <c r="M47" s="15">
        <f>'Billing Mo'!AG47</f>
        <v>326733</v>
      </c>
      <c r="N47" s="15">
        <f>'Billing Mo'!AH47</f>
        <v>96843</v>
      </c>
      <c r="O47" s="15">
        <f>'Billing Mo'!AI47</f>
        <v>229890</v>
      </c>
      <c r="P47" s="15">
        <f>'Billing Mo'!AJ47</f>
        <v>2201</v>
      </c>
      <c r="Q47" s="15">
        <f>'Billing Mo'!AK47</f>
        <v>193583</v>
      </c>
      <c r="S47" s="15">
        <f>[1]RESID!$AB145/[1]RESID!$U145*1000</f>
        <v>1371.6003317130335</v>
      </c>
      <c r="T47" s="25">
        <f t="shared" si="6"/>
        <v>1287</v>
      </c>
      <c r="U47" s="25"/>
      <c r="V47" s="15">
        <f>[1]COML!$AB145/[1]COML!$J145*1000</f>
        <v>6636.9787619787621</v>
      </c>
      <c r="W47" s="25">
        <f t="shared" si="7"/>
        <v>6453</v>
      </c>
      <c r="X47" s="25"/>
      <c r="Y47" s="15">
        <f>[1]SPA!$AB145/[1]SPA!$F145*1000</f>
        <v>13663.259129733002</v>
      </c>
      <c r="Z47" s="25">
        <f t="shared" si="8"/>
        <v>13019</v>
      </c>
      <c r="AA47" s="25"/>
      <c r="AC47" s="14"/>
      <c r="AE47" s="15">
        <f t="shared" si="13"/>
        <v>13968889</v>
      </c>
      <c r="AF47" s="25">
        <f>SUM([1]RESID!$Z134:$Z145)</f>
        <v>13926788</v>
      </c>
      <c r="AJ47" s="15">
        <f t="shared" si="14"/>
        <v>8179740</v>
      </c>
      <c r="AK47" s="25">
        <f>SUM([1]COML!$Z134:$Z145)</f>
        <v>8164832</v>
      </c>
      <c r="AO47" s="15">
        <f t="shared" si="15"/>
        <v>1941696</v>
      </c>
      <c r="AP47" s="25">
        <f>SUM([1]SPA!$Z134:$Z145)</f>
        <v>1948084</v>
      </c>
      <c r="AT47" s="14">
        <f t="shared" si="16"/>
        <v>12760.58787110294</v>
      </c>
      <c r="AU47" s="14">
        <f t="shared" si="17"/>
        <v>12722.128584186043</v>
      </c>
      <c r="AX47" s="14"/>
      <c r="AY47" s="14">
        <f t="shared" si="18"/>
        <v>66922.894411733418</v>
      </c>
      <c r="AZ47" s="14">
        <f t="shared" si="10"/>
        <v>66800.923968921052</v>
      </c>
      <c r="BD47" s="15">
        <f>SUM(TOTAL_PEF_B!O36:O47)</f>
        <v>2546557</v>
      </c>
      <c r="BI47" s="15">
        <f>SUM('Billing Mo'!AH36:AH47)</f>
        <v>993027</v>
      </c>
      <c r="BN47" s="14">
        <f>SUM('[1]Tot Retail'!$C134:$C145)</f>
        <v>27658759</v>
      </c>
      <c r="BO47" s="14">
        <f>SUM('[1]Tot Retail'!$Z134:$Z145)</f>
        <v>27605378</v>
      </c>
      <c r="BR47" s="14"/>
      <c r="BS47" s="15">
        <f t="shared" si="11"/>
        <v>1094690.0833333333</v>
      </c>
      <c r="BX47" s="15">
        <f t="shared" si="12"/>
        <v>122226.33333333333</v>
      </c>
    </row>
    <row r="48" spans="1:76">
      <c r="A48" s="2">
        <v>1994</v>
      </c>
      <c r="B48" s="2">
        <v>10</v>
      </c>
      <c r="C48" s="14">
        <f t="shared" si="3"/>
        <v>1067</v>
      </c>
      <c r="D48" s="14">
        <f t="shared" si="4"/>
        <v>5810</v>
      </c>
      <c r="E48" s="14">
        <f t="shared" si="5"/>
        <v>11861</v>
      </c>
      <c r="G48" s="15">
        <f>'Billing Mo'!Y48</f>
        <v>1095551</v>
      </c>
      <c r="H48" s="15">
        <f>'Billing Mo'!Z48</f>
        <v>123936</v>
      </c>
      <c r="I48" s="15">
        <f>'Billing Mo'!AC48</f>
        <v>14923</v>
      </c>
      <c r="K48" s="15">
        <f>'[2]FPC wSEB'!D243</f>
        <v>1168617</v>
      </c>
      <c r="L48" s="15">
        <f>'Billing Mo'!AF48</f>
        <v>720044</v>
      </c>
      <c r="M48" s="15">
        <f>'Billing Mo'!AG48</f>
        <v>295256</v>
      </c>
      <c r="N48" s="15">
        <f>'Billing Mo'!AH48</f>
        <v>85580</v>
      </c>
      <c r="O48" s="15">
        <f>'Billing Mo'!AI48</f>
        <v>209676</v>
      </c>
      <c r="P48" s="15">
        <f>'Billing Mo'!AJ48</f>
        <v>2224</v>
      </c>
      <c r="Q48" s="15">
        <f>'Billing Mo'!AK48</f>
        <v>176997</v>
      </c>
      <c r="S48" s="15">
        <f>[1]RESID!$AB146/[1]RESID!$U146*1000</f>
        <v>1173.6998095022504</v>
      </c>
      <c r="T48" s="25">
        <f t="shared" si="6"/>
        <v>1067</v>
      </c>
      <c r="U48" s="25"/>
      <c r="V48" s="15">
        <f>[1]COML!$AB146/[1]COML!$J146*1000</f>
        <v>6075.3614768912985</v>
      </c>
      <c r="W48" s="25">
        <f t="shared" si="7"/>
        <v>5810</v>
      </c>
      <c r="X48" s="25"/>
      <c r="Y48" s="15">
        <f>[1]SPA!$AB146/[1]SPA!$F146*1000</f>
        <v>12609.059840514641</v>
      </c>
      <c r="Z48" s="25">
        <f t="shared" si="8"/>
        <v>11861</v>
      </c>
      <c r="AA48" s="25"/>
      <c r="AC48" s="14"/>
      <c r="AE48" s="15">
        <f t="shared" si="13"/>
        <v>13904240</v>
      </c>
      <c r="AF48" s="25">
        <f>SUM([1]RESID!$Z135:$Z146)</f>
        <v>13971158</v>
      </c>
      <c r="AJ48" s="15">
        <f t="shared" si="14"/>
        <v>8181129</v>
      </c>
      <c r="AK48" s="25">
        <f>SUM([1]COML!$Z135:$Z146)</f>
        <v>8196670</v>
      </c>
      <c r="AO48" s="15">
        <f t="shared" si="15"/>
        <v>1939480</v>
      </c>
      <c r="AP48" s="25">
        <f>SUM([1]SPA!$Z135:$Z146)</f>
        <v>1956144</v>
      </c>
      <c r="AT48" s="14">
        <f t="shared" si="16"/>
        <v>12681.568742442687</v>
      </c>
      <c r="AU48" s="14">
        <f t="shared" si="17"/>
        <v>12742.602298905089</v>
      </c>
      <c r="AX48" s="14"/>
      <c r="AY48" s="14">
        <f t="shared" si="18"/>
        <v>66809.223245802365</v>
      </c>
      <c r="AZ48" s="14">
        <f t="shared" si="10"/>
        <v>66936.135086266338</v>
      </c>
      <c r="BD48" s="15">
        <f>SUM(TOTAL_PEF_B!O37:O48)</f>
        <v>2547002</v>
      </c>
      <c r="BI48" s="15">
        <f>SUM('Billing Mo'!AH37:AH48)</f>
        <v>1006208</v>
      </c>
      <c r="BN48" s="14">
        <f>SUM('[1]Tot Retail'!$C135:$C146)</f>
        <v>27606960</v>
      </c>
      <c r="BO48" s="14">
        <f>SUM('[1]Tot Retail'!$Z135:$Z146)</f>
        <v>27703323</v>
      </c>
      <c r="BR48" s="14"/>
      <c r="BS48" s="15">
        <f t="shared" si="11"/>
        <v>1096413.25</v>
      </c>
      <c r="BX48" s="15">
        <f t="shared" si="12"/>
        <v>122455.08333333333</v>
      </c>
    </row>
    <row r="49" spans="1:76">
      <c r="A49" s="2">
        <v>1994</v>
      </c>
      <c r="B49" s="2">
        <v>11</v>
      </c>
      <c r="C49" s="14">
        <f t="shared" si="3"/>
        <v>882</v>
      </c>
      <c r="D49" s="14">
        <f t="shared" si="4"/>
        <v>5497</v>
      </c>
      <c r="E49" s="14">
        <f t="shared" si="5"/>
        <v>11136</v>
      </c>
      <c r="G49" s="15">
        <f>'Billing Mo'!Y49</f>
        <v>1110583</v>
      </c>
      <c r="H49" s="15">
        <f>'Billing Mo'!Z49</f>
        <v>124212</v>
      </c>
      <c r="I49" s="15">
        <f>'Billing Mo'!AC49</f>
        <v>14970</v>
      </c>
      <c r="K49" s="15">
        <f>'[2]FPC wSEB'!D244</f>
        <v>979273</v>
      </c>
      <c r="L49" s="15">
        <f>'Billing Mo'!AF49</f>
        <v>682743</v>
      </c>
      <c r="M49" s="15">
        <f>'Billing Mo'!AG49</f>
        <v>287584</v>
      </c>
      <c r="N49" s="15">
        <f>'Billing Mo'!AH49</f>
        <v>77942</v>
      </c>
      <c r="O49" s="15">
        <f>'Billing Mo'!AI49</f>
        <v>209642</v>
      </c>
      <c r="P49" s="15">
        <f>'Billing Mo'!AJ49</f>
        <v>2238</v>
      </c>
      <c r="Q49" s="15">
        <f>'Billing Mo'!AK49</f>
        <v>166702</v>
      </c>
      <c r="S49" s="15">
        <f>[1]RESID!$AB147/[1]RESID!$U147*1000</f>
        <v>886.70004853306773</v>
      </c>
      <c r="T49" s="25">
        <f t="shared" si="6"/>
        <v>882</v>
      </c>
      <c r="U49" s="25"/>
      <c r="V49" s="15">
        <f>[1]COML!$AB147/[1]COML!$J147*1000</f>
        <v>5371.3167809873439</v>
      </c>
      <c r="W49" s="25">
        <f t="shared" si="7"/>
        <v>5497</v>
      </c>
      <c r="X49" s="25"/>
      <c r="Y49" s="15">
        <f>[1]SPA!$AB147/[1]SPA!$F147*1000</f>
        <v>11024.44889779559</v>
      </c>
      <c r="Z49" s="25">
        <f t="shared" si="8"/>
        <v>11136</v>
      </c>
      <c r="AA49" s="25"/>
      <c r="AC49" s="14"/>
      <c r="AE49" s="15">
        <f t="shared" si="13"/>
        <v>13920971</v>
      </c>
      <c r="AF49" s="25">
        <f>SUM([1]RESID!$Z136:$Z147)</f>
        <v>14016099</v>
      </c>
      <c r="AJ49" s="15">
        <f t="shared" si="14"/>
        <v>8222589</v>
      </c>
      <c r="AK49" s="25">
        <f>SUM([1]COML!$Z136:$Z147)</f>
        <v>8227837</v>
      </c>
      <c r="AO49" s="15">
        <f t="shared" si="15"/>
        <v>1946651</v>
      </c>
      <c r="AP49" s="25">
        <f>SUM([1]SPA!$Z136:$Z147)</f>
        <v>1962016</v>
      </c>
      <c r="AT49" s="14">
        <f t="shared" si="16"/>
        <v>12669.530713240125</v>
      </c>
      <c r="AU49" s="14">
        <f t="shared" si="17"/>
        <v>12756.107081920807</v>
      </c>
      <c r="AX49" s="14"/>
      <c r="AY49" s="14">
        <f t="shared" si="18"/>
        <v>66990.516059694026</v>
      </c>
      <c r="AZ49" s="14">
        <f t="shared" si="10"/>
        <v>67033.272207214148</v>
      </c>
      <c r="BD49" s="15">
        <f>SUM(TOTAL_PEF_B!O38:O49)</f>
        <v>2554610</v>
      </c>
      <c r="BI49" s="15">
        <f>SUM('Billing Mo'!AH38:AH49)</f>
        <v>1008663</v>
      </c>
      <c r="BN49" s="14">
        <f>SUM('[1]Tot Retail'!$C136:$C147)</f>
        <v>27682502</v>
      </c>
      <c r="BO49" s="14">
        <f>SUM('[1]Tot Retail'!$Z136:$Z147)</f>
        <v>27795483</v>
      </c>
      <c r="BR49" s="14"/>
      <c r="BS49" s="15">
        <f t="shared" si="11"/>
        <v>1098775.5833333333</v>
      </c>
      <c r="BX49" s="15">
        <f t="shared" si="12"/>
        <v>122742.58333333333</v>
      </c>
    </row>
    <row r="50" spans="1:76">
      <c r="A50" s="2">
        <v>1994</v>
      </c>
      <c r="B50" s="2">
        <v>12</v>
      </c>
      <c r="C50" s="14">
        <f t="shared" si="3"/>
        <v>840</v>
      </c>
      <c r="D50" s="14">
        <f t="shared" si="4"/>
        <v>5342</v>
      </c>
      <c r="E50" s="14">
        <f t="shared" si="5"/>
        <v>10737</v>
      </c>
      <c r="G50" s="15">
        <f>'Billing Mo'!Y50</f>
        <v>1122217</v>
      </c>
      <c r="H50" s="15">
        <f>'Billing Mo'!Z50</f>
        <v>124409</v>
      </c>
      <c r="I50" s="15">
        <f>'Billing Mo'!AC50</f>
        <v>15021</v>
      </c>
      <c r="K50" s="15">
        <f>'[2]FPC wSEB'!D245</f>
        <v>942944</v>
      </c>
      <c r="L50" s="15">
        <f>'Billing Mo'!AF50</f>
        <v>664644</v>
      </c>
      <c r="M50" s="15">
        <f>'Billing Mo'!AG50</f>
        <v>303821</v>
      </c>
      <c r="N50" s="15">
        <f>'Billing Mo'!AH50</f>
        <v>86666</v>
      </c>
      <c r="O50" s="15">
        <f>'Billing Mo'!AI50</f>
        <v>217155</v>
      </c>
      <c r="P50" s="15">
        <f>'Billing Mo'!AJ50</f>
        <v>2229</v>
      </c>
      <c r="Q50" s="15">
        <f>'Billing Mo'!AK50</f>
        <v>161284</v>
      </c>
      <c r="S50" s="15">
        <f>[1]RESID!$AB148/[1]RESID!$U148*1000</f>
        <v>896.500409457351</v>
      </c>
      <c r="T50" s="25">
        <f t="shared" si="6"/>
        <v>840</v>
      </c>
      <c r="U50" s="25"/>
      <c r="V50" s="15">
        <f>[1]COML!$AB148/[1]COML!$J148*1000</f>
        <v>5075.0428023696031</v>
      </c>
      <c r="W50" s="25">
        <f t="shared" si="7"/>
        <v>5342</v>
      </c>
      <c r="X50" s="25"/>
      <c r="Y50" s="15">
        <f>[1]SPA!$AB148/[1]SPA!$F148*1000</f>
        <v>10325.21137074762</v>
      </c>
      <c r="Z50" s="25">
        <f t="shared" si="8"/>
        <v>10737</v>
      </c>
      <c r="AA50" s="25"/>
      <c r="AC50" s="14"/>
      <c r="AE50" s="15">
        <f t="shared" si="13"/>
        <v>13863413</v>
      </c>
      <c r="AF50" s="25">
        <f>SUM([1]RESID!$Z137:$Z148)</f>
        <v>13995193</v>
      </c>
      <c r="AJ50" s="15">
        <f t="shared" si="14"/>
        <v>8252062</v>
      </c>
      <c r="AK50" s="25">
        <f>SUM([1]COML!$Z137:$Z148)</f>
        <v>8225929</v>
      </c>
      <c r="AO50" s="15">
        <f t="shared" si="15"/>
        <v>1953836</v>
      </c>
      <c r="AP50" s="25">
        <f>SUM([1]SPA!$Z137:$Z148)</f>
        <v>1963106</v>
      </c>
      <c r="AT50" s="14">
        <f t="shared" si="16"/>
        <v>12596.949308398443</v>
      </c>
      <c r="AU50" s="14">
        <f t="shared" si="17"/>
        <v>12716.690816486007</v>
      </c>
      <c r="AX50" s="14"/>
      <c r="AY50" s="14">
        <f t="shared" si="18"/>
        <v>67096.890124789352</v>
      </c>
      <c r="AZ50" s="14">
        <f t="shared" si="10"/>
        <v>66884.404684225403</v>
      </c>
      <c r="BD50" s="15">
        <f>SUM(TOTAL_PEF_B!O39:O50)</f>
        <v>2566312</v>
      </c>
      <c r="BI50" s="15">
        <f>SUM('Billing Mo'!AH39:AH50)</f>
        <v>1013286</v>
      </c>
      <c r="BN50" s="14">
        <f>SUM('[1]Tot Retail'!$C137:$C148)</f>
        <v>27677985</v>
      </c>
      <c r="BO50" s="14">
        <f>SUM('[1]Tot Retail'!$Z137:$Z148)</f>
        <v>27790142</v>
      </c>
      <c r="BR50" s="14"/>
      <c r="BS50" s="15">
        <f t="shared" si="11"/>
        <v>1100537.3333333333</v>
      </c>
      <c r="BX50" s="15">
        <f t="shared" si="12"/>
        <v>122987.25</v>
      </c>
    </row>
    <row r="51" spans="1:76">
      <c r="A51" s="2">
        <v>1995</v>
      </c>
      <c r="B51" s="2">
        <v>1</v>
      </c>
      <c r="C51" s="14">
        <f t="shared" si="3"/>
        <v>980</v>
      </c>
      <c r="D51" s="14">
        <f t="shared" si="4"/>
        <v>4827</v>
      </c>
      <c r="E51" s="14">
        <f t="shared" si="5"/>
        <v>9405</v>
      </c>
      <c r="G51" s="15">
        <f>'Billing Mo'!Y51</f>
        <v>1130616</v>
      </c>
      <c r="H51" s="15">
        <f>'Billing Mo'!Z51</f>
        <v>124372</v>
      </c>
      <c r="I51" s="15">
        <f>'Billing Mo'!AC51</f>
        <v>15082</v>
      </c>
      <c r="K51" s="15">
        <f>'[2]FPC wSEB'!D246</f>
        <v>1107504</v>
      </c>
      <c r="L51" s="15">
        <f>'Billing Mo'!AF51</f>
        <v>600341</v>
      </c>
      <c r="M51" s="15">
        <f>'Billing Mo'!AG51</f>
        <v>286886</v>
      </c>
      <c r="N51" s="15">
        <f>'Billing Mo'!AH51</f>
        <v>90999</v>
      </c>
      <c r="O51" s="15">
        <f>'Billing Mo'!AI51</f>
        <v>195887</v>
      </c>
      <c r="P51" s="15">
        <f>'Billing Mo'!AJ51</f>
        <v>2234</v>
      </c>
      <c r="Q51" s="15">
        <f>'Billing Mo'!AK51</f>
        <v>141846</v>
      </c>
      <c r="S51" s="15">
        <f>[1]RESID!$AB149/[1]RESID!$U149*1000</f>
        <v>1047.5997155532912</v>
      </c>
      <c r="T51" s="25">
        <f t="shared" si="6"/>
        <v>980</v>
      </c>
      <c r="U51" s="25"/>
      <c r="V51" s="15">
        <f>[1]COML!$AB149/[1]COML!$J149*1000</f>
        <v>5044.4875052262569</v>
      </c>
      <c r="W51" s="25">
        <f t="shared" si="7"/>
        <v>4827</v>
      </c>
      <c r="X51" s="25"/>
      <c r="Y51" s="15">
        <f>[1]SPA!$AB149/[1]SPA!$F149*1000</f>
        <v>9649.9138045352083</v>
      </c>
      <c r="Z51" s="25">
        <f t="shared" si="8"/>
        <v>9405</v>
      </c>
      <c r="AA51" s="25"/>
      <c r="AC51" s="14"/>
      <c r="AE51" s="15">
        <f t="shared" si="13"/>
        <v>13705388</v>
      </c>
      <c r="AF51" s="25">
        <f>SUM([1]RESID!$Z138:$Z149)</f>
        <v>14055240</v>
      </c>
      <c r="AJ51" s="15">
        <f t="shared" si="14"/>
        <v>8281981</v>
      </c>
      <c r="AK51" s="25">
        <f>SUM([1]COML!$Z138:$Z149)</f>
        <v>8272868</v>
      </c>
      <c r="AO51" s="15">
        <f t="shared" si="15"/>
        <v>1958765</v>
      </c>
      <c r="AP51" s="25">
        <f>SUM([1]SPA!$Z138:$Z149)</f>
        <v>1969555</v>
      </c>
      <c r="AT51" s="14">
        <f t="shared" si="16"/>
        <v>12432.469885979957</v>
      </c>
      <c r="AU51" s="14">
        <f t="shared" si="17"/>
        <v>12749.828610486687</v>
      </c>
      <c r="AX51" s="14"/>
      <c r="AY51" s="14">
        <f t="shared" si="18"/>
        <v>67209.415182610886</v>
      </c>
      <c r="AZ51" s="14">
        <f t="shared" si="10"/>
        <v>67135.461933918428</v>
      </c>
      <c r="BD51" s="15">
        <f>SUM(TOTAL_PEF_B!O40:O51)</f>
        <v>2573617</v>
      </c>
      <c r="BI51" s="15">
        <f>SUM('Billing Mo'!AH40:AH51)</f>
        <v>1019237</v>
      </c>
      <c r="BN51" s="14">
        <f>SUM('[1]Tot Retail'!$C138:$C149)</f>
        <v>27565381</v>
      </c>
      <c r="BO51" s="14">
        <f>SUM('[1]Tot Retail'!$Z138:$Z149)</f>
        <v>27916909</v>
      </c>
      <c r="BR51" s="14"/>
      <c r="BS51" s="199">
        <f>[3]RC!$I29</f>
        <v>1102386.5833333333</v>
      </c>
      <c r="BX51" s="199">
        <f>[3]CC!$I29</f>
        <v>123226.5</v>
      </c>
    </row>
    <row r="52" spans="1:76">
      <c r="A52" s="2">
        <v>1995</v>
      </c>
      <c r="B52" s="2">
        <v>2</v>
      </c>
      <c r="C52" s="14">
        <f t="shared" si="3"/>
        <v>1098</v>
      </c>
      <c r="D52" s="14">
        <f t="shared" si="4"/>
        <v>4628</v>
      </c>
      <c r="E52" s="14">
        <f t="shared" si="5"/>
        <v>9621</v>
      </c>
      <c r="G52" s="15">
        <f>'Billing Mo'!Y52</f>
        <v>1135042</v>
      </c>
      <c r="H52" s="15">
        <f>'Billing Mo'!Z52</f>
        <v>124404</v>
      </c>
      <c r="I52" s="15">
        <f>'Billing Mo'!AC52</f>
        <v>15138</v>
      </c>
      <c r="K52" s="15">
        <f>'[2]FPC wSEB'!D247</f>
        <v>1245946</v>
      </c>
      <c r="L52" s="15">
        <f>'Billing Mo'!AF52</f>
        <v>575731</v>
      </c>
      <c r="M52" s="15">
        <f>'Billing Mo'!AG52</f>
        <v>292513</v>
      </c>
      <c r="N52" s="15">
        <f>'Billing Mo'!AH52</f>
        <v>94195</v>
      </c>
      <c r="O52" s="15">
        <f>'Billing Mo'!AI52</f>
        <v>198318</v>
      </c>
      <c r="P52" s="15">
        <f>'Billing Mo'!AJ52</f>
        <v>2278</v>
      </c>
      <c r="Q52" s="15">
        <f>'Billing Mo'!AK52</f>
        <v>145636</v>
      </c>
      <c r="S52" s="15">
        <f>[1]RESID!$AB150/[1]RESID!$U150*1000</f>
        <v>960.50014008292203</v>
      </c>
      <c r="T52" s="25">
        <f t="shared" si="6"/>
        <v>1098</v>
      </c>
      <c r="U52" s="25"/>
      <c r="V52" s="15">
        <f>[1]COML!$AB150/[1]COML!$J150*1000</f>
        <v>4603.2924986334847</v>
      </c>
      <c r="W52" s="25">
        <f t="shared" si="7"/>
        <v>4628</v>
      </c>
      <c r="X52" s="25"/>
      <c r="Y52" s="15">
        <f>[1]SPA!$AB150/[1]SPA!$F150*1000</f>
        <v>9609.5917558462133</v>
      </c>
      <c r="Z52" s="25">
        <f t="shared" si="8"/>
        <v>9621</v>
      </c>
      <c r="AA52" s="25"/>
      <c r="AC52" s="14"/>
      <c r="AE52" s="15">
        <f t="shared" si="13"/>
        <v>13864626</v>
      </c>
      <c r="AF52" s="25">
        <f>SUM([1]RESID!$Z139:$Z150)</f>
        <v>14087419</v>
      </c>
      <c r="AJ52" s="15">
        <f t="shared" si="14"/>
        <v>8289981</v>
      </c>
      <c r="AK52" s="25">
        <f>SUM([1]COML!$Z139:$Z150)</f>
        <v>8288016</v>
      </c>
      <c r="AO52" s="15">
        <f t="shared" si="15"/>
        <v>1964899</v>
      </c>
      <c r="AP52" s="25">
        <f>SUM([1]SPA!$Z139:$Z150)</f>
        <v>1976713</v>
      </c>
      <c r="AT52" s="14">
        <f t="shared" si="16"/>
        <v>12556.008455120265</v>
      </c>
      <c r="AU52" s="14">
        <f t="shared" si="17"/>
        <v>12757.77306036397</v>
      </c>
      <c r="AX52" s="14"/>
      <c r="AY52" s="14">
        <f t="shared" si="18"/>
        <v>67155.259427275305</v>
      </c>
      <c r="AZ52" s="14">
        <f t="shared" si="10"/>
        <v>67139.341407104381</v>
      </c>
      <c r="BD52" s="15">
        <f>SUM(TOTAL_PEF_B!O41:O52)</f>
        <v>2572597</v>
      </c>
      <c r="BI52" s="15">
        <f>SUM('Billing Mo'!AH41:AH52)</f>
        <v>1028451</v>
      </c>
      <c r="BN52" s="14">
        <f>SUM('[1]Tot Retail'!$C139:$C150)</f>
        <v>27747110</v>
      </c>
      <c r="BO52" s="14">
        <f>SUM('[1]Tot Retail'!$Z139:$Z150)</f>
        <v>27979752</v>
      </c>
      <c r="BR52" s="14"/>
      <c r="BS52" s="199">
        <f>[3]RC!$I30</f>
        <v>1104222.4166666667</v>
      </c>
      <c r="BX52" s="199">
        <f>[3]CC!$I30</f>
        <v>123445</v>
      </c>
    </row>
    <row r="53" spans="1:76">
      <c r="A53" s="2">
        <v>1995</v>
      </c>
      <c r="B53" s="2">
        <v>3</v>
      </c>
      <c r="C53" s="14">
        <f t="shared" si="3"/>
        <v>866</v>
      </c>
      <c r="D53" s="14">
        <f t="shared" si="4"/>
        <v>4935</v>
      </c>
      <c r="E53" s="14">
        <f t="shared" si="5"/>
        <v>10029</v>
      </c>
      <c r="G53" s="15">
        <f>'Billing Mo'!Y53</f>
        <v>1116534</v>
      </c>
      <c r="H53" s="15">
        <f>'Billing Mo'!Z53</f>
        <v>120384</v>
      </c>
      <c r="I53" s="15">
        <f>'Billing Mo'!AC53</f>
        <v>14858</v>
      </c>
      <c r="K53" s="15">
        <f>'[2]FPC wSEB'!D248</f>
        <v>966912</v>
      </c>
      <c r="L53" s="15">
        <f>'Billing Mo'!AF53</f>
        <v>594140</v>
      </c>
      <c r="M53" s="15">
        <f>'Billing Mo'!AG53</f>
        <v>281074</v>
      </c>
      <c r="N53" s="15">
        <f>'Billing Mo'!AH53</f>
        <v>89880</v>
      </c>
      <c r="O53" s="15">
        <f>'Billing Mo'!AI53</f>
        <v>191194</v>
      </c>
      <c r="P53" s="15">
        <f>'Billing Mo'!AJ53</f>
        <v>2184</v>
      </c>
      <c r="Q53" s="15">
        <f>'Billing Mo'!AK53</f>
        <v>149011</v>
      </c>
      <c r="S53" s="15">
        <f>[1]RESID!$AB151/[1]RESID!$U151*1000</f>
        <v>872.61815785633098</v>
      </c>
      <c r="T53" s="25">
        <f t="shared" si="6"/>
        <v>866</v>
      </c>
      <c r="U53" s="25"/>
      <c r="V53" s="15">
        <f>[1]COML!$AB151/[1]COML!$J151*1000</f>
        <v>4846.8472834779241</v>
      </c>
      <c r="W53" s="25">
        <f t="shared" si="7"/>
        <v>4935</v>
      </c>
      <c r="X53" s="25"/>
      <c r="Y53" s="15">
        <f>[1]SPA!$AB151/[1]SPA!$F151*1000</f>
        <v>10149.481760667653</v>
      </c>
      <c r="Z53" s="25">
        <f t="shared" si="8"/>
        <v>10029</v>
      </c>
      <c r="AA53" s="25"/>
      <c r="AC53" s="14"/>
      <c r="AE53" s="15">
        <f t="shared" si="13"/>
        <v>13946069</v>
      </c>
      <c r="AF53" s="25">
        <f>SUM([1]RESID!$Z140:$Z151)</f>
        <v>14118575</v>
      </c>
      <c r="AJ53" s="15">
        <f t="shared" si="14"/>
        <v>8298598</v>
      </c>
      <c r="AK53" s="25">
        <f>SUM([1]COML!$Z140:$Z151)</f>
        <v>8302429</v>
      </c>
      <c r="AO53" s="15">
        <f t="shared" si="15"/>
        <v>1970516</v>
      </c>
      <c r="AP53" s="25">
        <f>SUM([1]SPA!$Z140:$Z151)</f>
        <v>1983368</v>
      </c>
      <c r="AT53" s="14">
        <f t="shared" si="16"/>
        <v>12628.516890082372</v>
      </c>
      <c r="AU53" s="14">
        <f t="shared" si="17"/>
        <v>12784.725419858078</v>
      </c>
      <c r="AX53" s="14"/>
      <c r="AY53" s="14">
        <f t="shared" si="18"/>
        <v>67308.896616750979</v>
      </c>
      <c r="AZ53" s="14">
        <f t="shared" si="10"/>
        <v>67339.969381444345</v>
      </c>
      <c r="BD53" s="15">
        <f>SUM(TOTAL_PEF_B!O42:O53)</f>
        <v>2569564</v>
      </c>
      <c r="BI53" s="15">
        <f>SUM('Billing Mo'!AH42:AH53)</f>
        <v>1040307</v>
      </c>
      <c r="BN53" s="14">
        <f>SUM('[1]Tot Retail'!$C140:$C151)</f>
        <v>27851628</v>
      </c>
      <c r="BO53" s="14">
        <f>SUM('[1]Tot Retail'!$Z140:$Z151)</f>
        <v>28040817</v>
      </c>
      <c r="BR53" s="14"/>
      <c r="BS53" s="199">
        <f>[3]RC!$I31</f>
        <v>1105502.4166666667</v>
      </c>
      <c r="BX53" s="199">
        <f>[3]CC!$I31</f>
        <v>123575.75</v>
      </c>
    </row>
    <row r="54" spans="1:76">
      <c r="A54" s="2">
        <v>1995</v>
      </c>
      <c r="B54" s="2">
        <v>4</v>
      </c>
      <c r="C54" s="14">
        <f t="shared" si="3"/>
        <v>826</v>
      </c>
      <c r="D54" s="14">
        <f t="shared" si="4"/>
        <v>5239</v>
      </c>
      <c r="E54" s="14">
        <f t="shared" si="5"/>
        <v>10497</v>
      </c>
      <c r="G54" s="15">
        <f>'Billing Mo'!Y54</f>
        <v>1178220</v>
      </c>
      <c r="H54" s="15">
        <f>'Billing Mo'!Z54</f>
        <v>131508</v>
      </c>
      <c r="I54" s="15">
        <f>'Billing Mo'!AC54</f>
        <v>15853</v>
      </c>
      <c r="K54" s="15">
        <f>'[2]FPC wSEB'!D249</f>
        <v>973074</v>
      </c>
      <c r="L54" s="15">
        <f>'Billing Mo'!AF54</f>
        <v>689005</v>
      </c>
      <c r="M54" s="15">
        <f>'Billing Mo'!AG54</f>
        <v>343083</v>
      </c>
      <c r="N54" s="15">
        <f>'Billing Mo'!AH54</f>
        <v>102775</v>
      </c>
      <c r="O54" s="15">
        <f>'Billing Mo'!AI54</f>
        <v>240308</v>
      </c>
      <c r="P54" s="15">
        <f>'Billing Mo'!AJ54</f>
        <v>2281</v>
      </c>
      <c r="Q54" s="15">
        <f>'Billing Mo'!AK54</f>
        <v>166404</v>
      </c>
      <c r="S54" s="15">
        <f>[1]RESID!$AB152/[1]RESID!$U152*1000</f>
        <v>903.0631096823472</v>
      </c>
      <c r="T54" s="25">
        <f t="shared" si="6"/>
        <v>826</v>
      </c>
      <c r="U54" s="25"/>
      <c r="V54" s="15">
        <f>[1]COML!$AB152/[1]COML!$J152*1000</f>
        <v>5551.5843594868156</v>
      </c>
      <c r="W54" s="25">
        <f t="shared" si="7"/>
        <v>5239</v>
      </c>
      <c r="X54" s="25"/>
      <c r="Y54" s="15">
        <f>[1]SPA!$AB152/[1]SPA!$F152*1000</f>
        <v>10570.239071469123</v>
      </c>
      <c r="Z54" s="25">
        <f t="shared" si="8"/>
        <v>10497</v>
      </c>
      <c r="AA54" s="25"/>
      <c r="AC54" s="14"/>
      <c r="AE54" s="15">
        <f t="shared" si="13"/>
        <v>13918084</v>
      </c>
      <c r="AF54" s="25">
        <f>SUM([1]RESID!$Z141:$Z152)</f>
        <v>14200030</v>
      </c>
      <c r="AJ54" s="15">
        <f t="shared" si="14"/>
        <v>8303645</v>
      </c>
      <c r="AK54" s="25">
        <f>SUM([1]COML!$Z141:$Z152)</f>
        <v>8337194</v>
      </c>
      <c r="AO54" s="15">
        <f t="shared" si="15"/>
        <v>1976611</v>
      </c>
      <c r="AP54" s="25">
        <f>SUM([1]SPA!$Z141:$Z152)</f>
        <v>1997549</v>
      </c>
      <c r="AT54" s="14">
        <f t="shared" si="16"/>
        <v>12534.415135828831</v>
      </c>
      <c r="AU54" s="14">
        <f t="shared" si="17"/>
        <v>12788.331422717627</v>
      </c>
      <c r="AX54" s="14"/>
      <c r="AY54" s="14">
        <f t="shared" si="18"/>
        <v>66940.67601902</v>
      </c>
      <c r="AZ54" s="14">
        <f t="shared" si="10"/>
        <v>67211.134683830722</v>
      </c>
      <c r="BD54" s="15">
        <f>SUM(TOTAL_PEF_B!O43:O54)</f>
        <v>2579486</v>
      </c>
      <c r="BI54" s="15">
        <f>SUM('Billing Mo'!AH43:AH54)</f>
        <v>1052681</v>
      </c>
      <c r="BN54" s="14">
        <f>SUM('[1]Tot Retail'!$C141:$C152)</f>
        <v>27857173</v>
      </c>
      <c r="BO54" s="14">
        <f>SUM('[1]Tot Retail'!$Z141:$Z152)</f>
        <v>28193606</v>
      </c>
      <c r="BR54" s="14"/>
      <c r="BS54" s="199">
        <f>[3]RC!$I32</f>
        <v>1107422.0833333333</v>
      </c>
      <c r="BX54" s="199">
        <f>[3]CC!$I32</f>
        <v>123711</v>
      </c>
    </row>
    <row r="55" spans="1:76">
      <c r="A55" s="2">
        <v>1995</v>
      </c>
      <c r="B55" s="2">
        <v>5</v>
      </c>
      <c r="C55" s="14">
        <f t="shared" si="3"/>
        <v>1045</v>
      </c>
      <c r="D55" s="14">
        <f t="shared" si="4"/>
        <v>5840</v>
      </c>
      <c r="E55" s="14">
        <f t="shared" si="5"/>
        <v>11438</v>
      </c>
      <c r="G55" s="15">
        <f>'Billing Mo'!Y55</f>
        <v>1094837</v>
      </c>
      <c r="H55" s="15">
        <f>'Billing Mo'!Z55</f>
        <v>122874</v>
      </c>
      <c r="I55" s="15">
        <f>'Billing Mo'!AC55</f>
        <v>15231</v>
      </c>
      <c r="K55" s="15">
        <f>'[2]FPC wSEB'!D250</f>
        <v>1144542</v>
      </c>
      <c r="L55" s="15">
        <f>'Billing Mo'!AF55</f>
        <v>717600</v>
      </c>
      <c r="M55" s="15">
        <f>'Billing Mo'!AG55</f>
        <v>317815</v>
      </c>
      <c r="N55" s="15">
        <f>'Billing Mo'!AH55</f>
        <v>92253</v>
      </c>
      <c r="O55" s="15">
        <f>'Billing Mo'!AI55</f>
        <v>225562</v>
      </c>
      <c r="P55" s="15">
        <f>'Billing Mo'!AJ55</f>
        <v>2266</v>
      </c>
      <c r="Q55" s="15">
        <f>'Billing Mo'!AK55</f>
        <v>174219</v>
      </c>
      <c r="S55" s="15">
        <f>[1]RESID!$AB153/[1]RESID!$U153*1000</f>
        <v>919.84627804531203</v>
      </c>
      <c r="T55" s="25">
        <f t="shared" si="6"/>
        <v>1045</v>
      </c>
      <c r="U55" s="25"/>
      <c r="V55" s="15">
        <f>[1]COML!$AB153/[1]COML!$J153*1000</f>
        <v>5431.8089874913021</v>
      </c>
      <c r="W55" s="25">
        <f t="shared" si="7"/>
        <v>5840</v>
      </c>
      <c r="X55" s="25"/>
      <c r="Y55" s="15">
        <f>[1]SPA!$AB153/[1]SPA!$F153*1000</f>
        <v>10640.338782745715</v>
      </c>
      <c r="Z55" s="25">
        <f t="shared" si="8"/>
        <v>11438</v>
      </c>
      <c r="AA55" s="25"/>
      <c r="AC55" s="14"/>
      <c r="AE55" s="15">
        <f t="shared" si="13"/>
        <v>13984948</v>
      </c>
      <c r="AF55" s="25">
        <f>SUM([1]RESID!$Z142:$Z153)</f>
        <v>14251715</v>
      </c>
      <c r="AJ55" s="15">
        <f t="shared" si="14"/>
        <v>8326318</v>
      </c>
      <c r="AK55" s="25">
        <f>SUM([1]COML!$Z142:$Z153)</f>
        <v>8357552</v>
      </c>
      <c r="AO55" s="15">
        <f t="shared" si="15"/>
        <v>1983439</v>
      </c>
      <c r="AP55" s="25">
        <f>SUM([1]SPA!$Z142:$Z153)</f>
        <v>2002806</v>
      </c>
      <c r="AT55" s="14">
        <f t="shared" si="16"/>
        <v>12589.464599932304</v>
      </c>
      <c r="AU55" s="14">
        <f t="shared" si="17"/>
        <v>12829.612343272513</v>
      </c>
      <c r="AX55" s="14"/>
      <c r="AY55" s="14">
        <f t="shared" si="18"/>
        <v>67117.324545199284</v>
      </c>
      <c r="AZ55" s="14">
        <f t="shared" si="10"/>
        <v>67369.09759960878</v>
      </c>
      <c r="BD55" s="15">
        <f>SUM(TOTAL_PEF_B!O44:O55)</f>
        <v>2584147</v>
      </c>
      <c r="BI55" s="15">
        <f>SUM('Billing Mo'!AH44:AH55)</f>
        <v>1064589</v>
      </c>
      <c r="BN55" s="14">
        <f>SUM('[1]Tot Retail'!$C142:$C153)</f>
        <v>27970187</v>
      </c>
      <c r="BO55" s="14">
        <f>SUM('[1]Tot Retail'!$Z142:$Z153)</f>
        <v>28287555</v>
      </c>
      <c r="BR55" s="14"/>
      <c r="BS55" s="199">
        <f>[3]RC!$I33</f>
        <v>1108408.8333333333</v>
      </c>
      <c r="BX55" s="199">
        <f>[3]CC!$I33</f>
        <v>123782.33333333333</v>
      </c>
    </row>
    <row r="56" spans="1:76">
      <c r="A56" s="2">
        <v>1995</v>
      </c>
      <c r="B56" s="2">
        <v>6</v>
      </c>
      <c r="C56" s="14">
        <f t="shared" si="3"/>
        <v>1320</v>
      </c>
      <c r="D56" s="14">
        <f t="shared" si="4"/>
        <v>6362</v>
      </c>
      <c r="E56" s="14">
        <f t="shared" si="5"/>
        <v>12488</v>
      </c>
      <c r="G56" s="15">
        <f>'Billing Mo'!Y56</f>
        <v>1115182</v>
      </c>
      <c r="H56" s="15">
        <f>'Billing Mo'!Z56</f>
        <v>126584</v>
      </c>
      <c r="I56" s="15">
        <f>'Billing Mo'!AC56</f>
        <v>15378</v>
      </c>
      <c r="K56" s="15">
        <f>'[2]FPC wSEB'!D251</f>
        <v>1471599</v>
      </c>
      <c r="L56" s="15">
        <f>'Billing Mo'!AF56</f>
        <v>805306</v>
      </c>
      <c r="M56" s="15">
        <f>'Billing Mo'!AG56</f>
        <v>340648</v>
      </c>
      <c r="N56" s="15">
        <f>'Billing Mo'!AH56</f>
        <v>100935</v>
      </c>
      <c r="O56" s="15">
        <f>'Billing Mo'!AI56</f>
        <v>239713</v>
      </c>
      <c r="P56" s="15">
        <f>'Billing Mo'!AJ56</f>
        <v>2291</v>
      </c>
      <c r="Q56" s="15">
        <f>'Billing Mo'!AK56</f>
        <v>192033</v>
      </c>
      <c r="S56" s="15">
        <f>[1]RESID!$AB154/[1]RESID!$U154*1000</f>
        <v>1257.96423546868</v>
      </c>
      <c r="T56" s="25">
        <f t="shared" si="6"/>
        <v>1320</v>
      </c>
      <c r="U56" s="25"/>
      <c r="V56" s="15">
        <f>[1]COML!$AB154/[1]COML!$J154*1000</f>
        <v>6226.8185913740999</v>
      </c>
      <c r="W56" s="25">
        <f t="shared" si="7"/>
        <v>6362</v>
      </c>
      <c r="X56" s="25"/>
      <c r="Y56" s="15">
        <f>[1]SPA!$AB154/[1]SPA!$F154*1000</f>
        <v>12020.808947847576</v>
      </c>
      <c r="Z56" s="25">
        <f t="shared" si="8"/>
        <v>12488</v>
      </c>
      <c r="AA56" s="25"/>
      <c r="AC56" s="14"/>
      <c r="AE56" s="15">
        <f t="shared" si="13"/>
        <v>14207651</v>
      </c>
      <c r="AF56" s="25">
        <f>SUM([1]RESID!$Z143:$Z154)</f>
        <v>14342985</v>
      </c>
      <c r="AJ56" s="15">
        <f t="shared" si="14"/>
        <v>8385481</v>
      </c>
      <c r="AK56" s="25">
        <f>SUM([1]COML!$Z143:$Z154)</f>
        <v>8376216</v>
      </c>
      <c r="AO56" s="15">
        <f t="shared" si="15"/>
        <v>2004869</v>
      </c>
      <c r="AP56" s="25">
        <f>SUM([1]SPA!$Z143:$Z154)</f>
        <v>2012563</v>
      </c>
      <c r="AT56" s="14">
        <f t="shared" si="16"/>
        <v>12761.712783449007</v>
      </c>
      <c r="AU56" s="14">
        <f t="shared" si="17"/>
        <v>12883.273598662958</v>
      </c>
      <c r="AX56" s="14"/>
      <c r="AY56" s="14">
        <f t="shared" si="18"/>
        <v>67423.347026728588</v>
      </c>
      <c r="AZ56" s="14">
        <f t="shared" si="10"/>
        <v>67348.851919029621</v>
      </c>
      <c r="BD56" s="15">
        <f>SUM(TOTAL_PEF_B!O45:O56)</f>
        <v>2599908</v>
      </c>
      <c r="BI56" s="15">
        <f>SUM('Billing Mo'!AH45:AH56)</f>
        <v>1082496</v>
      </c>
      <c r="BN56" s="14">
        <f>SUM('[1]Tot Retail'!$C143:$C154)</f>
        <v>28307252</v>
      </c>
      <c r="BO56" s="14">
        <f>SUM('[1]Tot Retail'!$Z143:$Z154)</f>
        <v>28441015</v>
      </c>
      <c r="BR56" s="14"/>
      <c r="BS56" s="199">
        <f>[3]RC!$I34</f>
        <v>1110041.5833333333</v>
      </c>
      <c r="BX56" s="199">
        <f>[3]CC!$I34</f>
        <v>123999.16666666667</v>
      </c>
    </row>
    <row r="57" spans="1:76">
      <c r="A57" s="2">
        <v>1995</v>
      </c>
      <c r="B57" s="2">
        <v>7</v>
      </c>
      <c r="C57" s="14">
        <f t="shared" si="3"/>
        <v>1341</v>
      </c>
      <c r="D57" s="14">
        <f t="shared" si="4"/>
        <v>6333</v>
      </c>
      <c r="E57" s="14">
        <f t="shared" si="5"/>
        <v>11186</v>
      </c>
      <c r="G57" s="15">
        <f>'Billing Mo'!Y57</f>
        <v>1093422</v>
      </c>
      <c r="H57" s="15">
        <f>'Billing Mo'!Z57</f>
        <v>124513</v>
      </c>
      <c r="I57" s="15">
        <f>'Billing Mo'!AC57</f>
        <v>15301</v>
      </c>
      <c r="K57" s="15">
        <f>'[2]FPC wSEB'!D252</f>
        <v>1466071</v>
      </c>
      <c r="L57" s="15">
        <f>'Billing Mo'!AF57</f>
        <v>788534</v>
      </c>
      <c r="M57" s="15">
        <f>'Billing Mo'!AG57</f>
        <v>319163</v>
      </c>
      <c r="N57" s="15">
        <f>'Billing Mo'!AH57</f>
        <v>101594</v>
      </c>
      <c r="O57" s="15">
        <f>'Billing Mo'!AI57</f>
        <v>217569</v>
      </c>
      <c r="P57" s="15">
        <f>'Billing Mo'!AJ57</f>
        <v>2283</v>
      </c>
      <c r="Q57" s="15">
        <f>'Billing Mo'!AK57</f>
        <v>171157</v>
      </c>
      <c r="S57" s="15">
        <f>[1]RESID!$AB155/[1]RESID!$U155*1000</f>
        <v>1381.8368492357081</v>
      </c>
      <c r="T57" s="25">
        <f t="shared" si="6"/>
        <v>1341</v>
      </c>
      <c r="U57" s="25"/>
      <c r="V57" s="15">
        <f>[1]COML!$AB155/[1]COML!$J155*1000</f>
        <v>6415.6987144322275</v>
      </c>
      <c r="W57" s="25">
        <f t="shared" si="7"/>
        <v>6333</v>
      </c>
      <c r="X57" s="25"/>
      <c r="Y57" s="15">
        <f>[1]SPA!$AB155/[1]SPA!$F155*1000</f>
        <v>11568.917064244166</v>
      </c>
      <c r="Z57" s="25">
        <f t="shared" si="8"/>
        <v>11186</v>
      </c>
      <c r="AA57" s="25"/>
      <c r="AC57" s="14"/>
      <c r="AE57" s="15">
        <f t="shared" si="13"/>
        <v>14231305</v>
      </c>
      <c r="AF57" s="25">
        <f>SUM([1]RESID!$Z144:$Z155)</f>
        <v>14465276</v>
      </c>
      <c r="AJ57" s="15">
        <f t="shared" si="14"/>
        <v>8392834</v>
      </c>
      <c r="AK57" s="25">
        <f>SUM([1]COML!$Z144:$Z155)</f>
        <v>8412525</v>
      </c>
      <c r="AO57" s="15">
        <f t="shared" si="15"/>
        <v>2004071</v>
      </c>
      <c r="AP57" s="25">
        <f>SUM([1]SPA!$Z144:$Z155)</f>
        <v>2021039</v>
      </c>
      <c r="AT57" s="14">
        <f t="shared" si="16"/>
        <v>12775.340915696093</v>
      </c>
      <c r="AU57" s="14">
        <f t="shared" si="17"/>
        <v>12985.375012315224</v>
      </c>
      <c r="AX57" s="14"/>
      <c r="AY57" s="14">
        <f t="shared" si="18"/>
        <v>67416.60815112073</v>
      </c>
      <c r="AZ57" s="14">
        <f t="shared" si="10"/>
        <v>67574.778851399533</v>
      </c>
      <c r="BD57" s="15">
        <f>SUM(TOTAL_PEF_B!O46:O57)</f>
        <v>2589270</v>
      </c>
      <c r="BI57" s="15">
        <f>SUM('Billing Mo'!AH46:AH57)</f>
        <v>1103906</v>
      </c>
      <c r="BN57" s="14">
        <f>SUM('[1]Tot Retail'!$C144:$C155)</f>
        <v>28348309</v>
      </c>
      <c r="BO57" s="14">
        <f>SUM('[1]Tot Retail'!$Z144:$Z155)</f>
        <v>28618939</v>
      </c>
      <c r="BR57" s="14"/>
      <c r="BS57" s="199">
        <f>[3]RC!$I35</f>
        <v>1111791.0833333333</v>
      </c>
      <c r="BX57" s="199">
        <f>[3]CC!$I35</f>
        <v>124226.33333333333</v>
      </c>
    </row>
    <row r="58" spans="1:76">
      <c r="A58" s="2">
        <v>1995</v>
      </c>
      <c r="B58" s="2">
        <v>8</v>
      </c>
      <c r="C58" s="14">
        <f t="shared" si="3"/>
        <v>1380</v>
      </c>
      <c r="D58" s="14">
        <f t="shared" si="4"/>
        <v>6489</v>
      </c>
      <c r="E58" s="14">
        <f t="shared" si="5"/>
        <v>11652</v>
      </c>
      <c r="G58" s="15">
        <f>'Billing Mo'!Y58</f>
        <v>1095596</v>
      </c>
      <c r="H58" s="15">
        <f>'Billing Mo'!Z58</f>
        <v>125445</v>
      </c>
      <c r="I58" s="15">
        <f>'Billing Mo'!AC58</f>
        <v>15092</v>
      </c>
      <c r="K58" s="15">
        <f>'[2]FPC wSEB'!D253</f>
        <v>1512211</v>
      </c>
      <c r="L58" s="15">
        <f>'Billing Mo'!AF58</f>
        <v>814019</v>
      </c>
      <c r="M58" s="15">
        <f>'Billing Mo'!AG58</f>
        <v>320662</v>
      </c>
      <c r="N58" s="15">
        <f>'Billing Mo'!AH58</f>
        <v>105862</v>
      </c>
      <c r="O58" s="15">
        <f>'Billing Mo'!AI58</f>
        <v>214800</v>
      </c>
      <c r="P58" s="15">
        <f>'Billing Mo'!AJ58</f>
        <v>2243</v>
      </c>
      <c r="Q58" s="15">
        <f>'Billing Mo'!AK58</f>
        <v>175857</v>
      </c>
      <c r="S58" s="15">
        <f>[1]RESID!$AB156/[1]RESID!$U156*1000</f>
        <v>1424.294445443106</v>
      </c>
      <c r="T58" s="25">
        <f t="shared" si="6"/>
        <v>1380</v>
      </c>
      <c r="U58" s="25"/>
      <c r="V58" s="15">
        <f>[1]COML!$AB156/[1]COML!$J156*1000</f>
        <v>6556.1290929915122</v>
      </c>
      <c r="W58" s="25">
        <f t="shared" si="7"/>
        <v>6489</v>
      </c>
      <c r="X58" s="25"/>
      <c r="Y58" s="15">
        <f>[1]SPA!$AB156/[1]SPA!$F156*1000</f>
        <v>12082.096474953618</v>
      </c>
      <c r="Z58" s="25">
        <f t="shared" si="8"/>
        <v>11652</v>
      </c>
      <c r="AA58" s="25"/>
      <c r="AC58" s="14"/>
      <c r="AE58" s="15">
        <f t="shared" si="13"/>
        <v>14379792</v>
      </c>
      <c r="AF58" s="25">
        <f>SUM([1]RESID!$Z145:$Z156)</f>
        <v>14567520</v>
      </c>
      <c r="AJ58" s="15">
        <f t="shared" si="14"/>
        <v>8449446</v>
      </c>
      <c r="AK58" s="25">
        <f>SUM([1]COML!$Z145:$Z156)</f>
        <v>8455479</v>
      </c>
      <c r="AO58" s="15">
        <f t="shared" si="15"/>
        <v>2014729</v>
      </c>
      <c r="AP58" s="25">
        <f>SUM([1]SPA!$Z145:$Z156)</f>
        <v>2027114</v>
      </c>
      <c r="AT58" s="14">
        <f t="shared" si="16"/>
        <v>12899.86276877252</v>
      </c>
      <c r="AU58" s="14">
        <f t="shared" si="17"/>
        <v>13068.270311653259</v>
      </c>
      <c r="AX58" s="14"/>
      <c r="AY58" s="14">
        <f t="shared" si="18"/>
        <v>67767.562072540095</v>
      </c>
      <c r="AZ58" s="14">
        <f t="shared" si="10"/>
        <v>67815.94887825301</v>
      </c>
      <c r="BD58" s="15">
        <f>SUM(TOTAL_PEF_B!O47:O58)</f>
        <v>2589714</v>
      </c>
      <c r="BI58" s="15">
        <f>SUM('Billing Mo'!AH47:AH58)</f>
        <v>1125524</v>
      </c>
      <c r="BN58" s="14">
        <f>SUM('[1]Tot Retail'!$C145:$C156)</f>
        <v>28586157</v>
      </c>
      <c r="BO58" s="14">
        <f>SUM('[1]Tot Retail'!$Z145:$Z156)</f>
        <v>28792303</v>
      </c>
      <c r="BR58" s="14"/>
      <c r="BS58" s="199">
        <f>[3]RC!$I36</f>
        <v>1113965.75</v>
      </c>
      <c r="BX58" s="199">
        <f>[3]CC!$I36</f>
        <v>124586.08333333333</v>
      </c>
    </row>
    <row r="59" spans="1:76">
      <c r="A59" s="2">
        <v>1995</v>
      </c>
      <c r="B59" s="2">
        <v>9</v>
      </c>
      <c r="C59" s="14">
        <f t="shared" si="3"/>
        <v>1405</v>
      </c>
      <c r="D59" s="14">
        <f t="shared" si="4"/>
        <v>6782</v>
      </c>
      <c r="E59" s="14">
        <f t="shared" si="5"/>
        <v>13687</v>
      </c>
      <c r="G59" s="15">
        <f>'Billing Mo'!Y59</f>
        <v>1133385</v>
      </c>
      <c r="H59" s="15">
        <f>'Billing Mo'!Z59</f>
        <v>129901</v>
      </c>
      <c r="I59" s="15">
        <f>'Billing Mo'!AC59</f>
        <v>15572</v>
      </c>
      <c r="K59" s="15">
        <f>'[2]FPC wSEB'!D254</f>
        <v>1592843</v>
      </c>
      <c r="L59" s="15">
        <f>'Billing Mo'!AF59</f>
        <v>880939</v>
      </c>
      <c r="M59" s="15">
        <f>'Billing Mo'!AG59</f>
        <v>350293</v>
      </c>
      <c r="N59" s="15">
        <f>'Billing Mo'!AH59</f>
        <v>110676</v>
      </c>
      <c r="O59" s="15">
        <f>'Billing Mo'!AI59</f>
        <v>239617</v>
      </c>
      <c r="P59" s="15">
        <f>'Billing Mo'!AJ59</f>
        <v>2248</v>
      </c>
      <c r="Q59" s="15">
        <f>'Billing Mo'!AK59</f>
        <v>213129</v>
      </c>
      <c r="S59" s="15">
        <f>[1]RESID!$AB157/[1]RESID!$U157*1000</f>
        <v>1420.8610013489422</v>
      </c>
      <c r="T59" s="25">
        <f t="shared" si="6"/>
        <v>1405</v>
      </c>
      <c r="U59" s="25"/>
      <c r="V59" s="15">
        <f>[1]COML!$AB157/[1]COML!$J157*1000</f>
        <v>6833.4742710388673</v>
      </c>
      <c r="W59" s="25">
        <f t="shared" si="7"/>
        <v>6782</v>
      </c>
      <c r="X59" s="25"/>
      <c r="Y59" s="15">
        <f>[1]SPA!$AB157/[1]SPA!$F157*1000</f>
        <v>13648.407397893654</v>
      </c>
      <c r="Z59" s="25">
        <f t="shared" si="8"/>
        <v>13687</v>
      </c>
      <c r="AA59" s="25"/>
      <c r="AC59" s="14"/>
      <c r="AE59" s="15">
        <f t="shared" si="13"/>
        <v>14571536</v>
      </c>
      <c r="AF59" s="25">
        <f>SUM([1]RESID!$Z146:$Z157)</f>
        <v>14652913</v>
      </c>
      <c r="AJ59" s="15">
        <f t="shared" si="14"/>
        <v>8533046</v>
      </c>
      <c r="AK59" s="25">
        <f>SUM([1]COML!$Z146:$Z157)</f>
        <v>8508211</v>
      </c>
      <c r="AO59" s="15">
        <f t="shared" si="15"/>
        <v>2034275</v>
      </c>
      <c r="AP59" s="25">
        <f>SUM([1]SPA!$Z146:$Z157)</f>
        <v>2036488</v>
      </c>
      <c r="AT59" s="14">
        <f t="shared" si="16"/>
        <v>13028.538985193931</v>
      </c>
      <c r="AU59" s="14">
        <f t="shared" si="17"/>
        <v>13101.298879346348</v>
      </c>
      <c r="AX59" s="14"/>
      <c r="AY59" s="14">
        <f t="shared" si="18"/>
        <v>68148.87836745994</v>
      </c>
      <c r="AZ59" s="14">
        <f t="shared" si="10"/>
        <v>67950.534494210486</v>
      </c>
      <c r="BD59" s="15">
        <f>SUM(TOTAL_PEF_B!O48:O59)</f>
        <v>2599441</v>
      </c>
      <c r="BI59" s="15">
        <f>SUM('Billing Mo'!AH48:AH59)</f>
        <v>1139357</v>
      </c>
      <c r="BN59" s="14">
        <f>SUM('[1]Tot Retail'!$C146:$C157)</f>
        <v>28904654</v>
      </c>
      <c r="BO59" s="14">
        <f>SUM('[1]Tot Retail'!$Z146:$Z157)</f>
        <v>28963409</v>
      </c>
      <c r="BR59" s="14"/>
      <c r="BS59" s="199">
        <f>[3]RC!$I37</f>
        <v>1115828.0833333333</v>
      </c>
      <c r="BX59" s="199">
        <f>[3]CC!$I37</f>
        <v>124933.08333333333</v>
      </c>
    </row>
    <row r="60" spans="1:76">
      <c r="A60" s="2">
        <v>1995</v>
      </c>
      <c r="B60" s="2">
        <v>10</v>
      </c>
      <c r="C60" s="14">
        <f t="shared" si="3"/>
        <v>1245</v>
      </c>
      <c r="D60" s="14">
        <f t="shared" si="4"/>
        <v>6100</v>
      </c>
      <c r="E60" s="14">
        <f t="shared" si="5"/>
        <v>12380</v>
      </c>
      <c r="G60" s="15">
        <f>'Billing Mo'!Y60</f>
        <v>1116063</v>
      </c>
      <c r="H60" s="15">
        <f>'Billing Mo'!Z60</f>
        <v>127381</v>
      </c>
      <c r="I60" s="15">
        <f>'Billing Mo'!AC60</f>
        <v>15449</v>
      </c>
      <c r="K60" s="15">
        <f>'[2]FPC wSEB'!D255</f>
        <v>1389479</v>
      </c>
      <c r="L60" s="15">
        <f>'Billing Mo'!AF60</f>
        <v>777035</v>
      </c>
      <c r="M60" s="15">
        <f>'Billing Mo'!AG60</f>
        <v>333717</v>
      </c>
      <c r="N60" s="15">
        <f>'Billing Mo'!AH60</f>
        <v>114586</v>
      </c>
      <c r="O60" s="15">
        <f>'Billing Mo'!AI60</f>
        <v>219131</v>
      </c>
      <c r="P60" s="15">
        <f>'Billing Mo'!AJ60</f>
        <v>2330</v>
      </c>
      <c r="Q60" s="15">
        <f>'Billing Mo'!AK60</f>
        <v>191256</v>
      </c>
      <c r="S60" s="15">
        <f>[1]RESID!$AB158/[1]RESID!$U158*1000</f>
        <v>1177.4940416609215</v>
      </c>
      <c r="T60" s="25">
        <f t="shared" si="6"/>
        <v>1245</v>
      </c>
      <c r="U60" s="25"/>
      <c r="V60" s="15">
        <f>[1]COML!$AB158/[1]COML!$J158*1000</f>
        <v>5923.9436619718308</v>
      </c>
      <c r="W60" s="25">
        <f t="shared" si="7"/>
        <v>6100</v>
      </c>
      <c r="X60" s="25"/>
      <c r="Y60" s="15">
        <f>[1]SPA!$AB158/[1]SPA!$F158*1000</f>
        <v>11940.902323775001</v>
      </c>
      <c r="Z60" s="25">
        <f t="shared" si="8"/>
        <v>12380</v>
      </c>
      <c r="AA60" s="25"/>
      <c r="AC60" s="14"/>
      <c r="AE60" s="15">
        <f t="shared" si="13"/>
        <v>14792398</v>
      </c>
      <c r="AF60" s="25">
        <f>SUM([1]RESID!$Z147:$Z158)</f>
        <v>14682234</v>
      </c>
      <c r="AJ60" s="15">
        <f t="shared" si="14"/>
        <v>8590037</v>
      </c>
      <c r="AK60" s="25">
        <f>SUM([1]COML!$Z147:$Z158)</f>
        <v>8510232</v>
      </c>
      <c r="AO60" s="15">
        <f t="shared" si="15"/>
        <v>2048534</v>
      </c>
      <c r="AP60" s="25">
        <f>SUM([1]SPA!$Z147:$Z158)</f>
        <v>2032798</v>
      </c>
      <c r="AT60" s="14">
        <f t="shared" si="16"/>
        <v>13205.830781634193</v>
      </c>
      <c r="AU60" s="14">
        <f t="shared" si="17"/>
        <v>13107.482485284409</v>
      </c>
      <c r="AX60" s="14"/>
      <c r="AY60" s="14">
        <f t="shared" si="18"/>
        <v>68447.100804987029</v>
      </c>
      <c r="AZ60" s="14">
        <f t="shared" si="10"/>
        <v>67811.198901451338</v>
      </c>
      <c r="BD60" s="15">
        <f>SUM(TOTAL_PEF_B!O49:O60)</f>
        <v>2608896</v>
      </c>
      <c r="BI60" s="15">
        <f>SUM('Billing Mo'!AH49:AH60)</f>
        <v>1168363</v>
      </c>
      <c r="BN60" s="14">
        <f>SUM('[1]Tot Retail'!$C147:$C158)</f>
        <v>29235333</v>
      </c>
      <c r="BO60" s="14">
        <f>SUM('[1]Tot Retail'!$Z147:$Z158)</f>
        <v>29029628</v>
      </c>
      <c r="BR60" s="14"/>
      <c r="BS60" s="199">
        <f>[3]RC!$I38</f>
        <v>1117609</v>
      </c>
      <c r="BX60" s="199">
        <f>[3]CC!$I38</f>
        <v>125225.5</v>
      </c>
    </row>
    <row r="61" spans="1:76">
      <c r="A61" s="2">
        <v>1995</v>
      </c>
      <c r="B61" s="2">
        <v>11</v>
      </c>
      <c r="C61" s="14">
        <f t="shared" si="3"/>
        <v>916</v>
      </c>
      <c r="D61" s="14">
        <f t="shared" si="4"/>
        <v>5670</v>
      </c>
      <c r="E61" s="14">
        <f t="shared" si="5"/>
        <v>11666</v>
      </c>
      <c r="G61" s="15">
        <f>'Billing Mo'!Y61</f>
        <v>1159977</v>
      </c>
      <c r="H61" s="15">
        <f>'Billing Mo'!Z61</f>
        <v>130818</v>
      </c>
      <c r="I61" s="15">
        <f>'Billing Mo'!AC61</f>
        <v>15667</v>
      </c>
      <c r="K61" s="15">
        <f>'[2]FPC wSEB'!D256</f>
        <v>1062687</v>
      </c>
      <c r="L61" s="15">
        <f>'Billing Mo'!AF61</f>
        <v>741733</v>
      </c>
      <c r="M61" s="15">
        <f>'Billing Mo'!AG61</f>
        <v>330082</v>
      </c>
      <c r="N61" s="15">
        <f>'Billing Mo'!AH61</f>
        <v>114427</v>
      </c>
      <c r="O61" s="15">
        <f>'Billing Mo'!AI61</f>
        <v>215655</v>
      </c>
      <c r="P61" s="15">
        <f>'Billing Mo'!AJ61</f>
        <v>2354</v>
      </c>
      <c r="Q61" s="15">
        <f>'Billing Mo'!AK61</f>
        <v>182770</v>
      </c>
      <c r="S61" s="15">
        <f>[1]RESID!$AB159/[1]RESID!$U159*1000</f>
        <v>909.36861832580246</v>
      </c>
      <c r="T61" s="25">
        <f t="shared" si="6"/>
        <v>916</v>
      </c>
      <c r="U61" s="25"/>
      <c r="V61" s="15">
        <f>[1]COML!$AB159/[1]COML!$J159*1000</f>
        <v>5739.7266689040998</v>
      </c>
      <c r="W61" s="25">
        <f t="shared" si="7"/>
        <v>5670</v>
      </c>
      <c r="X61" s="25"/>
      <c r="Y61" s="15">
        <f>[1]SPA!$AB159/[1]SPA!$F159*1000</f>
        <v>11532.265270951681</v>
      </c>
      <c r="Z61" s="25">
        <f t="shared" si="8"/>
        <v>11666</v>
      </c>
      <c r="AA61" s="25"/>
      <c r="AC61" s="14"/>
      <c r="AE61" s="15">
        <f t="shared" si="13"/>
        <v>14875812</v>
      </c>
      <c r="AF61" s="25">
        <f>SUM([1]RESID!$Z148:$Z159)</f>
        <v>14725684</v>
      </c>
      <c r="AJ61" s="15">
        <f t="shared" si="14"/>
        <v>8649027</v>
      </c>
      <c r="AK61" s="25">
        <f>SUM([1]COML!$Z148:$Z159)</f>
        <v>8578441</v>
      </c>
      <c r="AO61" s="15">
        <f t="shared" si="15"/>
        <v>2064602</v>
      </c>
      <c r="AP61" s="25">
        <f>SUM([1]SPA!$Z148:$Z159)</f>
        <v>2048438</v>
      </c>
      <c r="AT61" s="14">
        <f t="shared" si="16"/>
        <v>13231.675925987009</v>
      </c>
      <c r="AU61" s="14">
        <f t="shared" si="17"/>
        <v>13098.140691512643</v>
      </c>
      <c r="AX61" s="14"/>
      <c r="AY61" s="14">
        <f t="shared" si="18"/>
        <v>68616.160460877436</v>
      </c>
      <c r="AZ61" s="14">
        <f t="shared" si="10"/>
        <v>68056.173736094235</v>
      </c>
      <c r="BD61" s="15">
        <f>SUM(TOTAL_PEF_B!O50:O61)</f>
        <v>2614909</v>
      </c>
      <c r="BI61" s="15">
        <f>SUM('Billing Mo'!AH50:AH61)</f>
        <v>1204848</v>
      </c>
      <c r="BN61" s="14">
        <f>SUM('[1]Tot Retail'!$C148:$C159)</f>
        <v>29436419</v>
      </c>
      <c r="BO61" s="14">
        <f>SUM('[1]Tot Retail'!$Z148:$Z159)</f>
        <v>29199541</v>
      </c>
      <c r="BR61" s="14"/>
      <c r="BS61" s="199">
        <f>[3]RC!$I39</f>
        <v>1119283.6666666667</v>
      </c>
      <c r="BX61" s="199">
        <f>[3]CC!$I39</f>
        <v>125551.41666666667</v>
      </c>
    </row>
    <row r="62" spans="1:76">
      <c r="A62" s="2">
        <v>1995</v>
      </c>
      <c r="B62" s="2">
        <v>12</v>
      </c>
      <c r="C62" s="14">
        <f t="shared" si="3"/>
        <v>892</v>
      </c>
      <c r="D62" s="14">
        <f t="shared" si="4"/>
        <v>4979</v>
      </c>
      <c r="E62" s="14">
        <f t="shared" si="5"/>
        <v>10100</v>
      </c>
      <c r="G62" s="15">
        <f>'Billing Mo'!Y62</f>
        <v>1127273</v>
      </c>
      <c r="H62" s="15">
        <f>'Billing Mo'!Z62</f>
        <v>126081</v>
      </c>
      <c r="I62" s="15">
        <f>'Billing Mo'!AC62</f>
        <v>15288</v>
      </c>
      <c r="K62" s="15">
        <f>'[2]FPC wSEB'!D257</f>
        <v>1005094</v>
      </c>
      <c r="L62" s="15">
        <f>'Billing Mo'!AF62</f>
        <v>627762</v>
      </c>
      <c r="M62" s="15">
        <f>'Billing Mo'!AG62</f>
        <v>348483</v>
      </c>
      <c r="N62" s="15">
        <f>'Billing Mo'!AH62</f>
        <v>128538</v>
      </c>
      <c r="O62" s="15">
        <f>'Billing Mo'!AI62</f>
        <v>219945</v>
      </c>
      <c r="P62" s="15">
        <f>'Billing Mo'!AJ62</f>
        <v>2230</v>
      </c>
      <c r="Q62" s="15">
        <f>'Billing Mo'!AK62</f>
        <v>154407</v>
      </c>
      <c r="S62" s="15">
        <f>[1]RESID!$AB160/[1]RESID!$U160*1000</f>
        <v>888.82617915750893</v>
      </c>
      <c r="T62" s="25">
        <f t="shared" si="6"/>
        <v>892</v>
      </c>
      <c r="U62" s="25"/>
      <c r="V62" s="15">
        <f>[1]COML!$AB160/[1]COML!$J160*1000</f>
        <v>5079.3583425683582</v>
      </c>
      <c r="W62" s="25">
        <f t="shared" si="7"/>
        <v>4979</v>
      </c>
      <c r="X62" s="25"/>
      <c r="Y62" s="15">
        <f>[1]SPA!$AB160/[1]SPA!$F160*1000</f>
        <v>10318.158032443745</v>
      </c>
      <c r="Z62" s="25">
        <f t="shared" si="8"/>
        <v>10100</v>
      </c>
      <c r="AA62" s="25"/>
      <c r="AC62" s="14"/>
      <c r="AE62" s="15">
        <f t="shared" si="13"/>
        <v>14937962</v>
      </c>
      <c r="AF62" s="25">
        <f>SUM([1]RESID!$Z149:$Z160)</f>
        <v>14732245</v>
      </c>
      <c r="AJ62" s="15">
        <f t="shared" si="14"/>
        <v>8612145</v>
      </c>
      <c r="AK62" s="25">
        <f>SUM([1]COML!$Z149:$Z160)</f>
        <v>8593322</v>
      </c>
      <c r="AO62" s="15">
        <f t="shared" si="15"/>
        <v>2057725</v>
      </c>
      <c r="AP62" s="25">
        <f>SUM([1]SPA!$Z149:$Z160)</f>
        <v>2051087</v>
      </c>
      <c r="AT62" s="14">
        <f t="shared" si="16"/>
        <v>13281.979219698776</v>
      </c>
      <c r="AU62" s="14">
        <f t="shared" si="17"/>
        <v>13099.067459772037</v>
      </c>
      <c r="AX62" s="14"/>
      <c r="AY62" s="14">
        <f t="shared" si="18"/>
        <v>68248.120375231549</v>
      </c>
      <c r="AZ62" s="14">
        <f t="shared" si="10"/>
        <v>68098.954938534531</v>
      </c>
      <c r="BD62" s="15">
        <f>SUM(TOTAL_PEF_B!O51:O62)</f>
        <v>2617699</v>
      </c>
      <c r="BI62" s="15">
        <f>SUM('Billing Mo'!AH51:AH62)</f>
        <v>1246720</v>
      </c>
      <c r="BN62" s="14">
        <f>SUM('[1]Tot Retail'!$C149:$C160)</f>
        <v>29499473</v>
      </c>
      <c r="BO62" s="14">
        <f>SUM('[1]Tot Retail'!$Z149:$Z160)</f>
        <v>29268295</v>
      </c>
      <c r="BR62" s="14"/>
      <c r="BS62" s="199">
        <f>[3]RC!$I40</f>
        <v>1120706.25</v>
      </c>
      <c r="BX62" s="199">
        <f>[3]CC!$I40</f>
        <v>125786.75</v>
      </c>
    </row>
    <row r="63" spans="1:76">
      <c r="A63" s="2">
        <v>1996</v>
      </c>
      <c r="B63" s="2">
        <v>1</v>
      </c>
      <c r="C63" s="14">
        <f t="shared" si="3"/>
        <v>1262</v>
      </c>
      <c r="D63" s="14">
        <f t="shared" si="4"/>
        <v>4797</v>
      </c>
      <c r="E63" s="14">
        <f t="shared" si="5"/>
        <v>9638</v>
      </c>
      <c r="G63" s="15">
        <f>'Billing Mo'!Y63</f>
        <v>1134514</v>
      </c>
      <c r="H63" s="15">
        <f>'Billing Mo'!Z63</f>
        <v>127267</v>
      </c>
      <c r="I63" s="15">
        <f>'Billing Mo'!AC63</f>
        <v>15344</v>
      </c>
      <c r="K63" s="15">
        <f>'[2]FPC wSEB'!D258</f>
        <v>1431693</v>
      </c>
      <c r="L63" s="15">
        <f>'Billing Mo'!AF63</f>
        <v>610439</v>
      </c>
      <c r="M63" s="15">
        <f>'Billing Mo'!AG63</f>
        <v>319114</v>
      </c>
      <c r="N63" s="15">
        <f>'Billing Mo'!AH63</f>
        <v>119617</v>
      </c>
      <c r="O63" s="15">
        <f>'Billing Mo'!AI63</f>
        <v>199497</v>
      </c>
      <c r="P63" s="15">
        <f>'Billing Mo'!AJ63</f>
        <v>2252</v>
      </c>
      <c r="Q63" s="15">
        <f>'Billing Mo'!AK63</f>
        <v>147889</v>
      </c>
      <c r="S63" s="15">
        <f>[1]RESID!$AB161/[1]RESID!$U161*1000</f>
        <v>989.51452622370459</v>
      </c>
      <c r="T63" s="25">
        <f t="shared" si="6"/>
        <v>1262</v>
      </c>
      <c r="U63" s="14"/>
      <c r="V63" s="15">
        <f>[1]COML!$AB161/[1]COML!$J161*1000</f>
        <v>4525.6432220284078</v>
      </c>
      <c r="W63" s="25">
        <f t="shared" si="7"/>
        <v>4797</v>
      </c>
      <c r="X63" s="14"/>
      <c r="Y63" s="15">
        <f>[1]SPA!$AB161/[1]SPA!$F161*1000</f>
        <v>9550.8993743482806</v>
      </c>
      <c r="Z63" s="25">
        <f t="shared" si="8"/>
        <v>9638</v>
      </c>
      <c r="AA63" s="14"/>
      <c r="AC63" s="14"/>
      <c r="AE63" s="15">
        <f t="shared" si="13"/>
        <v>15262151</v>
      </c>
      <c r="AF63" s="25">
        <f>SUM([1]RESID!$Z150:$Z161)</f>
        <v>14683461</v>
      </c>
      <c r="AJ63" s="15">
        <f t="shared" si="14"/>
        <v>8622243</v>
      </c>
      <c r="AK63" s="25">
        <f>SUM([1]COML!$Z150:$Z161)</f>
        <v>8547094</v>
      </c>
      <c r="AO63" s="15">
        <f t="shared" si="15"/>
        <v>2063768</v>
      </c>
      <c r="AP63" s="25">
        <f>SUM([1]SPA!$Z150:$Z161)</f>
        <v>2052096</v>
      </c>
      <c r="AT63" s="14">
        <f t="shared" si="16"/>
        <v>13566.311223407032</v>
      </c>
      <c r="AU63" s="14">
        <f t="shared" si="17"/>
        <v>13051.921826927242</v>
      </c>
      <c r="AX63" s="14"/>
      <c r="AY63" s="14">
        <f t="shared" si="18"/>
        <v>68197.761607213484</v>
      </c>
      <c r="AZ63" s="14">
        <f t="shared" si="10"/>
        <v>67603.369453452498</v>
      </c>
      <c r="BD63" s="15">
        <f>SUM(TOTAL_PEF_B!O52:O63)</f>
        <v>2621309</v>
      </c>
      <c r="BI63" s="15">
        <f>SUM('Billing Mo'!AH52:AH63)</f>
        <v>1275338</v>
      </c>
      <c r="BN63" s="14">
        <f>SUM('[1]Tot Retail'!$C150:$C161)</f>
        <v>29872049</v>
      </c>
      <c r="BO63" s="14">
        <f>SUM('[1]Tot Retail'!$Z150:$Z161)</f>
        <v>29206538</v>
      </c>
      <c r="BR63" s="14"/>
      <c r="BS63" s="199">
        <f>[3]RC!$I41</f>
        <v>1122128.5</v>
      </c>
      <c r="BX63" s="199">
        <f>[3]CC!$I41</f>
        <v>126123.75</v>
      </c>
    </row>
    <row r="64" spans="1:76">
      <c r="A64" s="2">
        <v>1996</v>
      </c>
      <c r="B64" s="2">
        <v>2</v>
      </c>
      <c r="C64" s="14">
        <f t="shared" si="3"/>
        <v>1129</v>
      </c>
      <c r="D64" s="14">
        <f t="shared" si="4"/>
        <v>5142</v>
      </c>
      <c r="E64" s="14">
        <f t="shared" si="5"/>
        <v>10589</v>
      </c>
      <c r="G64" s="15">
        <f>'Billing Mo'!Y64</f>
        <v>1157582</v>
      </c>
      <c r="H64" s="15">
        <f>'Billing Mo'!Z64</f>
        <v>128692</v>
      </c>
      <c r="I64" s="15">
        <f>'Billing Mo'!AC64</f>
        <v>15529</v>
      </c>
      <c r="K64" s="15">
        <f>'[2]FPC wSEB'!D259</f>
        <v>1307365</v>
      </c>
      <c r="L64" s="15">
        <f>'Billing Mo'!AF64</f>
        <v>661745</v>
      </c>
      <c r="M64" s="15">
        <f>'Billing Mo'!AG64</f>
        <v>334088</v>
      </c>
      <c r="N64" s="15">
        <f>'Billing Mo'!AH64</f>
        <v>114494</v>
      </c>
      <c r="O64" s="15">
        <f>'Billing Mo'!AI64</f>
        <v>219594</v>
      </c>
      <c r="P64" s="15">
        <f>'Billing Mo'!AJ64</f>
        <v>2257</v>
      </c>
      <c r="Q64" s="15">
        <f>'Billing Mo'!AK64</f>
        <v>164429</v>
      </c>
      <c r="S64" s="15">
        <f>[1]RESID!$AB162/[1]RESID!$U162*1000</f>
        <v>964.53556893206917</v>
      </c>
      <c r="T64" s="25">
        <f t="shared" si="6"/>
        <v>1129</v>
      </c>
      <c r="U64" s="14"/>
      <c r="V64" s="15">
        <f>[1]COML!$AB162/[1]COML!$J162*1000</f>
        <v>4959.5654609973235</v>
      </c>
      <c r="W64" s="25">
        <f t="shared" si="7"/>
        <v>5142</v>
      </c>
      <c r="X64" s="14"/>
      <c r="Y64" s="15">
        <f>[1]SPA!$AB162/[1]SPA!$F162*1000</f>
        <v>10458.9477751304</v>
      </c>
      <c r="Z64" s="25">
        <f t="shared" si="8"/>
        <v>10589</v>
      </c>
      <c r="AA64" s="14"/>
      <c r="AC64" s="14"/>
      <c r="AE64" s="15">
        <f t="shared" si="13"/>
        <v>15323570</v>
      </c>
      <c r="AF64" s="25">
        <f>SUM([1]RESID!$Z151:$Z162)</f>
        <v>14705458</v>
      </c>
      <c r="AJ64" s="15">
        <f t="shared" si="14"/>
        <v>8708257</v>
      </c>
      <c r="AK64" s="25">
        <f>SUM([1]COML!$Z151:$Z162)</f>
        <v>8611750</v>
      </c>
      <c r="AO64" s="15">
        <f t="shared" si="15"/>
        <v>2082561</v>
      </c>
      <c r="AP64" s="25">
        <f>SUM([1]SPA!$Z151:$Z162)</f>
        <v>2069043</v>
      </c>
      <c r="AT64" s="14">
        <f t="shared" si="16"/>
        <v>13598.201823098174</v>
      </c>
      <c r="AU64" s="14">
        <f t="shared" si="17"/>
        <v>13049.686579895782</v>
      </c>
      <c r="AX64" s="14"/>
      <c r="AY64" s="14">
        <f t="shared" si="18"/>
        <v>68683.966852629863</v>
      </c>
      <c r="AZ64" s="14">
        <f t="shared" si="10"/>
        <v>67922.794600932801</v>
      </c>
      <c r="BD64" s="15">
        <f>SUM(TOTAL_PEF_B!O53:O64)</f>
        <v>2642585</v>
      </c>
      <c r="BI64" s="15">
        <f>SUM('Billing Mo'!AH53:AH64)</f>
        <v>1295637</v>
      </c>
      <c r="BN64" s="14">
        <f>SUM('[1]Tot Retail'!$C151:$C162)</f>
        <v>30079829</v>
      </c>
      <c r="BO64" s="14">
        <f>SUM('[1]Tot Retail'!$Z151:$Z162)</f>
        <v>29351692</v>
      </c>
      <c r="BR64" s="14"/>
      <c r="BS64" s="199">
        <f>[3]RC!$I42</f>
        <v>1123633.25</v>
      </c>
      <c r="BX64" s="199">
        <f>[3]CC!$I42</f>
        <v>126465.41666666667</v>
      </c>
    </row>
    <row r="65" spans="1:76">
      <c r="A65" s="2">
        <v>1996</v>
      </c>
      <c r="B65" s="2">
        <v>3</v>
      </c>
      <c r="C65" s="14">
        <f t="shared" si="3"/>
        <v>1025</v>
      </c>
      <c r="D65" s="14">
        <f t="shared" si="4"/>
        <v>4804</v>
      </c>
      <c r="E65" s="14">
        <f t="shared" si="5"/>
        <v>10412</v>
      </c>
      <c r="G65" s="15">
        <f>'Billing Mo'!Y65</f>
        <v>1151354</v>
      </c>
      <c r="H65" s="15">
        <f>'Billing Mo'!Z65</f>
        <v>128383</v>
      </c>
      <c r="I65" s="15">
        <f>'Billing Mo'!AC65</f>
        <v>15539</v>
      </c>
      <c r="K65" s="15">
        <f>'[2]FPC wSEB'!D260</f>
        <v>1180411</v>
      </c>
      <c r="L65" s="15">
        <f>'Billing Mo'!AF65</f>
        <v>616715</v>
      </c>
      <c r="M65" s="15">
        <f>'Billing Mo'!AG65</f>
        <v>347662</v>
      </c>
      <c r="N65" s="15">
        <f>'Billing Mo'!AH65</f>
        <v>138432</v>
      </c>
      <c r="O65" s="15">
        <f>'Billing Mo'!AI65</f>
        <v>209230</v>
      </c>
      <c r="P65" s="15">
        <f>'Billing Mo'!AJ65</f>
        <v>2207</v>
      </c>
      <c r="Q65" s="15">
        <f>'Billing Mo'!AK65</f>
        <v>161796</v>
      </c>
      <c r="S65" s="15">
        <f>[1]RESID!$AB163/[1]RESID!$U163*1000</f>
        <v>883.94536057740197</v>
      </c>
      <c r="T65" s="25">
        <f t="shared" si="6"/>
        <v>1025</v>
      </c>
      <c r="U65" s="14"/>
      <c r="V65" s="15">
        <f>[1]COML!$AB163/[1]COML!$J163*1000</f>
        <v>4740.0095128930898</v>
      </c>
      <c r="W65" s="25">
        <f t="shared" si="7"/>
        <v>4804</v>
      </c>
      <c r="X65" s="14"/>
      <c r="Y65" s="15">
        <f>[1]SPA!$AB163/[1]SPA!$F163*1000</f>
        <v>10385.352982817427</v>
      </c>
      <c r="Z65" s="25">
        <f t="shared" si="8"/>
        <v>10412</v>
      </c>
      <c r="AA65" s="14"/>
      <c r="AC65" s="14"/>
      <c r="AE65" s="15">
        <f t="shared" si="13"/>
        <v>15537069</v>
      </c>
      <c r="AF65" s="25">
        <f>SUM([1]RESID!$Z152:$Z163)</f>
        <v>14739449</v>
      </c>
      <c r="AJ65" s="15">
        <f t="shared" si="14"/>
        <v>8730832</v>
      </c>
      <c r="AK65" s="25">
        <f>SUM([1]COML!$Z152:$Z163)</f>
        <v>8619612</v>
      </c>
      <c r="AO65" s="15">
        <f t="shared" si="15"/>
        <v>2095346</v>
      </c>
      <c r="AP65" s="25">
        <f>SUM([1]SPA!$Z152:$Z163)</f>
        <v>2079620</v>
      </c>
      <c r="AT65" s="14">
        <f t="shared" si="16"/>
        <v>13752.25037534838</v>
      </c>
      <c r="AU65" s="14">
        <f t="shared" si="17"/>
        <v>13046.256861102844</v>
      </c>
      <c r="AX65" s="14"/>
      <c r="AY65" s="14">
        <f t="shared" si="18"/>
        <v>68501.872899158974</v>
      </c>
      <c r="AZ65" s="14">
        <f t="shared" si="10"/>
        <v>67629.243772422313</v>
      </c>
      <c r="BD65" s="15">
        <f>SUM(TOTAL_PEF_B!O54:O65)</f>
        <v>2660621</v>
      </c>
      <c r="BI65" s="15">
        <f>SUM('Billing Mo'!AH54:AH65)</f>
        <v>1344189</v>
      </c>
      <c r="BN65" s="14">
        <f>SUM('[1]Tot Retail'!$C152:$C163)</f>
        <v>30395299</v>
      </c>
      <c r="BO65" s="14">
        <f>SUM('[1]Tot Retail'!$Z152:$Z163)</f>
        <v>29470733</v>
      </c>
      <c r="BR65" s="14"/>
      <c r="BS65" s="199">
        <f>[3]RC!$I43</f>
        <v>1125630.4166666667</v>
      </c>
      <c r="BX65" s="199">
        <f>[3]CC!$I43</f>
        <v>126836.16666666667</v>
      </c>
    </row>
    <row r="66" spans="1:76">
      <c r="A66" s="2">
        <v>1996</v>
      </c>
      <c r="B66" s="2">
        <v>4</v>
      </c>
      <c r="C66" s="14">
        <f t="shared" si="3"/>
        <v>915</v>
      </c>
      <c r="D66" s="14">
        <f t="shared" si="4"/>
        <v>5097</v>
      </c>
      <c r="E66" s="14">
        <f t="shared" si="5"/>
        <v>10763</v>
      </c>
      <c r="G66" s="15">
        <f>'Billing Mo'!Y66</f>
        <v>1144162</v>
      </c>
      <c r="H66" s="15">
        <f>'Billing Mo'!Z66</f>
        <v>128622</v>
      </c>
      <c r="I66" s="15">
        <f>'Billing Mo'!AC66</f>
        <v>15613</v>
      </c>
      <c r="K66" s="15">
        <f>'[2]FPC wSEB'!D261</f>
        <v>1047283</v>
      </c>
      <c r="L66" s="15">
        <f>'Billing Mo'!AF66</f>
        <v>655624</v>
      </c>
      <c r="M66" s="15">
        <f>'Billing Mo'!AG66</f>
        <v>349343</v>
      </c>
      <c r="N66" s="15">
        <f>'Billing Mo'!AH66</f>
        <v>138929</v>
      </c>
      <c r="O66" s="15">
        <f>'Billing Mo'!AI66</f>
        <v>210414</v>
      </c>
      <c r="P66" s="15">
        <f>'Billing Mo'!AJ66</f>
        <v>2219</v>
      </c>
      <c r="Q66" s="15">
        <f>'Billing Mo'!AK66</f>
        <v>168038</v>
      </c>
      <c r="S66" s="15">
        <f>[1]RESID!$AB164/[1]RESID!$U164*1000</f>
        <v>846.8610610127206</v>
      </c>
      <c r="T66" s="25">
        <f t="shared" si="6"/>
        <v>915</v>
      </c>
      <c r="U66" s="14"/>
      <c r="V66" s="15">
        <f>[1]COML!$AB164/[1]COML!$J164*1000</f>
        <v>5312.7576818358621</v>
      </c>
      <c r="W66" s="25">
        <f t="shared" si="7"/>
        <v>5097</v>
      </c>
      <c r="X66" s="14"/>
      <c r="Y66" s="15">
        <f>[1]SPA!$AB164/[1]SPA!$F164*1000</f>
        <v>11142.061102927048</v>
      </c>
      <c r="Z66" s="25">
        <f t="shared" si="8"/>
        <v>10763</v>
      </c>
      <c r="AA66" s="14"/>
      <c r="AC66" s="14"/>
      <c r="AE66" s="15">
        <f t="shared" si="13"/>
        <v>15611278</v>
      </c>
      <c r="AF66" s="25">
        <f>SUM([1]RESID!$Z153:$Z164)</f>
        <v>14691797</v>
      </c>
      <c r="AJ66" s="15">
        <f t="shared" si="14"/>
        <v>8697451</v>
      </c>
      <c r="AK66" s="25">
        <f>SUM([1]COML!$Z153:$Z164)</f>
        <v>8613682</v>
      </c>
      <c r="AO66" s="15">
        <f t="shared" si="15"/>
        <v>2096980</v>
      </c>
      <c r="AP66" s="25">
        <f>SUM([1]SPA!$Z153:$Z164)</f>
        <v>2086011</v>
      </c>
      <c r="AT66" s="14">
        <f t="shared" si="16"/>
        <v>13852.734533839886</v>
      </c>
      <c r="AU66" s="14">
        <f t="shared" si="17"/>
        <v>13036.829122257976</v>
      </c>
      <c r="AX66" s="14"/>
      <c r="AY66" s="14">
        <f t="shared" si="18"/>
        <v>68368.975756618966</v>
      </c>
      <c r="AZ66" s="14">
        <f t="shared" si="10"/>
        <v>67710.483891570664</v>
      </c>
      <c r="BD66" s="15">
        <f>SUM(TOTAL_PEF_B!O55:O66)</f>
        <v>2630727</v>
      </c>
      <c r="BI66" s="15">
        <f>SUM('Billing Mo'!AH55:AH66)</f>
        <v>1380343</v>
      </c>
      <c r="BN66" s="14">
        <f>SUM('[1]Tot Retail'!$C153:$C164)</f>
        <v>30443959</v>
      </c>
      <c r="BO66" s="14">
        <f>SUM('[1]Tot Retail'!$Z153:$Z164)</f>
        <v>29429740</v>
      </c>
      <c r="BR66" s="14"/>
      <c r="BS66" s="199">
        <f>[3]RC!$I44</f>
        <v>1127182.75</v>
      </c>
      <c r="BX66" s="199">
        <f>[3]CC!$I44</f>
        <v>127208</v>
      </c>
    </row>
    <row r="67" spans="1:76">
      <c r="A67" s="2">
        <v>1996</v>
      </c>
      <c r="B67" s="2">
        <v>5</v>
      </c>
      <c r="C67" s="14">
        <f t="shared" si="3"/>
        <v>937</v>
      </c>
      <c r="D67" s="14">
        <f t="shared" si="4"/>
        <v>5532</v>
      </c>
      <c r="E67" s="14">
        <f t="shared" si="5"/>
        <v>11831</v>
      </c>
      <c r="G67" s="15">
        <f>'Billing Mo'!Y67</f>
        <v>1111360</v>
      </c>
      <c r="H67" s="15">
        <f>'Billing Mo'!Z67</f>
        <v>125862</v>
      </c>
      <c r="I67" s="15">
        <f>'Billing Mo'!AC67</f>
        <v>15222</v>
      </c>
      <c r="K67" s="15">
        <f>'[2]FPC wSEB'!D262</f>
        <v>1040873</v>
      </c>
      <c r="L67" s="15">
        <f>'Billing Mo'!AF67</f>
        <v>696298</v>
      </c>
      <c r="M67" s="15">
        <f>'Billing Mo'!AG67</f>
        <v>368380</v>
      </c>
      <c r="N67" s="15">
        <f>'Billing Mo'!AH67</f>
        <v>116247</v>
      </c>
      <c r="O67" s="15">
        <f>'Billing Mo'!AI67</f>
        <v>252133</v>
      </c>
      <c r="P67" s="15">
        <f>'Billing Mo'!AJ67</f>
        <v>2245</v>
      </c>
      <c r="Q67" s="15">
        <f>'Billing Mo'!AK67</f>
        <v>180093</v>
      </c>
      <c r="S67" s="15">
        <f>[1]RESID!$AB165/[1]RESID!$U165*1000</f>
        <v>883.29521676916579</v>
      </c>
      <c r="T67" s="25">
        <f t="shared" si="6"/>
        <v>937</v>
      </c>
      <c r="U67" s="14"/>
      <c r="V67" s="15">
        <f>[1]COML!$AB165/[1]COML!$J165*1000</f>
        <v>5331.9187962444821</v>
      </c>
      <c r="W67" s="25">
        <f t="shared" si="7"/>
        <v>5532</v>
      </c>
      <c r="X67" s="14"/>
      <c r="Y67" s="15">
        <f>[1]SPA!$AB165/[1]SPA!$F165*1000</f>
        <v>11621.863092891868</v>
      </c>
      <c r="Z67" s="25">
        <f t="shared" si="8"/>
        <v>11831</v>
      </c>
      <c r="AA67" s="14"/>
      <c r="AC67" s="14"/>
      <c r="AE67" s="15">
        <f t="shared" si="13"/>
        <v>15507609</v>
      </c>
      <c r="AF67" s="25">
        <f>SUM([1]RESID!$Z154:$Z165)</f>
        <v>14677633</v>
      </c>
      <c r="AJ67" s="15">
        <f t="shared" si="14"/>
        <v>8676149</v>
      </c>
      <c r="AK67" s="25">
        <f>SUM([1]COML!$Z154:$Z165)</f>
        <v>8628369</v>
      </c>
      <c r="AO67" s="15">
        <f t="shared" si="15"/>
        <v>2102854</v>
      </c>
      <c r="AP67" s="25">
        <f>SUM([1]SPA!$Z154:$Z165)</f>
        <v>2100856</v>
      </c>
      <c r="AT67" s="14">
        <f t="shared" si="16"/>
        <v>13743.950865111703</v>
      </c>
      <c r="AU67" s="14">
        <f t="shared" si="17"/>
        <v>13008.366845471928</v>
      </c>
      <c r="AX67" s="14"/>
      <c r="AY67" s="14">
        <f t="shared" si="18"/>
        <v>68068.292025950126</v>
      </c>
      <c r="AZ67" s="14">
        <f t="shared" si="10"/>
        <v>67693.436431261754</v>
      </c>
      <c r="BD67" s="15">
        <f>SUM(TOTAL_PEF_B!O56:O67)</f>
        <v>2657298</v>
      </c>
      <c r="BI67" s="15">
        <f>SUM('Billing Mo'!AH56:AH67)</f>
        <v>1404337</v>
      </c>
      <c r="BN67" s="14">
        <f>SUM('[1]Tot Retail'!$C154:$C165)</f>
        <v>30375406</v>
      </c>
      <c r="BO67" s="14">
        <f>SUM('[1]Tot Retail'!$Z154:$Z165)</f>
        <v>29495652</v>
      </c>
      <c r="BR67" s="14"/>
      <c r="BS67" s="199">
        <f>[3]RC!$I45</f>
        <v>1129643.8333333333</v>
      </c>
      <c r="BX67" s="199">
        <f>[3]CC!$I45</f>
        <v>127630.5</v>
      </c>
    </row>
    <row r="68" spans="1:76">
      <c r="A68" s="2">
        <v>1996</v>
      </c>
      <c r="B68" s="2">
        <v>6</v>
      </c>
      <c r="C68" s="14">
        <f t="shared" ref="C68:C103" si="19">ROUND(K68/G68*1000,0)</f>
        <v>1258</v>
      </c>
      <c r="D68" s="14">
        <f t="shared" ref="D68:D103" si="20">ROUND(L68/H68*1000,0)</f>
        <v>6528</v>
      </c>
      <c r="E68" s="14">
        <f t="shared" ref="E68:E103" si="21">ROUND(Q68/I68*1000,0)</f>
        <v>12751</v>
      </c>
      <c r="G68" s="15">
        <f>'Billing Mo'!Y68</f>
        <v>1154834</v>
      </c>
      <c r="H68" s="15">
        <f>'Billing Mo'!Z68</f>
        <v>132255</v>
      </c>
      <c r="I68" s="15">
        <f>'Billing Mo'!AC68</f>
        <v>15943</v>
      </c>
      <c r="K68" s="15">
        <f>'[2]FPC wSEB'!D263</f>
        <v>1452937</v>
      </c>
      <c r="L68" s="15">
        <f>'Billing Mo'!AF68</f>
        <v>863366</v>
      </c>
      <c r="M68" s="15">
        <f>'Billing Mo'!AG68</f>
        <v>382108</v>
      </c>
      <c r="N68" s="15">
        <f>'Billing Mo'!AH68</f>
        <v>120133</v>
      </c>
      <c r="O68" s="15">
        <f>'Billing Mo'!AI68</f>
        <v>261975</v>
      </c>
      <c r="P68" s="15">
        <f>'Billing Mo'!AJ68</f>
        <v>2281</v>
      </c>
      <c r="Q68" s="15">
        <f>'Billing Mo'!AK68</f>
        <v>203289</v>
      </c>
      <c r="S68" s="15">
        <f>[1]RESID!$AB166/[1]RESID!$U166*1000</f>
        <v>1246.3147356434667</v>
      </c>
      <c r="T68" s="25">
        <f t="shared" ref="T68:T131" si="22">C68</f>
        <v>1258</v>
      </c>
      <c r="U68" s="14"/>
      <c r="V68" s="15">
        <f>[1]COML!$AB166/[1]COML!$J166*1000</f>
        <v>6573.554976097349</v>
      </c>
      <c r="W68" s="25">
        <f t="shared" ref="W68:W131" si="23">D68</f>
        <v>6528</v>
      </c>
      <c r="X68" s="14"/>
      <c r="Y68" s="15">
        <f>[1]SPA!$AB166/[1]SPA!$F166*1000</f>
        <v>12543.937778335319</v>
      </c>
      <c r="Z68" s="25">
        <f t="shared" ref="Z68:Z131" si="24">E68</f>
        <v>12751</v>
      </c>
      <c r="AA68" s="14"/>
      <c r="AC68" s="14"/>
      <c r="AE68" s="15">
        <f t="shared" si="13"/>
        <v>15488947</v>
      </c>
      <c r="AF68" s="25">
        <f>SUM([1]RESID!$Z155:$Z166)</f>
        <v>14691468</v>
      </c>
      <c r="AJ68" s="15">
        <f t="shared" si="14"/>
        <v>8734209</v>
      </c>
      <c r="AK68" s="25">
        <f>SUM([1]COML!$Z155:$Z166)</f>
        <v>8694487</v>
      </c>
      <c r="AO68" s="15">
        <f t="shared" si="15"/>
        <v>2114110</v>
      </c>
      <c r="AP68" s="25">
        <f>SUM([1]SPA!$Z155:$Z166)</f>
        <v>2115988</v>
      </c>
      <c r="AT68" s="14">
        <f t="shared" si="16"/>
        <v>13687.327433174747</v>
      </c>
      <c r="AU68" s="14">
        <f t="shared" si="17"/>
        <v>12982.608371634878</v>
      </c>
      <c r="AX68" s="14"/>
      <c r="AY68" s="14">
        <f t="shared" si="18"/>
        <v>68270.676515417988</v>
      </c>
      <c r="AZ68" s="14">
        <f t="shared" si="10"/>
        <v>67960.19072185093</v>
      </c>
      <c r="BD68" s="15">
        <f>SUM(TOTAL_PEF_B!O57:O68)</f>
        <v>2679560</v>
      </c>
      <c r="BI68" s="15">
        <f>SUM('Billing Mo'!AH57:AH68)</f>
        <v>1423535</v>
      </c>
      <c r="BN68" s="14">
        <f>SUM('[1]Tot Retail'!$C155:$C166)</f>
        <v>30467510</v>
      </c>
      <c r="BO68" s="14">
        <f>SUM('[1]Tot Retail'!$Z155:$Z166)</f>
        <v>29632187</v>
      </c>
      <c r="BR68" s="14"/>
      <c r="BS68" s="199">
        <f>[3]RC!$I46</f>
        <v>1131429.8333333333</v>
      </c>
      <c r="BX68" s="199">
        <f>[3]CC!$I46</f>
        <v>127917.41666666667</v>
      </c>
    </row>
    <row r="69" spans="1:76">
      <c r="A69" s="2">
        <v>1996</v>
      </c>
      <c r="B69" s="2">
        <v>7</v>
      </c>
      <c r="C69" s="14">
        <f t="shared" si="19"/>
        <v>1324</v>
      </c>
      <c r="D69" s="14">
        <f t="shared" si="20"/>
        <v>6548</v>
      </c>
      <c r="E69" s="14">
        <f t="shared" si="21"/>
        <v>12342</v>
      </c>
      <c r="G69" s="15">
        <f>'Billing Mo'!Y69</f>
        <v>1099235</v>
      </c>
      <c r="H69" s="15">
        <f>'Billing Mo'!Z69</f>
        <v>126049</v>
      </c>
      <c r="I69" s="15">
        <f>'Billing Mo'!AC69</f>
        <v>15231</v>
      </c>
      <c r="K69" s="15">
        <f>'[2]FPC wSEB'!D264</f>
        <v>1455529</v>
      </c>
      <c r="L69" s="15">
        <f>'Billing Mo'!AF69</f>
        <v>825363</v>
      </c>
      <c r="M69" s="15">
        <f>'Billing Mo'!AG69</f>
        <v>355078</v>
      </c>
      <c r="N69" s="15">
        <f>'Billing Mo'!AH69</f>
        <v>131126</v>
      </c>
      <c r="O69" s="15">
        <f>'Billing Mo'!AI69</f>
        <v>223952</v>
      </c>
      <c r="P69" s="15">
        <f>'Billing Mo'!AJ69</f>
        <v>2232</v>
      </c>
      <c r="Q69" s="15">
        <f>'Billing Mo'!AK69</f>
        <v>187980</v>
      </c>
      <c r="S69" s="15">
        <f>[1]RESID!$AB167/[1]RESID!$U167*1000</f>
        <v>1315.5418992530331</v>
      </c>
      <c r="T69" s="25">
        <f t="shared" si="22"/>
        <v>1324</v>
      </c>
      <c r="U69" s="14"/>
      <c r="V69" s="15">
        <f>[1]COML!$AB167/[1]COML!$J167*1000</f>
        <v>6378.2778700253284</v>
      </c>
      <c r="W69" s="25">
        <f t="shared" si="23"/>
        <v>6548</v>
      </c>
      <c r="X69" s="14"/>
      <c r="Y69" s="15">
        <f>[1]SPA!$AB167/[1]SPA!$F167*1000</f>
        <v>12508.961985424463</v>
      </c>
      <c r="Z69" s="25">
        <f t="shared" si="24"/>
        <v>12342</v>
      </c>
      <c r="AA69" s="14"/>
      <c r="AC69" s="14"/>
      <c r="AE69" s="15">
        <f t="shared" si="13"/>
        <v>15478405</v>
      </c>
      <c r="AF69" s="25">
        <f>SUM([1]RESID!$Z156:$Z167)</f>
        <v>14645624</v>
      </c>
      <c r="AJ69" s="15">
        <f t="shared" si="14"/>
        <v>8771038</v>
      </c>
      <c r="AK69" s="25">
        <f>SUM([1]COML!$Z156:$Z167)</f>
        <v>8721072</v>
      </c>
      <c r="AO69" s="15">
        <f t="shared" si="15"/>
        <v>2130933</v>
      </c>
      <c r="AP69" s="25">
        <f>SUM([1]SPA!$Z156:$Z167)</f>
        <v>2129496</v>
      </c>
      <c r="AT69" s="14">
        <f t="shared" si="16"/>
        <v>13672.158986142042</v>
      </c>
      <c r="AU69" s="14">
        <f t="shared" si="17"/>
        <v>12936.559017499385</v>
      </c>
      <c r="AX69" s="14"/>
      <c r="AY69" s="14">
        <f t="shared" si="18"/>
        <v>68490.024441095404</v>
      </c>
      <c r="AZ69" s="14">
        <f t="shared" si="10"/>
        <v>68099.85710158282</v>
      </c>
      <c r="BD69" s="15">
        <f>SUM(TOTAL_PEF_B!O58:O69)</f>
        <v>2685943</v>
      </c>
      <c r="BI69" s="15">
        <f>SUM('Billing Mo'!AH58:AH69)</f>
        <v>1453067</v>
      </c>
      <c r="BN69" s="14">
        <f>SUM('[1]Tot Retail'!$C156:$C167)</f>
        <v>30546484</v>
      </c>
      <c r="BO69" s="14">
        <f>SUM('[1]Tot Retail'!$Z156:$Z167)</f>
        <v>29662300</v>
      </c>
      <c r="BR69" s="14"/>
      <c r="BS69" s="199">
        <f>[3]RC!$I47</f>
        <v>1133172.3333333333</v>
      </c>
      <c r="BX69" s="199">
        <f>[3]CC!$I47</f>
        <v>128326.25</v>
      </c>
    </row>
    <row r="70" spans="1:76">
      <c r="A70" s="2">
        <v>1996</v>
      </c>
      <c r="B70" s="2">
        <v>8</v>
      </c>
      <c r="C70" s="14">
        <f t="shared" si="19"/>
        <v>1466</v>
      </c>
      <c r="D70" s="14">
        <f t="shared" si="20"/>
        <v>6713</v>
      </c>
      <c r="E70" s="14">
        <f t="shared" si="21"/>
        <v>12672</v>
      </c>
      <c r="G70" s="15">
        <f>'Billing Mo'!Y70</f>
        <v>1151569</v>
      </c>
      <c r="H70" s="15">
        <f>'Billing Mo'!Z70</f>
        <v>132213</v>
      </c>
      <c r="I70" s="15">
        <f>'Billing Mo'!AC70</f>
        <v>16027</v>
      </c>
      <c r="K70" s="15">
        <f>'[2]FPC wSEB'!D265</f>
        <v>1688121</v>
      </c>
      <c r="L70" s="15">
        <f>'Billing Mo'!AF70</f>
        <v>887587</v>
      </c>
      <c r="M70" s="15">
        <f>'Billing Mo'!AG70</f>
        <v>361779</v>
      </c>
      <c r="N70" s="15">
        <f>'Billing Mo'!AH70</f>
        <v>124075</v>
      </c>
      <c r="O70" s="15">
        <f>'Billing Mo'!AI70</f>
        <v>237704</v>
      </c>
      <c r="P70" s="15">
        <f>'Billing Mo'!AJ70</f>
        <v>2212</v>
      </c>
      <c r="Q70" s="15">
        <f>'Billing Mo'!AK70</f>
        <v>203094</v>
      </c>
      <c r="S70" s="15">
        <f>[1]RESID!$AB168/[1]RESID!$U168*1000</f>
        <v>1463.3704060825164</v>
      </c>
      <c r="T70" s="25">
        <f t="shared" si="22"/>
        <v>1466</v>
      </c>
      <c r="U70" s="14"/>
      <c r="V70" s="15">
        <f>[1]COML!$AB168/[1]COML!$J168*1000</f>
        <v>6846.129218659712</v>
      </c>
      <c r="W70" s="25">
        <f t="shared" si="23"/>
        <v>6713</v>
      </c>
      <c r="X70" s="14"/>
      <c r="Y70" s="15">
        <f>[1]SPA!$AB168/[1]SPA!$F168*1000</f>
        <v>12497.535408997317</v>
      </c>
      <c r="Z70" s="25">
        <f t="shared" si="24"/>
        <v>12672</v>
      </c>
      <c r="AA70" s="14"/>
      <c r="AC70" s="14"/>
      <c r="AE70" s="15">
        <f t="shared" si="13"/>
        <v>15654315</v>
      </c>
      <c r="AF70" s="25">
        <f>SUM([1]RESID!$Z157:$Z168)</f>
        <v>14713686</v>
      </c>
      <c r="AJ70" s="15">
        <f t="shared" si="14"/>
        <v>8844606</v>
      </c>
      <c r="AK70" s="25">
        <f>SUM([1]COML!$Z157:$Z168)</f>
        <v>8762065</v>
      </c>
      <c r="AO70" s="15">
        <f t="shared" si="15"/>
        <v>2158170</v>
      </c>
      <c r="AP70" s="25">
        <f>SUM([1]SPA!$Z157:$Z168)</f>
        <v>2147451</v>
      </c>
      <c r="AT70" s="14">
        <f t="shared" si="16"/>
        <v>13770.804090047668</v>
      </c>
      <c r="AU70" s="14">
        <f t="shared" si="17"/>
        <v>12943.350593652749</v>
      </c>
      <c r="AX70" s="14"/>
      <c r="AY70" s="14">
        <f t="shared" ref="AY70:AZ101" si="25">AJ70/AVERAGE($H59:$H70)*1000</f>
        <v>68761.659682648271</v>
      </c>
      <c r="AZ70" s="14">
        <f t="shared" si="10"/>
        <v>68119.951487634797</v>
      </c>
      <c r="BD70" s="15">
        <f>SUM(TOTAL_PEF_B!O59:O70)</f>
        <v>2708847</v>
      </c>
      <c r="BI70" s="15">
        <f>SUM('Billing Mo'!AH59:AH70)</f>
        <v>1471280</v>
      </c>
      <c r="BN70" s="14">
        <f>SUM('[1]Tot Retail'!$C157:$C168)</f>
        <v>30864285</v>
      </c>
      <c r="BO70" s="14">
        <f>SUM('[1]Tot Retail'!$Z157:$Z168)</f>
        <v>29830396</v>
      </c>
      <c r="BR70" s="14"/>
      <c r="BS70" s="199">
        <f>[3]RC!$I48</f>
        <v>1134572.4166666667</v>
      </c>
      <c r="BX70" s="199">
        <f>[3]CC!$I48</f>
        <v>128375.25</v>
      </c>
    </row>
    <row r="71" spans="1:76">
      <c r="A71" s="2">
        <v>1996</v>
      </c>
      <c r="B71" s="2">
        <v>9</v>
      </c>
      <c r="C71" s="14">
        <f t="shared" si="19"/>
        <v>1356</v>
      </c>
      <c r="D71" s="14">
        <f t="shared" si="20"/>
        <v>6481</v>
      </c>
      <c r="E71" s="14">
        <f t="shared" si="21"/>
        <v>12912</v>
      </c>
      <c r="G71" s="15">
        <f>'Billing Mo'!Y71</f>
        <v>1134334</v>
      </c>
      <c r="H71" s="15">
        <f>'Billing Mo'!Z71</f>
        <v>130252</v>
      </c>
      <c r="I71" s="15">
        <f>'Billing Mo'!AC71</f>
        <v>15886</v>
      </c>
      <c r="K71" s="15">
        <f>'[2]FPC wSEB'!D266</f>
        <v>1538545</v>
      </c>
      <c r="L71" s="15">
        <f>'Billing Mo'!AF71</f>
        <v>844210</v>
      </c>
      <c r="M71" s="15">
        <f>'Billing Mo'!AG71</f>
        <v>377666</v>
      </c>
      <c r="N71" s="15">
        <f>'Billing Mo'!AH71</f>
        <v>146668</v>
      </c>
      <c r="O71" s="15">
        <f>'Billing Mo'!AI71</f>
        <v>230998</v>
      </c>
      <c r="P71" s="15">
        <f>'Billing Mo'!AJ71</f>
        <v>2169</v>
      </c>
      <c r="Q71" s="15">
        <f>'Billing Mo'!AK71</f>
        <v>205115</v>
      </c>
      <c r="S71" s="15">
        <f>[1]RESID!$AB169/[1]RESID!$U169*1000</f>
        <v>1409.717985746553</v>
      </c>
      <c r="T71" s="25">
        <f t="shared" si="22"/>
        <v>1356</v>
      </c>
      <c r="U71" s="14"/>
      <c r="V71" s="15">
        <f>[1]COML!$AB169/[1]COML!$J169*1000</f>
        <v>6590.2804485946808</v>
      </c>
      <c r="W71" s="25">
        <f t="shared" si="23"/>
        <v>6481</v>
      </c>
      <c r="X71" s="14"/>
      <c r="Y71" s="15">
        <f>[1]SPA!$AB169/[1]SPA!$F169*1000</f>
        <v>13208.611355910865</v>
      </c>
      <c r="Z71" s="25">
        <f t="shared" si="24"/>
        <v>12912</v>
      </c>
      <c r="AA71" s="14"/>
      <c r="AC71" s="14"/>
      <c r="AE71" s="15">
        <f t="shared" si="13"/>
        <v>15600017</v>
      </c>
      <c r="AF71" s="25">
        <f>SUM([1]RESID!$Z158:$Z169)</f>
        <v>14726918</v>
      </c>
      <c r="AJ71" s="15">
        <f t="shared" si="14"/>
        <v>8807877</v>
      </c>
      <c r="AK71" s="25">
        <f>SUM([1]COML!$Z158:$Z169)</f>
        <v>8746097</v>
      </c>
      <c r="AO71" s="15">
        <f t="shared" si="15"/>
        <v>2150156</v>
      </c>
      <c r="AP71" s="25">
        <f>SUM([1]SPA!$Z158:$Z169)</f>
        <v>2144750</v>
      </c>
      <c r="AT71" s="14">
        <f t="shared" si="16"/>
        <v>13722.084549499397</v>
      </c>
      <c r="AU71" s="14">
        <f t="shared" si="17"/>
        <v>12954.089341668318</v>
      </c>
      <c r="AX71" s="14"/>
      <c r="AY71" s="14">
        <f t="shared" si="25"/>
        <v>68460.545057080395</v>
      </c>
      <c r="AZ71" s="14">
        <f t="shared" si="10"/>
        <v>67980.350740830705</v>
      </c>
      <c r="BD71" s="15">
        <f>SUM(TOTAL_PEF_B!O60:O71)</f>
        <v>2700228</v>
      </c>
      <c r="BI71" s="15">
        <f>SUM('Billing Mo'!AH60:AH71)</f>
        <v>1507272</v>
      </c>
      <c r="BN71" s="14">
        <f>SUM('[1]Tot Retail'!$C158:$C169)</f>
        <v>30792538</v>
      </c>
      <c r="BO71" s="14">
        <f>SUM('[1]Tot Retail'!$Z158:$Z169)</f>
        <v>29852253</v>
      </c>
      <c r="BR71" s="14"/>
      <c r="BS71" s="199">
        <f>[3]RC!$I49</f>
        <v>1136086.5833333333</v>
      </c>
      <c r="BX71" s="199">
        <f>[3]CC!$I49</f>
        <v>128566.08333333333</v>
      </c>
    </row>
    <row r="72" spans="1:76">
      <c r="A72" s="2">
        <v>1996</v>
      </c>
      <c r="B72" s="2">
        <v>10</v>
      </c>
      <c r="C72" s="14">
        <f t="shared" si="19"/>
        <v>1101</v>
      </c>
      <c r="D72" s="14">
        <f t="shared" si="20"/>
        <v>5906</v>
      </c>
      <c r="E72" s="14">
        <f t="shared" si="21"/>
        <v>13343</v>
      </c>
      <c r="G72" s="15">
        <f>'Billing Mo'!Y72</f>
        <v>1123321</v>
      </c>
      <c r="H72" s="15">
        <f>'Billing Mo'!Z72</f>
        <v>128577</v>
      </c>
      <c r="I72" s="15">
        <f>'Billing Mo'!AC72</f>
        <v>15717</v>
      </c>
      <c r="K72" s="15">
        <f>'[2]FPC wSEB'!D267</f>
        <v>1236438</v>
      </c>
      <c r="L72" s="15">
        <f>'Billing Mo'!AF72</f>
        <v>759400</v>
      </c>
      <c r="M72" s="15">
        <f>'Billing Mo'!AG72</f>
        <v>341405</v>
      </c>
      <c r="N72" s="15">
        <f>'Billing Mo'!AH72</f>
        <v>122436</v>
      </c>
      <c r="O72" s="15">
        <f>'Billing Mo'!AI72</f>
        <v>218969</v>
      </c>
      <c r="P72" s="15">
        <f>'Billing Mo'!AJ72</f>
        <v>2236</v>
      </c>
      <c r="Q72" s="15">
        <f>'Billing Mo'!AK72</f>
        <v>209707</v>
      </c>
      <c r="S72" s="15">
        <f>[1]RESID!$AB170/[1]RESID!$U170*1000</f>
        <v>1159.7627725192449</v>
      </c>
      <c r="T72" s="25">
        <f t="shared" si="22"/>
        <v>1101</v>
      </c>
      <c r="U72" s="14"/>
      <c r="V72" s="15">
        <f>[1]COML!$AB170/[1]COML!$J170*1000</f>
        <v>6008.7580166885045</v>
      </c>
      <c r="W72" s="25">
        <f t="shared" si="23"/>
        <v>5906</v>
      </c>
      <c r="X72" s="14"/>
      <c r="Y72" s="15">
        <f>[1]SPA!$AB170/[1]SPA!$F170*1000</f>
        <v>13813.832156263919</v>
      </c>
      <c r="Z72" s="25">
        <f t="shared" si="24"/>
        <v>13343</v>
      </c>
      <c r="AA72" s="14"/>
      <c r="AC72" s="14"/>
      <c r="AE72" s="15">
        <f t="shared" si="13"/>
        <v>15446976</v>
      </c>
      <c r="AF72" s="25">
        <f>SUM([1]RESID!$Z159:$Z170)</f>
        <v>14730753</v>
      </c>
      <c r="AJ72" s="15">
        <f t="shared" si="14"/>
        <v>8790242</v>
      </c>
      <c r="AK72" s="25">
        <f>SUM([1]COML!$Z159:$Z170)</f>
        <v>8775317</v>
      </c>
      <c r="AO72" s="15">
        <f t="shared" si="15"/>
        <v>2168607</v>
      </c>
      <c r="AP72" s="25">
        <f>SUM([1]SPA!$Z159:$Z170)</f>
        <v>2177387</v>
      </c>
      <c r="AT72" s="14">
        <f t="shared" si="16"/>
        <v>13580.24164228546</v>
      </c>
      <c r="AU72" s="14">
        <f t="shared" si="17"/>
        <v>12950.572676025486</v>
      </c>
      <c r="AX72" s="14"/>
      <c r="AY72" s="14">
        <f t="shared" si="25"/>
        <v>68270.586918012181</v>
      </c>
      <c r="AZ72" s="14">
        <f t="shared" si="10"/>
        <v>68154.669914845334</v>
      </c>
      <c r="BD72" s="15">
        <f>SUM(TOTAL_PEF_B!O61:O72)</f>
        <v>2700066</v>
      </c>
      <c r="BI72" s="15">
        <f>SUM('Billing Mo'!AH61:AH72)</f>
        <v>1515122</v>
      </c>
      <c r="BN72" s="14">
        <f>SUM('[1]Tot Retail'!$C159:$C170)</f>
        <v>30647907</v>
      </c>
      <c r="BO72" s="14">
        <f>SUM('[1]Tot Retail'!$Z159:$Z170)</f>
        <v>29925539</v>
      </c>
      <c r="BR72" s="14"/>
      <c r="BS72" s="199">
        <f>[3]RC!$I50</f>
        <v>1137785.1666666667</v>
      </c>
      <c r="BX72" s="199">
        <f>[3]CC!$I50</f>
        <v>128821.41666666667</v>
      </c>
    </row>
    <row r="73" spans="1:76">
      <c r="A73" s="2">
        <v>1996</v>
      </c>
      <c r="B73" s="2">
        <v>11</v>
      </c>
      <c r="C73" s="14">
        <f t="shared" si="19"/>
        <v>899</v>
      </c>
      <c r="D73" s="14">
        <f t="shared" si="20"/>
        <v>5626</v>
      </c>
      <c r="E73" s="14">
        <f t="shared" si="21"/>
        <v>11934</v>
      </c>
      <c r="G73" s="15">
        <f>'Billing Mo'!Y73</f>
        <v>1172051</v>
      </c>
      <c r="H73" s="15">
        <f>'Billing Mo'!Z73</f>
        <v>134299</v>
      </c>
      <c r="I73" s="15">
        <f>'Billing Mo'!AC73</f>
        <v>16261</v>
      </c>
      <c r="K73" s="15">
        <f>'[2]FPC wSEB'!D268</f>
        <v>1053716</v>
      </c>
      <c r="L73" s="15">
        <f>'Billing Mo'!AF73</f>
        <v>755534</v>
      </c>
      <c r="M73" s="15">
        <f>'Billing Mo'!AG73</f>
        <v>377617</v>
      </c>
      <c r="N73" s="15">
        <f>'Billing Mo'!AH73</f>
        <v>151431</v>
      </c>
      <c r="O73" s="15">
        <f>'Billing Mo'!AI73</f>
        <v>226186</v>
      </c>
      <c r="P73" s="15">
        <f>'Billing Mo'!AJ73</f>
        <v>2164</v>
      </c>
      <c r="Q73" s="15">
        <f>'Billing Mo'!AK73</f>
        <v>194052</v>
      </c>
      <c r="S73" s="15">
        <f>[1]RESID!$AB171/[1]RESID!$U171*1000</f>
        <v>927.28267959854293</v>
      </c>
      <c r="T73" s="25">
        <f t="shared" si="22"/>
        <v>899</v>
      </c>
      <c r="U73" s="14"/>
      <c r="V73" s="15">
        <f>[1]COML!$AB171/[1]COML!$J171*1000</f>
        <v>5823.951231496837</v>
      </c>
      <c r="W73" s="25">
        <f t="shared" si="23"/>
        <v>5626</v>
      </c>
      <c r="X73" s="14"/>
      <c r="Y73" s="15">
        <f>[1]SPA!$AB171/[1]SPA!$F171*1000</f>
        <v>11976.077731996802</v>
      </c>
      <c r="Z73" s="25">
        <f t="shared" si="24"/>
        <v>11934</v>
      </c>
      <c r="AA73" s="14"/>
      <c r="AC73" s="14"/>
      <c r="AE73" s="15">
        <f t="shared" si="13"/>
        <v>15438005</v>
      </c>
      <c r="AF73" s="25">
        <f>SUM([1]RESID!$Z160:$Z171)</f>
        <v>14763021</v>
      </c>
      <c r="AJ73" s="15">
        <f t="shared" si="14"/>
        <v>8804043</v>
      </c>
      <c r="AK73" s="25">
        <f>SUM([1]COML!$Z160:$Z171)</f>
        <v>8798484</v>
      </c>
      <c r="AO73" s="15">
        <f t="shared" si="15"/>
        <v>2179889</v>
      </c>
      <c r="AP73" s="25">
        <f>SUM([1]SPA!$Z160:$Z171)</f>
        <v>2191454</v>
      </c>
      <c r="AT73" s="14">
        <f t="shared" si="16"/>
        <v>13560.359633129061</v>
      </c>
      <c r="AU73" s="14">
        <f t="shared" si="17"/>
        <v>12967.470475066992</v>
      </c>
      <c r="AX73" s="14"/>
      <c r="AY73" s="14">
        <f t="shared" si="25"/>
        <v>68224.067386823313</v>
      </c>
      <c r="AZ73" s="14">
        <f t="shared" si="10"/>
        <v>68180.989724594328</v>
      </c>
      <c r="BD73" s="15">
        <f>SUM(TOTAL_PEF_B!O62:O73)</f>
        <v>2710597</v>
      </c>
      <c r="BI73" s="15">
        <f>SUM('Billing Mo'!AH62:AH73)</f>
        <v>1552126</v>
      </c>
      <c r="BN73" s="14">
        <f>SUM('[1]Tot Retail'!$C160:$C171)</f>
        <v>30711364</v>
      </c>
      <c r="BO73" s="14">
        <f>SUM('[1]Tot Retail'!$Z160:$Z171)</f>
        <v>30042386</v>
      </c>
      <c r="BR73" s="14"/>
      <c r="BS73" s="199">
        <f>[3]RC!$I51</f>
        <v>1138864.75</v>
      </c>
      <c r="BX73" s="199">
        <f>[3]CC!$I51</f>
        <v>128998.5</v>
      </c>
    </row>
    <row r="74" spans="1:76">
      <c r="A74" s="2">
        <v>1996</v>
      </c>
      <c r="B74" s="2">
        <v>12</v>
      </c>
      <c r="C74" s="14">
        <f t="shared" si="19"/>
        <v>899</v>
      </c>
      <c r="D74" s="14">
        <f t="shared" si="20"/>
        <v>5135</v>
      </c>
      <c r="E74" s="14">
        <f t="shared" si="21"/>
        <v>11205</v>
      </c>
      <c r="G74" s="15">
        <f>'Billing Mo'!Y74</f>
        <v>1165740</v>
      </c>
      <c r="H74" s="15">
        <f>'Billing Mo'!Z74</f>
        <v>130814</v>
      </c>
      <c r="I74" s="15">
        <f>'Billing Mo'!AC74</f>
        <v>16059</v>
      </c>
      <c r="K74" s="15">
        <f>'[2]FPC wSEB'!D269</f>
        <v>1048461</v>
      </c>
      <c r="L74" s="15">
        <f>'Billing Mo'!AF74</f>
        <v>671736</v>
      </c>
      <c r="M74" s="15">
        <f>'Billing Mo'!AG74</f>
        <v>309453</v>
      </c>
      <c r="N74" s="15">
        <f>'Billing Mo'!AH74</f>
        <v>87900</v>
      </c>
      <c r="O74" s="15">
        <f>'Billing Mo'!AI74</f>
        <v>221553</v>
      </c>
      <c r="P74" s="15">
        <f>'Billing Mo'!AJ74</f>
        <v>1815</v>
      </c>
      <c r="Q74" s="15">
        <f>'Billing Mo'!AK74</f>
        <v>179943</v>
      </c>
      <c r="S74" s="15">
        <f>[1]RESID!$AB172/[1]RESID!$U172*1000</f>
        <v>941.74973904970489</v>
      </c>
      <c r="T74" s="25">
        <f t="shared" si="22"/>
        <v>899</v>
      </c>
      <c r="U74" s="14"/>
      <c r="V74" s="15">
        <f>[1]COML!$AB172/[1]COML!$J172*1000</f>
        <v>5205.3192456948827</v>
      </c>
      <c r="W74" s="25">
        <f t="shared" si="23"/>
        <v>5135</v>
      </c>
      <c r="X74" s="14"/>
      <c r="Y74" s="15">
        <f>[1]SPA!$AB172/[1]SPA!$F172*1000</f>
        <v>11377.171679432093</v>
      </c>
      <c r="Z74" s="25">
        <f t="shared" si="24"/>
        <v>11205</v>
      </c>
      <c r="AA74" s="14"/>
      <c r="AC74" s="14"/>
      <c r="AE74" s="15">
        <f t="shared" si="13"/>
        <v>15481372</v>
      </c>
      <c r="AF74" s="25">
        <f>SUM([1]RESID!$Z161:$Z172)</f>
        <v>14852016</v>
      </c>
      <c r="AJ74" s="15">
        <f t="shared" si="14"/>
        <v>8848017</v>
      </c>
      <c r="AK74" s="25">
        <f>SUM([1]COML!$Z161:$Z172)</f>
        <v>8838991</v>
      </c>
      <c r="AO74" s="15">
        <f t="shared" si="15"/>
        <v>2205425</v>
      </c>
      <c r="AP74" s="25">
        <f>SUM([1]SPA!$Z161:$Z172)</f>
        <v>2216416</v>
      </c>
      <c r="AT74" s="14">
        <f t="shared" si="16"/>
        <v>13560.270410573505</v>
      </c>
      <c r="AU74" s="14">
        <f t="shared" si="17"/>
        <v>13009.011933965818</v>
      </c>
      <c r="AX74" s="14"/>
      <c r="AY74" s="14">
        <f t="shared" si="25"/>
        <v>68355.906353309285</v>
      </c>
      <c r="AZ74" s="14">
        <f t="shared" si="10"/>
        <v>68286.175428205388</v>
      </c>
      <c r="BD74" s="15">
        <f>SUM(TOTAL_PEF_B!O63:O74)</f>
        <v>2712205</v>
      </c>
      <c r="BI74" s="15">
        <f>SUM('Billing Mo'!AH63:AH74)</f>
        <v>1511488</v>
      </c>
      <c r="BN74" s="14">
        <f>SUM('[1]Tot Retail'!$C161:$C172)</f>
        <v>30784796</v>
      </c>
      <c r="BO74" s="14">
        <f>SUM('[1]Tot Retail'!$Z161:$Z172)</f>
        <v>30157405</v>
      </c>
      <c r="BR74" s="14"/>
      <c r="BS74" s="199">
        <f>[3]RC!$I52</f>
        <v>1141404.3333333333</v>
      </c>
      <c r="BX74" s="199">
        <f>[3]CC!$I52</f>
        <v>129390.41666666667</v>
      </c>
    </row>
    <row r="75" spans="1:76">
      <c r="A75" s="2">
        <v>1997</v>
      </c>
      <c r="B75" s="2">
        <v>1</v>
      </c>
      <c r="C75" s="14">
        <f t="shared" si="19"/>
        <v>1049</v>
      </c>
      <c r="D75" s="14">
        <f t="shared" si="20"/>
        <v>5168</v>
      </c>
      <c r="E75" s="14">
        <f t="shared" si="21"/>
        <v>10477</v>
      </c>
      <c r="G75" s="15">
        <f>'Billing Mo'!Y75</f>
        <v>1165838</v>
      </c>
      <c r="H75" s="15">
        <f>'Billing Mo'!Z75</f>
        <v>130339</v>
      </c>
      <c r="I75" s="15">
        <f>'Billing Mo'!AC75</f>
        <v>15921</v>
      </c>
      <c r="K75" s="15">
        <f>'[2]FPC wSEB'!D270</f>
        <v>1223345</v>
      </c>
      <c r="L75" s="15">
        <f>'Billing Mo'!AF75</f>
        <v>673653</v>
      </c>
      <c r="M75" s="15">
        <f>'Billing Mo'!AG75</f>
        <v>362334</v>
      </c>
      <c r="N75" s="15">
        <f>'Billing Mo'!AH75</f>
        <v>142709</v>
      </c>
      <c r="O75" s="15">
        <f>'Billing Mo'!AI75</f>
        <v>219625</v>
      </c>
      <c r="P75" s="15">
        <f>'Billing Mo'!AJ75</f>
        <v>2191</v>
      </c>
      <c r="Q75" s="15">
        <f>'Billing Mo'!AK75</f>
        <v>166803</v>
      </c>
      <c r="S75" s="15">
        <f>[1]RESID!$AB173/[1]RESID!$U173*1000</f>
        <v>1048.8421110096056</v>
      </c>
      <c r="T75" s="25">
        <f t="shared" si="22"/>
        <v>1049</v>
      </c>
      <c r="U75" s="14"/>
      <c r="V75" s="15">
        <f>[1]COML!$AB173/[1]COML!$J173*1000</f>
        <v>5037.5460384135386</v>
      </c>
      <c r="W75" s="25">
        <f t="shared" si="23"/>
        <v>5168</v>
      </c>
      <c r="X75" s="14"/>
      <c r="Y75" s="15">
        <f>[1]SPA!$AB173/[1]SPA!$F173*1000</f>
        <v>10493.624772313296</v>
      </c>
      <c r="Z75" s="25">
        <f t="shared" si="24"/>
        <v>10477</v>
      </c>
      <c r="AA75" s="14"/>
      <c r="AC75" s="14"/>
      <c r="AE75" s="15">
        <f t="shared" si="13"/>
        <v>15273024</v>
      </c>
      <c r="AF75" s="25">
        <f>SUM([1]RESID!$Z162:$Z173)</f>
        <v>14945976</v>
      </c>
      <c r="AJ75" s="15">
        <f t="shared" si="14"/>
        <v>8911231</v>
      </c>
      <c r="AK75" s="25">
        <f>SUM([1]COML!$Z162:$Z173)</f>
        <v>8919820</v>
      </c>
      <c r="AO75" s="15">
        <f t="shared" si="15"/>
        <v>2224339</v>
      </c>
      <c r="AP75" s="25">
        <f>SUM([1]SPA!$Z162:$Z173)</f>
        <v>2236936</v>
      </c>
      <c r="AT75" s="14">
        <f t="shared" si="16"/>
        <v>13347.259197546056</v>
      </c>
      <c r="AU75" s="14">
        <f t="shared" si="17"/>
        <v>13061.448448735669</v>
      </c>
      <c r="AX75" s="14"/>
      <c r="AY75" s="14">
        <f t="shared" si="25"/>
        <v>68708.382459808374</v>
      </c>
      <c r="AZ75" s="14">
        <f t="shared" si="10"/>
        <v>68774.606340319078</v>
      </c>
      <c r="BD75" s="15">
        <f>SUM(TOTAL_PEF_B!O64:O75)</f>
        <v>2732333</v>
      </c>
      <c r="BI75" s="15">
        <f>SUM('Billing Mo'!AH64:AH75)</f>
        <v>1534580</v>
      </c>
      <c r="BN75" s="14">
        <f>SUM('[1]Tot Retail'!$C162:$C173)</f>
        <v>30701735</v>
      </c>
      <c r="BO75" s="14">
        <f>SUM('[1]Tot Retail'!$Z162:$Z173)</f>
        <v>30395873</v>
      </c>
      <c r="BR75" s="14"/>
      <c r="BS75" s="199">
        <f>[3]RC!$I53</f>
        <v>1143459.8333333333</v>
      </c>
      <c r="BX75" s="199">
        <f>[3]CC!$I53</f>
        <v>129640.08333333333</v>
      </c>
    </row>
    <row r="76" spans="1:76">
      <c r="A76" s="2">
        <v>1997</v>
      </c>
      <c r="B76" s="2">
        <v>2</v>
      </c>
      <c r="C76" s="14">
        <f t="shared" si="19"/>
        <v>934</v>
      </c>
      <c r="D76" s="14">
        <f t="shared" si="20"/>
        <v>4807</v>
      </c>
      <c r="E76" s="14">
        <f t="shared" si="21"/>
        <v>10537</v>
      </c>
      <c r="G76" s="15">
        <f>'Billing Mo'!Y76</f>
        <v>1166077</v>
      </c>
      <c r="H76" s="15">
        <f>'Billing Mo'!Z76</f>
        <v>131374</v>
      </c>
      <c r="I76" s="15">
        <f>'Billing Mo'!AC76</f>
        <v>16019</v>
      </c>
      <c r="K76" s="15">
        <f>'[2]FPC wSEB'!D271</f>
        <v>1089567</v>
      </c>
      <c r="L76" s="15">
        <f>'Billing Mo'!AF76</f>
        <v>631549</v>
      </c>
      <c r="M76" s="15">
        <f>'Billing Mo'!AG76</f>
        <v>356567</v>
      </c>
      <c r="N76" s="15">
        <f>'Billing Mo'!AH76</f>
        <v>132205</v>
      </c>
      <c r="O76" s="15">
        <f>'Billing Mo'!AI76</f>
        <v>224362</v>
      </c>
      <c r="P76" s="15">
        <f>'Billing Mo'!AJ76</f>
        <v>2084</v>
      </c>
      <c r="Q76" s="15">
        <f>'Billing Mo'!AK76</f>
        <v>168794</v>
      </c>
      <c r="S76" s="15">
        <f>[1]RESID!$AB174/[1]RESID!$U174*1000</f>
        <v>927.23452920063914</v>
      </c>
      <c r="T76" s="25">
        <f t="shared" si="22"/>
        <v>934</v>
      </c>
      <c r="U76" s="14"/>
      <c r="V76" s="15">
        <f>[1]COML!$AB174/[1]COML!$J174*1000</f>
        <v>4700.5228064858311</v>
      </c>
      <c r="W76" s="25">
        <f t="shared" si="23"/>
        <v>4807</v>
      </c>
      <c r="X76" s="14"/>
      <c r="Y76" s="15">
        <f>[1]SPA!$AB174/[1]SPA!$F174*1000</f>
        <v>10458.642861601847</v>
      </c>
      <c r="Z76" s="25">
        <f t="shared" si="24"/>
        <v>10537</v>
      </c>
      <c r="AA76" s="14"/>
      <c r="AC76" s="14"/>
      <c r="AE76" s="15">
        <f t="shared" si="13"/>
        <v>15055226</v>
      </c>
      <c r="AF76" s="25">
        <f>SUM([1]RESID!$Z163:$Z174)</f>
        <v>14923470</v>
      </c>
      <c r="AJ76" s="15">
        <f t="shared" si="14"/>
        <v>8881035</v>
      </c>
      <c r="AK76" s="25">
        <f>SUM([1]COML!$Z163:$Z174)</f>
        <v>8902871</v>
      </c>
      <c r="AO76" s="15">
        <f t="shared" si="15"/>
        <v>2228704</v>
      </c>
      <c r="AP76" s="25">
        <f>SUM([1]SPA!$Z163:$Z174)</f>
        <v>2242056</v>
      </c>
      <c r="AT76" s="14">
        <f t="shared" si="16"/>
        <v>13148.788617072572</v>
      </c>
      <c r="AU76" s="14">
        <f t="shared" si="17"/>
        <v>13033.716827845961</v>
      </c>
      <c r="AX76" s="14"/>
      <c r="AY76" s="14">
        <f t="shared" si="25"/>
        <v>68357.763981529642</v>
      </c>
      <c r="AZ76" s="14">
        <f t="shared" si="10"/>
        <v>68525.836749433467</v>
      </c>
      <c r="BD76" s="15">
        <f>SUM(TOTAL_PEF_B!O65:O76)</f>
        <v>2737101</v>
      </c>
      <c r="BI76" s="15">
        <f>SUM('Billing Mo'!AH65:AH76)</f>
        <v>1552291</v>
      </c>
      <c r="BN76" s="14">
        <f>SUM('[1]Tot Retail'!$C163:$C174)</f>
        <v>30480412</v>
      </c>
      <c r="BO76" s="14">
        <f>SUM('[1]Tot Retail'!$Z163:$Z174)</f>
        <v>30383844</v>
      </c>
      <c r="BR76" s="14"/>
      <c r="BS76" s="199">
        <f>[3]RC!$I54</f>
        <v>1145302.75</v>
      </c>
      <c r="BX76" s="199">
        <f>[3]CC!$I54</f>
        <v>129929.75</v>
      </c>
    </row>
    <row r="77" spans="1:76">
      <c r="A77" s="2">
        <v>1997</v>
      </c>
      <c r="B77" s="2">
        <v>3</v>
      </c>
      <c r="C77" s="14">
        <f t="shared" si="19"/>
        <v>836</v>
      </c>
      <c r="D77" s="14">
        <f t="shared" si="20"/>
        <v>5263</v>
      </c>
      <c r="E77" s="14">
        <f t="shared" si="21"/>
        <v>10806</v>
      </c>
      <c r="G77" s="15">
        <f>'Billing Mo'!Y77</f>
        <v>1176603</v>
      </c>
      <c r="H77" s="15">
        <f>'Billing Mo'!Z77</f>
        <v>130956</v>
      </c>
      <c r="I77" s="15">
        <f>'Billing Mo'!AC77</f>
        <v>16202</v>
      </c>
      <c r="K77" s="15">
        <f>'[2]FPC wSEB'!D272</f>
        <v>983355</v>
      </c>
      <c r="L77" s="15">
        <f>'Billing Mo'!AF77</f>
        <v>689227</v>
      </c>
      <c r="M77" s="15">
        <f>'Billing Mo'!AG77</f>
        <v>331011</v>
      </c>
      <c r="N77" s="15">
        <f>'Billing Mo'!AH77</f>
        <v>108847</v>
      </c>
      <c r="O77" s="15">
        <f>'Billing Mo'!AI77</f>
        <v>222164</v>
      </c>
      <c r="P77" s="15">
        <f>'Billing Mo'!AJ77</f>
        <v>2448</v>
      </c>
      <c r="Q77" s="15">
        <f>'Billing Mo'!AK77</f>
        <v>175081</v>
      </c>
      <c r="S77" s="15">
        <f>[1]RESID!$AB175/[1]RESID!$U175*1000</f>
        <v>869.45719952723175</v>
      </c>
      <c r="T77" s="25">
        <f t="shared" si="22"/>
        <v>836</v>
      </c>
      <c r="U77" s="14"/>
      <c r="V77" s="15">
        <f>[1]COML!$AB175/[1]COML!$J175*1000</f>
        <v>4888.8331814038293</v>
      </c>
      <c r="W77" s="25">
        <f t="shared" si="23"/>
        <v>5263</v>
      </c>
      <c r="X77" s="14"/>
      <c r="Y77" s="15">
        <f>[1]SPA!$AB175/[1]SPA!$F175*1000</f>
        <v>10256.943587211455</v>
      </c>
      <c r="Z77" s="25">
        <f t="shared" si="24"/>
        <v>10806</v>
      </c>
      <c r="AA77" s="14"/>
      <c r="AC77" s="14"/>
      <c r="AE77" s="15">
        <f t="shared" si="13"/>
        <v>14858170</v>
      </c>
      <c r="AF77" s="25">
        <f>SUM([1]RESID!$Z164:$Z175)</f>
        <v>14926908</v>
      </c>
      <c r="AJ77" s="15">
        <f t="shared" si="14"/>
        <v>8953547</v>
      </c>
      <c r="AK77" s="25">
        <f>SUM([1]COML!$Z164:$Z175)</f>
        <v>8938545</v>
      </c>
      <c r="AO77" s="15">
        <f t="shared" si="15"/>
        <v>2241989</v>
      </c>
      <c r="AP77" s="25">
        <f>SUM([1]SPA!$Z164:$Z175)</f>
        <v>2246861</v>
      </c>
      <c r="AT77" s="14">
        <f t="shared" si="16"/>
        <v>12952.882952598173</v>
      </c>
      <c r="AU77" s="14">
        <f t="shared" si="17"/>
        <v>13012.806568251763</v>
      </c>
      <c r="AX77" s="14"/>
      <c r="AY77" s="14">
        <f t="shared" si="25"/>
        <v>68802.342707407472</v>
      </c>
      <c r="AZ77" s="14">
        <f t="shared" si="10"/>
        <v>68687.061830979786</v>
      </c>
      <c r="BD77" s="15">
        <f>SUM(TOTAL_PEF_B!O66:O77)</f>
        <v>2750035</v>
      </c>
      <c r="BI77" s="15">
        <f>SUM('Billing Mo'!AH66:AH77)</f>
        <v>1522706</v>
      </c>
      <c r="BN77" s="14">
        <f>SUM('[1]Tot Retail'!$C164:$C175)</f>
        <v>30352743</v>
      </c>
      <c r="BO77" s="14">
        <f>SUM('[1]Tot Retail'!$Z164:$Z175)</f>
        <v>30411351</v>
      </c>
      <c r="BR77" s="14"/>
      <c r="BS77" s="199">
        <f>[3]RC!$I55</f>
        <v>1147235.5</v>
      </c>
      <c r="BX77" s="199">
        <f>[3]CC!$I55</f>
        <v>130212.5</v>
      </c>
    </row>
    <row r="78" spans="1:76">
      <c r="A78" s="2">
        <v>1997</v>
      </c>
      <c r="B78" s="2">
        <v>4</v>
      </c>
      <c r="C78" s="14">
        <f t="shared" si="19"/>
        <v>866</v>
      </c>
      <c r="D78" s="14">
        <f t="shared" si="20"/>
        <v>5623</v>
      </c>
      <c r="E78" s="14">
        <f t="shared" si="21"/>
        <v>11297</v>
      </c>
      <c r="G78" s="15">
        <f>'Billing Mo'!Y78</f>
        <v>1151977</v>
      </c>
      <c r="H78" s="15">
        <f>'Billing Mo'!Z78</f>
        <v>130604</v>
      </c>
      <c r="I78" s="15">
        <f>'Billing Mo'!AC78</f>
        <v>16140</v>
      </c>
      <c r="K78" s="15">
        <f>'[2]FPC wSEB'!D273</f>
        <v>997123</v>
      </c>
      <c r="L78" s="15">
        <f>'Billing Mo'!AF78</f>
        <v>734392</v>
      </c>
      <c r="M78" s="15">
        <f>'Billing Mo'!AG78</f>
        <v>352429</v>
      </c>
      <c r="N78" s="15">
        <f>'Billing Mo'!AH78</f>
        <v>115034</v>
      </c>
      <c r="O78" s="15">
        <f>'Billing Mo'!AI78</f>
        <v>237395</v>
      </c>
      <c r="P78" s="15">
        <f>'Billing Mo'!AJ78</f>
        <v>2085</v>
      </c>
      <c r="Q78" s="15">
        <f>'Billing Mo'!AK78</f>
        <v>182337</v>
      </c>
      <c r="S78" s="15">
        <f>[1]RESID!$AB176/[1]RESID!$U176*1000</f>
        <v>876.81143890720034</v>
      </c>
      <c r="T78" s="25">
        <f t="shared" si="22"/>
        <v>866</v>
      </c>
      <c r="U78" s="14"/>
      <c r="V78" s="15">
        <f>[1]COML!$AB176/[1]COML!$J176*1000</f>
        <v>5455.3295708657224</v>
      </c>
      <c r="W78" s="25">
        <f t="shared" si="23"/>
        <v>5623</v>
      </c>
      <c r="X78" s="14"/>
      <c r="Y78" s="15">
        <f>[1]SPA!$AB176/[1]SPA!$F176*1000</f>
        <v>11172.67657992565</v>
      </c>
      <c r="Z78" s="25">
        <f t="shared" si="24"/>
        <v>11297</v>
      </c>
      <c r="AA78" s="14"/>
      <c r="AC78" s="14"/>
      <c r="AE78" s="15">
        <f t="shared" si="13"/>
        <v>14808010</v>
      </c>
      <c r="AF78" s="25">
        <f>SUM([1]RESID!$Z165:$Z176)</f>
        <v>14978240</v>
      </c>
      <c r="AJ78" s="15">
        <f t="shared" si="14"/>
        <v>9032315</v>
      </c>
      <c r="AK78" s="25">
        <f>SUM([1]COML!$Z165:$Z176)</f>
        <v>8972824</v>
      </c>
      <c r="AO78" s="15">
        <f t="shared" si="15"/>
        <v>2256288</v>
      </c>
      <c r="AP78" s="25">
        <f>SUM([1]SPA!$Z165:$Z176)</f>
        <v>2253227</v>
      </c>
      <c r="AT78" s="14">
        <f t="shared" si="16"/>
        <v>12901.830175825218</v>
      </c>
      <c r="AU78" s="14">
        <f t="shared" si="17"/>
        <v>13050.147103679177</v>
      </c>
      <c r="AX78" s="14"/>
      <c r="AY78" s="14">
        <f t="shared" si="25"/>
        <v>69319.644357806435</v>
      </c>
      <c r="AZ78" s="14">
        <f t="shared" si="25"/>
        <v>68863.07315070281</v>
      </c>
      <c r="BD78" s="15">
        <f>SUM(TOTAL_PEF_B!O67:O78)</f>
        <v>2777016</v>
      </c>
      <c r="BI78" s="15">
        <f>SUM('Billing Mo'!AH67:AH78)</f>
        <v>1498811</v>
      </c>
      <c r="BN78" s="14">
        <f>SUM('[1]Tot Retail'!$C165:$C176)</f>
        <v>30398602</v>
      </c>
      <c r="BO78" s="14">
        <f>SUM('[1]Tot Retail'!$Z165:$Z176)</f>
        <v>30506280</v>
      </c>
      <c r="BR78" s="14"/>
      <c r="BS78" s="199">
        <f>[3]RC!$I56</f>
        <v>1148848.6666666667</v>
      </c>
      <c r="BX78" s="199">
        <f>[3]CC!$I56</f>
        <v>130456.16666666667</v>
      </c>
    </row>
    <row r="79" spans="1:76">
      <c r="A79" s="2">
        <v>1997</v>
      </c>
      <c r="B79" s="2">
        <v>5</v>
      </c>
      <c r="C79" s="14">
        <f t="shared" si="19"/>
        <v>883</v>
      </c>
      <c r="D79" s="14">
        <f t="shared" si="20"/>
        <v>5375</v>
      </c>
      <c r="E79" s="14">
        <f t="shared" si="21"/>
        <v>11042</v>
      </c>
      <c r="G79" s="15">
        <f>'Billing Mo'!Y79</f>
        <v>1159480</v>
      </c>
      <c r="H79" s="15">
        <f>'Billing Mo'!Z79</f>
        <v>132816</v>
      </c>
      <c r="I79" s="15">
        <f>'Billing Mo'!AC79</f>
        <v>16425</v>
      </c>
      <c r="K79" s="15">
        <f>'[2]FPC wSEB'!D274</f>
        <v>1024053</v>
      </c>
      <c r="L79" s="15">
        <f>'Billing Mo'!AF79</f>
        <v>713865</v>
      </c>
      <c r="M79" s="15">
        <f>'Billing Mo'!AG79</f>
        <v>353513</v>
      </c>
      <c r="N79" s="15">
        <f>'Billing Mo'!AH79</f>
        <v>115827</v>
      </c>
      <c r="O79" s="15">
        <f>'Billing Mo'!AI79</f>
        <v>237686</v>
      </c>
      <c r="P79" s="15">
        <f>'Billing Mo'!AJ79</f>
        <v>2262</v>
      </c>
      <c r="Q79" s="15">
        <f>'Billing Mo'!AK79</f>
        <v>181365</v>
      </c>
      <c r="S79" s="15">
        <f>[1]RESID!$AB177/[1]RESID!$U177*1000</f>
        <v>971.49518351928589</v>
      </c>
      <c r="T79" s="25">
        <f t="shared" si="22"/>
        <v>883</v>
      </c>
      <c r="U79" s="14"/>
      <c r="V79" s="15">
        <f>[1]COML!$AB177/[1]COML!$J177*1000</f>
        <v>5648.7244587691557</v>
      </c>
      <c r="W79" s="25">
        <f t="shared" si="23"/>
        <v>5375</v>
      </c>
      <c r="X79" s="14"/>
      <c r="Y79" s="15">
        <f>[1]SPA!$AB177/[1]SPA!$F177*1000</f>
        <v>11519.208523592086</v>
      </c>
      <c r="Z79" s="25">
        <f t="shared" si="24"/>
        <v>11042</v>
      </c>
      <c r="AA79" s="14"/>
      <c r="AC79" s="14"/>
      <c r="AE79" s="15">
        <f t="shared" ref="AE79:AE122" si="26">SUM(K68:K79)</f>
        <v>14791190</v>
      </c>
      <c r="AF79" s="25">
        <f>SUM([1]RESID!$Z166:$Z177)</f>
        <v>15098707</v>
      </c>
      <c r="AJ79" s="15">
        <f t="shared" ref="AJ79:AJ122" si="27">SUM(L68:L79)</f>
        <v>9049882</v>
      </c>
      <c r="AK79" s="25">
        <f>SUM([1]COML!$Z166:$Z177)</f>
        <v>9029899</v>
      </c>
      <c r="AO79" s="15">
        <f t="shared" ref="AO79:AO122" si="28">SUM(Q68:Q79)</f>
        <v>2257560</v>
      </c>
      <c r="AP79" s="25">
        <f>SUM([1]SPA!$Z166:$Z177)</f>
        <v>2265522</v>
      </c>
      <c r="AT79" s="14">
        <f t="shared" ref="AT79:AU142" si="29">AE79/AVERAGE($G68:$G79)*1000</f>
        <v>12842.306801526569</v>
      </c>
      <c r="AU79" s="14">
        <f t="shared" si="29"/>
        <v>13109.305444684085</v>
      </c>
      <c r="AX79" s="14"/>
      <c r="AY79" s="14">
        <f t="shared" si="25"/>
        <v>69146.937247381167</v>
      </c>
      <c r="AZ79" s="14">
        <f t="shared" si="25"/>
        <v>68994.254234827589</v>
      </c>
      <c r="BD79" s="15">
        <f>SUM(TOTAL_PEF_B!O68:O79)</f>
        <v>2762569</v>
      </c>
      <c r="BI79" s="15">
        <f>SUM('Billing Mo'!AH68:AH79)</f>
        <v>1498391</v>
      </c>
      <c r="BN79" s="14">
        <f>SUM('[1]Tot Retail'!$C166:$C177)</f>
        <v>30385771</v>
      </c>
      <c r="BO79" s="14">
        <f>SUM('[1]Tot Retail'!$Z166:$Z177)</f>
        <v>30681267</v>
      </c>
      <c r="BR79" s="14"/>
      <c r="BS79" s="199">
        <f>[3]RC!$I57</f>
        <v>1150627.3333333333</v>
      </c>
      <c r="BX79" s="199">
        <f>[3]CC!$I57</f>
        <v>130696.83333333333</v>
      </c>
    </row>
    <row r="80" spans="1:76">
      <c r="A80" s="2">
        <v>1997</v>
      </c>
      <c r="B80" s="2">
        <v>6</v>
      </c>
      <c r="C80" s="14">
        <f t="shared" si="19"/>
        <v>1170</v>
      </c>
      <c r="D80" s="14">
        <f t="shared" si="20"/>
        <v>6228</v>
      </c>
      <c r="E80" s="14">
        <f t="shared" si="21"/>
        <v>12230</v>
      </c>
      <c r="G80" s="15">
        <f>'Billing Mo'!Y80</f>
        <v>1147094</v>
      </c>
      <c r="H80" s="15">
        <f>'Billing Mo'!Z80</f>
        <v>131782</v>
      </c>
      <c r="I80" s="15">
        <f>'Billing Mo'!AC80</f>
        <v>16311</v>
      </c>
      <c r="K80" s="15">
        <f>'[2]FPC wSEB'!D275</f>
        <v>1342512</v>
      </c>
      <c r="L80" s="15">
        <f>'Billing Mo'!AF80</f>
        <v>820712</v>
      </c>
      <c r="M80" s="15">
        <f>'Billing Mo'!AG80</f>
        <v>368181</v>
      </c>
      <c r="N80" s="15">
        <f>'Billing Mo'!AH80</f>
        <v>118451</v>
      </c>
      <c r="O80" s="15">
        <f>'Billing Mo'!AI80</f>
        <v>249730</v>
      </c>
      <c r="P80" s="15">
        <f>'Billing Mo'!AJ80</f>
        <v>2239</v>
      </c>
      <c r="Q80" s="15">
        <f>'Billing Mo'!AK80</f>
        <v>199486</v>
      </c>
      <c r="S80" s="15">
        <f>[1]RESID!$AB178/[1]RESID!$U178*1000</f>
        <v>1266.3235089186176</v>
      </c>
      <c r="T80" s="25">
        <f t="shared" si="22"/>
        <v>1170</v>
      </c>
      <c r="U80" s="14"/>
      <c r="V80" s="15">
        <f>[1]COML!$AB178/[1]COML!$J178*1000</f>
        <v>6423.1033156628682</v>
      </c>
      <c r="W80" s="25">
        <f t="shared" si="23"/>
        <v>6228</v>
      </c>
      <c r="X80" s="14"/>
      <c r="Y80" s="15">
        <f>[1]SPA!$AB178/[1]SPA!$F178*1000</f>
        <v>12844.583409968733</v>
      </c>
      <c r="Z80" s="25">
        <f t="shared" si="24"/>
        <v>12230</v>
      </c>
      <c r="AA80" s="14"/>
      <c r="AC80" s="14"/>
      <c r="AE80" s="15">
        <f t="shared" si="26"/>
        <v>14680765</v>
      </c>
      <c r="AF80" s="25">
        <f>SUM([1]RESID!$Z167:$Z178)</f>
        <v>15148405</v>
      </c>
      <c r="AJ80" s="15">
        <f t="shared" si="27"/>
        <v>9007228</v>
      </c>
      <c r="AK80" s="25">
        <f>SUM([1]COML!$Z167:$Z178)</f>
        <v>9034644</v>
      </c>
      <c r="AO80" s="15">
        <f t="shared" si="28"/>
        <v>2253757</v>
      </c>
      <c r="AP80" s="25">
        <f>SUM([1]SPA!$Z167:$Z178)</f>
        <v>2275042</v>
      </c>
      <c r="AT80" s="14">
        <f t="shared" si="29"/>
        <v>12753.573561864458</v>
      </c>
      <c r="AU80" s="14">
        <f t="shared" si="29"/>
        <v>13159.824948660058</v>
      </c>
      <c r="AX80" s="14"/>
      <c r="AY80" s="14">
        <f t="shared" si="25"/>
        <v>68841.766157667633</v>
      </c>
      <c r="AZ80" s="14">
        <f t="shared" si="25"/>
        <v>69051.305192427128</v>
      </c>
      <c r="BD80" s="15">
        <f>SUM(TOTAL_PEF_B!O69:O80)</f>
        <v>2750324</v>
      </c>
      <c r="BI80" s="15">
        <f>SUM('Billing Mo'!AH69:AH80)</f>
        <v>1496709</v>
      </c>
      <c r="BN80" s="14">
        <f>SUM('[1]Tot Retail'!$C167:$C178)</f>
        <v>30214920</v>
      </c>
      <c r="BO80" s="14">
        <f>SUM('[1]Tot Retail'!$Z167:$Z178)</f>
        <v>30731261</v>
      </c>
      <c r="BR80" s="14"/>
      <c r="BS80" s="199">
        <f>[3]RC!$I58</f>
        <v>1152414.25</v>
      </c>
      <c r="BX80" s="199">
        <f>[3]CC!$I58</f>
        <v>131009.91666666667</v>
      </c>
    </row>
    <row r="81" spans="1:76">
      <c r="A81" s="2">
        <v>1997</v>
      </c>
      <c r="B81" s="2">
        <v>7</v>
      </c>
      <c r="C81" s="14">
        <f t="shared" si="19"/>
        <v>1396</v>
      </c>
      <c r="D81" s="14">
        <f t="shared" si="20"/>
        <v>6710</v>
      </c>
      <c r="E81" s="14">
        <f t="shared" si="21"/>
        <v>12242</v>
      </c>
      <c r="G81" s="15">
        <f>'Billing Mo'!Y81</f>
        <v>1139049</v>
      </c>
      <c r="H81" s="15">
        <f>'Billing Mo'!Z81</f>
        <v>131950</v>
      </c>
      <c r="I81" s="15">
        <f>'Billing Mo'!AC81</f>
        <v>16176</v>
      </c>
      <c r="K81" s="15">
        <f>'[2]FPC wSEB'!D276</f>
        <v>1590264</v>
      </c>
      <c r="L81" s="15">
        <f>'Billing Mo'!AF81</f>
        <v>885434</v>
      </c>
      <c r="M81" s="15">
        <f>'Billing Mo'!AG81</f>
        <v>355864</v>
      </c>
      <c r="N81" s="15">
        <f>'Billing Mo'!AH81</f>
        <v>115274</v>
      </c>
      <c r="O81" s="15">
        <f>'Billing Mo'!AI81</f>
        <v>240590</v>
      </c>
      <c r="P81" s="15">
        <f>'Billing Mo'!AJ81</f>
        <v>2242</v>
      </c>
      <c r="Q81" s="15">
        <f>'Billing Mo'!AK81</f>
        <v>198030</v>
      </c>
      <c r="S81" s="15">
        <f>[1]RESID!$AB179/[1]RESID!$U179*1000</f>
        <v>1403.6992236739079</v>
      </c>
      <c r="T81" s="25">
        <f t="shared" si="22"/>
        <v>1396</v>
      </c>
      <c r="U81" s="14"/>
      <c r="V81" s="15">
        <f>[1]COML!$AB179/[1]COML!$J179*1000</f>
        <v>6765.226531793669</v>
      </c>
      <c r="W81" s="25">
        <f t="shared" si="23"/>
        <v>6710</v>
      </c>
      <c r="X81" s="14"/>
      <c r="Y81" s="15">
        <f>[1]SPA!$AB179/[1]SPA!$F179*1000</f>
        <v>12281.651829871415</v>
      </c>
      <c r="Z81" s="25">
        <f t="shared" si="24"/>
        <v>12242</v>
      </c>
      <c r="AA81" s="14"/>
      <c r="AC81" s="14"/>
      <c r="AE81" s="15">
        <f t="shared" si="26"/>
        <v>14815500</v>
      </c>
      <c r="AF81" s="25">
        <f>SUM([1]RESID!$Z168:$Z179)</f>
        <v>15264428</v>
      </c>
      <c r="AJ81" s="15">
        <f t="shared" si="27"/>
        <v>9067299</v>
      </c>
      <c r="AK81" s="25">
        <f>SUM([1]COML!$Z168:$Z179)</f>
        <v>9089252</v>
      </c>
      <c r="AO81" s="15">
        <f t="shared" si="28"/>
        <v>2263807</v>
      </c>
      <c r="AP81" s="25">
        <f>SUM([1]SPA!$Z168:$Z179)</f>
        <v>2283186</v>
      </c>
      <c r="AT81" s="14">
        <f t="shared" si="29"/>
        <v>12833.631208189512</v>
      </c>
      <c r="AU81" s="14">
        <f t="shared" si="29"/>
        <v>13222.50612911895</v>
      </c>
      <c r="AX81" s="14"/>
      <c r="AY81" s="14">
        <f t="shared" si="25"/>
        <v>69041.399107600606</v>
      </c>
      <c r="AZ81" s="14">
        <f t="shared" si="25"/>
        <v>69208.556475479316</v>
      </c>
      <c r="BD81" s="15">
        <f>SUM(TOTAL_PEF_B!O70:O81)</f>
        <v>2766962</v>
      </c>
      <c r="BI81" s="15">
        <f>SUM('Billing Mo'!AH70:AH81)</f>
        <v>1480857</v>
      </c>
      <c r="BN81" s="14">
        <f>SUM('[1]Tot Retail'!$C168:$C179)</f>
        <v>30420572</v>
      </c>
      <c r="BO81" s="14">
        <f>SUM('[1]Tot Retail'!$Z168:$Z179)</f>
        <v>30910832</v>
      </c>
      <c r="BR81" s="14"/>
      <c r="BS81" s="199">
        <f>[3]RC!$I59</f>
        <v>1153402</v>
      </c>
      <c r="BX81" s="199">
        <f>[3]CC!$I59</f>
        <v>131059.66666666667</v>
      </c>
    </row>
    <row r="82" spans="1:76">
      <c r="A82" s="2">
        <v>1997</v>
      </c>
      <c r="B82" s="2">
        <v>8</v>
      </c>
      <c r="C82" s="14">
        <f t="shared" si="19"/>
        <v>1390</v>
      </c>
      <c r="D82" s="14">
        <f t="shared" si="20"/>
        <v>6564</v>
      </c>
      <c r="E82" s="14">
        <f t="shared" si="21"/>
        <v>12313</v>
      </c>
      <c r="G82" s="15">
        <f>'Billing Mo'!Y82</f>
        <v>1154151</v>
      </c>
      <c r="H82" s="15">
        <f>'Billing Mo'!Z82</f>
        <v>132796</v>
      </c>
      <c r="I82" s="15">
        <f>'Billing Mo'!AC82</f>
        <v>16551</v>
      </c>
      <c r="K82" s="15">
        <f>'[2]FPC wSEB'!D277</f>
        <v>1604536</v>
      </c>
      <c r="L82" s="15">
        <f>'Billing Mo'!AF82</f>
        <v>871638</v>
      </c>
      <c r="M82" s="15">
        <f>'Billing Mo'!AG82</f>
        <v>353659</v>
      </c>
      <c r="N82" s="15">
        <f>'Billing Mo'!AH82</f>
        <v>115042</v>
      </c>
      <c r="O82" s="15">
        <f>'Billing Mo'!AI82</f>
        <v>238617</v>
      </c>
      <c r="P82" s="15">
        <f>'Billing Mo'!AJ82</f>
        <v>2269</v>
      </c>
      <c r="Q82" s="15">
        <f>'Billing Mo'!AK82</f>
        <v>203793</v>
      </c>
      <c r="S82" s="15">
        <f>[1]RESID!$AB180/[1]RESID!$U180*1000</f>
        <v>1430.4031714747391</v>
      </c>
      <c r="T82" s="25">
        <f t="shared" si="22"/>
        <v>1390</v>
      </c>
      <c r="U82" s="14"/>
      <c r="V82" s="15">
        <f>[1]COML!$AB180/[1]COML!$J180*1000</f>
        <v>6630.1025184031387</v>
      </c>
      <c r="W82" s="25">
        <f t="shared" si="23"/>
        <v>6564</v>
      </c>
      <c r="X82" s="14"/>
      <c r="Y82" s="15">
        <f>[1]SPA!$AB180/[1]SPA!$F180*1000</f>
        <v>12547.036432843937</v>
      </c>
      <c r="Z82" s="25">
        <f t="shared" si="24"/>
        <v>12313</v>
      </c>
      <c r="AA82" s="14"/>
      <c r="AC82" s="14"/>
      <c r="AE82" s="15">
        <f t="shared" si="26"/>
        <v>14731915</v>
      </c>
      <c r="AF82" s="25">
        <f>SUM([1]RESID!$Z169:$Z180)</f>
        <v>15263517</v>
      </c>
      <c r="AJ82" s="15">
        <f t="shared" si="27"/>
        <v>9051350</v>
      </c>
      <c r="AK82" s="25">
        <f>SUM([1]COML!$Z169:$Z180)</f>
        <v>9097887</v>
      </c>
      <c r="AO82" s="15">
        <f t="shared" si="28"/>
        <v>2264506</v>
      </c>
      <c r="AP82" s="25">
        <f>SUM([1]SPA!$Z169:$Z180)</f>
        <v>2290554</v>
      </c>
      <c r="AT82" s="14">
        <f t="shared" si="29"/>
        <v>12758.849326794034</v>
      </c>
      <c r="AU82" s="14">
        <f t="shared" si="29"/>
        <v>13219.253138506385</v>
      </c>
      <c r="AX82" s="14"/>
      <c r="AY82" s="14">
        <f t="shared" si="25"/>
        <v>68894.472074942969</v>
      </c>
      <c r="AZ82" s="14">
        <f t="shared" si="25"/>
        <v>69248.689075385075</v>
      </c>
      <c r="BD82" s="15">
        <f>SUM(TOTAL_PEF_B!O71:O82)</f>
        <v>2767875</v>
      </c>
      <c r="BI82" s="15">
        <f>SUM('Billing Mo'!AH71:AH82)</f>
        <v>1471824</v>
      </c>
      <c r="BN82" s="14">
        <f>SUM('[1]Tot Retail'!$C169:$C180)</f>
        <v>30313674</v>
      </c>
      <c r="BO82" s="14">
        <f>SUM('[1]Tot Retail'!$Z169:$Z180)</f>
        <v>30917861</v>
      </c>
      <c r="BR82" s="14"/>
      <c r="BS82" s="199">
        <f>[3]RC!$I60</f>
        <v>1155518.0833333333</v>
      </c>
      <c r="BX82" s="199">
        <f>[3]CC!$I60</f>
        <v>131515.91666666666</v>
      </c>
    </row>
    <row r="83" spans="1:76">
      <c r="A83" s="2">
        <v>1997</v>
      </c>
      <c r="B83" s="2">
        <v>9</v>
      </c>
      <c r="C83" s="14">
        <f t="shared" si="19"/>
        <v>1414</v>
      </c>
      <c r="D83" s="14">
        <f t="shared" si="20"/>
        <v>6763</v>
      </c>
      <c r="E83" s="14">
        <f t="shared" si="21"/>
        <v>13549</v>
      </c>
      <c r="G83" s="15">
        <f>'Billing Mo'!Y83</f>
        <v>1136127</v>
      </c>
      <c r="H83" s="15">
        <f>'Billing Mo'!Z83</f>
        <v>132275</v>
      </c>
      <c r="I83" s="15">
        <f>'Billing Mo'!AC83</f>
        <v>16328</v>
      </c>
      <c r="K83" s="15">
        <f>'[2]FPC wSEB'!D278</f>
        <v>1606676</v>
      </c>
      <c r="L83" s="15">
        <f>'Billing Mo'!AF83</f>
        <v>894532</v>
      </c>
      <c r="M83" s="15">
        <f>'Billing Mo'!AG83</f>
        <v>348896</v>
      </c>
      <c r="N83" s="15">
        <f>'Billing Mo'!AH83</f>
        <v>112342</v>
      </c>
      <c r="O83" s="15">
        <f>'Billing Mo'!AI83</f>
        <v>236554</v>
      </c>
      <c r="P83" s="15">
        <f>'Billing Mo'!AJ83</f>
        <v>2260</v>
      </c>
      <c r="Q83" s="15">
        <f>'Billing Mo'!AK83</f>
        <v>221235</v>
      </c>
      <c r="S83" s="15">
        <f>[1]RESID!$AB181/[1]RESID!$U181*1000</f>
        <v>1410.9656212766256</v>
      </c>
      <c r="T83" s="25">
        <f t="shared" si="22"/>
        <v>1414</v>
      </c>
      <c r="U83" s="14"/>
      <c r="V83" s="15">
        <f>[1]COML!$AB181/[1]COML!$J181*1000</f>
        <v>6730.1494286551424</v>
      </c>
      <c r="W83" s="25">
        <f t="shared" si="23"/>
        <v>6763</v>
      </c>
      <c r="X83" s="14"/>
      <c r="Y83" s="15">
        <f>[1]SPA!$AB181/[1]SPA!$F181*1000</f>
        <v>13602.523272905439</v>
      </c>
      <c r="Z83" s="25">
        <f t="shared" si="24"/>
        <v>13549</v>
      </c>
      <c r="AA83" s="14"/>
      <c r="AC83" s="14"/>
      <c r="AE83" s="15">
        <f t="shared" si="26"/>
        <v>14800046</v>
      </c>
      <c r="AF83" s="25">
        <f>SUM([1]RESID!$Z170:$Z181)</f>
        <v>15291369</v>
      </c>
      <c r="AJ83" s="15">
        <f t="shared" si="27"/>
        <v>9101672</v>
      </c>
      <c r="AK83" s="25">
        <f>SUM([1]COML!$Z170:$Z181)</f>
        <v>9136941</v>
      </c>
      <c r="AO83" s="15">
        <f t="shared" si="28"/>
        <v>2280626</v>
      </c>
      <c r="AP83" s="25">
        <f>SUM([1]SPA!$Z170:$Z181)</f>
        <v>2302824</v>
      </c>
      <c r="AT83" s="14">
        <f t="shared" si="29"/>
        <v>12816.196967016005</v>
      </c>
      <c r="AU83" s="14">
        <f t="shared" si="29"/>
        <v>13241.66134343924</v>
      </c>
      <c r="AX83" s="14"/>
      <c r="AY83" s="14">
        <f t="shared" si="25"/>
        <v>69188.717469222378</v>
      </c>
      <c r="AZ83" s="14">
        <f t="shared" si="25"/>
        <v>69456.82390905256</v>
      </c>
      <c r="BD83" s="15">
        <f>SUM(TOTAL_PEF_B!O72:O83)</f>
        <v>2773431</v>
      </c>
      <c r="BI83" s="15">
        <f>SUM('Billing Mo'!AH72:AH83)</f>
        <v>1437498</v>
      </c>
      <c r="BN83" s="14">
        <f>SUM('[1]Tot Retail'!$C170:$C181)</f>
        <v>30419568</v>
      </c>
      <c r="BO83" s="14">
        <f>SUM('[1]Tot Retail'!$Z170:$Z181)</f>
        <v>30968358</v>
      </c>
      <c r="BR83" s="14"/>
      <c r="BS83" s="199">
        <f>[3]RC!$I61</f>
        <v>1157079.8333333333</v>
      </c>
      <c r="BX83" s="199">
        <f>[3]CC!$I61</f>
        <v>131774.33333333334</v>
      </c>
    </row>
    <row r="84" spans="1:76">
      <c r="A84" s="2">
        <v>1997</v>
      </c>
      <c r="B84" s="2">
        <v>10</v>
      </c>
      <c r="C84" s="14">
        <f t="shared" si="19"/>
        <v>1258</v>
      </c>
      <c r="D84" s="14">
        <f t="shared" si="20"/>
        <v>6505</v>
      </c>
      <c r="E84" s="14">
        <f t="shared" si="21"/>
        <v>13539</v>
      </c>
      <c r="G84" s="15">
        <f>'Billing Mo'!Y84</f>
        <v>1164489</v>
      </c>
      <c r="H84" s="15">
        <f>'Billing Mo'!Z84</f>
        <v>134112</v>
      </c>
      <c r="I84" s="15">
        <f>'Billing Mo'!AC84</f>
        <v>16420</v>
      </c>
      <c r="K84" s="15">
        <f>'[2]FPC wSEB'!D279</f>
        <v>1465107</v>
      </c>
      <c r="L84" s="15">
        <f>'Billing Mo'!AF84</f>
        <v>872440</v>
      </c>
      <c r="M84" s="15">
        <f>'Billing Mo'!AG84</f>
        <v>364023</v>
      </c>
      <c r="N84" s="15">
        <f>'Billing Mo'!AH84</f>
        <v>113267</v>
      </c>
      <c r="O84" s="15">
        <f>'Billing Mo'!AI84</f>
        <v>250756</v>
      </c>
      <c r="P84" s="15">
        <f>'Billing Mo'!AJ84</f>
        <v>2279</v>
      </c>
      <c r="Q84" s="15">
        <f>'Billing Mo'!AK84</f>
        <v>222313</v>
      </c>
      <c r="S84" s="15">
        <f>[1]RESID!$AB182/[1]RESID!$U182*1000</f>
        <v>1222.8217937256284</v>
      </c>
      <c r="T84" s="25">
        <f t="shared" si="22"/>
        <v>1258</v>
      </c>
      <c r="U84" s="14"/>
      <c r="V84" s="15">
        <f>[1]COML!$AB182/[1]COML!$J182*1000</f>
        <v>6406.9924203840737</v>
      </c>
      <c r="W84" s="25">
        <f t="shared" si="23"/>
        <v>6505</v>
      </c>
      <c r="X84" s="14"/>
      <c r="Y84" s="15">
        <f>[1]SPA!$AB182/[1]SPA!$F182*1000</f>
        <v>13285.627283800244</v>
      </c>
      <c r="Z84" s="25">
        <f t="shared" si="24"/>
        <v>13539</v>
      </c>
      <c r="AA84" s="14"/>
      <c r="AC84" s="14"/>
      <c r="AE84" s="15">
        <f t="shared" si="26"/>
        <v>15028715</v>
      </c>
      <c r="AF84" s="25">
        <f>SUM([1]RESID!$Z171:$Z182)</f>
        <v>15382561</v>
      </c>
      <c r="AJ84" s="15">
        <f t="shared" si="27"/>
        <v>9214712</v>
      </c>
      <c r="AK84" s="25">
        <f>SUM([1]COML!$Z171:$Z182)</f>
        <v>9208180</v>
      </c>
      <c r="AO84" s="15">
        <f t="shared" si="28"/>
        <v>2293232</v>
      </c>
      <c r="AP84" s="25">
        <f>SUM([1]SPA!$Z171:$Z182)</f>
        <v>2303862</v>
      </c>
      <c r="AT84" s="14">
        <f t="shared" si="29"/>
        <v>12975.666171367689</v>
      </c>
      <c r="AU84" s="14">
        <f t="shared" si="29"/>
        <v>13281.173832672983</v>
      </c>
      <c r="AX84" s="14"/>
      <c r="AY84" s="14">
        <f t="shared" si="25"/>
        <v>69803.268319196126</v>
      </c>
      <c r="AZ84" s="14">
        <f t="shared" si="25"/>
        <v>69753.787125572155</v>
      </c>
      <c r="BD84" s="15">
        <f>SUM(TOTAL_PEF_B!O73:O84)</f>
        <v>2805218</v>
      </c>
      <c r="BI84" s="15">
        <f>SUM('Billing Mo'!AH73:AH84)</f>
        <v>1428329</v>
      </c>
      <c r="BN84" s="14">
        <f>SUM('[1]Tot Retail'!$C171:$C182)</f>
        <v>30796544</v>
      </c>
      <c r="BO84" s="14">
        <f>SUM('[1]Tot Retail'!$Z171:$Z182)</f>
        <v>31154488</v>
      </c>
      <c r="BR84" s="14"/>
      <c r="BS84" s="199">
        <f>[3]RC!$I62</f>
        <v>1158407</v>
      </c>
      <c r="BX84" s="199">
        <f>[3]CC!$I62</f>
        <v>132024.91666666666</v>
      </c>
    </row>
    <row r="85" spans="1:76">
      <c r="A85" s="2">
        <v>1997</v>
      </c>
      <c r="B85" s="2">
        <v>11</v>
      </c>
      <c r="C85" s="14">
        <f t="shared" si="19"/>
        <v>878</v>
      </c>
      <c r="D85" s="14">
        <f t="shared" si="20"/>
        <v>5557</v>
      </c>
      <c r="E85" s="14">
        <f t="shared" si="21"/>
        <v>11598</v>
      </c>
      <c r="G85" s="15">
        <f>'Billing Mo'!Y85</f>
        <v>1200705</v>
      </c>
      <c r="H85" s="15">
        <f>'Billing Mo'!Z85</f>
        <v>138179</v>
      </c>
      <c r="I85" s="15">
        <f>'Billing Mo'!AC85</f>
        <v>16948</v>
      </c>
      <c r="K85" s="15">
        <f>'[2]FPC wSEB'!D280</f>
        <v>1054612</v>
      </c>
      <c r="L85" s="15">
        <f>'Billing Mo'!AF85</f>
        <v>767858</v>
      </c>
      <c r="M85" s="15">
        <f>'Billing Mo'!AG85</f>
        <v>357393</v>
      </c>
      <c r="N85" s="15">
        <f>'Billing Mo'!AH85</f>
        <v>128619</v>
      </c>
      <c r="O85" s="15">
        <f>'Billing Mo'!AI85</f>
        <v>228774</v>
      </c>
      <c r="P85" s="15">
        <f>'Billing Mo'!AJ85</f>
        <v>2247</v>
      </c>
      <c r="Q85" s="15">
        <f>'Billing Mo'!AK85</f>
        <v>196571</v>
      </c>
      <c r="S85" s="15">
        <f>[1]RESID!$AB183/[1]RESID!$U183*1000</f>
        <v>988.40274749330217</v>
      </c>
      <c r="T85" s="25">
        <f t="shared" si="22"/>
        <v>878</v>
      </c>
      <c r="U85" s="14"/>
      <c r="V85" s="15">
        <f>[1]COML!$AB183/[1]COML!$J183*1000</f>
        <v>5993.6300506463185</v>
      </c>
      <c r="W85" s="25">
        <f t="shared" si="23"/>
        <v>5557</v>
      </c>
      <c r="X85" s="14"/>
      <c r="Y85" s="15">
        <f>[1]SPA!$AB183/[1]SPA!$F183*1000</f>
        <v>12072.751947132405</v>
      </c>
      <c r="Z85" s="25">
        <f t="shared" si="24"/>
        <v>11598</v>
      </c>
      <c r="AA85" s="14"/>
      <c r="AC85" s="14"/>
      <c r="AE85" s="15">
        <f t="shared" si="26"/>
        <v>15029611</v>
      </c>
      <c r="AF85" s="25">
        <f>SUM([1]RESID!$Z172:$Z183)</f>
        <v>15475726</v>
      </c>
      <c r="AJ85" s="15">
        <f t="shared" si="27"/>
        <v>9227036</v>
      </c>
      <c r="AK85" s="25">
        <f>SUM([1]COML!$Z172:$Z183)</f>
        <v>9253170</v>
      </c>
      <c r="AO85" s="15">
        <f t="shared" si="28"/>
        <v>2295751</v>
      </c>
      <c r="AP85" s="25">
        <f>SUM([1]SPA!$Z172:$Z183)</f>
        <v>2313728</v>
      </c>
      <c r="AT85" s="14">
        <f t="shared" si="29"/>
        <v>12949.742125734079</v>
      </c>
      <c r="AU85" s="14">
        <f t="shared" si="29"/>
        <v>13334.121615557326</v>
      </c>
      <c r="AX85" s="14"/>
      <c r="AY85" s="14">
        <f t="shared" si="25"/>
        <v>69725.84457023532</v>
      </c>
      <c r="AZ85" s="14">
        <f t="shared" si="25"/>
        <v>69923.331089416402</v>
      </c>
      <c r="BD85" s="15">
        <f>SUM(TOTAL_PEF_B!O74:O85)</f>
        <v>2807806</v>
      </c>
      <c r="BI85" s="15">
        <f>SUM('Billing Mo'!AH74:AH85)</f>
        <v>1405517</v>
      </c>
      <c r="BN85" s="14">
        <f>SUM('[1]Tot Retail'!$C172:$C183)</f>
        <v>30792142</v>
      </c>
      <c r="BO85" s="14">
        <f>SUM('[1]Tot Retail'!$Z172:$Z183)</f>
        <v>31282368</v>
      </c>
      <c r="BR85" s="14"/>
      <c r="BS85" s="199">
        <f>[3]RC!$I63</f>
        <v>1160368.5833333333</v>
      </c>
      <c r="BX85" s="199">
        <f>[3]CC!$I63</f>
        <v>132343.16666666666</v>
      </c>
    </row>
    <row r="86" spans="1:76">
      <c r="A86" s="41">
        <v>1997</v>
      </c>
      <c r="B86" s="41">
        <v>12</v>
      </c>
      <c r="C86" s="14">
        <f t="shared" si="19"/>
        <v>942</v>
      </c>
      <c r="D86" s="14">
        <f t="shared" si="20"/>
        <v>5284</v>
      </c>
      <c r="E86" s="14">
        <f t="shared" si="21"/>
        <v>11049</v>
      </c>
      <c r="G86" s="15">
        <f>'Billing Mo'!Y86</f>
        <v>1165738</v>
      </c>
      <c r="H86" s="15">
        <f>'Billing Mo'!Z86</f>
        <v>132867</v>
      </c>
      <c r="I86" s="15">
        <f>'Billing Mo'!AC86</f>
        <v>16536</v>
      </c>
      <c r="K86" s="15">
        <f>'[2]FPC wSEB'!D281</f>
        <v>1098627</v>
      </c>
      <c r="L86" s="15">
        <f>'Billing Mo'!AF86</f>
        <v>702016</v>
      </c>
      <c r="M86" s="15">
        <f>'Billing Mo'!AG86</f>
        <v>283915</v>
      </c>
      <c r="N86" s="15">
        <f>'Billing Mo'!AH86</f>
        <v>67538</v>
      </c>
      <c r="O86" s="15">
        <f>'Billing Mo'!AI86</f>
        <v>216377</v>
      </c>
      <c r="P86" s="15">
        <f>'Billing Mo'!AJ86</f>
        <v>2277</v>
      </c>
      <c r="Q86" s="15">
        <f>'Billing Mo'!AK86</f>
        <v>182698</v>
      </c>
      <c r="S86" s="15">
        <f>[1]RESID!$AB184/[1]RESID!$U184*1000</f>
        <v>955.34268890736632</v>
      </c>
      <c r="T86" s="25">
        <f t="shared" si="22"/>
        <v>942</v>
      </c>
      <c r="U86" s="14"/>
      <c r="V86" s="15">
        <f>[1]COML!$AB184/[1]COML!$J184*1000</f>
        <v>5349.3264989867685</v>
      </c>
      <c r="W86" s="25">
        <f t="shared" si="23"/>
        <v>5284</v>
      </c>
      <c r="X86" s="14"/>
      <c r="Y86" s="15">
        <f>[1]SPA!$AB184/[1]SPA!$F184*1000</f>
        <v>11269.049346879536</v>
      </c>
      <c r="Z86" s="25">
        <f t="shared" si="24"/>
        <v>11049</v>
      </c>
      <c r="AA86" s="14"/>
      <c r="AC86" s="14"/>
      <c r="AE86" s="15">
        <f t="shared" si="26"/>
        <v>15079777</v>
      </c>
      <c r="AF86" s="25">
        <f>SUM([1]RESID!$Z173:$Z184)</f>
        <v>15500088</v>
      </c>
      <c r="AJ86" s="15">
        <f t="shared" si="27"/>
        <v>9257316</v>
      </c>
      <c r="AK86" s="25">
        <f>SUM([1]COML!$Z173:$Z184)</f>
        <v>9284409</v>
      </c>
      <c r="AO86" s="15">
        <f t="shared" si="28"/>
        <v>2298506</v>
      </c>
      <c r="AP86" s="25">
        <f>SUM([1]SPA!$Z173:$Z184)</f>
        <v>2317367</v>
      </c>
      <c r="AT86" s="14">
        <f t="shared" si="29"/>
        <v>12992.967782477728</v>
      </c>
      <c r="AU86" s="14">
        <f t="shared" si="29"/>
        <v>13355.1142042465</v>
      </c>
      <c r="AX86" s="14"/>
      <c r="AY86" s="14">
        <f t="shared" si="25"/>
        <v>69864.338857268653</v>
      </c>
      <c r="AZ86" s="14">
        <f t="shared" si="25"/>
        <v>70068.807899122679</v>
      </c>
      <c r="BD86" s="15">
        <f>SUM(TOTAL_PEF_B!O75:O86)</f>
        <v>2802630</v>
      </c>
      <c r="BI86" s="15">
        <f>SUM('Billing Mo'!AH75:AH86)</f>
        <v>1385155</v>
      </c>
      <c r="BN86" s="14">
        <f>SUM('[1]Tot Retail'!$C173:$C184)</f>
        <v>30850267</v>
      </c>
      <c r="BO86" s="14">
        <f>SUM('[1]Tot Retail'!$Z173:$Z184)</f>
        <v>31316532</v>
      </c>
      <c r="BR86" s="14"/>
      <c r="BS86" s="199">
        <f>[3]RC!$I64</f>
        <v>1161106.6666666667</v>
      </c>
      <c r="BX86" s="199">
        <f>[3]CC!$I64</f>
        <v>132533.83333333334</v>
      </c>
    </row>
    <row r="87" spans="1:76">
      <c r="A87" s="2">
        <v>1998</v>
      </c>
      <c r="B87" s="2">
        <v>1</v>
      </c>
      <c r="C87" s="14">
        <f t="shared" si="19"/>
        <v>1094</v>
      </c>
      <c r="D87" s="14">
        <f t="shared" si="20"/>
        <v>5324</v>
      </c>
      <c r="E87" s="14">
        <f t="shared" si="21"/>
        <v>10620</v>
      </c>
      <c r="G87" s="15">
        <f>'Billing Mo'!Y87</f>
        <v>1177765</v>
      </c>
      <c r="H87" s="15">
        <f>'Billing Mo'!Z87</f>
        <v>133555</v>
      </c>
      <c r="I87" s="15">
        <f>'Billing Mo'!AC87</f>
        <v>16470</v>
      </c>
      <c r="K87" s="15">
        <f>'[2]FPC wSEB'!D282</f>
        <v>1288514</v>
      </c>
      <c r="L87" s="15">
        <f>'Billing Mo'!AF87</f>
        <v>711050</v>
      </c>
      <c r="M87" s="15">
        <f>'Billing Mo'!AG87</f>
        <v>328555</v>
      </c>
      <c r="N87" s="15">
        <f>'Billing Mo'!AH87</f>
        <v>108003</v>
      </c>
      <c r="O87" s="15">
        <f>'Billing Mo'!AI87</f>
        <v>220552</v>
      </c>
      <c r="P87" s="15">
        <f>'Billing Mo'!AJ87</f>
        <v>2173</v>
      </c>
      <c r="Q87" s="15">
        <f>'Billing Mo'!AK87</f>
        <v>174911</v>
      </c>
      <c r="S87" s="15">
        <f>[1]RESID!$AB185/[1]RESID!$U185*1000</f>
        <v>1083.0688294459831</v>
      </c>
      <c r="T87" s="25">
        <f t="shared" si="22"/>
        <v>1094</v>
      </c>
      <c r="U87" s="14"/>
      <c r="V87" s="15">
        <f>[1]COML!$AB185/[1]COML!$J185*1000</f>
        <v>5261.0744299953103</v>
      </c>
      <c r="W87" s="25">
        <f t="shared" si="23"/>
        <v>5324</v>
      </c>
      <c r="X87" s="14"/>
      <c r="Y87" s="15">
        <f>[1]SPA!$AB185/[1]SPA!$F185*1000</f>
        <v>10665.14875531269</v>
      </c>
      <c r="Z87" s="25">
        <f t="shared" si="24"/>
        <v>10620</v>
      </c>
      <c r="AA87" s="14"/>
      <c r="AC87" s="14"/>
      <c r="AE87" s="15">
        <f t="shared" si="26"/>
        <v>15144946</v>
      </c>
      <c r="AF87" s="25">
        <f>SUM([1]RESID!$Z174:$Z185)</f>
        <v>15555538</v>
      </c>
      <c r="AJ87" s="15">
        <f t="shared" si="27"/>
        <v>9294713</v>
      </c>
      <c r="AK87" s="25">
        <f>SUM([1]COML!$Z174:$Z185)</f>
        <v>9329193</v>
      </c>
      <c r="AO87" s="15">
        <f t="shared" si="28"/>
        <v>2306614</v>
      </c>
      <c r="AP87" s="25">
        <f>SUM([1]SPA!$Z174:$Z185)</f>
        <v>2325953</v>
      </c>
      <c r="AT87" s="14">
        <f t="shared" si="29"/>
        <v>13037.953032640555</v>
      </c>
      <c r="AU87" s="14">
        <f t="shared" si="29"/>
        <v>13391.422712332906</v>
      </c>
      <c r="AX87" s="14"/>
      <c r="AY87" s="14">
        <f t="shared" si="25"/>
        <v>70004.980963630689</v>
      </c>
      <c r="AZ87" s="14">
        <f t="shared" si="25"/>
        <v>70264.67394647222</v>
      </c>
      <c r="BD87" s="15">
        <f>SUM(TOTAL_PEF_B!O76:O87)</f>
        <v>2803557</v>
      </c>
      <c r="BI87" s="15">
        <f>SUM('Billing Mo'!AH76:AH87)</f>
        <v>1350449</v>
      </c>
      <c r="BN87" s="14">
        <f>SUM('[1]Tot Retail'!$C174:$C185)</f>
        <v>30927144</v>
      </c>
      <c r="BO87" s="14">
        <f>SUM('[1]Tot Retail'!$Z174:$Z185)</f>
        <v>31391555</v>
      </c>
      <c r="BR87" s="14"/>
      <c r="BS87" s="199">
        <f>[3]RC!$I65</f>
        <v>1162285.75</v>
      </c>
      <c r="BX87" s="199">
        <f>[3]CC!$I65</f>
        <v>132777.91666666666</v>
      </c>
    </row>
    <row r="88" spans="1:76">
      <c r="A88" s="2">
        <v>1998</v>
      </c>
      <c r="B88" s="2">
        <v>2</v>
      </c>
      <c r="C88" s="14">
        <f t="shared" si="19"/>
        <v>968</v>
      </c>
      <c r="D88" s="14">
        <f t="shared" si="20"/>
        <v>4827</v>
      </c>
      <c r="E88" s="14">
        <f t="shared" si="21"/>
        <v>10116</v>
      </c>
      <c r="G88" s="15">
        <f>'Billing Mo'!Y88</f>
        <v>1201153</v>
      </c>
      <c r="H88" s="15">
        <f>'Billing Mo'!Z88</f>
        <v>135969</v>
      </c>
      <c r="I88" s="15">
        <f>'Billing Mo'!AC88</f>
        <v>16680</v>
      </c>
      <c r="K88" s="15">
        <f>'[2]FPC wSEB'!D283</f>
        <v>1162567</v>
      </c>
      <c r="L88" s="15">
        <f>'Billing Mo'!AF88</f>
        <v>656259</v>
      </c>
      <c r="M88" s="15">
        <f>'Billing Mo'!AG88</f>
        <v>318626</v>
      </c>
      <c r="N88" s="15">
        <f>'Billing Mo'!AH88</f>
        <v>112505</v>
      </c>
      <c r="O88" s="15">
        <f>'Billing Mo'!AI88</f>
        <v>206121</v>
      </c>
      <c r="P88" s="15">
        <f>'Billing Mo'!AJ88</f>
        <v>2338</v>
      </c>
      <c r="Q88" s="15">
        <f>'Billing Mo'!AK88</f>
        <v>168728</v>
      </c>
      <c r="S88" s="15">
        <f>[1]RESID!$AB186/[1]RESID!$U186*1000</f>
        <v>1007.6049651502095</v>
      </c>
      <c r="T88" s="25">
        <f t="shared" si="22"/>
        <v>968</v>
      </c>
      <c r="U88" s="14"/>
      <c r="V88" s="15">
        <f>[1]COML!$AB186/[1]COML!$J186*1000</f>
        <v>5002.2726599745338</v>
      </c>
      <c r="W88" s="25">
        <f t="shared" si="23"/>
        <v>4827</v>
      </c>
      <c r="X88" s="14"/>
      <c r="Y88" s="15">
        <f>[1]SPA!$AB186/[1]SPA!$F186*1000</f>
        <v>10273.621103117506</v>
      </c>
      <c r="Z88" s="25">
        <f t="shared" si="24"/>
        <v>10116</v>
      </c>
      <c r="AA88" s="14"/>
      <c r="AC88" s="14"/>
      <c r="AE88" s="15">
        <f t="shared" si="26"/>
        <v>15217946</v>
      </c>
      <c r="AF88" s="25">
        <f>SUM([1]RESID!$Z175:$Z186)</f>
        <v>15665431</v>
      </c>
      <c r="AJ88" s="15">
        <f t="shared" si="27"/>
        <v>9319423</v>
      </c>
      <c r="AK88" s="25">
        <f>SUM([1]COML!$Z175:$Z186)</f>
        <v>9384545</v>
      </c>
      <c r="AO88" s="15">
        <f t="shared" si="28"/>
        <v>2306548</v>
      </c>
      <c r="AP88" s="25">
        <f>SUM([1]SPA!$Z175:$Z186)</f>
        <v>2329780</v>
      </c>
      <c r="AT88" s="14">
        <f t="shared" si="29"/>
        <v>13067.913734117219</v>
      </c>
      <c r="AU88" s="14">
        <f t="shared" si="29"/>
        <v>13452.176851972379</v>
      </c>
      <c r="AX88" s="14"/>
      <c r="AY88" s="14">
        <f t="shared" si="25"/>
        <v>69989.239364375244</v>
      </c>
      <c r="AZ88" s="14">
        <f t="shared" si="25"/>
        <v>70478.30818825918</v>
      </c>
      <c r="BD88" s="15">
        <f>SUM(TOTAL_PEF_B!O77:O88)</f>
        <v>2785316</v>
      </c>
      <c r="BI88" s="15">
        <f>SUM('Billing Mo'!AH77:AH88)</f>
        <v>1330749</v>
      </c>
      <c r="BN88" s="14">
        <f>SUM('[1]Tot Retail'!$C175:$C186)</f>
        <v>30987101</v>
      </c>
      <c r="BO88" s="14">
        <f>SUM('[1]Tot Retail'!$Z175:$Z186)</f>
        <v>31522940</v>
      </c>
      <c r="BR88" s="14"/>
      <c r="BS88" s="199">
        <f>[3]RC!$I66</f>
        <v>1163562.75</v>
      </c>
      <c r="BX88" s="199">
        <f>[3]CC!$I66</f>
        <v>133036.58333333334</v>
      </c>
    </row>
    <row r="89" spans="1:76">
      <c r="A89" s="2">
        <v>1998</v>
      </c>
      <c r="B89" s="2">
        <v>3</v>
      </c>
      <c r="C89" s="14">
        <f t="shared" si="19"/>
        <v>935</v>
      </c>
      <c r="D89" s="14">
        <f t="shared" si="20"/>
        <v>4966</v>
      </c>
      <c r="E89" s="14">
        <f t="shared" si="21"/>
        <v>10858</v>
      </c>
      <c r="G89" s="15">
        <f>'Billing Mo'!Y89</f>
        <v>1181995</v>
      </c>
      <c r="H89" s="15">
        <f>'Billing Mo'!Z89</f>
        <v>133618</v>
      </c>
      <c r="I89" s="15">
        <f>'Billing Mo'!AC89</f>
        <v>16537</v>
      </c>
      <c r="K89" s="15">
        <f>'[2]FPC wSEB'!D284</f>
        <v>1104706</v>
      </c>
      <c r="L89" s="15">
        <f>'Billing Mo'!AF89</f>
        <v>663566</v>
      </c>
      <c r="M89" s="15">
        <f>'Billing Mo'!AG89</f>
        <v>335690</v>
      </c>
      <c r="N89" s="15">
        <f>'Billing Mo'!AH89</f>
        <v>112430</v>
      </c>
      <c r="O89" s="15">
        <f>'Billing Mo'!AI89</f>
        <v>223260</v>
      </c>
      <c r="P89" s="15">
        <f>'Billing Mo'!AJ89</f>
        <v>2273</v>
      </c>
      <c r="Q89" s="15">
        <f>'Billing Mo'!AK89</f>
        <v>179554</v>
      </c>
      <c r="S89" s="15">
        <f>[1]RESID!$AB187/[1]RESID!$U187*1000</f>
        <v>900.37951300863881</v>
      </c>
      <c r="T89" s="25">
        <f t="shared" si="22"/>
        <v>935</v>
      </c>
      <c r="U89" s="14"/>
      <c r="V89" s="15">
        <f>[1]COML!$AB187/[1]COML!$J187*1000</f>
        <v>5025.6101524642481</v>
      </c>
      <c r="W89" s="25">
        <f t="shared" si="23"/>
        <v>4966</v>
      </c>
      <c r="X89" s="14"/>
      <c r="Y89" s="15">
        <f>[1]SPA!$AB187/[1]SPA!$F187*1000</f>
        <v>11042.208381205781</v>
      </c>
      <c r="Z89" s="25">
        <f t="shared" si="24"/>
        <v>10858</v>
      </c>
      <c r="AA89" s="14"/>
      <c r="AC89" s="14"/>
      <c r="AE89" s="15">
        <f t="shared" si="26"/>
        <v>15339297</v>
      </c>
      <c r="AF89" s="25">
        <f>SUM([1]RESID!$Z176:$Z187)</f>
        <v>15714734</v>
      </c>
      <c r="AJ89" s="15">
        <f t="shared" si="27"/>
        <v>9293762</v>
      </c>
      <c r="AK89" s="25">
        <f>SUM([1]COML!$Z176:$Z187)</f>
        <v>9421326</v>
      </c>
      <c r="AO89" s="15">
        <f t="shared" si="28"/>
        <v>2311021</v>
      </c>
      <c r="AP89" s="25">
        <f>SUM([1]SPA!$Z176:$Z187)</f>
        <v>2346202</v>
      </c>
      <c r="AT89" s="14">
        <f t="shared" si="29"/>
        <v>13167.03943275557</v>
      </c>
      <c r="AU89" s="14">
        <f t="shared" si="29"/>
        <v>13489.309337531222</v>
      </c>
      <c r="AX89" s="14"/>
      <c r="AY89" s="14">
        <f t="shared" si="25"/>
        <v>69680.438206761173</v>
      </c>
      <c r="AZ89" s="14">
        <f t="shared" si="25"/>
        <v>70636.855577833005</v>
      </c>
      <c r="BD89" s="15">
        <f>SUM(TOTAL_PEF_B!O78:O89)</f>
        <v>2786412</v>
      </c>
      <c r="BI89" s="15">
        <f>SUM('Billing Mo'!AH78:AH89)</f>
        <v>1334332</v>
      </c>
      <c r="BN89" s="14">
        <f>SUM('[1]Tot Retail'!$C176:$C187)</f>
        <v>31091768</v>
      </c>
      <c r="BO89" s="14">
        <f>SUM('[1]Tot Retail'!$Z176:$Z187)</f>
        <v>31629950</v>
      </c>
      <c r="BR89" s="14"/>
      <c r="BS89" s="199">
        <f>[3]RC!$I67</f>
        <v>1164755.25</v>
      </c>
      <c r="BX89" s="199">
        <f>[3]CC!$I67</f>
        <v>133347.91666666666</v>
      </c>
    </row>
    <row r="90" spans="1:76">
      <c r="A90" s="2">
        <v>1998</v>
      </c>
      <c r="B90" s="2">
        <v>4</v>
      </c>
      <c r="C90" s="14">
        <f t="shared" si="19"/>
        <v>926</v>
      </c>
      <c r="D90" s="14">
        <f t="shared" si="20"/>
        <v>5473</v>
      </c>
      <c r="E90" s="14">
        <f t="shared" si="21"/>
        <v>10984</v>
      </c>
      <c r="G90" s="15">
        <f>'Billing Mo'!Y90</f>
        <v>1200264</v>
      </c>
      <c r="H90" s="15">
        <f>'Billing Mo'!Z90</f>
        <v>138143</v>
      </c>
      <c r="I90" s="15">
        <f>'Billing Mo'!AC90</f>
        <v>16979</v>
      </c>
      <c r="K90" s="15">
        <f>'[2]FPC wSEB'!D285</f>
        <v>1111939</v>
      </c>
      <c r="L90" s="15">
        <f>'Billing Mo'!AF90</f>
        <v>756050</v>
      </c>
      <c r="M90" s="15">
        <f>'Billing Mo'!AG90</f>
        <v>373889</v>
      </c>
      <c r="N90" s="15">
        <f>'Billing Mo'!AH90</f>
        <v>130713</v>
      </c>
      <c r="O90" s="15">
        <f>'Billing Mo'!AI90</f>
        <v>243176</v>
      </c>
      <c r="P90" s="15">
        <f>'Billing Mo'!AJ90</f>
        <v>2317</v>
      </c>
      <c r="Q90" s="15">
        <f>'Billing Mo'!AK90</f>
        <v>186495</v>
      </c>
      <c r="S90" s="15">
        <f>[1]RESID!$AB188/[1]RESID!$U188*1000</f>
        <v>894.72955471466173</v>
      </c>
      <c r="T90" s="25">
        <f t="shared" si="22"/>
        <v>926</v>
      </c>
      <c r="U90" s="14"/>
      <c r="V90" s="15">
        <f>[1]COML!$AB188/[1]COML!$J188*1000</f>
        <v>5581.2327099701224</v>
      </c>
      <c r="W90" s="25">
        <f t="shared" si="23"/>
        <v>5473</v>
      </c>
      <c r="X90" s="14"/>
      <c r="Y90" s="15">
        <f>[1]SPA!$AB188/[1]SPA!$F188*1000</f>
        <v>10986.453854761765</v>
      </c>
      <c r="Z90" s="25">
        <f t="shared" si="24"/>
        <v>10984</v>
      </c>
      <c r="AA90" s="14"/>
      <c r="AC90" s="14"/>
      <c r="AE90" s="15">
        <f t="shared" si="26"/>
        <v>15454113</v>
      </c>
      <c r="AF90" s="25">
        <f>SUM([1]RESID!$Z177:$Z188)</f>
        <v>15751660</v>
      </c>
      <c r="AJ90" s="15">
        <f t="shared" si="27"/>
        <v>9315420</v>
      </c>
      <c r="AK90" s="25">
        <f>SUM([1]COML!$Z177:$Z188)</f>
        <v>9460656</v>
      </c>
      <c r="AO90" s="15">
        <f t="shared" si="28"/>
        <v>2315179</v>
      </c>
      <c r="AP90" s="25">
        <f>SUM([1]SPA!$Z177:$Z188)</f>
        <v>2352414</v>
      </c>
      <c r="AT90" s="14">
        <f t="shared" si="29"/>
        <v>13219.93326209491</v>
      </c>
      <c r="AU90" s="14">
        <f t="shared" si="29"/>
        <v>13474.464303917663</v>
      </c>
      <c r="AX90" s="14"/>
      <c r="AY90" s="14">
        <f t="shared" si="25"/>
        <v>69515.379382138242</v>
      </c>
      <c r="AZ90" s="14">
        <f t="shared" si="25"/>
        <v>70599.188339753076</v>
      </c>
      <c r="BD90" s="15">
        <f>SUM(TOTAL_PEF_B!O79:O90)</f>
        <v>2792193</v>
      </c>
      <c r="BI90" s="15">
        <f>SUM('Billing Mo'!AH79:AH90)</f>
        <v>1350011</v>
      </c>
      <c r="BN90" s="14">
        <f>SUM('[1]Tot Retail'!$C177:$C188)</f>
        <v>31254092</v>
      </c>
      <c r="BO90" s="14">
        <f>SUM('[1]Tot Retail'!$Z177:$Z188)</f>
        <v>31734110</v>
      </c>
      <c r="BR90" s="14"/>
      <c r="BS90" s="199">
        <f>[3]RC!$I68</f>
        <v>1166247.6666666667</v>
      </c>
      <c r="BX90" s="199">
        <f>[3]CC!$I68</f>
        <v>133688</v>
      </c>
    </row>
    <row r="91" spans="1:76">
      <c r="A91" s="2">
        <v>1998</v>
      </c>
      <c r="B91" s="2">
        <v>5</v>
      </c>
      <c r="C91" s="14">
        <f t="shared" si="19"/>
        <v>957</v>
      </c>
      <c r="D91" s="14">
        <f t="shared" si="20"/>
        <v>5973</v>
      </c>
      <c r="E91" s="14">
        <f t="shared" si="21"/>
        <v>11585</v>
      </c>
      <c r="G91" s="15">
        <f>'Billing Mo'!Y91</f>
        <v>1161098</v>
      </c>
      <c r="H91" s="15">
        <f>'Billing Mo'!Z91</f>
        <v>135212</v>
      </c>
      <c r="I91" s="15">
        <f>'Billing Mo'!AC91</f>
        <v>16651</v>
      </c>
      <c r="K91" s="15">
        <f>'[2]FPC wSEB'!D286</f>
        <v>1111182</v>
      </c>
      <c r="L91" s="15">
        <f>'Billing Mo'!AF91</f>
        <v>807648</v>
      </c>
      <c r="M91" s="15">
        <f>'Billing Mo'!AG91</f>
        <v>368448</v>
      </c>
      <c r="N91" s="15">
        <f>'Billing Mo'!AH91</f>
        <v>128748</v>
      </c>
      <c r="O91" s="15">
        <f>'Billing Mo'!AI91</f>
        <v>239700</v>
      </c>
      <c r="P91" s="15">
        <f>'Billing Mo'!AJ91</f>
        <v>2246</v>
      </c>
      <c r="Q91" s="15">
        <f>'Billing Mo'!AK91</f>
        <v>192902</v>
      </c>
      <c r="S91" s="15">
        <f>[1]RESID!$AB189/[1]RESID!$U189*1000</f>
        <v>941.41125611258667</v>
      </c>
      <c r="T91" s="25">
        <f t="shared" si="22"/>
        <v>957</v>
      </c>
      <c r="U91" s="14"/>
      <c r="V91" s="15">
        <f>[1]COML!$AB189/[1]COML!$J189*1000</f>
        <v>5923.5765301243819</v>
      </c>
      <c r="W91" s="25">
        <f t="shared" si="23"/>
        <v>5973</v>
      </c>
      <c r="X91" s="14"/>
      <c r="Y91" s="15">
        <f>[1]SPA!$AB189/[1]SPA!$F189*1000</f>
        <v>11564.410545913159</v>
      </c>
      <c r="Z91" s="25">
        <f t="shared" si="24"/>
        <v>11585</v>
      </c>
      <c r="AA91" s="14"/>
      <c r="AC91" s="14"/>
      <c r="AE91" s="15">
        <f t="shared" si="26"/>
        <v>15541242</v>
      </c>
      <c r="AF91" s="25">
        <f>SUM([1]RESID!$Z178:$Z189)</f>
        <v>15736487</v>
      </c>
      <c r="AJ91" s="15">
        <f t="shared" si="27"/>
        <v>9409203</v>
      </c>
      <c r="AK91" s="25">
        <f>SUM([1]COML!$Z178:$Z189)</f>
        <v>9522883</v>
      </c>
      <c r="AO91" s="15">
        <f t="shared" si="28"/>
        <v>2326716</v>
      </c>
      <c r="AP91" s="25">
        <f>SUM([1]SPA!$Z178:$Z189)</f>
        <v>2355770</v>
      </c>
      <c r="AT91" s="14">
        <f t="shared" si="29"/>
        <v>13292.932927373413</v>
      </c>
      <c r="AU91" s="14">
        <f t="shared" si="29"/>
        <v>13459.932365990031</v>
      </c>
      <c r="AX91" s="14"/>
      <c r="AY91" s="14">
        <f t="shared" si="25"/>
        <v>70110.761038164303</v>
      </c>
      <c r="AZ91" s="14">
        <f t="shared" si="25"/>
        <v>70957.824420133882</v>
      </c>
      <c r="BD91" s="15">
        <f>SUM(TOTAL_PEF_B!O80:O91)</f>
        <v>2794207</v>
      </c>
      <c r="BI91" s="15">
        <f>SUM('Billing Mo'!AH80:AH91)</f>
        <v>1362932</v>
      </c>
      <c r="BN91" s="14">
        <f>SUM('[1]Tot Retail'!$C178:$C189)</f>
        <v>31461460</v>
      </c>
      <c r="BO91" s="14">
        <f>SUM('[1]Tot Retail'!$Z178:$Z189)</f>
        <v>31799439</v>
      </c>
      <c r="BR91" s="14"/>
      <c r="BS91" s="199">
        <f>[3]RC!$I69</f>
        <v>1167972.5833333333</v>
      </c>
      <c r="BX91" s="199">
        <f>[3]CC!$I69</f>
        <v>134054.75</v>
      </c>
    </row>
    <row r="92" spans="1:76">
      <c r="A92" s="2">
        <v>1998</v>
      </c>
      <c r="B92" s="2">
        <v>6</v>
      </c>
      <c r="C92" s="14">
        <f t="shared" si="19"/>
        <v>1402</v>
      </c>
      <c r="D92" s="14">
        <f t="shared" si="20"/>
        <v>6902</v>
      </c>
      <c r="E92" s="14">
        <f t="shared" si="21"/>
        <v>13282</v>
      </c>
      <c r="G92" s="15">
        <f>'Billing Mo'!Y92</f>
        <v>1167586</v>
      </c>
      <c r="H92" s="15">
        <f>'Billing Mo'!Z92</f>
        <v>135329</v>
      </c>
      <c r="I92" s="15">
        <f>'Billing Mo'!AC92</f>
        <v>16690</v>
      </c>
      <c r="K92" s="15">
        <f>'[2]FPC wSEB'!D287</f>
        <v>1636604</v>
      </c>
      <c r="L92" s="15">
        <f>'Billing Mo'!AF92</f>
        <v>934001</v>
      </c>
      <c r="M92" s="15">
        <f>'Billing Mo'!AG92</f>
        <v>377900</v>
      </c>
      <c r="N92" s="15">
        <f>'Billing Mo'!AH92</f>
        <v>131950</v>
      </c>
      <c r="O92" s="15">
        <f>'Billing Mo'!AI92</f>
        <v>245950</v>
      </c>
      <c r="P92" s="15">
        <f>'Billing Mo'!AJ92</f>
        <v>2237</v>
      </c>
      <c r="Q92" s="15">
        <f>'Billing Mo'!AK92</f>
        <v>221670</v>
      </c>
      <c r="S92" s="15">
        <f>[1]RESID!$AB190/[1]RESID!$U190*1000</f>
        <v>1261.3350050647311</v>
      </c>
      <c r="T92" s="25">
        <f t="shared" si="22"/>
        <v>1402</v>
      </c>
      <c r="U92" s="14"/>
      <c r="V92" s="15">
        <f>[1]COML!$AB190/[1]COML!$J190*1000</f>
        <v>6528.8651394261469</v>
      </c>
      <c r="W92" s="25">
        <f t="shared" si="23"/>
        <v>6902</v>
      </c>
      <c r="X92" s="14"/>
      <c r="Y92" s="15">
        <f>[1]SPA!$AB190/[1]SPA!$F190*1000</f>
        <v>12416.177351707611</v>
      </c>
      <c r="Z92" s="25">
        <f t="shared" si="24"/>
        <v>13282</v>
      </c>
      <c r="AA92" s="14"/>
      <c r="AC92" s="14"/>
      <c r="AE92" s="15">
        <f t="shared" si="26"/>
        <v>15835334</v>
      </c>
      <c r="AF92" s="25">
        <f>SUM([1]RESID!$Z179:$Z190)</f>
        <v>15759369</v>
      </c>
      <c r="AJ92" s="15">
        <f t="shared" si="27"/>
        <v>9522492</v>
      </c>
      <c r="AK92" s="25">
        <f>SUM([1]COML!$Z179:$Z190)</f>
        <v>9560569</v>
      </c>
      <c r="AO92" s="15">
        <f t="shared" si="28"/>
        <v>2348900</v>
      </c>
      <c r="AP92" s="25">
        <f>SUM([1]SPA!$Z179:$Z190)</f>
        <v>2353488</v>
      </c>
      <c r="AT92" s="14">
        <f t="shared" si="29"/>
        <v>13524.724913381524</v>
      </c>
      <c r="AU92" s="14">
        <f t="shared" si="29"/>
        <v>13459.844328731713</v>
      </c>
      <c r="AX92" s="14"/>
      <c r="AY92" s="14">
        <f t="shared" si="25"/>
        <v>70798.977698334274</v>
      </c>
      <c r="AZ92" s="14">
        <f t="shared" si="25"/>
        <v>71082.077193069417</v>
      </c>
      <c r="BD92" s="15">
        <f>SUM(TOTAL_PEF_B!O81:O92)</f>
        <v>2790427</v>
      </c>
      <c r="BI92" s="15">
        <f>SUM('Billing Mo'!AH81:AH92)</f>
        <v>1376431</v>
      </c>
      <c r="BN92" s="14">
        <f>SUM('[1]Tot Retail'!$C179:$C190)</f>
        <v>31900742</v>
      </c>
      <c r="BO92" s="14">
        <f>SUM('[1]Tot Retail'!$Z179:$Z190)</f>
        <v>31867442</v>
      </c>
      <c r="BR92" s="14"/>
      <c r="BS92" s="199">
        <f>[3]RC!$I70</f>
        <v>1169862.75</v>
      </c>
      <c r="BX92" s="199">
        <f>[3]CC!$I70</f>
        <v>134356.75</v>
      </c>
    </row>
    <row r="93" spans="1:76">
      <c r="A93" s="2">
        <v>1998</v>
      </c>
      <c r="B93" s="2">
        <v>7</v>
      </c>
      <c r="C93" s="14">
        <f t="shared" si="19"/>
        <v>1545</v>
      </c>
      <c r="D93" s="14">
        <f t="shared" si="20"/>
        <v>7042</v>
      </c>
      <c r="E93" s="14">
        <f t="shared" si="21"/>
        <v>12909</v>
      </c>
      <c r="G93" s="15">
        <f>'Billing Mo'!Y93</f>
        <v>1160442</v>
      </c>
      <c r="H93" s="15">
        <f>'Billing Mo'!Z93</f>
        <v>135175</v>
      </c>
      <c r="I93" s="15">
        <f>'Billing Mo'!AC93</f>
        <v>16741</v>
      </c>
      <c r="K93" s="15">
        <f>'[2]FPC wSEB'!D288</f>
        <v>1793059</v>
      </c>
      <c r="L93" s="15">
        <f>'Billing Mo'!AF93</f>
        <v>951850</v>
      </c>
      <c r="M93" s="15">
        <f>'Billing Mo'!AG93</f>
        <v>362865</v>
      </c>
      <c r="N93" s="15">
        <f>'Billing Mo'!AH93</f>
        <v>129929</v>
      </c>
      <c r="O93" s="15">
        <f>'Billing Mo'!AI93</f>
        <v>232936</v>
      </c>
      <c r="P93" s="15">
        <f>'Billing Mo'!AJ93</f>
        <v>2243</v>
      </c>
      <c r="Q93" s="15">
        <f>'Billing Mo'!AK93</f>
        <v>216112</v>
      </c>
      <c r="S93" s="15">
        <f>[1]RESID!$AB191/[1]RESID!$U191*1000</f>
        <v>1388.8714088012669</v>
      </c>
      <c r="T93" s="25">
        <f t="shared" si="22"/>
        <v>1545</v>
      </c>
      <c r="U93" s="14"/>
      <c r="V93" s="15">
        <f>[1]COML!$AB191/[1]COML!$J191*1000</f>
        <v>6660.1933203279696</v>
      </c>
      <c r="W93" s="25">
        <f t="shared" si="23"/>
        <v>7042</v>
      </c>
      <c r="X93" s="14"/>
      <c r="Y93" s="15">
        <f>[1]SPA!$AB191/[1]SPA!$F191*1000</f>
        <v>11953.587001971207</v>
      </c>
      <c r="Z93" s="25">
        <f t="shared" si="24"/>
        <v>12909</v>
      </c>
      <c r="AA93" s="14"/>
      <c r="AC93" s="14"/>
      <c r="AE93" s="15">
        <f t="shared" si="26"/>
        <v>16038129</v>
      </c>
      <c r="AF93" s="25">
        <f>SUM([1]RESID!$Z180:$Z191)</f>
        <v>15789075</v>
      </c>
      <c r="AJ93" s="15">
        <f t="shared" si="27"/>
        <v>9588908</v>
      </c>
      <c r="AK93" s="25">
        <f>SUM([1]COML!$Z180:$Z191)</f>
        <v>9580547</v>
      </c>
      <c r="AO93" s="15">
        <f t="shared" si="28"/>
        <v>2366982</v>
      </c>
      <c r="AP93" s="25">
        <f>SUM([1]SPA!$Z180:$Z191)</f>
        <v>2354935</v>
      </c>
      <c r="AT93" s="14">
        <f t="shared" si="29"/>
        <v>13677.104089659726</v>
      </c>
      <c r="AU93" s="14">
        <f t="shared" si="29"/>
        <v>13464.714135573056</v>
      </c>
      <c r="AX93" s="14"/>
      <c r="AY93" s="14">
        <f t="shared" si="25"/>
        <v>71150.606901924897</v>
      </c>
      <c r="AZ93" s="14">
        <f t="shared" si="25"/>
        <v>71088.567488854402</v>
      </c>
      <c r="BD93" s="15">
        <f>SUM(TOTAL_PEF_B!O82:O93)</f>
        <v>2782773</v>
      </c>
      <c r="BI93" s="15">
        <f>SUM('Billing Mo'!AH82:AH93)</f>
        <v>1391086</v>
      </c>
      <c r="BN93" s="14">
        <f>SUM('[1]Tot Retail'!$C180:$C191)</f>
        <v>32195037</v>
      </c>
      <c r="BO93" s="14">
        <f>SUM('[1]Tot Retail'!$Z180:$Z191)</f>
        <v>31925575</v>
      </c>
      <c r="BR93" s="14"/>
      <c r="BS93" s="199">
        <f>[3]RC!$I71</f>
        <v>1172658.6666666667</v>
      </c>
      <c r="BX93" s="199">
        <f>[3]CC!$I71</f>
        <v>134779.25</v>
      </c>
    </row>
    <row r="94" spans="1:76">
      <c r="A94" s="2">
        <v>1998</v>
      </c>
      <c r="B94" s="2">
        <v>8</v>
      </c>
      <c r="C94" s="14">
        <f t="shared" si="19"/>
        <v>1496</v>
      </c>
      <c r="D94" s="14">
        <f t="shared" si="20"/>
        <v>7167</v>
      </c>
      <c r="E94" s="14">
        <f t="shared" si="21"/>
        <v>13197</v>
      </c>
      <c r="G94" s="15">
        <f>'Billing Mo'!Y94</f>
        <v>1204879</v>
      </c>
      <c r="H94" s="15">
        <f>'Billing Mo'!Z94</f>
        <v>140391</v>
      </c>
      <c r="I94" s="15">
        <f>'Billing Mo'!AC94</f>
        <v>17367</v>
      </c>
      <c r="K94" s="15">
        <f>'[2]FPC wSEB'!D289</f>
        <v>1802172</v>
      </c>
      <c r="L94" s="15">
        <f>'Billing Mo'!AF94</f>
        <v>1006236</v>
      </c>
      <c r="M94" s="15">
        <f>'Billing Mo'!AG94</f>
        <v>388967</v>
      </c>
      <c r="N94" s="15">
        <f>'Billing Mo'!AH94</f>
        <v>138918</v>
      </c>
      <c r="O94" s="15">
        <f>'Billing Mo'!AI94</f>
        <v>250049</v>
      </c>
      <c r="P94" s="15">
        <f>'Billing Mo'!AJ94</f>
        <v>2203</v>
      </c>
      <c r="Q94" s="15">
        <f>'Billing Mo'!AK94</f>
        <v>229199</v>
      </c>
      <c r="S94" s="15">
        <f>[1]RESID!$AB192/[1]RESID!$U192*1000</f>
        <v>1470.9777559311697</v>
      </c>
      <c r="T94" s="25">
        <f t="shared" si="22"/>
        <v>1496</v>
      </c>
      <c r="U94" s="14"/>
      <c r="V94" s="15">
        <f>[1]COML!$AB192/[1]COML!$J192*1000</f>
        <v>7220.0275474020455</v>
      </c>
      <c r="W94" s="25">
        <f t="shared" si="23"/>
        <v>7167</v>
      </c>
      <c r="X94" s="14"/>
      <c r="Y94" s="15">
        <f>[1]SPA!$AB192/[1]SPA!$F192*1000</f>
        <v>12823.918926700064</v>
      </c>
      <c r="Z94" s="25">
        <f t="shared" si="24"/>
        <v>13197</v>
      </c>
      <c r="AA94" s="14"/>
      <c r="AC94" s="14"/>
      <c r="AE94" s="15">
        <f t="shared" si="26"/>
        <v>16235765</v>
      </c>
      <c r="AF94" s="25">
        <f>SUM([1]RESID!$Z181:$Z192)</f>
        <v>15863948</v>
      </c>
      <c r="AJ94" s="15">
        <f t="shared" si="27"/>
        <v>9723506</v>
      </c>
      <c r="AK94" s="25">
        <f>SUM([1]COML!$Z181:$Z192)</f>
        <v>9680659</v>
      </c>
      <c r="AO94" s="15">
        <f t="shared" si="28"/>
        <v>2392388</v>
      </c>
      <c r="AP94" s="25">
        <f>SUM([1]SPA!$Z181:$Z192)</f>
        <v>2369982</v>
      </c>
      <c r="AT94" s="14">
        <f t="shared" si="29"/>
        <v>13795.911003076637</v>
      </c>
      <c r="AU94" s="14">
        <f t="shared" si="29"/>
        <v>13479.969361803131</v>
      </c>
      <c r="AX94" s="14"/>
      <c r="AY94" s="14">
        <f t="shared" si="25"/>
        <v>71812.085609219444</v>
      </c>
      <c r="AZ94" s="14">
        <f t="shared" si="25"/>
        <v>71495.642915390883</v>
      </c>
      <c r="BD94" s="15">
        <f>SUM(TOTAL_PEF_B!O83:O94)</f>
        <v>2794205</v>
      </c>
      <c r="BI94" s="15">
        <f>SUM('Billing Mo'!AH83:AH94)</f>
        <v>1414962</v>
      </c>
      <c r="BN94" s="14">
        <f>SUM('[1]Tot Retail'!$C181:$C192)</f>
        <v>32587919</v>
      </c>
      <c r="BO94" s="14">
        <f>SUM('[1]Tot Retail'!$Z181:$Z192)</f>
        <v>32150849</v>
      </c>
      <c r="BR94" s="14"/>
      <c r="BS94" s="199">
        <f>[3]RC!$I72</f>
        <v>1174245.9166666667</v>
      </c>
      <c r="BX94" s="199">
        <f>[3]CC!$I72</f>
        <v>135025.5</v>
      </c>
    </row>
    <row r="95" spans="1:76">
      <c r="A95" s="2">
        <v>1998</v>
      </c>
      <c r="B95" s="2">
        <v>9</v>
      </c>
      <c r="C95" s="14">
        <f t="shared" si="19"/>
        <v>1465</v>
      </c>
      <c r="D95" s="14">
        <f t="shared" si="20"/>
        <v>7009</v>
      </c>
      <c r="E95" s="14">
        <f t="shared" si="21"/>
        <v>13966</v>
      </c>
      <c r="G95" s="15">
        <f>'Billing Mo'!Y95</f>
        <v>1136265</v>
      </c>
      <c r="H95" s="15">
        <f>'Billing Mo'!Z95</f>
        <v>131660</v>
      </c>
      <c r="I95" s="15">
        <f>'Billing Mo'!AC95</f>
        <v>16515</v>
      </c>
      <c r="K95" s="15">
        <f>'[2]FPC wSEB'!D290</f>
        <v>1664838</v>
      </c>
      <c r="L95" s="15">
        <f>'Billing Mo'!AF95</f>
        <v>922826</v>
      </c>
      <c r="M95" s="15">
        <f>'Billing Mo'!AG95</f>
        <v>377480</v>
      </c>
      <c r="N95" s="15">
        <f>'Billing Mo'!AH95</f>
        <v>129702</v>
      </c>
      <c r="O95" s="15">
        <f>'Billing Mo'!AI95</f>
        <v>247778</v>
      </c>
      <c r="P95" s="15">
        <f>'Billing Mo'!AJ95</f>
        <v>2202</v>
      </c>
      <c r="Q95" s="15">
        <f>'Billing Mo'!AK95</f>
        <v>230649</v>
      </c>
      <c r="S95" s="15">
        <f>[1]RESID!$AB193/[1]RESID!$U193*1000</f>
        <v>1395.5585577691209</v>
      </c>
      <c r="T95" s="25">
        <f t="shared" si="22"/>
        <v>1465</v>
      </c>
      <c r="U95" s="14"/>
      <c r="V95" s="15">
        <f>[1]COML!$AB193/[1]COML!$J193*1000</f>
        <v>6685.695893256865</v>
      </c>
      <c r="W95" s="25">
        <f t="shared" si="23"/>
        <v>7009</v>
      </c>
      <c r="X95" s="14"/>
      <c r="Y95" s="15">
        <f>[1]SPA!$AB193/[1]SPA!$F193*1000</f>
        <v>13799.515591886164</v>
      </c>
      <c r="Z95" s="25">
        <f t="shared" si="24"/>
        <v>13966</v>
      </c>
      <c r="AA95" s="14"/>
      <c r="AC95" s="7"/>
      <c r="AE95" s="15">
        <f t="shared" si="26"/>
        <v>16293927</v>
      </c>
      <c r="AF95" s="25">
        <f>SUM([1]RESID!$Z182:$Z193)</f>
        <v>15884325</v>
      </c>
      <c r="AJ95" s="15">
        <f t="shared" si="27"/>
        <v>9751800</v>
      </c>
      <c r="AK95" s="25">
        <f>SUM([1]COML!$Z182:$Z193)</f>
        <v>9698777</v>
      </c>
      <c r="AO95" s="15">
        <f t="shared" si="28"/>
        <v>2401802</v>
      </c>
      <c r="AP95" s="25">
        <f>SUM([1]SPA!$Z182:$Z193)</f>
        <v>2375779</v>
      </c>
      <c r="AT95" s="14">
        <f t="shared" si="29"/>
        <v>13845.197328297165</v>
      </c>
      <c r="AU95" s="14">
        <f t="shared" si="29"/>
        <v>13497.152285744491</v>
      </c>
      <c r="AX95" s="14"/>
      <c r="AY95" s="14">
        <f t="shared" si="25"/>
        <v>72048.31887502232</v>
      </c>
      <c r="AZ95" s="14">
        <f t="shared" si="25"/>
        <v>71656.573965189222</v>
      </c>
      <c r="BD95" s="15">
        <f>SUM(TOTAL_PEF_B!O84:O95)</f>
        <v>2805429</v>
      </c>
      <c r="BI95" s="15">
        <f>SUM('Billing Mo'!AH84:AH95)</f>
        <v>1432322</v>
      </c>
      <c r="BN95" s="14">
        <f>SUM('[1]Tot Retail'!$C182:$C193)</f>
        <v>32712315</v>
      </c>
      <c r="BO95" s="14">
        <f>SUM('[1]Tot Retail'!$Z182:$Z193)</f>
        <v>32223667</v>
      </c>
      <c r="BR95" s="14"/>
      <c r="BS95" s="199">
        <f>[3]RC!$I73</f>
        <v>1176519</v>
      </c>
      <c r="BX95" s="199">
        <f>[3]CC!$I73</f>
        <v>135325.08333333334</v>
      </c>
    </row>
    <row r="96" spans="1:76">
      <c r="A96" s="2">
        <v>1998</v>
      </c>
      <c r="B96" s="2">
        <v>10</v>
      </c>
      <c r="C96" s="14">
        <f t="shared" si="19"/>
        <v>1290</v>
      </c>
      <c r="D96" s="14">
        <f t="shared" si="20"/>
        <v>6627</v>
      </c>
      <c r="E96" s="14">
        <f t="shared" si="21"/>
        <v>13451</v>
      </c>
      <c r="G96" s="15">
        <f>'Billing Mo'!Y96</f>
        <v>1213255</v>
      </c>
      <c r="H96" s="15">
        <f>'Billing Mo'!Z96</f>
        <v>141369</v>
      </c>
      <c r="I96" s="15">
        <f>'Billing Mo'!AC96</f>
        <v>17618</v>
      </c>
      <c r="K96" s="15">
        <f>'[2]FPC wSEB'!D291</f>
        <v>1565495</v>
      </c>
      <c r="L96" s="15">
        <f>'Billing Mo'!AF96</f>
        <v>936864</v>
      </c>
      <c r="M96" s="15">
        <f>'Billing Mo'!AG96</f>
        <v>356167</v>
      </c>
      <c r="N96" s="15">
        <f>'Billing Mo'!AH96</f>
        <v>134039</v>
      </c>
      <c r="O96" s="15">
        <f>'Billing Mo'!AI96</f>
        <v>222128</v>
      </c>
      <c r="P96" s="15">
        <f>'Billing Mo'!AJ96</f>
        <v>2205</v>
      </c>
      <c r="Q96" s="15">
        <f>'Billing Mo'!AK96</f>
        <v>236973</v>
      </c>
      <c r="S96" s="15">
        <f>[1]RESID!$AB194/[1]RESID!$U194*1000</f>
        <v>1238.2746224030943</v>
      </c>
      <c r="T96" s="25">
        <f t="shared" si="22"/>
        <v>1290</v>
      </c>
      <c r="U96" s="14"/>
      <c r="V96" s="15">
        <f>[1]COML!$AB194/[1]COML!$J194*1000</f>
        <v>6608.6418224588342</v>
      </c>
      <c r="W96" s="25">
        <f t="shared" si="23"/>
        <v>6627</v>
      </c>
      <c r="X96" s="14"/>
      <c r="Y96" s="15">
        <f>[1]SPA!$AB194/[1]SPA!$F194*1000</f>
        <v>12958.281303212625</v>
      </c>
      <c r="Z96" s="25">
        <f t="shared" si="24"/>
        <v>13451</v>
      </c>
      <c r="AA96" s="14"/>
      <c r="AC96" s="7"/>
      <c r="AE96" s="15">
        <f t="shared" si="26"/>
        <v>16394315</v>
      </c>
      <c r="AF96" s="25">
        <f>SUM([1]RESID!$Z183:$Z194)</f>
        <v>15935246</v>
      </c>
      <c r="AJ96" s="15">
        <f t="shared" si="27"/>
        <v>9816224</v>
      </c>
      <c r="AK96" s="25">
        <f>SUM([1]COML!$Z183:$Z194)</f>
        <v>9750767</v>
      </c>
      <c r="AO96" s="15">
        <f t="shared" si="28"/>
        <v>2416462</v>
      </c>
      <c r="AP96" s="25">
        <f>SUM([1]SPA!$Z183:$Z194)</f>
        <v>2385928</v>
      </c>
      <c r="AT96" s="14">
        <f t="shared" si="29"/>
        <v>13882.560654061475</v>
      </c>
      <c r="AU96" s="14">
        <f t="shared" si="29"/>
        <v>13493.825093173487</v>
      </c>
      <c r="AX96" s="14"/>
      <c r="AY96" s="14">
        <f t="shared" si="25"/>
        <v>72201.698226197652</v>
      </c>
      <c r="AZ96" s="14">
        <f t="shared" si="25"/>
        <v>71720.239514498302</v>
      </c>
      <c r="BD96" s="15">
        <f>SUM(TOTAL_PEF_B!O85:O96)</f>
        <v>2776801</v>
      </c>
      <c r="BI96" s="15">
        <f>SUM('Billing Mo'!AH85:AH96)</f>
        <v>1453094</v>
      </c>
      <c r="BN96" s="14">
        <f>SUM('[1]Tot Retail'!$C183:$C194)</f>
        <v>32883857</v>
      </c>
      <c r="BO96" s="14">
        <f>SUM('[1]Tot Retail'!$Z183:$Z194)</f>
        <v>32328797</v>
      </c>
      <c r="BR96" s="14"/>
      <c r="BS96" s="199">
        <f>[3]RC!$I74</f>
        <v>1178746.5833333333</v>
      </c>
      <c r="BX96" s="199">
        <f>[3]CC!$I74</f>
        <v>135641.16666666666</v>
      </c>
    </row>
    <row r="97" spans="1:76">
      <c r="A97" s="2">
        <v>1998</v>
      </c>
      <c r="B97" s="2">
        <v>11</v>
      </c>
      <c r="C97" s="14">
        <f t="shared" si="19"/>
        <v>965</v>
      </c>
      <c r="D97" s="14">
        <f t="shared" si="20"/>
        <v>6000</v>
      </c>
      <c r="E97" s="14">
        <f t="shared" si="21"/>
        <v>12354</v>
      </c>
      <c r="G97" s="15">
        <f>'Billing Mo'!Y97</f>
        <v>1197929</v>
      </c>
      <c r="H97" s="15">
        <f>'Billing Mo'!Z97</f>
        <v>139300</v>
      </c>
      <c r="I97" s="15">
        <f>'Billing Mo'!AC97</f>
        <v>17227</v>
      </c>
      <c r="K97" s="15">
        <f>'[2]FPC wSEB'!D292</f>
        <v>1156338</v>
      </c>
      <c r="L97" s="15">
        <f>'Billing Mo'!AF97</f>
        <v>835753</v>
      </c>
      <c r="M97" s="15">
        <f>'Billing Mo'!AG97</f>
        <v>386828</v>
      </c>
      <c r="N97" s="15">
        <f>'Billing Mo'!AH97</f>
        <v>132082</v>
      </c>
      <c r="O97" s="15">
        <f>'Billing Mo'!AI97</f>
        <v>254746</v>
      </c>
      <c r="P97" s="15">
        <f>'Billing Mo'!AJ97</f>
        <v>2219</v>
      </c>
      <c r="Q97" s="15">
        <f>'Billing Mo'!AK97</f>
        <v>212817</v>
      </c>
      <c r="S97" s="15">
        <f>[1]RESID!$AB195/[1]RESID!$U195*1000</f>
        <v>936.50515842997936</v>
      </c>
      <c r="T97" s="25">
        <f t="shared" si="22"/>
        <v>965</v>
      </c>
      <c r="U97" s="14"/>
      <c r="V97" s="15">
        <f>[1]COML!$AB195/[1]COML!$J195*1000</f>
        <v>5897.9709049138855</v>
      </c>
      <c r="W97" s="25">
        <f t="shared" si="23"/>
        <v>6000</v>
      </c>
      <c r="X97" s="14"/>
      <c r="Y97" s="15">
        <f>[1]SPA!$AB195/[1]SPA!$F195*1000</f>
        <v>12003.1346142683</v>
      </c>
      <c r="Z97" s="25">
        <f t="shared" si="24"/>
        <v>12354</v>
      </c>
      <c r="AA97" s="14"/>
      <c r="AC97" s="19"/>
      <c r="AE97" s="15">
        <f t="shared" si="26"/>
        <v>16496041</v>
      </c>
      <c r="AF97" s="25">
        <f>SUM([1]RESID!$Z184:$Z195)</f>
        <v>15894592</v>
      </c>
      <c r="AJ97" s="15">
        <f t="shared" si="27"/>
        <v>9884119</v>
      </c>
      <c r="AK97" s="25">
        <f>SUM([1]COML!$Z184:$Z195)</f>
        <v>9758479</v>
      </c>
      <c r="AO97" s="15">
        <f t="shared" si="28"/>
        <v>2432708</v>
      </c>
      <c r="AP97" s="25">
        <f>SUM([1]SPA!$Z184:$Z195)</f>
        <v>2388097</v>
      </c>
      <c r="AT97" s="14">
        <f t="shared" si="29"/>
        <v>13971.438208589852</v>
      </c>
      <c r="AU97" s="14">
        <f t="shared" si="29"/>
        <v>13462.036738314762</v>
      </c>
      <c r="AX97" s="14"/>
      <c r="AY97" s="14">
        <f t="shared" si="25"/>
        <v>72651.169799116484</v>
      </c>
      <c r="AZ97" s="14">
        <f t="shared" si="25"/>
        <v>71727.678998008079</v>
      </c>
      <c r="BD97" s="15">
        <f>SUM(TOTAL_PEF_B!O86:O97)</f>
        <v>2802773</v>
      </c>
      <c r="BI97" s="15">
        <f>SUM('Billing Mo'!AH86:AH97)</f>
        <v>1456557</v>
      </c>
      <c r="BN97" s="14">
        <f>SUM('[1]Tot Retail'!$C184:$C195)</f>
        <v>33099131</v>
      </c>
      <c r="BO97" s="14">
        <f>SUM('[1]Tot Retail'!$Z184:$Z195)</f>
        <v>32327431</v>
      </c>
      <c r="BR97" s="14"/>
      <c r="BS97" s="199">
        <f>[3]RC!$I75</f>
        <v>1180519.0833333333</v>
      </c>
      <c r="BX97" s="199">
        <f>[3]CC!$I75</f>
        <v>135931.33333333334</v>
      </c>
    </row>
    <row r="98" spans="1:76">
      <c r="A98" s="2">
        <v>1998</v>
      </c>
      <c r="B98" s="2">
        <v>12</v>
      </c>
      <c r="C98" s="14">
        <f t="shared" si="19"/>
        <v>948</v>
      </c>
      <c r="D98" s="14">
        <f t="shared" si="20"/>
        <v>5991</v>
      </c>
      <c r="E98" s="14">
        <f t="shared" si="21"/>
        <v>12299</v>
      </c>
      <c r="G98" s="15">
        <f>'Billing Mo'!Y98</f>
        <v>1190799</v>
      </c>
      <c r="H98" s="15">
        <f>'Billing Mo'!Z98</f>
        <v>136423</v>
      </c>
      <c r="I98" s="15">
        <f>'Billing Mo'!AC98</f>
        <v>16970</v>
      </c>
      <c r="K98" s="15">
        <f>'[2]FPC wSEB'!D293</f>
        <v>1128856</v>
      </c>
      <c r="L98" s="15">
        <f>'Billing Mo'!AF98</f>
        <v>817244</v>
      </c>
      <c r="M98" s="15">
        <f>'Billing Mo'!AG98</f>
        <v>399974</v>
      </c>
      <c r="N98" s="15">
        <f>'Billing Mo'!AH98</f>
        <v>164234</v>
      </c>
      <c r="O98" s="15">
        <f>'Billing Mo'!AI98</f>
        <v>235740</v>
      </c>
      <c r="P98" s="15">
        <f>'Billing Mo'!AJ98</f>
        <v>2219</v>
      </c>
      <c r="Q98" s="15">
        <f>'Billing Mo'!AK98</f>
        <v>208719</v>
      </c>
      <c r="S98" s="15">
        <f>[1]RESID!$AB196/[1]RESID!$U196*1000</f>
        <v>966.92493098588034</v>
      </c>
      <c r="T98" s="25">
        <f t="shared" si="22"/>
        <v>948</v>
      </c>
      <c r="U98" s="14"/>
      <c r="V98" s="15">
        <f>[1]COML!$AB196/[1]COML!$J196*1000</f>
        <v>5499.2599364416001</v>
      </c>
      <c r="W98" s="25">
        <f t="shared" si="23"/>
        <v>5991</v>
      </c>
      <c r="X98" s="14"/>
      <c r="Y98" s="15">
        <f>[1]SPA!$AB196/[1]SPA!$F196*1000</f>
        <v>11628.226281673542</v>
      </c>
      <c r="Z98" s="25">
        <f t="shared" si="24"/>
        <v>12299</v>
      </c>
      <c r="AA98" s="14"/>
      <c r="AC98" s="19"/>
      <c r="AE98" s="15">
        <f t="shared" si="26"/>
        <v>16526270</v>
      </c>
      <c r="AF98" s="25">
        <f>SUM([1]RESID!$Z185:$Z196)</f>
        <v>15927978</v>
      </c>
      <c r="AJ98" s="15">
        <f t="shared" si="27"/>
        <v>9999347</v>
      </c>
      <c r="AK98" s="25">
        <f>SUM([1]COML!$Z185:$Z196)</f>
        <v>9798412</v>
      </c>
      <c r="AO98" s="15">
        <f t="shared" si="28"/>
        <v>2458729</v>
      </c>
      <c r="AP98" s="25">
        <f>SUM([1]SPA!$Z185:$Z196)</f>
        <v>2399083</v>
      </c>
      <c r="AT98" s="14">
        <f t="shared" si="29"/>
        <v>13972.326632815324</v>
      </c>
      <c r="AU98" s="14">
        <f t="shared" si="29"/>
        <v>13466.493722799916</v>
      </c>
      <c r="AX98" s="14"/>
      <c r="AY98" s="14">
        <f t="shared" si="25"/>
        <v>73338.388308119582</v>
      </c>
      <c r="AZ98" s="14">
        <f t="shared" si="25"/>
        <v>71864.667168659958</v>
      </c>
      <c r="BD98" s="15">
        <f>SUM(TOTAL_PEF_B!O87:O98)</f>
        <v>2822136</v>
      </c>
      <c r="BI98" s="15">
        <f>SUM('Billing Mo'!AH87:AH98)</f>
        <v>1553253</v>
      </c>
      <c r="BN98" s="14">
        <f>SUM('[1]Tot Retail'!$C185:$C196)</f>
        <v>33386610</v>
      </c>
      <c r="BO98" s="14">
        <f>SUM('[1]Tot Retail'!$Z185:$Z196)</f>
        <v>32527737</v>
      </c>
      <c r="BR98" s="14"/>
      <c r="BS98" s="199">
        <f>[3]RC!$I76</f>
        <v>1182219.9166666667</v>
      </c>
      <c r="BX98" s="199">
        <f>[3]CC!$I76</f>
        <v>136231.5</v>
      </c>
    </row>
    <row r="99" spans="1:76">
      <c r="A99" s="2">
        <v>1999</v>
      </c>
      <c r="B99" s="2">
        <v>1</v>
      </c>
      <c r="C99" s="14">
        <f t="shared" si="19"/>
        <v>1080</v>
      </c>
      <c r="D99" s="14">
        <f t="shared" si="20"/>
        <v>5519</v>
      </c>
      <c r="E99" s="14">
        <f t="shared" si="21"/>
        <v>10916</v>
      </c>
      <c r="G99" s="15">
        <f>'Billing Mo'!Y99</f>
        <v>1205483</v>
      </c>
      <c r="H99" s="15">
        <f>'Billing Mo'!Z99</f>
        <v>137875</v>
      </c>
      <c r="I99" s="15">
        <f>'Billing Mo'!AC99</f>
        <v>17226</v>
      </c>
      <c r="K99" s="15">
        <f>'[2]FPC wSEB'!D294</f>
        <v>1302110</v>
      </c>
      <c r="L99" s="15">
        <f>'Billing Mo'!AF99</f>
        <v>760977</v>
      </c>
      <c r="M99" s="15">
        <f>'Billing Mo'!AG99</f>
        <v>343241</v>
      </c>
      <c r="N99" s="15">
        <f>'Billing Mo'!AH99</f>
        <v>113216</v>
      </c>
      <c r="O99" s="15">
        <f>'Billing Mo'!AI99</f>
        <v>230025</v>
      </c>
      <c r="P99" s="15">
        <f>'Billing Mo'!AJ99</f>
        <v>2220</v>
      </c>
      <c r="Q99" s="15">
        <f>'Billing Mo'!AK99</f>
        <v>188039</v>
      </c>
      <c r="S99" s="15">
        <f>[1]RESID!$AB197/[1]RESID!$U197*1000</f>
        <v>1055.4203957523202</v>
      </c>
      <c r="T99" s="25">
        <f t="shared" si="22"/>
        <v>1080</v>
      </c>
      <c r="U99" s="14"/>
      <c r="V99" s="15">
        <f>[1]COML!$AB197/[1]COML!$J197*1000</f>
        <v>5314.9801551441187</v>
      </c>
      <c r="W99" s="25">
        <f t="shared" si="23"/>
        <v>5519</v>
      </c>
      <c r="X99" s="14"/>
      <c r="Y99" s="15">
        <f>[1]SPA!$AB197/[1]SPA!$F197*1000</f>
        <v>10757.517705793567</v>
      </c>
      <c r="Z99" s="25">
        <f t="shared" si="24"/>
        <v>10916</v>
      </c>
      <c r="AA99" s="14"/>
      <c r="AC99" s="19"/>
      <c r="AE99" s="15">
        <f t="shared" si="26"/>
        <v>16539866</v>
      </c>
      <c r="AF99" s="25">
        <f>SUM([1]RESID!$Z186:$Z197)</f>
        <v>15917470</v>
      </c>
      <c r="AJ99" s="15">
        <f t="shared" si="27"/>
        <v>10049274</v>
      </c>
      <c r="AK99" s="25">
        <f>SUM([1]COML!$Z186:$Z197)</f>
        <v>9826818</v>
      </c>
      <c r="AO99" s="15">
        <f t="shared" si="28"/>
        <v>2471857</v>
      </c>
      <c r="AP99" s="25">
        <f>SUM([1]SPA!$Z186:$Z197)</f>
        <v>2408737</v>
      </c>
      <c r="AT99" s="14">
        <f t="shared" si="29"/>
        <v>13956.566094382815</v>
      </c>
      <c r="AU99" s="14">
        <f t="shared" si="29"/>
        <v>13431.379801405625</v>
      </c>
      <c r="AX99" s="14"/>
      <c r="AY99" s="14">
        <f t="shared" si="25"/>
        <v>73510.47508509786</v>
      </c>
      <c r="AZ99" s="14">
        <f t="shared" si="25"/>
        <v>71883.20865316155</v>
      </c>
      <c r="BD99" s="15">
        <f>SUM(TOTAL_PEF_B!O88:O99)</f>
        <v>2831609</v>
      </c>
      <c r="BI99" s="15">
        <f>SUM('Billing Mo'!AH88:AH99)</f>
        <v>1558466</v>
      </c>
      <c r="BN99" s="14">
        <f>SUM('[1]Tot Retail'!$C186:$C197)</f>
        <v>33477994</v>
      </c>
      <c r="BO99" s="14">
        <f>SUM('[1]Tot Retail'!$Z186:$Z197)</f>
        <v>32570022</v>
      </c>
      <c r="BR99" s="14"/>
      <c r="BS99" s="199">
        <f>[3]RC!$I77</f>
        <v>1183980.4166666667</v>
      </c>
      <c r="BX99" s="199">
        <f>[3]CC!$I77</f>
        <v>136563.33333333334</v>
      </c>
    </row>
    <row r="100" spans="1:76">
      <c r="A100" s="2">
        <v>1999</v>
      </c>
      <c r="B100" s="2">
        <v>2</v>
      </c>
      <c r="C100" s="14">
        <f t="shared" si="19"/>
        <v>848</v>
      </c>
      <c r="D100" s="14">
        <f t="shared" si="20"/>
        <v>5150</v>
      </c>
      <c r="E100" s="14">
        <f t="shared" si="21"/>
        <v>10420</v>
      </c>
      <c r="G100" s="15">
        <f>'Billing Mo'!Y100</f>
        <v>1213771</v>
      </c>
      <c r="H100" s="15">
        <f>'Billing Mo'!Z100</f>
        <v>138803</v>
      </c>
      <c r="I100" s="15">
        <f>'Billing Mo'!AC100</f>
        <v>17274</v>
      </c>
      <c r="K100" s="15">
        <f>'[2]FPC wSEB'!D295</f>
        <v>1029004</v>
      </c>
      <c r="L100" s="15">
        <f>'Billing Mo'!AF100</f>
        <v>714768</v>
      </c>
      <c r="M100" s="15">
        <f>'Billing Mo'!AG100</f>
        <v>343776</v>
      </c>
      <c r="N100" s="15">
        <f>'Billing Mo'!AH100</f>
        <v>119310</v>
      </c>
      <c r="O100" s="15">
        <f>'Billing Mo'!AI100</f>
        <v>224466</v>
      </c>
      <c r="P100" s="15">
        <f>'Billing Mo'!AJ100</f>
        <v>2222</v>
      </c>
      <c r="Q100" s="15">
        <f>'Billing Mo'!AK100</f>
        <v>179994</v>
      </c>
      <c r="S100" s="15">
        <f>[1]RESID!$AB198/[1]RESID!$U198*1000</f>
        <v>949.36232976154452</v>
      </c>
      <c r="T100" s="25">
        <f t="shared" si="22"/>
        <v>848</v>
      </c>
      <c r="U100" s="14"/>
      <c r="V100" s="15">
        <f>[1]COML!$AB198/[1]COML!$J198*1000</f>
        <v>4969.8576069028595</v>
      </c>
      <c r="W100" s="25">
        <f t="shared" si="23"/>
        <v>5150</v>
      </c>
      <c r="X100" s="14"/>
      <c r="Y100" s="15">
        <f>[1]SPA!$AB198/[1]SPA!$F198*1000</f>
        <v>10274.863957392614</v>
      </c>
      <c r="Z100" s="25">
        <f t="shared" si="24"/>
        <v>10420</v>
      </c>
      <c r="AA100" s="14"/>
      <c r="AC100" s="19"/>
      <c r="AE100" s="15">
        <f t="shared" si="26"/>
        <v>16406303</v>
      </c>
      <c r="AF100" s="25">
        <f>SUM([1]RESID!$Z187:$Z198)</f>
        <v>15869389</v>
      </c>
      <c r="AJ100" s="15">
        <f t="shared" si="27"/>
        <v>10107783</v>
      </c>
      <c r="AK100" s="25">
        <f>SUM([1]COML!$Z187:$Z198)</f>
        <v>9841111</v>
      </c>
      <c r="AO100" s="15">
        <f t="shared" si="28"/>
        <v>2483123</v>
      </c>
      <c r="AP100" s="25">
        <f>SUM([1]SPA!$Z187:$Z198)</f>
        <v>2414861</v>
      </c>
      <c r="AT100" s="14">
        <f t="shared" si="29"/>
        <v>13831.59144248964</v>
      </c>
      <c r="AU100" s="14">
        <f t="shared" si="29"/>
        <v>13378.937661332917</v>
      </c>
      <c r="AX100" s="14"/>
      <c r="AY100" s="14">
        <f t="shared" si="25"/>
        <v>73810.955773085574</v>
      </c>
      <c r="AZ100" s="14">
        <f t="shared" si="25"/>
        <v>71863.613294728042</v>
      </c>
      <c r="BD100" s="15">
        <f>SUM(TOTAL_PEF_B!O89:O100)</f>
        <v>2849954</v>
      </c>
      <c r="BI100" s="15">
        <f>SUM('Billing Mo'!AH89:AH100)</f>
        <v>1565271</v>
      </c>
      <c r="BN100" s="14">
        <f>SUM('[1]Tot Retail'!$C187:$C198)</f>
        <v>33439240</v>
      </c>
      <c r="BO100" s="14">
        <f>SUM('[1]Tot Retail'!$Z187:$Z198)</f>
        <v>32567392</v>
      </c>
      <c r="BR100" s="14"/>
      <c r="BS100" s="199">
        <f>[3]RC!$I78</f>
        <v>1185846.5</v>
      </c>
      <c r="BX100" s="199">
        <f>[3]CC!$I78</f>
        <v>136876.41666666666</v>
      </c>
    </row>
    <row r="101" spans="1:76">
      <c r="A101" s="2">
        <v>1999</v>
      </c>
      <c r="B101" s="2">
        <v>3</v>
      </c>
      <c r="C101" s="14">
        <f t="shared" si="19"/>
        <v>904</v>
      </c>
      <c r="D101" s="14">
        <f t="shared" si="20"/>
        <v>5099</v>
      </c>
      <c r="E101" s="14">
        <f t="shared" si="21"/>
        <v>10777</v>
      </c>
      <c r="G101" s="15">
        <f>'Billing Mo'!Y101</f>
        <v>1203884</v>
      </c>
      <c r="H101" s="15">
        <f>'Billing Mo'!Z101</f>
        <v>137779</v>
      </c>
      <c r="I101" s="15">
        <f>'Billing Mo'!AC101</f>
        <v>17172</v>
      </c>
      <c r="K101" s="15">
        <f>'[2]FPC wSEB'!D296</f>
        <v>1087726</v>
      </c>
      <c r="L101" s="15">
        <f>'Billing Mo'!AF101</f>
        <v>702486</v>
      </c>
      <c r="M101" s="15">
        <f>'Billing Mo'!AG101</f>
        <v>340565</v>
      </c>
      <c r="N101" s="15">
        <f>'Billing Mo'!AH101</f>
        <v>117301</v>
      </c>
      <c r="O101" s="15">
        <f>'Billing Mo'!AI101</f>
        <v>223264</v>
      </c>
      <c r="P101" s="15">
        <f>'Billing Mo'!AJ101</f>
        <v>2231</v>
      </c>
      <c r="Q101" s="15">
        <f>'Billing Mo'!AK101</f>
        <v>185067</v>
      </c>
      <c r="S101" s="15">
        <f>[1]RESID!$AB199/[1]RESID!$U199*1000</f>
        <v>860.87378097364081</v>
      </c>
      <c r="T101" s="25">
        <f t="shared" si="22"/>
        <v>904</v>
      </c>
      <c r="U101" s="14"/>
      <c r="V101" s="15">
        <f>[1]COML!$AB199/[1]COML!$J199*1000</f>
        <v>5124.3590296031371</v>
      </c>
      <c r="W101" s="25">
        <f t="shared" si="23"/>
        <v>5099</v>
      </c>
      <c r="X101" s="14"/>
      <c r="Y101" s="15">
        <f>[1]SPA!$AB199/[1]SPA!$F199*1000</f>
        <v>10917.249010016307</v>
      </c>
      <c r="Z101" s="25">
        <f t="shared" si="24"/>
        <v>10777</v>
      </c>
      <c r="AA101" s="14"/>
      <c r="AC101" s="19"/>
      <c r="AE101" s="15">
        <f t="shared" si="26"/>
        <v>16389323</v>
      </c>
      <c r="AF101" s="25">
        <f>SUM([1]RESID!$Z188:$Z199)</f>
        <v>15841967</v>
      </c>
      <c r="AJ101" s="15">
        <f t="shared" si="27"/>
        <v>10146703</v>
      </c>
      <c r="AK101" s="25">
        <f>SUM([1]COML!$Z188:$Z199)</f>
        <v>9874290</v>
      </c>
      <c r="AO101" s="15">
        <f t="shared" si="28"/>
        <v>2488636</v>
      </c>
      <c r="AP101" s="25">
        <f>SUM([1]SPA!$Z188:$Z199)</f>
        <v>2419727</v>
      </c>
      <c r="AT101" s="14">
        <f t="shared" si="29"/>
        <v>13796.060300280835</v>
      </c>
      <c r="AU101" s="14">
        <f t="shared" si="29"/>
        <v>13335.311776274048</v>
      </c>
      <c r="AX101" s="14"/>
      <c r="AY101" s="14">
        <f t="shared" si="25"/>
        <v>73908.02199022859</v>
      </c>
      <c r="AZ101" s="14">
        <f t="shared" si="25"/>
        <v>71923.780804256734</v>
      </c>
      <c r="BD101" s="15">
        <f>SUM(TOTAL_PEF_B!O90:O101)</f>
        <v>2849958</v>
      </c>
      <c r="BI101" s="15">
        <f>SUM('Billing Mo'!AH90:AH101)</f>
        <v>1570142</v>
      </c>
      <c r="BN101" s="14">
        <f>SUM('[1]Tot Retail'!$C188:$C199)</f>
        <v>33471526</v>
      </c>
      <c r="BO101" s="14">
        <f>SUM('[1]Tot Retail'!$Z188:$Z199)</f>
        <v>32582848</v>
      </c>
      <c r="BR101" s="14"/>
      <c r="BS101" s="199">
        <f>[3]RC!$I79</f>
        <v>1187750.6666666667</v>
      </c>
      <c r="BX101" s="199">
        <f>[3]CC!$I79</f>
        <v>137198.58333333334</v>
      </c>
    </row>
    <row r="102" spans="1:76">
      <c r="A102" s="2">
        <v>1999</v>
      </c>
      <c r="B102" s="2">
        <v>4</v>
      </c>
      <c r="C102" s="14">
        <f t="shared" si="19"/>
        <v>921</v>
      </c>
      <c r="D102" s="14">
        <f t="shared" si="20"/>
        <v>5781</v>
      </c>
      <c r="E102" s="14">
        <f t="shared" si="21"/>
        <v>11112</v>
      </c>
      <c r="G102" s="15">
        <f>'Billing Mo'!Y102</f>
        <v>1206152</v>
      </c>
      <c r="H102" s="15">
        <f>'Billing Mo'!Z102</f>
        <v>139904</v>
      </c>
      <c r="I102" s="15">
        <f>'Billing Mo'!AC102</f>
        <v>17312</v>
      </c>
      <c r="K102" s="15">
        <f>'[2]FPC wSEB'!D297</f>
        <v>1110313</v>
      </c>
      <c r="L102" s="15">
        <f>'Billing Mo'!AF102</f>
        <v>808775</v>
      </c>
      <c r="M102" s="15">
        <f>'Billing Mo'!AG102</f>
        <v>378037</v>
      </c>
      <c r="N102" s="15">
        <f>'Billing Mo'!AH102</f>
        <v>133909</v>
      </c>
      <c r="O102" s="15">
        <f>'Billing Mo'!AI102</f>
        <v>244128</v>
      </c>
      <c r="P102" s="15">
        <f>'Billing Mo'!AJ102</f>
        <v>2202</v>
      </c>
      <c r="Q102" s="15">
        <f>'Billing Mo'!AK102</f>
        <v>192369</v>
      </c>
      <c r="S102" s="15">
        <f>[1]RESID!$AB200/[1]RESID!$U200*1000</f>
        <v>878.69507995476772</v>
      </c>
      <c r="T102" s="25">
        <f t="shared" si="22"/>
        <v>921</v>
      </c>
      <c r="U102" s="14"/>
      <c r="V102" s="15">
        <f>[1]COML!$AB200/[1]COML!$J200*1000</f>
        <v>5711.4724739424764</v>
      </c>
      <c r="W102" s="25">
        <f t="shared" si="23"/>
        <v>5781</v>
      </c>
      <c r="X102" s="14"/>
      <c r="Y102" s="15">
        <f>[1]SPA!$AB200/[1]SPA!$F200*1000</f>
        <v>10892.040203327171</v>
      </c>
      <c r="Z102" s="25">
        <f t="shared" si="24"/>
        <v>11112</v>
      </c>
      <c r="AA102" s="14"/>
      <c r="AC102" s="19"/>
      <c r="AE102" s="15">
        <f t="shared" si="26"/>
        <v>16387697</v>
      </c>
      <c r="AF102" s="25">
        <f>SUM([1]RESID!$Z189:$Z200)</f>
        <v>15844430</v>
      </c>
      <c r="AJ102" s="15">
        <f t="shared" si="27"/>
        <v>10199428</v>
      </c>
      <c r="AK102" s="25">
        <f>SUM([1]COML!$Z189:$Z200)</f>
        <v>9915019</v>
      </c>
      <c r="AO102" s="15">
        <f t="shared" si="28"/>
        <v>2494510</v>
      </c>
      <c r="AP102" s="25">
        <f>SUM([1]SPA!$Z189:$Z200)</f>
        <v>2421751</v>
      </c>
      <c r="AT102" s="14">
        <f t="shared" si="29"/>
        <v>13788.996323890056</v>
      </c>
      <c r="AU102" s="14">
        <f t="shared" si="29"/>
        <v>13331.878605281348</v>
      </c>
      <c r="AX102" s="14"/>
      <c r="AY102" s="14">
        <f t="shared" ref="AY102:AZ133" si="30">AJ102/AVERAGE($H91:$H102)*1000</f>
        <v>74212.740568268637</v>
      </c>
      <c r="AZ102" s="14">
        <f t="shared" si="30"/>
        <v>72143.333212063881</v>
      </c>
      <c r="BD102" s="15">
        <f>SUM(TOTAL_PEF_B!O91:O102)</f>
        <v>2850910</v>
      </c>
      <c r="BI102" s="15">
        <f>SUM('Billing Mo'!AH91:AH102)</f>
        <v>1573338</v>
      </c>
      <c r="BN102" s="14">
        <f>SUM('[1]Tot Retail'!$C189:$C200)</f>
        <v>33532532</v>
      </c>
      <c r="BO102" s="14">
        <f>SUM('[1]Tot Retail'!$Z189:$Z200)</f>
        <v>32632097</v>
      </c>
      <c r="BR102" s="14"/>
      <c r="BS102" s="199">
        <f>[3]RC!$I80</f>
        <v>1189785.4166666667</v>
      </c>
      <c r="BX102" s="199">
        <f>[3]CC!$I80</f>
        <v>137535.25</v>
      </c>
    </row>
    <row r="103" spans="1:76">
      <c r="A103" s="2">
        <v>1999</v>
      </c>
      <c r="B103" s="2">
        <v>5</v>
      </c>
      <c r="C103" s="14">
        <f t="shared" si="19"/>
        <v>999</v>
      </c>
      <c r="D103" s="14">
        <f t="shared" si="20"/>
        <v>5884</v>
      </c>
      <c r="E103" s="14">
        <f t="shared" si="21"/>
        <v>11773</v>
      </c>
      <c r="G103" s="15">
        <f>'Billing Mo'!Y103</f>
        <v>1224449</v>
      </c>
      <c r="H103" s="15">
        <f>'Billing Mo'!Z103</f>
        <v>143127</v>
      </c>
      <c r="I103" s="15">
        <f>'Billing Mo'!AC103</f>
        <v>17805</v>
      </c>
      <c r="K103" s="15">
        <f>'[2]FPC wSEB'!D298</f>
        <v>1222923</v>
      </c>
      <c r="L103" s="15">
        <f>'Billing Mo'!AF103</f>
        <v>842200</v>
      </c>
      <c r="M103" s="15">
        <f>'Billing Mo'!AG103</f>
        <v>353916</v>
      </c>
      <c r="N103" s="15">
        <f>'Billing Mo'!AH103</f>
        <v>118115</v>
      </c>
      <c r="O103" s="15">
        <f>'Billing Mo'!AI103</f>
        <v>235801</v>
      </c>
      <c r="P103" s="15">
        <f>'Billing Mo'!AJ103</f>
        <v>2215</v>
      </c>
      <c r="Q103" s="15">
        <f>'Billing Mo'!AK103</f>
        <v>209627</v>
      </c>
      <c r="S103" s="15">
        <f>[1]RESID!$AB201/[1]RESID!$U201*1000</f>
        <v>971.78902561179473</v>
      </c>
      <c r="T103" s="25">
        <f t="shared" si="22"/>
        <v>999</v>
      </c>
      <c r="U103" s="14"/>
      <c r="V103" s="15">
        <f>[1]COML!$AB201/[1]COML!$J201*1000</f>
        <v>5939.4643354943855</v>
      </c>
      <c r="W103" s="25">
        <f t="shared" si="23"/>
        <v>5884</v>
      </c>
      <c r="X103" s="14"/>
      <c r="Y103" s="15">
        <f>[1]SPA!$AB201/[1]SPA!$F201*1000</f>
        <v>11524.010109519799</v>
      </c>
      <c r="Z103" s="25">
        <f t="shared" si="24"/>
        <v>11773</v>
      </c>
      <c r="AA103" s="14"/>
      <c r="AC103" s="19"/>
      <c r="AE103" s="15">
        <f t="shared" si="26"/>
        <v>16499438</v>
      </c>
      <c r="AF103" s="25">
        <f>SUM([1]RESID!$Z190:$Z201)</f>
        <v>15906498</v>
      </c>
      <c r="AJ103" s="15">
        <f t="shared" si="27"/>
        <v>10233980</v>
      </c>
      <c r="AK103" s="25">
        <f>SUM([1]COML!$Z190:$Z201)</f>
        <v>9940628</v>
      </c>
      <c r="AO103" s="15">
        <f t="shared" si="28"/>
        <v>2511235</v>
      </c>
      <c r="AP103" s="25">
        <f>SUM([1]SPA!$Z190:$Z201)</f>
        <v>2434377</v>
      </c>
      <c r="AT103" s="14">
        <f t="shared" si="29"/>
        <v>13821.621018626734</v>
      </c>
      <c r="AU103" s="14">
        <f t="shared" si="29"/>
        <v>13324.91367824432</v>
      </c>
      <c r="AX103" s="14"/>
      <c r="AY103" s="14">
        <f t="shared" si="30"/>
        <v>74108.482410907978</v>
      </c>
      <c r="AZ103" s="14">
        <f t="shared" si="30"/>
        <v>71984.199235427412</v>
      </c>
      <c r="BD103" s="15">
        <f>SUM(TOTAL_PEF_B!O92:O103)</f>
        <v>2847011</v>
      </c>
      <c r="BI103" s="15">
        <f>SUM('Billing Mo'!AH92:AH103)</f>
        <v>1562705</v>
      </c>
      <c r="BN103" s="14">
        <f>SUM('[1]Tot Retail'!$C190:$C201)</f>
        <v>33680987</v>
      </c>
      <c r="BO103" s="14">
        <f>SUM('[1]Tot Retail'!$Z190:$Z201)</f>
        <v>32717837</v>
      </c>
      <c r="BR103" s="14"/>
      <c r="BS103" s="199">
        <f>[3]RC!$I81</f>
        <v>1192052.8333333333</v>
      </c>
      <c r="BX103" s="199">
        <f>[3]CC!$I81</f>
        <v>137864.25</v>
      </c>
    </row>
    <row r="104" spans="1:76">
      <c r="A104" s="2">
        <v>1999</v>
      </c>
      <c r="B104" s="2">
        <v>6</v>
      </c>
      <c r="C104" s="14">
        <f t="shared" ref="C104:C114" si="31">ROUND(K104/G104*1000,0)</f>
        <v>1230</v>
      </c>
      <c r="D104" s="14">
        <f t="shared" ref="D104:D114" si="32">ROUND(L104/H104*1000,0)</f>
        <v>6541</v>
      </c>
      <c r="E104" s="14">
        <f t="shared" ref="E104:E114" si="33">ROUND(Q104/I104*1000,0)</f>
        <v>12336</v>
      </c>
      <c r="G104" s="15">
        <f>'Billing Mo'!Y104</f>
        <v>1176785</v>
      </c>
      <c r="H104" s="15">
        <f>'Billing Mo'!Z104</f>
        <v>136717</v>
      </c>
      <c r="I104" s="15">
        <f>'Billing Mo'!AC104</f>
        <v>17029</v>
      </c>
      <c r="K104" s="15">
        <f>'[2]FPC wSEB'!D299</f>
        <v>1447475</v>
      </c>
      <c r="L104" s="15">
        <f>'Billing Mo'!AF104</f>
        <v>894314</v>
      </c>
      <c r="M104" s="15">
        <f>'Billing Mo'!AG104</f>
        <v>350550</v>
      </c>
      <c r="N104" s="15">
        <f>'Billing Mo'!AH104</f>
        <v>114636</v>
      </c>
      <c r="O104" s="15">
        <f>'Billing Mo'!AI104</f>
        <v>235914</v>
      </c>
      <c r="P104" s="15">
        <f>'Billing Mo'!AJ104</f>
        <v>2201</v>
      </c>
      <c r="Q104" s="15">
        <f>'Billing Mo'!AK104</f>
        <v>210064</v>
      </c>
      <c r="S104" s="15">
        <f>[1]RESID!$AB202/[1]RESID!$U202*1000</f>
        <v>1253.2621852151024</v>
      </c>
      <c r="T104" s="25">
        <f t="shared" si="22"/>
        <v>1230</v>
      </c>
      <c r="U104" s="14"/>
      <c r="V104" s="15">
        <f>[1]COML!$AB202/[1]COML!$J202*1000</f>
        <v>6495.1380063684264</v>
      </c>
      <c r="W104" s="25">
        <f t="shared" si="23"/>
        <v>6541</v>
      </c>
      <c r="X104" s="40"/>
      <c r="Y104" s="15">
        <f>[1]SPA!$AB202/[1]SPA!$F202*1000</f>
        <v>12602.912678372188</v>
      </c>
      <c r="Z104" s="25">
        <f t="shared" si="24"/>
        <v>12336</v>
      </c>
      <c r="AA104" s="40"/>
      <c r="AC104" s="19"/>
      <c r="AE104" s="15">
        <f t="shared" si="26"/>
        <v>16310309</v>
      </c>
      <c r="AF104" s="25">
        <f>SUM([1]RESID!$Z191:$Z202)</f>
        <v>15929988</v>
      </c>
      <c r="AJ104" s="15">
        <f t="shared" si="27"/>
        <v>10194293</v>
      </c>
      <c r="AK104" s="25">
        <f>SUM([1]COML!$Z191:$Z202)</f>
        <v>9960903</v>
      </c>
      <c r="AO104" s="15">
        <f t="shared" si="28"/>
        <v>2499629</v>
      </c>
      <c r="AP104" s="25">
        <f>SUM([1]SPA!$Z191:$Z202)</f>
        <v>2441766</v>
      </c>
      <c r="AT104" s="14">
        <f t="shared" si="29"/>
        <v>13654.418734411727</v>
      </c>
      <c r="AU104" s="14">
        <f t="shared" si="29"/>
        <v>13336.02733008639</v>
      </c>
      <c r="AX104" s="14"/>
      <c r="AY104" s="14">
        <f t="shared" si="30"/>
        <v>73759.312352014415</v>
      </c>
      <c r="AZ104" s="14">
        <f t="shared" si="30"/>
        <v>72070.653225791859</v>
      </c>
      <c r="BD104" s="15">
        <f>SUM(TOTAL_PEF_B!O93:O104)</f>
        <v>2836975</v>
      </c>
      <c r="BI104" s="15">
        <f>SUM('Billing Mo'!AH93:AH104)</f>
        <v>1545391</v>
      </c>
      <c r="BN104" s="14">
        <f>SUM('[1]Tot Retail'!$C191:$C202)</f>
        <v>33413179</v>
      </c>
      <c r="BO104" s="14">
        <f>SUM('[1]Tot Retail'!$Z191:$Z202)</f>
        <v>32741605</v>
      </c>
      <c r="BR104" s="14"/>
      <c r="BS104" s="199">
        <f>[3]RC!$I82</f>
        <v>1194243.25</v>
      </c>
      <c r="BX104" s="199">
        <f>[3]CC!$I82</f>
        <v>138183.33333333334</v>
      </c>
    </row>
    <row r="105" spans="1:76">
      <c r="A105" s="2">
        <v>1999</v>
      </c>
      <c r="B105" s="2">
        <v>7</v>
      </c>
      <c r="C105" s="14">
        <f t="shared" si="31"/>
        <v>1354</v>
      </c>
      <c r="D105" s="14">
        <f t="shared" si="32"/>
        <v>6920</v>
      </c>
      <c r="E105" s="14">
        <f t="shared" si="33"/>
        <v>12315</v>
      </c>
      <c r="G105" s="15">
        <f>'Billing Mo'!Y105</f>
        <v>1192987</v>
      </c>
      <c r="H105" s="15">
        <f>'Billing Mo'!Z105</f>
        <v>139628</v>
      </c>
      <c r="I105" s="15">
        <f>'Billing Mo'!AC105</f>
        <v>17355</v>
      </c>
      <c r="K105" s="15">
        <f>'[2]FPC wSEB'!D300</f>
        <v>1615756</v>
      </c>
      <c r="L105" s="15">
        <f>'Billing Mo'!AF105</f>
        <v>966290</v>
      </c>
      <c r="M105" s="15">
        <f>'Billing Mo'!AG105</f>
        <v>376119</v>
      </c>
      <c r="N105" s="15">
        <f>'Billing Mo'!AH105</f>
        <v>131518</v>
      </c>
      <c r="O105" s="15">
        <f>'Billing Mo'!AI105</f>
        <v>244601</v>
      </c>
      <c r="P105" s="15">
        <f>'Billing Mo'!AJ105</f>
        <v>2226</v>
      </c>
      <c r="Q105" s="15">
        <f>'Billing Mo'!AK105</f>
        <v>213726</v>
      </c>
      <c r="S105" s="15">
        <f>[1]RESID!$AB203/[1]RESID!$U203*1000</f>
        <v>1392.7830734089607</v>
      </c>
      <c r="T105" s="25">
        <f t="shared" si="22"/>
        <v>1354</v>
      </c>
      <c r="U105" s="14"/>
      <c r="V105" s="15">
        <f>[1]COML!$AB203/[1]COML!$J203*1000</f>
        <v>6978.667691300574</v>
      </c>
      <c r="W105" s="25">
        <f t="shared" si="23"/>
        <v>6920</v>
      </c>
      <c r="X105" s="40"/>
      <c r="Y105" s="15">
        <f>[1]SPA!$AB203/[1]SPA!$F203*1000</f>
        <v>12598.847594353212</v>
      </c>
      <c r="Z105" s="25">
        <f t="shared" si="24"/>
        <v>12315</v>
      </c>
      <c r="AA105" s="40"/>
      <c r="AC105" s="19"/>
      <c r="AE105" s="15">
        <f t="shared" si="26"/>
        <v>16133006</v>
      </c>
      <c r="AF105" s="25">
        <f>SUM([1]RESID!$Z192:$Z203)</f>
        <v>15970675</v>
      </c>
      <c r="AJ105" s="15">
        <f t="shared" si="27"/>
        <v>10208733</v>
      </c>
      <c r="AK105" s="25">
        <f>SUM([1]COML!$Z192:$Z203)</f>
        <v>10033527</v>
      </c>
      <c r="AO105" s="15">
        <f t="shared" si="28"/>
        <v>2497243</v>
      </c>
      <c r="AP105" s="25">
        <f>SUM([1]SPA!$Z192:$Z203)</f>
        <v>2460304</v>
      </c>
      <c r="AT105" s="14">
        <f t="shared" si="29"/>
        <v>13475.391528623468</v>
      </c>
      <c r="AU105" s="14">
        <f t="shared" si="29"/>
        <v>13339.801559696849</v>
      </c>
      <c r="AX105" s="14"/>
      <c r="AY105" s="14">
        <f t="shared" si="30"/>
        <v>73666.003598368217</v>
      </c>
      <c r="AZ105" s="14">
        <f t="shared" si="30"/>
        <v>72401.72077047413</v>
      </c>
      <c r="BD105" s="15">
        <f>SUM(TOTAL_PEF_B!O94:O105)</f>
        <v>2848640</v>
      </c>
      <c r="BI105" s="15">
        <f>SUM('Billing Mo'!AH94:AH105)</f>
        <v>1546980</v>
      </c>
      <c r="BN105" s="14">
        <f>SUM('[1]Tot Retail'!$C192:$C203)</f>
        <v>33261167</v>
      </c>
      <c r="BO105" s="14">
        <f>SUM('[1]Tot Retail'!$Z192:$Z203)</f>
        <v>32886691</v>
      </c>
      <c r="BR105" s="14"/>
      <c r="BS105" s="199">
        <f>[3]RC!$I83</f>
        <v>1196403.1666666667</v>
      </c>
      <c r="BX105" s="199">
        <f>[3]CC!$I83</f>
        <v>138532</v>
      </c>
    </row>
    <row r="106" spans="1:76">
      <c r="A106" s="2">
        <v>1999</v>
      </c>
      <c r="B106" s="2">
        <v>8</v>
      </c>
      <c r="C106" s="14">
        <f t="shared" si="31"/>
        <v>1588</v>
      </c>
      <c r="D106" s="14">
        <f t="shared" si="32"/>
        <v>7418</v>
      </c>
      <c r="E106" s="14">
        <f t="shared" si="33"/>
        <v>13465</v>
      </c>
      <c r="G106" s="15">
        <f>'Billing Mo'!Y106</f>
        <v>1212071</v>
      </c>
      <c r="H106" s="15">
        <f>'Billing Mo'!Z106</f>
        <v>142415</v>
      </c>
      <c r="I106" s="15">
        <f>'Billing Mo'!AC106</f>
        <v>17641</v>
      </c>
      <c r="K106" s="15">
        <f>'[2]FPC wSEB'!D301</f>
        <v>1924248</v>
      </c>
      <c r="L106" s="15">
        <f>'Billing Mo'!AF106</f>
        <v>1056460</v>
      </c>
      <c r="M106" s="15">
        <f>'Billing Mo'!AG106</f>
        <v>391617</v>
      </c>
      <c r="N106" s="15">
        <f>'Billing Mo'!AH106</f>
        <v>133500</v>
      </c>
      <c r="O106" s="15">
        <f>'Billing Mo'!AI106</f>
        <v>258117</v>
      </c>
      <c r="P106" s="15">
        <f>'Billing Mo'!AJ106</f>
        <v>2227</v>
      </c>
      <c r="Q106" s="15">
        <f>'Billing Mo'!AK106</f>
        <v>237537</v>
      </c>
      <c r="S106" s="15">
        <f>[1]RESID!$AB204/[1]RESID!$U204*1000</f>
        <v>1514.3366121654008</v>
      </c>
      <c r="T106" s="25">
        <f t="shared" si="22"/>
        <v>1588</v>
      </c>
      <c r="U106" s="14"/>
      <c r="V106" s="15">
        <f>[1]COML!$AB204/[1]COML!$J204*1000</f>
        <v>7293.0388637427814</v>
      </c>
      <c r="W106" s="25">
        <f t="shared" si="23"/>
        <v>7418</v>
      </c>
      <c r="X106" s="40"/>
      <c r="Y106" s="15">
        <f>[1]SPA!$AB204/[1]SPA!$F204*1000</f>
        <v>12972.677285868147</v>
      </c>
      <c r="Z106" s="25">
        <f t="shared" si="24"/>
        <v>13465</v>
      </c>
      <c r="AA106" s="40"/>
      <c r="AC106" s="19"/>
      <c r="AE106" s="15">
        <f t="shared" si="26"/>
        <v>16255082</v>
      </c>
      <c r="AF106" s="25">
        <f>SUM([1]RESID!$Z193:$Z204)</f>
        <v>16065681</v>
      </c>
      <c r="AJ106" s="15">
        <f t="shared" si="27"/>
        <v>10258957</v>
      </c>
      <c r="AK106" s="25">
        <f>SUM([1]COML!$Z193:$Z204)</f>
        <v>10076034</v>
      </c>
      <c r="AO106" s="15">
        <f t="shared" si="28"/>
        <v>2505581</v>
      </c>
      <c r="AP106" s="25">
        <f>SUM([1]SPA!$Z193:$Z204)</f>
        <v>2466442</v>
      </c>
      <c r="AT106" s="14">
        <f t="shared" si="29"/>
        <v>13570.564282449423</v>
      </c>
      <c r="AU106" s="14">
        <f t="shared" si="29"/>
        <v>13412.442751862236</v>
      </c>
      <c r="AX106" s="14"/>
      <c r="AY106" s="14">
        <f t="shared" si="30"/>
        <v>73938.428828828837</v>
      </c>
      <c r="AZ106" s="14">
        <f t="shared" si="30"/>
        <v>72620.064864864864</v>
      </c>
      <c r="BD106" s="15">
        <f>SUM(TOTAL_PEF_B!O95:O106)</f>
        <v>2856708</v>
      </c>
      <c r="BI106" s="15">
        <f>SUM('Billing Mo'!AH95:AH106)</f>
        <v>1541562</v>
      </c>
      <c r="BN106" s="14">
        <f>SUM('[1]Tot Retail'!$C193:$C204)</f>
        <v>33444479</v>
      </c>
      <c r="BO106" s="14">
        <f>SUM('[1]Tot Retail'!$Z193:$Z204)</f>
        <v>33033016</v>
      </c>
      <c r="BR106" s="14"/>
      <c r="BS106" s="199">
        <f>[3]RC!$I84</f>
        <v>1198830.5</v>
      </c>
      <c r="BX106" s="199">
        <f>[3]CC!$I84</f>
        <v>138903.83333333334</v>
      </c>
    </row>
    <row r="107" spans="1:76">
      <c r="A107" s="2">
        <v>1999</v>
      </c>
      <c r="B107" s="2">
        <v>9</v>
      </c>
      <c r="C107" s="14">
        <f t="shared" si="31"/>
        <v>1482</v>
      </c>
      <c r="D107" s="14">
        <f t="shared" si="32"/>
        <v>7227</v>
      </c>
      <c r="E107" s="14">
        <f t="shared" si="33"/>
        <v>14057</v>
      </c>
      <c r="G107" s="15">
        <f>'Billing Mo'!Y107</f>
        <v>1208703</v>
      </c>
      <c r="H107" s="15">
        <f>'Billing Mo'!Z107</f>
        <v>141592</v>
      </c>
      <c r="I107" s="15">
        <f>'Billing Mo'!AC107</f>
        <v>17563</v>
      </c>
      <c r="K107" s="15">
        <f>'[2]FPC wSEB'!D302</f>
        <v>1791090</v>
      </c>
      <c r="L107" s="15">
        <f>'Billing Mo'!AF107</f>
        <v>1023261</v>
      </c>
      <c r="M107" s="15">
        <f>'Billing Mo'!AG107</f>
        <v>373433</v>
      </c>
      <c r="N107" s="15">
        <f>'Billing Mo'!AH107</f>
        <v>131213</v>
      </c>
      <c r="O107" s="15">
        <f>'Billing Mo'!AI107</f>
        <v>242220</v>
      </c>
      <c r="P107" s="15">
        <f>'Billing Mo'!AJ107</f>
        <v>2217</v>
      </c>
      <c r="Q107" s="15">
        <f>'Billing Mo'!AK107</f>
        <v>246877</v>
      </c>
      <c r="S107" s="15">
        <f>[1]RESID!$AB205/[1]RESID!$U205*1000</f>
        <v>1504.8780710438334</v>
      </c>
      <c r="T107" s="25">
        <f t="shared" si="22"/>
        <v>1482</v>
      </c>
      <c r="U107" s="14"/>
      <c r="V107" s="15">
        <f>[1]COML!$AB205/[1]COML!$J205*1000</f>
        <v>7283.4201850473255</v>
      </c>
      <c r="W107" s="25">
        <f t="shared" si="23"/>
        <v>7227</v>
      </c>
      <c r="X107" s="40"/>
      <c r="Y107" s="15">
        <f>[1]SPA!$AB205/[1]SPA!$F205*1000</f>
        <v>14142.572453453284</v>
      </c>
      <c r="Z107" s="25">
        <f t="shared" si="24"/>
        <v>14057</v>
      </c>
      <c r="AA107" s="40"/>
      <c r="AC107" s="19"/>
      <c r="AE107" s="15">
        <f t="shared" si="26"/>
        <v>16381334</v>
      </c>
      <c r="AF107" s="25">
        <f>SUM([1]RESID!$Z194:$Z205)</f>
        <v>16238810</v>
      </c>
      <c r="AJ107" s="15">
        <f t="shared" si="27"/>
        <v>10359392</v>
      </c>
      <c r="AK107" s="25">
        <f>SUM([1]COML!$Z194:$Z205)</f>
        <v>10189376</v>
      </c>
      <c r="AO107" s="15">
        <f t="shared" si="28"/>
        <v>2521809</v>
      </c>
      <c r="AP107" s="25">
        <f>SUM([1]SPA!$Z194:$Z205)</f>
        <v>2486929</v>
      </c>
      <c r="AT107" s="14">
        <f t="shared" si="29"/>
        <v>13607.390365456324</v>
      </c>
      <c r="AU107" s="14">
        <f t="shared" si="29"/>
        <v>13489.000757842787</v>
      </c>
      <c r="AX107" s="14"/>
      <c r="AY107" s="14">
        <f t="shared" si="30"/>
        <v>74219.552793785071</v>
      </c>
      <c r="AZ107" s="14">
        <f t="shared" si="30"/>
        <v>73001.478268968538</v>
      </c>
      <c r="BD107" s="15">
        <f>SUM(TOTAL_PEF_B!O96:O107)</f>
        <v>2851150</v>
      </c>
      <c r="BI107" s="15">
        <f>SUM('Billing Mo'!AH96:AH107)</f>
        <v>1543073</v>
      </c>
      <c r="BN107" s="14">
        <f>SUM('[1]Tot Retail'!$C194:$C205)</f>
        <v>33683362</v>
      </c>
      <c r="BO107" s="14">
        <f>SUM('[1]Tot Retail'!$Z194:$Z205)</f>
        <v>33335942</v>
      </c>
      <c r="BR107" s="14"/>
      <c r="BS107" s="199">
        <f>[3]RC!$I85</f>
        <v>1201302</v>
      </c>
      <c r="BX107" s="199">
        <f>[3]CC!$I85</f>
        <v>139265.75</v>
      </c>
    </row>
    <row r="108" spans="1:76">
      <c r="A108" s="2">
        <v>1999</v>
      </c>
      <c r="B108" s="2">
        <v>10</v>
      </c>
      <c r="C108" s="14">
        <f t="shared" si="31"/>
        <v>1218</v>
      </c>
      <c r="D108" s="14">
        <f t="shared" si="32"/>
        <v>6510</v>
      </c>
      <c r="E108" s="14">
        <f t="shared" si="33"/>
        <v>13121</v>
      </c>
      <c r="G108" s="15">
        <f>'Billing Mo'!Y108</f>
        <v>1202702</v>
      </c>
      <c r="H108" s="15">
        <f>'Billing Mo'!Z108</f>
        <v>140996</v>
      </c>
      <c r="I108" s="15">
        <f>'Billing Mo'!AC108</f>
        <v>17609</v>
      </c>
      <c r="K108" s="15">
        <f>'[2]FPC wSEB'!D303</f>
        <v>1465248</v>
      </c>
      <c r="L108" s="15">
        <f>'Billing Mo'!AF108</f>
        <v>917912</v>
      </c>
      <c r="M108" s="15">
        <f>'Billing Mo'!AG108</f>
        <v>363534</v>
      </c>
      <c r="N108" s="15">
        <f>'Billing Mo'!AH108</f>
        <v>126692</v>
      </c>
      <c r="O108" s="15">
        <f>'Billing Mo'!AI108</f>
        <v>236842</v>
      </c>
      <c r="P108" s="15">
        <f>'Billing Mo'!AJ108</f>
        <v>2217</v>
      </c>
      <c r="Q108" s="15">
        <f>'Billing Mo'!AK108</f>
        <v>231041</v>
      </c>
      <c r="S108" s="15">
        <f>[1]RESID!$AB206/[1]RESID!$U206*1000</f>
        <v>1235.6399463702749</v>
      </c>
      <c r="T108" s="25">
        <f t="shared" si="22"/>
        <v>1218</v>
      </c>
      <c r="U108" s="14"/>
      <c r="V108" s="15">
        <f>[1]COML!$AB206/[1]COML!$J206*1000</f>
        <v>6531.7130038506375</v>
      </c>
      <c r="W108" s="25">
        <f t="shared" si="23"/>
        <v>6510</v>
      </c>
      <c r="X108" s="40"/>
      <c r="Y108" s="15">
        <f>[1]SPA!$AB206/[1]SPA!$F206*1000</f>
        <v>13281.730933045601</v>
      </c>
      <c r="Z108" s="25">
        <f t="shared" si="24"/>
        <v>13121</v>
      </c>
      <c r="AA108" s="40"/>
      <c r="AC108" s="19"/>
      <c r="AE108" s="15">
        <f t="shared" si="26"/>
        <v>16281087</v>
      </c>
      <c r="AF108" s="25">
        <f>SUM([1]RESID!$Z195:$Z206)</f>
        <v>16271620</v>
      </c>
      <c r="AJ108" s="15">
        <f t="shared" si="27"/>
        <v>10340440</v>
      </c>
      <c r="AK108" s="25">
        <f>SUM([1]COML!$Z195:$Z206)</f>
        <v>10206416</v>
      </c>
      <c r="AO108" s="15">
        <f t="shared" si="28"/>
        <v>2515877</v>
      </c>
      <c r="AP108" s="25">
        <f>SUM([1]SPA!$Z195:$Z206)</f>
        <v>2492508</v>
      </c>
      <c r="AT108" s="14">
        <f t="shared" si="29"/>
        <v>13534.005347154609</v>
      </c>
      <c r="AU108" s="14">
        <f t="shared" si="29"/>
        <v>13526.135698855234</v>
      </c>
      <c r="AX108" s="14"/>
      <c r="AY108" s="14">
        <f t="shared" si="30"/>
        <v>74100.273564562376</v>
      </c>
      <c r="AZ108" s="14">
        <f t="shared" si="30"/>
        <v>73139.848760181034</v>
      </c>
      <c r="BD108" s="15">
        <f>SUM(TOTAL_PEF_B!O97:O108)</f>
        <v>2865864</v>
      </c>
      <c r="BI108" s="15">
        <f>SUM('Billing Mo'!AH97:AH108)</f>
        <v>1535726</v>
      </c>
      <c r="BN108" s="14">
        <f>SUM('[1]Tot Retail'!$C195:$C206)</f>
        <v>33565610</v>
      </c>
      <c r="BO108" s="14">
        <f>SUM('[1]Tot Retail'!$Z195:$Z206)</f>
        <v>33398750</v>
      </c>
      <c r="BR108" s="14"/>
      <c r="BS108" s="199">
        <f>[3]RC!$I86</f>
        <v>1203724.4166666667</v>
      </c>
      <c r="BX108" s="199">
        <f>[3]CC!$I86</f>
        <v>139617.91666666666</v>
      </c>
    </row>
    <row r="109" spans="1:76">
      <c r="A109" s="2">
        <v>1999</v>
      </c>
      <c r="B109" s="2">
        <v>11</v>
      </c>
      <c r="C109" s="14">
        <f t="shared" si="31"/>
        <v>901</v>
      </c>
      <c r="D109" s="14">
        <f t="shared" si="32"/>
        <v>5753</v>
      </c>
      <c r="E109" s="14">
        <f t="shared" si="33"/>
        <v>11858</v>
      </c>
      <c r="G109" s="15">
        <f>'Billing Mo'!Y109</f>
        <v>1269066</v>
      </c>
      <c r="H109" s="15">
        <f>'Billing Mo'!Z109</f>
        <v>147740</v>
      </c>
      <c r="I109" s="15">
        <f>'Billing Mo'!AC109</f>
        <v>18203</v>
      </c>
      <c r="K109" s="15">
        <f>'[2]FPC wSEB'!D304</f>
        <v>1142859</v>
      </c>
      <c r="L109" s="15">
        <f>'Billing Mo'!AF109</f>
        <v>849949</v>
      </c>
      <c r="M109" s="15">
        <f>'Billing Mo'!AG109</f>
        <v>376090</v>
      </c>
      <c r="N109" s="15">
        <f>'Billing Mo'!AH109</f>
        <v>145983</v>
      </c>
      <c r="O109" s="15">
        <f>'Billing Mo'!AI109</f>
        <v>230107</v>
      </c>
      <c r="P109" s="15">
        <f>'Billing Mo'!AJ109</f>
        <v>2228</v>
      </c>
      <c r="Q109" s="15">
        <f>'Billing Mo'!AK109</f>
        <v>215852</v>
      </c>
      <c r="S109" s="15">
        <f>[1]RESID!$AB207/[1]RESID!$U207*1000</f>
        <v>980.72809004991745</v>
      </c>
      <c r="T109" s="25">
        <f t="shared" si="22"/>
        <v>901</v>
      </c>
      <c r="U109" s="14"/>
      <c r="V109" s="15">
        <f>[1]COML!$AB207/[1]COML!$J207*1000</f>
        <v>6088.942900419177</v>
      </c>
      <c r="W109" s="25">
        <f t="shared" si="23"/>
        <v>5753</v>
      </c>
      <c r="X109" s="40"/>
      <c r="Y109" s="15">
        <f>[1]SPA!$AB207/[1]SPA!$F207*1000</f>
        <v>12050.156567598748</v>
      </c>
      <c r="Z109" s="25">
        <f t="shared" si="24"/>
        <v>11858</v>
      </c>
      <c r="AA109" s="40"/>
      <c r="AC109" s="19"/>
      <c r="AE109" s="15">
        <f t="shared" si="26"/>
        <v>16267608</v>
      </c>
      <c r="AF109" s="25">
        <f>SUM([1]RESID!$Z196:$Z207)</f>
        <v>16353765</v>
      </c>
      <c r="AJ109" s="15">
        <f t="shared" si="27"/>
        <v>10354636</v>
      </c>
      <c r="AK109" s="25">
        <f>SUM([1]COML!$Z196:$Z207)</f>
        <v>10259451</v>
      </c>
      <c r="AO109" s="15">
        <f t="shared" si="28"/>
        <v>2518912</v>
      </c>
      <c r="AP109" s="25">
        <f>SUM([1]SPA!$Z196:$Z207)</f>
        <v>2505079</v>
      </c>
      <c r="AT109" s="14">
        <f t="shared" si="29"/>
        <v>13456.489112868871</v>
      </c>
      <c r="AU109" s="14">
        <f t="shared" si="29"/>
        <v>13527.757779565134</v>
      </c>
      <c r="AX109" s="14"/>
      <c r="AY109" s="14">
        <f t="shared" si="30"/>
        <v>73829.890570344971</v>
      </c>
      <c r="AZ109" s="14">
        <f t="shared" si="30"/>
        <v>73151.209240171869</v>
      </c>
      <c r="BD109" s="15">
        <f>SUM(TOTAL_PEF_B!O98:O109)</f>
        <v>2841225</v>
      </c>
      <c r="BI109" s="15">
        <f>SUM('Billing Mo'!AH98:AH109)</f>
        <v>1549627</v>
      </c>
      <c r="BN109" s="14">
        <f>SUM('[1]Tot Retail'!$C196:$C207)</f>
        <v>33558633</v>
      </c>
      <c r="BO109" s="14">
        <f>SUM('[1]Tot Retail'!$Z196:$Z207)</f>
        <v>33535772</v>
      </c>
      <c r="BR109" s="14"/>
      <c r="BS109" s="199">
        <f>[3]RC!$I87</f>
        <v>1206238.5833333333</v>
      </c>
      <c r="BX109" s="199">
        <f>[3]CC!$I87</f>
        <v>139984.25</v>
      </c>
    </row>
    <row r="110" spans="1:76">
      <c r="A110" s="2">
        <v>1999</v>
      </c>
      <c r="B110" s="2">
        <v>12</v>
      </c>
      <c r="C110" s="14">
        <f t="shared" si="31"/>
        <v>888</v>
      </c>
      <c r="D110" s="14">
        <f t="shared" si="32"/>
        <v>5475</v>
      </c>
      <c r="E110" s="14">
        <f t="shared" si="33"/>
        <v>11143</v>
      </c>
      <c r="G110" s="15">
        <f>'Billing Mo'!Y110</f>
        <v>1245591</v>
      </c>
      <c r="H110" s="15">
        <f>'Billing Mo'!Z110</f>
        <v>144193</v>
      </c>
      <c r="I110" s="15">
        <f>'Billing Mo'!AC110</f>
        <v>17844</v>
      </c>
      <c r="K110" s="15">
        <f>'[2]FPC wSEB'!D305</f>
        <v>1106020</v>
      </c>
      <c r="L110" s="15">
        <f>'Billing Mo'!AF110</f>
        <v>789456</v>
      </c>
      <c r="M110" s="15">
        <f>'Billing Mo'!AG110</f>
        <v>342831</v>
      </c>
      <c r="N110" s="15">
        <f>'Billing Mo'!AH110</f>
        <v>108741</v>
      </c>
      <c r="O110" s="15">
        <f>'Billing Mo'!AI110</f>
        <v>234090</v>
      </c>
      <c r="P110" s="15">
        <f>'Billing Mo'!AJ110</f>
        <v>2263</v>
      </c>
      <c r="Q110" s="15">
        <f>'Billing Mo'!AK110</f>
        <v>198839</v>
      </c>
      <c r="S110" s="15">
        <f>[1]RESID!$AB208/[1]RESID!$U208*1000</f>
        <v>971.36657243378431</v>
      </c>
      <c r="T110" s="25">
        <f t="shared" si="22"/>
        <v>888</v>
      </c>
      <c r="U110" s="14"/>
      <c r="V110" s="15">
        <f>[1]COML!$AB208/[1]COML!$J208*1000</f>
        <v>5583.1068792877059</v>
      </c>
      <c r="W110" s="25">
        <f t="shared" si="23"/>
        <v>5475</v>
      </c>
      <c r="X110" s="40"/>
      <c r="Y110" s="15">
        <f>[1]SPA!$AB208/[1]SPA!$F208*1000</f>
        <v>11285.754315175969</v>
      </c>
      <c r="Z110" s="25">
        <f t="shared" si="24"/>
        <v>11143</v>
      </c>
      <c r="AA110" s="40"/>
      <c r="AC110" s="19"/>
      <c r="AE110" s="15">
        <f t="shared" si="26"/>
        <v>16244772</v>
      </c>
      <c r="AF110" s="25">
        <f>SUM([1]RESID!$Z197:$Z208)</f>
        <v>16386015</v>
      </c>
      <c r="AJ110" s="15">
        <f t="shared" si="27"/>
        <v>10326848</v>
      </c>
      <c r="AK110" s="25">
        <f>SUM([1]COML!$Z197:$Z208)</f>
        <v>10296617</v>
      </c>
      <c r="AO110" s="15">
        <f t="shared" si="28"/>
        <v>2509032</v>
      </c>
      <c r="AP110" s="25">
        <f>SUM([1]SPA!$Z197:$Z208)</f>
        <v>2509131</v>
      </c>
      <c r="AT110" s="14">
        <f t="shared" si="29"/>
        <v>13387.036793373056</v>
      </c>
      <c r="AU110" s="14">
        <f t="shared" si="29"/>
        <v>13503.432716800384</v>
      </c>
      <c r="AX110" s="14"/>
      <c r="AY110" s="14">
        <f t="shared" si="30"/>
        <v>73293.380704283074</v>
      </c>
      <c r="AZ110" s="14">
        <f t="shared" si="30"/>
        <v>73078.820347427711</v>
      </c>
      <c r="BD110" s="15">
        <f>SUM(TOTAL_PEF_B!O99:O110)</f>
        <v>2839575</v>
      </c>
      <c r="BI110" s="15">
        <f>SUM('Billing Mo'!AH99:AH110)</f>
        <v>1494134</v>
      </c>
      <c r="BN110" s="14">
        <f>SUM('[1]Tot Retail'!$C197:$C208)</f>
        <v>33441030</v>
      </c>
      <c r="BO110" s="14">
        <f>SUM('[1]Tot Retail'!$Z197:$Z208)</f>
        <v>33552141</v>
      </c>
      <c r="BR110" s="14"/>
      <c r="BS110" s="199">
        <f>[3]RC!$I88</f>
        <v>1208548.4166666667</v>
      </c>
      <c r="BX110" s="199">
        <f>[3]CC!$I88</f>
        <v>140366.5</v>
      </c>
    </row>
    <row r="111" spans="1:76">
      <c r="A111" s="2">
        <v>2000</v>
      </c>
      <c r="B111" s="2">
        <v>1</v>
      </c>
      <c r="C111" s="14">
        <f t="shared" si="31"/>
        <v>1056</v>
      </c>
      <c r="D111" s="14">
        <f t="shared" si="32"/>
        <v>5306</v>
      </c>
      <c r="E111" s="14">
        <f t="shared" si="33"/>
        <v>10473</v>
      </c>
      <c r="G111" s="200">
        <f>[4]FCST!$D51</f>
        <v>1233833</v>
      </c>
      <c r="H111" s="200">
        <f>[4]FCST!$E51</f>
        <v>142455</v>
      </c>
      <c r="I111" s="200">
        <f>[4]FCST!$H51</f>
        <v>17741</v>
      </c>
      <c r="K111" s="199">
        <f>[5]RMWh!$L89</f>
        <v>1303181</v>
      </c>
      <c r="L111" s="199">
        <f>[5]CMWh!$L89</f>
        <v>755866</v>
      </c>
      <c r="M111" s="199">
        <f>[5]IMWh!$E89</f>
        <v>363251</v>
      </c>
      <c r="N111" s="15">
        <f>'Billing Mo'!AH111</f>
        <v>147694</v>
      </c>
      <c r="O111" s="15">
        <f>'Billing Mo'!AI111</f>
        <v>228702</v>
      </c>
      <c r="P111" s="199">
        <f>[5]SHLMWh!$E89</f>
        <v>2259</v>
      </c>
      <c r="Q111" s="199">
        <f>[5]SPAMWh!$L89</f>
        <v>185795</v>
      </c>
      <c r="S111" s="15">
        <f>[1]RESID!$AB209/[1]RESID!$U209*1000</f>
        <v>1056.2053373511651</v>
      </c>
      <c r="T111" s="25">
        <f t="shared" si="22"/>
        <v>1056</v>
      </c>
      <c r="U111" s="14"/>
      <c r="V111" s="15">
        <f>[1]COML!$AB209/[1]COML!$J209*1000</f>
        <v>5305.9983854550565</v>
      </c>
      <c r="W111" s="25">
        <f t="shared" si="23"/>
        <v>5306</v>
      </c>
      <c r="X111" s="40"/>
      <c r="Y111" s="15">
        <f>[1]SPA!$AB209/[1]SPA!$F209*1000</f>
        <v>10971.713712058581</v>
      </c>
      <c r="Z111" s="25">
        <f t="shared" si="24"/>
        <v>10473</v>
      </c>
      <c r="AA111" s="40"/>
      <c r="AC111" s="19"/>
      <c r="AE111" s="15">
        <f t="shared" si="26"/>
        <v>16245843</v>
      </c>
      <c r="AF111" s="25">
        <f>SUM([1]RESID!$Z198:$Z209)</f>
        <v>16339732</v>
      </c>
      <c r="AJ111" s="15">
        <f t="shared" si="27"/>
        <v>10321737</v>
      </c>
      <c r="AK111" s="25">
        <f>SUM([1]COML!$Z198:$Z209)</f>
        <v>10270515</v>
      </c>
      <c r="AO111" s="15">
        <f t="shared" si="28"/>
        <v>2506788</v>
      </c>
      <c r="AP111" s="25">
        <f>SUM([1]SPA!$Z198:$Z209)</f>
        <v>2503142</v>
      </c>
      <c r="AT111" s="14">
        <f t="shared" si="29"/>
        <v>13361.905152257088</v>
      </c>
      <c r="AU111" s="14">
        <f t="shared" si="29"/>
        <v>13439.1271168446</v>
      </c>
      <c r="AX111" s="14"/>
      <c r="AY111" s="14">
        <f t="shared" si="30"/>
        <v>73059.201379774895</v>
      </c>
      <c r="AZ111" s="14">
        <f t="shared" si="30"/>
        <v>72696.64240224284</v>
      </c>
      <c r="BD111" s="15">
        <f>SUM(TOTAL_PEF_B!O100:O111)</f>
        <v>2838252</v>
      </c>
      <c r="BI111" s="15">
        <f>SUM('Billing Mo'!AH100:AH111)</f>
        <v>1528612</v>
      </c>
      <c r="BN111" s="14">
        <f>SUM('[1]Tot Retail'!$C198:$C209)</f>
        <v>33265978</v>
      </c>
      <c r="BO111" s="14">
        <f>SUM('[1]Tot Retail'!$Z198:$Z209)</f>
        <v>33506957</v>
      </c>
      <c r="BR111" s="14"/>
      <c r="BS111" s="199">
        <f>[3]RC!$I89</f>
        <v>1210732.5</v>
      </c>
      <c r="BX111" s="199">
        <f>[3]CC!$I89</f>
        <v>140710.83333333334</v>
      </c>
    </row>
    <row r="112" spans="1:76">
      <c r="A112" s="2">
        <v>2000</v>
      </c>
      <c r="B112" s="2">
        <v>2</v>
      </c>
      <c r="C112" s="14">
        <f t="shared" si="31"/>
        <v>1067</v>
      </c>
      <c r="D112" s="14">
        <f t="shared" si="32"/>
        <v>5484</v>
      </c>
      <c r="E112" s="14">
        <f t="shared" si="33"/>
        <v>11076</v>
      </c>
      <c r="G112" s="200">
        <f>[4]FCST!$D52</f>
        <v>1239587</v>
      </c>
      <c r="H112" s="200">
        <f>[4]FCST!$E52</f>
        <v>142712</v>
      </c>
      <c r="I112" s="200">
        <f>[4]FCST!$H52</f>
        <v>17821</v>
      </c>
      <c r="K112" s="199">
        <f>[5]RMWh!$L90</f>
        <v>1323209</v>
      </c>
      <c r="L112" s="199">
        <f>[5]CMWh!$L90</f>
        <v>782590</v>
      </c>
      <c r="M112" s="199">
        <f>[5]IMWh!$E90</f>
        <v>320699</v>
      </c>
      <c r="N112" s="15">
        <f>'Billing Mo'!AH112</f>
        <v>114198</v>
      </c>
      <c r="O112" s="15">
        <f>'Billing Mo'!AI112</f>
        <v>212891</v>
      </c>
      <c r="P112" s="199">
        <f>[5]SHLMWh!$E90</f>
        <v>2197</v>
      </c>
      <c r="Q112" s="199">
        <f>[5]SPAMWh!$L90</f>
        <v>197377</v>
      </c>
      <c r="S112" s="15">
        <f>[1]RESID!$AB210/[1]RESID!$U210*1000</f>
        <v>1067.4595651616223</v>
      </c>
      <c r="T112" s="25">
        <f t="shared" si="22"/>
        <v>1067</v>
      </c>
      <c r="U112" s="14"/>
      <c r="V112" s="15">
        <f>[1]COML!$AB210/[1]COML!$J210*1000</f>
        <v>5483.7014406637145</v>
      </c>
      <c r="W112" s="25">
        <f t="shared" si="23"/>
        <v>5484</v>
      </c>
      <c r="X112" s="40"/>
      <c r="Y112" s="15">
        <f>[1]SPA!$AB210/[1]SPA!$F210*1000</f>
        <v>11036.513084321181</v>
      </c>
      <c r="Z112" s="25">
        <f t="shared" si="24"/>
        <v>11076</v>
      </c>
      <c r="AA112" s="40"/>
      <c r="AC112" s="19"/>
      <c r="AE112" s="15">
        <f t="shared" si="26"/>
        <v>16540048</v>
      </c>
      <c r="AF112" s="25">
        <f>SUM([1]RESID!$Z199:$Z210)</f>
        <v>16527541</v>
      </c>
      <c r="AJ112" s="15">
        <f t="shared" si="27"/>
        <v>10389559</v>
      </c>
      <c r="AK112" s="25">
        <f>SUM([1]COML!$Z199:$Z210)</f>
        <v>10374401</v>
      </c>
      <c r="AO112" s="15">
        <f t="shared" si="28"/>
        <v>2524171</v>
      </c>
      <c r="AP112" s="25">
        <f>SUM([1]SPA!$Z199:$Z210)</f>
        <v>2523955</v>
      </c>
      <c r="AT112" s="14">
        <f t="shared" si="29"/>
        <v>13579.85469159766</v>
      </c>
      <c r="AU112" s="14">
        <f t="shared" si="29"/>
        <v>13569.586085204992</v>
      </c>
      <c r="AX112" s="14"/>
      <c r="AY112" s="14">
        <f t="shared" si="30"/>
        <v>73370.08741462449</v>
      </c>
      <c r="AZ112" s="14">
        <f t="shared" si="30"/>
        <v>73263.043045847066</v>
      </c>
      <c r="BD112" s="15">
        <f>SUM(TOTAL_PEF_B!O101:O112)</f>
        <v>2826677</v>
      </c>
      <c r="BI112" s="15">
        <f>SUM('Billing Mo'!AH101:AH112)</f>
        <v>1523500</v>
      </c>
      <c r="BN112" s="14">
        <f>SUM('[1]Tot Retail'!$C199:$C210)</f>
        <v>33845101</v>
      </c>
      <c r="BO112" s="14">
        <f>SUM('[1]Tot Retail'!$Z199:$Z210)</f>
        <v>33802753</v>
      </c>
      <c r="BR112" s="14"/>
      <c r="BS112" s="199">
        <f>[3]RC!$I90</f>
        <v>1212953.8333333333</v>
      </c>
      <c r="BX112" s="199">
        <f>[3]CC!$I90</f>
        <v>141033.41666666666</v>
      </c>
    </row>
    <row r="113" spans="1:76">
      <c r="A113" s="2">
        <v>2000</v>
      </c>
      <c r="B113" s="2">
        <v>3</v>
      </c>
      <c r="C113" s="14">
        <f t="shared" si="31"/>
        <v>917</v>
      </c>
      <c r="D113" s="14">
        <f t="shared" si="32"/>
        <v>5367</v>
      </c>
      <c r="E113" s="14">
        <f t="shared" si="33"/>
        <v>11067</v>
      </c>
      <c r="G113" s="200">
        <f>[4]FCST!$D53</f>
        <v>1242839</v>
      </c>
      <c r="H113" s="200">
        <f>[4]FCST!$E53</f>
        <v>143007</v>
      </c>
      <c r="I113" s="200">
        <f>[4]FCST!$H53</f>
        <v>17793</v>
      </c>
      <c r="K113" s="199">
        <f>[5]RMWh!$L91</f>
        <v>1140277</v>
      </c>
      <c r="L113" s="199">
        <f>[5]CMWh!$L91</f>
        <v>767554</v>
      </c>
      <c r="M113" s="199">
        <f>[5]IMWh!$E91</f>
        <v>385835</v>
      </c>
      <c r="N113" s="15">
        <f>'Billing Mo'!AH113</f>
        <v>96999</v>
      </c>
      <c r="O113" s="15">
        <f>'Billing Mo'!AI113</f>
        <v>264579</v>
      </c>
      <c r="P113" s="199">
        <f>[5]SHLMWh!$E91</f>
        <v>2219</v>
      </c>
      <c r="Q113" s="199">
        <f>[5]SPAMWh!$L91</f>
        <v>196911</v>
      </c>
      <c r="S113" s="15">
        <f>[1]RESID!$AB211/[1]RESID!$U211*1000</f>
        <v>917.47764593804993</v>
      </c>
      <c r="T113" s="25">
        <f t="shared" si="22"/>
        <v>917</v>
      </c>
      <c r="U113" s="14"/>
      <c r="V113" s="15">
        <f>[1]COML!$AB211/[1]COML!$J211*1000</f>
        <v>5367.2477571027994</v>
      </c>
      <c r="W113" s="25">
        <f t="shared" si="23"/>
        <v>5367</v>
      </c>
      <c r="X113" s="40"/>
      <c r="Y113" s="15">
        <f>[1]SPA!$AB211/[1]SPA!$F211*1000</f>
        <v>11138.129984727642</v>
      </c>
      <c r="Z113" s="25">
        <f t="shared" si="24"/>
        <v>11067</v>
      </c>
      <c r="AA113" s="40"/>
      <c r="AC113" s="19"/>
      <c r="AE113" s="15">
        <f t="shared" si="26"/>
        <v>16592599</v>
      </c>
      <c r="AF113" s="25">
        <f>SUM([1]RESID!$Z200:$Z211)</f>
        <v>16599939</v>
      </c>
      <c r="AJ113" s="15">
        <f t="shared" si="27"/>
        <v>10454627</v>
      </c>
      <c r="AK113" s="25">
        <f>SUM([1]COML!$Z200:$Z211)</f>
        <v>10425782</v>
      </c>
      <c r="AO113" s="15">
        <f t="shared" si="28"/>
        <v>2536015</v>
      </c>
      <c r="AP113" s="25">
        <f>SUM([1]SPA!$Z200:$Z211)</f>
        <v>2532601</v>
      </c>
      <c r="AT113" s="14">
        <f t="shared" si="29"/>
        <v>13586.788188005743</v>
      </c>
      <c r="AU113" s="14">
        <f t="shared" si="29"/>
        <v>13592.798519798849</v>
      </c>
      <c r="AX113" s="14"/>
      <c r="AY113" s="14">
        <f t="shared" si="30"/>
        <v>73603.141357570552</v>
      </c>
      <c r="AZ113" s="14">
        <f t="shared" si="30"/>
        <v>73400.065474283751</v>
      </c>
      <c r="BD113" s="15">
        <f>SUM(TOTAL_PEF_B!O102:O113)</f>
        <v>2867992</v>
      </c>
      <c r="BI113" s="15">
        <f>SUM('Billing Mo'!AH102:AH113)</f>
        <v>1503198</v>
      </c>
      <c r="BN113" s="14">
        <f>SUM('[1]Tot Retail'!$C200:$C211)</f>
        <v>33907899</v>
      </c>
      <c r="BO113" s="14">
        <f>SUM('[1]Tot Retail'!$Z200:$Z211)</f>
        <v>33956179</v>
      </c>
      <c r="BR113" s="14"/>
      <c r="BS113" s="199">
        <f>[3]RC!$I91</f>
        <v>1215281.75</v>
      </c>
      <c r="BX113" s="199">
        <f>[3]CC!$I91</f>
        <v>141347.16666666666</v>
      </c>
    </row>
    <row r="114" spans="1:76">
      <c r="A114" s="41">
        <v>2000</v>
      </c>
      <c r="B114" s="41">
        <v>4</v>
      </c>
      <c r="C114" s="14">
        <f t="shared" si="31"/>
        <v>892</v>
      </c>
      <c r="D114" s="14">
        <f t="shared" si="32"/>
        <v>5879</v>
      </c>
      <c r="E114" s="14">
        <f t="shared" si="33"/>
        <v>11684</v>
      </c>
      <c r="G114" s="200">
        <f>[4]FCST!$D54</f>
        <v>1238547</v>
      </c>
      <c r="H114" s="200">
        <f>[4]FCST!$E54</f>
        <v>143387</v>
      </c>
      <c r="I114" s="200">
        <f>[4]FCST!$H54</f>
        <v>17875</v>
      </c>
      <c r="K114" s="199">
        <f>[5]RMWh!$L92</f>
        <v>1104547</v>
      </c>
      <c r="L114" s="199">
        <f>[5]CMWh!$L92</f>
        <v>842979</v>
      </c>
      <c r="M114" s="199">
        <f>[5]IMWh!$E92</f>
        <v>375397</v>
      </c>
      <c r="N114" s="15">
        <f>'Billing Mo'!AH114</f>
        <v>123124</v>
      </c>
      <c r="O114" s="15">
        <f>'Billing Mo'!AI114</f>
        <v>252589</v>
      </c>
      <c r="P114" s="199">
        <f>[5]SHLMWh!$E92</f>
        <v>3008</v>
      </c>
      <c r="Q114" s="199">
        <f>[5]SPAMWh!$L92</f>
        <v>208860</v>
      </c>
      <c r="S114" s="15">
        <f>[1]RESID!$AB212/[1]RESID!$U212*1000</f>
        <v>891.80870810716101</v>
      </c>
      <c r="T114" s="25">
        <f t="shared" si="22"/>
        <v>892</v>
      </c>
      <c r="U114" s="14"/>
      <c r="V114" s="15">
        <f>[1]COML!$AB212/[1]COML!$J212*1000</f>
        <v>5879.0476124055876</v>
      </c>
      <c r="W114" s="25">
        <f t="shared" si="23"/>
        <v>5879</v>
      </c>
      <c r="X114" s="40"/>
      <c r="Y114" s="15">
        <f>[1]SPA!$AB212/[1]SPA!$F212*1000</f>
        <v>11610.428595252655</v>
      </c>
      <c r="Z114" s="25">
        <f t="shared" si="24"/>
        <v>11684</v>
      </c>
      <c r="AA114" s="40"/>
      <c r="AC114" s="19"/>
      <c r="AE114" s="15">
        <f t="shared" si="26"/>
        <v>16586833</v>
      </c>
      <c r="AF114" s="25">
        <f>SUM([1]RESID!$Z201:$Z212)</f>
        <v>16657223</v>
      </c>
      <c r="AJ114" s="15">
        <f t="shared" si="27"/>
        <v>10488831</v>
      </c>
      <c r="AK114" s="25">
        <f>SUM([1]COML!$Z201:$Z212)</f>
        <v>10473472</v>
      </c>
      <c r="AO114" s="15">
        <f t="shared" si="28"/>
        <v>2552506</v>
      </c>
      <c r="AP114" s="25">
        <f>SUM([1]SPA!$Z201:$Z212)</f>
        <v>2553677</v>
      </c>
      <c r="AT114" s="14">
        <f t="shared" si="29"/>
        <v>13552.109189251019</v>
      </c>
      <c r="AU114" s="14">
        <f t="shared" si="29"/>
        <v>13609.620648239686</v>
      </c>
      <c r="AX114" s="14"/>
      <c r="AY114" s="14">
        <f t="shared" si="30"/>
        <v>73693.358603112807</v>
      </c>
      <c r="AZ114" s="14">
        <f t="shared" si="30"/>
        <v>73585.447979442251</v>
      </c>
      <c r="BD114" s="15">
        <f>SUM(TOTAL_PEF_B!O103:O114)</f>
        <v>2876453</v>
      </c>
      <c r="BI114" s="15">
        <f>SUM('Billing Mo'!AH103:AH114)</f>
        <v>1492413</v>
      </c>
      <c r="BN114" s="14">
        <f>SUM('[1]Tot Retail'!$C201:$C212)</f>
        <v>33963500</v>
      </c>
      <c r="BO114" s="14">
        <f>SUM('[1]Tot Retail'!$Z201:$Z212)</f>
        <v>34080710</v>
      </c>
      <c r="BR114" s="14"/>
      <c r="BS114" s="199">
        <f>[3]RC!$I92</f>
        <v>1217754.75</v>
      </c>
      <c r="BX114" s="199">
        <f>[3]CC!$I92</f>
        <v>141663.16666666666</v>
      </c>
    </row>
    <row r="115" spans="1:76">
      <c r="A115" s="2">
        <v>2000</v>
      </c>
      <c r="B115" s="2">
        <v>5</v>
      </c>
      <c r="C115" s="14">
        <f>ROUND(K115/G115*1000,0)</f>
        <v>1008</v>
      </c>
      <c r="D115" s="14">
        <f>ROUND(L115/H115*1000,0)</f>
        <v>6246</v>
      </c>
      <c r="E115" s="14">
        <f>ROUND(Q115/I115*1000,0)</f>
        <v>11319</v>
      </c>
      <c r="G115" s="200">
        <f>[4]FCST!$D55</f>
        <v>1231447</v>
      </c>
      <c r="H115" s="200">
        <f>[4]FCST!$E55</f>
        <v>143619</v>
      </c>
      <c r="I115" s="200">
        <f>[4]FCST!$H55</f>
        <v>17943</v>
      </c>
      <c r="K115" s="199">
        <f>[5]RMWh!$L93</f>
        <v>1241813</v>
      </c>
      <c r="L115" s="199">
        <f>[5]CMWh!$L93</f>
        <v>897106</v>
      </c>
      <c r="M115" s="199">
        <f>[5]IMWh!$E93</f>
        <v>343331</v>
      </c>
      <c r="N115" s="15">
        <f>'Billing Mo'!AH115</f>
        <v>95220</v>
      </c>
      <c r="O115" s="15">
        <f>'Billing Mo'!AI115</f>
        <v>247086</v>
      </c>
      <c r="P115" s="199">
        <f>[5]SHLMWh!$E93</f>
        <v>2258</v>
      </c>
      <c r="Q115" s="199">
        <f>[5]SPAMWh!$L93</f>
        <v>203091</v>
      </c>
      <c r="S115" s="15">
        <f>[1]RESID!$AB213/[1]RESID!$U213*1000</f>
        <v>1008.4177394561034</v>
      </c>
      <c r="T115" s="25">
        <f t="shared" si="22"/>
        <v>1008</v>
      </c>
      <c r="U115" s="14"/>
      <c r="V115" s="15">
        <f>[1]COML!$AB213/[1]COML!$J213*1000</f>
        <v>6246.4297899303019</v>
      </c>
      <c r="W115" s="25">
        <f t="shared" si="23"/>
        <v>6246</v>
      </c>
      <c r="X115" s="40"/>
      <c r="Y115" s="15">
        <f>[1]SPA!$AB213/[1]SPA!$F213*1000</f>
        <v>11367.457740960484</v>
      </c>
      <c r="Z115" s="25">
        <f t="shared" si="24"/>
        <v>11319</v>
      </c>
      <c r="AA115" s="40"/>
      <c r="AC115" s="19"/>
      <c r="AE115" s="15">
        <f t="shared" si="26"/>
        <v>16605723</v>
      </c>
      <c r="AF115" s="25">
        <f>SUM([1]RESID!$Z202:$Z213)</f>
        <v>16729365</v>
      </c>
      <c r="AJ115" s="15">
        <f t="shared" si="27"/>
        <v>10543737</v>
      </c>
      <c r="AK115" s="25">
        <f>SUM([1]COML!$Z202:$Z213)</f>
        <v>10533497</v>
      </c>
      <c r="AO115" s="15">
        <f t="shared" si="28"/>
        <v>2545970</v>
      </c>
      <c r="AP115" s="25">
        <f>SUM([1]SPA!$Z202:$Z213)</f>
        <v>2550781</v>
      </c>
      <c r="AT115" s="14">
        <f t="shared" si="29"/>
        <v>13561.08162168938</v>
      </c>
      <c r="AU115" s="14">
        <f t="shared" si="29"/>
        <v>13662.053994519454</v>
      </c>
      <c r="AX115" s="14"/>
      <c r="AY115" s="14">
        <f t="shared" si="30"/>
        <v>74057.788852072117</v>
      </c>
      <c r="AZ115" s="14">
        <f t="shared" si="30"/>
        <v>73985.864471006367</v>
      </c>
      <c r="BD115" s="15">
        <f>SUM(TOTAL_PEF_B!O104:O115)</f>
        <v>2887738</v>
      </c>
      <c r="BI115" s="15">
        <f>SUM('Billing Mo'!AH104:AH115)</f>
        <v>1469518</v>
      </c>
      <c r="BN115" s="14">
        <f>SUM('[1]Tot Retail'!$C202:$C213)</f>
        <v>34007099</v>
      </c>
      <c r="BO115" s="14">
        <f>SUM('[1]Tot Retail'!$Z202:$Z213)</f>
        <v>34198414</v>
      </c>
      <c r="BR115" s="14"/>
      <c r="BS115" s="199">
        <f>[3]RC!$I93</f>
        <v>1220375.8333333333</v>
      </c>
      <c r="BX115" s="199">
        <f>[3]CC!$I93</f>
        <v>141973</v>
      </c>
    </row>
    <row r="116" spans="1:76">
      <c r="A116" s="2">
        <v>2000</v>
      </c>
      <c r="B116" s="2">
        <v>6</v>
      </c>
      <c r="C116" s="14">
        <f t="shared" ref="C116:C162" si="34">ROUND(K116/G116*1000,0)</f>
        <v>1318</v>
      </c>
      <c r="D116" s="14">
        <f t="shared" ref="D116:D162" si="35">ROUND(L116/H116*1000,0)</f>
        <v>6849</v>
      </c>
      <c r="E116" s="14">
        <f t="shared" ref="E116:E162" si="36">ROUND(Q116/I116*1000,0)</f>
        <v>13477</v>
      </c>
      <c r="G116" s="200">
        <f>[4]FCST!$D56</f>
        <v>1231373</v>
      </c>
      <c r="H116" s="200">
        <f>[4]FCST!$E56</f>
        <v>143894</v>
      </c>
      <c r="I116" s="200">
        <f>[4]FCST!$H56</f>
        <v>17963</v>
      </c>
      <c r="K116" s="199">
        <f>[5]RMWh!$L94</f>
        <v>1623329</v>
      </c>
      <c r="L116" s="199">
        <f>[5]CMWh!$L94</f>
        <v>985497</v>
      </c>
      <c r="M116" s="199">
        <f>[5]IMWh!$E94</f>
        <v>383672</v>
      </c>
      <c r="N116" s="15">
        <f>'Billing Mo'!AH116</f>
        <v>105644</v>
      </c>
      <c r="O116" s="15">
        <f>'Billing Mo'!AI116</f>
        <v>277796</v>
      </c>
      <c r="P116" s="199">
        <f>[5]SHLMWh!$E94</f>
        <v>2292</v>
      </c>
      <c r="Q116" s="199">
        <f>[5]SPAMWh!$L94</f>
        <v>242087</v>
      </c>
      <c r="S116" s="15">
        <f>[1]RESID!$AB214/[1]RESID!$U214*1000</f>
        <v>1318.3080999827021</v>
      </c>
      <c r="T116" s="25">
        <f t="shared" si="22"/>
        <v>1318</v>
      </c>
      <c r="U116" s="40"/>
      <c r="V116" s="15">
        <f>[1]COML!$AB214/[1]COML!$J214*1000</f>
        <v>6848.7706228195757</v>
      </c>
      <c r="W116" s="25">
        <f t="shared" si="23"/>
        <v>6849</v>
      </c>
      <c r="X116" s="40"/>
      <c r="Y116" s="15">
        <f>[1]SPA!$AB214/[1]SPA!$F214*1000</f>
        <v>13628.7226256826</v>
      </c>
      <c r="Z116" s="25">
        <f t="shared" si="24"/>
        <v>13477</v>
      </c>
      <c r="AA116" s="40"/>
      <c r="AC116" s="19"/>
      <c r="AE116" s="15">
        <f t="shared" si="26"/>
        <v>16781577</v>
      </c>
      <c r="AF116" s="25">
        <f>SUM([1]RESID!$Z203:$Z214)</f>
        <v>16844432</v>
      </c>
      <c r="AJ116" s="15">
        <f t="shared" si="27"/>
        <v>10634920</v>
      </c>
      <c r="AK116" s="25">
        <f>SUM([1]COML!$Z203:$Z214)</f>
        <v>10608489</v>
      </c>
      <c r="AO116" s="15">
        <f t="shared" si="28"/>
        <v>2577993</v>
      </c>
      <c r="AP116" s="25">
        <f>SUM([1]SPA!$Z203:$Z214)</f>
        <v>2578427</v>
      </c>
      <c r="AT116" s="14">
        <f t="shared" si="29"/>
        <v>13653.969225587043</v>
      </c>
      <c r="AU116" s="14">
        <f t="shared" si="29"/>
        <v>13705.109844592887</v>
      </c>
      <c r="AX116" s="14"/>
      <c r="AY116" s="14">
        <f t="shared" si="30"/>
        <v>74385.762031384234</v>
      </c>
      <c r="AZ116" s="14">
        <f t="shared" si="30"/>
        <v>74200.890863923501</v>
      </c>
      <c r="BD116" s="15">
        <f>SUM(TOTAL_PEF_B!O105:O116)</f>
        <v>2929620</v>
      </c>
      <c r="BI116" s="15">
        <f>SUM('Billing Mo'!AH105:AH116)</f>
        <v>1460526</v>
      </c>
      <c r="BN116" s="14">
        <f>SUM('[1]Tot Retail'!$C203:$C214)</f>
        <v>34477117</v>
      </c>
      <c r="BO116" s="14">
        <f>SUM('[1]Tot Retail'!$Z203:$Z214)</f>
        <v>34449100</v>
      </c>
      <c r="BR116" s="14"/>
      <c r="BS116" s="199">
        <f>[3]RC!$I94</f>
        <v>1223229.6666666667</v>
      </c>
      <c r="BX116" s="199">
        <f>[3]CC!$I94</f>
        <v>142292</v>
      </c>
    </row>
    <row r="117" spans="1:76">
      <c r="A117" s="2">
        <v>2000</v>
      </c>
      <c r="B117" s="2">
        <v>7</v>
      </c>
      <c r="C117" s="14">
        <f t="shared" si="34"/>
        <v>1444</v>
      </c>
      <c r="D117" s="14">
        <f t="shared" si="35"/>
        <v>7341</v>
      </c>
      <c r="E117" s="14">
        <f t="shared" si="36"/>
        <v>12996</v>
      </c>
      <c r="G117" s="200">
        <f>[4]FCST!$D57</f>
        <v>1234439</v>
      </c>
      <c r="H117" s="200">
        <f>[4]FCST!$E57</f>
        <v>144246</v>
      </c>
      <c r="I117" s="200">
        <f>[4]FCST!$H57</f>
        <v>17913</v>
      </c>
      <c r="K117" s="199">
        <f>[5]RMWh!$L95</f>
        <v>1782839</v>
      </c>
      <c r="L117" s="199">
        <f>[5]CMWh!$L95</f>
        <v>1058971</v>
      </c>
      <c r="M117" s="199">
        <f>[5]IMWh!$E95</f>
        <v>371309</v>
      </c>
      <c r="N117" s="15">
        <f>'Billing Mo'!AH117</f>
        <v>107097</v>
      </c>
      <c r="O117" s="15">
        <f>'Billing Mo'!AI117</f>
        <v>264966</v>
      </c>
      <c r="P117" s="199">
        <f>[5]SHLMWh!$E95</f>
        <v>2181</v>
      </c>
      <c r="Q117" s="199">
        <f>[5]SPAMWh!$L95</f>
        <v>232792</v>
      </c>
      <c r="S117" s="15">
        <f>[1]RESID!$AB215/[1]RESID!$U215*1000</f>
        <v>1444.2503841826124</v>
      </c>
      <c r="T117" s="25">
        <f t="shared" si="22"/>
        <v>1444</v>
      </c>
      <c r="U117" s="40"/>
      <c r="V117" s="15">
        <f>[1]COML!$AB215/[1]COML!$J215*1000</f>
        <v>7341.4236789928318</v>
      </c>
      <c r="W117" s="25">
        <f t="shared" si="23"/>
        <v>7341</v>
      </c>
      <c r="X117" s="40"/>
      <c r="Y117" s="15">
        <f>[1]SPA!$AB215/[1]SPA!$F215*1000</f>
        <v>13035.726285138313</v>
      </c>
      <c r="Z117" s="25">
        <f t="shared" si="24"/>
        <v>12996</v>
      </c>
      <c r="AA117" s="40"/>
      <c r="AC117" s="19"/>
      <c r="AE117" s="15">
        <f t="shared" si="26"/>
        <v>16948660</v>
      </c>
      <c r="AF117" s="25">
        <f>SUM([1]RESID!$Z204:$Z215)</f>
        <v>16953089</v>
      </c>
      <c r="AJ117" s="15">
        <f t="shared" si="27"/>
        <v>10727601</v>
      </c>
      <c r="AK117" s="25">
        <f>SUM([1]COML!$Z204:$Z215)</f>
        <v>10686396</v>
      </c>
      <c r="AO117" s="15">
        <f t="shared" si="28"/>
        <v>2597059</v>
      </c>
      <c r="AP117" s="25">
        <f>SUM([1]SPA!$Z204:$Z215)</f>
        <v>2591785</v>
      </c>
      <c r="AT117" s="14">
        <f t="shared" si="29"/>
        <v>13751.264181858822</v>
      </c>
      <c r="AU117" s="14">
        <f t="shared" si="29"/>
        <v>13754.857642879426</v>
      </c>
      <c r="AX117" s="14"/>
      <c r="AY117" s="14">
        <f t="shared" si="30"/>
        <v>74832.590033111352</v>
      </c>
      <c r="AZ117" s="14">
        <f t="shared" si="30"/>
        <v>74545.156069794277</v>
      </c>
      <c r="BD117" s="15">
        <f>SUM(TOTAL_PEF_B!O106:O117)</f>
        <v>2949985</v>
      </c>
      <c r="BI117" s="15">
        <f>SUM('Billing Mo'!AH106:AH117)</f>
        <v>1436105</v>
      </c>
      <c r="BN117" s="14">
        <f>SUM('[1]Tot Retail'!$C204:$C215)</f>
        <v>34820715</v>
      </c>
      <c r="BO117" s="14">
        <f>SUM('[1]Tot Retail'!$Z204:$Z215)</f>
        <v>34644924</v>
      </c>
      <c r="BR117" s="14"/>
      <c r="BS117" s="199">
        <f>[3]RC!$I95</f>
        <v>1226209.4166666667</v>
      </c>
      <c r="BX117" s="199">
        <f>[3]CC!$I95</f>
        <v>142601</v>
      </c>
    </row>
    <row r="118" spans="1:76">
      <c r="A118" s="2">
        <v>2000</v>
      </c>
      <c r="B118" s="2">
        <v>8</v>
      </c>
      <c r="C118" s="14">
        <f t="shared" si="34"/>
        <v>1447</v>
      </c>
      <c r="D118" s="14">
        <f t="shared" si="35"/>
        <v>7165</v>
      </c>
      <c r="E118" s="14">
        <f t="shared" si="36"/>
        <v>12856</v>
      </c>
      <c r="G118" s="200">
        <f>[4]FCST!$D58</f>
        <v>1236382</v>
      </c>
      <c r="H118" s="200">
        <f>[4]FCST!$E58</f>
        <v>144446</v>
      </c>
      <c r="I118" s="200">
        <f>[4]FCST!$H58</f>
        <v>18039</v>
      </c>
      <c r="K118" s="199">
        <f>[5]RMWh!$L96</f>
        <v>1788630</v>
      </c>
      <c r="L118" s="199">
        <f>[5]CMWh!$L96</f>
        <v>1034932</v>
      </c>
      <c r="M118" s="199">
        <f>[5]IMWh!$E96</f>
        <v>331821</v>
      </c>
      <c r="N118" s="15">
        <f>'Billing Mo'!AH118</f>
        <v>86005</v>
      </c>
      <c r="O118" s="15">
        <f>'Billing Mo'!AI118</f>
        <v>244594</v>
      </c>
      <c r="P118" s="199">
        <f>[5]SHLMWh!$E96</f>
        <v>2255</v>
      </c>
      <c r="Q118" s="199">
        <f>[5]SPAMWh!$L96</f>
        <v>231913</v>
      </c>
      <c r="S118" s="15">
        <f>[1]RESID!$AB216/[1]RESID!$U216*1000</f>
        <v>1446.6645421884175</v>
      </c>
      <c r="T118" s="25">
        <f t="shared" si="22"/>
        <v>1447</v>
      </c>
      <c r="U118" s="40"/>
      <c r="V118" s="15">
        <f>[1]COML!$AB216/[1]COML!$J216*1000</f>
        <v>7164.8366863741467</v>
      </c>
      <c r="W118" s="25">
        <f t="shared" si="23"/>
        <v>7165</v>
      </c>
      <c r="X118" s="40"/>
      <c r="Y118" s="15">
        <f>[1]SPA!$AB216/[1]SPA!$F216*1000</f>
        <v>12764.916336415676</v>
      </c>
      <c r="Z118" s="25">
        <f t="shared" si="24"/>
        <v>12856</v>
      </c>
      <c r="AA118" s="40"/>
      <c r="AC118" s="19"/>
      <c r="AE118" s="15">
        <f t="shared" si="26"/>
        <v>16813042</v>
      </c>
      <c r="AF118" s="25">
        <f>SUM([1]RESID!$Z205:$Z216)</f>
        <v>16928975</v>
      </c>
      <c r="AJ118" s="15">
        <f t="shared" si="27"/>
        <v>10706073</v>
      </c>
      <c r="AK118" s="25">
        <f>SUM([1]COML!$Z205:$Z216)</f>
        <v>10700420</v>
      </c>
      <c r="AO118" s="15">
        <f t="shared" si="28"/>
        <v>2591435</v>
      </c>
      <c r="AP118" s="25">
        <f>SUM([1]SPA!$Z205:$Z216)</f>
        <v>2596252</v>
      </c>
      <c r="AT118" s="14">
        <f t="shared" si="29"/>
        <v>13618.845147010947</v>
      </c>
      <c r="AU118" s="14">
        <f t="shared" si="29"/>
        <v>13712.752815499993</v>
      </c>
      <c r="AX118" s="14"/>
      <c r="AY118" s="14">
        <f t="shared" si="30"/>
        <v>74594.348096455476</v>
      </c>
      <c r="AZ118" s="14">
        <f t="shared" si="30"/>
        <v>74554.960932759757</v>
      </c>
      <c r="BD118" s="15">
        <f>SUM(TOTAL_PEF_B!O107:O118)</f>
        <v>2936462</v>
      </c>
      <c r="BI118" s="15">
        <f>SUM('Billing Mo'!AH107:AH118)</f>
        <v>1388610</v>
      </c>
      <c r="BN118" s="14">
        <f>SUM('[1]Tot Retail'!$C205:$C216)</f>
        <v>34569965</v>
      </c>
      <c r="BO118" s="14">
        <f>SUM('[1]Tot Retail'!$Z205:$Z216)</f>
        <v>34578310</v>
      </c>
      <c r="BR118" s="14"/>
      <c r="BS118" s="199">
        <f>[3]RC!$I96</f>
        <v>1228993.8333333333</v>
      </c>
      <c r="BX118" s="199">
        <f>[3]CC!$I96</f>
        <v>142892</v>
      </c>
    </row>
    <row r="119" spans="1:76">
      <c r="A119" s="2">
        <v>2000</v>
      </c>
      <c r="B119" s="2">
        <v>9</v>
      </c>
      <c r="C119" s="14">
        <f t="shared" si="34"/>
        <v>1466</v>
      </c>
      <c r="D119" s="14">
        <f t="shared" si="35"/>
        <v>7229</v>
      </c>
      <c r="E119" s="14">
        <f t="shared" si="36"/>
        <v>14369</v>
      </c>
      <c r="G119" s="200">
        <f>[4]FCST!$D59</f>
        <v>1239364</v>
      </c>
      <c r="H119" s="200">
        <f>[4]FCST!$E59</f>
        <v>146420</v>
      </c>
      <c r="I119" s="200">
        <f>[4]FCST!$H59</f>
        <v>18097</v>
      </c>
      <c r="K119" s="199">
        <f>[5]RMWh!$L97</f>
        <v>1816946</v>
      </c>
      <c r="L119" s="199">
        <f>[5]CMWh!$L97</f>
        <v>1058502</v>
      </c>
      <c r="M119" s="199">
        <f>[5]IMWh!$E97</f>
        <v>372083</v>
      </c>
      <c r="N119" s="15">
        <f>'Billing Mo'!AH119</f>
        <v>108113</v>
      </c>
      <c r="O119" s="15">
        <f>'Billing Mo'!AI119</f>
        <v>266801</v>
      </c>
      <c r="P119" s="199">
        <f>[5]SHLMWh!$E97</f>
        <v>2318</v>
      </c>
      <c r="Q119" s="199">
        <f>[5]SPAMWh!$L97</f>
        <v>260027</v>
      </c>
      <c r="S119" s="15">
        <f>[1]RESID!$AB217/[1]RESID!$U217*1000</f>
        <v>1466.03096426877</v>
      </c>
      <c r="T119" s="25">
        <f t="shared" si="22"/>
        <v>1466</v>
      </c>
      <c r="U119" s="40"/>
      <c r="V119" s="15">
        <f>[1]COML!$AB217/[1]COML!$J217*1000</f>
        <v>7229.2173200382458</v>
      </c>
      <c r="W119" s="25">
        <f t="shared" si="23"/>
        <v>7229</v>
      </c>
      <c r="X119" s="40"/>
      <c r="Y119" s="15">
        <f>[1]SPA!$AB217/[1]SPA!$F217*1000</f>
        <v>14336.034843973977</v>
      </c>
      <c r="Z119" s="25">
        <f t="shared" si="24"/>
        <v>14369</v>
      </c>
      <c r="AA119" s="40"/>
      <c r="AC119" s="19"/>
      <c r="AE119" s="15">
        <f t="shared" si="26"/>
        <v>16838898</v>
      </c>
      <c r="AF119" s="25">
        <f>SUM([1]RESID!$Z206:$Z217)</f>
        <v>16941002</v>
      </c>
      <c r="AJ119" s="15">
        <f t="shared" si="27"/>
        <v>10741314</v>
      </c>
      <c r="AK119" s="25">
        <f>SUM([1]COML!$Z206:$Z217)</f>
        <v>10734274</v>
      </c>
      <c r="AO119" s="15">
        <f t="shared" si="28"/>
        <v>2604585</v>
      </c>
      <c r="AP119" s="25">
        <f>SUM([1]SPA!$Z206:$Z217)</f>
        <v>2608719</v>
      </c>
      <c r="AT119" s="14">
        <f t="shared" si="29"/>
        <v>13611.617516000153</v>
      </c>
      <c r="AU119" s="14">
        <f t="shared" si="29"/>
        <v>13694.152643587106</v>
      </c>
      <c r="AX119" s="14"/>
      <c r="AY119" s="14">
        <f t="shared" si="30"/>
        <v>74630.680643732456</v>
      </c>
      <c r="AZ119" s="14">
        <f t="shared" si="30"/>
        <v>74581.766703433168</v>
      </c>
      <c r="BD119" s="15">
        <f>SUM(TOTAL_PEF_B!O108:O119)</f>
        <v>2961043</v>
      </c>
      <c r="BI119" s="15">
        <f>SUM('Billing Mo'!AH108:AH119)</f>
        <v>1365510</v>
      </c>
      <c r="BN119" s="14">
        <f>SUM('[1]Tot Retail'!$C206:$C217)</f>
        <v>34720796</v>
      </c>
      <c r="BO119" s="14">
        <f>SUM('[1]Tot Retail'!$Z206:$Z217)</f>
        <v>34638239</v>
      </c>
      <c r="BR119" s="14"/>
      <c r="BS119" s="199">
        <f>[3]RC!$I97</f>
        <v>1231850.25</v>
      </c>
      <c r="BX119" s="199">
        <f>[3]CC!$I97</f>
        <v>143339.91666666666</v>
      </c>
    </row>
    <row r="120" spans="1:76">
      <c r="A120" s="2">
        <v>2000</v>
      </c>
      <c r="B120" s="2">
        <v>10</v>
      </c>
      <c r="C120" s="14">
        <f t="shared" si="34"/>
        <v>1251</v>
      </c>
      <c r="D120" s="14">
        <f t="shared" si="35"/>
        <v>6777</v>
      </c>
      <c r="E120" s="14">
        <f t="shared" si="36"/>
        <v>13452</v>
      </c>
      <c r="G120" s="200">
        <f>[4]FCST!$D60</f>
        <v>1244291</v>
      </c>
      <c r="H120" s="200">
        <f>[4]FCST!$E60</f>
        <v>145296</v>
      </c>
      <c r="I120" s="200">
        <f>[4]FCST!$H60</f>
        <v>18160</v>
      </c>
      <c r="K120" s="199">
        <f>[5]RMWh!$L98</f>
        <v>1556815</v>
      </c>
      <c r="L120" s="199">
        <f>[5]CMWh!$L98</f>
        <v>984721</v>
      </c>
      <c r="M120" s="199">
        <f>[5]IMWh!$E98</f>
        <v>342581</v>
      </c>
      <c r="N120" s="15">
        <f>'Billing Mo'!AH120</f>
        <v>107345</v>
      </c>
      <c r="O120" s="15">
        <f>'Billing Mo'!AI120</f>
        <v>233906</v>
      </c>
      <c r="P120" s="199">
        <f>[5]SHLMWh!$E98</f>
        <v>2311</v>
      </c>
      <c r="Q120" s="199">
        <f>[5]SPAMWh!$L98</f>
        <v>244283</v>
      </c>
      <c r="S120" s="15">
        <f>[1]RESID!$AB218/[1]RESID!$U218*1000</f>
        <v>1251.1663268479799</v>
      </c>
      <c r="T120" s="25">
        <f t="shared" si="22"/>
        <v>1251</v>
      </c>
      <c r="U120" s="40"/>
      <c r="V120" s="15">
        <f>[1]COML!$AB218/[1]COML!$J218*1000</f>
        <v>6777.3441801563704</v>
      </c>
      <c r="W120" s="25">
        <f t="shared" si="23"/>
        <v>6777</v>
      </c>
      <c r="X120" s="40"/>
      <c r="Y120" s="15">
        <f>[1]SPA!$AB218/[1]SPA!$F218*1000</f>
        <v>13534.434040667073</v>
      </c>
      <c r="Z120" s="25">
        <f t="shared" si="24"/>
        <v>13452</v>
      </c>
      <c r="AA120" s="40"/>
      <c r="AC120" s="19"/>
      <c r="AE120" s="15">
        <f t="shared" si="26"/>
        <v>16930465</v>
      </c>
      <c r="AF120" s="25">
        <f>SUM([1]RESID!$Z207:$Z218)</f>
        <v>16982887</v>
      </c>
      <c r="AJ120" s="15">
        <f t="shared" si="27"/>
        <v>10808123</v>
      </c>
      <c r="AK120" s="25">
        <f>SUM([1]COML!$Z207:$Z218)</f>
        <v>10786018</v>
      </c>
      <c r="AO120" s="15">
        <f t="shared" si="28"/>
        <v>2617827</v>
      </c>
      <c r="AP120" s="25">
        <f>SUM([1]SPA!$Z207:$Z218)</f>
        <v>2616955</v>
      </c>
      <c r="AT120" s="14">
        <f t="shared" si="29"/>
        <v>13647.401694351336</v>
      </c>
      <c r="AU120" s="14">
        <f t="shared" si="29"/>
        <v>13689.658306418476</v>
      </c>
      <c r="AX120" s="14"/>
      <c r="AY120" s="14">
        <f t="shared" si="30"/>
        <v>74908.370321384529</v>
      </c>
      <c r="AZ120" s="14">
        <f t="shared" si="30"/>
        <v>74755.166150229721</v>
      </c>
      <c r="BD120" s="15">
        <f>SUM(TOTAL_PEF_B!O109:O120)</f>
        <v>2958107</v>
      </c>
      <c r="BI120" s="15">
        <f>SUM('Billing Mo'!AH109:AH120)</f>
        <v>1346163</v>
      </c>
      <c r="BN120" s="14">
        <f>SUM('[1]Tot Retail'!$C207:$C218)</f>
        <v>34725651</v>
      </c>
      <c r="BO120" s="14">
        <f>SUM('[1]Tot Retail'!$Z207:$Z218)</f>
        <v>34717914</v>
      </c>
      <c r="BR120" s="14"/>
      <c r="BS120" s="199">
        <f>[3]RC!$I98</f>
        <v>1234788.5833333333</v>
      </c>
      <c r="BX120" s="199">
        <f>[3]CC!$I98</f>
        <v>143653.33333333334</v>
      </c>
    </row>
    <row r="121" spans="1:76">
      <c r="A121" s="2">
        <v>2000</v>
      </c>
      <c r="B121" s="2">
        <v>11</v>
      </c>
      <c r="C121" s="14">
        <f t="shared" si="34"/>
        <v>939</v>
      </c>
      <c r="D121" s="14">
        <f t="shared" si="35"/>
        <v>5917</v>
      </c>
      <c r="E121" s="14">
        <f t="shared" si="36"/>
        <v>12409</v>
      </c>
      <c r="G121" s="200">
        <f>[4]FCST!$D61</f>
        <v>1253524</v>
      </c>
      <c r="H121" s="200">
        <f>[4]FCST!$E61</f>
        <v>145353</v>
      </c>
      <c r="I121" s="200">
        <f>[4]FCST!$H61</f>
        <v>18249</v>
      </c>
      <c r="K121" s="199">
        <f>[5]RMWh!$L99</f>
        <v>1177423</v>
      </c>
      <c r="L121" s="199">
        <f>[5]CMWh!$L99</f>
        <v>860073</v>
      </c>
      <c r="M121" s="199">
        <f>[5]IMWh!$E99</f>
        <v>345827</v>
      </c>
      <c r="N121" s="15">
        <f>'Billing Mo'!AH121</f>
        <v>109506</v>
      </c>
      <c r="O121" s="15">
        <f>'Billing Mo'!AI121</f>
        <v>237443</v>
      </c>
      <c r="P121" s="199">
        <f>[5]SHLMWh!$E99</f>
        <v>2319</v>
      </c>
      <c r="Q121" s="199">
        <f>[5]SPAMWh!$L99</f>
        <v>226443</v>
      </c>
      <c r="S121" s="15">
        <f>[1]RESID!$AB219/[1]RESID!$U219*1000</f>
        <v>939.2903526378434</v>
      </c>
      <c r="T121" s="25">
        <f t="shared" si="22"/>
        <v>939</v>
      </c>
      <c r="U121" s="40"/>
      <c r="V121" s="15">
        <f>[1]COML!$AB219/[1]COML!$J219*1000</f>
        <v>5917.1327733173721</v>
      </c>
      <c r="W121" s="25">
        <f t="shared" si="23"/>
        <v>5917</v>
      </c>
      <c r="X121" s="40"/>
      <c r="Y121" s="15">
        <f>[1]SPA!$AB219/[1]SPA!$F219*1000</f>
        <v>12070.522388059702</v>
      </c>
      <c r="Z121" s="25">
        <f t="shared" si="24"/>
        <v>12409</v>
      </c>
      <c r="AA121" s="40"/>
      <c r="AC121" s="19"/>
      <c r="AE121" s="15">
        <f t="shared" si="26"/>
        <v>16965029</v>
      </c>
      <c r="AF121" s="25">
        <f>SUM([1]RESID!$Z208:$Z219)</f>
        <v>17011210</v>
      </c>
      <c r="AJ121" s="15">
        <f t="shared" si="27"/>
        <v>10818247</v>
      </c>
      <c r="AK121" s="25">
        <f>SUM([1]COML!$Z208:$Z219)</f>
        <v>10810717</v>
      </c>
      <c r="AO121" s="15">
        <f t="shared" si="28"/>
        <v>2628418</v>
      </c>
      <c r="AP121" s="25">
        <f>SUM([1]SPA!$Z208:$Z219)</f>
        <v>2627502</v>
      </c>
      <c r="AT121" s="14">
        <f t="shared" si="29"/>
        <v>13689.555333635439</v>
      </c>
      <c r="AU121" s="14">
        <f t="shared" si="29"/>
        <v>13726.820071282667</v>
      </c>
      <c r="AX121" s="14"/>
      <c r="AY121" s="14">
        <f t="shared" si="30"/>
        <v>75082.048411014752</v>
      </c>
      <c r="AZ121" s="14">
        <f t="shared" si="30"/>
        <v>75029.787834552131</v>
      </c>
      <c r="BD121" s="15">
        <f>SUM(TOTAL_PEF_B!O110:O121)</f>
        <v>2965443</v>
      </c>
      <c r="BI121" s="15">
        <f>SUM('Billing Mo'!AH110:AH121)</f>
        <v>1309686</v>
      </c>
      <c r="BN121" s="14">
        <f>SUM('[1]Tot Retail'!$C208:$C219)</f>
        <v>34688703</v>
      </c>
      <c r="BO121" s="14">
        <f>SUM('[1]Tot Retail'!$Z208:$Z219)</f>
        <v>34752433</v>
      </c>
      <c r="BR121" s="14"/>
      <c r="BS121" s="199">
        <f>[3]RC!$I99</f>
        <v>1237697.8333333333</v>
      </c>
      <c r="BX121" s="199">
        <f>[3]CC!$I99</f>
        <v>143937.33333333334</v>
      </c>
    </row>
    <row r="122" spans="1:76">
      <c r="A122" s="2">
        <v>2000</v>
      </c>
      <c r="B122" s="2">
        <v>12</v>
      </c>
      <c r="C122" s="14">
        <f t="shared" si="34"/>
        <v>964</v>
      </c>
      <c r="D122" s="14">
        <f t="shared" si="35"/>
        <v>5689</v>
      </c>
      <c r="E122" s="14">
        <f t="shared" si="36"/>
        <v>11159</v>
      </c>
      <c r="G122" s="200">
        <f>[4]FCST!$D62</f>
        <v>1261216</v>
      </c>
      <c r="H122" s="200">
        <f>[4]FCST!$E62</f>
        <v>145446</v>
      </c>
      <c r="I122" s="200">
        <f>[4]FCST!$H62</f>
        <v>18320</v>
      </c>
      <c r="K122" s="199">
        <f>[5]RMWh!$L100</f>
        <v>1215635</v>
      </c>
      <c r="L122" s="199">
        <f>[5]CMWh!$L100</f>
        <v>827468</v>
      </c>
      <c r="M122" s="199">
        <f>[5]IMWh!$E100</f>
        <v>317132</v>
      </c>
      <c r="N122" s="15">
        <f>'Billing Mo'!AH122</f>
        <v>96545</v>
      </c>
      <c r="O122" s="15">
        <f>'Billing Mo'!AI122</f>
        <v>219874</v>
      </c>
      <c r="P122" s="199">
        <f>[5]SHLMWh!$E100</f>
        <v>2304</v>
      </c>
      <c r="Q122" s="199">
        <f>[5]SPAMWh!$L100</f>
        <v>204437</v>
      </c>
      <c r="S122" s="15">
        <f>[1]RESID!$AB220/[1]RESID!$U220*1000</f>
        <v>963.85948164311264</v>
      </c>
      <c r="T122" s="25">
        <f t="shared" si="22"/>
        <v>964</v>
      </c>
      <c r="U122" s="40"/>
      <c r="V122" s="15">
        <f>[1]COML!$AB220/[1]COML!$J220*1000</f>
        <v>5689.1767391334242</v>
      </c>
      <c r="W122" s="25">
        <f t="shared" si="23"/>
        <v>5689</v>
      </c>
      <c r="X122" s="40"/>
      <c r="Y122" s="15">
        <f>[1]SPA!$AB220/[1]SPA!$F220*1000</f>
        <v>11422.337691362163</v>
      </c>
      <c r="Z122" s="25">
        <f t="shared" si="24"/>
        <v>11159</v>
      </c>
      <c r="AA122" s="40"/>
      <c r="AC122" s="19"/>
      <c r="AE122" s="15">
        <f t="shared" si="26"/>
        <v>17074644</v>
      </c>
      <c r="AF122" s="25">
        <f>SUM([1]RESID!$Z209:$Z220)</f>
        <v>17010491</v>
      </c>
      <c r="AJ122" s="15">
        <f t="shared" si="27"/>
        <v>10856259</v>
      </c>
      <c r="AK122" s="25">
        <f>SUM([1]COML!$Z209:$Z220)</f>
        <v>10810931</v>
      </c>
      <c r="AO122" s="15">
        <f t="shared" si="28"/>
        <v>2634016</v>
      </c>
      <c r="AP122" s="25">
        <f>SUM([1]SPA!$Z209:$Z220)</f>
        <v>2627461</v>
      </c>
      <c r="AT122" s="14">
        <f t="shared" si="29"/>
        <v>13763.545552508718</v>
      </c>
      <c r="AU122" s="14">
        <f t="shared" si="29"/>
        <v>13711.833040210944</v>
      </c>
      <c r="AX122" s="14"/>
      <c r="AY122" s="14">
        <f t="shared" si="30"/>
        <v>75291.301239509645</v>
      </c>
      <c r="AZ122" s="14">
        <f t="shared" si="30"/>
        <v>74976.938427920089</v>
      </c>
      <c r="BD122" s="15">
        <f>SUM(TOTAL_PEF_B!O111:O122)</f>
        <v>2951227</v>
      </c>
      <c r="BI122" s="15">
        <f>SUM('Billing Mo'!AH111:AH122)</f>
        <v>1297490</v>
      </c>
      <c r="BN122" s="14">
        <f>SUM('[1]Tot Retail'!$C209:$C220)</f>
        <v>34831966</v>
      </c>
      <c r="BO122" s="14">
        <f>SUM('[1]Tot Retail'!$Z209:$Z220)</f>
        <v>34725516</v>
      </c>
      <c r="BR122" s="14"/>
      <c r="BS122" s="199">
        <f>[3]RC!$I100</f>
        <v>1240570.1666666667</v>
      </c>
      <c r="BX122" s="199">
        <f>[3]CC!$I100</f>
        <v>144190.08333333334</v>
      </c>
    </row>
    <row r="123" spans="1:76">
      <c r="A123" s="2">
        <v>2001</v>
      </c>
      <c r="B123" s="2">
        <v>1</v>
      </c>
      <c r="C123" s="14">
        <f t="shared" si="34"/>
        <v>1131</v>
      </c>
      <c r="D123" s="14">
        <f t="shared" si="35"/>
        <v>5527</v>
      </c>
      <c r="E123" s="14">
        <f t="shared" si="36"/>
        <v>11074</v>
      </c>
      <c r="G123" s="200">
        <f>[4]FCST!$D63</f>
        <v>1269604</v>
      </c>
      <c r="H123" s="200">
        <f>[4]FCST!$E63</f>
        <v>145301</v>
      </c>
      <c r="I123" s="200">
        <f>[4]FCST!$H63</f>
        <v>18357</v>
      </c>
      <c r="K123" s="199">
        <f>[5]RMWh!$L101</f>
        <v>1436438</v>
      </c>
      <c r="L123" s="199">
        <f>[5]CMWh!$L101</f>
        <v>803065</v>
      </c>
      <c r="M123" s="199">
        <f>[5]IMWh!$E101</f>
        <v>330908</v>
      </c>
      <c r="N123" s="15">
        <f>'Billing Mo'!AH123</f>
        <v>96126</v>
      </c>
      <c r="O123" s="15">
        <f>'Billing Mo'!AI123</f>
        <v>235241</v>
      </c>
      <c r="P123" s="199">
        <f>[5]SHLMWh!$E101</f>
        <v>2330</v>
      </c>
      <c r="Q123" s="199">
        <f>[5]SPAMWh!$L101</f>
        <v>203280</v>
      </c>
      <c r="S123" s="15">
        <f>[1]RESID!$AB221/[1]RESID!$U221*1000</f>
        <v>1131.4063282724378</v>
      </c>
      <c r="T123" s="25">
        <f t="shared" si="22"/>
        <v>1131</v>
      </c>
      <c r="U123" s="40"/>
      <c r="V123" s="15">
        <f>[1]COML!$AB221/[1]COML!$J221*1000</f>
        <v>5526.906215373604</v>
      </c>
      <c r="W123" s="25">
        <f t="shared" si="23"/>
        <v>5527</v>
      </c>
      <c r="X123" s="40"/>
      <c r="Y123" s="15">
        <f>[1]SPA!$AB221/[1]SPA!$F221*1000</f>
        <v>10881.061984798202</v>
      </c>
      <c r="Z123" s="25">
        <f t="shared" si="24"/>
        <v>11074</v>
      </c>
      <c r="AA123" s="40"/>
      <c r="AC123" s="19"/>
      <c r="AE123" s="199">
        <f>[5]RMWh!$I101</f>
        <v>17865262</v>
      </c>
      <c r="AF123" s="199">
        <f>[5]RMWh!$O101</f>
        <v>17207901</v>
      </c>
      <c r="AJ123" s="199">
        <f>[5]CMWh!$I101</f>
        <v>10962565</v>
      </c>
      <c r="AK123" s="199">
        <f>[5]CMWh!$O101</f>
        <v>10903458</v>
      </c>
      <c r="AO123" s="199">
        <f>[5]SPAMWh!$I101</f>
        <v>2656835</v>
      </c>
      <c r="AP123" s="199">
        <f>[5]SPAMWh!$O101</f>
        <v>2651501</v>
      </c>
      <c r="AT123" s="14">
        <f t="shared" si="29"/>
        <v>14366.32739855949</v>
      </c>
      <c r="AU123" s="14">
        <f t="shared" si="29"/>
        <v>13837.711398131147</v>
      </c>
      <c r="AX123" s="14"/>
      <c r="AY123" s="14">
        <f t="shared" si="30"/>
        <v>75903.71623083594</v>
      </c>
      <c r="AZ123" s="14">
        <f t="shared" si="30"/>
        <v>75494.465206531313</v>
      </c>
      <c r="BD123" s="15">
        <f>SUM(TOTAL_PEF_B!O112:O123)</f>
        <v>2957766</v>
      </c>
      <c r="BI123" s="15">
        <f>SUM('Billing Mo'!AH112:AH123)</f>
        <v>1245922</v>
      </c>
      <c r="BN123" s="199">
        <f>[5]TMWh!$I101</f>
        <v>35733249</v>
      </c>
      <c r="BO123" s="199">
        <f>[5]TMWh!$O101</f>
        <v>35011447</v>
      </c>
      <c r="BR123" s="14"/>
      <c r="BS123" s="199">
        <f>[3]RC!$I101</f>
        <v>1243551.0833333333</v>
      </c>
      <c r="BX123" s="199">
        <f>[3]CC!$I101</f>
        <v>144427.25</v>
      </c>
    </row>
    <row r="124" spans="1:76">
      <c r="A124" s="2">
        <v>2001</v>
      </c>
      <c r="B124" s="2">
        <v>2</v>
      </c>
      <c r="C124" s="14">
        <f t="shared" si="34"/>
        <v>1016</v>
      </c>
      <c r="D124" s="14">
        <f t="shared" si="35"/>
        <v>5292</v>
      </c>
      <c r="E124" s="14">
        <f t="shared" si="36"/>
        <v>10691</v>
      </c>
      <c r="G124" s="200">
        <f>[4]FCST!$D64</f>
        <v>1274846</v>
      </c>
      <c r="H124" s="200">
        <f>[4]FCST!$E64</f>
        <v>145430</v>
      </c>
      <c r="I124" s="200">
        <f>[4]FCST!$H64</f>
        <v>18437</v>
      </c>
      <c r="K124" s="199">
        <f>[5]RMWh!$L102</f>
        <v>1295148</v>
      </c>
      <c r="L124" s="199">
        <f>[5]CMWh!$L102</f>
        <v>769670</v>
      </c>
      <c r="M124" s="199">
        <f>[5]IMWh!$E102</f>
        <v>295304</v>
      </c>
      <c r="N124" s="15">
        <f>'Billing Mo'!AH124</f>
        <v>90685</v>
      </c>
      <c r="O124" s="15">
        <f>'Billing Mo'!AI124</f>
        <v>205352</v>
      </c>
      <c r="P124" s="199">
        <f>[5]SHLMWh!$E102</f>
        <v>2358</v>
      </c>
      <c r="Q124" s="199">
        <f>[5]SPAMWh!$L102</f>
        <v>197105</v>
      </c>
      <c r="S124" s="15">
        <f>[1]RESID!$AB222/[1]RESID!$U222*1000</f>
        <v>1015.9250607524359</v>
      </c>
      <c r="T124" s="25">
        <f t="shared" si="22"/>
        <v>1016</v>
      </c>
      <c r="U124" s="40"/>
      <c r="V124" s="15">
        <f>[1]COML!$AB222/[1]COML!$J222*1000</f>
        <v>5292.3743381695658</v>
      </c>
      <c r="W124" s="25">
        <f t="shared" si="23"/>
        <v>5292</v>
      </c>
      <c r="X124" s="40"/>
      <c r="Y124" s="15">
        <f>[1]SPA!$AB222/[1]SPA!$F222*1000</f>
        <v>10762.531396745659</v>
      </c>
      <c r="Z124" s="25">
        <f t="shared" si="24"/>
        <v>10691</v>
      </c>
      <c r="AA124" s="40"/>
      <c r="AC124" s="19"/>
      <c r="AE124" s="199">
        <f>[5]RMWh!$I102</f>
        <v>17773207</v>
      </c>
      <c r="AF124" s="199">
        <f>[5]RMWh!$O102</f>
        <v>17179840</v>
      </c>
      <c r="AJ124" s="199">
        <f>[5]CMWh!$I102</f>
        <v>10956721</v>
      </c>
      <c r="AK124" s="199">
        <f>[5]CMWh!$O102</f>
        <v>10890538</v>
      </c>
      <c r="AO124" s="199">
        <f>[5]SPAMWh!$I102</f>
        <v>2657782</v>
      </c>
      <c r="AP124" s="199">
        <f>[5]SPAMWh!$O102</f>
        <v>2651229</v>
      </c>
      <c r="AT124" s="14">
        <f t="shared" si="29"/>
        <v>14258.611385362839</v>
      </c>
      <c r="AU124" s="14">
        <f t="shared" si="29"/>
        <v>13782.580837702048</v>
      </c>
      <c r="AX124" s="14"/>
      <c r="AY124" s="14">
        <f t="shared" si="30"/>
        <v>75744.46566369693</v>
      </c>
      <c r="AZ124" s="14">
        <f t="shared" si="30"/>
        <v>75286.938637954416</v>
      </c>
      <c r="BD124" s="15">
        <f>SUM(TOTAL_PEF_B!O113:O124)</f>
        <v>2950227</v>
      </c>
      <c r="BI124" s="15">
        <f>SUM('Billing Mo'!AH113:AH124)</f>
        <v>1222409</v>
      </c>
      <c r="BN124" s="199">
        <f>[5]TMWh!$I102</f>
        <v>35611063</v>
      </c>
      <c r="BO124" s="199">
        <f>[5]TMWh!$O102</f>
        <v>34944960</v>
      </c>
      <c r="BR124" s="14"/>
      <c r="BS124" s="199">
        <f>[3]RC!$I102</f>
        <v>1246489.3333333333</v>
      </c>
      <c r="BX124" s="199">
        <f>[3]CC!$I102</f>
        <v>144653.75</v>
      </c>
    </row>
    <row r="125" spans="1:76">
      <c r="A125" s="2">
        <v>2001</v>
      </c>
      <c r="B125" s="2">
        <v>3</v>
      </c>
      <c r="C125" s="14">
        <f t="shared" si="34"/>
        <v>919</v>
      </c>
      <c r="D125" s="14">
        <f t="shared" si="35"/>
        <v>5423</v>
      </c>
      <c r="E125" s="14">
        <f t="shared" si="36"/>
        <v>10894</v>
      </c>
      <c r="G125" s="200">
        <f>[4]FCST!$D65</f>
        <v>1277125</v>
      </c>
      <c r="H125" s="200">
        <f>[4]FCST!$E65</f>
        <v>145814</v>
      </c>
      <c r="I125" s="200">
        <f>[4]FCST!$H65</f>
        <v>18449</v>
      </c>
      <c r="K125" s="199">
        <f>[5]RMWh!$L103</f>
        <v>1173760</v>
      </c>
      <c r="L125" s="199">
        <f>[5]CMWh!$L103</f>
        <v>790682</v>
      </c>
      <c r="M125" s="199">
        <f>[5]IMWh!$E103</f>
        <v>355685</v>
      </c>
      <c r="N125" s="15">
        <f>'Billing Mo'!AH125</f>
        <v>93634</v>
      </c>
      <c r="O125" s="15">
        <f>'Billing Mo'!AI125</f>
        <v>258240</v>
      </c>
      <c r="P125" s="199">
        <f>[5]SHLMWh!$E103</f>
        <v>2228</v>
      </c>
      <c r="Q125" s="199">
        <f>[5]SPAMWh!$L103</f>
        <v>200984</v>
      </c>
      <c r="S125" s="15">
        <f>[1]RESID!$AB223/[1]RESID!$U223*1000</f>
        <v>919.06430459038859</v>
      </c>
      <c r="T125" s="25">
        <f t="shared" si="22"/>
        <v>919</v>
      </c>
      <c r="U125" s="40"/>
      <c r="V125" s="15">
        <f>[1]COML!$AB223/[1]COML!$J223*1000</f>
        <v>5422.538302220637</v>
      </c>
      <c r="W125" s="25">
        <f t="shared" si="23"/>
        <v>5423</v>
      </c>
      <c r="X125" s="40"/>
      <c r="Y125" s="15">
        <f>[1]SPA!$AB223/[1]SPA!$F223*1000</f>
        <v>11228.783730934689</v>
      </c>
      <c r="Z125" s="25">
        <f t="shared" si="24"/>
        <v>10894</v>
      </c>
      <c r="AA125" s="40"/>
      <c r="AC125" s="19"/>
      <c r="AE125" s="199">
        <f>[5]RMWh!$I103</f>
        <v>17818062</v>
      </c>
      <c r="AF125" s="199">
        <f>[5]RMWh!$O103</f>
        <v>17213323</v>
      </c>
      <c r="AJ125" s="199">
        <f>[5]CMWh!$I103</f>
        <v>10993851</v>
      </c>
      <c r="AK125" s="199">
        <f>[5]CMWh!$O103</f>
        <v>10913666</v>
      </c>
      <c r="AO125" s="199">
        <f>[5]SPAMWh!$I103</f>
        <v>2665002</v>
      </c>
      <c r="AP125" s="199">
        <f>[5]SPAMWh!$O103</f>
        <v>2655302</v>
      </c>
      <c r="AT125" s="14">
        <f t="shared" si="29"/>
        <v>14261.90572431267</v>
      </c>
      <c r="AU125" s="14">
        <f t="shared" si="29"/>
        <v>13777.861465974411</v>
      </c>
      <c r="AX125" s="14"/>
      <c r="AY125" s="14">
        <f t="shared" si="30"/>
        <v>75878.446060511254</v>
      </c>
      <c r="AZ125" s="14">
        <f t="shared" si="30"/>
        <v>75325.0173122626</v>
      </c>
      <c r="BD125" s="15">
        <f>SUM(TOTAL_PEF_B!O114:O125)</f>
        <v>2943888</v>
      </c>
      <c r="BI125" s="15">
        <f>SUM('Billing Mo'!AH114:AH125)</f>
        <v>1219044</v>
      </c>
      <c r="BN125" s="199">
        <f>[5]TMWh!$I103</f>
        <v>35670127</v>
      </c>
      <c r="BO125" s="199">
        <f>[5]TMWh!$O103</f>
        <v>34975503</v>
      </c>
      <c r="BR125" s="14"/>
      <c r="BS125" s="199">
        <f>[3]RC!$I103</f>
        <v>1249346.5</v>
      </c>
      <c r="BX125" s="199">
        <f>[3]CC!$I103</f>
        <v>144887.66666666666</v>
      </c>
    </row>
    <row r="126" spans="1:76">
      <c r="A126" s="2">
        <v>2001</v>
      </c>
      <c r="B126" s="2">
        <v>4</v>
      </c>
      <c r="C126" s="14">
        <f t="shared" si="34"/>
        <v>919</v>
      </c>
      <c r="D126" s="14">
        <f t="shared" si="35"/>
        <v>5869</v>
      </c>
      <c r="E126" s="14">
        <f t="shared" si="36"/>
        <v>11484</v>
      </c>
      <c r="G126" s="200">
        <f>[4]FCST!$D66</f>
        <v>1272206</v>
      </c>
      <c r="H126" s="200">
        <f>[4]FCST!$E66</f>
        <v>145889</v>
      </c>
      <c r="I126" s="200">
        <f>[4]FCST!$H66</f>
        <v>18509</v>
      </c>
      <c r="K126" s="199">
        <f>[5]RMWh!$L104</f>
        <v>1169545</v>
      </c>
      <c r="L126" s="199">
        <f>[5]CMWh!$L104</f>
        <v>856291</v>
      </c>
      <c r="M126" s="199">
        <f>[5]IMWh!$E104</f>
        <v>332965</v>
      </c>
      <c r="N126" s="15">
        <f>'Billing Mo'!AH126</f>
        <v>94460</v>
      </c>
      <c r="O126" s="15">
        <f>'Billing Mo'!AI126</f>
        <v>240681</v>
      </c>
      <c r="P126" s="199">
        <f>[5]SHLMWh!$E104</f>
        <v>2546</v>
      </c>
      <c r="Q126" s="199">
        <f>[5]SPAMWh!$L104</f>
        <v>212554</v>
      </c>
      <c r="S126" s="15">
        <f>[1]RESID!$AB224/[1]RESID!$U224*1000</f>
        <v>919.30473523941885</v>
      </c>
      <c r="T126" s="25">
        <f t="shared" si="22"/>
        <v>919</v>
      </c>
      <c r="U126" s="40"/>
      <c r="V126" s="15">
        <f>[1]COML!$AB224/[1]COML!$J224*1000</f>
        <v>5869.4692540218939</v>
      </c>
      <c r="W126" s="25">
        <f t="shared" si="23"/>
        <v>5869</v>
      </c>
      <c r="X126" s="40"/>
      <c r="Y126" s="15">
        <f>[1]SPA!$AB224/[1]SPA!$F224*1000</f>
        <v>11251.601291620349</v>
      </c>
      <c r="Z126" s="25">
        <f t="shared" si="24"/>
        <v>11484</v>
      </c>
      <c r="AA126" s="40"/>
      <c r="AC126" s="59"/>
      <c r="AE126" s="199">
        <f>[5]RMWh!$I104</f>
        <v>17887005</v>
      </c>
      <c r="AF126" s="199">
        <f>[5]RMWh!$O104</f>
        <v>17278321</v>
      </c>
      <c r="AJ126" s="199">
        <f>[5]CMWh!$I104</f>
        <v>10986235</v>
      </c>
      <c r="AK126" s="199">
        <f>[5]CMWh!$O104</f>
        <v>10926978</v>
      </c>
      <c r="AO126" s="199">
        <f>[5]SPAMWh!$I104</f>
        <v>2666146</v>
      </c>
      <c r="AP126" s="199">
        <f>[5]SPAMWh!$O104</f>
        <v>2658996</v>
      </c>
      <c r="AT126" s="14">
        <f t="shared" si="29"/>
        <v>14285.017580075679</v>
      </c>
      <c r="AU126" s="14">
        <f t="shared" si="29"/>
        <v>13798.907041127944</v>
      </c>
      <c r="AX126" s="14"/>
      <c r="AY126" s="14">
        <f t="shared" si="30"/>
        <v>75716.921076481463</v>
      </c>
      <c r="AZ126" s="14">
        <f t="shared" si="30"/>
        <v>75308.522968100471</v>
      </c>
      <c r="BD126" s="15">
        <f>SUM(TOTAL_PEF_B!O115:O126)</f>
        <v>2931980</v>
      </c>
      <c r="BI126" s="15">
        <f>SUM('Billing Mo'!AH115:AH126)</f>
        <v>1190380</v>
      </c>
      <c r="BN126" s="199">
        <f>[5]TMWh!$I104</f>
        <v>35689704</v>
      </c>
      <c r="BO126" s="199">
        <f>[5]TMWh!$O104</f>
        <v>35014613</v>
      </c>
      <c r="BR126" s="14"/>
      <c r="BS126" s="199">
        <f>[3]RC!$I104</f>
        <v>1252151.4166666667</v>
      </c>
      <c r="BX126" s="199">
        <f>[3]CC!$I104</f>
        <v>145096.16666666666</v>
      </c>
    </row>
    <row r="127" spans="1:76">
      <c r="A127" s="2">
        <v>2001</v>
      </c>
      <c r="B127" s="2">
        <v>5</v>
      </c>
      <c r="C127" s="14">
        <f t="shared" si="34"/>
        <v>981</v>
      </c>
      <c r="D127" s="14">
        <f t="shared" si="35"/>
        <v>6094</v>
      </c>
      <c r="E127" s="14">
        <f t="shared" si="36"/>
        <v>11990</v>
      </c>
      <c r="G127" s="200">
        <f>[4]FCST!$D67</f>
        <v>1265292</v>
      </c>
      <c r="H127" s="200">
        <f>[4]FCST!$E67</f>
        <v>146061</v>
      </c>
      <c r="I127" s="200">
        <f>[4]FCST!$H67</f>
        <v>18642</v>
      </c>
      <c r="K127" s="199">
        <f>[5]RMWh!$L105</f>
        <v>1241338</v>
      </c>
      <c r="L127" s="199">
        <f>[5]CMWh!$L105</f>
        <v>890160</v>
      </c>
      <c r="M127" s="199">
        <f>[5]IMWh!$E105</f>
        <v>328164</v>
      </c>
      <c r="N127" s="15">
        <f>'Billing Mo'!AH127</f>
        <v>89322</v>
      </c>
      <c r="O127" s="15">
        <f>'Billing Mo'!AI127</f>
        <v>239688</v>
      </c>
      <c r="P127" s="199">
        <f>[5]SHLMWh!$E105</f>
        <v>2208</v>
      </c>
      <c r="Q127" s="199">
        <f>[5]SPAMWh!$L105</f>
        <v>223522</v>
      </c>
      <c r="S127" s="15">
        <f>[1]RESID!$AB225/[1]RESID!$U225*1000</f>
        <v>981.06840160215984</v>
      </c>
      <c r="T127" s="25">
        <f>C127</f>
        <v>981</v>
      </c>
      <c r="U127" s="40"/>
      <c r="V127" s="15">
        <f>[1]COML!$AB225/[1]COML!$J225*1000</f>
        <v>6094.4399942489781</v>
      </c>
      <c r="W127" s="25">
        <f t="shared" si="23"/>
        <v>6094</v>
      </c>
      <c r="X127" s="40"/>
      <c r="Y127" s="15">
        <f>[1]SPA!$AB225/[1]SPA!$F225*1000</f>
        <v>11975.462094829896</v>
      </c>
      <c r="Z127" s="25">
        <f t="shared" si="24"/>
        <v>11990</v>
      </c>
      <c r="AA127" s="40"/>
      <c r="AC127" s="67"/>
      <c r="AE127" s="199">
        <f>[5]RMWh!$I105</f>
        <v>17841609</v>
      </c>
      <c r="AF127" s="199">
        <f>[5]RMWh!$O105</f>
        <v>17277846</v>
      </c>
      <c r="AG127" s="25"/>
      <c r="AJ127" s="199">
        <f>[5]CMWh!$I105</f>
        <v>10966841</v>
      </c>
      <c r="AK127" s="199">
        <f>[5]CMWh!$O105</f>
        <v>10920032</v>
      </c>
      <c r="AL127" s="25"/>
      <c r="AO127" s="199">
        <f>[5]SPAMWh!$I105</f>
        <v>2682786</v>
      </c>
      <c r="AP127" s="199">
        <f>[5]SPAMWh!$O105</f>
        <v>2679427</v>
      </c>
      <c r="AQ127" s="25"/>
      <c r="AT127" s="14">
        <f t="shared" si="29"/>
        <v>14216.740588201783</v>
      </c>
      <c r="AU127" s="14">
        <f t="shared" si="29"/>
        <v>13767.516960208006</v>
      </c>
      <c r="AX127" s="14"/>
      <c r="AY127" s="14">
        <f t="shared" si="30"/>
        <v>75477.399581095626</v>
      </c>
      <c r="AZ127" s="14">
        <f t="shared" si="30"/>
        <v>75155.244678239687</v>
      </c>
      <c r="BD127" s="15">
        <f>SUM(TOTAL_PEF_B!O116:O127)</f>
        <v>2924582</v>
      </c>
      <c r="BI127" s="15">
        <f>SUM('Billing Mo'!AH116:AH127)</f>
        <v>1184482</v>
      </c>
      <c r="BN127" s="199">
        <f>[5]TMWh!$I105</f>
        <v>35626337</v>
      </c>
      <c r="BO127" s="199">
        <f>[5]TMWh!$O105</f>
        <v>35012406</v>
      </c>
      <c r="BR127" s="14"/>
      <c r="BS127" s="199">
        <f>[3]RC!$I105</f>
        <v>1254971.8333333333</v>
      </c>
      <c r="BX127" s="199">
        <f>[3]CC!$I105</f>
        <v>145299.66666666666</v>
      </c>
    </row>
    <row r="128" spans="1:76">
      <c r="A128" s="2">
        <v>2001</v>
      </c>
      <c r="B128" s="2">
        <v>6</v>
      </c>
      <c r="C128" s="14">
        <f t="shared" ref="C128:C134" si="37">ROUND(K128/G128*1000,0)</f>
        <v>1310</v>
      </c>
      <c r="D128" s="14">
        <f t="shared" ref="D128:D134" si="38">ROUND(L128/H128*1000,0)</f>
        <v>6957</v>
      </c>
      <c r="E128" s="14">
        <f t="shared" ref="E128:E134" si="39">ROUND(Q128/I128*1000,0)</f>
        <v>12521</v>
      </c>
      <c r="G128" s="200">
        <f>[4]FCST!$D68</f>
        <v>1265610</v>
      </c>
      <c r="H128" s="200">
        <f>[4]FCST!$E68</f>
        <v>146412</v>
      </c>
      <c r="I128" s="200">
        <f>[4]FCST!$H68</f>
        <v>18712</v>
      </c>
      <c r="K128" s="199">
        <f>[5]RMWh!$L106</f>
        <v>1657425</v>
      </c>
      <c r="L128" s="199">
        <f>[5]CMWh!$L106</f>
        <v>1018561</v>
      </c>
      <c r="M128" s="199">
        <f>[5]IMWh!$E106</f>
        <v>344161</v>
      </c>
      <c r="N128" s="15">
        <f>'Billing Mo'!AH128</f>
        <v>86296</v>
      </c>
      <c r="O128" s="15">
        <f>'Billing Mo'!AI128</f>
        <v>259325</v>
      </c>
      <c r="P128" s="199">
        <f>[5]SHLMWh!$E106</f>
        <v>2458</v>
      </c>
      <c r="Q128" s="199">
        <f>[5]SPAMWh!$L106</f>
        <v>234296</v>
      </c>
      <c r="S128" s="15">
        <f>[1]RESID!$AB226/[1]RESID!$U226*1000</f>
        <v>1309.5858913883424</v>
      </c>
      <c r="T128" s="25">
        <f t="shared" si="22"/>
        <v>1310</v>
      </c>
      <c r="U128" s="40"/>
      <c r="V128" s="15">
        <f>[1]COML!$AB226/[1]COML!$J226*1000</f>
        <v>6956.813649154441</v>
      </c>
      <c r="W128" s="25">
        <f t="shared" si="23"/>
        <v>6957</v>
      </c>
      <c r="X128" s="40"/>
      <c r="Y128" s="15">
        <f>[1]SPA!$AB226/[1]SPA!$F226*1000</f>
        <v>12459.239563945759</v>
      </c>
      <c r="Z128" s="25">
        <f t="shared" si="24"/>
        <v>12521</v>
      </c>
      <c r="AA128" s="40"/>
      <c r="AC128" s="7"/>
      <c r="AE128" s="199">
        <f>[5]RMWh!$I106</f>
        <v>17767998</v>
      </c>
      <c r="AF128" s="199">
        <f>[5]RMWh!$O106</f>
        <v>17311942</v>
      </c>
      <c r="AG128" s="25"/>
      <c r="AJ128" s="199">
        <f>[5]CMWh!$I106</f>
        <v>10970676</v>
      </c>
      <c r="AK128" s="199">
        <f>[5]CMWh!$O106</f>
        <v>10953096</v>
      </c>
      <c r="AL128" s="25"/>
      <c r="AO128" s="199">
        <f>[5]SPAMWh!$I106</f>
        <v>2665762</v>
      </c>
      <c r="AP128" s="199">
        <f>[5]SPAMWh!$O106</f>
        <v>2671636</v>
      </c>
      <c r="AQ128" s="25"/>
      <c r="AT128" s="14">
        <f t="shared" si="29"/>
        <v>14125.970764744086</v>
      </c>
      <c r="AU128" s="14">
        <f t="shared" si="29"/>
        <v>13763.39566072358</v>
      </c>
      <c r="AX128" s="14"/>
      <c r="AY128" s="14">
        <f t="shared" si="30"/>
        <v>75394.912359674112</v>
      </c>
      <c r="AZ128" s="14">
        <f t="shared" si="30"/>
        <v>75274.095505791716</v>
      </c>
      <c r="BD128" s="15">
        <f>SUM(TOTAL_PEF_B!O117:O128)</f>
        <v>2906111</v>
      </c>
      <c r="BI128" s="15">
        <f>SUM('Billing Mo'!AH117:AH128)</f>
        <v>1165134</v>
      </c>
      <c r="BN128" s="199">
        <f>[5]TMWh!$I106</f>
        <v>35500192</v>
      </c>
      <c r="BO128" s="199">
        <f>[5]TMWh!$O106</f>
        <v>35032430</v>
      </c>
      <c r="BR128" s="14"/>
      <c r="BS128" s="199">
        <f>[3]RC!$I106</f>
        <v>1257824.9166666667</v>
      </c>
      <c r="BX128" s="199">
        <f>[3]CC!$I106</f>
        <v>145509.5</v>
      </c>
    </row>
    <row r="129" spans="1:76">
      <c r="A129" s="2">
        <v>2001</v>
      </c>
      <c r="B129" s="2">
        <v>7</v>
      </c>
      <c r="C129" s="14">
        <f t="shared" si="37"/>
        <v>1418</v>
      </c>
      <c r="D129" s="14">
        <f t="shared" si="38"/>
        <v>7158</v>
      </c>
      <c r="E129" s="14">
        <f t="shared" si="39"/>
        <v>12610</v>
      </c>
      <c r="G129" s="200">
        <f>[4]FCST!$D69</f>
        <v>1267591</v>
      </c>
      <c r="H129" s="200">
        <f>[4]FCST!$E69</f>
        <v>146991</v>
      </c>
      <c r="I129" s="200">
        <f>[4]FCST!$H69</f>
        <v>18653</v>
      </c>
      <c r="K129" s="199">
        <f>[5]RMWh!$L107</f>
        <v>1797057</v>
      </c>
      <c r="L129" s="199">
        <f>[5]CMWh!$L107</f>
        <v>1052111</v>
      </c>
      <c r="M129" s="199">
        <f>[5]IMWh!$E107</f>
        <v>307594</v>
      </c>
      <c r="N129" s="15">
        <f>'Billing Mo'!AH129</f>
        <v>83637</v>
      </c>
      <c r="O129" s="15">
        <f>'Billing Mo'!AI129</f>
        <v>221099</v>
      </c>
      <c r="P129" s="199">
        <f>[5]SHLMWh!$E107</f>
        <v>2350</v>
      </c>
      <c r="Q129" s="199">
        <f>[5]SPAMWh!$L107</f>
        <v>235216</v>
      </c>
      <c r="S129" s="15">
        <f>[1]RESID!$AB227/[1]RESID!$U227*1000</f>
        <v>1417.6946664973163</v>
      </c>
      <c r="T129" s="25">
        <f t="shared" si="22"/>
        <v>1418</v>
      </c>
      <c r="U129" s="40"/>
      <c r="V129" s="15">
        <f>[1]COML!$AB227/[1]COML!$J227*1000</f>
        <v>7157.65591090611</v>
      </c>
      <c r="W129" s="25">
        <f t="shared" si="23"/>
        <v>7158</v>
      </c>
      <c r="X129" s="40"/>
      <c r="Y129" s="15">
        <f>[1]SPA!$AB227/[1]SPA!$F227*1000</f>
        <v>12768.90505401444</v>
      </c>
      <c r="Z129" s="25">
        <f t="shared" si="24"/>
        <v>12610</v>
      </c>
      <c r="AA129" s="40"/>
      <c r="AC129" s="7"/>
      <c r="AE129" s="199">
        <f>[5]RMWh!$I107</f>
        <v>17680657</v>
      </c>
      <c r="AF129" s="199">
        <f>[5]RMWh!$O107</f>
        <v>17326160</v>
      </c>
      <c r="AG129" s="25"/>
      <c r="AJ129" s="199">
        <f>[5]CMWh!$I107</f>
        <v>10935475</v>
      </c>
      <c r="AK129" s="199">
        <f>[5]CMWh!$O107</f>
        <v>10946236</v>
      </c>
      <c r="AL129" s="25"/>
      <c r="AO129" s="199">
        <f>[5]SPAMWh!$I107</f>
        <v>2660275</v>
      </c>
      <c r="AP129" s="199">
        <f>[5]SPAMWh!$O107</f>
        <v>2674060</v>
      </c>
      <c r="AQ129" s="25"/>
      <c r="AT129" s="14">
        <f t="shared" si="29"/>
        <v>14025.726759300276</v>
      </c>
      <c r="AU129" s="14">
        <f t="shared" si="29"/>
        <v>13744.511074894903</v>
      </c>
      <c r="AX129" s="14"/>
      <c r="AY129" s="14">
        <f t="shared" si="30"/>
        <v>75035.037129923003</v>
      </c>
      <c r="AZ129" s="14">
        <f t="shared" si="30"/>
        <v>75108.874986491181</v>
      </c>
      <c r="BD129" s="15">
        <f>SUM(TOTAL_PEF_B!O118:O129)</f>
        <v>2862244</v>
      </c>
      <c r="BI129" s="15">
        <f>SUM('Billing Mo'!AH118:AH129)</f>
        <v>1141674</v>
      </c>
      <c r="BN129" s="199">
        <f>[5]TMWh!$I107</f>
        <v>35308617</v>
      </c>
      <c r="BO129" s="199">
        <f>[5]TMWh!$O107</f>
        <v>34978666</v>
      </c>
      <c r="BR129" s="14"/>
      <c r="BS129" s="199">
        <f>[3]RC!$I107</f>
        <v>1260587.5833333333</v>
      </c>
      <c r="BX129" s="199">
        <f>[3]CC!$I107</f>
        <v>145738.25</v>
      </c>
    </row>
    <row r="130" spans="1:76">
      <c r="A130" s="2">
        <v>2001</v>
      </c>
      <c r="B130" s="2">
        <v>8</v>
      </c>
      <c r="C130" s="14">
        <f t="shared" si="37"/>
        <v>1465</v>
      </c>
      <c r="D130" s="14">
        <f t="shared" si="38"/>
        <v>7275</v>
      </c>
      <c r="E130" s="14">
        <f t="shared" si="39"/>
        <v>13132</v>
      </c>
      <c r="G130" s="200">
        <f>[4]FCST!$D70</f>
        <v>1268742</v>
      </c>
      <c r="H130" s="200">
        <f>[4]FCST!$E70</f>
        <v>147132</v>
      </c>
      <c r="I130" s="200">
        <f>[4]FCST!$H70</f>
        <v>18822</v>
      </c>
      <c r="K130" s="199">
        <f>[5]RMWh!$L108</f>
        <v>1858498</v>
      </c>
      <c r="L130" s="199">
        <f>[5]CMWh!$L108</f>
        <v>1070365</v>
      </c>
      <c r="M130" s="199">
        <f>[5]IMWh!$E108</f>
        <v>299264</v>
      </c>
      <c r="N130" s="15">
        <f>'Billing Mo'!AH130</f>
        <v>50701</v>
      </c>
      <c r="O130" s="15">
        <f>'Billing Mo'!AI130</f>
        <v>249080</v>
      </c>
      <c r="P130" s="199">
        <f>[5]SHLMWh!$E108</f>
        <v>2297</v>
      </c>
      <c r="Q130" s="199">
        <f>[5]SPAMWh!$L108</f>
        <v>247176</v>
      </c>
      <c r="S130" s="15">
        <f>[1]RESID!$AB228/[1]RESID!$U228*1000</f>
        <v>1464.8352462517992</v>
      </c>
      <c r="T130" s="25">
        <f t="shared" si="22"/>
        <v>1465</v>
      </c>
      <c r="U130" s="40"/>
      <c r="V130" s="15">
        <f>[1]COML!$AB228/[1]COML!$J228*1000</f>
        <v>7274.862028654542</v>
      </c>
      <c r="W130" s="25">
        <f t="shared" si="23"/>
        <v>7275</v>
      </c>
      <c r="X130" s="40"/>
      <c r="Y130" s="15">
        <f>[1]SPA!$AB228/[1]SPA!$F228*1000</f>
        <v>13081.555967187085</v>
      </c>
      <c r="Z130" s="25">
        <f t="shared" si="24"/>
        <v>13132</v>
      </c>
      <c r="AA130" s="40"/>
      <c r="AC130" s="7"/>
      <c r="AE130" s="199">
        <f>[5]RMWh!$I108</f>
        <v>17655665</v>
      </c>
      <c r="AF130" s="199">
        <f>[5]RMWh!$O108</f>
        <v>17396028</v>
      </c>
      <c r="AG130" s="25"/>
      <c r="AJ130" s="199">
        <f>[5]CMWh!$I108</f>
        <v>10946869</v>
      </c>
      <c r="AK130" s="199">
        <f>[5]CMWh!$O108</f>
        <v>10981669</v>
      </c>
      <c r="AL130" s="25"/>
      <c r="AO130" s="199">
        <f>[5]SPAMWh!$I108</f>
        <v>2667379</v>
      </c>
      <c r="AP130" s="199">
        <f>[5]SPAMWh!$O108</f>
        <v>2689323</v>
      </c>
      <c r="AQ130" s="25"/>
      <c r="AT130" s="14">
        <f t="shared" si="29"/>
        <v>13976.003421241103</v>
      </c>
      <c r="AU130" s="14">
        <f t="shared" si="29"/>
        <v>13770.478021870375</v>
      </c>
      <c r="AX130" s="14"/>
      <c r="AY130" s="14">
        <f t="shared" si="30"/>
        <v>74998.032023156702</v>
      </c>
      <c r="AZ130" s="14">
        <f t="shared" si="30"/>
        <v>75236.450105478303</v>
      </c>
      <c r="BD130" s="15">
        <f>SUM(TOTAL_PEF_B!O119:O130)</f>
        <v>2866730</v>
      </c>
      <c r="BI130" s="15">
        <f>SUM('Billing Mo'!AH119:AH130)</f>
        <v>1106370</v>
      </c>
      <c r="BN130" s="199">
        <f>[5]TMWh!$I108</f>
        <v>35269608</v>
      </c>
      <c r="BO130" s="199">
        <f>[5]TMWh!$O108</f>
        <v>35066715</v>
      </c>
      <c r="BR130" s="14"/>
      <c r="BS130" s="199">
        <f>[3]RC!$I108</f>
        <v>1263284.25</v>
      </c>
      <c r="BX130" s="199">
        <f>[3]CC!$I108</f>
        <v>145962.08333333334</v>
      </c>
    </row>
    <row r="131" spans="1:76">
      <c r="A131" s="2">
        <v>2001</v>
      </c>
      <c r="B131" s="2">
        <v>9</v>
      </c>
      <c r="C131" s="14">
        <f t="shared" si="37"/>
        <v>1477</v>
      </c>
      <c r="D131" s="14">
        <f t="shared" si="38"/>
        <v>7363</v>
      </c>
      <c r="E131" s="14">
        <f t="shared" si="39"/>
        <v>14560</v>
      </c>
      <c r="G131" s="200">
        <f>[4]FCST!$D71</f>
        <v>1271610</v>
      </c>
      <c r="H131" s="200">
        <f>[4]FCST!$E71</f>
        <v>147769</v>
      </c>
      <c r="I131" s="200">
        <f>[4]FCST!$H71</f>
        <v>18884</v>
      </c>
      <c r="K131" s="199">
        <f>[5]RMWh!$L109</f>
        <v>1878539</v>
      </c>
      <c r="L131" s="199">
        <f>[5]CMWh!$L109</f>
        <v>1088038</v>
      </c>
      <c r="M131" s="199">
        <f>[5]IMWh!$E109</f>
        <v>325191</v>
      </c>
      <c r="N131" s="15">
        <f>'Billing Mo'!AH131</f>
        <v>86603</v>
      </c>
      <c r="O131" s="15">
        <f>'Billing Mo'!AI131</f>
        <v>242479</v>
      </c>
      <c r="P131" s="199">
        <f>[5]SHLMWh!$E109</f>
        <v>2397</v>
      </c>
      <c r="Q131" s="199">
        <f>[5]SPAMWh!$L109</f>
        <v>274956</v>
      </c>
      <c r="S131" s="15">
        <f>[1]RESID!$AB229/[1]RESID!$U229*1000</f>
        <v>1477.2917797123332</v>
      </c>
      <c r="T131" s="25">
        <f t="shared" si="22"/>
        <v>1477</v>
      </c>
      <c r="U131" s="40"/>
      <c r="V131" s="15">
        <f>[1]COML!$AB229/[1]COML!$J229*1000</f>
        <v>7363.1005149929961</v>
      </c>
      <c r="W131" s="25">
        <f t="shared" si="23"/>
        <v>7363</v>
      </c>
      <c r="X131" s="40"/>
      <c r="Y131" s="15">
        <f>[1]SPA!$AB229/[1]SPA!$F229*1000</f>
        <v>14484.328083021652</v>
      </c>
      <c r="Z131" s="25">
        <f t="shared" si="24"/>
        <v>14560</v>
      </c>
      <c r="AA131" s="40"/>
      <c r="AC131" s="7"/>
      <c r="AE131" s="199">
        <f>[5]RMWh!$I109</f>
        <v>17683010</v>
      </c>
      <c r="AF131" s="199">
        <f>[5]RMWh!$O109</f>
        <v>17457621</v>
      </c>
      <c r="AG131" s="25"/>
      <c r="AJ131" s="199">
        <f>[5]CMWh!$I109</f>
        <v>10967186</v>
      </c>
      <c r="AK131" s="199">
        <f>[5]CMWh!$O109</f>
        <v>11011205</v>
      </c>
      <c r="AL131" s="25"/>
      <c r="AO131" s="199">
        <f>[5]SPAMWh!$I109</f>
        <v>2679359</v>
      </c>
      <c r="AP131" s="199">
        <f>[5]SPAMWh!$O109</f>
        <v>2704252</v>
      </c>
      <c r="AQ131" s="25"/>
      <c r="AT131" s="14">
        <f t="shared" si="29"/>
        <v>13967.937796383896</v>
      </c>
      <c r="AU131" s="14">
        <f t="shared" si="29"/>
        <v>13789.901391270219</v>
      </c>
      <c r="AX131" s="14"/>
      <c r="AY131" s="14">
        <f t="shared" si="30"/>
        <v>75079.401264423301</v>
      </c>
      <c r="AZ131" s="14">
        <f t="shared" si="30"/>
        <v>75380.74749528493</v>
      </c>
      <c r="BD131" s="15">
        <f>SUM(TOTAL_PEF_B!O120:O131)</f>
        <v>2842408</v>
      </c>
      <c r="BI131" s="15">
        <f>SUM('Billing Mo'!AH120:AH131)</f>
        <v>1084860</v>
      </c>
      <c r="BN131" s="199">
        <f>[5]TMWh!$I109</f>
        <v>35282437</v>
      </c>
      <c r="BO131" s="199">
        <f>[5]TMWh!$O109</f>
        <v>35125960</v>
      </c>
      <c r="BR131" s="14"/>
      <c r="BS131" s="199">
        <f>[3]RC!$I109</f>
        <v>1265971.4166666667</v>
      </c>
      <c r="BX131" s="199">
        <f>[3]CC!$I109</f>
        <v>146074.5</v>
      </c>
    </row>
    <row r="132" spans="1:76">
      <c r="A132" s="2">
        <v>2001</v>
      </c>
      <c r="B132" s="2">
        <v>10</v>
      </c>
      <c r="C132" s="14">
        <f t="shared" si="37"/>
        <v>1255</v>
      </c>
      <c r="D132" s="14">
        <f t="shared" si="38"/>
        <v>6614</v>
      </c>
      <c r="E132" s="14">
        <f t="shared" si="39"/>
        <v>12992</v>
      </c>
      <c r="G132" s="200">
        <f>[4]FCST!$D72</f>
        <v>1274346</v>
      </c>
      <c r="H132" s="200">
        <f>[4]FCST!$E72</f>
        <v>147965</v>
      </c>
      <c r="I132" s="200">
        <f>[4]FCST!$H72</f>
        <v>18849</v>
      </c>
      <c r="K132" s="199">
        <f>[5]RMWh!$L110</f>
        <v>1599792</v>
      </c>
      <c r="L132" s="199">
        <f>[5]CMWh!$L110</f>
        <v>978691</v>
      </c>
      <c r="M132" s="199">
        <f>[5]IMWh!$E110</f>
        <v>313055</v>
      </c>
      <c r="N132" s="15">
        <f>'Billing Mo'!AH132</f>
        <v>77614</v>
      </c>
      <c r="O132" s="15">
        <f>'Billing Mo'!AI132</f>
        <v>232501</v>
      </c>
      <c r="P132" s="199">
        <f>[5]SHLMWh!$E110</f>
        <v>2352</v>
      </c>
      <c r="Q132" s="199">
        <f>[5]SPAMWh!$L110</f>
        <v>244884</v>
      </c>
      <c r="S132" s="15">
        <f>[1]RESID!$AB230/[1]RESID!$U230*1000</f>
        <v>1255.3827610397802</v>
      </c>
      <c r="T132" s="25">
        <f t="shared" ref="T132:T195" si="40">C132</f>
        <v>1255</v>
      </c>
      <c r="U132" s="40"/>
      <c r="V132" s="15">
        <f>[1]COML!$AB230/[1]COML!$J230*1000</f>
        <v>6614.3412293447773</v>
      </c>
      <c r="W132" s="25">
        <f t="shared" ref="W132:W195" si="41">D132</f>
        <v>6614</v>
      </c>
      <c r="X132" s="40"/>
      <c r="Y132" s="15">
        <f>[1]SPA!$AB230/[1]SPA!$F230*1000</f>
        <v>13054.213977290899</v>
      </c>
      <c r="Z132" s="25">
        <f t="shared" ref="Z132:Z195" si="42">E132</f>
        <v>12992</v>
      </c>
      <c r="AA132" s="40"/>
      <c r="AC132" s="7"/>
      <c r="AE132" s="199">
        <f>[5]RMWh!$I110</f>
        <v>17599655</v>
      </c>
      <c r="AF132" s="199">
        <f>[5]RMWh!$O110</f>
        <v>17500598</v>
      </c>
      <c r="AG132" s="25"/>
      <c r="AH132" s="25"/>
      <c r="AJ132" s="199">
        <f>[5]CMWh!$I110</f>
        <v>10932285</v>
      </c>
      <c r="AK132" s="199">
        <f>[5]CMWh!$O110</f>
        <v>11005175</v>
      </c>
      <c r="AL132" s="25"/>
      <c r="AM132" s="25"/>
      <c r="AO132" s="199">
        <f>[5]SPAMWh!$I110</f>
        <v>2669713</v>
      </c>
      <c r="AP132" s="199">
        <f>[5]SPAMWh!$O110</f>
        <v>2704853</v>
      </c>
      <c r="AQ132" s="25"/>
      <c r="AR132" s="25"/>
      <c r="AT132" s="14">
        <f t="shared" si="29"/>
        <v>13874.645637757436</v>
      </c>
      <c r="AU132" s="14">
        <f t="shared" si="29"/>
        <v>13796.554290345264</v>
      </c>
      <c r="AX132" s="14"/>
      <c r="AY132" s="14">
        <f t="shared" si="30"/>
        <v>74726.694513384035</v>
      </c>
      <c r="AZ132" s="14">
        <f t="shared" si="30"/>
        <v>75224.927843660407</v>
      </c>
      <c r="BD132" s="15">
        <f>SUM(TOTAL_PEF_B!O121:O132)</f>
        <v>2841003</v>
      </c>
      <c r="BI132" s="15">
        <f>SUM('Billing Mo'!AH121:AH132)</f>
        <v>1055129</v>
      </c>
      <c r="BN132" s="199">
        <f>[5]TMWh!$I110</f>
        <v>35125050</v>
      </c>
      <c r="BO132" s="199">
        <f>[5]TMWh!$O110</f>
        <v>35134023</v>
      </c>
      <c r="BR132" s="14"/>
      <c r="BS132" s="199">
        <f>[3]RC!$I110</f>
        <v>1268476</v>
      </c>
      <c r="BX132" s="199">
        <f>[3]CC!$I110</f>
        <v>146296.91666666666</v>
      </c>
    </row>
    <row r="133" spans="1:76">
      <c r="A133" s="2">
        <v>2001</v>
      </c>
      <c r="B133" s="2">
        <v>11</v>
      </c>
      <c r="C133" s="14">
        <f t="shared" si="37"/>
        <v>971</v>
      </c>
      <c r="D133" s="14">
        <f t="shared" si="38"/>
        <v>5975</v>
      </c>
      <c r="E133" s="14">
        <f t="shared" si="39"/>
        <v>11760</v>
      </c>
      <c r="G133" s="200">
        <f>[4]FCST!$D73</f>
        <v>1282833</v>
      </c>
      <c r="H133" s="200">
        <f>[4]FCST!$E73</f>
        <v>148267</v>
      </c>
      <c r="I133" s="200">
        <f>[4]FCST!$H73</f>
        <v>18930</v>
      </c>
      <c r="K133" s="199">
        <f>[5]RMWh!$L111</f>
        <v>1245854</v>
      </c>
      <c r="L133" s="199">
        <f>[5]CMWh!$L111</f>
        <v>885887</v>
      </c>
      <c r="M133" s="199">
        <f>[5]IMWh!$E111</f>
        <v>326558</v>
      </c>
      <c r="N133" s="15">
        <f>'Billing Mo'!AH133</f>
        <v>90040</v>
      </c>
      <c r="O133" s="15">
        <f>'Billing Mo'!AI133</f>
        <v>238933</v>
      </c>
      <c r="P133" s="199">
        <f>[5]SHLMWh!$E111</f>
        <v>2348</v>
      </c>
      <c r="Q133" s="199">
        <f>[5]SPAMWh!$L111</f>
        <v>222617</v>
      </c>
      <c r="S133" s="15">
        <f>[1]RESID!$AB231/[1]RESID!$U231*1000</f>
        <v>971.17395639182973</v>
      </c>
      <c r="T133" s="25">
        <f t="shared" si="40"/>
        <v>971</v>
      </c>
      <c r="U133" s="40"/>
      <c r="V133" s="15">
        <f>[1]COML!$AB231/[1]COML!$J231*1000</f>
        <v>5974.9438512952984</v>
      </c>
      <c r="W133" s="25">
        <f t="shared" si="41"/>
        <v>5975</v>
      </c>
      <c r="X133" s="40"/>
      <c r="Y133" s="15">
        <f>[1]SPA!$AB231/[1]SPA!$F231*1000</f>
        <v>11371.935022476502</v>
      </c>
      <c r="Z133" s="25">
        <f t="shared" si="42"/>
        <v>11760</v>
      </c>
      <c r="AA133" s="40"/>
      <c r="AC133" s="7"/>
      <c r="AE133" s="199">
        <f>[5]RMWh!$I111</f>
        <v>17712050</v>
      </c>
      <c r="AF133" s="199">
        <f>[5]RMWh!$O111</f>
        <v>17569029</v>
      </c>
      <c r="AG133" s="25"/>
      <c r="AH133" s="25"/>
      <c r="AJ133" s="199">
        <f>[5]CMWh!$I111</f>
        <v>10973625</v>
      </c>
      <c r="AK133" s="199">
        <f>[5]CMWh!$O111</f>
        <v>11030989</v>
      </c>
      <c r="AL133" s="25"/>
      <c r="AM133" s="25"/>
      <c r="AO133" s="199">
        <f>[5]SPAMWh!$I111</f>
        <v>2669597</v>
      </c>
      <c r="AP133" s="199">
        <f>[5]SPAMWh!$O111</f>
        <v>2701027</v>
      </c>
      <c r="AQ133" s="25"/>
      <c r="AR133" s="25"/>
      <c r="AT133" s="14">
        <f t="shared" si="29"/>
        <v>13936.417765079465</v>
      </c>
      <c r="AU133" s="14">
        <f t="shared" si="29"/>
        <v>13823.884184540824</v>
      </c>
      <c r="AX133" s="14"/>
      <c r="AY133" s="14">
        <f t="shared" si="30"/>
        <v>74884.97148384653</v>
      </c>
      <c r="AZ133" s="14">
        <f t="shared" si="30"/>
        <v>75276.428409356507</v>
      </c>
      <c r="BD133" s="15">
        <f>SUM(TOTAL_PEF_B!O122:O133)</f>
        <v>2842493</v>
      </c>
      <c r="BI133" s="15">
        <f>SUM('Billing Mo'!AH122:AH133)</f>
        <v>1035663</v>
      </c>
      <c r="BN133" s="199">
        <f>[5]TMWh!$I111</f>
        <v>35259429</v>
      </c>
      <c r="BO133" s="199">
        <f>[5]TMWh!$O111</f>
        <v>35205202</v>
      </c>
      <c r="BR133" s="14"/>
      <c r="BS133" s="199">
        <f>[3]RC!$I111</f>
        <v>1270918.4166666667</v>
      </c>
      <c r="BX133" s="199">
        <f>[3]CC!$I111</f>
        <v>146539.75</v>
      </c>
    </row>
    <row r="134" spans="1:76">
      <c r="A134" s="2">
        <v>2001</v>
      </c>
      <c r="B134" s="2">
        <v>12</v>
      </c>
      <c r="C134" s="14">
        <f t="shared" si="37"/>
        <v>996</v>
      </c>
      <c r="D134" s="14">
        <f t="shared" si="38"/>
        <v>5756</v>
      </c>
      <c r="E134" s="14">
        <f t="shared" si="39"/>
        <v>11808</v>
      </c>
      <c r="G134" s="200">
        <f>[4]FCST!$D74</f>
        <v>1288993</v>
      </c>
      <c r="H134" s="200">
        <f>[4]FCST!$E74</f>
        <v>148550</v>
      </c>
      <c r="I134" s="200">
        <f>[4]FCST!$H74</f>
        <v>19124</v>
      </c>
      <c r="K134" s="199">
        <f>[5]RMWh!$L112</f>
        <v>1283622</v>
      </c>
      <c r="L134" s="199">
        <f>[5]CMWh!$L112</f>
        <v>855122</v>
      </c>
      <c r="M134" s="199">
        <f>[5]IMWh!$E112</f>
        <v>312071</v>
      </c>
      <c r="N134" s="15">
        <f>'Billing Mo'!AH134</f>
        <v>82849</v>
      </c>
      <c r="O134" s="15">
        <f>'Billing Mo'!AI134</f>
        <v>227754</v>
      </c>
      <c r="P134" s="199">
        <f>[5]SHLMWh!$E112</f>
        <v>2267</v>
      </c>
      <c r="Q134" s="199">
        <f>[5]SPAMWh!$L112</f>
        <v>225807</v>
      </c>
      <c r="S134" s="15">
        <f>[1]RESID!$AB232/[1]RESID!$U232*1000</f>
        <v>995.8331814059502</v>
      </c>
      <c r="T134" s="25">
        <f t="shared" si="40"/>
        <v>996</v>
      </c>
      <c r="U134" s="40"/>
      <c r="V134" s="15">
        <f>[1]COML!$AB232/[1]COML!$J232*1000</f>
        <v>5756.4591046785599</v>
      </c>
      <c r="W134" s="25">
        <f t="shared" si="41"/>
        <v>5756</v>
      </c>
      <c r="X134" s="40"/>
      <c r="Y134" s="15">
        <f>[1]SPA!$AB232/[1]SPA!$F232*1000</f>
        <v>12066.851921124351</v>
      </c>
      <c r="Z134" s="25">
        <f t="shared" si="42"/>
        <v>11808</v>
      </c>
      <c r="AA134" s="40"/>
      <c r="AC134" s="7"/>
      <c r="AE134" s="199">
        <f>[5]RMWh!$I112</f>
        <v>17589504</v>
      </c>
      <c r="AF134" s="199">
        <f>[5]RMWh!$O112</f>
        <v>17637016</v>
      </c>
      <c r="AG134" s="25"/>
      <c r="AH134" s="25"/>
      <c r="AJ134" s="199">
        <f>[5]CMWh!$I112</f>
        <v>11041687</v>
      </c>
      <c r="AK134" s="199">
        <f>[5]CMWh!$O112</f>
        <v>11058643</v>
      </c>
      <c r="AL134" s="25"/>
      <c r="AM134" s="25"/>
      <c r="AO134" s="199">
        <f>[5]SPAMWh!$I112</f>
        <v>2696533</v>
      </c>
      <c r="AP134" s="199">
        <f>[5]SPAMWh!$O112</f>
        <v>2722397</v>
      </c>
      <c r="AQ134" s="25"/>
      <c r="AR134" s="25"/>
      <c r="AT134" s="14">
        <f t="shared" si="29"/>
        <v>13814.833339638366</v>
      </c>
      <c r="AU134" s="14">
        <f t="shared" si="29"/>
        <v>13852.149364105737</v>
      </c>
      <c r="AX134" s="14"/>
      <c r="AY134" s="14">
        <f t="shared" ref="AY134:AZ165" si="43">AJ134/AVERAGE($H123:$H134)*1000</f>
        <v>75216.662759191895</v>
      </c>
      <c r="AZ134" s="14">
        <f t="shared" si="43"/>
        <v>75332.168092185384</v>
      </c>
      <c r="BD134" s="15">
        <f>SUM(TOTAL_PEF_B!O123:O134)</f>
        <v>2850373</v>
      </c>
      <c r="BI134" s="15">
        <f>SUM('Billing Mo'!AH123:AH134)</f>
        <v>1021967</v>
      </c>
      <c r="BN134" s="199">
        <f>[5]TMWh!$I112</f>
        <v>35226783</v>
      </c>
      <c r="BO134" s="199">
        <f>[5]TMWh!$O112</f>
        <v>35317115</v>
      </c>
      <c r="BR134" s="14"/>
      <c r="BS134" s="199">
        <f>[3]RC!$I112</f>
        <v>1273233.1666666667</v>
      </c>
      <c r="BX134" s="199">
        <f>[3]CC!$I112</f>
        <v>146798.41666666666</v>
      </c>
    </row>
    <row r="135" spans="1:76">
      <c r="A135" s="2">
        <v>2002</v>
      </c>
      <c r="B135" s="2">
        <v>1</v>
      </c>
      <c r="C135" s="14">
        <f t="shared" si="34"/>
        <v>1088</v>
      </c>
      <c r="D135" s="14">
        <f t="shared" si="35"/>
        <v>5624</v>
      </c>
      <c r="E135" s="14">
        <f t="shared" si="36"/>
        <v>10816</v>
      </c>
      <c r="G135" s="200">
        <f>[4]FCST!$D75</f>
        <v>1294849</v>
      </c>
      <c r="H135" s="200">
        <f>[4]FCST!$E75</f>
        <v>148772</v>
      </c>
      <c r="I135" s="200">
        <f>[4]FCST!$H75</f>
        <v>18937</v>
      </c>
      <c r="K135" s="199">
        <f>[5]RMWh!$L113</f>
        <v>1408997</v>
      </c>
      <c r="L135" s="199">
        <f>[5]CMWh!$L113</f>
        <v>836636</v>
      </c>
      <c r="M135" s="199">
        <f>[5]IMWh!$E113</f>
        <v>271158</v>
      </c>
      <c r="N135" s="15">
        <f>'Billing Mo'!AH135</f>
        <v>58455</v>
      </c>
      <c r="O135" s="15">
        <f>'Billing Mo'!AI135</f>
        <v>211871</v>
      </c>
      <c r="P135" s="199">
        <f>[5]SHLMWh!$E113</f>
        <v>2348</v>
      </c>
      <c r="Q135" s="199">
        <f>[5]SPAMWh!$L113</f>
        <v>204829</v>
      </c>
      <c r="S135" s="15">
        <f>[1]RESID!$AB233/[1]RESID!$U233*1000</f>
        <v>1088.1554528752001</v>
      </c>
      <c r="T135" s="25">
        <f t="shared" si="40"/>
        <v>1088</v>
      </c>
      <c r="U135" s="40"/>
      <c r="V135" s="15">
        <f>[1]COML!$AB233/[1]COML!$J233*1000</f>
        <v>5623.6119699943538</v>
      </c>
      <c r="W135" s="25">
        <f t="shared" si="41"/>
        <v>5624</v>
      </c>
      <c r="X135" s="40"/>
      <c r="Y135" s="15">
        <f>[1]SPA!$AB233/[1]SPA!$F233*1000</f>
        <v>10799.230241999261</v>
      </c>
      <c r="Z135" s="25">
        <f t="shared" si="42"/>
        <v>10816</v>
      </c>
      <c r="AA135" s="40"/>
      <c r="AC135" s="7"/>
      <c r="AE135" s="199">
        <f>[5]RMWh!$I113</f>
        <v>17269187</v>
      </c>
      <c r="AF135" s="199">
        <f>[5]RMWh!$O113</f>
        <v>17609575</v>
      </c>
      <c r="AG135" s="25"/>
      <c r="AH135" s="25"/>
      <c r="AJ135" s="199">
        <f>[5]CMWh!$I113</f>
        <v>11054137</v>
      </c>
      <c r="AK135" s="199">
        <f>[5]CMWh!$O113</f>
        <v>11092214</v>
      </c>
      <c r="AL135" s="25"/>
      <c r="AM135" s="25"/>
      <c r="AO135" s="199">
        <f>[5]SPAMWh!$I113</f>
        <v>2697251</v>
      </c>
      <c r="AP135" s="199">
        <f>[5]SPAMWh!$O113</f>
        <v>2723946</v>
      </c>
      <c r="AQ135" s="25"/>
      <c r="AR135" s="25"/>
      <c r="AT135" s="14">
        <f t="shared" si="29"/>
        <v>13540.882236151583</v>
      </c>
      <c r="AU135" s="14">
        <f t="shared" si="29"/>
        <v>13807.78268853531</v>
      </c>
      <c r="AX135" s="14"/>
      <c r="AY135" s="14">
        <f t="shared" si="43"/>
        <v>75153.391514810908</v>
      </c>
      <c r="AZ135" s="14">
        <f t="shared" si="43"/>
        <v>75412.264341220551</v>
      </c>
      <c r="BD135" s="15">
        <f>SUM(TOTAL_PEF_B!O124:O135)</f>
        <v>2827003</v>
      </c>
      <c r="BI135" s="15">
        <f>SUM('Billing Mo'!AH124:AH135)</f>
        <v>984296</v>
      </c>
      <c r="BN135" s="199">
        <f>[5]TMWh!$I113</f>
        <v>34859902</v>
      </c>
      <c r="BO135" s="199">
        <f>[5]TMWh!$O113</f>
        <v>35265062</v>
      </c>
      <c r="BR135" s="14"/>
      <c r="BS135" s="199">
        <f>[3]RC!$I113</f>
        <v>1275336.9166666667</v>
      </c>
      <c r="BX135" s="199">
        <f>[3]CC!$I113</f>
        <v>147087.66666666666</v>
      </c>
    </row>
    <row r="136" spans="1:76">
      <c r="A136" s="2">
        <v>2002</v>
      </c>
      <c r="B136" s="2">
        <v>2</v>
      </c>
      <c r="C136" s="14">
        <f t="shared" si="34"/>
        <v>985</v>
      </c>
      <c r="D136" s="14">
        <f t="shared" si="35"/>
        <v>5160</v>
      </c>
      <c r="E136" s="14">
        <f t="shared" si="36"/>
        <v>10523</v>
      </c>
      <c r="G136" s="200">
        <f>[4]FCST!$D76</f>
        <v>1301998</v>
      </c>
      <c r="H136" s="200">
        <f>[4]FCST!$E76</f>
        <v>149370</v>
      </c>
      <c r="I136" s="200">
        <f>[4]FCST!$H76</f>
        <v>19099</v>
      </c>
      <c r="K136" s="199">
        <f>[5]RMWh!$L114</f>
        <v>1282790</v>
      </c>
      <c r="L136" s="199">
        <f>[5]CMWh!$L114</f>
        <v>770777</v>
      </c>
      <c r="M136" s="199">
        <f>[5]IMWh!$E114</f>
        <v>318374</v>
      </c>
      <c r="N136" s="15">
        <f>'Billing Mo'!AH136</f>
        <v>88175</v>
      </c>
      <c r="O136" s="15">
        <f>'Billing Mo'!AI136</f>
        <v>231061</v>
      </c>
      <c r="P136" s="199">
        <f>[5]SHLMWh!$E114</f>
        <v>2351</v>
      </c>
      <c r="Q136" s="199">
        <f>[5]SPAMWh!$L114</f>
        <v>200974</v>
      </c>
      <c r="S136" s="15">
        <f>[1]RESID!$AB234/[1]RESID!$U234*1000</f>
        <v>985.24728916634285</v>
      </c>
      <c r="T136" s="25">
        <f t="shared" si="40"/>
        <v>985</v>
      </c>
      <c r="U136" s="40"/>
      <c r="V136" s="15">
        <f>[1]COML!$AB234/[1]COML!$J234*1000</f>
        <v>5160.1861150164023</v>
      </c>
      <c r="W136" s="25">
        <f t="shared" si="41"/>
        <v>5160</v>
      </c>
      <c r="X136" s="40"/>
      <c r="Y136" s="15">
        <f>[1]SPA!$AB234/[1]SPA!$F234*1000</f>
        <v>10510.093086497229</v>
      </c>
      <c r="Z136" s="25">
        <f t="shared" si="42"/>
        <v>10523</v>
      </c>
      <c r="AA136" s="40"/>
      <c r="AC136" s="7"/>
      <c r="AE136" s="199">
        <f>[5]RMWh!$I114</f>
        <v>17064170</v>
      </c>
      <c r="AF136" s="199">
        <f>[5]RMWh!$O114</f>
        <v>17597217</v>
      </c>
      <c r="AG136" s="25"/>
      <c r="AH136" s="25"/>
      <c r="AJ136" s="199">
        <f>[5]CMWh!$I114</f>
        <v>11059138</v>
      </c>
      <c r="AK136" s="199">
        <f>[5]CMWh!$O114</f>
        <v>11093321</v>
      </c>
      <c r="AL136" s="25"/>
      <c r="AM136" s="25"/>
      <c r="AO136" s="199">
        <f>[5]SPAMWh!$I114</f>
        <v>2702177</v>
      </c>
      <c r="AP136" s="199">
        <f>[5]SPAMWh!$O114</f>
        <v>2727815</v>
      </c>
      <c r="AQ136" s="25"/>
      <c r="AR136" s="25"/>
      <c r="AT136" s="14">
        <f t="shared" si="29"/>
        <v>13356.430467422795</v>
      </c>
      <c r="AU136" s="14">
        <f t="shared" si="29"/>
        <v>13773.655869617471</v>
      </c>
      <c r="AX136" s="14"/>
      <c r="AY136" s="14">
        <f t="shared" si="43"/>
        <v>75019.929994030506</v>
      </c>
      <c r="AZ136" s="14">
        <f t="shared" si="43"/>
        <v>75251.811200955111</v>
      </c>
      <c r="BD136" s="15">
        <f>SUM(TOTAL_PEF_B!O125:O136)</f>
        <v>2852712</v>
      </c>
      <c r="BI136" s="15">
        <f>SUM('Billing Mo'!AH125:AH136)</f>
        <v>981786</v>
      </c>
      <c r="BN136" s="199">
        <f>[5]TMWh!$I114</f>
        <v>34687875</v>
      </c>
      <c r="BO136" s="199">
        <f>[5]TMWh!$O114</f>
        <v>35280743</v>
      </c>
      <c r="BR136" s="14"/>
      <c r="BS136" s="199">
        <f>[3]RC!$I114</f>
        <v>1277599.5833333333</v>
      </c>
      <c r="BX136" s="199">
        <f>[3]CC!$I114</f>
        <v>147416</v>
      </c>
    </row>
    <row r="137" spans="1:76">
      <c r="A137" s="2">
        <v>2002</v>
      </c>
      <c r="B137" s="2">
        <v>3</v>
      </c>
      <c r="C137" s="14">
        <f t="shared" si="34"/>
        <v>904</v>
      </c>
      <c r="D137" s="14">
        <f t="shared" si="35"/>
        <v>5320</v>
      </c>
      <c r="E137" s="14">
        <f t="shared" si="36"/>
        <v>10524</v>
      </c>
      <c r="G137" s="200">
        <f>[4]FCST!$D77</f>
        <v>1302983</v>
      </c>
      <c r="H137" s="200">
        <f>[4]FCST!$E77</f>
        <v>149305</v>
      </c>
      <c r="I137" s="200">
        <f>[4]FCST!$H77</f>
        <v>19083</v>
      </c>
      <c r="K137" s="199">
        <f>[5]RMWh!$L115</f>
        <v>1177500</v>
      </c>
      <c r="L137" s="199">
        <f>[5]CMWh!$L115</f>
        <v>794245</v>
      </c>
      <c r="M137" s="199">
        <f>[5]IMWh!$E115</f>
        <v>293776</v>
      </c>
      <c r="N137" s="15">
        <f>'Billing Mo'!AH137</f>
        <v>81571</v>
      </c>
      <c r="O137" s="15">
        <f>'Billing Mo'!AI137</f>
        <v>211347</v>
      </c>
      <c r="P137" s="199">
        <f>[5]SHLMWh!$E115</f>
        <v>2394</v>
      </c>
      <c r="Q137" s="199">
        <f>[5]SPAMWh!$L115</f>
        <v>200826</v>
      </c>
      <c r="S137" s="15">
        <f>[1]RESID!$AB235/[1]RESID!$U235*1000</f>
        <v>903.69559694946133</v>
      </c>
      <c r="T137" s="25">
        <f t="shared" si="40"/>
        <v>904</v>
      </c>
      <c r="U137" s="40"/>
      <c r="V137" s="15">
        <f>[1]COML!$AB235/[1]COML!$J235*1000</f>
        <v>5319.6142125180004</v>
      </c>
      <c r="W137" s="25">
        <f t="shared" si="41"/>
        <v>5320</v>
      </c>
      <c r="X137" s="40"/>
      <c r="Y137" s="15">
        <f>[1]SPA!$AB235/[1]SPA!$F235*1000</f>
        <v>10518.305138008694</v>
      </c>
      <c r="Z137" s="25">
        <f t="shared" si="42"/>
        <v>10524</v>
      </c>
      <c r="AA137" s="40"/>
      <c r="AC137" s="7"/>
      <c r="AE137" s="199">
        <f>[5]RMWh!$I115</f>
        <v>17202851</v>
      </c>
      <c r="AF137" s="199">
        <f>[5]RMWh!$O115</f>
        <v>17600957</v>
      </c>
      <c r="AG137" s="25"/>
      <c r="AH137" s="25"/>
      <c r="AJ137" s="199">
        <f>[5]CMWh!$I115</f>
        <v>11045298</v>
      </c>
      <c r="AK137" s="199">
        <f>[5]CMWh!$O115</f>
        <v>11096884</v>
      </c>
      <c r="AL137" s="25"/>
      <c r="AM137" s="25"/>
      <c r="AO137" s="199">
        <f>[5]SPAMWh!$I115</f>
        <v>2698955</v>
      </c>
      <c r="AP137" s="199">
        <f>[5]SPAMWh!$O115</f>
        <v>2727657</v>
      </c>
      <c r="AQ137" s="25"/>
      <c r="AR137" s="25"/>
      <c r="AT137" s="14">
        <f t="shared" si="29"/>
        <v>13442.306411262629</v>
      </c>
      <c r="AU137" s="14">
        <f t="shared" si="29"/>
        <v>13753.386408186518</v>
      </c>
      <c r="AX137" s="14"/>
      <c r="AY137" s="14">
        <f t="shared" si="43"/>
        <v>74778.475167321769</v>
      </c>
      <c r="AZ137" s="14">
        <f t="shared" si="43"/>
        <v>75127.720830044636</v>
      </c>
      <c r="BD137" s="15">
        <f>SUM(TOTAL_PEF_B!O126:O137)</f>
        <v>2805819</v>
      </c>
      <c r="BI137" s="15">
        <f>SUM('Billing Mo'!AH126:AH137)</f>
        <v>969723</v>
      </c>
      <c r="BN137" s="199">
        <f>[5]TMWh!$I115</f>
        <v>34747751</v>
      </c>
      <c r="BO137" s="199">
        <f>[5]TMWh!$O115</f>
        <v>35226145</v>
      </c>
      <c r="BR137" s="14"/>
      <c r="BS137" s="199">
        <f>[3]RC!$I115</f>
        <v>1279754.4166666667</v>
      </c>
      <c r="BX137" s="199">
        <f>[3]CC!$I115</f>
        <v>147706.91666666666</v>
      </c>
    </row>
    <row r="138" spans="1:76">
      <c r="A138" s="2">
        <v>2002</v>
      </c>
      <c r="B138" s="2">
        <v>4</v>
      </c>
      <c r="C138" s="14">
        <f t="shared" si="34"/>
        <v>964</v>
      </c>
      <c r="D138" s="14">
        <f t="shared" si="35"/>
        <v>5791</v>
      </c>
      <c r="E138" s="14">
        <f t="shared" si="36"/>
        <v>11245</v>
      </c>
      <c r="G138" s="200">
        <f>[4]FCST!$D78</f>
        <v>1297434</v>
      </c>
      <c r="H138" s="200">
        <f>[4]FCST!$E78</f>
        <v>149090</v>
      </c>
      <c r="I138" s="200">
        <f>[4]FCST!$H78</f>
        <v>19082</v>
      </c>
      <c r="K138" s="199">
        <f>[5]RMWh!$L116</f>
        <v>1251144</v>
      </c>
      <c r="L138" s="199">
        <f>[5]CMWh!$L116</f>
        <v>863367</v>
      </c>
      <c r="M138" s="199">
        <f>[5]IMWh!$E116</f>
        <v>313469</v>
      </c>
      <c r="N138" s="15">
        <f>'Billing Mo'!AH138</f>
        <v>85567</v>
      </c>
      <c r="O138" s="15">
        <f>'Billing Mo'!AI138</f>
        <v>224691</v>
      </c>
      <c r="P138" s="199">
        <f>[5]SHLMWh!$E116</f>
        <v>1721</v>
      </c>
      <c r="Q138" s="199">
        <f>[5]SPAMWh!$L116</f>
        <v>214568</v>
      </c>
      <c r="S138" s="15">
        <f>[1]RESID!$AB236/[1]RESID!$U236*1000</f>
        <v>964.32188458141218</v>
      </c>
      <c r="T138" s="25">
        <f t="shared" si="40"/>
        <v>964</v>
      </c>
      <c r="U138" s="40"/>
      <c r="V138" s="15">
        <f>[1]COML!$AB236/[1]COML!$J236*1000</f>
        <v>5790.9115299483528</v>
      </c>
      <c r="W138" s="25">
        <f t="shared" si="41"/>
        <v>5791</v>
      </c>
      <c r="X138" s="40"/>
      <c r="Y138" s="15">
        <f>[1]SPA!$AB236/[1]SPA!$F236*1000</f>
        <v>11647.37813483878</v>
      </c>
      <c r="Z138" s="25">
        <f t="shared" si="42"/>
        <v>11245</v>
      </c>
      <c r="AA138" s="40"/>
      <c r="AC138" s="7"/>
      <c r="AE138" s="199">
        <f>[5]RMWh!$I116</f>
        <v>17345097</v>
      </c>
      <c r="AF138" s="199">
        <f>[5]RMWh!$O116</f>
        <v>17682556</v>
      </c>
      <c r="AG138" s="15"/>
      <c r="AH138" s="25"/>
      <c r="AJ138" s="199">
        <f>[5]CMWh!$I116</f>
        <v>11109334</v>
      </c>
      <c r="AK138" s="199">
        <f>[5]CMWh!$O116</f>
        <v>11103960</v>
      </c>
      <c r="AL138" s="15"/>
      <c r="AM138" s="25"/>
      <c r="AO138" s="199">
        <f>[5]SPAMWh!$I116</f>
        <v>2712216</v>
      </c>
      <c r="AP138" s="199">
        <f>[5]SPAMWh!$O116</f>
        <v>2729671</v>
      </c>
      <c r="AQ138" s="15"/>
      <c r="AR138" s="25"/>
      <c r="AT138" s="14">
        <f t="shared" si="29"/>
        <v>13531.228821005156</v>
      </c>
      <c r="AU138" s="14">
        <f t="shared" si="29"/>
        <v>13794.486786452542</v>
      </c>
      <c r="AX138" s="14"/>
      <c r="AY138" s="14">
        <f t="shared" si="43"/>
        <v>75076.425760439364</v>
      </c>
      <c r="AZ138" s="14">
        <f t="shared" si="43"/>
        <v>75040.108487771475</v>
      </c>
      <c r="BD138" s="15">
        <f>SUM(TOTAL_PEF_B!O127:O138)</f>
        <v>2789829</v>
      </c>
      <c r="BI138" s="15">
        <f>SUM('Billing Mo'!AH127:AH138)</f>
        <v>960830</v>
      </c>
      <c r="BN138" s="199">
        <f>[5]TMWh!$I116</f>
        <v>34946973</v>
      </c>
      <c r="BO138" s="199">
        <f>[5]TMWh!$O116</f>
        <v>35296513</v>
      </c>
      <c r="BR138" s="14"/>
      <c r="BS138" s="199">
        <f>[3]RC!$I116</f>
        <v>1281856.75</v>
      </c>
      <c r="BX138" s="199">
        <f>[3]CC!$I116</f>
        <v>147973.66666666666</v>
      </c>
    </row>
    <row r="139" spans="1:76">
      <c r="A139" s="2">
        <v>2002</v>
      </c>
      <c r="B139" s="2">
        <v>5</v>
      </c>
      <c r="C139" s="14">
        <f t="shared" si="34"/>
        <v>1034</v>
      </c>
      <c r="D139" s="14">
        <f t="shared" si="35"/>
        <v>6138</v>
      </c>
      <c r="E139" s="14">
        <f t="shared" si="36"/>
        <v>11752</v>
      </c>
      <c r="G139" s="200">
        <f>[4]FCST!$D79</f>
        <v>1294841</v>
      </c>
      <c r="H139" s="200">
        <f>[4]FCST!$E79</f>
        <v>150562</v>
      </c>
      <c r="I139" s="200">
        <f>[4]FCST!$H79</f>
        <v>19132</v>
      </c>
      <c r="K139" s="199">
        <f>[5]RMWh!$L117</f>
        <v>1338911</v>
      </c>
      <c r="L139" s="199">
        <f>[5]CMWh!$L117</f>
        <v>924215</v>
      </c>
      <c r="M139" s="199">
        <f>[5]IMWh!$E117</f>
        <v>351077</v>
      </c>
      <c r="N139" s="15">
        <f>'Billing Mo'!AH139</f>
        <v>99652</v>
      </c>
      <c r="O139" s="15">
        <f>'Billing Mo'!AI139</f>
        <v>272375</v>
      </c>
      <c r="P139" s="199">
        <f>[5]SHLMWh!$E117</f>
        <v>2953</v>
      </c>
      <c r="Q139" s="199">
        <f>[5]SPAMWh!$L117</f>
        <v>224831</v>
      </c>
      <c r="S139" s="15">
        <f>[1]RESID!$AB237/[1]RESID!$U237*1000</f>
        <v>1034.0350668537681</v>
      </c>
      <c r="T139" s="25">
        <f t="shared" si="40"/>
        <v>1034</v>
      </c>
      <c r="U139" s="40"/>
      <c r="V139" s="15">
        <f>[1]COML!$AB237/[1]COML!$J237*1000</f>
        <v>6138.4346647892562</v>
      </c>
      <c r="W139" s="25">
        <f t="shared" si="41"/>
        <v>6138</v>
      </c>
      <c r="X139" s="40"/>
      <c r="Y139" s="15">
        <f>[1]SPA!$AB237/[1]SPA!$F237*1000</f>
        <v>11320.225567695485</v>
      </c>
      <c r="Z139" s="25">
        <f t="shared" si="42"/>
        <v>11752</v>
      </c>
      <c r="AA139" s="40"/>
      <c r="AC139" s="7"/>
      <c r="AE139" s="199">
        <f>[5]RMWh!$I117</f>
        <v>17738502</v>
      </c>
      <c r="AF139" s="199">
        <f>[5]RMWh!$O117</f>
        <v>17780129</v>
      </c>
      <c r="AG139" s="15"/>
      <c r="AH139" s="25"/>
      <c r="AJ139" s="199">
        <f>[5]CMWh!$I117</f>
        <v>11231228</v>
      </c>
      <c r="AK139" s="199">
        <f>[5]CMWh!$O117</f>
        <v>11138015</v>
      </c>
      <c r="AL139" s="15"/>
      <c r="AM139" s="25"/>
      <c r="AO139" s="199">
        <f>[5]SPAMWh!$I117</f>
        <v>2737869</v>
      </c>
      <c r="AP139" s="199">
        <f>[5]SPAMWh!$O117</f>
        <v>2730980</v>
      </c>
      <c r="AQ139" s="15"/>
      <c r="AR139" s="25"/>
      <c r="AT139" s="14">
        <f t="shared" si="29"/>
        <v>13811.599531009619</v>
      </c>
      <c r="AU139" s="14">
        <f t="shared" si="29"/>
        <v>13844.01125628819</v>
      </c>
      <c r="AX139" s="14"/>
      <c r="AY139" s="14">
        <f t="shared" si="43"/>
        <v>75708.275263525982</v>
      </c>
      <c r="AZ139" s="14">
        <f t="shared" si="43"/>
        <v>75079.938321017195</v>
      </c>
      <c r="BD139" s="15">
        <f>SUM(TOTAL_PEF_B!O128:O139)</f>
        <v>2822516</v>
      </c>
      <c r="BI139" s="15">
        <f>SUM('Billing Mo'!AH128:AH139)</f>
        <v>971160</v>
      </c>
      <c r="BN139" s="199">
        <f>[5]TMWh!$I117</f>
        <v>35511583</v>
      </c>
      <c r="BO139" s="199">
        <f>[5]TMWh!$O117</f>
        <v>35453108</v>
      </c>
      <c r="BR139" s="14"/>
      <c r="BS139" s="199">
        <f>[3]RC!$I117</f>
        <v>1284319.1666666667</v>
      </c>
      <c r="BX139" s="199">
        <f>[3]CC!$I117</f>
        <v>148348.75</v>
      </c>
    </row>
    <row r="140" spans="1:76">
      <c r="A140" s="2">
        <v>2002</v>
      </c>
      <c r="B140" s="2">
        <v>6</v>
      </c>
      <c r="C140" s="14">
        <f t="shared" si="34"/>
        <v>1320</v>
      </c>
      <c r="D140" s="14">
        <f t="shared" si="35"/>
        <v>6697</v>
      </c>
      <c r="E140" s="14">
        <f t="shared" si="36"/>
        <v>12830</v>
      </c>
      <c r="G140" s="200">
        <f>[4]FCST!$D80</f>
        <v>1295383</v>
      </c>
      <c r="H140" s="200">
        <f>[4]FCST!$E80</f>
        <v>150249</v>
      </c>
      <c r="I140" s="200">
        <f>[4]FCST!$H80</f>
        <v>19120</v>
      </c>
      <c r="J140" s="15"/>
      <c r="K140" s="199">
        <f>[5]RMWh!$L118</f>
        <v>1709877</v>
      </c>
      <c r="L140" s="199">
        <f>[5]CMWh!$L118</f>
        <v>1006233</v>
      </c>
      <c r="M140" s="199">
        <f>[5]IMWh!$E118</f>
        <v>332117</v>
      </c>
      <c r="N140" s="15">
        <f>'Billing Mo'!AH140</f>
        <v>67021</v>
      </c>
      <c r="O140" s="15">
        <f>'Billing Mo'!AI140</f>
        <v>244146</v>
      </c>
      <c r="P140" s="199">
        <f>[5]SHLMWh!$E118</f>
        <v>2338</v>
      </c>
      <c r="Q140" s="199">
        <f>[5]SPAMWh!$L118</f>
        <v>245315</v>
      </c>
      <c r="S140" s="15">
        <f>[1]RESID!$AB238/[1]RESID!$U238*1000</f>
        <v>1319.9779524665678</v>
      </c>
      <c r="T140" s="25">
        <f t="shared" si="40"/>
        <v>1320</v>
      </c>
      <c r="U140" s="40"/>
      <c r="V140" s="15">
        <f>[1]COML!$AB238/[1]COML!$J238*1000</f>
        <v>6697.1028093365012</v>
      </c>
      <c r="W140" s="25">
        <f t="shared" si="41"/>
        <v>6697</v>
      </c>
      <c r="X140" s="40"/>
      <c r="Y140" s="15">
        <f>[1]SPA!$AB238/[1]SPA!$F238*1000</f>
        <v>13338.861399597628</v>
      </c>
      <c r="Z140" s="25">
        <f t="shared" si="42"/>
        <v>12830</v>
      </c>
      <c r="AA140" s="40"/>
      <c r="AC140" s="7"/>
      <c r="AE140" s="199">
        <f>[5]RMWh!$I118</f>
        <v>17757294</v>
      </c>
      <c r="AF140" s="199">
        <f>[5]RMWh!$O118</f>
        <v>17832581</v>
      </c>
      <c r="AG140" s="25"/>
      <c r="AH140" s="25"/>
      <c r="AJ140" s="199">
        <f>[5]CMWh!$I118</f>
        <v>11209952</v>
      </c>
      <c r="AK140" s="199">
        <f>[5]CMWh!$O118</f>
        <v>11125687</v>
      </c>
      <c r="AL140" s="25"/>
      <c r="AM140" s="25"/>
      <c r="AO140" s="199">
        <f>[5]SPAMWh!$I118</f>
        <v>2746104</v>
      </c>
      <c r="AP140" s="199">
        <f>[5]SPAMWh!$O118</f>
        <v>2741999</v>
      </c>
      <c r="AQ140" s="25"/>
      <c r="AR140" s="25"/>
      <c r="AT140" s="14">
        <f t="shared" si="29"/>
        <v>13799.573010651809</v>
      </c>
      <c r="AU140" s="14">
        <f t="shared" si="29"/>
        <v>13858.080148803203</v>
      </c>
      <c r="AX140" s="14"/>
      <c r="AY140" s="14">
        <f t="shared" si="43"/>
        <v>75402.334724571789</v>
      </c>
      <c r="AZ140" s="14">
        <f t="shared" si="43"/>
        <v>74835.536781497081</v>
      </c>
      <c r="BD140" s="15">
        <f>SUM(TOTAL_PEF_B!O129:O140)</f>
        <v>2807337</v>
      </c>
      <c r="BI140" s="15">
        <f>SUM('Billing Mo'!AH129:AH140)</f>
        <v>951885</v>
      </c>
      <c r="BN140" s="199">
        <f>[5]TMWh!$I118</f>
        <v>35505170</v>
      </c>
      <c r="BO140" s="199">
        <f>[5]TMWh!$O118</f>
        <v>35492087</v>
      </c>
      <c r="BR140" s="14"/>
      <c r="BS140" s="199">
        <f>[3]RC!$I118</f>
        <v>1286800.25</v>
      </c>
      <c r="BX140" s="199">
        <f>[3]CC!$I118</f>
        <v>148668.5</v>
      </c>
    </row>
    <row r="141" spans="1:76">
      <c r="A141" s="2">
        <v>2002</v>
      </c>
      <c r="B141" s="2">
        <v>7</v>
      </c>
      <c r="C141" s="14">
        <f t="shared" si="34"/>
        <v>1435</v>
      </c>
      <c r="D141" s="14">
        <f t="shared" si="35"/>
        <v>7096</v>
      </c>
      <c r="E141" s="14">
        <f t="shared" si="36"/>
        <v>12761</v>
      </c>
      <c r="G141" s="200">
        <f>[4]FCST!$D81</f>
        <v>1296698</v>
      </c>
      <c r="H141" s="200">
        <f>[4]FCST!$E81</f>
        <v>150245</v>
      </c>
      <c r="I141" s="200">
        <f>[4]FCST!$H81</f>
        <v>19140</v>
      </c>
      <c r="J141" s="15"/>
      <c r="K141" s="199">
        <f>[5]RMWh!$L119</f>
        <v>1860234</v>
      </c>
      <c r="L141" s="199">
        <f>[5]CMWh!$L119</f>
        <v>1066186</v>
      </c>
      <c r="M141" s="199">
        <f>[5]IMWh!$E119</f>
        <v>335987</v>
      </c>
      <c r="N141" s="15">
        <f>'Billing Mo'!AH141</f>
        <v>80934</v>
      </c>
      <c r="O141" s="15">
        <f>'Billing Mo'!AI141</f>
        <v>263389</v>
      </c>
      <c r="P141" s="199">
        <f>[5]SHLMWh!$E119</f>
        <v>2489</v>
      </c>
      <c r="Q141" s="199">
        <f>[5]SPAMWh!$L119</f>
        <v>244246</v>
      </c>
      <c r="S141" s="15">
        <f>[1]RESID!$AB239/[1]RESID!$U239*1000</f>
        <v>1434.5930972362107</v>
      </c>
      <c r="T141" s="25">
        <f t="shared" si="40"/>
        <v>1435</v>
      </c>
      <c r="U141" s="14"/>
      <c r="V141" s="15">
        <f>[1]COML!$AB239/[1]COML!$J239*1000</f>
        <v>7096.3160171719528</v>
      </c>
      <c r="W141" s="25">
        <f t="shared" si="41"/>
        <v>7096</v>
      </c>
      <c r="X141" s="14"/>
      <c r="Y141" s="15">
        <f>[1]SPA!$AB239/[1]SPA!$F239*1000</f>
        <v>12472.348465505796</v>
      </c>
      <c r="Z141" s="25">
        <f t="shared" si="42"/>
        <v>12761</v>
      </c>
      <c r="AA141" s="14"/>
      <c r="AC141" s="14"/>
      <c r="AE141" s="199">
        <f>[5]RMWh!$I119</f>
        <v>17737207</v>
      </c>
      <c r="AF141" s="199">
        <f>[5]RMWh!$O119</f>
        <v>17895758</v>
      </c>
      <c r="AG141" s="25"/>
      <c r="AH141" s="25"/>
      <c r="AJ141" s="199">
        <f>[5]CMWh!$I119</f>
        <v>11203403</v>
      </c>
      <c r="AK141" s="199">
        <f>[5]CMWh!$O119</f>
        <v>11139762</v>
      </c>
      <c r="AL141" s="25"/>
      <c r="AM141" s="25"/>
      <c r="AO141" s="199">
        <f>[5]SPAMWh!$I119</f>
        <v>2748167</v>
      </c>
      <c r="AP141" s="199">
        <f>[5]SPAMWh!$O119</f>
        <v>2751029</v>
      </c>
      <c r="AQ141" s="25"/>
      <c r="AR141" s="25"/>
      <c r="AT141" s="14">
        <f t="shared" si="29"/>
        <v>13758.029463418292</v>
      </c>
      <c r="AU141" s="14">
        <f t="shared" si="29"/>
        <v>13881.011020179423</v>
      </c>
      <c r="AX141" s="14"/>
      <c r="AY141" s="14">
        <f t="shared" si="43"/>
        <v>75221.082809817846</v>
      </c>
      <c r="AZ141" s="14">
        <f t="shared" si="43"/>
        <v>74793.788983906241</v>
      </c>
      <c r="BD141" s="15">
        <f>SUM(TOTAL_PEF_B!O130:O141)</f>
        <v>2849627</v>
      </c>
      <c r="BI141" s="15">
        <f>SUM('Billing Mo'!AH130:AH141)</f>
        <v>949182</v>
      </c>
      <c r="BN141" s="199">
        <f>[5]TMWh!$I119</f>
        <v>35509129</v>
      </c>
      <c r="BO141" s="199">
        <f>[5]TMWh!$O119</f>
        <v>35606901</v>
      </c>
      <c r="BR141" s="14"/>
      <c r="BS141" s="199">
        <f>[3]RC!$I119</f>
        <v>1289225.8333333333</v>
      </c>
      <c r="BX141" s="199">
        <f>[3]CC!$I119</f>
        <v>148939.66666666666</v>
      </c>
    </row>
    <row r="142" spans="1:76">
      <c r="A142" s="2">
        <v>2002</v>
      </c>
      <c r="B142" s="2">
        <v>8</v>
      </c>
      <c r="C142" s="14">
        <f t="shared" si="34"/>
        <v>1465</v>
      </c>
      <c r="D142" s="14">
        <f t="shared" si="35"/>
        <v>7128</v>
      </c>
      <c r="E142" s="14">
        <f t="shared" si="36"/>
        <v>13155</v>
      </c>
      <c r="G142" s="200">
        <f>[4]FCST!$D82</f>
        <v>1299529</v>
      </c>
      <c r="H142" s="200">
        <f>[4]FCST!$E82</f>
        <v>151473</v>
      </c>
      <c r="I142" s="200">
        <f>[4]FCST!$H82</f>
        <v>19137</v>
      </c>
      <c r="K142" s="199">
        <f>[5]RMWh!$L120</f>
        <v>1904023</v>
      </c>
      <c r="L142" s="199">
        <f>[5]CMWh!$L120</f>
        <v>1079642</v>
      </c>
      <c r="M142" s="199">
        <f>[5]IMWh!$E120</f>
        <v>315853</v>
      </c>
      <c r="N142" s="15">
        <f>'Billing Mo'!AH142</f>
        <v>84523</v>
      </c>
      <c r="O142" s="15">
        <f>'Billing Mo'!AI142</f>
        <v>227675</v>
      </c>
      <c r="P142" s="199">
        <f>[5]SHLMWh!$E120</f>
        <v>2305</v>
      </c>
      <c r="Q142" s="199">
        <f>[5]SPAMWh!$L120</f>
        <v>251754</v>
      </c>
      <c r="S142" s="15">
        <f>[1]RESID!$AB240/[1]RESID!$U240*1000</f>
        <v>1465.1639170807268</v>
      </c>
      <c r="T142" s="25">
        <f t="shared" si="40"/>
        <v>1465</v>
      </c>
      <c r="U142" s="14"/>
      <c r="V142" s="15">
        <f>[1]COML!$AB240/[1]COML!$J240*1000</f>
        <v>7127.6201039129091</v>
      </c>
      <c r="W142" s="25">
        <f t="shared" si="41"/>
        <v>7128</v>
      </c>
      <c r="X142" s="14"/>
      <c r="Y142" s="15">
        <f>[1]SPA!$AB240/[1]SPA!$F240*1000</f>
        <v>13079.488778054863</v>
      </c>
      <c r="Z142" s="25">
        <f t="shared" si="42"/>
        <v>13155</v>
      </c>
      <c r="AA142" s="14"/>
      <c r="AC142" s="14"/>
      <c r="AE142" s="199">
        <f>[5]RMWh!$I120</f>
        <v>17839934</v>
      </c>
      <c r="AF142" s="199">
        <f>[5]RMWh!$O120</f>
        <v>17941283</v>
      </c>
      <c r="AG142" s="25"/>
      <c r="AH142" s="25"/>
      <c r="AJ142" s="199">
        <f>[5]CMWh!$I120</f>
        <v>11227636</v>
      </c>
      <c r="AK142" s="199">
        <f>[5]CMWh!$O120</f>
        <v>11149039</v>
      </c>
      <c r="AL142" s="25"/>
      <c r="AM142" s="25"/>
      <c r="AO142" s="199">
        <f>[5]SPAMWh!$I120</f>
        <v>2757833</v>
      </c>
      <c r="AP142" s="199">
        <f>[5]SPAMWh!$O120</f>
        <v>2755607</v>
      </c>
      <c r="AQ142" s="25"/>
      <c r="AR142" s="25"/>
      <c r="AT142" s="14">
        <f t="shared" si="29"/>
        <v>13810.228005720995</v>
      </c>
      <c r="AU142" s="14">
        <f t="shared" si="29"/>
        <v>13888.684170309485</v>
      </c>
      <c r="AX142" s="14"/>
      <c r="AY142" s="14">
        <f t="shared" si="43"/>
        <v>75201.135064023183</v>
      </c>
      <c r="AZ142" s="14">
        <f t="shared" si="43"/>
        <v>74674.703354567406</v>
      </c>
      <c r="BD142" s="15">
        <f>SUM(TOTAL_PEF_B!O131:O142)</f>
        <v>2828222</v>
      </c>
      <c r="BI142" s="15">
        <f>SUM('Billing Mo'!AH131:AH142)</f>
        <v>983004</v>
      </c>
      <c r="BN142" s="199">
        <f>[5]TMWh!$I120</f>
        <v>35662352</v>
      </c>
      <c r="BO142" s="199">
        <f>[5]TMWh!$O120</f>
        <v>35682878</v>
      </c>
      <c r="BR142" s="14"/>
      <c r="BS142" s="199">
        <f>[3]RC!$I120</f>
        <v>1291791.4166666667</v>
      </c>
      <c r="BX142" s="199">
        <f>[3]CC!$I120</f>
        <v>149301.41666666666</v>
      </c>
    </row>
    <row r="143" spans="1:76">
      <c r="A143" s="2">
        <v>2002</v>
      </c>
      <c r="B143" s="2">
        <v>9</v>
      </c>
      <c r="C143" s="14">
        <f t="shared" si="34"/>
        <v>1479</v>
      </c>
      <c r="D143" s="14">
        <f t="shared" si="35"/>
        <v>7126</v>
      </c>
      <c r="E143" s="14">
        <f t="shared" si="36"/>
        <v>14139</v>
      </c>
      <c r="G143" s="200">
        <f>[4]FCST!$D83</f>
        <v>1301799</v>
      </c>
      <c r="H143" s="200">
        <f>[4]FCST!$E83</f>
        <v>151734</v>
      </c>
      <c r="I143" s="200">
        <f>[4]FCST!$H83</f>
        <v>19284</v>
      </c>
      <c r="K143" s="199">
        <f>[5]RMWh!$L121</f>
        <v>1925313</v>
      </c>
      <c r="L143" s="199">
        <f>[5]CMWh!$L121</f>
        <v>1081256</v>
      </c>
      <c r="M143" s="199">
        <f>[5]IMWh!$E121</f>
        <v>326953</v>
      </c>
      <c r="N143" s="15">
        <f>'Billing Mo'!AH143</f>
        <v>87313</v>
      </c>
      <c r="O143" s="15">
        <f>'Billing Mo'!AI143</f>
        <v>238805</v>
      </c>
      <c r="P143" s="199">
        <f>[5]SHLMWh!$E121</f>
        <v>2342</v>
      </c>
      <c r="Q143" s="199">
        <f>[5]SPAMWh!$L121</f>
        <v>272655</v>
      </c>
      <c r="S143" s="15">
        <f>[1]RESID!$AB241/[1]RESID!$U241*1000</f>
        <v>1478.9633422671243</v>
      </c>
      <c r="T143" s="25">
        <f t="shared" si="40"/>
        <v>1479</v>
      </c>
      <c r="U143" s="14"/>
      <c r="V143" s="15">
        <f>[1]COML!$AB241/[1]COML!$J241*1000</f>
        <v>7125.9968102073362</v>
      </c>
      <c r="W143" s="25">
        <f t="shared" si="41"/>
        <v>7126</v>
      </c>
      <c r="X143" s="14"/>
      <c r="Y143" s="15">
        <f>[1]SPA!$AB241/[1]SPA!$F241*1000</f>
        <v>14125.006475677355</v>
      </c>
      <c r="Z143" s="25">
        <f t="shared" si="42"/>
        <v>14139</v>
      </c>
      <c r="AA143" s="14"/>
      <c r="AC143" s="14"/>
      <c r="AE143" s="199">
        <f>[5]RMWh!$I121</f>
        <v>17827386</v>
      </c>
      <c r="AF143" s="199">
        <f>[5]RMWh!$O121</f>
        <v>17988057</v>
      </c>
      <c r="AG143" s="25"/>
      <c r="AJ143" s="199">
        <f>[5]CMWh!$I121</f>
        <v>11204259</v>
      </c>
      <c r="AK143" s="199">
        <f>[5]CMWh!$O121</f>
        <v>11142257</v>
      </c>
      <c r="AL143" s="25"/>
      <c r="AO143" s="199">
        <f>[5]SPAMWh!$I121</f>
        <v>2751376</v>
      </c>
      <c r="AP143" s="199">
        <f>[5]SPAMWh!$O121</f>
        <v>2753306</v>
      </c>
      <c r="AQ143" s="25"/>
      <c r="AT143" s="14">
        <f t="shared" ref="AT143:AU186" si="44">AE143/AVERAGE($G132:$G143)*1000</f>
        <v>13773.690248437933</v>
      </c>
      <c r="AU143" s="14">
        <f t="shared" si="44"/>
        <v>13897.82693263307</v>
      </c>
      <c r="AX143" s="14"/>
      <c r="AY143" s="14">
        <f t="shared" si="43"/>
        <v>74878.845967491317</v>
      </c>
      <c r="AZ143" s="14">
        <f t="shared" si="43"/>
        <v>74464.482268144813</v>
      </c>
      <c r="BD143" s="15">
        <f>SUM(TOTAL_PEF_B!O132:O143)</f>
        <v>2824548</v>
      </c>
      <c r="BI143" s="15">
        <f>SUM('Billing Mo'!AH132:AH143)</f>
        <v>983714</v>
      </c>
      <c r="BN143" s="199">
        <f>[5]TMWh!$I121</f>
        <v>35621677</v>
      </c>
      <c r="BO143" s="199">
        <f>[5]TMWh!$O121</f>
        <v>35722276</v>
      </c>
      <c r="BR143" s="14"/>
      <c r="BS143" s="199">
        <f>[3]RC!$I121</f>
        <v>1294307.1666666667</v>
      </c>
      <c r="BX143" s="199">
        <f>[3]CC!$I121</f>
        <v>149631.83333333334</v>
      </c>
    </row>
    <row r="144" spans="1:76">
      <c r="A144" s="2">
        <v>2002</v>
      </c>
      <c r="B144" s="2">
        <v>10</v>
      </c>
      <c r="C144" s="14">
        <f t="shared" si="34"/>
        <v>1260</v>
      </c>
      <c r="D144" s="14">
        <f t="shared" si="35"/>
        <v>6668</v>
      </c>
      <c r="E144" s="14">
        <f t="shared" si="36"/>
        <v>13263</v>
      </c>
      <c r="G144" s="200">
        <f>[4]FCST!$D84</f>
        <v>1304134</v>
      </c>
      <c r="H144" s="200">
        <f>[4]FCST!$E84</f>
        <v>151409</v>
      </c>
      <c r="I144" s="200">
        <f>[4]FCST!$H84</f>
        <v>19211</v>
      </c>
      <c r="K144" s="199">
        <f>[5]RMWh!$L122</f>
        <v>1643826</v>
      </c>
      <c r="L144" s="199">
        <f>[5]CMWh!$L122</f>
        <v>1009603</v>
      </c>
      <c r="M144" s="199">
        <f>[5]IMWh!$E122</f>
        <v>318748</v>
      </c>
      <c r="N144" s="15">
        <f>'Billing Mo'!AH144</f>
        <v>79585</v>
      </c>
      <c r="O144" s="15">
        <f>'Billing Mo'!AI144</f>
        <v>235582</v>
      </c>
      <c r="P144" s="199">
        <f>[5]SHLMWh!$E122</f>
        <v>2309</v>
      </c>
      <c r="Q144" s="199">
        <f>[5]SPAMWh!$L122</f>
        <v>254800</v>
      </c>
      <c r="S144" s="15">
        <f>[1]RESID!$AB242/[1]RESID!$U242*1000</f>
        <v>1260.473233578758</v>
      </c>
      <c r="T144" s="25">
        <f t="shared" si="40"/>
        <v>1260</v>
      </c>
      <c r="U144" s="14"/>
      <c r="V144" s="15">
        <f>[1]COML!$AB242/[1]COML!$J242*1000</f>
        <v>6668.0514368366476</v>
      </c>
      <c r="W144" s="25">
        <f t="shared" si="41"/>
        <v>6668</v>
      </c>
      <c r="X144" s="14"/>
      <c r="Y144" s="15">
        <f>[1]SPA!$AB242/[1]SPA!$F242*1000</f>
        <v>13604.570452239843</v>
      </c>
      <c r="Z144" s="25">
        <f t="shared" si="42"/>
        <v>13263</v>
      </c>
      <c r="AA144" s="14"/>
      <c r="AC144" s="14"/>
      <c r="AE144" s="199">
        <f>[5]RMWh!$I122</f>
        <v>18205406</v>
      </c>
      <c r="AF144" s="199">
        <f>[5]RMWh!$O122</f>
        <v>18032091</v>
      </c>
      <c r="AG144" s="25"/>
      <c r="AJ144" s="199">
        <f>[5]CMWh!$I122</f>
        <v>11323761</v>
      </c>
      <c r="AK144" s="199">
        <f>[5]CMWh!$O122</f>
        <v>11173169</v>
      </c>
      <c r="AL144" s="25"/>
      <c r="AO144" s="199">
        <f>[5]SPAMWh!$I122</f>
        <v>2788604</v>
      </c>
      <c r="AP144" s="199">
        <f>[5]SPAMWh!$O122</f>
        <v>2763222</v>
      </c>
      <c r="AQ144" s="25"/>
      <c r="AT144" s="14">
        <f t="shared" si="44"/>
        <v>14038.828969543631</v>
      </c>
      <c r="AU144" s="14">
        <f t="shared" si="44"/>
        <v>13905.179676423968</v>
      </c>
      <c r="AX144" s="14"/>
      <c r="AY144" s="14">
        <f t="shared" si="43"/>
        <v>75532.611535353019</v>
      </c>
      <c r="AZ144" s="14">
        <f t="shared" si="43"/>
        <v>74528.121327874076</v>
      </c>
      <c r="BD144" s="15">
        <f>SUM(TOTAL_PEF_B!O133:O144)</f>
        <v>2827629</v>
      </c>
      <c r="BI144" s="15">
        <f>SUM('Billing Mo'!AH133:AH144)</f>
        <v>985685</v>
      </c>
      <c r="BN144" s="199">
        <f>[5]TMWh!$I122</f>
        <v>36162077</v>
      </c>
      <c r="BO144" s="199">
        <f>[5]TMWh!$O122</f>
        <v>35812788</v>
      </c>
      <c r="BR144" s="14"/>
      <c r="BS144" s="199">
        <f>[3]RC!$I122</f>
        <v>1296789.5</v>
      </c>
      <c r="BX144" s="199">
        <f>[3]CC!$I122</f>
        <v>149918.83333333334</v>
      </c>
    </row>
    <row r="145" spans="1:76">
      <c r="A145" s="2">
        <v>2002</v>
      </c>
      <c r="B145" s="2">
        <v>11</v>
      </c>
      <c r="C145" s="14">
        <f t="shared" si="34"/>
        <v>1030</v>
      </c>
      <c r="D145" s="14">
        <f t="shared" si="35"/>
        <v>6160</v>
      </c>
      <c r="E145" s="14">
        <f t="shared" si="36"/>
        <v>12654</v>
      </c>
      <c r="G145" s="200">
        <f>[4]FCST!$D85</f>
        <v>1310475</v>
      </c>
      <c r="H145" s="200">
        <f>[4]FCST!$E85</f>
        <v>152072</v>
      </c>
      <c r="I145" s="200">
        <f>[4]FCST!$H85</f>
        <v>19395</v>
      </c>
      <c r="K145" s="199">
        <f>[5]RMWh!$L123</f>
        <v>1349589</v>
      </c>
      <c r="L145" s="199">
        <f>[5]CMWh!$L123</f>
        <v>936823</v>
      </c>
      <c r="M145" s="199">
        <f>[5]IMWh!$E123</f>
        <v>301469</v>
      </c>
      <c r="N145" s="15">
        <f>'Billing Mo'!AH145</f>
        <v>97892</v>
      </c>
      <c r="O145" s="15">
        <f>'Billing Mo'!AI145</f>
        <v>224659</v>
      </c>
      <c r="P145" s="199">
        <f>[5]SHLMWh!$E123</f>
        <v>2086</v>
      </c>
      <c r="Q145" s="199">
        <f>[5]SPAMWh!$L123</f>
        <v>245419</v>
      </c>
      <c r="S145" s="15">
        <f>[1]RESID!$AB243/[1]RESID!$U243*1000</f>
        <v>1029.8471928117667</v>
      </c>
      <c r="T145" s="25">
        <f t="shared" si="40"/>
        <v>1030</v>
      </c>
      <c r="U145" s="14"/>
      <c r="V145" s="15">
        <f>[1]COML!$AB243/[1]COML!$J243*1000</f>
        <v>6160.3911305171232</v>
      </c>
      <c r="W145" s="25">
        <f t="shared" si="41"/>
        <v>6160</v>
      </c>
      <c r="X145" s="14"/>
      <c r="Y145" s="15">
        <f>[1]SPA!$AB243/[1]SPA!$F243*1000</f>
        <v>12105.707098110788</v>
      </c>
      <c r="Z145" s="25">
        <f t="shared" si="42"/>
        <v>12654</v>
      </c>
      <c r="AA145" s="14"/>
      <c r="AC145" s="14"/>
      <c r="AE145" s="199">
        <f>[5]RMWh!$I123</f>
        <v>18499601</v>
      </c>
      <c r="AF145" s="199">
        <f>[5]RMWh!$O123</f>
        <v>18135826</v>
      </c>
      <c r="AG145" s="25"/>
      <c r="AJ145" s="199">
        <f>[5]CMWh!$I123</f>
        <v>11428807</v>
      </c>
      <c r="AK145" s="199">
        <f>[5]CMWh!$O123</f>
        <v>11224105</v>
      </c>
      <c r="AL145" s="25"/>
      <c r="AO145" s="199">
        <f>[5]SPAMWh!$I123</f>
        <v>2825459</v>
      </c>
      <c r="AP145" s="199">
        <f>[5]SPAMWh!$O123</f>
        <v>2786024</v>
      </c>
      <c r="AQ145" s="25"/>
      <c r="AT145" s="14">
        <f t="shared" si="44"/>
        <v>14240.397723642571</v>
      </c>
      <c r="AU145" s="14">
        <f t="shared" si="44"/>
        <v>13960.375431166205</v>
      </c>
      <c r="AX145" s="14"/>
      <c r="AY145" s="14">
        <f t="shared" si="43"/>
        <v>76072.401683796212</v>
      </c>
      <c r="AZ145" s="14">
        <f t="shared" si="43"/>
        <v>74709.864651761585</v>
      </c>
      <c r="BD145" s="15">
        <f>SUM(TOTAL_PEF_B!O134:O145)</f>
        <v>2813355</v>
      </c>
      <c r="BI145" s="15">
        <f>SUM('Billing Mo'!AH134:AH145)</f>
        <v>993537</v>
      </c>
      <c r="BN145" s="199">
        <f>[5]TMWh!$I123</f>
        <v>36572822</v>
      </c>
      <c r="BO145" s="199">
        <f>[5]TMWh!$O123</f>
        <v>35964910</v>
      </c>
      <c r="BR145" s="14"/>
      <c r="BS145" s="199">
        <f>[3]RC!$I123</f>
        <v>1299093</v>
      </c>
      <c r="BX145" s="199">
        <f>[3]CC!$I123</f>
        <v>150235.91666666666</v>
      </c>
    </row>
    <row r="146" spans="1:76">
      <c r="A146" s="2">
        <v>2002</v>
      </c>
      <c r="B146" s="2">
        <v>12</v>
      </c>
      <c r="C146" s="14">
        <f t="shared" si="34"/>
        <v>1021</v>
      </c>
      <c r="D146" s="14">
        <f t="shared" si="35"/>
        <v>5859</v>
      </c>
      <c r="E146" s="14">
        <f t="shared" si="36"/>
        <v>11817</v>
      </c>
      <c r="G146" s="200">
        <f>[4]FCST!$D86</f>
        <v>1316369</v>
      </c>
      <c r="H146" s="200">
        <f>[4]FCST!$E86</f>
        <v>152090</v>
      </c>
      <c r="I146" s="200">
        <f>[4]FCST!$H86</f>
        <v>19331</v>
      </c>
      <c r="J146" s="15"/>
      <c r="K146" s="199">
        <f>[5]RMWh!$L124</f>
        <v>1344329</v>
      </c>
      <c r="L146" s="199">
        <f>[5]CMWh!$L124</f>
        <v>891117</v>
      </c>
      <c r="M146" s="199">
        <f>[5]IMWh!$E124</f>
        <v>336322</v>
      </c>
      <c r="N146" s="15">
        <f>'Billing Mo'!AH146</f>
        <v>90482</v>
      </c>
      <c r="O146" s="15">
        <f>'Billing Mo'!AI146</f>
        <v>248289</v>
      </c>
      <c r="P146" s="199">
        <f>[5]SHLMWh!$E124</f>
        <v>2661</v>
      </c>
      <c r="Q146" s="199">
        <f>[5]SPAMWh!$L124</f>
        <v>228441</v>
      </c>
      <c r="S146" s="15">
        <f>[1]RESID!$AB244/[1]RESID!$U244*1000</f>
        <v>1021.2402449465156</v>
      </c>
      <c r="T146" s="25">
        <f t="shared" si="40"/>
        <v>1021</v>
      </c>
      <c r="U146" s="14"/>
      <c r="V146" s="15">
        <f>[1]COML!$AB244/[1]COML!$J244*1000</f>
        <v>5859.1426129265565</v>
      </c>
      <c r="W146" s="25">
        <f t="shared" si="41"/>
        <v>5859</v>
      </c>
      <c r="X146" s="14"/>
      <c r="Y146" s="15">
        <f>[1]SPA!$AB244/[1]SPA!$F244*1000</f>
        <v>12000.472788400924</v>
      </c>
      <c r="Z146" s="25">
        <f t="shared" si="42"/>
        <v>11817</v>
      </c>
      <c r="AA146" s="14"/>
      <c r="AC146" s="14"/>
      <c r="AE146" s="199">
        <f>[5]RMWh!$I124</f>
        <v>18742732</v>
      </c>
      <c r="AF146" s="199">
        <f>[5]RMWh!$O124</f>
        <v>18196533</v>
      </c>
      <c r="AG146" s="25"/>
      <c r="AJ146" s="199">
        <f>[5]CMWh!$I124</f>
        <v>11410352</v>
      </c>
      <c r="AK146" s="199">
        <f>[5]CMWh!$O124</f>
        <v>11260100</v>
      </c>
      <c r="AL146" s="25"/>
      <c r="AO146" s="199">
        <f>[5]SPAMWh!$I124</f>
        <v>2820424</v>
      </c>
      <c r="AP146" s="199">
        <f>[5]SPAMWh!$O124</f>
        <v>2788658</v>
      </c>
      <c r="AQ146" s="25"/>
      <c r="AT146" s="14">
        <f t="shared" si="44"/>
        <v>14402.26037960382</v>
      </c>
      <c r="AU146" s="14">
        <f t="shared" si="44"/>
        <v>13982.551010816003</v>
      </c>
      <c r="AX146" s="14"/>
      <c r="AY146" s="14">
        <f t="shared" si="43"/>
        <v>75800.720892884128</v>
      </c>
      <c r="AZ146" s="14">
        <f t="shared" si="43"/>
        <v>74802.573779140614</v>
      </c>
      <c r="BD146" s="15">
        <f>SUM(TOTAL_PEF_B!O135:O146)</f>
        <v>2833890</v>
      </c>
      <c r="BI146" s="15">
        <f>SUM('Billing Mo'!AH135:AH146)</f>
        <v>1001170</v>
      </c>
      <c r="BN146" s="199">
        <f>[5]TMWh!$I124</f>
        <v>36817108</v>
      </c>
      <c r="BO146" s="199">
        <f>[5]TMWh!$O124</f>
        <v>36088891</v>
      </c>
      <c r="BR146" s="14"/>
      <c r="BS146" s="199">
        <f>[3]RC!$I124</f>
        <v>1301374.3333333333</v>
      </c>
      <c r="BX146" s="199">
        <f>[3]CC!$I124</f>
        <v>150530.91666666666</v>
      </c>
    </row>
    <row r="147" spans="1:76">
      <c r="A147" s="2">
        <v>2003</v>
      </c>
      <c r="B147" s="2">
        <v>1</v>
      </c>
      <c r="C147" s="14">
        <f t="shared" si="34"/>
        <v>1137</v>
      </c>
      <c r="D147" s="14">
        <f t="shared" si="35"/>
        <v>5464</v>
      </c>
      <c r="E147" s="14">
        <f t="shared" si="36"/>
        <v>11138</v>
      </c>
      <c r="G147" s="200">
        <f>[4]FCST!$D87</f>
        <v>1322388</v>
      </c>
      <c r="H147" s="200">
        <f>[4]FCST!$E87</f>
        <v>152285</v>
      </c>
      <c r="I147" s="200">
        <f>[4]FCST!$H87</f>
        <v>19437</v>
      </c>
      <c r="J147" s="15"/>
      <c r="K147" s="199">
        <f>[5]RMWh!$L125</f>
        <v>1503324</v>
      </c>
      <c r="L147" s="199">
        <f>[5]CMWh!$L125</f>
        <v>832148</v>
      </c>
      <c r="M147" s="199">
        <f>[5]IMWh!$E125</f>
        <v>316983</v>
      </c>
      <c r="N147" s="15">
        <f>'Billing Mo'!AH147</f>
        <v>83782</v>
      </c>
      <c r="O147" s="15">
        <f>'Billing Mo'!AI147</f>
        <v>213319</v>
      </c>
      <c r="P147" s="199">
        <f>[5]SHLMWh!$E125</f>
        <v>2355</v>
      </c>
      <c r="Q147" s="199">
        <f>[5]SPAMWh!$L125</f>
        <v>216496</v>
      </c>
      <c r="S147" s="15">
        <f>[1]RESID!$AB245/[1]RESID!$U245*1000</f>
        <v>1136.8251980507991</v>
      </c>
      <c r="T147" s="25">
        <f t="shared" si="40"/>
        <v>1137</v>
      </c>
      <c r="U147" s="14"/>
      <c r="V147" s="15">
        <f>[1]COML!$AB245/[1]COML!$J245*1000</f>
        <v>5464.4121220080769</v>
      </c>
      <c r="W147" s="25">
        <f t="shared" si="41"/>
        <v>5464</v>
      </c>
      <c r="X147" s="14"/>
      <c r="Y147" s="15">
        <f>[1]SPA!$AB245/[1]SPA!$F245*1000</f>
        <v>11176.871450696954</v>
      </c>
      <c r="Z147" s="25">
        <f t="shared" si="42"/>
        <v>11138</v>
      </c>
      <c r="AA147" s="14"/>
      <c r="AC147" s="14"/>
      <c r="AE147" s="199">
        <f>[5]RMWh!$I125</f>
        <v>18897301</v>
      </c>
      <c r="AF147" s="199">
        <f>[5]RMWh!$O125</f>
        <v>18290860</v>
      </c>
      <c r="AG147" s="25"/>
      <c r="AJ147" s="199">
        <f>[5]CMWh!$I125</f>
        <v>11379910</v>
      </c>
      <c r="AK147" s="199">
        <f>[5]CMWh!$O125</f>
        <v>11255612</v>
      </c>
      <c r="AL147" s="25"/>
      <c r="AO147" s="199">
        <f>[5]SPAMWh!$I125</f>
        <v>2827982</v>
      </c>
      <c r="AP147" s="199">
        <f>[5]SPAMWh!$O125</f>
        <v>2800325</v>
      </c>
      <c r="AQ147" s="25"/>
      <c r="AT147" s="14">
        <f t="shared" si="44"/>
        <v>14495.471915134916</v>
      </c>
      <c r="AU147" s="14">
        <f t="shared" si="44"/>
        <v>14030.291809061233</v>
      </c>
      <c r="AX147" s="14"/>
      <c r="AY147" s="14">
        <f t="shared" si="43"/>
        <v>75451.75270901341</v>
      </c>
      <c r="AZ147" s="14">
        <f t="shared" si="43"/>
        <v>74627.624753851633</v>
      </c>
      <c r="BD147" s="15">
        <f>SUM(TOTAL_PEF_B!O136:O147)</f>
        <v>2835338</v>
      </c>
      <c r="BI147" s="15">
        <f>SUM('Billing Mo'!AH136:AH147)</f>
        <v>1026497</v>
      </c>
      <c r="BN147" s="199">
        <f>[5]TMWh!$I125</f>
        <v>36994625</v>
      </c>
      <c r="BO147" s="199">
        <f>[5]TMWh!$O125</f>
        <v>36236229</v>
      </c>
      <c r="BR147" s="14"/>
      <c r="BS147" s="199">
        <f>[3]RC!$I125</f>
        <v>1303669.25</v>
      </c>
      <c r="BX147" s="199">
        <f>[3]CC!$I125</f>
        <v>150823.66666666666</v>
      </c>
    </row>
    <row r="148" spans="1:76">
      <c r="A148" s="2">
        <v>2003</v>
      </c>
      <c r="B148" s="2">
        <v>2</v>
      </c>
      <c r="C148" s="14">
        <f t="shared" si="34"/>
        <v>1028</v>
      </c>
      <c r="D148" s="14">
        <f t="shared" si="35"/>
        <v>5120</v>
      </c>
      <c r="E148" s="14">
        <f t="shared" si="36"/>
        <v>11109</v>
      </c>
      <c r="G148" s="200">
        <f>[4]FCST!$D88</f>
        <v>1327540</v>
      </c>
      <c r="H148" s="200">
        <f>[4]FCST!$E88</f>
        <v>152728</v>
      </c>
      <c r="I148" s="200">
        <f>[4]FCST!$H88</f>
        <v>19544</v>
      </c>
      <c r="J148" s="15"/>
      <c r="K148" s="199">
        <f>[5]RMWh!$L126</f>
        <v>1364305</v>
      </c>
      <c r="L148" s="199">
        <f>[5]CMWh!$L126</f>
        <v>781949</v>
      </c>
      <c r="M148" s="199">
        <f>[5]IMWh!$E126</f>
        <v>324334</v>
      </c>
      <c r="N148" s="15">
        <f>'Billing Mo'!AH148</f>
        <v>107708</v>
      </c>
      <c r="O148" s="15">
        <f>'Billing Mo'!AI148</f>
        <v>214472</v>
      </c>
      <c r="P148" s="199">
        <f>[5]SHLMWh!$E126</f>
        <v>2465</v>
      </c>
      <c r="Q148" s="199">
        <f>[5]SPAMWh!$L126</f>
        <v>217114</v>
      </c>
      <c r="S148" s="15">
        <f>[1]RESID!$AB246/[1]RESID!$U246*1000</f>
        <v>1027.6940807809933</v>
      </c>
      <c r="T148" s="25">
        <f t="shared" si="40"/>
        <v>1028</v>
      </c>
      <c r="U148" s="14"/>
      <c r="V148" s="15">
        <f>[1]COML!$AB246/[1]COML!$J246*1000</f>
        <v>5119.8797862867314</v>
      </c>
      <c r="W148" s="25">
        <f t="shared" si="41"/>
        <v>5120</v>
      </c>
      <c r="X148" s="14"/>
      <c r="Y148" s="15">
        <f>[1]SPA!$AB246/[1]SPA!$F246*1000</f>
        <v>11128.914859808294</v>
      </c>
      <c r="Z148" s="25">
        <f t="shared" si="42"/>
        <v>11109</v>
      </c>
      <c r="AA148" s="14"/>
      <c r="AC148" s="14"/>
      <c r="AE148" s="199">
        <f>[5]RMWh!$I126</f>
        <v>19320019</v>
      </c>
      <c r="AF148" s="199">
        <f>[5]RMWh!$O126</f>
        <v>18372375</v>
      </c>
      <c r="AG148" s="25"/>
      <c r="AJ148" s="199">
        <f>[5]CMWh!$I126</f>
        <v>11381472</v>
      </c>
      <c r="AK148" s="199">
        <f>[5]CMWh!$O126</f>
        <v>11266784</v>
      </c>
      <c r="AL148" s="25"/>
      <c r="AO148" s="199">
        <f>[5]SPAMWh!$I126</f>
        <v>2841707</v>
      </c>
      <c r="AP148" s="199">
        <f>[5]SPAMWh!$O126</f>
        <v>2816465</v>
      </c>
      <c r="AQ148" s="25"/>
      <c r="AT148" s="14">
        <f t="shared" si="44"/>
        <v>14795.567690325703</v>
      </c>
      <c r="AU148" s="14">
        <f t="shared" si="44"/>
        <v>14069.84734044763</v>
      </c>
      <c r="AX148" s="14"/>
      <c r="AY148" s="14">
        <f t="shared" si="43"/>
        <v>75322.358515851723</v>
      </c>
      <c r="AZ148" s="14">
        <f t="shared" si="43"/>
        <v>74563.35558077741</v>
      </c>
      <c r="BD148" s="15">
        <f>SUM(TOTAL_PEF_B!O137:O148)</f>
        <v>2818749</v>
      </c>
      <c r="BI148" s="15">
        <f>SUM('Billing Mo'!AH137:AH148)</f>
        <v>1046030</v>
      </c>
      <c r="BN148" s="199">
        <f>[5]TMWh!$I126</f>
        <v>37438704</v>
      </c>
      <c r="BO148" s="199">
        <f>[5]TMWh!$O126</f>
        <v>36351130</v>
      </c>
      <c r="BR148" s="14"/>
      <c r="BS148" s="199">
        <f>[3]RC!$I126</f>
        <v>1305797.75</v>
      </c>
      <c r="BX148" s="199">
        <f>[3]CC!$I126</f>
        <v>151103.5</v>
      </c>
    </row>
    <row r="149" spans="1:76">
      <c r="A149" s="2">
        <v>2003</v>
      </c>
      <c r="B149" s="2">
        <v>3</v>
      </c>
      <c r="C149" s="14">
        <f t="shared" si="34"/>
        <v>958</v>
      </c>
      <c r="D149" s="14">
        <f t="shared" si="35"/>
        <v>5377</v>
      </c>
      <c r="E149" s="14">
        <f t="shared" si="36"/>
        <v>11055</v>
      </c>
      <c r="G149" s="200">
        <f>[4]FCST!$D89</f>
        <v>1330550</v>
      </c>
      <c r="H149" s="200">
        <f>[4]FCST!$E89</f>
        <v>152966</v>
      </c>
      <c r="I149" s="200">
        <f>[4]FCST!$H89</f>
        <v>19456</v>
      </c>
      <c r="J149" s="15"/>
      <c r="K149" s="199">
        <f>[5]RMWh!$L127</f>
        <v>1274273</v>
      </c>
      <c r="L149" s="199">
        <f>[5]CMWh!$L127</f>
        <v>822540</v>
      </c>
      <c r="M149" s="199">
        <f>[5]IMWh!$E127</f>
        <v>296401</v>
      </c>
      <c r="N149" s="15">
        <f>'Billing Mo'!AH149</f>
        <v>76074</v>
      </c>
      <c r="O149" s="15">
        <f>'Billing Mo'!AI149</f>
        <v>220352</v>
      </c>
      <c r="P149" s="199">
        <f>[5]SHLMWh!$E127</f>
        <v>2286</v>
      </c>
      <c r="Q149" s="199">
        <f>[5]SPAMWh!$L127</f>
        <v>215088</v>
      </c>
      <c r="S149" s="15">
        <f>[1]RESID!$AB247/[1]RESID!$U247*1000</f>
        <v>957.70395701025893</v>
      </c>
      <c r="T149" s="25">
        <f t="shared" si="40"/>
        <v>958</v>
      </c>
      <c r="U149" s="14"/>
      <c r="V149" s="15">
        <f>[1]COML!$AB247/[1]COML!$J247*1000</f>
        <v>5377.2733810127738</v>
      </c>
      <c r="W149" s="25">
        <f t="shared" si="41"/>
        <v>5377</v>
      </c>
      <c r="X149" s="14"/>
      <c r="Y149" s="15">
        <f>[1]SPA!$AB247/[1]SPA!$F247*1000</f>
        <v>11205.418077624381</v>
      </c>
      <c r="Z149" s="25">
        <f t="shared" si="42"/>
        <v>11055</v>
      </c>
      <c r="AA149" s="14"/>
      <c r="AC149" s="14"/>
      <c r="AE149" s="199">
        <f>[5]RMWh!$I127</f>
        <v>19278687</v>
      </c>
      <c r="AF149" s="199">
        <f>[5]RMWh!$O127</f>
        <v>18469148</v>
      </c>
      <c r="AG149" s="25"/>
      <c r="AJ149" s="199">
        <f>[5]CMWh!$I127</f>
        <v>11431793</v>
      </c>
      <c r="AK149" s="199">
        <f>[5]CMWh!$O127</f>
        <v>11295079</v>
      </c>
      <c r="AL149" s="25"/>
      <c r="AO149" s="199">
        <f>[5]SPAMWh!$I127</f>
        <v>2859952</v>
      </c>
      <c r="AP149" s="199">
        <f>[5]SPAMWh!$O127</f>
        <v>2830727</v>
      </c>
      <c r="AQ149" s="25"/>
      <c r="AT149" s="14">
        <f t="shared" si="44"/>
        <v>14737.98691991025</v>
      </c>
      <c r="AU149" s="14">
        <f t="shared" si="44"/>
        <v>14119.118259759422</v>
      </c>
      <c r="AX149" s="14"/>
      <c r="AY149" s="14">
        <f t="shared" si="43"/>
        <v>75502.938791999346</v>
      </c>
      <c r="AZ149" s="14">
        <f t="shared" si="43"/>
        <v>74599.99130388358</v>
      </c>
      <c r="BD149" s="15">
        <f>SUM(TOTAL_PEF_B!O138:O149)</f>
        <v>2827754</v>
      </c>
      <c r="BI149" s="15">
        <f>SUM('Billing Mo'!AH138:AH149)</f>
        <v>1040533</v>
      </c>
      <c r="BN149" s="199">
        <f>[5]TMWh!$I127</f>
        <v>37468455</v>
      </c>
      <c r="BO149" s="199">
        <f>[5]TMWh!$O127</f>
        <v>36492977</v>
      </c>
      <c r="BR149" s="14"/>
      <c r="BS149" s="199">
        <f>[3]RC!$I127</f>
        <v>1308095</v>
      </c>
      <c r="BX149" s="199">
        <f>[3]CC!$I127</f>
        <v>151408.58333333334</v>
      </c>
    </row>
    <row r="150" spans="1:76">
      <c r="A150" s="2">
        <v>2003</v>
      </c>
      <c r="B150" s="2">
        <v>4</v>
      </c>
      <c r="C150" s="14">
        <f t="shared" si="34"/>
        <v>952</v>
      </c>
      <c r="D150" s="14">
        <f t="shared" si="35"/>
        <v>5672</v>
      </c>
      <c r="E150" s="14">
        <f t="shared" si="36"/>
        <v>11272</v>
      </c>
      <c r="G150" s="200">
        <f>[4]FCST!$D90</f>
        <v>1329175</v>
      </c>
      <c r="H150" s="200">
        <f>[4]FCST!$E90</f>
        <v>154125</v>
      </c>
      <c r="I150" s="200">
        <f>[4]FCST!$H90</f>
        <v>19627</v>
      </c>
      <c r="J150" s="15"/>
      <c r="K150" s="199">
        <f>[5]RMWh!$L128</f>
        <v>1265228</v>
      </c>
      <c r="L150" s="199">
        <f>[5]CMWh!$L128</f>
        <v>874195</v>
      </c>
      <c r="M150" s="199">
        <f>[5]IMWh!$E128</f>
        <v>324866</v>
      </c>
      <c r="N150" s="15">
        <f>'Billing Mo'!AH150</f>
        <v>81792</v>
      </c>
      <c r="O150" s="15">
        <f>'Billing Mo'!AI150</f>
        <v>243442</v>
      </c>
      <c r="P150" s="199">
        <f>[5]SHLMWh!$E128</f>
        <v>2430</v>
      </c>
      <c r="Q150" s="199">
        <f>[5]SPAMWh!$L128</f>
        <v>221232</v>
      </c>
      <c r="S150" s="15">
        <f>[1]RESID!$AB248/[1]RESID!$U248*1000</f>
        <v>951.88970602065194</v>
      </c>
      <c r="T150" s="25">
        <f t="shared" si="40"/>
        <v>952</v>
      </c>
      <c r="U150" s="14"/>
      <c r="V150" s="15">
        <f>[1]COML!$AB248/[1]COML!$J248*1000</f>
        <v>5671.9870235198705</v>
      </c>
      <c r="W150" s="25">
        <f t="shared" si="41"/>
        <v>5672</v>
      </c>
      <c r="X150" s="14"/>
      <c r="Y150" s="15">
        <f>[1]SPA!$AB248/[1]SPA!$F248*1000</f>
        <v>11207.294832826747</v>
      </c>
      <c r="Z150" s="25">
        <f t="shared" si="42"/>
        <v>11272</v>
      </c>
      <c r="AA150" s="14"/>
      <c r="AC150" s="14"/>
      <c r="AE150" s="199">
        <f>[5]RMWh!$I128</f>
        <v>19265412</v>
      </c>
      <c r="AF150" s="199">
        <f>[5]RMWh!$O128</f>
        <v>18483232</v>
      </c>
      <c r="AG150" s="25"/>
      <c r="AJ150" s="199">
        <f>[5]CMWh!$I128</f>
        <v>11413366</v>
      </c>
      <c r="AK150" s="199">
        <f>[5]CMWh!$O128</f>
        <v>11305907</v>
      </c>
      <c r="AL150" s="25"/>
      <c r="AO150" s="199">
        <f>[5]SPAMWh!$I128</f>
        <v>2860644</v>
      </c>
      <c r="AP150" s="199">
        <f>[5]SPAMWh!$O128</f>
        <v>2837391</v>
      </c>
      <c r="AQ150" s="25"/>
      <c r="AT150" s="14">
        <f t="shared" si="44"/>
        <v>14698.117685549278</v>
      </c>
      <c r="AU150" s="14">
        <f t="shared" si="44"/>
        <v>14101.37084767823</v>
      </c>
      <c r="AX150" s="14"/>
      <c r="AY150" s="14">
        <f t="shared" si="43"/>
        <v>75172.91587309778</v>
      </c>
      <c r="AZ150" s="14">
        <f t="shared" si="43"/>
        <v>74465.148649405193</v>
      </c>
      <c r="BD150" s="15">
        <f>SUM(TOTAL_PEF_B!O139:O150)</f>
        <v>2846505</v>
      </c>
      <c r="BI150" s="15">
        <f>SUM('Billing Mo'!AH139:AH150)</f>
        <v>1036758</v>
      </c>
      <c r="BN150" s="199">
        <f>[5]TMWh!$I128</f>
        <v>37449551</v>
      </c>
      <c r="BO150" s="199">
        <f>[5]TMWh!$O128</f>
        <v>36536659</v>
      </c>
      <c r="BR150" s="14"/>
      <c r="BS150" s="199">
        <f>[3]RC!$I128</f>
        <v>1310740.0833333333</v>
      </c>
      <c r="BX150" s="199">
        <f>[3]CC!$I128</f>
        <v>151828.16666666666</v>
      </c>
    </row>
    <row r="151" spans="1:76">
      <c r="A151" s="2">
        <v>2003</v>
      </c>
      <c r="B151" s="2">
        <v>5</v>
      </c>
      <c r="C151" s="14">
        <f t="shared" si="34"/>
        <v>1065</v>
      </c>
      <c r="D151" s="14">
        <f t="shared" si="35"/>
        <v>6120</v>
      </c>
      <c r="E151" s="14">
        <f t="shared" si="36"/>
        <v>12050</v>
      </c>
      <c r="G151" s="200">
        <f>[4]FCST!$D91</f>
        <v>1327247</v>
      </c>
      <c r="H151" s="200">
        <f>[4]FCST!$E91</f>
        <v>154246</v>
      </c>
      <c r="I151" s="200">
        <f>[4]FCST!$H91</f>
        <v>19622</v>
      </c>
      <c r="J151" s="15"/>
      <c r="K151" s="199">
        <f>[5]RMWh!$L129</f>
        <v>1412988</v>
      </c>
      <c r="L151" s="199">
        <f>[5]CMWh!$L129</f>
        <v>943961</v>
      </c>
      <c r="M151" s="199">
        <f>[5]IMWh!$E129</f>
        <v>305247</v>
      </c>
      <c r="N151" s="15">
        <f>'Billing Mo'!AH151</f>
        <v>73709</v>
      </c>
      <c r="O151" s="15">
        <f>'Billing Mo'!AI151</f>
        <v>232361</v>
      </c>
      <c r="P151" s="199">
        <f>[5]SHLMWh!$E129</f>
        <v>2365</v>
      </c>
      <c r="Q151" s="199">
        <f>[5]SPAMWh!$L129</f>
        <v>236443</v>
      </c>
      <c r="S151" s="15">
        <f>[1]RESID!$AB249/[1]RESID!$U249*1000</f>
        <v>1064.6006357520491</v>
      </c>
      <c r="T151" s="25">
        <f t="shared" si="40"/>
        <v>1065</v>
      </c>
      <c r="U151" s="77"/>
      <c r="V151" s="15">
        <f>[1]COML!$AB249/[1]COML!$J249*1000</f>
        <v>6119.8410331548312</v>
      </c>
      <c r="W151" s="25">
        <f t="shared" si="41"/>
        <v>6120</v>
      </c>
      <c r="X151" s="40"/>
      <c r="Y151" s="15">
        <f>[1]SPA!$AB249/[1]SPA!$F249*1000</f>
        <v>12041.301690772052</v>
      </c>
      <c r="Z151" s="25">
        <f t="shared" si="42"/>
        <v>12050</v>
      </c>
      <c r="AA151" s="40"/>
      <c r="AC151" s="7"/>
      <c r="AE151" s="199">
        <f>[5]RMWh!$I129</f>
        <v>19231770</v>
      </c>
      <c r="AF151" s="199">
        <f>[5]RMWh!$O129</f>
        <v>18557309</v>
      </c>
      <c r="AG151" s="25"/>
      <c r="AJ151" s="199">
        <f>[5]CMWh!$I129</f>
        <v>11399830</v>
      </c>
      <c r="AK151" s="199">
        <f>[5]CMWh!$O129</f>
        <v>11325653</v>
      </c>
      <c r="AL151" s="25"/>
      <c r="AO151" s="199">
        <f>[5]SPAMWh!$I129</f>
        <v>2862932</v>
      </c>
      <c r="AP151" s="199">
        <f>[5]SPAMWh!$O129</f>
        <v>2849003</v>
      </c>
      <c r="AQ151" s="25"/>
      <c r="AT151" s="14">
        <f t="shared" si="44"/>
        <v>14642.283970845783</v>
      </c>
      <c r="AU151" s="14">
        <f t="shared" si="44"/>
        <v>14128.77692031114</v>
      </c>
      <c r="AX151" s="14"/>
      <c r="AY151" s="14">
        <f t="shared" si="43"/>
        <v>74932.247748986381</v>
      </c>
      <c r="AZ151" s="14">
        <f t="shared" si="43"/>
        <v>74444.674746469973</v>
      </c>
      <c r="BD151" s="15">
        <f>SUM(TOTAL_PEF_B!O140:O151)</f>
        <v>2806491</v>
      </c>
      <c r="BI151" s="15">
        <f>SUM('Billing Mo'!AH140:AH151)</f>
        <v>1010815</v>
      </c>
      <c r="BN151" s="199">
        <f>[5]TMWh!$I129</f>
        <v>37358243</v>
      </c>
      <c r="BO151" s="199">
        <f>[5]TMWh!$O129</f>
        <v>36595676</v>
      </c>
      <c r="BR151" s="14"/>
      <c r="BS151" s="199">
        <f>[3]RC!$I129</f>
        <v>1313440.5833333333</v>
      </c>
      <c r="BX151" s="199">
        <f>[3]CC!$I129</f>
        <v>152135.16666666666</v>
      </c>
    </row>
    <row r="152" spans="1:76">
      <c r="A152" s="2">
        <v>2003</v>
      </c>
      <c r="B152" s="2">
        <v>6</v>
      </c>
      <c r="C152" s="14">
        <f t="shared" si="34"/>
        <v>1360</v>
      </c>
      <c r="D152" s="14">
        <f t="shared" si="35"/>
        <v>6909</v>
      </c>
      <c r="E152" s="14">
        <f t="shared" si="36"/>
        <v>13218</v>
      </c>
      <c r="G152" s="200">
        <f>[4]FCST!$D92</f>
        <v>1328067</v>
      </c>
      <c r="H152" s="200">
        <f>[4]FCST!$E92</f>
        <v>154196</v>
      </c>
      <c r="I152" s="200">
        <f>[4]FCST!$H92</f>
        <v>19586</v>
      </c>
      <c r="J152" s="15"/>
      <c r="K152" s="199">
        <f>[5]RMWh!$L130</f>
        <v>1805962</v>
      </c>
      <c r="L152" s="199">
        <f>[5]CMWh!$L130</f>
        <v>1065321</v>
      </c>
      <c r="M152" s="199">
        <f>[5]IMWh!$E130</f>
        <v>376443</v>
      </c>
      <c r="N152" s="15">
        <f>'Billing Mo'!AH152</f>
        <v>108103</v>
      </c>
      <c r="O152" s="15">
        <f>'Billing Mo'!AI152</f>
        <v>268390</v>
      </c>
      <c r="P152" s="199">
        <f>[5]SHLMWh!$E130</f>
        <v>2393</v>
      </c>
      <c r="Q152" s="199">
        <f>[5]SPAMWh!$L130</f>
        <v>258882</v>
      </c>
      <c r="S152" s="15">
        <f>[1]RESID!$AB250/[1]RESID!$U250*1000</f>
        <v>1359.8425380647211</v>
      </c>
      <c r="T152" s="25">
        <f t="shared" si="40"/>
        <v>1360</v>
      </c>
      <c r="U152" s="77"/>
      <c r="V152" s="15">
        <f>[1]COML!$AB250/[1]COML!$J250*1000</f>
        <v>6908.875716620405</v>
      </c>
      <c r="W152" s="25">
        <f t="shared" si="41"/>
        <v>6909</v>
      </c>
      <c r="X152" s="40"/>
      <c r="Y152" s="15">
        <f>[1]SPA!$AB250/[1]SPA!$F250*1000</f>
        <v>13363.720834193682</v>
      </c>
      <c r="Z152" s="25">
        <f t="shared" si="42"/>
        <v>13218</v>
      </c>
      <c r="AA152" s="40"/>
      <c r="AC152" s="7"/>
      <c r="AE152" s="199">
        <f>[5]RMWh!$I130</f>
        <v>19409737</v>
      </c>
      <c r="AF152" s="199">
        <f>[5]RMWh!$O130</f>
        <v>18653394</v>
      </c>
      <c r="AG152" s="25"/>
      <c r="AJ152" s="199">
        <f>[5]CMWh!$I130</f>
        <v>11481320</v>
      </c>
      <c r="AK152" s="199">
        <f>[5]CMWh!$O130</f>
        <v>11384741</v>
      </c>
      <c r="AL152" s="25"/>
      <c r="AO152" s="199">
        <f>[5]SPAMWh!$I130</f>
        <v>2882563</v>
      </c>
      <c r="AP152" s="199">
        <f>[5]SPAMWh!$O130</f>
        <v>2862570</v>
      </c>
      <c r="AQ152" s="25"/>
      <c r="AT152" s="14">
        <f t="shared" si="44"/>
        <v>14747.199675116537</v>
      </c>
      <c r="AU152" s="14">
        <f t="shared" si="44"/>
        <v>14172.542674669974</v>
      </c>
      <c r="AX152" s="14"/>
      <c r="AY152" s="14">
        <f t="shared" si="43"/>
        <v>75305.080048907679</v>
      </c>
      <c r="AZ152" s="14">
        <f t="shared" si="43"/>
        <v>74671.625940317084</v>
      </c>
      <c r="BD152" s="15">
        <f>SUM(TOTAL_PEF_B!O141:O152)</f>
        <v>2830735</v>
      </c>
      <c r="BI152" s="15">
        <f>SUM('Billing Mo'!AH141:AH152)</f>
        <v>1051897</v>
      </c>
      <c r="BN152" s="199">
        <f>[5]TMWh!$I130</f>
        <v>37681712</v>
      </c>
      <c r="BO152" s="199">
        <f>[5]TMWh!$O130</f>
        <v>36808797</v>
      </c>
      <c r="BR152" s="14"/>
      <c r="BS152" s="199">
        <f>[3]RC!$I130</f>
        <v>1316164.25</v>
      </c>
      <c r="BX152" s="199">
        <f>[3]CC!$I130</f>
        <v>152464.08333333334</v>
      </c>
    </row>
    <row r="153" spans="1:76">
      <c r="A153" s="2">
        <v>2003</v>
      </c>
      <c r="B153" s="2">
        <v>7</v>
      </c>
      <c r="C153" s="14">
        <f t="shared" si="34"/>
        <v>1450</v>
      </c>
      <c r="D153" s="14">
        <f t="shared" si="35"/>
        <v>7137</v>
      </c>
      <c r="E153" s="14">
        <f t="shared" si="36"/>
        <v>12932</v>
      </c>
      <c r="G153" s="200">
        <f>[4]FCST!$D93</f>
        <v>1330368</v>
      </c>
      <c r="H153" s="200">
        <f>[4]FCST!$E93</f>
        <v>154625</v>
      </c>
      <c r="I153" s="200">
        <f>[4]FCST!$H93</f>
        <v>19682</v>
      </c>
      <c r="J153" s="15"/>
      <c r="K153" s="199">
        <f>[5]RMWh!$L131</f>
        <v>1929344</v>
      </c>
      <c r="L153" s="199">
        <f>[5]CMWh!$L131</f>
        <v>1103528</v>
      </c>
      <c r="M153" s="199">
        <f>[5]IMWh!$E131</f>
        <v>337265</v>
      </c>
      <c r="N153" s="15">
        <f>'Billing Mo'!AH153</f>
        <v>101850</v>
      </c>
      <c r="O153" s="15">
        <f>'Billing Mo'!AI153</f>
        <v>234862</v>
      </c>
      <c r="P153" s="199">
        <f>[5]SHLMWh!$E131</f>
        <v>2378</v>
      </c>
      <c r="Q153" s="199">
        <f>[5]SPAMWh!$L131</f>
        <v>254532</v>
      </c>
      <c r="S153" s="15">
        <f>[1]RESID!$AB251/[1]RESID!$U251*1000</f>
        <v>1450.2333189012363</v>
      </c>
      <c r="T153" s="25">
        <f t="shared" si="40"/>
        <v>1450</v>
      </c>
      <c r="U153" s="77"/>
      <c r="V153" s="15">
        <f>[1]COML!$AB251/[1]COML!$J251*1000</f>
        <v>7136.8019401778492</v>
      </c>
      <c r="W153" s="25">
        <f t="shared" si="41"/>
        <v>7137</v>
      </c>
      <c r="X153" s="40"/>
      <c r="Y153" s="15">
        <f>[1]SPA!$AB251/[1]SPA!$F251*1000</f>
        <v>12826.647853255394</v>
      </c>
      <c r="Z153" s="25">
        <f t="shared" si="42"/>
        <v>12932</v>
      </c>
      <c r="AA153" s="40"/>
      <c r="AC153" s="7"/>
      <c r="AE153" s="199">
        <f>[5]RMWh!$I131</f>
        <v>19583117</v>
      </c>
      <c r="AF153" s="199">
        <f>[5]RMWh!$O131</f>
        <v>18722504</v>
      </c>
      <c r="AG153" s="25"/>
      <c r="AJ153" s="199">
        <f>[5]CMWh!$I131</f>
        <v>11545159</v>
      </c>
      <c r="AK153" s="199">
        <f>[5]CMWh!$O131</f>
        <v>11422083</v>
      </c>
      <c r="AL153" s="25"/>
      <c r="AO153" s="199">
        <f>[5]SPAMWh!$I131</f>
        <v>2901604</v>
      </c>
      <c r="AP153" s="199">
        <f>[5]SPAMWh!$O131</f>
        <v>2872856</v>
      </c>
      <c r="AQ153" s="25"/>
      <c r="AT153" s="14">
        <f t="shared" si="44"/>
        <v>14847.27913654347</v>
      </c>
      <c r="AU153" s="14">
        <f t="shared" si="44"/>
        <v>14194.790493415918</v>
      </c>
      <c r="AX153" s="14"/>
      <c r="AY153" s="14">
        <f t="shared" si="43"/>
        <v>75542.944760186903</v>
      </c>
      <c r="AZ153" s="14">
        <f t="shared" si="43"/>
        <v>74737.626836951298</v>
      </c>
      <c r="BD153" s="15">
        <f>SUM(TOTAL_PEF_B!O142:O153)</f>
        <v>2802208</v>
      </c>
      <c r="BI153" s="15">
        <f>SUM('Billing Mo'!AH142:AH153)</f>
        <v>1072813</v>
      </c>
      <c r="BN153" s="199">
        <f>[5]TMWh!$I131</f>
        <v>37939139</v>
      </c>
      <c r="BO153" s="199">
        <f>[5]TMWh!$O131</f>
        <v>36926702</v>
      </c>
      <c r="BR153" s="14"/>
      <c r="BS153" s="199">
        <f>[3]RC!$I131</f>
        <v>1318970.0833333333</v>
      </c>
      <c r="BX153" s="199">
        <f>[3]CC!$I131</f>
        <v>152829.08333333334</v>
      </c>
    </row>
    <row r="154" spans="1:76">
      <c r="A154" s="2">
        <v>2003</v>
      </c>
      <c r="B154" s="2">
        <v>8</v>
      </c>
      <c r="C154" s="14">
        <f t="shared" si="34"/>
        <v>1496</v>
      </c>
      <c r="D154" s="14">
        <f t="shared" si="35"/>
        <v>7205</v>
      </c>
      <c r="E154" s="14">
        <f t="shared" si="36"/>
        <v>12813</v>
      </c>
      <c r="G154" s="200">
        <f>[4]FCST!$D94</f>
        <v>1332916</v>
      </c>
      <c r="H154" s="200">
        <f>[4]FCST!$E94</f>
        <v>154824</v>
      </c>
      <c r="I154" s="200">
        <f>[4]FCST!$H94</f>
        <v>19868</v>
      </c>
      <c r="J154" s="15"/>
      <c r="K154" s="199">
        <f>[5]RMWh!$L132</f>
        <v>1993797</v>
      </c>
      <c r="L154" s="199">
        <f>[5]CMWh!$L132</f>
        <v>1115471</v>
      </c>
      <c r="M154" s="199">
        <f>[5]IMWh!$E132</f>
        <v>342881</v>
      </c>
      <c r="N154" s="15">
        <f>'Billing Mo'!AH154</f>
        <v>105447</v>
      </c>
      <c r="O154" s="15">
        <f>'Billing Mo'!AI154</f>
        <v>237244</v>
      </c>
      <c r="P154" s="199">
        <f>[5]SHLMWh!$E132</f>
        <v>2443</v>
      </c>
      <c r="Q154" s="199">
        <f>[5]SPAMWh!$L132</f>
        <v>254572</v>
      </c>
      <c r="S154" s="15">
        <f>[1]RESID!$AB252/[1]RESID!$U252*1000</f>
        <v>1495.8159403893419</v>
      </c>
      <c r="T154" s="25">
        <f t="shared" si="40"/>
        <v>1496</v>
      </c>
      <c r="U154" s="77"/>
      <c r="V154" s="15">
        <f>[1]COML!$AB252/[1]COML!$J252*1000</f>
        <v>7204.767994626156</v>
      </c>
      <c r="W154" s="25">
        <f t="shared" si="41"/>
        <v>7205</v>
      </c>
      <c r="X154" s="40"/>
      <c r="Y154" s="15">
        <f>[1]SPA!$AB252/[1]SPA!$F252*1000</f>
        <v>12928.999492127983</v>
      </c>
      <c r="Z154" s="25">
        <f t="shared" si="42"/>
        <v>12813</v>
      </c>
      <c r="AA154" s="40"/>
      <c r="AC154" s="7"/>
      <c r="AE154" s="199">
        <f>[5]RMWh!$I132</f>
        <v>19617363</v>
      </c>
      <c r="AF154" s="199">
        <f>[5]RMWh!$O132</f>
        <v>18812278</v>
      </c>
      <c r="AG154" s="25"/>
      <c r="AJ154" s="199">
        <f>[5]CMWh!$I132</f>
        <v>11567740</v>
      </c>
      <c r="AK154" s="199">
        <f>[5]CMWh!$O132</f>
        <v>11457912</v>
      </c>
      <c r="AL154" s="25"/>
      <c r="AO154" s="199">
        <f>[5]SPAMWh!$I132</f>
        <v>2900022</v>
      </c>
      <c r="AP154" s="199">
        <f>[5]SPAMWh!$O132</f>
        <v>2875674</v>
      </c>
      <c r="AQ154" s="25"/>
      <c r="AT154" s="14">
        <f t="shared" si="44"/>
        <v>14841.935592068812</v>
      </c>
      <c r="AU154" s="14">
        <f t="shared" si="44"/>
        <v>14232.831314590707</v>
      </c>
      <c r="AX154" s="14"/>
      <c r="AY154" s="14">
        <f t="shared" si="43"/>
        <v>75552.647907255203</v>
      </c>
      <c r="AZ154" s="14">
        <f t="shared" si="43"/>
        <v>74835.32574974146</v>
      </c>
      <c r="BD154" s="15">
        <f>SUM(TOTAL_PEF_B!O143:O154)</f>
        <v>2811777</v>
      </c>
      <c r="BI154" s="15">
        <f>SUM('Billing Mo'!AH143:AH154)</f>
        <v>1093737</v>
      </c>
      <c r="BN154" s="199">
        <f>[5]TMWh!$I132</f>
        <v>38021550</v>
      </c>
      <c r="BO154" s="199">
        <f>[5]TMWh!$O132</f>
        <v>37082289</v>
      </c>
      <c r="BR154" s="14"/>
      <c r="BS154" s="199">
        <f>[3]RC!$I132</f>
        <v>1321752.3333333333</v>
      </c>
      <c r="BX154" s="199">
        <f>[3]CC!$I132</f>
        <v>153108.33333333334</v>
      </c>
    </row>
    <row r="155" spans="1:76">
      <c r="A155" s="2">
        <v>2003</v>
      </c>
      <c r="B155" s="2">
        <v>9</v>
      </c>
      <c r="C155" s="14">
        <f t="shared" si="34"/>
        <v>1499</v>
      </c>
      <c r="D155" s="14">
        <f t="shared" si="35"/>
        <v>7396</v>
      </c>
      <c r="E155" s="14">
        <f t="shared" si="36"/>
        <v>15351</v>
      </c>
      <c r="G155" s="200">
        <f>[4]FCST!$D95</f>
        <v>1334628</v>
      </c>
      <c r="H155" s="200">
        <f>[4]FCST!$E95</f>
        <v>155151</v>
      </c>
      <c r="I155" s="200">
        <f>[4]FCST!$H95</f>
        <v>19860</v>
      </c>
      <c r="J155" s="15"/>
      <c r="K155" s="199">
        <f>[5]RMWh!$L133</f>
        <v>2000626</v>
      </c>
      <c r="L155" s="199">
        <f>[5]CMWh!$L133</f>
        <v>1147539</v>
      </c>
      <c r="M155" s="199">
        <f>[5]IMWh!$E133</f>
        <v>347283</v>
      </c>
      <c r="N155" s="15">
        <f>'Billing Mo'!AH155</f>
        <v>103657</v>
      </c>
      <c r="O155" s="15">
        <f>'Billing Mo'!AI155</f>
        <v>244575</v>
      </c>
      <c r="P155" s="199">
        <f>[5]SHLMWh!$E133</f>
        <v>2421</v>
      </c>
      <c r="Q155" s="199">
        <f>[5]SPAMWh!$L133</f>
        <v>304861</v>
      </c>
      <c r="S155" s="15">
        <f>[1]RESID!$AB253/[1]RESID!$U253*1000</f>
        <v>1499.0139574473187</v>
      </c>
      <c r="T155" s="25">
        <f t="shared" si="40"/>
        <v>1499</v>
      </c>
      <c r="U155" s="77"/>
      <c r="V155" s="15">
        <f>[1]COML!$AB253/[1]COML!$J253*1000</f>
        <v>7396.2720188719377</v>
      </c>
      <c r="W155" s="25">
        <f t="shared" si="41"/>
        <v>7396</v>
      </c>
      <c r="X155" s="40"/>
      <c r="Y155" s="15">
        <f>[1]SPA!$AB253/[1]SPA!$F253*1000</f>
        <v>15198.215264968343</v>
      </c>
      <c r="Z155" s="25">
        <f t="shared" si="42"/>
        <v>15351</v>
      </c>
      <c r="AA155" s="40"/>
      <c r="AC155" s="7"/>
      <c r="AE155" s="199">
        <f>[5]RMWh!$I133</f>
        <v>19688464</v>
      </c>
      <c r="AF155" s="199">
        <f>[5]RMWh!$O133</f>
        <v>18887591</v>
      </c>
      <c r="AG155" s="25"/>
      <c r="AJ155" s="199">
        <f>[5]CMWh!$I133</f>
        <v>11635252</v>
      </c>
      <c r="AK155" s="199">
        <f>[5]CMWh!$O133</f>
        <v>11524195</v>
      </c>
      <c r="AL155" s="25"/>
      <c r="AO155" s="199">
        <f>[5]SPAMWh!$I133</f>
        <v>2931018</v>
      </c>
      <c r="AP155" s="199">
        <f>[5]SPAMWh!$O133</f>
        <v>2907880</v>
      </c>
      <c r="AQ155" s="25"/>
      <c r="AT155" s="14">
        <f t="shared" si="44"/>
        <v>14864.961223697936</v>
      </c>
      <c r="AU155" s="14">
        <f t="shared" si="44"/>
        <v>14260.295156801776</v>
      </c>
      <c r="AX155" s="14"/>
      <c r="AY155" s="14">
        <f t="shared" si="43"/>
        <v>75852.520512387287</v>
      </c>
      <c r="AZ155" s="14">
        <f t="shared" si="43"/>
        <v>75128.517854727252</v>
      </c>
      <c r="BD155" s="15">
        <f>SUM(TOTAL_PEF_B!O144:O155)</f>
        <v>2817547</v>
      </c>
      <c r="BI155" s="15">
        <f>SUM('Billing Mo'!AH144:AH155)</f>
        <v>1110081</v>
      </c>
      <c r="BN155" s="199">
        <f>[5]TMWh!$I133</f>
        <v>38211568</v>
      </c>
      <c r="BO155" s="199">
        <f>[5]TMWh!$O133</f>
        <v>37276500</v>
      </c>
      <c r="BR155" s="14"/>
      <c r="BS155" s="199">
        <f>[3]RC!$I133</f>
        <v>1324488.0833333333</v>
      </c>
      <c r="BX155" s="199">
        <f>[3]CC!$I133</f>
        <v>153393.08333333334</v>
      </c>
    </row>
    <row r="156" spans="1:76" ht="11.25" customHeight="1">
      <c r="A156" s="2">
        <v>2003</v>
      </c>
      <c r="B156" s="2">
        <v>10</v>
      </c>
      <c r="C156" s="14">
        <f t="shared" si="34"/>
        <v>1283</v>
      </c>
      <c r="D156" s="14">
        <f t="shared" si="35"/>
        <v>6510</v>
      </c>
      <c r="E156" s="14">
        <f t="shared" si="36"/>
        <v>13940</v>
      </c>
      <c r="G156" s="200">
        <f>[4]FCST!$D96</f>
        <v>1337646</v>
      </c>
      <c r="H156" s="200">
        <f>[4]FCST!$E96</f>
        <v>155605</v>
      </c>
      <c r="I156" s="200">
        <f>[4]FCST!$H96</f>
        <v>19882</v>
      </c>
      <c r="J156" s="15"/>
      <c r="K156" s="199">
        <f>[5]RMWh!$L134</f>
        <v>1716331</v>
      </c>
      <c r="L156" s="199">
        <f>[5]CMWh!$L134</f>
        <v>1012928</v>
      </c>
      <c r="M156" s="199">
        <f>[5]IMWh!$E134</f>
        <v>376925</v>
      </c>
      <c r="N156" s="15">
        <f>'Billing Mo'!AH156</f>
        <v>103286</v>
      </c>
      <c r="O156" s="15">
        <f>'Billing Mo'!AI156</f>
        <v>275118</v>
      </c>
      <c r="P156" s="199">
        <f>[5]SHLMWh!$E134</f>
        <v>2317</v>
      </c>
      <c r="Q156" s="199">
        <f>[5]SPAMWh!$L134</f>
        <v>277151</v>
      </c>
      <c r="S156" s="15">
        <f>[1]RESID!$AB254/[1]RESID!$U254*1000</f>
        <v>1283.0980692948656</v>
      </c>
      <c r="T156" s="25">
        <f t="shared" si="40"/>
        <v>1283</v>
      </c>
      <c r="U156" s="77"/>
      <c r="V156" s="15">
        <f>[1]COML!$AB254/[1]COML!$J254*1000</f>
        <v>6509.6108736865781</v>
      </c>
      <c r="W156" s="25">
        <f t="shared" si="41"/>
        <v>6510</v>
      </c>
      <c r="X156" s="40"/>
      <c r="Y156" s="15">
        <f>[1]SPA!$AB254/[1]SPA!$F254*1000</f>
        <v>13859.628944341652</v>
      </c>
      <c r="Z156" s="25">
        <f t="shared" si="42"/>
        <v>13940</v>
      </c>
      <c r="AA156" s="40"/>
      <c r="AC156" s="7"/>
      <c r="AE156" s="199">
        <f>[5]RMWh!$I134</f>
        <v>19532318</v>
      </c>
      <c r="AF156" s="199">
        <f>[5]RMWh!$O134</f>
        <v>18960096</v>
      </c>
      <c r="AG156" s="25"/>
      <c r="AJ156" s="199">
        <f>[5]CMWh!$I134</f>
        <v>11581281</v>
      </c>
      <c r="AK156" s="199">
        <f>[5]CMWh!$O134</f>
        <v>11527520</v>
      </c>
      <c r="AL156" s="25"/>
      <c r="AO156" s="199">
        <f>[5]SPAMWh!$I134</f>
        <v>2935002</v>
      </c>
      <c r="AP156" s="199">
        <f>[5]SPAMWh!$O134</f>
        <v>2930231</v>
      </c>
      <c r="AQ156" s="25"/>
      <c r="AT156" s="14">
        <f t="shared" si="44"/>
        <v>14716.041048587498</v>
      </c>
      <c r="AU156" s="14">
        <f t="shared" si="44"/>
        <v>14284.917490139143</v>
      </c>
      <c r="AX156" s="14"/>
      <c r="AY156" s="14">
        <f t="shared" si="43"/>
        <v>75328.956975206966</v>
      </c>
      <c r="AZ156" s="14">
        <f t="shared" si="43"/>
        <v>74979.275445508814</v>
      </c>
      <c r="BD156" s="15">
        <f>SUM(TOTAL_PEF_B!O145:O156)</f>
        <v>2857083</v>
      </c>
      <c r="BI156" s="15">
        <f>SUM('Billing Mo'!AH145:AH156)</f>
        <v>1133782</v>
      </c>
      <c r="BN156" s="199">
        <f>[5]TMWh!$I134</f>
        <v>38063620</v>
      </c>
      <c r="BO156" s="199">
        <f>[5]TMWh!$O134</f>
        <v>37432866</v>
      </c>
      <c r="BR156" s="14"/>
      <c r="BS156" s="199">
        <f>[3]RC!$I134</f>
        <v>1327280.75</v>
      </c>
      <c r="BX156" s="199">
        <f>[3]CC!$I134</f>
        <v>153742.75</v>
      </c>
    </row>
    <row r="157" spans="1:76">
      <c r="A157" s="2">
        <v>2003</v>
      </c>
      <c r="B157" s="2">
        <v>11</v>
      </c>
      <c r="C157" s="14">
        <f t="shared" si="34"/>
        <v>994</v>
      </c>
      <c r="D157" s="14">
        <f t="shared" si="35"/>
        <v>5859</v>
      </c>
      <c r="E157" s="14">
        <f t="shared" si="36"/>
        <v>12576</v>
      </c>
      <c r="G157" s="200">
        <f>[4]FCST!$D97</f>
        <v>1343487</v>
      </c>
      <c r="H157" s="200">
        <f>[4]FCST!$E97</f>
        <v>156024</v>
      </c>
      <c r="I157" s="200">
        <f>[4]FCST!$H97</f>
        <v>19999</v>
      </c>
      <c r="J157" s="15"/>
      <c r="K157" s="199">
        <f>[5]RMWh!$L135</f>
        <v>1335804</v>
      </c>
      <c r="L157" s="199">
        <f>[5]CMWh!$L135</f>
        <v>914118</v>
      </c>
      <c r="M157" s="199">
        <f>[5]IMWh!$E135</f>
        <v>356262</v>
      </c>
      <c r="N157" s="15">
        <f>'Billing Mo'!AH157</f>
        <v>120278</v>
      </c>
      <c r="O157" s="15">
        <f>'Billing Mo'!AI157</f>
        <v>256116</v>
      </c>
      <c r="P157" s="199">
        <f>[5]SHLMWh!$E135</f>
        <v>2267</v>
      </c>
      <c r="Q157" s="199">
        <f>[5]SPAMWh!$L135</f>
        <v>251510</v>
      </c>
      <c r="S157" s="15">
        <f>[1]RESID!$AB255/[1]RESID!$U255*1000</f>
        <v>994.28129933523735</v>
      </c>
      <c r="T157" s="25">
        <f t="shared" si="40"/>
        <v>994</v>
      </c>
      <c r="U157" s="77"/>
      <c r="V157" s="15">
        <f>[1]COML!$AB255/[1]COML!$J255*1000</f>
        <v>5858.8294108598684</v>
      </c>
      <c r="W157" s="25">
        <f t="shared" si="41"/>
        <v>5859</v>
      </c>
      <c r="X157" s="40"/>
      <c r="Y157" s="15">
        <f>[1]SPA!$AB255/[1]SPA!$F255*1000</f>
        <v>12540.386916633426</v>
      </c>
      <c r="Z157" s="25">
        <f t="shared" si="42"/>
        <v>12576</v>
      </c>
      <c r="AA157" s="40"/>
      <c r="AC157" s="7"/>
      <c r="AE157" s="199">
        <f>[5]RMWh!$I135</f>
        <v>19439477</v>
      </c>
      <c r="AF157" s="199">
        <f>[5]RMWh!$O135</f>
        <v>18946311</v>
      </c>
      <c r="AG157" s="25"/>
      <c r="AJ157" s="199">
        <f>[5]CMWh!$I135</f>
        <v>11546642</v>
      </c>
      <c r="AK157" s="199">
        <f>[5]CMWh!$O135</f>
        <v>11504815</v>
      </c>
      <c r="AL157" s="25"/>
      <c r="AO157" s="199">
        <f>[5]SPAMWh!$I135</f>
        <v>2936437</v>
      </c>
      <c r="AP157" s="199">
        <f>[5]SPAMWh!$O135</f>
        <v>2936322</v>
      </c>
      <c r="AQ157" s="25"/>
      <c r="AT157" s="14">
        <f t="shared" si="44"/>
        <v>14615.79920930459</v>
      </c>
      <c r="AU157" s="14">
        <f t="shared" si="44"/>
        <v>14245.006557174293</v>
      </c>
      <c r="AX157" s="14"/>
      <c r="AY157" s="14">
        <f t="shared" si="43"/>
        <v>74943.115911653906</v>
      </c>
      <c r="AZ157" s="14">
        <f t="shared" si="43"/>
        <v>74671.639086682902</v>
      </c>
      <c r="BD157" s="15">
        <f>SUM(TOTAL_PEF_B!O146:O157)</f>
        <v>2888540</v>
      </c>
      <c r="BI157" s="15">
        <f>SUM('Billing Mo'!AH146:AH157)</f>
        <v>1156168</v>
      </c>
      <c r="BN157" s="199">
        <f>[5]TMWh!$I135</f>
        <v>37992549</v>
      </c>
      <c r="BO157" s="199">
        <f>[5]TMWh!$O135</f>
        <v>37457441</v>
      </c>
      <c r="BR157" s="14"/>
      <c r="BS157" s="199">
        <f>[3]RC!$I135</f>
        <v>1330031.75</v>
      </c>
      <c r="BX157" s="199">
        <f>[3]CC!$I135</f>
        <v>154072.08333333334</v>
      </c>
    </row>
    <row r="158" spans="1:76">
      <c r="A158" s="2">
        <v>2003</v>
      </c>
      <c r="B158" s="2">
        <v>12</v>
      </c>
      <c r="C158" s="14">
        <f t="shared" si="34"/>
        <v>1001</v>
      </c>
      <c r="D158" s="14">
        <f t="shared" si="35"/>
        <v>5705</v>
      </c>
      <c r="E158" s="14">
        <f t="shared" si="36"/>
        <v>11640</v>
      </c>
      <c r="G158" s="200">
        <f>[4]FCST!$D98</f>
        <v>1347450</v>
      </c>
      <c r="H158" s="200">
        <f>[4]FCST!$E98</f>
        <v>155830</v>
      </c>
      <c r="I158" s="200">
        <f>[4]FCST!$H98</f>
        <v>20234</v>
      </c>
      <c r="J158" s="15"/>
      <c r="K158" s="199">
        <f>[5]RMWh!$L136</f>
        <v>1349125</v>
      </c>
      <c r="L158" s="199">
        <f>[5]CMWh!$L136</f>
        <v>889018</v>
      </c>
      <c r="M158" s="199">
        <f>[5]IMWh!$E136</f>
        <v>315437</v>
      </c>
      <c r="N158" s="15">
        <f>'Billing Mo'!AH158</f>
        <v>68317</v>
      </c>
      <c r="O158" s="15">
        <f>'Billing Mo'!AI158</f>
        <v>226307</v>
      </c>
      <c r="P158" s="199">
        <f>[5]SHLMWh!$E136</f>
        <v>2507</v>
      </c>
      <c r="Q158" s="199">
        <f>[5]SPAMWh!$L136</f>
        <v>235532</v>
      </c>
      <c r="S158" s="15">
        <f>[1]RESID!$AB256/[1]RESID!$U256*1000</f>
        <v>1001.243088797358</v>
      </c>
      <c r="T158" s="25">
        <f t="shared" si="40"/>
        <v>1001</v>
      </c>
      <c r="U158" s="77"/>
      <c r="V158" s="15">
        <f>[1]COML!$AB256/[1]COML!$J256*1000</f>
        <v>5705.0503754090996</v>
      </c>
      <c r="W158" s="25">
        <f t="shared" si="41"/>
        <v>5705</v>
      </c>
      <c r="X158" s="40"/>
      <c r="Y158" s="15">
        <f>[1]SPA!$AB256/[1]SPA!$F256*1000</f>
        <v>11637.531498591828</v>
      </c>
      <c r="Z158" s="25">
        <f t="shared" si="42"/>
        <v>11640</v>
      </c>
      <c r="AA158" s="40"/>
      <c r="AC158" s="7"/>
      <c r="AE158" s="199">
        <f>[5]RMWh!$I136</f>
        <v>19444092</v>
      </c>
      <c r="AF158" s="199">
        <f>[5]RMWh!$O136</f>
        <v>18951107</v>
      </c>
      <c r="AG158" s="25"/>
      <c r="AJ158" s="199">
        <f>[5]CMWh!$I136</f>
        <v>11571376</v>
      </c>
      <c r="AK158" s="199">
        <f>[5]CMWh!$O136</f>
        <v>11502716</v>
      </c>
      <c r="AL158" s="25"/>
      <c r="AO158" s="199">
        <f>[5]SPAMWh!$I136</f>
        <v>2948144</v>
      </c>
      <c r="AP158" s="199">
        <f>[5]SPAMWh!$O136</f>
        <v>2943413</v>
      </c>
      <c r="AQ158" s="25"/>
      <c r="AT158" s="14">
        <f t="shared" si="44"/>
        <v>14590.855045023402</v>
      </c>
      <c r="AU158" s="14">
        <f t="shared" si="44"/>
        <v>14220.918887841526</v>
      </c>
      <c r="AX158" s="14"/>
      <c r="AY158" s="14">
        <f t="shared" si="43"/>
        <v>74952.033487980443</v>
      </c>
      <c r="AZ158" s="14">
        <f t="shared" si="43"/>
        <v>74507.297562081498</v>
      </c>
      <c r="BD158" s="15">
        <f>SUM(TOTAL_PEF_B!O147:O158)</f>
        <v>2866558</v>
      </c>
      <c r="BI158" s="15">
        <f>SUM('Billing Mo'!AH147:AH158)</f>
        <v>1134003</v>
      </c>
      <c r="BN158" s="199">
        <f>[5]TMWh!$I136</f>
        <v>38012566</v>
      </c>
      <c r="BO158" s="199">
        <f>[5]TMWh!$O136</f>
        <v>37446190</v>
      </c>
      <c r="BR158" s="14"/>
      <c r="BS158" s="199">
        <f>[3]RC!$I136</f>
        <v>1332621.8333333333</v>
      </c>
      <c r="BX158" s="199">
        <f>[3]CC!$I136</f>
        <v>154383.75</v>
      </c>
    </row>
    <row r="159" spans="1:76">
      <c r="A159" s="2">
        <v>2004</v>
      </c>
      <c r="B159" s="2">
        <v>1</v>
      </c>
      <c r="C159" s="14">
        <f t="shared" si="34"/>
        <v>1122</v>
      </c>
      <c r="D159" s="14">
        <f t="shared" si="35"/>
        <v>5597</v>
      </c>
      <c r="E159" s="14">
        <f t="shared" si="36"/>
        <v>11073</v>
      </c>
      <c r="G159" s="200">
        <f>[4]FCST!$D99</f>
        <v>1353786</v>
      </c>
      <c r="H159" s="200">
        <f>[4]FCST!$E99</f>
        <v>156188</v>
      </c>
      <c r="I159" s="200">
        <f>[4]FCST!$H99</f>
        <v>20293</v>
      </c>
      <c r="J159" s="15"/>
      <c r="K159" s="199">
        <f>[5]RMWh!$L137</f>
        <v>1519489</v>
      </c>
      <c r="L159" s="199">
        <f>[5]CMWh!$L137</f>
        <v>874192</v>
      </c>
      <c r="M159" s="199">
        <f>[5]IMWh!$E137</f>
        <v>326432</v>
      </c>
      <c r="N159" s="15">
        <f>'Billing Mo'!AH159</f>
        <v>123552</v>
      </c>
      <c r="O159" s="15">
        <f>'Billing Mo'!AI159</f>
        <v>226203</v>
      </c>
      <c r="P159" s="199">
        <f>[5]SHLMWh!$E137</f>
        <v>2340</v>
      </c>
      <c r="Q159" s="199">
        <f>[5]SPAMWh!$L137</f>
        <v>224706</v>
      </c>
      <c r="S159" s="15">
        <f>[1]RESID!$AB257/[1]RESID!$U257*1000</f>
        <v>1122.3996998048435</v>
      </c>
      <c r="T159" s="25">
        <f t="shared" si="40"/>
        <v>1122</v>
      </c>
      <c r="U159" s="77"/>
      <c r="V159" s="15">
        <f>[1]COML!$AB257/[1]COML!$J257*1000</f>
        <v>5597.0497093246595</v>
      </c>
      <c r="W159" s="25">
        <f t="shared" si="41"/>
        <v>5597</v>
      </c>
      <c r="X159" s="40"/>
      <c r="Y159" s="15">
        <f>[1]SPA!$AB257/[1]SPA!$F257*1000</f>
        <v>11102.075098814228</v>
      </c>
      <c r="Z159" s="25">
        <f t="shared" si="42"/>
        <v>11073</v>
      </c>
      <c r="AA159" s="40"/>
      <c r="AC159" s="7"/>
      <c r="AE159" s="199">
        <f>[5]RMWh!$I137</f>
        <v>19296428</v>
      </c>
      <c r="AF159" s="199">
        <f>[5]RMWh!$O137</f>
        <v>18967272</v>
      </c>
      <c r="AG159" s="25"/>
      <c r="AJ159" s="199">
        <f>[5]CMWh!$I137</f>
        <v>11608017</v>
      </c>
      <c r="AK159" s="199">
        <f>[5]CMWh!$O137</f>
        <v>11544760</v>
      </c>
      <c r="AL159" s="25"/>
      <c r="AO159" s="199">
        <f>[5]SPAMWh!$I137</f>
        <v>2955739</v>
      </c>
      <c r="AP159" s="199">
        <f>[5]SPAMWh!$O137</f>
        <v>2951623</v>
      </c>
      <c r="AQ159" s="25"/>
      <c r="AT159" s="14">
        <f t="shared" si="44"/>
        <v>14451.67317195557</v>
      </c>
      <c r="AU159" s="14">
        <f t="shared" si="44"/>
        <v>14205.158379964625</v>
      </c>
      <c r="AX159" s="14"/>
      <c r="AY159" s="14">
        <f t="shared" si="43"/>
        <v>75031.297468149889</v>
      </c>
      <c r="AZ159" s="14">
        <f t="shared" si="43"/>
        <v>74622.420156551976</v>
      </c>
      <c r="BD159" s="15">
        <f>SUM(TOTAL_PEF_B!O148:O159)</f>
        <v>2879442</v>
      </c>
      <c r="BI159" s="15">
        <f>SUM('Billing Mo'!AH148:AH159)</f>
        <v>1173773</v>
      </c>
      <c r="BN159" s="199">
        <f>[5]TMWh!$I137</f>
        <v>37918572</v>
      </c>
      <c r="BO159" s="199">
        <f>[5]TMWh!$O137</f>
        <v>37522043</v>
      </c>
      <c r="BR159" s="14"/>
      <c r="BS159" s="199">
        <f>[3]RC!$I137</f>
        <v>1335238.3333333333</v>
      </c>
      <c r="BX159" s="199">
        <f>[3]CC!$I137</f>
        <v>154709</v>
      </c>
    </row>
    <row r="160" spans="1:76">
      <c r="A160" s="2">
        <v>2004</v>
      </c>
      <c r="B160" s="2">
        <v>2</v>
      </c>
      <c r="C160" s="14">
        <f t="shared" si="34"/>
        <v>1026</v>
      </c>
      <c r="D160" s="14">
        <f t="shared" si="35"/>
        <v>5186</v>
      </c>
      <c r="E160" s="14">
        <f t="shared" si="36"/>
        <v>10936</v>
      </c>
      <c r="G160" s="200">
        <f>[4]FCST!$D100</f>
        <v>1357284</v>
      </c>
      <c r="H160" s="200">
        <f>[4]FCST!$E100</f>
        <v>156889</v>
      </c>
      <c r="I160" s="200">
        <f>[4]FCST!$H100</f>
        <v>20309</v>
      </c>
      <c r="J160" s="15"/>
      <c r="K160" s="199">
        <f>[5]RMWh!$L138</f>
        <v>1392933</v>
      </c>
      <c r="L160" s="199">
        <f>[5]CMWh!$L138</f>
        <v>813643</v>
      </c>
      <c r="M160" s="199">
        <f>[5]IMWh!$E138</f>
        <v>329313</v>
      </c>
      <c r="N160" s="15">
        <f>'Billing Mo'!AH160</f>
        <v>85064</v>
      </c>
      <c r="O160" s="15">
        <f>'Billing Mo'!AI160</f>
        <v>216896</v>
      </c>
      <c r="P160" s="199">
        <f>[5]SHLMWh!$E138</f>
        <v>2180</v>
      </c>
      <c r="Q160" s="199">
        <f>[5]SPAMWh!$L138</f>
        <v>222093</v>
      </c>
      <c r="S160" s="15">
        <f>[1]RESID!$AB258/[1]RESID!$U258*1000</f>
        <v>1026.2649526554501</v>
      </c>
      <c r="T160" s="25">
        <f t="shared" si="40"/>
        <v>1026</v>
      </c>
      <c r="U160" s="77"/>
      <c r="V160" s="15">
        <f>[1]COML!$AB258/[1]COML!$J258*1000</f>
        <v>5186.10610049143</v>
      </c>
      <c r="W160" s="25">
        <f t="shared" si="41"/>
        <v>5186</v>
      </c>
      <c r="X160" s="40"/>
      <c r="Y160" s="15">
        <f>[1]SPA!$AB258/[1]SPA!$F258*1000</f>
        <v>11229.295176458692</v>
      </c>
      <c r="Z160" s="25">
        <f t="shared" si="42"/>
        <v>10936</v>
      </c>
      <c r="AA160" s="40"/>
      <c r="AC160" s="7"/>
      <c r="AE160" s="199">
        <f>[5]RMWh!$I138</f>
        <v>19098992</v>
      </c>
      <c r="AF160" s="199">
        <f>[5]RMWh!$O138</f>
        <v>18995900</v>
      </c>
      <c r="AG160" s="25"/>
      <c r="AJ160" s="199">
        <f>[5]CMWh!$I138</f>
        <v>11622051</v>
      </c>
      <c r="AK160" s="199">
        <f>[5]CMWh!$O138</f>
        <v>11576454</v>
      </c>
      <c r="AL160" s="25"/>
      <c r="AO160" s="199">
        <f>[5]SPAMWh!$I138</f>
        <v>2959088</v>
      </c>
      <c r="AP160" s="199">
        <f>[5]SPAMWh!$O138</f>
        <v>2956602</v>
      </c>
      <c r="AQ160" s="25"/>
      <c r="AT160" s="14">
        <f t="shared" si="44"/>
        <v>14277.303794449797</v>
      </c>
      <c r="AU160" s="14">
        <f t="shared" si="44"/>
        <v>14200.238166966556</v>
      </c>
      <c r="AX160" s="14"/>
      <c r="AY160" s="14">
        <f t="shared" si="43"/>
        <v>74954.014926889198</v>
      </c>
      <c r="AZ160" s="14">
        <f t="shared" si="43"/>
        <v>74659.946503112587</v>
      </c>
      <c r="BD160" s="15">
        <f>SUM(TOTAL_PEF_B!O149:O160)</f>
        <v>2881866</v>
      </c>
      <c r="BI160" s="15">
        <f>SUM('Billing Mo'!AH149:AH160)</f>
        <v>1151129</v>
      </c>
      <c r="BN160" s="199">
        <f>[5]TMWh!$I138</f>
        <v>37743213</v>
      </c>
      <c r="BO160" s="199">
        <f>[5]TMWh!$O138</f>
        <v>37592038</v>
      </c>
      <c r="BR160" s="14"/>
      <c r="BS160" s="199">
        <f>[3]RC!$I138</f>
        <v>1337717</v>
      </c>
      <c r="BX160" s="199">
        <f>[3]CC!$I138</f>
        <v>155055.75</v>
      </c>
    </row>
    <row r="161" spans="1:76">
      <c r="A161" s="2">
        <v>2004</v>
      </c>
      <c r="B161" s="2">
        <v>3</v>
      </c>
      <c r="C161" s="14">
        <f t="shared" si="34"/>
        <v>935</v>
      </c>
      <c r="D161" s="14">
        <f t="shared" si="35"/>
        <v>5257</v>
      </c>
      <c r="E161" s="14">
        <f t="shared" si="36"/>
        <v>10945</v>
      </c>
      <c r="G161" s="200">
        <f>[4]FCST!$D101</f>
        <v>1360100</v>
      </c>
      <c r="H161" s="200">
        <f>[4]FCST!$E101</f>
        <v>156811</v>
      </c>
      <c r="I161" s="200">
        <f>[4]FCST!$H101</f>
        <v>20371</v>
      </c>
      <c r="J161" s="15"/>
      <c r="K161" s="199">
        <f>[5]RMWh!$L139</f>
        <v>1271936</v>
      </c>
      <c r="L161" s="199">
        <f>[5]CMWh!$L139</f>
        <v>824407</v>
      </c>
      <c r="M161" s="199">
        <f>[5]IMWh!$E139</f>
        <v>346611</v>
      </c>
      <c r="N161" s="15">
        <f>'Billing Mo'!AH161</f>
        <v>127550</v>
      </c>
      <c r="O161" s="15">
        <f>'Billing Mo'!AI161</f>
        <v>243270</v>
      </c>
      <c r="P161" s="199">
        <f>[5]SHLMWh!$E139</f>
        <v>2532</v>
      </c>
      <c r="Q161" s="199">
        <f>[5]SPAMWh!$L139</f>
        <v>222969</v>
      </c>
      <c r="S161" s="15">
        <f>[1]RESID!$AB259/[1]RESID!$U259*1000</f>
        <v>935.17829571355048</v>
      </c>
      <c r="T161" s="25">
        <f t="shared" si="40"/>
        <v>935</v>
      </c>
      <c r="U161" s="77"/>
      <c r="V161" s="15">
        <f>[1]COML!$AB259/[1]COML!$J259*1000</f>
        <v>5257.3288863663902</v>
      </c>
      <c r="W161" s="25">
        <f t="shared" si="41"/>
        <v>5257</v>
      </c>
      <c r="X161" s="40"/>
      <c r="Y161" s="15">
        <f>[1]SPA!$AB259/[1]SPA!$F259*1000</f>
        <v>10723.272255085845</v>
      </c>
      <c r="Z161" s="25">
        <f t="shared" si="42"/>
        <v>10945</v>
      </c>
      <c r="AA161" s="40"/>
      <c r="AC161" s="7"/>
      <c r="AE161" s="199">
        <f>[5]RMWh!$I139</f>
        <v>19162106</v>
      </c>
      <c r="AF161" s="199">
        <f>[5]RMWh!$O139</f>
        <v>18993563</v>
      </c>
      <c r="AG161" s="25"/>
      <c r="AJ161" s="199">
        <f>[5]CMWh!$I139</f>
        <v>11596429</v>
      </c>
      <c r="AK161" s="199">
        <f>[5]CMWh!$O139</f>
        <v>11578321</v>
      </c>
      <c r="AL161" s="25"/>
      <c r="AO161" s="199">
        <f>[5]SPAMWh!$I139</f>
        <v>2961158</v>
      </c>
      <c r="AP161" s="199">
        <f>[5]SPAMWh!$O139</f>
        <v>2964483</v>
      </c>
      <c r="AQ161" s="25"/>
      <c r="AT161" s="14">
        <f t="shared" si="44"/>
        <v>14298.163790745941</v>
      </c>
      <c r="AU161" s="14">
        <f t="shared" si="44"/>
        <v>14172.402278948453</v>
      </c>
      <c r="AX161" s="14"/>
      <c r="AY161" s="14">
        <f t="shared" si="43"/>
        <v>74634.541762625551</v>
      </c>
      <c r="AZ161" s="14">
        <f t="shared" si="43"/>
        <v>74517.998792178565</v>
      </c>
      <c r="BD161" s="15">
        <f>SUM(TOTAL_PEF_B!O150:O161)</f>
        <v>2904784</v>
      </c>
      <c r="BI161" s="15">
        <f>SUM('Billing Mo'!AH150:AH161)</f>
        <v>1202605</v>
      </c>
      <c r="BN161" s="199">
        <f>[5]TMWh!$I139</f>
        <v>37833231</v>
      </c>
      <c r="BO161" s="199">
        <f>[5]TMWh!$O139</f>
        <v>37649905</v>
      </c>
      <c r="BR161" s="14"/>
      <c r="BS161" s="199">
        <f>[3]RC!$I139</f>
        <v>1340179.5</v>
      </c>
      <c r="BX161" s="199">
        <f>[3]CC!$I139</f>
        <v>155376.16666666666</v>
      </c>
    </row>
    <row r="162" spans="1:76">
      <c r="A162" s="2">
        <v>2004</v>
      </c>
      <c r="B162" s="2">
        <v>4</v>
      </c>
      <c r="C162" s="14">
        <f t="shared" si="34"/>
        <v>920</v>
      </c>
      <c r="D162" s="14">
        <f t="shared" si="35"/>
        <v>5728</v>
      </c>
      <c r="E162" s="14">
        <f t="shared" si="36"/>
        <v>11868</v>
      </c>
      <c r="G162" s="200">
        <f>[4]FCST!$D102</f>
        <v>1360024</v>
      </c>
      <c r="H162" s="200">
        <f>[4]FCST!$E102</f>
        <v>157434</v>
      </c>
      <c r="I162" s="200">
        <f>[4]FCST!$H102</f>
        <v>20344</v>
      </c>
      <c r="J162" s="15"/>
      <c r="K162" s="199">
        <f>[5]RMWh!$L140</f>
        <v>1251441</v>
      </c>
      <c r="L162" s="199">
        <f>[5]CMWh!$L140</f>
        <v>901753</v>
      </c>
      <c r="M162" s="199">
        <f>[5]IMWh!$E140</f>
        <v>362409</v>
      </c>
      <c r="N162" s="15">
        <f>'Billing Mo'!AH162</f>
        <v>98759</v>
      </c>
      <c r="O162" s="15">
        <f>'Billing Mo'!AI162</f>
        <v>247040</v>
      </c>
      <c r="P162" s="199">
        <f>[5]SHLMWh!$E140</f>
        <v>2353</v>
      </c>
      <c r="Q162" s="199">
        <f>[5]SPAMWh!$L140</f>
        <v>241434</v>
      </c>
      <c r="S162" s="15">
        <f>[1]RESID!$AB260/[1]RESID!$U260*1000</f>
        <v>920.16096774762798</v>
      </c>
      <c r="T162" s="25">
        <f t="shared" si="40"/>
        <v>920</v>
      </c>
      <c r="U162" s="77"/>
      <c r="V162" s="15">
        <f>[1]COML!$AB260/[1]COML!$J260*1000</f>
        <v>5727.8161007152203</v>
      </c>
      <c r="W162" s="25">
        <f t="shared" si="41"/>
        <v>5728</v>
      </c>
      <c r="X162" s="40"/>
      <c r="Y162" s="15">
        <f>[1]SPA!$AB260/[1]SPA!$F260*1000</f>
        <v>11881.009792825156</v>
      </c>
      <c r="Z162" s="25">
        <f t="shared" si="42"/>
        <v>11868</v>
      </c>
      <c r="AA162" s="40"/>
      <c r="AC162" s="7"/>
      <c r="AE162" s="199">
        <f>[5]RMWh!$I140</f>
        <v>19065772</v>
      </c>
      <c r="AF162" s="199">
        <f>[5]RMWh!$O140</f>
        <v>18979776</v>
      </c>
      <c r="AG162" s="25"/>
      <c r="AJ162" s="199">
        <f>[5]CMWh!$I140</f>
        <v>11579643</v>
      </c>
      <c r="AK162" s="199">
        <f>[5]CMWh!$O140</f>
        <v>11605879</v>
      </c>
      <c r="AL162" s="25"/>
      <c r="AO162" s="199">
        <f>[5]SPAMWh!$I140</f>
        <v>2971606</v>
      </c>
      <c r="AP162" s="199">
        <f>[5]SPAMWh!$O140</f>
        <v>2984685</v>
      </c>
      <c r="AQ162" s="25"/>
      <c r="AT162" s="14">
        <f t="shared" si="44"/>
        <v>14199.045578282336</v>
      </c>
      <c r="AU162" s="14">
        <f t="shared" si="44"/>
        <v>14135.000905790188</v>
      </c>
      <c r="AX162" s="14"/>
      <c r="AY162" s="14">
        <f t="shared" si="43"/>
        <v>74394.477421040428</v>
      </c>
      <c r="AZ162" s="14">
        <f t="shared" si="43"/>
        <v>74563.033006874844</v>
      </c>
      <c r="BD162" s="15">
        <f>SUM(TOTAL_PEF_B!O151:O162)</f>
        <v>2908382</v>
      </c>
      <c r="BI162" s="15">
        <f>SUM('Billing Mo'!AH151:AH162)</f>
        <v>1219572</v>
      </c>
      <c r="BN162" s="199">
        <f>[5]TMWh!$I140</f>
        <v>37768025</v>
      </c>
      <c r="BO162" s="199">
        <f>[5]TMWh!$O140</f>
        <v>37721344</v>
      </c>
      <c r="BR162" s="14"/>
      <c r="BS162" s="199">
        <f>[3]RC!$I140</f>
        <v>1342750.25</v>
      </c>
      <c r="BX162" s="199">
        <f>[3]CC!$I140</f>
        <v>155651.91666666666</v>
      </c>
    </row>
    <row r="163" spans="1:76">
      <c r="A163" s="2">
        <v>2004</v>
      </c>
      <c r="B163" s="2">
        <v>5</v>
      </c>
      <c r="C163" s="14">
        <f t="shared" ref="C163:C174" si="45">ROUND(K163/G163*1000,0)</f>
        <v>1037</v>
      </c>
      <c r="D163" s="14">
        <f t="shared" ref="D163:D174" si="46">ROUND(L163/H163*1000,0)</f>
        <v>6048</v>
      </c>
      <c r="E163" s="14">
        <f t="shared" ref="E163:E174" si="47">ROUND(Q163/I163*1000,0)</f>
        <v>12266</v>
      </c>
      <c r="G163" s="200">
        <f>[4]FCST!$D103</f>
        <v>1360024</v>
      </c>
      <c r="H163" s="200">
        <f>[4]FCST!$E103</f>
        <v>157990</v>
      </c>
      <c r="I163" s="200">
        <f>[4]FCST!$H103</f>
        <v>20502</v>
      </c>
      <c r="J163" s="15"/>
      <c r="K163" s="199">
        <f>[5]RMWh!$L141</f>
        <v>1410647</v>
      </c>
      <c r="L163" s="199">
        <f>[5]CMWh!$L141</f>
        <v>955525</v>
      </c>
      <c r="M163" s="199">
        <f>[5]IMWh!$E141</f>
        <v>334034</v>
      </c>
      <c r="N163" s="15">
        <f>'Billing Mo'!AH163</f>
        <v>110670</v>
      </c>
      <c r="O163" s="15">
        <f>'Billing Mo'!AI163</f>
        <v>240494</v>
      </c>
      <c r="P163" s="199">
        <f>[5]SHLMWh!$E141</f>
        <v>2216</v>
      </c>
      <c r="Q163" s="199">
        <f>[5]SPAMWh!$L141</f>
        <v>251475</v>
      </c>
      <c r="S163" s="15">
        <f>[1]RESID!$AB261/[1]RESID!$U261*1000</f>
        <v>1037.2221372564015</v>
      </c>
      <c r="T163" s="25">
        <f t="shared" si="40"/>
        <v>1037</v>
      </c>
      <c r="U163" s="77"/>
      <c r="V163" s="15">
        <f>[1]COML!$AB261/[1]COML!$J261*1000</f>
        <v>6048.0093676814986</v>
      </c>
      <c r="W163" s="25">
        <f t="shared" si="41"/>
        <v>6048</v>
      </c>
      <c r="X163" s="40"/>
      <c r="Y163" s="15">
        <f>[1]SPA!$AB261/[1]SPA!$F261*1000</f>
        <v>12205.154338963308</v>
      </c>
      <c r="Z163" s="25">
        <f t="shared" si="42"/>
        <v>12266</v>
      </c>
      <c r="AA163" s="40"/>
      <c r="AC163" s="7"/>
      <c r="AE163" s="199">
        <f>[5]RMWh!$I141</f>
        <v>18891129</v>
      </c>
      <c r="AF163" s="199">
        <f>[5]RMWh!$O141</f>
        <v>18977435</v>
      </c>
      <c r="AG163" s="25"/>
      <c r="AJ163" s="199">
        <f>[5]CMWh!$I141</f>
        <v>11540154</v>
      </c>
      <c r="AK163" s="199">
        <f>[5]CMWh!$O141</f>
        <v>11617443</v>
      </c>
      <c r="AL163" s="25"/>
      <c r="AO163" s="199">
        <f>[5]SPAMWh!$I141</f>
        <v>2973044</v>
      </c>
      <c r="AP163" s="199">
        <f>[5]SPAMWh!$O141</f>
        <v>2999717</v>
      </c>
      <c r="AQ163" s="25"/>
      <c r="AT163" s="14">
        <f t="shared" si="44"/>
        <v>14040.420964487314</v>
      </c>
      <c r="AU163" s="14">
        <f t="shared" si="44"/>
        <v>14104.56602282454</v>
      </c>
      <c r="AX163" s="14"/>
      <c r="AY163" s="14">
        <f t="shared" si="43"/>
        <v>73992.460863009459</v>
      </c>
      <c r="AZ163" s="14">
        <f t="shared" si="43"/>
        <v>74488.017794714266</v>
      </c>
      <c r="BD163" s="15">
        <f>SUM(TOTAL_PEF_B!O152:O163)</f>
        <v>2916515</v>
      </c>
      <c r="BI163" s="15">
        <f>SUM('Billing Mo'!AH152:AH163)</f>
        <v>1256533</v>
      </c>
      <c r="BN163" s="199">
        <f>[5]TMWh!$I141</f>
        <v>37583969</v>
      </c>
      <c r="BO163" s="199">
        <f>[5]TMWh!$O141</f>
        <v>37774237</v>
      </c>
      <c r="BR163" s="14"/>
      <c r="BS163" s="199">
        <f>[3]RC!$I141</f>
        <v>1345481.6666666667</v>
      </c>
      <c r="BX163" s="199">
        <f>[3]CC!$I141</f>
        <v>155963.91666666666</v>
      </c>
    </row>
    <row r="164" spans="1:76">
      <c r="A164" s="2">
        <v>2004</v>
      </c>
      <c r="B164" s="2">
        <v>6</v>
      </c>
      <c r="C164" s="14">
        <f t="shared" si="45"/>
        <v>1363</v>
      </c>
      <c r="D164" s="14">
        <f t="shared" si="46"/>
        <v>6891</v>
      </c>
      <c r="E164" s="14">
        <f t="shared" si="47"/>
        <v>12472</v>
      </c>
      <c r="G164" s="200">
        <f>[4]FCST!$D104</f>
        <v>1361026</v>
      </c>
      <c r="H164" s="200">
        <f>[4]FCST!$E104</f>
        <v>158350</v>
      </c>
      <c r="I164" s="200">
        <f>[4]FCST!$H104</f>
        <v>20441</v>
      </c>
      <c r="J164" s="15"/>
      <c r="K164" s="199">
        <f>[5]RMWh!$L142</f>
        <v>1855610</v>
      </c>
      <c r="L164" s="199">
        <f>[5]CMWh!$L142</f>
        <v>1091146</v>
      </c>
      <c r="M164" s="199">
        <f>[5]IMWh!$E142</f>
        <v>352464</v>
      </c>
      <c r="N164" s="15">
        <f>'Billing Mo'!AH164</f>
        <v>93969</v>
      </c>
      <c r="O164" s="15">
        <f>'Billing Mo'!AI164</f>
        <v>260257</v>
      </c>
      <c r="P164" s="199">
        <f>[5]SHLMWh!$E142</f>
        <v>2396</v>
      </c>
      <c r="Q164" s="199">
        <f>[5]SPAMWh!$L142</f>
        <v>254942</v>
      </c>
      <c r="S164" s="15">
        <f>[1]RESID!$AB262/[1]RESID!$U262*1000</f>
        <v>1363.3905597688802</v>
      </c>
      <c r="T164" s="25">
        <f t="shared" si="40"/>
        <v>1363</v>
      </c>
      <c r="U164" s="77"/>
      <c r="V164" s="15">
        <f>[1]COML!$AB262/[1]COML!$J262*1000</f>
        <v>6890.723081780865</v>
      </c>
      <c r="W164" s="25">
        <f t="shared" si="41"/>
        <v>6891</v>
      </c>
      <c r="X164" s="77"/>
      <c r="Y164" s="15">
        <f>[1]SPA!$AB262/[1]SPA!$F262*1000</f>
        <v>12512.490797546014</v>
      </c>
      <c r="Z164" s="25">
        <f t="shared" si="42"/>
        <v>12472</v>
      </c>
      <c r="AA164" s="77"/>
      <c r="AC164" s="7"/>
      <c r="AE164" s="199">
        <f>[5]RMWh!$I142</f>
        <v>18954016</v>
      </c>
      <c r="AF164" s="199">
        <f>[5]RMWh!$O142</f>
        <v>19027083</v>
      </c>
      <c r="AG164" s="25"/>
      <c r="AJ164" s="199">
        <f>[5]CMWh!$I142</f>
        <v>11568162</v>
      </c>
      <c r="AK164" s="199">
        <f>[5]CMWh!$O142</f>
        <v>11643268</v>
      </c>
      <c r="AL164" s="25"/>
      <c r="AO164" s="199">
        <f>[5]SPAMWh!$I142</f>
        <v>2970480</v>
      </c>
      <c r="AP164" s="199">
        <f>[5]SPAMWh!$O142</f>
        <v>2995777</v>
      </c>
      <c r="AQ164" s="25"/>
      <c r="AT164" s="14">
        <f t="shared" si="44"/>
        <v>14058.462281887358</v>
      </c>
      <c r="AU164" s="14">
        <f t="shared" si="44"/>
        <v>14112.65711128661</v>
      </c>
      <c r="AX164" s="14"/>
      <c r="AY164" s="14">
        <f t="shared" si="43"/>
        <v>74007.778342301433</v>
      </c>
      <c r="AZ164" s="14">
        <f t="shared" si="43"/>
        <v>74488.271976482632</v>
      </c>
      <c r="BD164" s="15">
        <f>SUM(TOTAL_PEF_B!O153:O164)</f>
        <v>2908382</v>
      </c>
      <c r="BI164" s="15">
        <f>SUM('Billing Mo'!AH153:AH164)</f>
        <v>1242399</v>
      </c>
      <c r="BN164" s="199">
        <f>[5]TMWh!$I142</f>
        <v>37648324</v>
      </c>
      <c r="BO164" s="199">
        <f>[5]TMWh!$O142</f>
        <v>37821794</v>
      </c>
      <c r="BR164" s="14"/>
      <c r="BS164" s="199">
        <f>[3]RC!$I142</f>
        <v>1348228.25</v>
      </c>
      <c r="BX164" s="199">
        <f>[3]CC!$I142</f>
        <v>156310.08333333334</v>
      </c>
    </row>
    <row r="165" spans="1:76">
      <c r="A165" s="2">
        <v>2004</v>
      </c>
      <c r="B165" s="2">
        <v>7</v>
      </c>
      <c r="C165" s="14">
        <f t="shared" si="45"/>
        <v>1477</v>
      </c>
      <c r="D165" s="14">
        <f t="shared" si="46"/>
        <v>7193</v>
      </c>
      <c r="E165" s="14">
        <f t="shared" si="47"/>
        <v>12659</v>
      </c>
      <c r="G165" s="200">
        <f>[4]FCST!$D105</f>
        <v>1364088</v>
      </c>
      <c r="H165" s="200">
        <f>[4]FCST!$E105</f>
        <v>158585</v>
      </c>
      <c r="I165" s="200">
        <f>[4]FCST!$H105</f>
        <v>20526</v>
      </c>
      <c r="J165" s="15"/>
      <c r="K165" s="199">
        <f>[5]RMWh!$L143</f>
        <v>2014727</v>
      </c>
      <c r="L165" s="199">
        <f>[5]CMWh!$L143</f>
        <v>1140746</v>
      </c>
      <c r="M165" s="199">
        <f>[5]IMWh!$E143</f>
        <v>335077</v>
      </c>
      <c r="N165" s="15">
        <f>'Billing Mo'!AH165</f>
        <v>101572</v>
      </c>
      <c r="O165" s="15">
        <f>'Billing Mo'!AI165</f>
        <v>234132</v>
      </c>
      <c r="P165" s="199">
        <f>[5]SHLMWh!$E143</f>
        <v>2351</v>
      </c>
      <c r="Q165" s="199">
        <f>[5]SPAMWh!$L143</f>
        <v>259847</v>
      </c>
      <c r="S165" s="15">
        <f>[1]RESID!$AB263/[1]RESID!$U263*1000</f>
        <v>1476.9772917876267</v>
      </c>
      <c r="T165" s="25">
        <f t="shared" si="40"/>
        <v>1477</v>
      </c>
      <c r="U165" s="77"/>
      <c r="V165" s="15">
        <f>[1]COML!$AB263/[1]COML!$J263*1000</f>
        <v>7193.2780527792665</v>
      </c>
      <c r="W165" s="25">
        <f t="shared" si="41"/>
        <v>7193</v>
      </c>
      <c r="X165" s="77"/>
      <c r="Y165" s="15">
        <f>[1]SPA!$AB263/[1]SPA!$F263*1000</f>
        <v>12756.357388316152</v>
      </c>
      <c r="Z165" s="25">
        <f t="shared" si="42"/>
        <v>12659</v>
      </c>
      <c r="AA165" s="77"/>
      <c r="AC165" s="7"/>
      <c r="AE165" s="199">
        <f>[5]RMWh!$I143</f>
        <v>19153509</v>
      </c>
      <c r="AF165" s="199">
        <f>[5]RMWh!$O143</f>
        <v>19112466</v>
      </c>
      <c r="AG165" s="25"/>
      <c r="AJ165" s="199">
        <f>[5]CMWh!$I143</f>
        <v>11632901</v>
      </c>
      <c r="AK165" s="199">
        <f>[5]CMWh!$O143</f>
        <v>11680486</v>
      </c>
      <c r="AL165" s="25"/>
      <c r="AO165" s="199">
        <f>[5]SPAMWh!$I143</f>
        <v>2984962</v>
      </c>
      <c r="AP165" s="199">
        <f>[5]SPAMWh!$O143</f>
        <v>3001092</v>
      </c>
      <c r="AQ165" s="25"/>
      <c r="AT165" s="14">
        <f t="shared" si="44"/>
        <v>14176.88137252961</v>
      </c>
      <c r="AU165" s="14">
        <f t="shared" si="44"/>
        <v>14146.502513899957</v>
      </c>
      <c r="AX165" s="14"/>
      <c r="AY165" s="14">
        <f t="shared" si="43"/>
        <v>74265.160950182501</v>
      </c>
      <c r="AZ165" s="14">
        <f t="shared" si="43"/>
        <v>74568.946539333003</v>
      </c>
      <c r="BD165" s="15">
        <f>SUM(TOTAL_PEF_B!O154:O165)</f>
        <v>2907652</v>
      </c>
      <c r="BI165" s="15">
        <f>SUM('Billing Mo'!AH154:AH165)</f>
        <v>1242121</v>
      </c>
      <c r="BN165" s="199">
        <f>[5]TMWh!$I143</f>
        <v>37924823</v>
      </c>
      <c r="BO165" s="199">
        <f>[5]TMWh!$O143</f>
        <v>37947495</v>
      </c>
      <c r="BR165" s="14"/>
      <c r="BS165" s="199">
        <f>[3]RC!$I143</f>
        <v>1351038.25</v>
      </c>
      <c r="BX165" s="199">
        <f>[3]CC!$I143</f>
        <v>156640.08333333334</v>
      </c>
    </row>
    <row r="166" spans="1:76">
      <c r="A166" s="2">
        <v>2004</v>
      </c>
      <c r="B166" s="2">
        <v>8</v>
      </c>
      <c r="C166" s="14">
        <f t="shared" si="45"/>
        <v>1553</v>
      </c>
      <c r="D166" s="14">
        <f t="shared" si="46"/>
        <v>7138</v>
      </c>
      <c r="E166" s="14">
        <f t="shared" si="47"/>
        <v>13444</v>
      </c>
      <c r="G166" s="200">
        <f>[4]FCST!$D106</f>
        <v>1365744</v>
      </c>
      <c r="H166" s="200">
        <f>[4]FCST!$E106</f>
        <v>159272</v>
      </c>
      <c r="I166" s="200">
        <f>[4]FCST!$H106</f>
        <v>20543</v>
      </c>
      <c r="J166" s="15"/>
      <c r="K166" s="199">
        <f>[5]RMWh!$L144</f>
        <v>2121179</v>
      </c>
      <c r="L166" s="199">
        <f>[5]CMWh!$L144</f>
        <v>1136853</v>
      </c>
      <c r="M166" s="199">
        <f>[5]IMWh!$E144</f>
        <v>356821</v>
      </c>
      <c r="N166" s="15">
        <f>'Billing Mo'!AH166</f>
        <v>95284</v>
      </c>
      <c r="O166" s="15">
        <f>'Billing Mo'!AI166</f>
        <v>251479</v>
      </c>
      <c r="P166" s="199">
        <f>[5]SHLMWh!$E144</f>
        <v>2309</v>
      </c>
      <c r="Q166" s="199">
        <f>[5]SPAMWh!$L144</f>
        <v>276185</v>
      </c>
      <c r="R166" s="25"/>
      <c r="S166" s="15">
        <f>[1]RESID!$AB264/[1]RESID!$U264*1000</f>
        <v>1596.5891118686957</v>
      </c>
      <c r="T166" s="25">
        <f t="shared" si="40"/>
        <v>1553</v>
      </c>
      <c r="U166" s="77"/>
      <c r="V166" s="15">
        <f>[1]COML!$AB264/[1]COML!$J264*1000</f>
        <v>7348.6739665477926</v>
      </c>
      <c r="W166" s="25">
        <f t="shared" si="41"/>
        <v>7138</v>
      </c>
      <c r="X166" s="77"/>
      <c r="Y166" s="15">
        <f>[1]SPA!$AB264/[1]SPA!$F264*1000</f>
        <v>13912.966946997849</v>
      </c>
      <c r="Z166" s="25">
        <f t="shared" si="42"/>
        <v>13444</v>
      </c>
      <c r="AA166" s="77"/>
      <c r="AC166" s="7"/>
      <c r="AE166" s="199">
        <f>[5]RMWh!$I144</f>
        <v>19269485</v>
      </c>
      <c r="AF166" s="199">
        <f>[5]RMWh!$O144</f>
        <v>19239848</v>
      </c>
      <c r="AG166" s="25"/>
      <c r="AJ166" s="199">
        <f>[5]CMWh!$I144</f>
        <v>11666643</v>
      </c>
      <c r="AK166" s="199">
        <f>[5]CMWh!$O144</f>
        <v>11701868</v>
      </c>
      <c r="AL166" s="25"/>
      <c r="AO166" s="199">
        <f>[5]SPAMWh!$I144</f>
        <v>3010608</v>
      </c>
      <c r="AP166" s="199">
        <f>[5]SPAMWh!$O144</f>
        <v>3022705</v>
      </c>
      <c r="AQ166" s="25"/>
      <c r="AT166" s="14">
        <f t="shared" si="44"/>
        <v>14233.901807952054</v>
      </c>
      <c r="AU166" s="14">
        <f t="shared" si="44"/>
        <v>14212.009673944201</v>
      </c>
      <c r="AX166" s="14"/>
      <c r="AY166" s="14">
        <f t="shared" ref="AY166:AZ198" si="48">AJ166/AVERAGE($H155:$H166)*1000</f>
        <v>74304.740280522194</v>
      </c>
      <c r="AZ166" s="14">
        <f t="shared" si="48"/>
        <v>74529.0879764602</v>
      </c>
      <c r="BD166" s="15">
        <f>SUM(TOTAL_PEF_B!O155:O166)</f>
        <v>2921887</v>
      </c>
      <c r="BI166" s="15">
        <f>SUM('Billing Mo'!AH155:AH166)</f>
        <v>1231958</v>
      </c>
      <c r="BN166" s="199">
        <f>[5]TMWh!$I144</f>
        <v>38113993</v>
      </c>
      <c r="BO166" s="199">
        <f>[5]TMWh!$O144</f>
        <v>38131678</v>
      </c>
      <c r="BR166" s="14"/>
      <c r="BS166" s="199">
        <f>[3]RC!$I144</f>
        <v>1353773.9166666667</v>
      </c>
      <c r="BX166" s="199">
        <f>[3]CC!$I144</f>
        <v>157010.75</v>
      </c>
    </row>
    <row r="167" spans="1:76">
      <c r="A167" s="2">
        <v>2004</v>
      </c>
      <c r="B167" s="2">
        <v>9</v>
      </c>
      <c r="C167" s="14">
        <f t="shared" si="45"/>
        <v>1486</v>
      </c>
      <c r="D167" s="14">
        <f t="shared" si="46"/>
        <v>6753</v>
      </c>
      <c r="E167" s="14">
        <f t="shared" si="47"/>
        <v>13381</v>
      </c>
      <c r="G167" s="200">
        <f>[4]FCST!$D107</f>
        <v>1369122</v>
      </c>
      <c r="H167" s="200">
        <f>[4]FCST!$E107</f>
        <v>159839</v>
      </c>
      <c r="I167" s="200">
        <f>[4]FCST!$H107</f>
        <v>20659</v>
      </c>
      <c r="J167" s="15"/>
      <c r="K167" s="199">
        <f>[5]RMWh!$L145</f>
        <v>2034723</v>
      </c>
      <c r="L167" s="199">
        <f>[5]CMWh!$L145</f>
        <v>1079316</v>
      </c>
      <c r="M167" s="199">
        <f>[5]IMWh!$E145</f>
        <v>327583</v>
      </c>
      <c r="N167" s="15">
        <f>'Billing Mo'!AH167</f>
        <v>98205</v>
      </c>
      <c r="O167" s="15">
        <f>'Billing Mo'!AI167</f>
        <v>233442</v>
      </c>
      <c r="P167" s="199">
        <f>[5]SHLMWh!$E145</f>
        <v>2313</v>
      </c>
      <c r="Q167" s="199">
        <f>[5]SPAMWh!$L145</f>
        <v>276441</v>
      </c>
      <c r="R167" s="25"/>
      <c r="S167" s="15">
        <f>[1]RESID!$AB265/[1]RESID!$U265*1000</f>
        <v>1548.5099209566422</v>
      </c>
      <c r="T167" s="25">
        <f t="shared" si="40"/>
        <v>1486</v>
      </c>
      <c r="U167" s="77"/>
      <c r="V167" s="15">
        <f>[1]COML!$AB265/[1]COML!$J265*1000</f>
        <v>6814.7698621738127</v>
      </c>
      <c r="W167" s="25">
        <f t="shared" si="41"/>
        <v>6753</v>
      </c>
      <c r="X167" s="77"/>
      <c r="Y167" s="15">
        <f>[1]SPA!$AB265/[1]SPA!$F265*1000</f>
        <v>13384.837823509568</v>
      </c>
      <c r="Z167" s="25">
        <f t="shared" si="42"/>
        <v>13381</v>
      </c>
      <c r="AA167" s="77"/>
      <c r="AC167" s="7"/>
      <c r="AE167" s="199">
        <f>[5]RMWh!$I145</f>
        <v>19232049</v>
      </c>
      <c r="AF167" s="199">
        <f>[5]RMWh!$O145</f>
        <v>19273945</v>
      </c>
      <c r="AG167" s="25"/>
      <c r="AJ167" s="199">
        <f>[5]CMWh!$I145</f>
        <v>11599581</v>
      </c>
      <c r="AK167" s="199">
        <f>[5]CMWh!$O145</f>
        <v>11633645</v>
      </c>
      <c r="AL167" s="25"/>
      <c r="AO167" s="199">
        <f>[5]SPAMWh!$I145</f>
        <v>2984475</v>
      </c>
      <c r="AP167" s="199">
        <f>[5]SPAMWh!$O145</f>
        <v>2994285</v>
      </c>
      <c r="AQ167" s="25"/>
      <c r="AT167" s="14">
        <f t="shared" si="44"/>
        <v>14176.14819265689</v>
      </c>
      <c r="AU167" s="14">
        <f t="shared" si="44"/>
        <v>14207.030180565695</v>
      </c>
      <c r="AX167" s="14"/>
      <c r="AY167" s="14">
        <f t="shared" si="48"/>
        <v>73694.26048156069</v>
      </c>
      <c r="AZ167" s="14">
        <f t="shared" si="48"/>
        <v>73910.675306289602</v>
      </c>
      <c r="BD167" s="15">
        <f>SUM(TOTAL_PEF_B!O156:O167)</f>
        <v>2910754</v>
      </c>
      <c r="BI167" s="15">
        <f>SUM('Billing Mo'!AH156:AH167)</f>
        <v>1226506</v>
      </c>
      <c r="BN167" s="199">
        <f>[5]TMWh!$I145</f>
        <v>37963554</v>
      </c>
      <c r="BO167" s="199">
        <f>[5]TMWh!$O145</f>
        <v>38049324</v>
      </c>
      <c r="BR167" s="14"/>
      <c r="BS167" s="199">
        <f>[3]RC!$I145</f>
        <v>1356648.4166666667</v>
      </c>
      <c r="BX167" s="199">
        <f>[3]CC!$I145</f>
        <v>157401.41666666666</v>
      </c>
    </row>
    <row r="168" spans="1:76">
      <c r="A168" s="2">
        <v>2004</v>
      </c>
      <c r="B168" s="2">
        <v>10</v>
      </c>
      <c r="C168" s="14">
        <f t="shared" si="45"/>
        <v>1288</v>
      </c>
      <c r="D168" s="14">
        <f t="shared" si="46"/>
        <v>6393</v>
      </c>
      <c r="E168" s="14">
        <f t="shared" si="47"/>
        <v>13253</v>
      </c>
      <c r="G168" s="200">
        <f>[4]FCST!$D108</f>
        <v>1370668</v>
      </c>
      <c r="H168" s="200">
        <f>[4]FCST!$E108</f>
        <v>161439</v>
      </c>
      <c r="I168" s="200">
        <f>[4]FCST!$H108</f>
        <v>20852</v>
      </c>
      <c r="J168" s="15"/>
      <c r="K168" s="199">
        <f>[5]RMWh!$L146</f>
        <v>1765267</v>
      </c>
      <c r="L168" s="199">
        <f>[5]CMWh!$L146</f>
        <v>1032108</v>
      </c>
      <c r="M168" s="199">
        <f>[5]IMWh!$E146</f>
        <v>303307</v>
      </c>
      <c r="N168" s="15">
        <f>'Billing Mo'!AH168</f>
        <v>68535</v>
      </c>
      <c r="O168" s="15">
        <f>'Billing Mo'!AI168</f>
        <v>216404</v>
      </c>
      <c r="P168" s="199">
        <f>[5]SHLMWh!$E146</f>
        <v>2301</v>
      </c>
      <c r="Q168" s="199">
        <f>[5]SPAMWh!$L146</f>
        <v>276349</v>
      </c>
      <c r="R168" s="25"/>
      <c r="S168" s="15">
        <f>[1]RESID!$AB266/[1]RESID!$U266*1000</f>
        <v>1287.8880954395959</v>
      </c>
      <c r="T168" s="25">
        <f t="shared" si="40"/>
        <v>1288</v>
      </c>
      <c r="U168" s="77"/>
      <c r="V168" s="15">
        <f>[1]COML!$AB266/[1]COML!$J266*1000</f>
        <v>6393.1763700221136</v>
      </c>
      <c r="W168" s="25">
        <f t="shared" si="41"/>
        <v>6393</v>
      </c>
      <c r="X168" s="77"/>
      <c r="Y168" s="15">
        <f>[1]SPA!$AB266/[1]SPA!$F266*1000</f>
        <v>13192.142447966393</v>
      </c>
      <c r="Z168" s="25">
        <f t="shared" si="42"/>
        <v>13253</v>
      </c>
      <c r="AA168" s="77"/>
      <c r="AC168" s="7"/>
      <c r="AE168" s="199">
        <f>[5]RMWh!$I146</f>
        <v>19390565</v>
      </c>
      <c r="AF168" s="199">
        <f>[5]RMWh!$O146</f>
        <v>19322881</v>
      </c>
      <c r="AG168" s="25"/>
      <c r="AJ168" s="199">
        <f>[5]CMWh!$I146</f>
        <v>11645873</v>
      </c>
      <c r="AK168" s="199">
        <f>[5]CMWh!$O146</f>
        <v>11652825</v>
      </c>
      <c r="AL168" s="25"/>
      <c r="AO168" s="199">
        <f>[5]SPAMWh!$I146</f>
        <v>2992126</v>
      </c>
      <c r="AP168" s="199">
        <f>[5]SPAMWh!$O146</f>
        <v>2993483</v>
      </c>
      <c r="AQ168" s="25"/>
      <c r="AT168" s="14">
        <f t="shared" si="44"/>
        <v>14264.058727368927</v>
      </c>
      <c r="AU168" s="14">
        <f t="shared" si="44"/>
        <v>14214.269123460879</v>
      </c>
      <c r="AX168" s="14"/>
      <c r="AY168" s="14">
        <f t="shared" si="48"/>
        <v>73760.537428792944</v>
      </c>
      <c r="AZ168" s="14">
        <f t="shared" si="48"/>
        <v>73804.568756990062</v>
      </c>
      <c r="BD168" s="15">
        <f>SUM(TOTAL_PEF_B!O157:O168)</f>
        <v>2852040</v>
      </c>
      <c r="BI168" s="15">
        <f>SUM('Billing Mo'!AH157:AH168)</f>
        <v>1191755</v>
      </c>
      <c r="BN168" s="199">
        <f>[5]TMWh!$I146</f>
        <v>38102379</v>
      </c>
      <c r="BO168" s="199">
        <f>[5]TMWh!$O146</f>
        <v>38043004</v>
      </c>
      <c r="BR168" s="14"/>
      <c r="BS168" s="199">
        <f>[3]RC!$I146</f>
        <v>1359400.25</v>
      </c>
      <c r="BX168" s="199">
        <f>[3]CC!$I146</f>
        <v>157887.58333333334</v>
      </c>
    </row>
    <row r="169" spans="1:76">
      <c r="A169" s="2">
        <v>2004</v>
      </c>
      <c r="B169" s="2">
        <v>11</v>
      </c>
      <c r="C169" s="14">
        <f t="shared" si="45"/>
        <v>1018</v>
      </c>
      <c r="D169" s="14">
        <f t="shared" si="46"/>
        <v>5952</v>
      </c>
      <c r="E169" s="14">
        <f t="shared" si="47"/>
        <v>12608</v>
      </c>
      <c r="G169" s="200">
        <f>[4]FCST!$D109</f>
        <v>1371373</v>
      </c>
      <c r="H169" s="200">
        <f>[4]FCST!$E109</f>
        <v>161979</v>
      </c>
      <c r="I169" s="200">
        <f>[4]FCST!$H109</f>
        <v>20923</v>
      </c>
      <c r="J169" s="15"/>
      <c r="K169" s="199">
        <f>[5]RMWh!$L147</f>
        <v>1396582</v>
      </c>
      <c r="L169" s="199">
        <f>[5]CMWh!$L147</f>
        <v>964026</v>
      </c>
      <c r="M169" s="199">
        <f>[5]IMWh!$E147</f>
        <v>322342</v>
      </c>
      <c r="N169" s="15">
        <f>'Billing Mo'!AH169</f>
        <v>119486</v>
      </c>
      <c r="O169" s="15">
        <f>'Billing Mo'!AI169</f>
        <v>226248</v>
      </c>
      <c r="P169" s="199">
        <f>[5]SHLMWh!$E147</f>
        <v>2179</v>
      </c>
      <c r="Q169" s="199">
        <f>[5]SPAMWh!$L147</f>
        <v>263793</v>
      </c>
      <c r="R169" s="25"/>
      <c r="S169" s="15">
        <f>[1]RESID!$AB267/[1]RESID!$U267*1000</f>
        <v>1018.3823073664131</v>
      </c>
      <c r="T169" s="25">
        <f t="shared" si="40"/>
        <v>1018</v>
      </c>
      <c r="U169" s="77"/>
      <c r="V169" s="15">
        <f>[1]COML!$AB267/[1]COML!$J267*1000</f>
        <v>5951.5492749060068</v>
      </c>
      <c r="W169" s="25">
        <f t="shared" si="41"/>
        <v>5952</v>
      </c>
      <c r="X169" s="77"/>
      <c r="Y169" s="15">
        <f>[1]SPA!$AB267/[1]SPA!$F267*1000</f>
        <v>12504.408418657566</v>
      </c>
      <c r="Z169" s="25">
        <f t="shared" si="42"/>
        <v>12608</v>
      </c>
      <c r="AA169" s="77"/>
      <c r="AC169" s="7"/>
      <c r="AE169" s="199">
        <f>[5]RMWh!$I147</f>
        <v>19409803</v>
      </c>
      <c r="AF169" s="199">
        <f>[5]RMWh!$O147</f>
        <v>19383659</v>
      </c>
      <c r="AG169" s="25"/>
      <c r="AJ169" s="199">
        <f>[5]CMWh!$I147</f>
        <v>11684035</v>
      </c>
      <c r="AK169" s="199">
        <f>[5]CMWh!$O147</f>
        <v>11702733</v>
      </c>
      <c r="AL169" s="25"/>
      <c r="AO169" s="199">
        <f>[5]SPAMWh!$I147</f>
        <v>3001742</v>
      </c>
      <c r="AP169" s="199">
        <f>[5]SPAMWh!$O147</f>
        <v>3005766</v>
      </c>
      <c r="AQ169" s="25"/>
      <c r="AT169" s="14">
        <f t="shared" si="44"/>
        <v>14253.844253446108</v>
      </c>
      <c r="AU169" s="14">
        <f t="shared" si="44"/>
        <v>14234.645063008054</v>
      </c>
      <c r="AX169" s="14"/>
      <c r="AY169" s="14">
        <f t="shared" si="48"/>
        <v>73770.376395739033</v>
      </c>
      <c r="AZ169" s="14">
        <f t="shared" si="48"/>
        <v>73888.431373993342</v>
      </c>
      <c r="BD169" s="15">
        <f>SUM(TOTAL_PEF_B!O158:O169)</f>
        <v>2822172</v>
      </c>
      <c r="BI169" s="15">
        <f>SUM('Billing Mo'!AH158:AH169)</f>
        <v>1190963</v>
      </c>
      <c r="BN169" s="199">
        <f>[5]TMWh!$I147</f>
        <v>38135387</v>
      </c>
      <c r="BO169" s="199">
        <f>[5]TMWh!$O147</f>
        <v>38131965</v>
      </c>
      <c r="BR169" s="14"/>
      <c r="BS169" s="199">
        <f>[3]RC!$I147</f>
        <v>1361724.0833333333</v>
      </c>
      <c r="BX169" s="199">
        <f>[3]CC!$I147</f>
        <v>158383.83333333334</v>
      </c>
    </row>
    <row r="170" spans="1:76" s="43" customFormat="1">
      <c r="A170" s="41">
        <v>2004</v>
      </c>
      <c r="B170" s="41">
        <v>12</v>
      </c>
      <c r="C170" s="67">
        <f t="shared" si="45"/>
        <v>1011</v>
      </c>
      <c r="D170" s="67">
        <f t="shared" si="46"/>
        <v>5761</v>
      </c>
      <c r="E170" s="67">
        <f t="shared" si="47"/>
        <v>11926</v>
      </c>
      <c r="G170" s="200">
        <f>[4]FCST!$D110</f>
        <v>1380977</v>
      </c>
      <c r="H170" s="200">
        <f>[4]FCST!$E110</f>
        <v>160368</v>
      </c>
      <c r="I170" s="200">
        <f>[4]FCST!$H110</f>
        <v>20805</v>
      </c>
      <c r="J170" s="15"/>
      <c r="K170" s="199">
        <f>[5]RMWh!$L148</f>
        <v>1396550</v>
      </c>
      <c r="L170" s="199">
        <f>[5]CMWh!$L148</f>
        <v>923901</v>
      </c>
      <c r="M170" s="199">
        <f>[5]IMWh!$E148</f>
        <v>350778</v>
      </c>
      <c r="N170" s="42">
        <f>'Billing Mo'!AH170</f>
        <v>109920</v>
      </c>
      <c r="O170" s="15">
        <f>'Billing Mo'!AI170</f>
        <v>240195</v>
      </c>
      <c r="P170" s="199">
        <f>[5]SHLMWh!$E148</f>
        <v>2457</v>
      </c>
      <c r="Q170" s="199">
        <f>[5]SPAMWh!$L148</f>
        <v>248120</v>
      </c>
      <c r="R170" s="25"/>
      <c r="S170" s="15">
        <f>[1]RESID!$AB268/[1]RESID!$U268*1000</f>
        <v>1011.2767989618943</v>
      </c>
      <c r="T170" s="57">
        <f t="shared" si="40"/>
        <v>1011</v>
      </c>
      <c r="U170" s="128"/>
      <c r="V170" s="15">
        <f>[1]COML!$AB268/[1]COML!$J268*1000</f>
        <v>5761.1306495061353</v>
      </c>
      <c r="W170" s="57">
        <f t="shared" si="41"/>
        <v>5761</v>
      </c>
      <c r="X170" s="128"/>
      <c r="Y170" s="15">
        <f>[1]SPA!$AB268/[1]SPA!$F268*1000</f>
        <v>11840.045810269135</v>
      </c>
      <c r="Z170" s="57">
        <f t="shared" si="42"/>
        <v>11926</v>
      </c>
      <c r="AA170" s="128"/>
      <c r="AB170" s="1"/>
      <c r="AC170" s="110"/>
      <c r="AE170" s="199">
        <f>[5]RMWh!$I148</f>
        <v>19342762</v>
      </c>
      <c r="AF170" s="199">
        <f>[5]RMWh!$O148</f>
        <v>19431084</v>
      </c>
      <c r="AG170" s="57"/>
      <c r="AJ170" s="199">
        <f>[5]CMWh!$I148</f>
        <v>11722979</v>
      </c>
      <c r="AK170" s="199">
        <f>[5]CMWh!$O148</f>
        <v>11737616</v>
      </c>
      <c r="AL170" s="57"/>
      <c r="AO170" s="199">
        <f>[5]SPAMWh!$I148</f>
        <v>3013706</v>
      </c>
      <c r="AP170" s="199">
        <f>[5]SPAMWh!$O148</f>
        <v>3018354</v>
      </c>
      <c r="AQ170" s="57"/>
      <c r="AT170" s="14">
        <f t="shared" si="44"/>
        <v>14175.52718249228</v>
      </c>
      <c r="AU170" s="14">
        <f t="shared" si="44"/>
        <v>14240.254800596254</v>
      </c>
      <c r="AX170" s="14"/>
      <c r="AY170" s="14">
        <f t="shared" si="48"/>
        <v>73839.955404945766</v>
      </c>
      <c r="AZ170" s="14">
        <f t="shared" si="48"/>
        <v>73932.150010707861</v>
      </c>
      <c r="BD170" s="15">
        <f>SUM(TOTAL_PEF_B!O159:O170)</f>
        <v>2836060</v>
      </c>
      <c r="BI170" s="15">
        <f>SUM('Billing Mo'!AH159:AH170)</f>
        <v>1232566</v>
      </c>
      <c r="BN170" s="199">
        <f>[5]TMWh!$I148</f>
        <v>38154545</v>
      </c>
      <c r="BO170" s="199">
        <f>[5]TMWh!$O148</f>
        <v>38262152</v>
      </c>
      <c r="BR170" s="14"/>
      <c r="BS170" s="199">
        <f>[3]RC!$I148</f>
        <v>1364518</v>
      </c>
      <c r="BT170" s="1"/>
      <c r="BU170" s="1"/>
      <c r="BV170" s="1"/>
      <c r="BW170" s="1"/>
      <c r="BX170" s="199">
        <f>[3]CC!$I148</f>
        <v>158762</v>
      </c>
    </row>
    <row r="171" spans="1:76" ht="24.75" customHeight="1">
      <c r="A171" s="2">
        <v>2005</v>
      </c>
      <c r="B171" s="2">
        <v>1</v>
      </c>
      <c r="C171" s="14">
        <f t="shared" si="45"/>
        <v>1124</v>
      </c>
      <c r="D171" s="14">
        <f t="shared" si="46"/>
        <v>5659</v>
      </c>
      <c r="E171" s="14">
        <f t="shared" si="47"/>
        <v>11577</v>
      </c>
      <c r="G171" s="200">
        <f>[4]FCST!$D111</f>
        <v>1383522</v>
      </c>
      <c r="H171" s="200">
        <f>[4]FCST!$E111</f>
        <v>159816</v>
      </c>
      <c r="I171" s="200">
        <f>[4]FCST!$H111</f>
        <v>20779</v>
      </c>
      <c r="J171" s="15"/>
      <c r="K171" s="199">
        <f>[5]RMWh!$L149</f>
        <v>1555685</v>
      </c>
      <c r="L171" s="199">
        <f>[5]CMWh!$L149</f>
        <v>904452</v>
      </c>
      <c r="M171" s="199">
        <f>[5]IMWh!$E149</f>
        <v>330799</v>
      </c>
      <c r="N171" s="42">
        <f>'Billing Mo'!AH171</f>
        <v>99436</v>
      </c>
      <c r="O171" s="15">
        <f>'Billing Mo'!AI171</f>
        <v>226152</v>
      </c>
      <c r="P171" s="199">
        <f>[5]SHLMWh!$E149</f>
        <v>1620</v>
      </c>
      <c r="Q171" s="199">
        <f>[5]SPAMWh!$L149</f>
        <v>240550</v>
      </c>
      <c r="R171" s="25"/>
      <c r="S171" s="15">
        <f>[1]RESID!$AB269/[1]RESID!$U269*1000</f>
        <v>1124.43820915027</v>
      </c>
      <c r="T171" s="25">
        <f t="shared" si="40"/>
        <v>1124</v>
      </c>
      <c r="U171" s="77"/>
      <c r="V171" s="15">
        <f>[1]COML!$AB269/[1]COML!$J269*1000</f>
        <v>5659.3332332182017</v>
      </c>
      <c r="W171" s="25">
        <f t="shared" si="41"/>
        <v>5659</v>
      </c>
      <c r="X171" s="77"/>
      <c r="Y171" s="15">
        <f>[1]SPA!$AB269/[1]SPA!$F269*1000</f>
        <v>11736.436377829819</v>
      </c>
      <c r="Z171" s="25">
        <f t="shared" si="42"/>
        <v>11577</v>
      </c>
      <c r="AA171" s="77"/>
      <c r="AC171" s="7"/>
      <c r="AE171" s="199">
        <f>[5]RMWh!$I149</f>
        <v>19336572</v>
      </c>
      <c r="AF171" s="199">
        <f>[5]RMWh!$O149</f>
        <v>19467280</v>
      </c>
      <c r="AG171" s="25"/>
      <c r="AJ171" s="199">
        <f>[5]CMWh!$I149</f>
        <v>11761335</v>
      </c>
      <c r="AK171" s="199">
        <f>[5]CMWh!$O149</f>
        <v>11767876</v>
      </c>
      <c r="AL171" s="25"/>
      <c r="AO171" s="199">
        <f>[5]SPAMWh!$I149</f>
        <v>3030544</v>
      </c>
      <c r="AP171" s="199">
        <f>[5]SPAMWh!$O149</f>
        <v>3034198</v>
      </c>
      <c r="AQ171" s="25"/>
      <c r="AT171" s="14">
        <f t="shared" si="44"/>
        <v>14145.302546605843</v>
      </c>
      <c r="AU171" s="14">
        <f t="shared" si="44"/>
        <v>14240.919505250929</v>
      </c>
      <c r="AX171" s="14"/>
      <c r="AY171" s="14">
        <f t="shared" si="48"/>
        <v>73940.743053649145</v>
      </c>
      <c r="AZ171" s="14">
        <f t="shared" si="48"/>
        <v>73981.864780078497</v>
      </c>
      <c r="BD171" s="15">
        <f>SUM(TOTAL_PEF_B!O160:O171)</f>
        <v>2836009</v>
      </c>
      <c r="BI171" s="15">
        <f>SUM('Billing Mo'!AH160:AH171)</f>
        <v>1208450</v>
      </c>
      <c r="BN171" s="199">
        <f>[5]TMWh!$I149</f>
        <v>38207196</v>
      </c>
      <c r="BO171" s="199">
        <f>[5]TMWh!$O149</f>
        <v>38348099</v>
      </c>
      <c r="BR171" s="14"/>
      <c r="BS171" s="199">
        <f>[3]RC!$I149</f>
        <v>1366996</v>
      </c>
      <c r="BX171" s="199">
        <f>[3]CC!$I149</f>
        <v>159064.33333333334</v>
      </c>
    </row>
    <row r="172" spans="1:76">
      <c r="A172" s="2">
        <v>2005</v>
      </c>
      <c r="B172" s="2">
        <v>2</v>
      </c>
      <c r="C172" s="14">
        <f t="shared" si="45"/>
        <v>1030</v>
      </c>
      <c r="D172" s="14">
        <f t="shared" si="46"/>
        <v>5263</v>
      </c>
      <c r="E172" s="14">
        <f t="shared" si="47"/>
        <v>11086</v>
      </c>
      <c r="G172" s="200">
        <f>[4]FCST!$D112</f>
        <v>1388413</v>
      </c>
      <c r="H172" s="200">
        <f>[4]FCST!$E112</f>
        <v>160523</v>
      </c>
      <c r="I172" s="200">
        <f>[4]FCST!$H112</f>
        <v>20854</v>
      </c>
      <c r="J172" s="15"/>
      <c r="K172" s="199">
        <f>[5]RMWh!$L150</f>
        <v>1430380</v>
      </c>
      <c r="L172" s="199">
        <f>[5]CMWh!$L150</f>
        <v>844763</v>
      </c>
      <c r="M172" s="199">
        <f>[5]IMWh!$E150</f>
        <v>321211</v>
      </c>
      <c r="N172" s="42">
        <f>'Billing Mo'!AH172</f>
        <v>99289</v>
      </c>
      <c r="O172" s="15">
        <f>'Billing Mo'!AI172</f>
        <v>213135</v>
      </c>
      <c r="P172" s="199">
        <f>[5]SHLMWh!$E150</f>
        <v>2981</v>
      </c>
      <c r="Q172" s="199">
        <f>[5]SPAMWh!$L150</f>
        <v>231178</v>
      </c>
      <c r="R172" s="25"/>
      <c r="S172" s="15">
        <f>[1]RESID!$AB270/[1]RESID!$U270*1000</f>
        <v>1030.2265968411416</v>
      </c>
      <c r="T172" s="25">
        <f t="shared" si="40"/>
        <v>1030</v>
      </c>
      <c r="U172" s="77"/>
      <c r="V172" s="15">
        <f>[1]COML!$AB270/[1]COML!$J270*1000</f>
        <v>5262.5667349850173</v>
      </c>
      <c r="W172" s="25">
        <f t="shared" si="41"/>
        <v>5263</v>
      </c>
      <c r="X172" s="77"/>
      <c r="Y172" s="15">
        <f>[1]SPA!$AB270/[1]SPA!$F270*1000</f>
        <v>11153.471317605057</v>
      </c>
      <c r="Z172" s="25">
        <f t="shared" si="42"/>
        <v>11086</v>
      </c>
      <c r="AA172" s="77"/>
      <c r="AC172" s="7"/>
      <c r="AE172" s="199">
        <f>[5]RMWh!$I150</f>
        <v>19359209</v>
      </c>
      <c r="AF172" s="199">
        <f>[5]RMWh!$O150</f>
        <v>19504727</v>
      </c>
      <c r="AG172" s="25"/>
      <c r="AJ172" s="199">
        <f>[5]CMWh!$I150</f>
        <v>11796272</v>
      </c>
      <c r="AK172" s="199">
        <f>[5]CMWh!$O150</f>
        <v>11798996</v>
      </c>
      <c r="AL172" s="25"/>
      <c r="AO172" s="199">
        <f>[5]SPAMWh!$I150</f>
        <v>3039420</v>
      </c>
      <c r="AP172" s="199">
        <f>[5]SPAMWh!$O150</f>
        <v>3043283</v>
      </c>
      <c r="AQ172" s="25"/>
      <c r="AT172" s="14">
        <f t="shared" si="44"/>
        <v>14135.038823355968</v>
      </c>
      <c r="AU172" s="14">
        <f t="shared" si="44"/>
        <v>14241.288132379756</v>
      </c>
      <c r="AX172" s="14"/>
      <c r="AY172" s="14">
        <f t="shared" si="48"/>
        <v>74019.462394491551</v>
      </c>
      <c r="AZ172" s="14">
        <f t="shared" si="48"/>
        <v>74036.554999304542</v>
      </c>
      <c r="BD172" s="15">
        <f>SUM(TOTAL_PEF_B!O161:O172)</f>
        <v>2832248</v>
      </c>
      <c r="BI172" s="15">
        <f>SUM('Billing Mo'!AH161:AH172)</f>
        <v>1222675</v>
      </c>
      <c r="BN172" s="199">
        <f>[5]TMWh!$I150</f>
        <v>38266345</v>
      </c>
      <c r="BO172" s="199">
        <f>[5]TMWh!$O150</f>
        <v>38418450</v>
      </c>
      <c r="BR172" s="14"/>
      <c r="BS172" s="199">
        <f>[3]RC!$I150</f>
        <v>1369590.0833333333</v>
      </c>
      <c r="BX172" s="199">
        <f>[3]CC!$I150</f>
        <v>159367.16666666666</v>
      </c>
    </row>
    <row r="173" spans="1:76">
      <c r="A173" s="2">
        <v>2005</v>
      </c>
      <c r="B173" s="2">
        <v>3</v>
      </c>
      <c r="C173" s="14">
        <f t="shared" si="45"/>
        <v>953</v>
      </c>
      <c r="D173" s="14">
        <f t="shared" si="46"/>
        <v>5377</v>
      </c>
      <c r="E173" s="14">
        <f t="shared" si="47"/>
        <v>11399</v>
      </c>
      <c r="G173" s="200">
        <f>[4]FCST!$D113</f>
        <v>1390388</v>
      </c>
      <c r="H173" s="200">
        <f>[4]FCST!$E113</f>
        <v>160719</v>
      </c>
      <c r="I173" s="200">
        <f>[4]FCST!$H113</f>
        <v>20868</v>
      </c>
      <c r="J173" s="15"/>
      <c r="K173" s="199">
        <f>[5]RMWh!$L151</f>
        <v>1325161</v>
      </c>
      <c r="L173" s="199">
        <f>[5]CMWh!$L151</f>
        <v>864201</v>
      </c>
      <c r="M173" s="199">
        <f>[5]IMWh!$E151</f>
        <v>301444</v>
      </c>
      <c r="N173" s="42">
        <f>'Billing Mo'!AH173</f>
        <v>91252</v>
      </c>
      <c r="O173" s="15">
        <f>'Billing Mo'!AI173</f>
        <v>210943</v>
      </c>
      <c r="P173" s="199">
        <f>[5]SHLMWh!$E151</f>
        <v>2330</v>
      </c>
      <c r="Q173" s="199">
        <f>[5]SPAMWh!$L151</f>
        <v>237866</v>
      </c>
      <c r="R173" s="25"/>
      <c r="S173" s="15">
        <f>[1]RESID!$AB271/[1]RESID!$U271*1000</f>
        <v>953.0871958043366</v>
      </c>
      <c r="T173" s="25">
        <f t="shared" si="40"/>
        <v>953</v>
      </c>
      <c r="U173" s="77"/>
      <c r="V173" s="15">
        <f>[1]COML!$AB271/[1]COML!$J271*1000</f>
        <v>5377.0929386071348</v>
      </c>
      <c r="W173" s="25">
        <f t="shared" si="41"/>
        <v>5377</v>
      </c>
      <c r="X173" s="77"/>
      <c r="Y173" s="15">
        <f>[1]SPA!$AB271/[1]SPA!$F271*1000</f>
        <v>11362.120850250776</v>
      </c>
      <c r="Z173" s="25">
        <f t="shared" si="42"/>
        <v>11399</v>
      </c>
      <c r="AA173" s="77"/>
      <c r="AC173" s="7"/>
      <c r="AE173" s="199">
        <f>[5]RMWh!$I151</f>
        <v>19398217</v>
      </c>
      <c r="AF173" s="199">
        <f>[5]RMWh!$O151</f>
        <v>19557952</v>
      </c>
      <c r="AG173" s="25"/>
      <c r="AJ173" s="199">
        <f>[5]CMWh!$I151</f>
        <v>11822947</v>
      </c>
      <c r="AK173" s="199">
        <f>[5]CMWh!$O151</f>
        <v>11838790</v>
      </c>
      <c r="AL173" s="25"/>
      <c r="AO173" s="199">
        <f>[5]SPAMWh!$I151</f>
        <v>3051908</v>
      </c>
      <c r="AP173" s="199">
        <f>[5]SPAMWh!$O151</f>
        <v>3058180</v>
      </c>
      <c r="AQ173" s="25"/>
      <c r="AT173" s="14">
        <f t="shared" si="44"/>
        <v>14137.466582133691</v>
      </c>
      <c r="AU173" s="14">
        <f t="shared" si="44"/>
        <v>14253.881829189495</v>
      </c>
      <c r="AX173" s="14"/>
      <c r="AY173" s="14">
        <f t="shared" si="48"/>
        <v>74035.5515849699</v>
      </c>
      <c r="AZ173" s="14">
        <f t="shared" si="48"/>
        <v>74134.760795986454</v>
      </c>
      <c r="BD173" s="15">
        <f>SUM(TOTAL_PEF_B!O162:O173)</f>
        <v>2799921</v>
      </c>
      <c r="BI173" s="15">
        <f>SUM('Billing Mo'!AH162:AH173)</f>
        <v>1186377</v>
      </c>
      <c r="BN173" s="199">
        <f>[5]TMWh!$I151</f>
        <v>38299147</v>
      </c>
      <c r="BO173" s="199">
        <f>[5]TMWh!$O151</f>
        <v>38480997</v>
      </c>
      <c r="BR173" s="14"/>
      <c r="BS173" s="199">
        <f>[3]RC!$I151</f>
        <v>1372114.0833333333</v>
      </c>
      <c r="BX173" s="199">
        <f>[3]CC!$I151</f>
        <v>159692.83333333334</v>
      </c>
    </row>
    <row r="174" spans="1:76">
      <c r="A174" s="2">
        <v>2005</v>
      </c>
      <c r="B174" s="2">
        <v>4</v>
      </c>
      <c r="C174" s="14">
        <f t="shared" si="45"/>
        <v>951</v>
      </c>
      <c r="D174" s="14">
        <f t="shared" si="46"/>
        <v>5753</v>
      </c>
      <c r="E174" s="14">
        <f t="shared" si="47"/>
        <v>11874</v>
      </c>
      <c r="G174" s="200">
        <f>[4]FCST!$D114</f>
        <v>1390826</v>
      </c>
      <c r="H174" s="200">
        <f>[4]FCST!$E114</f>
        <v>160892</v>
      </c>
      <c r="I174" s="200">
        <f>[4]FCST!$H114</f>
        <v>20885</v>
      </c>
      <c r="J174" s="15"/>
      <c r="K174" s="199">
        <f>[5]RMWh!$L152</f>
        <v>1322440</v>
      </c>
      <c r="L174" s="199">
        <f>[5]CMWh!$L152</f>
        <v>925681</v>
      </c>
      <c r="M174" s="199">
        <f>[5]IMWh!$E152</f>
        <v>346889</v>
      </c>
      <c r="N174" s="42">
        <f>'Billing Mo'!AH174</f>
        <v>113447</v>
      </c>
      <c r="O174" s="15">
        <f>'Billing Mo'!AI174</f>
        <v>241787</v>
      </c>
      <c r="P174" s="199">
        <f>[5]SHLMWh!$E152</f>
        <v>2300</v>
      </c>
      <c r="Q174" s="199">
        <f>[5]SPAMWh!$L152</f>
        <v>247983</v>
      </c>
      <c r="R174" s="25"/>
      <c r="S174" s="15">
        <f>[1]RESID!$AB272/[1]RESID!$U272*1000</f>
        <v>950.83065746541979</v>
      </c>
      <c r="T174" s="25">
        <f t="shared" si="40"/>
        <v>951</v>
      </c>
      <c r="U174" s="77"/>
      <c r="V174" s="15">
        <f>[1]COML!$AB272/[1]COML!$J272*1000</f>
        <v>5753.4308728836741</v>
      </c>
      <c r="W174" s="25">
        <f t="shared" si="41"/>
        <v>5753</v>
      </c>
      <c r="X174" s="77"/>
      <c r="Y174" s="15">
        <f>[1]SPA!$AB272/[1]SPA!$F272*1000</f>
        <v>11904.517305938265</v>
      </c>
      <c r="Z174" s="25">
        <f t="shared" si="42"/>
        <v>11874</v>
      </c>
      <c r="AA174" s="77"/>
      <c r="AC174" s="7"/>
      <c r="AE174" s="199">
        <f>[5]RMWh!$I152</f>
        <v>19525862</v>
      </c>
      <c r="AF174" s="199">
        <f>[5]RMWh!$O152</f>
        <v>19628951</v>
      </c>
      <c r="AG174" s="25"/>
      <c r="AJ174" s="199">
        <f>[5]CMWh!$I152</f>
        <v>11865445</v>
      </c>
      <c r="AK174" s="199">
        <f>[5]CMWh!$O152</f>
        <v>11862718</v>
      </c>
      <c r="AL174" s="25"/>
      <c r="AO174" s="199">
        <f>[5]SPAMWh!$I152</f>
        <v>3062039</v>
      </c>
      <c r="AP174" s="199">
        <f>[5]SPAMWh!$O152</f>
        <v>3064729</v>
      </c>
      <c r="AQ174" s="25"/>
      <c r="AT174" s="14">
        <f t="shared" si="44"/>
        <v>14203.923080089313</v>
      </c>
      <c r="AU174" s="14">
        <f t="shared" si="44"/>
        <v>14278.914300779252</v>
      </c>
      <c r="AX174" s="14"/>
      <c r="AY174" s="14">
        <f t="shared" si="48"/>
        <v>74167.838680843342</v>
      </c>
      <c r="AZ174" s="14">
        <f t="shared" si="48"/>
        <v>74150.792906657676</v>
      </c>
      <c r="BD174" s="15">
        <f>SUM(TOTAL_PEF_B!O163:O174)</f>
        <v>2794668</v>
      </c>
      <c r="BI174" s="15">
        <f>SUM('Billing Mo'!AH163:AH174)</f>
        <v>1201065</v>
      </c>
      <c r="BN174" s="199">
        <f>[5]TMWh!$I152</f>
        <v>38463848</v>
      </c>
      <c r="BO174" s="199">
        <f>[5]TMWh!$O152</f>
        <v>38566900</v>
      </c>
      <c r="BR174" s="14"/>
      <c r="BS174" s="199">
        <f>[3]RC!$I152</f>
        <v>1374680.9166666667</v>
      </c>
      <c r="BX174" s="199">
        <f>[3]CC!$I152</f>
        <v>159981</v>
      </c>
    </row>
    <row r="175" spans="1:76">
      <c r="A175" s="2">
        <v>2005</v>
      </c>
      <c r="B175" s="2">
        <v>5</v>
      </c>
      <c r="C175" s="14">
        <f>ROUND(K175/G175*1000,0)</f>
        <v>1040</v>
      </c>
      <c r="D175" s="14">
        <f>ROUND(L175/H175*1000,0)</f>
        <v>5980</v>
      </c>
      <c r="E175" s="14">
        <f>ROUND(Q175/I175*1000,0)</f>
        <v>12285</v>
      </c>
      <c r="G175" s="200">
        <f>[4]FCST!$D115</f>
        <v>1391681</v>
      </c>
      <c r="H175" s="200">
        <f>[4]FCST!$E115</f>
        <v>161632</v>
      </c>
      <c r="I175" s="200">
        <f>[4]FCST!$H115</f>
        <v>20921</v>
      </c>
      <c r="J175" s="15"/>
      <c r="K175" s="199">
        <f>[5]RMWh!$L153</f>
        <v>1447925</v>
      </c>
      <c r="L175" s="199">
        <f>[5]CMWh!$L153</f>
        <v>966610</v>
      </c>
      <c r="M175" s="199">
        <f>[5]IMWh!$E153</f>
        <v>319115</v>
      </c>
      <c r="N175" s="42">
        <f>'Billing Mo'!AH175</f>
        <v>94953</v>
      </c>
      <c r="O175" s="15">
        <f>'Billing Mo'!AI175</f>
        <v>225694</v>
      </c>
      <c r="P175" s="199">
        <f>[5]SHLMWh!$E153</f>
        <v>2284</v>
      </c>
      <c r="Q175" s="199">
        <f>[5]SPAMWh!$L153</f>
        <v>257021</v>
      </c>
      <c r="R175" s="25"/>
      <c r="S175" s="15">
        <f>[1]RESID!$AB273/[1]RESID!$U273*1000</f>
        <v>1040.4144340549306</v>
      </c>
      <c r="T175" s="25">
        <f t="shared" ref="T175:T186" si="49">C175</f>
        <v>1040</v>
      </c>
      <c r="U175" s="77"/>
      <c r="V175" s="15">
        <f>[1]COML!$AB273/[1]COML!$J273*1000</f>
        <v>5980.313304296179</v>
      </c>
      <c r="W175" s="25">
        <f t="shared" si="41"/>
        <v>5980</v>
      </c>
      <c r="X175" s="77"/>
      <c r="Y175" s="15">
        <f>[1]SPA!$AB273/[1]SPA!$F273*1000</f>
        <v>12042.402661294102</v>
      </c>
      <c r="Z175" s="25">
        <f t="shared" si="42"/>
        <v>12285</v>
      </c>
      <c r="AA175" s="77"/>
      <c r="AC175" s="7"/>
      <c r="AE175" s="199">
        <f>[5]RMWh!$I153</f>
        <v>19422608</v>
      </c>
      <c r="AF175" s="199">
        <f>[5]RMWh!$O153</f>
        <v>19666229</v>
      </c>
      <c r="AG175" s="15"/>
      <c r="AJ175" s="199">
        <f>[5]CMWh!$I153</f>
        <v>11836436</v>
      </c>
      <c r="AK175" s="199">
        <f>[5]CMWh!$O153</f>
        <v>11873803</v>
      </c>
      <c r="AL175" s="25"/>
      <c r="AO175" s="199">
        <f>[5]SPAMWh!$I153</f>
        <v>3058150</v>
      </c>
      <c r="AP175" s="199">
        <f>[5]SPAMWh!$O153</f>
        <v>3070275</v>
      </c>
      <c r="AQ175" s="25"/>
      <c r="AT175" s="14">
        <f t="shared" si="44"/>
        <v>14101.749848800458</v>
      </c>
      <c r="AU175" s="14">
        <f t="shared" si="44"/>
        <v>14278.630440733048</v>
      </c>
      <c r="AX175" s="14"/>
      <c r="AY175" s="14">
        <f t="shared" si="48"/>
        <v>73846.416840056278</v>
      </c>
      <c r="AZ175" s="14">
        <f t="shared" si="48"/>
        <v>74079.546057167099</v>
      </c>
      <c r="BD175" s="15">
        <f>SUM(TOTAL_PEF_B!O164:O175)</f>
        <v>2779868</v>
      </c>
      <c r="BI175" s="15">
        <f>SUM('Billing Mo'!AH164:AH175)</f>
        <v>1185348</v>
      </c>
      <c r="BN175" s="199">
        <f>[5]TMWh!$I153</f>
        <v>38312845</v>
      </c>
      <c r="BO175" s="199">
        <f>[5]TMWh!$O153</f>
        <v>38605958</v>
      </c>
      <c r="BR175" s="14"/>
      <c r="BS175" s="199">
        <f>[3]RC!$I153</f>
        <v>1377319</v>
      </c>
      <c r="BX175" s="199">
        <f>[3]CC!$I153</f>
        <v>160284.5</v>
      </c>
    </row>
    <row r="176" spans="1:76">
      <c r="A176" s="2">
        <v>2005</v>
      </c>
      <c r="B176" s="2">
        <v>6</v>
      </c>
      <c r="C176" s="14">
        <f t="shared" ref="C176:C181" si="50">ROUND(K176/G176*1000,0)</f>
        <v>1366</v>
      </c>
      <c r="D176" s="14">
        <f t="shared" ref="D176:D181" si="51">ROUND(L176/H176*1000,0)</f>
        <v>6887</v>
      </c>
      <c r="E176" s="14">
        <f t="shared" ref="E176:E181" si="52">ROUND(Q176/I176*1000,0)</f>
        <v>13437</v>
      </c>
      <c r="G176" s="200">
        <f>[4]FCST!$D116</f>
        <v>1381997</v>
      </c>
      <c r="H176" s="200">
        <f>[4]FCST!$E116</f>
        <v>159306</v>
      </c>
      <c r="I176" s="200">
        <f>[4]FCST!$H116</f>
        <v>20604</v>
      </c>
      <c r="J176" s="15"/>
      <c r="K176" s="199">
        <f>[5]RMWh!$L154</f>
        <v>1887686</v>
      </c>
      <c r="L176" s="199">
        <f>[5]CMWh!$L154</f>
        <v>1097093</v>
      </c>
      <c r="M176" s="199">
        <f>[5]IMWh!$E154</f>
        <v>358344</v>
      </c>
      <c r="N176" s="42">
        <f>'Billing Mo'!AH176</f>
        <v>113485</v>
      </c>
      <c r="O176" s="15">
        <f>'Billing Mo'!AI176</f>
        <v>251016</v>
      </c>
      <c r="P176" s="199">
        <f>[5]SHLMWh!$E154</f>
        <v>2271</v>
      </c>
      <c r="Q176" s="199">
        <f>[5]SPAMWh!$L154</f>
        <v>276857</v>
      </c>
      <c r="R176" s="25"/>
      <c r="S176" s="15">
        <f>[1]RESID!$AB274/[1]RESID!$U274*1000</f>
        <v>1365.9117928620685</v>
      </c>
      <c r="T176" s="25">
        <f t="shared" si="49"/>
        <v>1366</v>
      </c>
      <c r="U176" s="77"/>
      <c r="V176" s="15">
        <f>[1]COML!$AB274/[1]COML!$J274*1000</f>
        <v>6886.7023213187194</v>
      </c>
      <c r="W176" s="25">
        <f t="shared" si="41"/>
        <v>6887</v>
      </c>
      <c r="X176" s="77"/>
      <c r="Y176" s="15">
        <f>[1]SPA!$AB274/[1]SPA!$F274*1000</f>
        <v>13925.007544512624</v>
      </c>
      <c r="Z176" s="25">
        <f t="shared" si="42"/>
        <v>13437</v>
      </c>
      <c r="AA176" s="77"/>
      <c r="AC176" s="7"/>
      <c r="AE176" s="199">
        <f>[5]RMWh!$I154</f>
        <v>19278928</v>
      </c>
      <c r="AF176" s="199">
        <f>[5]RMWh!$O154</f>
        <v>19698305</v>
      </c>
      <c r="AG176" s="15"/>
      <c r="AJ176" s="199">
        <f>[5]CMWh!$I154</f>
        <v>11799430</v>
      </c>
      <c r="AK176" s="199">
        <f>[5]CMWh!$O154</f>
        <v>11879750</v>
      </c>
      <c r="AL176" s="25"/>
      <c r="AO176" s="199">
        <f>[5]SPAMWh!$I154</f>
        <v>3066471</v>
      </c>
      <c r="AP176" s="199">
        <f>[5]SPAMWh!$O154</f>
        <v>3092190</v>
      </c>
      <c r="AQ176" s="25"/>
      <c r="AT176" s="14">
        <f t="shared" si="44"/>
        <v>13979.693390438788</v>
      </c>
      <c r="AU176" s="14">
        <f t="shared" si="44"/>
        <v>14283.795458510314</v>
      </c>
      <c r="AX176" s="14"/>
      <c r="AY176" s="14">
        <f t="shared" si="48"/>
        <v>73578.968701445148</v>
      </c>
      <c r="AZ176" s="14">
        <f t="shared" si="48"/>
        <v>74079.828723166545</v>
      </c>
      <c r="BD176" s="15">
        <f>SUM(TOTAL_PEF_B!O165:O176)</f>
        <v>2770627</v>
      </c>
      <c r="BI176" s="15">
        <f>SUM('Billing Mo'!AH165:AH176)</f>
        <v>1204864</v>
      </c>
      <c r="BN176" s="199">
        <f>[5]TMWh!$I154</f>
        <v>38146235</v>
      </c>
      <c r="BO176" s="199">
        <f>[5]TMWh!$O154</f>
        <v>38671651</v>
      </c>
      <c r="BR176" s="14"/>
      <c r="BS176" s="199">
        <f>[3]RC!$I154</f>
        <v>1379066.5833333333</v>
      </c>
      <c r="BX176" s="199">
        <f>[3]CC!$I154</f>
        <v>160364.16666666666</v>
      </c>
    </row>
    <row r="177" spans="1:76">
      <c r="A177" s="2">
        <v>2005</v>
      </c>
      <c r="B177" s="2">
        <v>7</v>
      </c>
      <c r="C177" s="14">
        <f t="shared" si="50"/>
        <v>1470</v>
      </c>
      <c r="D177" s="14">
        <f t="shared" si="51"/>
        <v>7154</v>
      </c>
      <c r="E177" s="14">
        <f t="shared" si="52"/>
        <v>13198</v>
      </c>
      <c r="G177" s="200">
        <f>[4]FCST!$D117</f>
        <v>1386201</v>
      </c>
      <c r="H177" s="200">
        <f>[4]FCST!$E117</f>
        <v>159947</v>
      </c>
      <c r="I177" s="200">
        <f>[4]FCST!$H117</f>
        <v>20667</v>
      </c>
      <c r="J177" s="15"/>
      <c r="K177" s="199">
        <f>[5]RMWh!$L155</f>
        <v>2037498</v>
      </c>
      <c r="L177" s="199">
        <f>[5]CMWh!$L155</f>
        <v>1144251</v>
      </c>
      <c r="M177" s="199">
        <f>[5]IMWh!$E155</f>
        <v>356305</v>
      </c>
      <c r="N177" s="42">
        <f>'Billing Mo'!AH177</f>
        <v>106152</v>
      </c>
      <c r="O177" s="15">
        <f>'Billing Mo'!AI177</f>
        <v>246626</v>
      </c>
      <c r="P177" s="199">
        <f>[5]SHLMWh!$E155</f>
        <v>2284</v>
      </c>
      <c r="Q177" s="199">
        <f>[5]SPAMWh!$L155</f>
        <v>272762</v>
      </c>
      <c r="R177" s="25"/>
      <c r="S177" s="15">
        <f>[1]RESID!$AB275/[1]RESID!$U275*1000</f>
        <v>1469.8431179893826</v>
      </c>
      <c r="T177" s="25">
        <f t="shared" si="49"/>
        <v>1470</v>
      </c>
      <c r="U177" s="77"/>
      <c r="V177" s="15">
        <f>[1]COML!$AB275/[1]COML!$J275*1000</f>
        <v>7153.9384921255169</v>
      </c>
      <c r="W177" s="25">
        <f t="shared" si="41"/>
        <v>7154</v>
      </c>
      <c r="X177" s="77"/>
      <c r="Y177" s="15">
        <f>[1]SPA!$AB275/[1]SPA!$F275*1000</f>
        <v>13019.665871121719</v>
      </c>
      <c r="Z177" s="25">
        <f t="shared" si="42"/>
        <v>13198</v>
      </c>
      <c r="AA177" s="77"/>
      <c r="AC177" s="7"/>
      <c r="AE177" s="199">
        <f>[5]RMWh!$I155</f>
        <v>19233000</v>
      </c>
      <c r="AF177" s="199">
        <f>[5]RMWh!$O155</f>
        <v>19721076</v>
      </c>
      <c r="AG177" s="15"/>
      <c r="AJ177" s="199">
        <f>[5]CMWh!$I155</f>
        <v>11786409</v>
      </c>
      <c r="AK177" s="199">
        <f>[5]CMWh!$O155</f>
        <v>11883255</v>
      </c>
      <c r="AL177" s="25"/>
      <c r="AO177" s="199">
        <f>[5]SPAMWh!$I155</f>
        <v>3073840</v>
      </c>
      <c r="AP177" s="199">
        <f>[5]SPAMWh!$O155</f>
        <v>3105105</v>
      </c>
      <c r="AQ177" s="25"/>
      <c r="AT177" s="14">
        <f t="shared" si="44"/>
        <v>13927.778990076105</v>
      </c>
      <c r="AU177" s="14">
        <f t="shared" si="44"/>
        <v>14281.224352648787</v>
      </c>
      <c r="AX177" s="14"/>
      <c r="AY177" s="14">
        <f t="shared" si="48"/>
        <v>73445.78996454335</v>
      </c>
      <c r="AZ177" s="14">
        <f t="shared" si="48"/>
        <v>74049.275807848666</v>
      </c>
      <c r="BD177" s="15">
        <f>SUM(TOTAL_PEF_B!O166:O177)</f>
        <v>2783121</v>
      </c>
      <c r="BI177" s="15">
        <f>SUM('Billing Mo'!AH166:AH177)</f>
        <v>1209444</v>
      </c>
      <c r="BN177" s="199">
        <f>[5]TMWh!$I155</f>
        <v>38115816</v>
      </c>
      <c r="BO177" s="199">
        <f>[5]TMWh!$O155</f>
        <v>38732003</v>
      </c>
      <c r="BR177" s="14"/>
      <c r="BS177" s="199">
        <f>[3]RC!$I155</f>
        <v>1380909.3333333333</v>
      </c>
      <c r="BX177" s="199">
        <f>[3]CC!$I155</f>
        <v>160477.66666666666</v>
      </c>
    </row>
    <row r="178" spans="1:76">
      <c r="A178" s="2">
        <v>2005</v>
      </c>
      <c r="B178" s="2">
        <v>8</v>
      </c>
      <c r="C178" s="14">
        <f t="shared" si="50"/>
        <v>1465</v>
      </c>
      <c r="D178" s="14">
        <f t="shared" si="51"/>
        <v>6948</v>
      </c>
      <c r="E178" s="14">
        <f t="shared" si="52"/>
        <v>13399</v>
      </c>
      <c r="G178" s="200">
        <f>[4]FCST!$D118</f>
        <v>1390012</v>
      </c>
      <c r="H178" s="200">
        <f>[4]FCST!$E118</f>
        <v>160283</v>
      </c>
      <c r="I178" s="200">
        <f>[4]FCST!$H118</f>
        <v>20776</v>
      </c>
      <c r="J178" s="15"/>
      <c r="K178" s="199">
        <f>[5]RMWh!$L156</f>
        <v>2036035</v>
      </c>
      <c r="L178" s="199">
        <f>[5]CMWh!$L156</f>
        <v>1113579</v>
      </c>
      <c r="M178" s="199">
        <f>[5]IMWh!$E156</f>
        <v>385211</v>
      </c>
      <c r="N178" s="42">
        <f>'Billing Mo'!AH178</f>
        <v>103641</v>
      </c>
      <c r="O178" s="15">
        <f>'Billing Mo'!AI178</f>
        <v>283098</v>
      </c>
      <c r="P178" s="199">
        <f>[5]SHLMWh!$E156</f>
        <v>2268</v>
      </c>
      <c r="Q178" s="199">
        <f>[5]SPAMWh!$L156</f>
        <v>278384</v>
      </c>
      <c r="R178" s="25"/>
      <c r="S178" s="15">
        <f>[1]RESID!$AB276/[1]RESID!$U276*1000</f>
        <v>1464.7607358785392</v>
      </c>
      <c r="T178" s="25">
        <f t="shared" si="49"/>
        <v>1465</v>
      </c>
      <c r="U178" s="77"/>
      <c r="V178" s="15">
        <f>[1]COML!$AB276/[1]COML!$J276*1000</f>
        <v>6947.5802174903138</v>
      </c>
      <c r="W178" s="25">
        <f t="shared" si="41"/>
        <v>6948</v>
      </c>
      <c r="X178" s="77"/>
      <c r="Y178" s="15">
        <f>[1]SPA!$AB276/[1]SPA!$F276*1000</f>
        <v>13272.813960141128</v>
      </c>
      <c r="Z178" s="25">
        <f t="shared" si="42"/>
        <v>13399</v>
      </c>
      <c r="AA178" s="77"/>
      <c r="AC178" s="7"/>
      <c r="AE178" s="199">
        <f>[5]RMWh!$I156</f>
        <v>19456384</v>
      </c>
      <c r="AF178" s="199">
        <f>[5]RMWh!$O156</f>
        <v>19635932</v>
      </c>
      <c r="AG178" s="15"/>
      <c r="AJ178" s="199">
        <f>[5]CMWh!$I156</f>
        <v>11823846</v>
      </c>
      <c r="AK178" s="199">
        <f>[5]CMWh!$O156</f>
        <v>11859981</v>
      </c>
      <c r="AL178" s="25"/>
      <c r="AO178" s="199">
        <f>[5]SPAMWh!$I156</f>
        <v>3094809</v>
      </c>
      <c r="AP178" s="199">
        <f>[5]SPAMWh!$O156</f>
        <v>3107304</v>
      </c>
      <c r="AQ178" s="25"/>
      <c r="AT178" s="14">
        <f t="shared" si="44"/>
        <v>14068.940981658528</v>
      </c>
      <c r="AU178" s="14">
        <f t="shared" si="44"/>
        <v>14198.772414640876</v>
      </c>
      <c r="AX178" s="14"/>
      <c r="AY178" s="14">
        <f t="shared" si="48"/>
        <v>73640.413900556538</v>
      </c>
      <c r="AZ178" s="14">
        <f t="shared" si="48"/>
        <v>73865.467267819331</v>
      </c>
      <c r="BD178" s="15">
        <f>SUM(TOTAL_PEF_B!O167:O178)</f>
        <v>2814740</v>
      </c>
      <c r="BI178" s="15">
        <f>SUM('Billing Mo'!AH167:AH178)</f>
        <v>1217801</v>
      </c>
      <c r="BN178" s="199">
        <f>[5]TMWh!$I156</f>
        <v>38425955</v>
      </c>
      <c r="BO178" s="199">
        <f>[5]TMWh!$O156</f>
        <v>38654133</v>
      </c>
      <c r="BR178" s="14"/>
      <c r="BS178" s="199">
        <f>[3]RC!$I156</f>
        <v>1382931.6666666667</v>
      </c>
      <c r="BX178" s="199">
        <f>[3]CC!$I156</f>
        <v>160561.91666666666</v>
      </c>
    </row>
    <row r="179" spans="1:76">
      <c r="A179" s="2">
        <v>2005</v>
      </c>
      <c r="B179" s="2">
        <v>9</v>
      </c>
      <c r="C179" s="14">
        <f t="shared" si="50"/>
        <v>1491</v>
      </c>
      <c r="D179" s="14">
        <f t="shared" si="51"/>
        <v>7264</v>
      </c>
      <c r="E179" s="14">
        <f t="shared" si="52"/>
        <v>14738</v>
      </c>
      <c r="G179" s="200">
        <f>[4]FCST!$D119</f>
        <v>1393375</v>
      </c>
      <c r="H179" s="200">
        <f>[4]FCST!$E119</f>
        <v>160541</v>
      </c>
      <c r="I179" s="200">
        <f>[4]FCST!$H119</f>
        <v>20891</v>
      </c>
      <c r="J179" s="15"/>
      <c r="K179" s="199">
        <f>[5]RMWh!$L157</f>
        <v>2078209</v>
      </c>
      <c r="L179" s="199">
        <f>[5]CMWh!$L157</f>
        <v>1166240</v>
      </c>
      <c r="M179" s="199">
        <f>[5]IMWh!$E157</f>
        <v>367732</v>
      </c>
      <c r="N179" s="42">
        <f>'Billing Mo'!AH179</f>
        <v>112238</v>
      </c>
      <c r="O179" s="15">
        <f>'Billing Mo'!AI179</f>
        <v>260890</v>
      </c>
      <c r="P179" s="199">
        <f>[5]SHLMWh!$E157</f>
        <v>2270</v>
      </c>
      <c r="Q179" s="199">
        <f>[5]SPAMWh!$L157</f>
        <v>307886</v>
      </c>
      <c r="R179" s="25"/>
      <c r="S179" s="15">
        <f>[1]RESID!$AB277/[1]RESID!$U277*1000</f>
        <v>1491.4929577464789</v>
      </c>
      <c r="T179" s="25">
        <f t="shared" si="49"/>
        <v>1491</v>
      </c>
      <c r="U179" s="77"/>
      <c r="V179" s="15">
        <f>[1]COML!$AB277/[1]COML!$J277*1000</f>
        <v>7264.4371219813011</v>
      </c>
      <c r="W179" s="25">
        <f t="shared" si="41"/>
        <v>7264</v>
      </c>
      <c r="X179" s="77"/>
      <c r="Y179" s="15">
        <f>[1]SPA!$AB277/[1]SPA!$F277*1000</f>
        <v>14612.529663028003</v>
      </c>
      <c r="Z179" s="25">
        <f t="shared" si="42"/>
        <v>14738</v>
      </c>
      <c r="AA179" s="77"/>
      <c r="AC179" s="7"/>
      <c r="AE179" s="199">
        <f>[5]RMWh!$I157</f>
        <v>19759663</v>
      </c>
      <c r="AF179" s="199">
        <f>[5]RMWh!$O157</f>
        <v>19679418</v>
      </c>
      <c r="AG179" s="15"/>
      <c r="AJ179" s="199">
        <f>[5]CMWh!$I157</f>
        <v>11952086</v>
      </c>
      <c r="AK179" s="199">
        <f>[5]CMWh!$O157</f>
        <v>11946905</v>
      </c>
      <c r="AL179" s="25"/>
      <c r="AO179" s="199">
        <f>[5]SPAMWh!$I157</f>
        <v>3139982</v>
      </c>
      <c r="AP179" s="199">
        <f>[5]SPAMWh!$O157</f>
        <v>3138749</v>
      </c>
      <c r="AQ179" s="25"/>
      <c r="AT179" s="14">
        <f t="shared" si="44"/>
        <v>14267.39143266801</v>
      </c>
      <c r="AU179" s="14">
        <f t="shared" si="44"/>
        <v>14209.4508278351</v>
      </c>
      <c r="AX179" s="14"/>
      <c r="AY179" s="14">
        <f t="shared" si="48"/>
        <v>74411.997229492947</v>
      </c>
      <c r="AZ179" s="14">
        <f t="shared" si="48"/>
        <v>74379.741056165032</v>
      </c>
      <c r="BD179" s="15">
        <f>SUM(TOTAL_PEF_B!O168:O179)</f>
        <v>2842188</v>
      </c>
      <c r="BI179" s="15">
        <f>SUM('Billing Mo'!AH168:AH179)</f>
        <v>1231834</v>
      </c>
      <c r="BN179" s="199">
        <f>[5]TMWh!$I157</f>
        <v>38942753</v>
      </c>
      <c r="BO179" s="199">
        <f>[5]TMWh!$O157</f>
        <v>38856094</v>
      </c>
      <c r="BR179" s="14"/>
      <c r="BS179" s="199">
        <f>[3]RC!$I157</f>
        <v>1384952.75</v>
      </c>
      <c r="BX179" s="199">
        <f>[3]CC!$I157</f>
        <v>160620.41666666666</v>
      </c>
    </row>
    <row r="180" spans="1:76">
      <c r="A180" s="2">
        <v>2005</v>
      </c>
      <c r="B180" s="2">
        <v>10</v>
      </c>
      <c r="C180" s="14">
        <f t="shared" si="50"/>
        <v>1226</v>
      </c>
      <c r="D180" s="14">
        <f t="shared" si="51"/>
        <v>6386</v>
      </c>
      <c r="E180" s="14">
        <f t="shared" si="52"/>
        <v>13776</v>
      </c>
      <c r="G180" s="200">
        <f>[4]FCST!$D120</f>
        <v>1396942</v>
      </c>
      <c r="H180" s="200">
        <f>[4]FCST!$E120</f>
        <v>160759</v>
      </c>
      <c r="I180" s="200">
        <f>[4]FCST!$H120</f>
        <v>20912</v>
      </c>
      <c r="J180" s="15"/>
      <c r="K180" s="199">
        <f>[5]RMWh!$L158</f>
        <v>1712195</v>
      </c>
      <c r="L180" s="199">
        <f>[5]CMWh!$L158</f>
        <v>1026547</v>
      </c>
      <c r="M180" s="199">
        <f>[5]IMWh!$E158</f>
        <v>361030</v>
      </c>
      <c r="N180" s="42">
        <f>'Billing Mo'!AH180</f>
        <v>111173</v>
      </c>
      <c r="O180" s="15">
        <f>'Billing Mo'!AI180</f>
        <v>246297</v>
      </c>
      <c r="P180" s="199">
        <f>[5]SHLMWh!$E158</f>
        <v>2259</v>
      </c>
      <c r="Q180" s="199">
        <f>[5]SPAMWh!$L158</f>
        <v>288077</v>
      </c>
      <c r="R180" s="25"/>
      <c r="S180" s="15">
        <f>[1]RESID!$AB278/[1]RESID!$U278*1000</f>
        <v>1225.6736500155339</v>
      </c>
      <c r="T180" s="25">
        <f t="shared" si="49"/>
        <v>1226</v>
      </c>
      <c r="U180" s="77"/>
      <c r="V180" s="15">
        <f>[1]COML!$AB278/[1]COML!$J278*1000</f>
        <v>6385.6269322401859</v>
      </c>
      <c r="W180" s="25">
        <f t="shared" si="41"/>
        <v>6386</v>
      </c>
      <c r="X180" s="77"/>
      <c r="Y180" s="15">
        <f>[1]SPA!$AB278/[1]SPA!$F278*1000</f>
        <v>13825.26275375534</v>
      </c>
      <c r="Z180" s="25">
        <f t="shared" si="42"/>
        <v>13776</v>
      </c>
      <c r="AA180" s="77"/>
      <c r="AC180" s="7"/>
      <c r="AE180" s="199">
        <f>[5]RMWh!$I158</f>
        <v>19845071</v>
      </c>
      <c r="AF180" s="199">
        <f>[5]RMWh!$O158</f>
        <v>19626346</v>
      </c>
      <c r="AG180" s="15"/>
      <c r="AJ180" s="199">
        <f>[5]CMWh!$I158</f>
        <v>11979100</v>
      </c>
      <c r="AK180" s="199">
        <f>[5]CMWh!$O158</f>
        <v>11941344</v>
      </c>
      <c r="AL180" s="25"/>
      <c r="AO180" s="199">
        <f>[5]SPAMWh!$I158</f>
        <v>3162396</v>
      </c>
      <c r="AP180" s="199">
        <f>[5]SPAMWh!$O158</f>
        <v>3150477</v>
      </c>
      <c r="AQ180" s="25"/>
      <c r="AT180" s="14">
        <f t="shared" si="44"/>
        <v>14306.442616105162</v>
      </c>
      <c r="AU180" s="14">
        <f t="shared" si="44"/>
        <v>14148.762320519039</v>
      </c>
      <c r="AX180" s="14"/>
      <c r="AY180" s="14">
        <f t="shared" si="48"/>
        <v>74606.503647305202</v>
      </c>
      <c r="AZ180" s="14">
        <f t="shared" si="48"/>
        <v>74371.357171217038</v>
      </c>
      <c r="BD180" s="15">
        <f>SUM(TOTAL_PEF_B!O169:O180)</f>
        <v>2872081</v>
      </c>
      <c r="BI180" s="15">
        <f>SUM('Billing Mo'!AH169:AH180)</f>
        <v>1274472</v>
      </c>
      <c r="BN180" s="199">
        <f>[5]TMWh!$I158</f>
        <v>39135270</v>
      </c>
      <c r="BO180" s="199">
        <f>[5]TMWh!$O158</f>
        <v>38866870</v>
      </c>
      <c r="BR180" s="14"/>
      <c r="BS180" s="199">
        <f>[3]RC!$I158</f>
        <v>1387142.25</v>
      </c>
      <c r="BX180" s="199">
        <f>[3]CC!$I158</f>
        <v>160563.75</v>
      </c>
    </row>
    <row r="181" spans="1:76">
      <c r="A181" s="2">
        <v>2005</v>
      </c>
      <c r="B181" s="2">
        <v>11</v>
      </c>
      <c r="C181" s="14">
        <f t="shared" si="50"/>
        <v>998</v>
      </c>
      <c r="D181" s="14">
        <f t="shared" si="51"/>
        <v>5941</v>
      </c>
      <c r="E181" s="14">
        <f t="shared" si="52"/>
        <v>12613</v>
      </c>
      <c r="F181" s="15"/>
      <c r="G181" s="200">
        <f>[4]FCST!$D121</f>
        <v>1402357</v>
      </c>
      <c r="H181" s="200">
        <f>[4]FCST!$E121</f>
        <v>161586</v>
      </c>
      <c r="I181" s="200">
        <f>[4]FCST!$H121</f>
        <v>21061</v>
      </c>
      <c r="J181" s="15"/>
      <c r="K181" s="199">
        <f>[5]RMWh!$L159</f>
        <v>1399970</v>
      </c>
      <c r="L181" s="199">
        <f>[5]CMWh!$L159</f>
        <v>959985</v>
      </c>
      <c r="M181" s="199">
        <f>[5]IMWh!$E159</f>
        <v>359454</v>
      </c>
      <c r="N181" s="42">
        <f>'Billing Mo'!AH181</f>
        <v>116527</v>
      </c>
      <c r="O181" s="15">
        <f>'Billing Mo'!AI181</f>
        <v>240823</v>
      </c>
      <c r="P181" s="199">
        <f>[5]SHLMWh!$E159</f>
        <v>2264</v>
      </c>
      <c r="Q181" s="199">
        <f>[5]SPAMWh!$L159</f>
        <v>265638</v>
      </c>
      <c r="R181" s="25"/>
      <c r="S181" s="15">
        <f>[1]RESID!$AB279/[1]RESID!$U279*1000</f>
        <v>998.29786566473445</v>
      </c>
      <c r="T181" s="25">
        <f t="shared" si="49"/>
        <v>998</v>
      </c>
      <c r="U181" s="77"/>
      <c r="V181" s="15">
        <f>[1]COML!$AB279/[1]COML!$J279*1000</f>
        <v>5941.015929597861</v>
      </c>
      <c r="W181" s="25">
        <f t="shared" si="41"/>
        <v>5941</v>
      </c>
      <c r="X181" s="77"/>
      <c r="Y181" s="15">
        <f>[1]SPA!$AB279/[1]SPA!$F279*1000</f>
        <v>12403.137694354951</v>
      </c>
      <c r="Z181" s="25">
        <f t="shared" si="42"/>
        <v>12613</v>
      </c>
      <c r="AA181" s="77"/>
      <c r="AC181" s="7"/>
      <c r="AE181" s="199">
        <f>[5]RMWh!$I159</f>
        <v>19840734</v>
      </c>
      <c r="AF181" s="199">
        <f>[5]RMWh!$O159</f>
        <v>19629734</v>
      </c>
      <c r="AG181" s="15"/>
      <c r="AJ181" s="199">
        <f>[5]CMWh!$I159</f>
        <v>11958914</v>
      </c>
      <c r="AK181" s="199">
        <f>[5]CMWh!$O159</f>
        <v>11937303</v>
      </c>
      <c r="AL181" s="25"/>
      <c r="AO181" s="199">
        <f>[5]SPAMWh!$I159</f>
        <v>3162635</v>
      </c>
      <c r="AP181" s="199">
        <f>[5]SPAMWh!$O159</f>
        <v>3152322</v>
      </c>
      <c r="AQ181" s="25"/>
      <c r="AT181" s="14">
        <f t="shared" si="44"/>
        <v>14276.741591002676</v>
      </c>
      <c r="AU181" s="14">
        <f t="shared" si="44"/>
        <v>14124.912909881223</v>
      </c>
      <c r="AX181" s="14"/>
      <c r="AY181" s="14">
        <f t="shared" si="48"/>
        <v>74495.978969794</v>
      </c>
      <c r="AZ181" s="14">
        <f t="shared" si="48"/>
        <v>74361.356996467977</v>
      </c>
      <c r="BD181" s="15">
        <f>SUM(TOTAL_PEF_B!O170:O181)</f>
        <v>2886656</v>
      </c>
      <c r="BI181" s="15">
        <f>SUM('Billing Mo'!AH170:AH181)</f>
        <v>1271513</v>
      </c>
      <c r="BN181" s="199">
        <f>[5]TMWh!$I159</f>
        <v>39148183</v>
      </c>
      <c r="BO181" s="199">
        <f>[5]TMWh!$O159</f>
        <v>38905259</v>
      </c>
      <c r="BR181" s="14"/>
      <c r="BS181" s="199">
        <f>[3]RC!$I159</f>
        <v>1389724.25</v>
      </c>
      <c r="BX181" s="199">
        <f>[3]CC!$I159</f>
        <v>160531</v>
      </c>
    </row>
    <row r="182" spans="1:76">
      <c r="A182" s="2">
        <v>2005</v>
      </c>
      <c r="B182" s="2">
        <v>12</v>
      </c>
      <c r="C182" s="14">
        <f t="shared" ref="C182:D187" si="53">ROUND(K182/G182*1000,0)</f>
        <v>997</v>
      </c>
      <c r="D182" s="14">
        <f t="shared" si="53"/>
        <v>5668</v>
      </c>
      <c r="E182" s="14">
        <f t="shared" ref="E182:E187" si="54">ROUND(Q182/I182*1000,0)</f>
        <v>12248</v>
      </c>
      <c r="F182" s="15"/>
      <c r="G182" s="200">
        <f>[4]FCST!$D122</f>
        <v>1407725</v>
      </c>
      <c r="H182" s="200">
        <f>[4]FCST!$E122</f>
        <v>161860</v>
      </c>
      <c r="I182" s="200">
        <f>[4]FCST!$H122</f>
        <v>20994</v>
      </c>
      <c r="J182" s="15"/>
      <c r="K182" s="199">
        <f>[5]RMWh!$L160</f>
        <v>1402983</v>
      </c>
      <c r="L182" s="199">
        <f>[5]CMWh!$L160</f>
        <v>917486</v>
      </c>
      <c r="M182" s="199">
        <f>[5]IMWh!$E160</f>
        <v>332613</v>
      </c>
      <c r="N182" s="42">
        <f>'Billing Mo'!AH182</f>
        <v>110755</v>
      </c>
      <c r="O182" s="15">
        <f>'Billing Mo'!AI182</f>
        <v>221062</v>
      </c>
      <c r="P182" s="199">
        <f>[5]SHLMWh!$E160</f>
        <v>2258</v>
      </c>
      <c r="Q182" s="199">
        <f>[5]SPAMWh!$L160</f>
        <v>257126</v>
      </c>
      <c r="R182" s="25"/>
      <c r="S182" s="15">
        <f>[1]RESID!$AB280/[1]RESID!$U280*1000</f>
        <v>996.63144435170227</v>
      </c>
      <c r="T182" s="25">
        <f t="shared" si="49"/>
        <v>997</v>
      </c>
      <c r="U182" s="77"/>
      <c r="V182" s="15">
        <f>[1]COML!$AB280/[1]COML!$J280*1000</f>
        <v>5668.3924379093041</v>
      </c>
      <c r="W182" s="25">
        <f t="shared" ref="W182:W187" si="55">D182</f>
        <v>5668</v>
      </c>
      <c r="X182" s="77"/>
      <c r="Y182" s="15">
        <f>[1]SPA!$AB280/[1]SPA!$F280*1000</f>
        <v>12193.000758725342</v>
      </c>
      <c r="Z182" s="25">
        <f t="shared" ref="Z182:Z194" si="56">E182</f>
        <v>12248</v>
      </c>
      <c r="AA182" s="77"/>
      <c r="AC182" s="7"/>
      <c r="AE182" s="199">
        <f>[5]RMWh!$I160</f>
        <v>19835610</v>
      </c>
      <c r="AF182" s="199">
        <f>[5]RMWh!$O160</f>
        <v>19636167</v>
      </c>
      <c r="AG182" s="15"/>
      <c r="AJ182" s="199">
        <f>[5]CMWh!$I160</f>
        <v>11933189</v>
      </c>
      <c r="AK182" s="199">
        <f>[5]CMWh!$O160</f>
        <v>11930888</v>
      </c>
      <c r="AL182" s="25"/>
      <c r="AO182" s="199">
        <f>[5]SPAMWh!$I160</f>
        <v>3169371</v>
      </c>
      <c r="AP182" s="199">
        <f>[5]SPAMWh!$O160</f>
        <v>3161328</v>
      </c>
      <c r="AQ182" s="25"/>
      <c r="AT182" s="14">
        <f t="shared" si="44"/>
        <v>14250.198417224143</v>
      </c>
      <c r="AU182" s="14">
        <f t="shared" si="44"/>
        <v>14106.915587861877</v>
      </c>
      <c r="AW182" s="14"/>
      <c r="AX182" s="14"/>
      <c r="AY182" s="14">
        <f t="shared" si="48"/>
        <v>74278.2001220003</v>
      </c>
      <c r="AZ182" s="14">
        <f t="shared" si="48"/>
        <v>74263.877534929852</v>
      </c>
      <c r="BB182" s="14"/>
      <c r="BD182" s="15">
        <f>SUM(TOTAL_PEF_B!O171:O182)</f>
        <v>2867523</v>
      </c>
      <c r="BI182" s="15">
        <f>SUM('Billing Mo'!AH171:AH182)</f>
        <v>1272348</v>
      </c>
      <c r="BN182" s="199">
        <f>[5]TMWh!$I160</f>
        <v>39105706</v>
      </c>
      <c r="BO182" s="199">
        <f>[5]TMWh!$O160</f>
        <v>38895919</v>
      </c>
      <c r="BR182" s="14"/>
      <c r="BS182" s="199">
        <f>[3]RC!$I160</f>
        <v>1391953.25</v>
      </c>
      <c r="BX182" s="199">
        <f>[3]CC!$I160</f>
        <v>160655.33333333334</v>
      </c>
    </row>
    <row r="183" spans="1:76">
      <c r="A183" s="2">
        <v>2006</v>
      </c>
      <c r="B183" s="2">
        <v>1</v>
      </c>
      <c r="C183" s="14">
        <f t="shared" si="53"/>
        <v>1116</v>
      </c>
      <c r="D183" s="14">
        <f t="shared" si="53"/>
        <v>5496</v>
      </c>
      <c r="E183" s="14">
        <f t="shared" si="54"/>
        <v>11376</v>
      </c>
      <c r="F183" s="15"/>
      <c r="G183" s="200">
        <f>[4]FCST!$D123</f>
        <v>1412056</v>
      </c>
      <c r="H183" s="200">
        <f>[4]FCST!$E123</f>
        <v>161746</v>
      </c>
      <c r="I183" s="200">
        <f>[4]FCST!$H123</f>
        <v>21093</v>
      </c>
      <c r="J183" s="15"/>
      <c r="K183" s="199">
        <f>[5]RMWh!$L161</f>
        <v>1575219</v>
      </c>
      <c r="L183" s="199">
        <f>[5]CMWh!$L161</f>
        <v>888928</v>
      </c>
      <c r="M183" s="199">
        <f>[5]IMWh!$E161</f>
        <v>349884</v>
      </c>
      <c r="N183" s="42">
        <f>'Billing Mo'!AH183</f>
        <v>117579</v>
      </c>
      <c r="O183" s="15">
        <f>'Billing Mo'!AI183</f>
        <v>227288</v>
      </c>
      <c r="P183" s="199">
        <f>[5]SHLMWh!$E161</f>
        <v>2290</v>
      </c>
      <c r="Q183" s="199">
        <f>[5]SPAMWh!$L161</f>
        <v>239947</v>
      </c>
      <c r="R183" s="25"/>
      <c r="S183" s="15">
        <f>[1]RESID!$AB281/[1]RESID!$U281*1000</f>
        <v>1115.5499498603454</v>
      </c>
      <c r="T183" s="25">
        <f t="shared" si="49"/>
        <v>1116</v>
      </c>
      <c r="U183" s="77"/>
      <c r="V183" s="15">
        <f>[1]COML!$AB281/[1]COML!$J281*1000</f>
        <v>5495.8267901524605</v>
      </c>
      <c r="W183" s="25">
        <f t="shared" si="55"/>
        <v>5496</v>
      </c>
      <c r="X183" s="77"/>
      <c r="Y183" s="15">
        <f>[1]SPA!$AB281/[1]SPA!$F281*1000</f>
        <v>11481.267046270157</v>
      </c>
      <c r="Z183" s="25">
        <f t="shared" si="56"/>
        <v>11376</v>
      </c>
      <c r="AA183" s="77"/>
      <c r="AC183" s="7"/>
      <c r="AE183" s="199">
        <f>[5]RMWh!$I161</f>
        <v>19831371</v>
      </c>
      <c r="AF183" s="199">
        <f>[5]RMWh!$O161</f>
        <v>19655701</v>
      </c>
      <c r="AG183" s="15"/>
      <c r="AH183" s="14"/>
      <c r="AJ183" s="199">
        <f>[5]CMWh!$I161</f>
        <v>11899770</v>
      </c>
      <c r="AK183" s="199">
        <f>[5]CMWh!$O161</f>
        <v>11915364</v>
      </c>
      <c r="AL183" s="25"/>
      <c r="AO183" s="199">
        <f>[5]SPAMWh!$I161</f>
        <v>3166858</v>
      </c>
      <c r="AP183" s="199">
        <f>[5]SPAMWh!$O161</f>
        <v>3160725</v>
      </c>
      <c r="AQ183" s="25"/>
      <c r="AT183" s="14">
        <f t="shared" si="44"/>
        <v>14222.8565632995</v>
      </c>
      <c r="AU183" s="14">
        <f t="shared" si="44"/>
        <v>14096.867835012643</v>
      </c>
      <c r="AW183" s="14"/>
      <c r="AX183" s="14"/>
      <c r="AY183" s="14">
        <f t="shared" si="48"/>
        <v>73996.1052837764</v>
      </c>
      <c r="AZ183" s="14">
        <f t="shared" si="48"/>
        <v>74093.073146667477</v>
      </c>
      <c r="BB183" s="14"/>
      <c r="BD183" s="15">
        <f>SUM(TOTAL_PEF_B!O172:O183)</f>
        <v>2868659</v>
      </c>
      <c r="BI183" s="15">
        <f>SUM('Billing Mo'!AH172:AH183)</f>
        <v>1290491</v>
      </c>
      <c r="BN183" s="199">
        <f>[5]TMWh!$I161</f>
        <v>39085290</v>
      </c>
      <c r="BO183" s="199">
        <f>[5]TMWh!$O161</f>
        <v>38919081</v>
      </c>
      <c r="BR183" s="14"/>
      <c r="BS183" s="199">
        <f>[3]RC!$I161</f>
        <v>1394331.0833333333</v>
      </c>
      <c r="BX183" s="199">
        <f>[3]CC!$I161</f>
        <v>160816.16666666666</v>
      </c>
    </row>
    <row r="184" spans="1:76">
      <c r="A184" s="2">
        <v>2006</v>
      </c>
      <c r="B184" s="2">
        <v>2</v>
      </c>
      <c r="C184" s="14">
        <f t="shared" si="53"/>
        <v>1015</v>
      </c>
      <c r="D184" s="14">
        <f t="shared" si="53"/>
        <v>5098</v>
      </c>
      <c r="E184" s="14">
        <f t="shared" si="54"/>
        <v>11408</v>
      </c>
      <c r="F184" s="15"/>
      <c r="G184" s="200">
        <f>[4]FCST!$D124</f>
        <v>1416705</v>
      </c>
      <c r="H184" s="200">
        <f>[4]FCST!$E124</f>
        <v>162413</v>
      </c>
      <c r="I184" s="200">
        <f>[4]FCST!$H124</f>
        <v>21139</v>
      </c>
      <c r="J184" s="15"/>
      <c r="K184" s="199">
        <f>[5]RMWh!$L162</f>
        <v>1437543</v>
      </c>
      <c r="L184" s="199">
        <f>[5]CMWh!$L162</f>
        <v>827999</v>
      </c>
      <c r="M184" s="199">
        <f>[5]IMWh!$E162</f>
        <v>331625</v>
      </c>
      <c r="N184" s="42">
        <f>'Billing Mo'!AH184</f>
        <v>101044</v>
      </c>
      <c r="O184" s="15">
        <f>'Billing Mo'!AI184</f>
        <v>214477</v>
      </c>
      <c r="P184" s="199">
        <f>[5]SHLMWh!$E162</f>
        <v>2119</v>
      </c>
      <c r="Q184" s="199">
        <f>[5]SPAMWh!$L162</f>
        <v>241153</v>
      </c>
      <c r="R184" s="25"/>
      <c r="S184" s="15">
        <f>[1]RESID!$AB282/[1]RESID!$U282*1000</f>
        <v>1014.7087784683473</v>
      </c>
      <c r="T184" s="25">
        <f t="shared" si="49"/>
        <v>1015</v>
      </c>
      <c r="U184" s="77"/>
      <c r="V184" s="15">
        <f>[1]COML!$AB282/[1]COML!$J282*1000</f>
        <v>5098.1079100810894</v>
      </c>
      <c r="W184" s="25">
        <f t="shared" si="55"/>
        <v>5098</v>
      </c>
      <c r="X184" s="77"/>
      <c r="Y184" s="15">
        <f>[1]SPA!$AB282/[1]SPA!$F282*1000</f>
        <v>11428.510497132836</v>
      </c>
      <c r="Z184" s="25">
        <f t="shared" si="56"/>
        <v>11408</v>
      </c>
      <c r="AA184" s="77"/>
      <c r="AC184" s="7"/>
      <c r="AE184" s="199">
        <f>[5]RMWh!$I162</f>
        <v>19795401</v>
      </c>
      <c r="AF184" s="199">
        <f>[5]RMWh!$O162</f>
        <v>19662864</v>
      </c>
      <c r="AG184" s="15"/>
      <c r="AH184" s="14"/>
      <c r="AJ184" s="199">
        <f>[5]CMWh!$I162</f>
        <v>11887815</v>
      </c>
      <c r="AK184" s="199">
        <f>[5]CMWh!$O162</f>
        <v>11898600</v>
      </c>
      <c r="AL184" s="25"/>
      <c r="AO184" s="199">
        <f>[5]SPAMWh!$I162</f>
        <v>3177373</v>
      </c>
      <c r="AP184" s="199">
        <f>[5]SPAMWh!$O162</f>
        <v>3170700</v>
      </c>
      <c r="AQ184" s="25"/>
      <c r="AT184" s="14">
        <f t="shared" si="44"/>
        <v>14173.09404117417</v>
      </c>
      <c r="AU184" s="14">
        <f t="shared" si="44"/>
        <v>14078.200314851823</v>
      </c>
      <c r="AW184" s="14"/>
      <c r="AX184" s="14"/>
      <c r="AY184" s="14">
        <f t="shared" si="48"/>
        <v>73849.439142219955</v>
      </c>
      <c r="AZ184" s="14">
        <f t="shared" si="48"/>
        <v>73916.437678212387</v>
      </c>
      <c r="BB184" s="14"/>
      <c r="BD184" s="15">
        <f>SUM(TOTAL_PEF_B!O173:O184)</f>
        <v>2870001</v>
      </c>
      <c r="BI184" s="15">
        <f>SUM('Billing Mo'!AH173:AH184)</f>
        <v>1292246</v>
      </c>
      <c r="BN184" s="199">
        <f>[5]TMWh!$I162</f>
        <v>39057432</v>
      </c>
      <c r="BO184" s="199">
        <f>[5]TMWh!$O162</f>
        <v>38929007</v>
      </c>
      <c r="BR184" s="14"/>
      <c r="BS184" s="199">
        <f>[3]RC!$I162</f>
        <v>1396688.75</v>
      </c>
      <c r="BX184" s="199">
        <f>[3]CC!$I162</f>
        <v>160973.66666666666</v>
      </c>
    </row>
    <row r="185" spans="1:76">
      <c r="A185" s="2">
        <v>2006</v>
      </c>
      <c r="B185" s="2">
        <v>3</v>
      </c>
      <c r="C185" s="14">
        <f t="shared" si="53"/>
        <v>920</v>
      </c>
      <c r="D185" s="14">
        <f t="shared" si="53"/>
        <v>5206</v>
      </c>
      <c r="E185" s="14">
        <f t="shared" si="54"/>
        <v>11186</v>
      </c>
      <c r="F185" s="15"/>
      <c r="G185" s="200">
        <f>[4]FCST!$D125</f>
        <v>1420537</v>
      </c>
      <c r="H185" s="200">
        <f>[4]FCST!$E125</f>
        <v>162696</v>
      </c>
      <c r="I185" s="200">
        <f>[4]FCST!$H125</f>
        <v>21156</v>
      </c>
      <c r="J185" s="15"/>
      <c r="K185" s="199">
        <f>[5]RMWh!$L163</f>
        <v>1306273</v>
      </c>
      <c r="L185" s="199">
        <f>[5]CMWh!$L163</f>
        <v>846927</v>
      </c>
      <c r="M185" s="199">
        <f>[5]IMWh!$E163</f>
        <v>321889</v>
      </c>
      <c r="N185" s="42">
        <f>'Billing Mo'!AH185</f>
        <v>110189</v>
      </c>
      <c r="O185" s="15">
        <f>'Billing Mo'!AI185</f>
        <v>235477</v>
      </c>
      <c r="P185" s="199">
        <f>[5]SHLMWh!$E163</f>
        <v>2244</v>
      </c>
      <c r="Q185" s="199">
        <f>[5]SPAMWh!$L163</f>
        <v>236656</v>
      </c>
      <c r="R185" s="25"/>
      <c r="S185" s="15">
        <f>[1]RESID!$AB283/[1]RESID!$U283*1000</f>
        <v>919.5628132178183</v>
      </c>
      <c r="T185" s="25">
        <f t="shared" si="49"/>
        <v>920</v>
      </c>
      <c r="U185" s="77"/>
      <c r="V185" s="15">
        <f>[1]COML!$AB283/[1]COML!$J283*1000</f>
        <v>5205.5797315238242</v>
      </c>
      <c r="W185" s="25">
        <f t="shared" si="55"/>
        <v>5206</v>
      </c>
      <c r="X185" s="77"/>
      <c r="Y185" s="15">
        <f>[1]SPA!$AB283/[1]SPA!$F283*1000</f>
        <v>11115.306937203513</v>
      </c>
      <c r="Z185" s="25">
        <f t="shared" si="56"/>
        <v>11186</v>
      </c>
      <c r="AA185" s="77"/>
      <c r="AC185" s="7"/>
      <c r="AE185" s="199">
        <f>[5]RMWh!$I163</f>
        <v>19792533</v>
      </c>
      <c r="AF185" s="199">
        <f>[5]RMWh!$O163</f>
        <v>19643976</v>
      </c>
      <c r="AG185" s="15"/>
      <c r="AH185" s="14"/>
      <c r="AJ185" s="199">
        <f>[5]CMWh!$I163</f>
        <v>11892710</v>
      </c>
      <c r="AK185" s="199">
        <f>[5]CMWh!$O163</f>
        <v>11881326</v>
      </c>
      <c r="AL185" s="25"/>
      <c r="AO185" s="199">
        <f>[5]SPAMWh!$I163</f>
        <v>3180215</v>
      </c>
      <c r="AP185" s="199">
        <f>[5]SPAMWh!$O163</f>
        <v>3169490</v>
      </c>
      <c r="AQ185" s="25"/>
      <c r="AT185" s="14">
        <f t="shared" si="44"/>
        <v>14145.594980564505</v>
      </c>
      <c r="AU185" s="14">
        <f t="shared" si="44"/>
        <v>14039.422256056343</v>
      </c>
      <c r="AW185" s="14"/>
      <c r="AX185" s="14"/>
      <c r="AY185" s="14">
        <f t="shared" si="48"/>
        <v>73804.312131237064</v>
      </c>
      <c r="AZ185" s="14">
        <f t="shared" si="48"/>
        <v>73733.664794397788</v>
      </c>
      <c r="BB185" s="14"/>
      <c r="BD185" s="15">
        <f>SUM(TOTAL_PEF_B!O174:O185)</f>
        <v>2894535</v>
      </c>
      <c r="BI185" s="15">
        <f>SUM('Billing Mo'!AH174:AH185)</f>
        <v>1311183</v>
      </c>
      <c r="BN185" s="199">
        <f>[5]TMWh!$I163</f>
        <v>39082660</v>
      </c>
      <c r="BO185" s="199">
        <f>[5]TMWh!$O163</f>
        <v>38911994</v>
      </c>
      <c r="BR185" s="14"/>
      <c r="BS185" s="199">
        <f>[3]RC!$I163</f>
        <v>1399201.1666666667</v>
      </c>
      <c r="BX185" s="199">
        <f>[3]CC!$I163</f>
        <v>161138.41666666666</v>
      </c>
    </row>
    <row r="186" spans="1:76">
      <c r="A186" s="2">
        <v>2006</v>
      </c>
      <c r="B186" s="2">
        <v>4</v>
      </c>
      <c r="C186" s="14">
        <f t="shared" si="53"/>
        <v>895</v>
      </c>
      <c r="D186" s="14">
        <f t="shared" si="53"/>
        <v>5536</v>
      </c>
      <c r="E186" s="14">
        <f t="shared" si="54"/>
        <v>11850</v>
      </c>
      <c r="F186" s="15"/>
      <c r="G186" s="200">
        <f>[4]FCST!$D126</f>
        <v>1420670</v>
      </c>
      <c r="H186" s="200">
        <f>[4]FCST!$E126</f>
        <v>162589</v>
      </c>
      <c r="I186" s="200">
        <f>[4]FCST!$H126</f>
        <v>21120</v>
      </c>
      <c r="J186" s="15"/>
      <c r="K186" s="199">
        <f>[5]RMWh!$L164</f>
        <v>1271830</v>
      </c>
      <c r="L186" s="199">
        <f>[5]CMWh!$L164</f>
        <v>900161</v>
      </c>
      <c r="M186" s="199">
        <f>[5]IMWh!$E164</f>
        <v>362109</v>
      </c>
      <c r="N186" s="42">
        <f>'Billing Mo'!AH186</f>
        <v>113580</v>
      </c>
      <c r="O186" s="15">
        <f>'Billing Mo'!AI186</f>
        <v>237000</v>
      </c>
      <c r="P186" s="199">
        <f>[5]SHLMWh!$E164</f>
        <v>2225</v>
      </c>
      <c r="Q186" s="199">
        <f>[5]SPAMWh!$L164</f>
        <v>250274</v>
      </c>
      <c r="R186" s="25"/>
      <c r="S186" s="15">
        <f>[1]RESID!$AB284/[1]RESID!$U284*1000</f>
        <v>895.23253112967825</v>
      </c>
      <c r="T186" s="25">
        <f t="shared" si="49"/>
        <v>895</v>
      </c>
      <c r="U186" s="77"/>
      <c r="V186" s="15">
        <f>[1]COML!$AB284/[1]COML!$J284*1000</f>
        <v>5536.4200530171165</v>
      </c>
      <c r="W186" s="25">
        <f t="shared" si="55"/>
        <v>5536</v>
      </c>
      <c r="X186" s="77"/>
      <c r="Y186" s="15">
        <f>[1]SPA!$AB284/[1]SPA!$F284*1000</f>
        <v>11984.580759469425</v>
      </c>
      <c r="Z186" s="25">
        <f t="shared" si="56"/>
        <v>11850</v>
      </c>
      <c r="AA186" s="77"/>
      <c r="AC186" s="7"/>
      <c r="AE186" s="199">
        <f>[5]RMWh!$I164</f>
        <v>19761722</v>
      </c>
      <c r="AF186" s="199">
        <f>[5]RMWh!$O164</f>
        <v>19593366</v>
      </c>
      <c r="AG186" s="15"/>
      <c r="AH186" s="14"/>
      <c r="AJ186" s="199">
        <f>[5]CMWh!$I164</f>
        <v>11881859</v>
      </c>
      <c r="AK186" s="199">
        <f>[5]CMWh!$O164</f>
        <v>11855806</v>
      </c>
      <c r="AL186" s="25"/>
      <c r="AO186" s="199">
        <f>[5]SPAMWh!$I164</f>
        <v>3186500</v>
      </c>
      <c r="AP186" s="199">
        <f>[5]SPAMWh!$O164</f>
        <v>3171781</v>
      </c>
      <c r="AQ186" s="25"/>
      <c r="AT186" s="14">
        <f t="shared" si="44"/>
        <v>14098.515254641159</v>
      </c>
      <c r="AU186" s="14">
        <f t="shared" si="44"/>
        <v>13978.405800909832</v>
      </c>
      <c r="AW186" s="14"/>
      <c r="AX186" s="14"/>
      <c r="AY186" s="14">
        <f t="shared" si="48"/>
        <v>73672.316956346054</v>
      </c>
      <c r="AZ186" s="14">
        <f t="shared" si="48"/>
        <v>73510.777850919563</v>
      </c>
      <c r="BB186" s="14"/>
      <c r="BD186" s="15">
        <f>SUM(TOTAL_PEF_B!O175:O186)</f>
        <v>2889748</v>
      </c>
      <c r="BI186" s="15">
        <f>SUM('Billing Mo'!AH175:AH186)</f>
        <v>1311316</v>
      </c>
      <c r="BN186" s="199">
        <f>[5]TMWh!$I164</f>
        <v>39062428</v>
      </c>
      <c r="BO186" s="199">
        <f>[5]TMWh!$O164</f>
        <v>38853300</v>
      </c>
      <c r="BR186" s="14"/>
      <c r="BS186" s="199">
        <f>[3]RC!$I164</f>
        <v>1401688.1666666667</v>
      </c>
      <c r="BX186" s="199">
        <f>[3]CC!$I164</f>
        <v>161279.83333333334</v>
      </c>
    </row>
    <row r="187" spans="1:76">
      <c r="A187" s="2">
        <v>2006</v>
      </c>
      <c r="B187" s="2">
        <v>5</v>
      </c>
      <c r="C187" s="14">
        <f t="shared" si="53"/>
        <v>1042</v>
      </c>
      <c r="D187" s="14">
        <f t="shared" si="53"/>
        <v>6068</v>
      </c>
      <c r="E187" s="14">
        <f t="shared" si="54"/>
        <v>12535</v>
      </c>
      <c r="F187" s="15"/>
      <c r="G187" s="200">
        <f>[4]FCST!$D127</f>
        <v>1421007</v>
      </c>
      <c r="H187" s="200">
        <f>[4]FCST!$E127</f>
        <v>162305</v>
      </c>
      <c r="I187" s="200">
        <f>[4]FCST!$H127</f>
        <v>21203</v>
      </c>
      <c r="J187" s="15"/>
      <c r="K187" s="199">
        <f>[5]RMWh!$L165</f>
        <v>1480536</v>
      </c>
      <c r="L187" s="199">
        <f>[5]CMWh!$L165</f>
        <v>984918</v>
      </c>
      <c r="M187" s="199">
        <f>[5]IMWh!$E165</f>
        <v>355618</v>
      </c>
      <c r="N187" s="42">
        <f>'Billing Mo'!AH187</f>
        <v>114510</v>
      </c>
      <c r="O187" s="15">
        <f>'Billing Mo'!AI187</f>
        <v>253872</v>
      </c>
      <c r="P187" s="199">
        <f>[5]SHLMWh!$E165</f>
        <v>2219</v>
      </c>
      <c r="Q187" s="199">
        <f>[5]SPAMWh!$L165</f>
        <v>265779</v>
      </c>
      <c r="R187" s="25"/>
      <c r="S187" s="15">
        <f>[1]RESID!$AB285/[1]RESID!$U285*1000</f>
        <v>1041.8921229803934</v>
      </c>
      <c r="T187" s="25">
        <f t="shared" si="40"/>
        <v>1042</v>
      </c>
      <c r="U187" s="77"/>
      <c r="V187" s="15">
        <f>[1]COML!$AB285/[1]COML!$J285*1000</f>
        <v>6068.3158251440191</v>
      </c>
      <c r="W187" s="25">
        <f t="shared" si="55"/>
        <v>6068</v>
      </c>
      <c r="X187" s="77"/>
      <c r="Y187" s="15">
        <f>[1]SPA!$AB285/[1]SPA!$F285*1000</f>
        <v>12425.38569424965</v>
      </c>
      <c r="Z187" s="25">
        <f t="shared" si="56"/>
        <v>12535</v>
      </c>
      <c r="AA187" s="77"/>
      <c r="AC187" s="7"/>
      <c r="AE187" s="199">
        <f>[5]RMWh!$I165</f>
        <v>20036222</v>
      </c>
      <c r="AF187" s="199">
        <f>[5]RMWh!$O165</f>
        <v>19625977</v>
      </c>
      <c r="AG187" s="15"/>
      <c r="AH187" s="14"/>
      <c r="AJ187" s="199">
        <f>[5]CMWh!$I165</f>
        <v>11974329</v>
      </c>
      <c r="AK187" s="199">
        <f>[5]CMWh!$O165</f>
        <v>11874114</v>
      </c>
      <c r="AL187" s="15"/>
      <c r="AO187" s="199">
        <f>[5]SPAMWh!$I165</f>
        <v>3212788</v>
      </c>
      <c r="AP187" s="199">
        <f>[5]SPAMWh!$O165</f>
        <v>3180539</v>
      </c>
      <c r="AQ187" s="15"/>
      <c r="AT187" s="14">
        <f>AE187/AVERAGE($G176:$G187)*1000</f>
        <v>14269.471816040088</v>
      </c>
      <c r="AU187" s="14">
        <f t="shared" ref="AU187:AU198" si="57">AF187/AVERAGE($G176:$G187)*1000</f>
        <v>13977.301991550652</v>
      </c>
      <c r="AV187" s="14"/>
      <c r="AW187" s="14"/>
      <c r="AX187" s="14"/>
      <c r="AY187" s="14">
        <f t="shared" si="48"/>
        <v>74219.859082834941</v>
      </c>
      <c r="AZ187" s="14">
        <f t="shared" si="48"/>
        <v>73598.701673681891</v>
      </c>
      <c r="BA187" s="14"/>
      <c r="BB187" s="14"/>
      <c r="BD187" s="15">
        <f>SUM(TOTAL_PEF_B!O176:O187)</f>
        <v>2917926</v>
      </c>
      <c r="BI187" s="15">
        <f>SUM('Billing Mo'!AH176:AH187)</f>
        <v>1330873</v>
      </c>
      <c r="BN187" s="199">
        <f>[5]TMWh!$I165</f>
        <v>39492124</v>
      </c>
      <c r="BO187" s="199">
        <f>[5]TMWh!$O165</f>
        <v>38949415</v>
      </c>
      <c r="BQ187" s="144"/>
      <c r="BR187" s="14"/>
      <c r="BS187" s="199">
        <f>[3]RC!$I165</f>
        <v>1404132</v>
      </c>
      <c r="BX187" s="199">
        <f>[3]CC!$I165</f>
        <v>161335.91666666666</v>
      </c>
    </row>
    <row r="188" spans="1:76">
      <c r="A188" s="2">
        <v>2006</v>
      </c>
      <c r="B188" s="2">
        <v>6</v>
      </c>
      <c r="C188" s="14">
        <f t="shared" ref="C188:C194" si="58">ROUND(K188/G188*1000,0)</f>
        <v>1290</v>
      </c>
      <c r="D188" s="14">
        <f t="shared" ref="D188:D194" si="59">ROUND(L188/H188*1000,0)</f>
        <v>6660</v>
      </c>
      <c r="E188" s="14">
        <f t="shared" ref="E188:E194" si="60">ROUND(Q188/I188*1000,0)</f>
        <v>12994</v>
      </c>
      <c r="F188" s="15"/>
      <c r="G188" s="200">
        <f>[4]FCST!$D128</f>
        <v>1421610</v>
      </c>
      <c r="H188" s="200">
        <f>[4]FCST!$E128</f>
        <v>162280</v>
      </c>
      <c r="I188" s="200">
        <f>[4]FCST!$H128</f>
        <v>21210</v>
      </c>
      <c r="J188" s="15"/>
      <c r="K188" s="199">
        <f>[5]RMWh!$L166</f>
        <v>1834070</v>
      </c>
      <c r="L188" s="199">
        <f>[5]CMWh!$L166</f>
        <v>1080786</v>
      </c>
      <c r="M188" s="199">
        <f>[5]IMWh!$E166</f>
        <v>378422</v>
      </c>
      <c r="N188" s="42">
        <f>'Billing Mo'!AH188</f>
        <v>129212</v>
      </c>
      <c r="O188" s="15">
        <f>'Billing Mo'!AI188</f>
        <v>251332</v>
      </c>
      <c r="P188" s="199">
        <f>[5]SHLMWh!$E166</f>
        <v>2199</v>
      </c>
      <c r="Q188" s="199">
        <f>[5]SPAMWh!$L166</f>
        <v>275611</v>
      </c>
      <c r="R188" s="25"/>
      <c r="S188" s="15">
        <f>[1]RESID!$AB286/[1]RESID!$U286*1000</f>
        <v>1290.135831908892</v>
      </c>
      <c r="T188" s="25">
        <f t="shared" si="40"/>
        <v>1290</v>
      </c>
      <c r="U188" s="77"/>
      <c r="V188" s="15">
        <f>[1]COML!$AB286/[1]COML!$J286*1000</f>
        <v>6660.007394626572</v>
      </c>
      <c r="W188" s="25">
        <f t="shared" si="41"/>
        <v>6660</v>
      </c>
      <c r="X188" s="77"/>
      <c r="Y188" s="15">
        <f>[1]SPA!$AB286/[1]SPA!$F286*1000</f>
        <v>12894.08187134503</v>
      </c>
      <c r="Z188" s="25">
        <f t="shared" si="56"/>
        <v>12994</v>
      </c>
      <c r="AA188" s="77"/>
      <c r="AC188" s="7"/>
      <c r="AE188" s="199">
        <f>[5]RMWh!$I166</f>
        <v>20084278</v>
      </c>
      <c r="AF188" s="199">
        <f>[5]RMWh!$O166</f>
        <v>19572361</v>
      </c>
      <c r="AG188" s="15"/>
      <c r="AH188" s="14"/>
      <c r="AJ188" s="199">
        <f>[5]CMWh!$I166</f>
        <v>11982331</v>
      </c>
      <c r="AK188" s="199">
        <f>[5]CMWh!$O166</f>
        <v>11857807</v>
      </c>
      <c r="AL188" s="15"/>
      <c r="AO188" s="199">
        <f>[5]SPAMWh!$I166</f>
        <v>3219311</v>
      </c>
      <c r="AP188" s="199">
        <f>[5]SPAMWh!$O166</f>
        <v>3179293</v>
      </c>
      <c r="AQ188" s="15"/>
      <c r="AT188" s="14">
        <f t="shared" ref="AT188:AT198" si="61">AE188/AVERAGE($G177:$G188)*1000</f>
        <v>14270.147716318308</v>
      </c>
      <c r="AU188" s="14">
        <f t="shared" si="57"/>
        <v>13906.423851885913</v>
      </c>
      <c r="AV188" s="14"/>
      <c r="AW188" s="14"/>
      <c r="AX188" s="14"/>
      <c r="AY188" s="14">
        <f t="shared" si="48"/>
        <v>74155.544725258573</v>
      </c>
      <c r="AZ188" s="14">
        <f t="shared" si="48"/>
        <v>73384.897924450939</v>
      </c>
      <c r="BA188" s="14"/>
      <c r="BB188" s="14"/>
      <c r="BD188" s="15">
        <f>SUM(TOTAL_PEF_B!O177:O188)</f>
        <v>2918242</v>
      </c>
      <c r="BG188" s="15"/>
      <c r="BI188" s="15">
        <f>SUM('Billing Mo'!AH177:AH188)</f>
        <v>1346600</v>
      </c>
      <c r="BK188" s="15"/>
      <c r="BN188" s="199">
        <f>[5]TMWh!$I166</f>
        <v>39574711</v>
      </c>
      <c r="BO188" s="199">
        <f>[5]TMWh!$O166</f>
        <v>38898252</v>
      </c>
      <c r="BQ188" s="144"/>
      <c r="BR188" s="14"/>
      <c r="BS188" s="199">
        <f>[3]RC!$I166</f>
        <v>1407433.0833333333</v>
      </c>
      <c r="BX188" s="199">
        <f>[3]CC!$I166</f>
        <v>161583.75</v>
      </c>
    </row>
    <row r="189" spans="1:76">
      <c r="A189" s="2">
        <v>2006</v>
      </c>
      <c r="B189" s="2">
        <v>7</v>
      </c>
      <c r="C189" s="14">
        <f t="shared" si="58"/>
        <v>1465</v>
      </c>
      <c r="D189" s="14">
        <f t="shared" si="59"/>
        <v>7033</v>
      </c>
      <c r="E189" s="14">
        <f t="shared" si="60"/>
        <v>13396</v>
      </c>
      <c r="F189" s="15"/>
      <c r="G189" s="200">
        <f>[4]FCST!$D129</f>
        <v>1425229</v>
      </c>
      <c r="H189" s="200">
        <f>[4]FCST!$E129</f>
        <v>162512</v>
      </c>
      <c r="I189" s="200">
        <f>[4]FCST!$H129</f>
        <v>21305</v>
      </c>
      <c r="J189" s="15"/>
      <c r="K189" s="199">
        <f>[5]RMWh!$L167</f>
        <v>2087830</v>
      </c>
      <c r="L189" s="199">
        <f>[5]CMWh!$L167</f>
        <v>1143012</v>
      </c>
      <c r="M189" s="199">
        <f>[5]IMWh!$E167</f>
        <v>339052</v>
      </c>
      <c r="N189" s="42">
        <f>'Billing Mo'!AH189</f>
        <v>91507</v>
      </c>
      <c r="O189" s="15">
        <f>'Billing Mo'!AI189</f>
        <v>241117</v>
      </c>
      <c r="P189" s="199">
        <f>[5]SHLMWh!$E167</f>
        <v>2237</v>
      </c>
      <c r="Q189" s="199">
        <f>[5]SPAMWh!$L167</f>
        <v>285401</v>
      </c>
      <c r="R189" s="25"/>
      <c r="S189" s="15">
        <f>[1]RESID!$AB287/[1]RESID!$U287*1000</f>
        <v>1464.908446291789</v>
      </c>
      <c r="T189" s="25">
        <f t="shared" si="40"/>
        <v>1465</v>
      </c>
      <c r="U189" s="77"/>
      <c r="V189" s="15">
        <f>[1]COML!$AB287/[1]COML!$J287*1000</f>
        <v>7033.4006104164619</v>
      </c>
      <c r="W189" s="25">
        <f t="shared" si="41"/>
        <v>7033</v>
      </c>
      <c r="X189" s="77"/>
      <c r="Y189" s="15">
        <f>[1]SPA!$AB287/[1]SPA!$F287*1000</f>
        <v>13754.92794833486</v>
      </c>
      <c r="Z189" s="25">
        <f t="shared" si="56"/>
        <v>13396</v>
      </c>
      <c r="AA189" s="77"/>
      <c r="AC189" s="7"/>
      <c r="AE189" s="199">
        <f>[5]RMWh!$I167</f>
        <v>20088693</v>
      </c>
      <c r="AF189" s="199">
        <f>[5]RMWh!$O167</f>
        <v>19622693</v>
      </c>
      <c r="AG189" s="15"/>
      <c r="AH189" s="14"/>
      <c r="AJ189" s="199">
        <f>[5]CMWh!$I167</f>
        <v>11970165</v>
      </c>
      <c r="AK189" s="199">
        <f>[5]CMWh!$O167</f>
        <v>11856568</v>
      </c>
      <c r="AL189" s="15"/>
      <c r="AO189" s="199">
        <f>[5]SPAMWh!$I167</f>
        <v>3228562</v>
      </c>
      <c r="AP189" s="199">
        <f>[5]SPAMWh!$O167</f>
        <v>3191932</v>
      </c>
      <c r="AQ189" s="15"/>
      <c r="AT189" s="14">
        <f t="shared" si="61"/>
        <v>14240.377594225029</v>
      </c>
      <c r="AU189" s="14">
        <f t="shared" si="57"/>
        <v>13910.041720263051</v>
      </c>
      <c r="AV189" s="14"/>
      <c r="AW189" s="14"/>
      <c r="AX189" s="14"/>
      <c r="AY189" s="14">
        <f t="shared" si="48"/>
        <v>73982.385389143848</v>
      </c>
      <c r="AZ189" s="14">
        <f t="shared" si="48"/>
        <v>73280.291722678041</v>
      </c>
      <c r="BA189" s="14"/>
      <c r="BB189" s="14"/>
      <c r="BD189" s="15">
        <f>SUM(TOTAL_PEF_B!O178:O189)</f>
        <v>2912733</v>
      </c>
      <c r="BG189" s="15"/>
      <c r="BI189" s="15">
        <f>SUM('Billing Mo'!AH178:AH189)</f>
        <v>1331955</v>
      </c>
      <c r="BK189" s="15"/>
      <c r="BL189" s="15"/>
      <c r="BN189" s="199">
        <f>[5]TMWh!$I167</f>
        <v>39558911</v>
      </c>
      <c r="BO189" s="199">
        <f>[5]TMWh!$O167</f>
        <v>38942684</v>
      </c>
      <c r="BQ189" s="144"/>
      <c r="BR189" s="14"/>
      <c r="BS189" s="199">
        <f>[3]RC!$I167</f>
        <v>1410685.4166666667</v>
      </c>
      <c r="BX189" s="199">
        <f>[3]CC!$I167</f>
        <v>161797.5</v>
      </c>
    </row>
    <row r="190" spans="1:76">
      <c r="A190" s="2">
        <v>2006</v>
      </c>
      <c r="B190" s="2">
        <v>8</v>
      </c>
      <c r="C190" s="14">
        <f t="shared" si="58"/>
        <v>1514</v>
      </c>
      <c r="D190" s="14">
        <f t="shared" si="59"/>
        <v>7181</v>
      </c>
      <c r="E190" s="14">
        <f t="shared" si="60"/>
        <v>13605</v>
      </c>
      <c r="F190" s="15"/>
      <c r="G190" s="200">
        <f>[4]FCST!$D130</f>
        <v>1427208</v>
      </c>
      <c r="H190" s="200">
        <f>[4]FCST!$E130</f>
        <v>162999</v>
      </c>
      <c r="I190" s="200">
        <f>[4]FCST!$H130</f>
        <v>21497</v>
      </c>
      <c r="J190" s="15"/>
      <c r="K190" s="199">
        <f>[5]RMWh!$L168</f>
        <v>2160096</v>
      </c>
      <c r="L190" s="199">
        <f>[5]CMWh!$L168</f>
        <v>1170563</v>
      </c>
      <c r="M190" s="199">
        <f>[5]IMWh!$E168</f>
        <v>365319</v>
      </c>
      <c r="N190" s="42">
        <f>'Billing Mo'!AH190</f>
        <v>96659</v>
      </c>
      <c r="O190" s="15">
        <f>'Billing Mo'!AI190</f>
        <v>265317</v>
      </c>
      <c r="P190" s="199">
        <f>[5]SHLMWh!$E168</f>
        <v>2221</v>
      </c>
      <c r="Q190" s="199">
        <f>[5]SPAMWh!$L168</f>
        <v>292462</v>
      </c>
      <c r="R190" s="25"/>
      <c r="S190" s="15">
        <f>[1]RESID!$AB288/[1]RESID!$U288*1000</f>
        <v>1513.5116955622445</v>
      </c>
      <c r="T190" s="25">
        <f t="shared" si="40"/>
        <v>1514</v>
      </c>
      <c r="U190" s="77"/>
      <c r="V190" s="15">
        <f>[1]COML!$AB288/[1]COML!$J288*1000</f>
        <v>7181.4121559027972</v>
      </c>
      <c r="W190" s="25">
        <f t="shared" si="41"/>
        <v>7181</v>
      </c>
      <c r="X190" s="77"/>
      <c r="Y190" s="15">
        <f>[1]SPA!$AB288/[1]SPA!$F288*1000</f>
        <v>13317.335276171396</v>
      </c>
      <c r="Z190" s="25">
        <f t="shared" si="56"/>
        <v>13605</v>
      </c>
      <c r="AA190" s="77"/>
      <c r="AC190" s="7"/>
      <c r="AE190" s="199">
        <f>[5]RMWh!$I168</f>
        <v>20102100</v>
      </c>
      <c r="AF190" s="199">
        <f>[5]RMWh!$O168</f>
        <v>19746754</v>
      </c>
      <c r="AG190" s="15"/>
      <c r="AH190" s="14"/>
      <c r="AJ190" s="199">
        <f>[5]CMWh!$I168</f>
        <v>12000789</v>
      </c>
      <c r="AK190" s="199">
        <f>[5]CMWh!$O168</f>
        <v>11913552</v>
      </c>
      <c r="AL190" s="15"/>
      <c r="AO190" s="199">
        <f>[5]SPAMWh!$I168</f>
        <v>3233817</v>
      </c>
      <c r="AP190" s="199">
        <f>[5]SPAMWh!$O168</f>
        <v>3206010</v>
      </c>
      <c r="AQ190" s="15"/>
      <c r="AT190" s="14">
        <f t="shared" si="61"/>
        <v>14218.639195573161</v>
      </c>
      <c r="AU190" s="14">
        <f t="shared" si="57"/>
        <v>13967.295477076579</v>
      </c>
      <c r="AV190" s="14"/>
      <c r="AW190" s="14"/>
      <c r="AX190" s="14"/>
      <c r="AY190" s="14">
        <f t="shared" si="48"/>
        <v>74068.047602050312</v>
      </c>
      <c r="AZ190" s="14">
        <f t="shared" si="48"/>
        <v>73529.626814162111</v>
      </c>
      <c r="BA190" s="14"/>
      <c r="BB190" s="14"/>
      <c r="BD190" s="15">
        <f>SUM(TOTAL_PEF_B!O179:O190)</f>
        <v>2894952</v>
      </c>
      <c r="BG190" s="15"/>
      <c r="BI190" s="15">
        <f>SUM('Billing Mo'!AH179:AH190)</f>
        <v>1324973</v>
      </c>
      <c r="BK190" s="15"/>
      <c r="BL190" s="15"/>
      <c r="BN190" s="199">
        <f>[5]TMWh!$I168</f>
        <v>39588258</v>
      </c>
      <c r="BO190" s="199">
        <f>[5]TMWh!$O168</f>
        <v>39117868</v>
      </c>
      <c r="BQ190" s="144"/>
      <c r="BR190" s="14"/>
      <c r="BS190" s="199">
        <f>[3]RC!$I168</f>
        <v>1413785.0833333333</v>
      </c>
      <c r="BX190" s="199">
        <f>[3]CC!$I168</f>
        <v>162023.83333333334</v>
      </c>
    </row>
    <row r="191" spans="1:76">
      <c r="A191" s="2">
        <v>2006</v>
      </c>
      <c r="B191" s="2">
        <v>9</v>
      </c>
      <c r="C191" s="14">
        <f t="shared" si="58"/>
        <v>1479</v>
      </c>
      <c r="D191" s="14">
        <f t="shared" si="59"/>
        <v>7172</v>
      </c>
      <c r="E191" s="14">
        <f t="shared" si="60"/>
        <v>14795</v>
      </c>
      <c r="F191" s="15"/>
      <c r="G191" s="200">
        <f>[4]FCST!$D131</f>
        <v>1429559</v>
      </c>
      <c r="H191" s="200">
        <f>[4]FCST!$E131</f>
        <v>162259</v>
      </c>
      <c r="I191" s="200">
        <f>[4]FCST!$H131</f>
        <v>21548</v>
      </c>
      <c r="J191" s="15"/>
      <c r="K191" s="199">
        <f>[5]RMWh!$L169</f>
        <v>2114305</v>
      </c>
      <c r="L191" s="199">
        <f>[5]CMWh!$L169</f>
        <v>1163740</v>
      </c>
      <c r="M191" s="199">
        <f>[5]IMWh!$E169</f>
        <v>362348</v>
      </c>
      <c r="N191" s="42">
        <f>'Billing Mo'!AH191</f>
        <v>111544</v>
      </c>
      <c r="O191" s="15">
        <f>'Billing Mo'!AI191</f>
        <v>260859</v>
      </c>
      <c r="P191" s="199">
        <f>[5]SHLMWh!$E169</f>
        <v>2128</v>
      </c>
      <c r="Q191" s="199">
        <f>[5]SPAMWh!$L169</f>
        <v>318795</v>
      </c>
      <c r="R191" s="25"/>
      <c r="S191" s="15">
        <f>[1]RESID!$AB289/[1]RESID!$U289*1000</f>
        <v>1478.9910734709094</v>
      </c>
      <c r="T191" s="25">
        <f t="shared" si="40"/>
        <v>1479</v>
      </c>
      <c r="U191" s="77"/>
      <c r="V191" s="15">
        <f>[1]COML!$AB289/[1]COML!$J289*1000</f>
        <v>7172.1137194238845</v>
      </c>
      <c r="W191" s="25">
        <f t="shared" si="41"/>
        <v>7172</v>
      </c>
      <c r="X191" s="77"/>
      <c r="Y191" s="15">
        <f>[1]SPA!$AB289/[1]SPA!$F289*1000</f>
        <v>14712.709987077718</v>
      </c>
      <c r="Z191" s="25">
        <f t="shared" si="56"/>
        <v>14795</v>
      </c>
      <c r="AA191" s="77"/>
      <c r="AC191" s="7"/>
      <c r="AE191" s="199">
        <f>[5]RMWh!$I169</f>
        <v>19976308</v>
      </c>
      <c r="AF191" s="199">
        <f>[5]RMWh!$O169</f>
        <v>19782850</v>
      </c>
      <c r="AG191" s="15"/>
      <c r="AH191" s="14"/>
      <c r="AJ191" s="199">
        <f>[5]CMWh!$I169</f>
        <v>11960661</v>
      </c>
      <c r="AK191" s="199">
        <f>[5]CMWh!$O169</f>
        <v>11911052</v>
      </c>
      <c r="AL191" s="15"/>
      <c r="AO191" s="199">
        <f>[5]SPAMWh!$I169</f>
        <v>3232030</v>
      </c>
      <c r="AP191" s="199">
        <f>[5]SPAMWh!$O169</f>
        <v>3216919</v>
      </c>
      <c r="AQ191" s="15"/>
      <c r="AT191" s="14">
        <f t="shared" si="61"/>
        <v>14099.592126743326</v>
      </c>
      <c r="AU191" s="14">
        <f t="shared" si="57"/>
        <v>13963.046430028224</v>
      </c>
      <c r="AV191" s="14"/>
      <c r="AW191" s="14"/>
      <c r="AX191" s="14"/>
      <c r="AY191" s="14">
        <f t="shared" si="48"/>
        <v>73755.209136260775</v>
      </c>
      <c r="AZ191" s="14">
        <f t="shared" si="48"/>
        <v>73449.296095999802</v>
      </c>
      <c r="BA191" s="14"/>
      <c r="BB191" s="14"/>
      <c r="BD191" s="15">
        <f>SUM(TOTAL_PEF_B!O180:O191)</f>
        <v>2894921</v>
      </c>
      <c r="BG191" s="15"/>
      <c r="BI191" s="15">
        <f>SUM('Billing Mo'!AH180:AH191)</f>
        <v>1324279</v>
      </c>
      <c r="BK191" s="15"/>
      <c r="BL191" s="15"/>
      <c r="BN191" s="199">
        <f>[5]TMWh!$I169</f>
        <v>39415025</v>
      </c>
      <c r="BO191" s="199">
        <f>[5]TMWh!$O169</f>
        <v>39156847</v>
      </c>
      <c r="BQ191" s="144"/>
      <c r="BR191" s="14"/>
      <c r="BS191" s="199">
        <f>[3]RC!$I169</f>
        <v>1416800.4166666667</v>
      </c>
      <c r="BX191" s="199">
        <f>[3]CC!$I169</f>
        <v>162167</v>
      </c>
    </row>
    <row r="192" spans="1:76">
      <c r="A192" s="2">
        <v>2006</v>
      </c>
      <c r="B192" s="2">
        <v>10</v>
      </c>
      <c r="C192" s="14">
        <f t="shared" si="58"/>
        <v>1308</v>
      </c>
      <c r="D192" s="14">
        <f t="shared" si="59"/>
        <v>6556</v>
      </c>
      <c r="E192" s="14">
        <f t="shared" si="60"/>
        <v>13856</v>
      </c>
      <c r="F192" s="15"/>
      <c r="G192" s="200">
        <f>[4]FCST!$D132</f>
        <v>1431506</v>
      </c>
      <c r="H192" s="200">
        <f>[4]FCST!$E132</f>
        <v>162817</v>
      </c>
      <c r="I192" s="200">
        <f>[4]FCST!$H132</f>
        <v>21658</v>
      </c>
      <c r="J192" s="15"/>
      <c r="K192" s="199">
        <f>[5]RMWh!$L170</f>
        <v>1872194</v>
      </c>
      <c r="L192" s="199">
        <f>[5]CMWh!$L170</f>
        <v>1067354</v>
      </c>
      <c r="M192" s="199">
        <f>[5]IMWh!$E170</f>
        <v>349030</v>
      </c>
      <c r="N192" s="42">
        <f>'Billing Mo'!AH192</f>
        <v>88402</v>
      </c>
      <c r="O192" s="15">
        <f>'Billing Mo'!AI192</f>
        <v>237433</v>
      </c>
      <c r="P192" s="199">
        <f>[5]SHLMWh!$E170</f>
        <v>2347</v>
      </c>
      <c r="Q192" s="199">
        <f>[5]SPAMWh!$L170</f>
        <v>300087</v>
      </c>
      <c r="R192" s="25"/>
      <c r="S192" s="15">
        <f>[1]RESID!$AB290/[1]RESID!$U290*1000</f>
        <v>1307.8492161402048</v>
      </c>
      <c r="T192" s="25">
        <f t="shared" si="40"/>
        <v>1308</v>
      </c>
      <c r="U192" s="77"/>
      <c r="V192" s="15">
        <f>[1]COML!$AB290/[1]COML!$J290*1000</f>
        <v>6555.5439542553913</v>
      </c>
      <c r="W192" s="25">
        <f t="shared" si="41"/>
        <v>6556</v>
      </c>
      <c r="X192" s="77"/>
      <c r="Y192" s="15">
        <f>[1]SPA!$AB290/[1]SPA!$F290*1000</f>
        <v>14097.195471414478</v>
      </c>
      <c r="Z192" s="25">
        <f t="shared" si="56"/>
        <v>13856</v>
      </c>
      <c r="AA192" s="77"/>
      <c r="AC192" s="7"/>
      <c r="AE192" s="199">
        <f>[5]RMWh!$I170</f>
        <v>19927425</v>
      </c>
      <c r="AF192" s="199">
        <f>[5]RMWh!$O170</f>
        <v>19942849</v>
      </c>
      <c r="AG192" s="15"/>
      <c r="AH192" s="14"/>
      <c r="AJ192" s="199">
        <f>[5]CMWh!$I170</f>
        <v>11950581</v>
      </c>
      <c r="AK192" s="199">
        <f>[5]CMWh!$O170</f>
        <v>11951859</v>
      </c>
      <c r="AL192" s="15"/>
      <c r="AO192" s="199">
        <f>[5]SPAMWh!$I170</f>
        <v>3228513</v>
      </c>
      <c r="AP192" s="199">
        <f>[5]SPAMWh!$O170</f>
        <v>3228929</v>
      </c>
      <c r="AQ192" s="15"/>
      <c r="AT192" s="14">
        <f t="shared" si="61"/>
        <v>14036.553640668861</v>
      </c>
      <c r="AU192" s="14">
        <f t="shared" si="57"/>
        <v>14047.418055080341</v>
      </c>
      <c r="AV192" s="14"/>
      <c r="AW192" s="14"/>
      <c r="AX192" s="14"/>
      <c r="AY192" s="14">
        <f t="shared" si="48"/>
        <v>73615.19910557261</v>
      </c>
      <c r="AZ192" s="14">
        <f t="shared" si="48"/>
        <v>73623.071544950828</v>
      </c>
      <c r="BA192" s="14"/>
      <c r="BB192" s="14"/>
      <c r="BD192" s="15">
        <f>SUM(TOTAL_PEF_B!O181:O192)</f>
        <v>2886057</v>
      </c>
      <c r="BG192" s="15"/>
      <c r="BI192" s="15">
        <f>SUM('Billing Mo'!AH181:AH192)</f>
        <v>1301508</v>
      </c>
      <c r="BK192" s="15"/>
      <c r="BL192" s="15"/>
      <c r="BN192" s="199">
        <f>[5]TMWh!$I170</f>
        <v>39340633</v>
      </c>
      <c r="BO192" s="199">
        <f>[5]TMWh!$O170</f>
        <v>39357751</v>
      </c>
      <c r="BQ192" s="144"/>
      <c r="BR192" s="14"/>
      <c r="BS192" s="199">
        <f>[3]RC!$I170</f>
        <v>1419680.75</v>
      </c>
      <c r="BX192" s="199">
        <f>[3]CC!$I170</f>
        <v>162338.5</v>
      </c>
    </row>
    <row r="193" spans="1:76">
      <c r="A193" s="2">
        <v>2006</v>
      </c>
      <c r="B193" s="2">
        <v>11</v>
      </c>
      <c r="C193" s="14">
        <f t="shared" si="58"/>
        <v>1029</v>
      </c>
      <c r="D193" s="14">
        <f t="shared" si="59"/>
        <v>6066</v>
      </c>
      <c r="E193" s="14">
        <f t="shared" si="60"/>
        <v>13109</v>
      </c>
      <c r="F193" s="15"/>
      <c r="G193" s="200">
        <f>[4]FCST!$D133</f>
        <v>1436086</v>
      </c>
      <c r="H193" s="200">
        <f>[4]FCST!$E133</f>
        <v>162599</v>
      </c>
      <c r="I193" s="200">
        <f>[4]FCST!$H133</f>
        <v>21697</v>
      </c>
      <c r="J193" s="15"/>
      <c r="K193" s="199">
        <f>[5]RMWh!$L171</f>
        <v>1478310</v>
      </c>
      <c r="L193" s="199">
        <f>[5]CMWh!$L171</f>
        <v>986374</v>
      </c>
      <c r="M193" s="199">
        <f>[5]IMWh!$E171</f>
        <v>305569</v>
      </c>
      <c r="N193" s="42">
        <f>'Billing Mo'!AH193</f>
        <v>92623</v>
      </c>
      <c r="O193" s="15">
        <f>'Billing Mo'!AI193</f>
        <v>239509</v>
      </c>
      <c r="P193" s="199">
        <f>[5]SHLMWh!$E171</f>
        <v>2206</v>
      </c>
      <c r="Q193" s="199">
        <f>[5]SPAMWh!$L171</f>
        <v>284420</v>
      </c>
      <c r="R193" s="25"/>
      <c r="S193" s="15">
        <f>[1]RESID!$AB291/[1]RESID!$U291*1000</f>
        <v>1029.4021388691206</v>
      </c>
      <c r="T193" s="25">
        <f t="shared" si="40"/>
        <v>1029</v>
      </c>
      <c r="U193" s="77"/>
      <c r="V193" s="15">
        <f>[1]COML!$AB291/[1]COML!$J291*1000</f>
        <v>6066.2980707138413</v>
      </c>
      <c r="W193" s="25">
        <f t="shared" si="41"/>
        <v>6066</v>
      </c>
      <c r="X193" s="77"/>
      <c r="Y193" s="15">
        <f>[1]SPA!$AB291/[1]SPA!$F291*1000</f>
        <v>12784.645120690429</v>
      </c>
      <c r="Z193" s="25">
        <f t="shared" si="56"/>
        <v>13109</v>
      </c>
      <c r="AA193" s="77"/>
      <c r="AC193" s="7"/>
      <c r="AE193" s="199">
        <f>[5]RMWh!$I171</f>
        <v>19952295</v>
      </c>
      <c r="AF193" s="199">
        <f>[5]RMWh!$O171</f>
        <v>20021189</v>
      </c>
      <c r="AG193" s="15"/>
      <c r="AH193" s="14"/>
      <c r="AJ193" s="199">
        <f>[5]CMWh!$I171</f>
        <v>11958792</v>
      </c>
      <c r="AK193" s="199">
        <f>[5]CMWh!$O171</f>
        <v>11978248</v>
      </c>
      <c r="AL193" s="15"/>
      <c r="AO193" s="199">
        <f>[5]SPAMWh!$I171</f>
        <v>3241855</v>
      </c>
      <c r="AP193" s="199">
        <f>[5]SPAMWh!$O171</f>
        <v>3247711</v>
      </c>
      <c r="AQ193" s="15"/>
      <c r="AT193" s="14">
        <f t="shared" si="61"/>
        <v>14026.301738885611</v>
      </c>
      <c r="AU193" s="14">
        <f t="shared" si="57"/>
        <v>14074.733662731904</v>
      </c>
      <c r="AV193" s="14"/>
      <c r="AW193" s="14"/>
      <c r="AX193" s="14"/>
      <c r="AY193" s="14">
        <f t="shared" si="48"/>
        <v>73627.492015443218</v>
      </c>
      <c r="AZ193" s="14">
        <f t="shared" si="48"/>
        <v>73747.27806780141</v>
      </c>
      <c r="BA193" s="14"/>
      <c r="BB193" s="14"/>
      <c r="BD193" s="15">
        <f>SUM(TOTAL_PEF_B!O182:O193)</f>
        <v>2884743</v>
      </c>
      <c r="BG193" s="15"/>
      <c r="BI193" s="15">
        <f>SUM('Billing Mo'!AH182:AH193)</f>
        <v>1277604</v>
      </c>
      <c r="BK193" s="15"/>
      <c r="BL193" s="15"/>
      <c r="BN193" s="199">
        <f>[5]TMWh!$I171</f>
        <v>39333113</v>
      </c>
      <c r="BO193" s="199">
        <f>[5]TMWh!$O171</f>
        <v>39427319</v>
      </c>
      <c r="BQ193" s="144"/>
      <c r="BR193" s="14"/>
      <c r="BS193" s="199">
        <f>[3]RC!$I171</f>
        <v>1422491.5</v>
      </c>
      <c r="BX193" s="199">
        <f>[3]CC!$I171</f>
        <v>162422.91666666666</v>
      </c>
    </row>
    <row r="194" spans="1:76">
      <c r="A194" s="2">
        <v>2006</v>
      </c>
      <c r="B194" s="2">
        <v>12</v>
      </c>
      <c r="C194" s="14">
        <f t="shared" si="58"/>
        <v>972</v>
      </c>
      <c r="D194" s="14">
        <f t="shared" si="59"/>
        <v>5706</v>
      </c>
      <c r="E194" s="14">
        <f t="shared" si="60"/>
        <v>12075</v>
      </c>
      <c r="F194" s="15"/>
      <c r="G194" s="200">
        <f>[4]FCST!$D134</f>
        <v>1439559</v>
      </c>
      <c r="H194" s="200">
        <f>[4]FCST!$E134</f>
        <v>162327</v>
      </c>
      <c r="I194" s="200">
        <f>[4]FCST!$H134</f>
        <v>21848</v>
      </c>
      <c r="J194" s="15"/>
      <c r="K194" s="199">
        <f>[5]RMWh!$L172</f>
        <v>1399237</v>
      </c>
      <c r="L194" s="199">
        <f>[5]CMWh!$L172</f>
        <v>926177</v>
      </c>
      <c r="M194" s="199">
        <f>[5]IMWh!$E172</f>
        <v>321253</v>
      </c>
      <c r="N194" s="42">
        <f>'Billing Mo'!AH194</f>
        <v>84628</v>
      </c>
      <c r="O194" s="15">
        <f>'Billing Mo'!AI194</f>
        <v>244865</v>
      </c>
      <c r="P194" s="199">
        <f>[5]SHLMWh!$E172</f>
        <v>2215</v>
      </c>
      <c r="Q194" s="199">
        <f>[5]SPAMWh!$L172</f>
        <v>263825</v>
      </c>
      <c r="R194" s="25"/>
      <c r="S194" s="15">
        <f>[1]RESID!$AB292/[1]RESID!$U292*1000</f>
        <v>971.99003305873532</v>
      </c>
      <c r="T194" s="25">
        <f t="shared" si="40"/>
        <v>972</v>
      </c>
      <c r="U194" s="77"/>
      <c r="V194" s="15">
        <f>[1]COML!$AB292/[1]COML!$J292*1000</f>
        <v>5705.6250654542991</v>
      </c>
      <c r="W194" s="25">
        <f t="shared" si="41"/>
        <v>5706</v>
      </c>
      <c r="X194" s="77"/>
      <c r="Y194" s="15">
        <f>[1]SPA!$AB292/[1]SPA!$F292*1000</f>
        <v>11939.403538941939</v>
      </c>
      <c r="Z194" s="25">
        <f t="shared" si="56"/>
        <v>12075</v>
      </c>
      <c r="AA194" s="77"/>
      <c r="AC194" s="7"/>
      <c r="AE194" s="199">
        <f>[5]RMWh!$I172</f>
        <v>19965598</v>
      </c>
      <c r="AF194" s="199">
        <f>[5]RMWh!$O172</f>
        <v>20017443</v>
      </c>
      <c r="AG194" s="15"/>
      <c r="AH194" s="14"/>
      <c r="AJ194" s="199">
        <f>[5]CMWh!$I172</f>
        <v>11970784</v>
      </c>
      <c r="AK194" s="199">
        <f>[5]CMWh!$O172</f>
        <v>11986939</v>
      </c>
      <c r="AL194" s="15"/>
      <c r="AO194" s="199">
        <f>[5]SPAMWh!$I172</f>
        <v>3247763</v>
      </c>
      <c r="AP194" s="199">
        <f>[5]SPAMWh!$O172</f>
        <v>3254410</v>
      </c>
      <c r="AQ194" s="15"/>
      <c r="AT194" s="14">
        <f t="shared" si="61"/>
        <v>14009.526988260604</v>
      </c>
      <c r="AU194" s="14">
        <f t="shared" si="57"/>
        <v>14045.905759720712</v>
      </c>
      <c r="AV194" s="14"/>
      <c r="AW194" s="14"/>
      <c r="AX194" s="14"/>
      <c r="AY194" s="14">
        <f t="shared" si="48"/>
        <v>73683.669292582563</v>
      </c>
      <c r="AZ194" s="14">
        <f t="shared" si="48"/>
        <v>73783.108032553282</v>
      </c>
      <c r="BA194" s="14"/>
      <c r="BB194" s="14"/>
      <c r="BD194" s="15">
        <f>SUM(TOTAL_PEF_B!O183:O194)</f>
        <v>2908546</v>
      </c>
      <c r="BG194" s="15"/>
      <c r="BI194" s="15">
        <f>SUM('Billing Mo'!AH183:AH194)</f>
        <v>1251477</v>
      </c>
      <c r="BK194" s="15"/>
      <c r="BL194" s="15"/>
      <c r="BN194" s="199">
        <f>[5]TMWh!$I172</f>
        <v>39352913</v>
      </c>
      <c r="BO194" s="199">
        <f>[5]TMWh!$O172</f>
        <v>39427560</v>
      </c>
      <c r="BQ194" s="144"/>
      <c r="BR194" s="14"/>
      <c r="BS194" s="199">
        <f>[3]RC!$I172</f>
        <v>1425144.3333333333</v>
      </c>
      <c r="BX194" s="199">
        <f>[3]CC!$I172</f>
        <v>162461.83333333334</v>
      </c>
    </row>
    <row r="195" spans="1:76">
      <c r="A195" s="2">
        <v>2007</v>
      </c>
      <c r="B195" s="2">
        <v>1</v>
      </c>
      <c r="C195" s="14">
        <f t="shared" ref="C195:D198" si="62">ROUND(K195/G195*1000,0)</f>
        <v>1209</v>
      </c>
      <c r="D195" s="14">
        <f t="shared" si="62"/>
        <v>5597</v>
      </c>
      <c r="E195" s="14">
        <f>ROUND(Q195/I195*1000,0)</f>
        <v>11317</v>
      </c>
      <c r="F195" s="15"/>
      <c r="G195" s="200">
        <f>[4]FCST!$D135</f>
        <v>1443366</v>
      </c>
      <c r="H195" s="200">
        <f>[4]FCST!$E135</f>
        <v>162238</v>
      </c>
      <c r="I195" s="200">
        <f>[4]FCST!$H135</f>
        <v>21884</v>
      </c>
      <c r="J195" s="15"/>
      <c r="K195" s="199">
        <f>[5]RMWh!$L173</f>
        <v>1745211</v>
      </c>
      <c r="L195" s="199">
        <f>[5]CMWh!$L173</f>
        <v>908036</v>
      </c>
      <c r="M195" s="199">
        <f>[5]IMWh!$E173</f>
        <v>312453</v>
      </c>
      <c r="N195" s="42">
        <f>'Billing Mo'!AH195</f>
        <v>76298</v>
      </c>
      <c r="O195" s="15">
        <f>'Billing Mo'!AI195</f>
        <v>207587</v>
      </c>
      <c r="P195" s="199">
        <f>[5]SHLMWh!$E173</f>
        <v>2200</v>
      </c>
      <c r="Q195" s="199">
        <f>[5]SPAMWh!$L173</f>
        <v>247653</v>
      </c>
      <c r="R195" s="25"/>
      <c r="S195" s="15">
        <f>[1]RESID!$AB293/[1]RESID!$U293*1000</f>
        <v>1209.1257518882944</v>
      </c>
      <c r="T195" s="25">
        <f t="shared" si="40"/>
        <v>1209</v>
      </c>
      <c r="U195" s="77"/>
      <c r="V195" s="15">
        <f>[1]COML!$AB293/[1]COML!$J293*1000</f>
        <v>5596.937832073867</v>
      </c>
      <c r="W195" s="25">
        <f t="shared" si="41"/>
        <v>5597</v>
      </c>
      <c r="X195" s="77"/>
      <c r="Y195" s="15">
        <f>[1]SPA!$AB293/[1]SPA!$F293*1000</f>
        <v>11456.930051813471</v>
      </c>
      <c r="Z195" s="25">
        <f t="shared" si="42"/>
        <v>11317</v>
      </c>
      <c r="AA195" s="77"/>
      <c r="AC195" s="7"/>
      <c r="AE195" s="199">
        <f>[5]RMWh!$I173</f>
        <v>19724537</v>
      </c>
      <c r="AF195" s="199">
        <f>[5]RMWh!$O173</f>
        <v>20187435</v>
      </c>
      <c r="AG195" s="15"/>
      <c r="AH195" s="14"/>
      <c r="AJ195" s="199">
        <f>[5]CMWh!$I173</f>
        <v>12017023</v>
      </c>
      <c r="AK195" s="199">
        <f>[5]CMWh!$O173</f>
        <v>12006047</v>
      </c>
      <c r="AL195" s="15"/>
      <c r="AO195" s="199">
        <f>[5]SPAMWh!$I173</f>
        <v>3260340</v>
      </c>
      <c r="AP195" s="199">
        <f>[5]SPAMWh!$O173</f>
        <v>3262116</v>
      </c>
      <c r="AQ195" s="15"/>
      <c r="AT195" s="14">
        <f t="shared" si="61"/>
        <v>13815.085727333184</v>
      </c>
      <c r="AU195" s="14">
        <f t="shared" si="57"/>
        <v>14139.299956189916</v>
      </c>
      <c r="AV195" s="14"/>
      <c r="AW195" s="14"/>
      <c r="AX195" s="14"/>
      <c r="AY195" s="14">
        <f t="shared" si="48"/>
        <v>73949.621391216773</v>
      </c>
      <c r="AZ195" s="14">
        <f t="shared" si="48"/>
        <v>73882.077953512606</v>
      </c>
      <c r="BA195" s="14"/>
      <c r="BB195" s="14"/>
      <c r="BD195" s="15">
        <f>SUM(TOTAL_PEF_B!O184:O195)</f>
        <v>2888845</v>
      </c>
      <c r="BG195" s="15"/>
      <c r="BI195" s="15">
        <f>SUM('Billing Mo'!AH184:AH195)</f>
        <v>1210196</v>
      </c>
      <c r="BK195" s="15"/>
      <c r="BL195" s="15"/>
      <c r="BN195" s="199">
        <f>[5]TMWh!$I173</f>
        <v>39133147</v>
      </c>
      <c r="BO195" s="199">
        <f>[5]TMWh!$O173</f>
        <v>39586845</v>
      </c>
      <c r="BQ195" s="144"/>
      <c r="BR195" s="14"/>
      <c r="BS195" s="199">
        <f>[3]RC!$I173</f>
        <v>1427753.5</v>
      </c>
      <c r="BX195" s="199">
        <f>[3]CC!$I173</f>
        <v>162502.83333333334</v>
      </c>
    </row>
    <row r="196" spans="1:76">
      <c r="A196" s="2">
        <v>2007</v>
      </c>
      <c r="B196" s="2">
        <v>2</v>
      </c>
      <c r="C196" s="14">
        <f t="shared" si="62"/>
        <v>960</v>
      </c>
      <c r="D196" s="14">
        <f t="shared" si="62"/>
        <v>5199</v>
      </c>
      <c r="E196" s="14">
        <f>ROUND(Q196/I196*1000,0)</f>
        <v>11206</v>
      </c>
      <c r="F196" s="15"/>
      <c r="G196" s="200">
        <f>[4]FCST!$D136</f>
        <v>1446822</v>
      </c>
      <c r="H196" s="200">
        <f>[4]FCST!$E136</f>
        <v>162188</v>
      </c>
      <c r="I196" s="200">
        <f>[4]FCST!$H136</f>
        <v>21961</v>
      </c>
      <c r="J196" s="15"/>
      <c r="K196" s="199">
        <f>[5]RMWh!$L174</f>
        <v>1389646</v>
      </c>
      <c r="L196" s="199">
        <f>[5]CMWh!$L174</f>
        <v>843241</v>
      </c>
      <c r="M196" s="199">
        <f>[5]IMWh!$E174</f>
        <v>307687</v>
      </c>
      <c r="N196" s="42">
        <f>'Billing Mo'!AH196</f>
        <v>100074</v>
      </c>
      <c r="O196" s="15">
        <f>'Billing Mo'!AI196</f>
        <v>218056</v>
      </c>
      <c r="P196" s="199">
        <f>[5]SHLMWh!$E174</f>
        <v>2189</v>
      </c>
      <c r="Q196" s="199">
        <f>[5]SPAMWh!$L174</f>
        <v>246084</v>
      </c>
      <c r="R196" s="25"/>
      <c r="S196" s="15">
        <f>[1]RESID!$AB294/[1]RESID!$U294*1000</f>
        <v>960.48166256802836</v>
      </c>
      <c r="T196" s="25">
        <f>C196</f>
        <v>960</v>
      </c>
      <c r="U196" s="77"/>
      <c r="V196" s="15">
        <f>[1]COML!$AB294/[1]COML!$J294*1000</f>
        <v>5199.1577675290409</v>
      </c>
      <c r="W196" s="25">
        <f t="shared" ref="W196:W246" si="63">D196</f>
        <v>5199</v>
      </c>
      <c r="X196" s="77"/>
      <c r="Y196" s="15">
        <f>[1]SPA!$AB294/[1]SPA!$F294*1000</f>
        <v>11173.954502111428</v>
      </c>
      <c r="Z196" s="25">
        <f t="shared" ref="Z196:Z246" si="64">E196</f>
        <v>11206</v>
      </c>
      <c r="AA196" s="77"/>
      <c r="AC196" s="7"/>
      <c r="AE196" s="199">
        <f>[5]RMWh!$I174</f>
        <v>19765732</v>
      </c>
      <c r="AF196" s="199">
        <f>[5]RMWh!$O174</f>
        <v>20139538</v>
      </c>
      <c r="AG196" s="15"/>
      <c r="AH196" s="14"/>
      <c r="AJ196" s="199">
        <f>[5]CMWh!$I174</f>
        <v>12026789</v>
      </c>
      <c r="AK196" s="199">
        <f>[5]CMWh!$O174</f>
        <v>12021289</v>
      </c>
      <c r="AL196" s="15"/>
      <c r="AO196" s="199">
        <f>[5]SPAMWh!$I174</f>
        <v>3264664</v>
      </c>
      <c r="AP196" s="199">
        <f>[5]SPAMWh!$O174</f>
        <v>3267047</v>
      </c>
      <c r="AQ196" s="15"/>
      <c r="AT196" s="14">
        <f t="shared" si="61"/>
        <v>13819.646138569246</v>
      </c>
      <c r="AU196" s="14">
        <f t="shared" si="57"/>
        <v>14081.000822750637</v>
      </c>
      <c r="AV196" s="14"/>
      <c r="AW196" s="14"/>
      <c r="AX196" s="14"/>
      <c r="AY196" s="14">
        <f t="shared" si="48"/>
        <v>74018.259224365058</v>
      </c>
      <c r="AZ196" s="14">
        <f t="shared" si="48"/>
        <v>73984.409755006767</v>
      </c>
      <c r="BA196" s="14"/>
      <c r="BB196" s="14"/>
      <c r="BD196" s="15">
        <f>SUM(TOTAL_PEF_B!O185:O196)</f>
        <v>2892424</v>
      </c>
      <c r="BG196" s="15"/>
      <c r="BI196" s="15">
        <f>SUM('Billing Mo'!AH185:AH196)</f>
        <v>1209226</v>
      </c>
      <c r="BK196" s="15"/>
      <c r="BL196" s="15"/>
      <c r="BN196" s="199">
        <f>[5]TMWh!$I174</f>
        <v>39164564</v>
      </c>
      <c r="BO196" s="199">
        <f>[5]TMWh!$O174</f>
        <v>39535253</v>
      </c>
      <c r="BQ196" s="144"/>
      <c r="BR196" s="14"/>
      <c r="BS196" s="199">
        <f>[3]RC!$I174</f>
        <v>1430263.25</v>
      </c>
      <c r="BX196" s="199">
        <f>[3]CC!$I174</f>
        <v>162484.08333333334</v>
      </c>
    </row>
    <row r="197" spans="1:76">
      <c r="A197" s="2">
        <v>2007</v>
      </c>
      <c r="B197" s="2">
        <v>3</v>
      </c>
      <c r="C197" s="14">
        <f t="shared" si="62"/>
        <v>928</v>
      </c>
      <c r="D197" s="14">
        <f t="shared" si="62"/>
        <v>5321</v>
      </c>
      <c r="E197" s="14">
        <f>ROUND(Q197/I197*1000,0)</f>
        <v>11289</v>
      </c>
      <c r="F197" s="15"/>
      <c r="G197" s="200">
        <f>[4]FCST!$D137</f>
        <v>1448975</v>
      </c>
      <c r="H197" s="200">
        <f>[4]FCST!$E137</f>
        <v>162749</v>
      </c>
      <c r="I197" s="200">
        <f>[4]FCST!$H137</f>
        <v>21941</v>
      </c>
      <c r="J197" s="15"/>
      <c r="K197" s="199">
        <f>[5]RMWh!$L175</f>
        <v>1344955</v>
      </c>
      <c r="L197" s="199">
        <f>[5]CMWh!$L175</f>
        <v>866021</v>
      </c>
      <c r="M197" s="199">
        <f>[5]IMWh!$E175</f>
        <v>297306</v>
      </c>
      <c r="N197" s="42">
        <f>'Billing Mo'!AH197</f>
        <v>76692</v>
      </c>
      <c r="O197" s="15">
        <f>'Billing Mo'!AI197</f>
        <v>215896</v>
      </c>
      <c r="P197" s="199">
        <f>[5]SHLMWh!$E175</f>
        <v>2188</v>
      </c>
      <c r="Q197" s="199">
        <f>[5]SPAMWh!$L175</f>
        <v>247691</v>
      </c>
      <c r="R197" s="25"/>
      <c r="S197" s="15">
        <f>[1]RESID!$AB295/[1]RESID!$U295*1000</f>
        <v>928.21132179644223</v>
      </c>
      <c r="T197" s="25">
        <f>C197</f>
        <v>928</v>
      </c>
      <c r="U197" s="77"/>
      <c r="V197" s="15">
        <f>[1]COML!$AB295/[1]COML!$J295*1000</f>
        <v>5321.2062746929323</v>
      </c>
      <c r="W197" s="25">
        <f t="shared" si="63"/>
        <v>5321</v>
      </c>
      <c r="X197" s="77"/>
      <c r="Y197" s="15">
        <f>[1]SPA!$AB295/[1]SPA!$F295*1000</f>
        <v>11335.453754976888</v>
      </c>
      <c r="Z197" s="25">
        <f t="shared" si="64"/>
        <v>11289</v>
      </c>
      <c r="AA197" s="77"/>
      <c r="AC197" s="7"/>
      <c r="AE197" s="199">
        <f>[5]RMWh!$I175</f>
        <v>19860575</v>
      </c>
      <c r="AF197" s="199">
        <f>[5]RMWh!$O175</f>
        <v>20178220</v>
      </c>
      <c r="AG197" s="15"/>
      <c r="AH197" s="14"/>
      <c r="AJ197" s="199">
        <f>[5]CMWh!$I175</f>
        <v>12042237</v>
      </c>
      <c r="AK197" s="199">
        <f>[5]CMWh!$O175</f>
        <v>12040383</v>
      </c>
      <c r="AL197" s="15"/>
      <c r="AO197" s="199">
        <f>[5]SPAMWh!$I175</f>
        <v>3274555</v>
      </c>
      <c r="AP197" s="199">
        <f>[5]SPAMWh!$O175</f>
        <v>3278082</v>
      </c>
      <c r="AQ197" s="15"/>
      <c r="AT197" s="14">
        <f t="shared" si="61"/>
        <v>13862.987830624463</v>
      </c>
      <c r="AU197" s="14">
        <f t="shared" si="57"/>
        <v>14084.708942397849</v>
      </c>
      <c r="AV197" s="14"/>
      <c r="AW197" s="14"/>
      <c r="AX197" s="14"/>
      <c r="AY197" s="14">
        <f t="shared" si="48"/>
        <v>74111.318647165797</v>
      </c>
      <c r="AZ197" s="14">
        <f t="shared" si="48"/>
        <v>74099.908608916929</v>
      </c>
      <c r="BA197" s="14"/>
      <c r="BB197" s="14"/>
      <c r="BD197" s="15">
        <f>SUM(TOTAL_PEF_B!O186:O197)</f>
        <v>2872843</v>
      </c>
      <c r="BG197" s="15"/>
      <c r="BI197" s="15">
        <f>SUM('Billing Mo'!AH186:AH197)</f>
        <v>1175729</v>
      </c>
      <c r="BK197" s="15"/>
      <c r="BL197" s="15"/>
      <c r="BN197" s="199">
        <f>[5]TMWh!$I175</f>
        <v>39260107</v>
      </c>
      <c r="BO197" s="199">
        <f>[5]TMWh!$O175</f>
        <v>39579425</v>
      </c>
      <c r="BQ197" s="144"/>
      <c r="BR197" s="14"/>
      <c r="BS197" s="199">
        <f>[3]RC!$I175</f>
        <v>1432633.0833333333</v>
      </c>
      <c r="BX197" s="199">
        <f>[3]CC!$I175</f>
        <v>162488.5</v>
      </c>
    </row>
    <row r="198" spans="1:76">
      <c r="A198" s="2">
        <v>2007</v>
      </c>
      <c r="B198" s="2">
        <v>4</v>
      </c>
      <c r="C198" s="14">
        <f t="shared" si="62"/>
        <v>935</v>
      </c>
      <c r="D198" s="14">
        <f t="shared" si="62"/>
        <v>5726</v>
      </c>
      <c r="E198" s="14">
        <f>ROUND(Q198/I198*1000,0)</f>
        <v>11804</v>
      </c>
      <c r="F198" s="15"/>
      <c r="G198" s="200">
        <f>[4]FCST!$D138</f>
        <v>1448322</v>
      </c>
      <c r="H198" s="200">
        <f>[4]FCST!$E138</f>
        <v>162814</v>
      </c>
      <c r="I198" s="200">
        <f>[4]FCST!$H138</f>
        <v>21975</v>
      </c>
      <c r="J198" s="15"/>
      <c r="K198" s="199">
        <f>[5]RMWh!$L176</f>
        <v>1354307</v>
      </c>
      <c r="L198" s="199">
        <f>[5]CMWh!$L176</f>
        <v>932303</v>
      </c>
      <c r="M198" s="199">
        <f>[5]IMWh!$E176</f>
        <v>311319</v>
      </c>
      <c r="N198" s="42">
        <f>'Billing Mo'!AH198</f>
        <v>96238</v>
      </c>
      <c r="O198" s="15">
        <f>'Billing Mo'!AI198</f>
        <v>218032</v>
      </c>
      <c r="P198" s="199">
        <f>[5]SHLMWh!$E176</f>
        <v>2196</v>
      </c>
      <c r="Q198" s="199">
        <f>[5]SPAMWh!$L176</f>
        <v>259397</v>
      </c>
      <c r="R198" s="25"/>
      <c r="S198" s="15">
        <f>[1]RESID!$AB296/[1]RESID!$U296*1000</f>
        <v>935.08694889672324</v>
      </c>
      <c r="T198" s="25">
        <f>C198</f>
        <v>935</v>
      </c>
      <c r="U198" s="77"/>
      <c r="V198" s="15">
        <f>[1]COML!$AB296/[1]COML!$J296*1000</f>
        <v>5726.1844804500843</v>
      </c>
      <c r="W198" s="25">
        <f t="shared" si="63"/>
        <v>5726</v>
      </c>
      <c r="X198" s="77"/>
      <c r="Y198" s="15">
        <f>[1]SPA!$AB296/[1]SPA!$F296*1000</f>
        <v>11886.404252394263</v>
      </c>
      <c r="Z198" s="25">
        <f t="shared" si="64"/>
        <v>11804</v>
      </c>
      <c r="AA198" s="77"/>
      <c r="AC198" s="7"/>
      <c r="AE198" s="199">
        <f>[5]RMWh!$I176</f>
        <v>19887576</v>
      </c>
      <c r="AF198" s="199">
        <f>[5]RMWh!$O176</f>
        <v>20260697</v>
      </c>
      <c r="AG198" s="15"/>
      <c r="AH198" s="14"/>
      <c r="AJ198" s="199">
        <f>[5]CMWh!$I176</f>
        <v>12062551</v>
      </c>
      <c r="AK198" s="199">
        <f>[5]CMWh!$O176</f>
        <v>12072525</v>
      </c>
      <c r="AL198" s="15"/>
      <c r="AO198" s="199">
        <f>[5]SPAMWh!$I176</f>
        <v>3280787</v>
      </c>
      <c r="AP198" s="199">
        <f>[5]SPAMWh!$O176</f>
        <v>3287205</v>
      </c>
      <c r="AQ198" s="15"/>
      <c r="AT198" s="14">
        <f t="shared" si="61"/>
        <v>13859.542422552806</v>
      </c>
      <c r="AU198" s="14">
        <f t="shared" si="57"/>
        <v>14119.568396972481</v>
      </c>
      <c r="AV198" s="14"/>
      <c r="AW198" s="14"/>
      <c r="AX198" s="14"/>
      <c r="AY198" s="14">
        <f t="shared" si="48"/>
        <v>74227.77137635398</v>
      </c>
      <c r="AZ198" s="14">
        <f t="shared" si="48"/>
        <v>74289.147099590933</v>
      </c>
      <c r="BA198" s="14"/>
      <c r="BB198" s="14"/>
      <c r="BD198" s="15">
        <f>SUM(TOTAL_PEF_B!O187:O198)</f>
        <v>2853875</v>
      </c>
      <c r="BG198" s="15"/>
      <c r="BI198" s="15">
        <f>SUM('Billing Mo'!AH187:AH198)</f>
        <v>1158387</v>
      </c>
      <c r="BK198" s="15"/>
      <c r="BL198" s="15"/>
      <c r="BN198" s="199">
        <f>[5]TMWh!$I176</f>
        <v>39262835</v>
      </c>
      <c r="BO198" s="199">
        <f>[5]TMWh!$O176</f>
        <v>39652348</v>
      </c>
      <c r="BQ198" s="144"/>
      <c r="BR198" s="14"/>
      <c r="BS198" s="199">
        <f>[3]RC!$I176</f>
        <v>1434937.4166666667</v>
      </c>
      <c r="BX198" s="199">
        <f>[3]CC!$I176</f>
        <v>162507.25</v>
      </c>
    </row>
    <row r="199" spans="1:76">
      <c r="A199" s="2">
        <v>2007</v>
      </c>
      <c r="B199" s="2">
        <v>5</v>
      </c>
      <c r="C199" s="14">
        <f>ROUND(K199/G199*1000,0)</f>
        <v>1014</v>
      </c>
      <c r="D199" s="14">
        <f>ROUND(L199/H199*1000,0)</f>
        <v>5980</v>
      </c>
      <c r="E199" s="14">
        <f>ROUND(Q199/I199*1000,0)</f>
        <v>12176</v>
      </c>
      <c r="F199" s="15"/>
      <c r="G199" s="200">
        <f>[4]FCST!$D139</f>
        <v>1447045</v>
      </c>
      <c r="H199" s="200">
        <f>[4]FCST!$E139</f>
        <v>163638</v>
      </c>
      <c r="I199" s="200">
        <f>[4]FCST!$H139</f>
        <v>22357</v>
      </c>
      <c r="J199" s="15"/>
      <c r="K199" s="199">
        <f>[5]RMWh!$L177</f>
        <v>1467205</v>
      </c>
      <c r="L199" s="199">
        <f>[5]CMWh!$L177</f>
        <v>978529</v>
      </c>
      <c r="M199" s="199">
        <f>[5]IMWh!$E177</f>
        <v>305720</v>
      </c>
      <c r="N199" s="42">
        <f>'Billing Mo'!AH199</f>
        <v>81764</v>
      </c>
      <c r="O199" s="15">
        <f>'Billing Mo'!AI199</f>
        <v>227037</v>
      </c>
      <c r="P199" s="199">
        <f>[5]SHLMWh!$E177</f>
        <v>2181</v>
      </c>
      <c r="Q199" s="199">
        <f>[5]SPAMWh!$L177</f>
        <v>272222</v>
      </c>
      <c r="R199" s="25"/>
      <c r="S199" s="15">
        <f>[1]RESID!$AB297/[1]RESID!$U297*1000</f>
        <v>1013.9318404057924</v>
      </c>
      <c r="T199" s="25">
        <f t="shared" ref="T199:T209" si="65">C199</f>
        <v>1014</v>
      </c>
      <c r="U199" s="77"/>
      <c r="V199" s="15">
        <f>[1]COML!$AB297/[1]COML!$J297*1000</f>
        <v>5979.8396460479844</v>
      </c>
      <c r="W199" s="25">
        <f t="shared" si="63"/>
        <v>5980</v>
      </c>
      <c r="X199" s="77"/>
      <c r="Y199" s="15">
        <f>[1]SPA!$AB297/[1]SPA!$F297*1000</f>
        <v>12037.764216856815</v>
      </c>
      <c r="Z199" s="25">
        <f t="shared" si="64"/>
        <v>12176</v>
      </c>
      <c r="AA199" s="77"/>
      <c r="AC199" s="7"/>
      <c r="AE199" s="199">
        <f>[5]RMWh!$I177</f>
        <v>19775242</v>
      </c>
      <c r="AF199" s="199">
        <f>[5]RMWh!$O177</f>
        <v>20247366</v>
      </c>
      <c r="AG199" s="112"/>
      <c r="AH199" s="14"/>
      <c r="AJ199" s="199">
        <f>[5]CMWh!$I177</f>
        <v>12024610</v>
      </c>
      <c r="AK199" s="199">
        <f>[5]CMWh!$O177</f>
        <v>12066136</v>
      </c>
      <c r="AL199" s="138"/>
      <c r="AO199" s="199">
        <f>[5]SPAMWh!$I177</f>
        <v>3279870</v>
      </c>
      <c r="AP199" s="199">
        <f>[5]SPAMWh!$O177</f>
        <v>3293648</v>
      </c>
      <c r="AQ199" s="15"/>
      <c r="AT199" s="14">
        <f t="shared" ref="AT199:AU204" si="66">AE199/AVERAGE($G188:$G199)*1000</f>
        <v>13760.449681121572</v>
      </c>
      <c r="AU199" s="14">
        <f t="shared" si="66"/>
        <v>14088.973526506112</v>
      </c>
      <c r="AV199" s="14"/>
      <c r="AW199" s="14"/>
      <c r="AX199" s="14"/>
      <c r="AY199" s="14">
        <f t="shared" ref="AY199:AZ204" si="67">AJ199/AVERAGE($H188:$H199)*1000</f>
        <v>73943.753779299179</v>
      </c>
      <c r="AZ199" s="14">
        <f t="shared" si="67"/>
        <v>74199.112441196659</v>
      </c>
      <c r="BA199" s="14"/>
      <c r="BB199" s="14"/>
      <c r="BD199" s="15">
        <f>SUM(TOTAL_PEF_B!O188:O199)</f>
        <v>2827040</v>
      </c>
      <c r="BG199" s="15"/>
      <c r="BI199" s="15">
        <f>SUM('Billing Mo'!AH188:AH199)</f>
        <v>1125641</v>
      </c>
      <c r="BK199" s="15"/>
      <c r="BL199" s="15"/>
      <c r="BN199" s="199">
        <f>[5]TMWh!$I177</f>
        <v>39061707</v>
      </c>
      <c r="BO199" s="199">
        <f>[5]TMWh!$O177</f>
        <v>39589135</v>
      </c>
      <c r="BQ199" s="144"/>
      <c r="BR199" s="14"/>
      <c r="BS199" s="199">
        <f>[3]RC!$I177</f>
        <v>1437107.25</v>
      </c>
      <c r="BX199" s="199">
        <f>[3]CC!$I177</f>
        <v>162618.33333333334</v>
      </c>
    </row>
    <row r="200" spans="1:76">
      <c r="A200" s="2">
        <v>2007</v>
      </c>
      <c r="B200" s="2">
        <v>6</v>
      </c>
      <c r="C200" s="14">
        <f t="shared" ref="C200:D204" si="68">ROUND(K200/G200*1000,0)</f>
        <v>1274</v>
      </c>
      <c r="D200" s="14">
        <f t="shared" si="68"/>
        <v>6571</v>
      </c>
      <c r="E200" s="14">
        <f t="shared" ref="E200:E209" si="69">ROUND(Q200/I200*1000,0)</f>
        <v>12882</v>
      </c>
      <c r="F200" s="15"/>
      <c r="G200" s="200">
        <f>[4]FCST!$D140</f>
        <v>1446743</v>
      </c>
      <c r="H200" s="200">
        <f>[4]FCST!$E140</f>
        <v>162586</v>
      </c>
      <c r="I200" s="200">
        <f>[4]FCST!$H140</f>
        <v>22171</v>
      </c>
      <c r="J200" s="15"/>
      <c r="K200" s="199">
        <f>[5]RMWh!$L178</f>
        <v>1843567</v>
      </c>
      <c r="L200" s="199">
        <f>[5]CMWh!$L178</f>
        <v>1068414</v>
      </c>
      <c r="M200" s="199">
        <f>[5]IMWh!$E178</f>
        <v>319600</v>
      </c>
      <c r="N200" s="42">
        <f>'Billing Mo'!AH200</f>
        <v>85117</v>
      </c>
      <c r="O200" s="15">
        <f>'Billing Mo'!AI200</f>
        <v>230270</v>
      </c>
      <c r="P200" s="199">
        <f>[5]SHLMWh!$E178</f>
        <v>2194</v>
      </c>
      <c r="Q200" s="199">
        <f>[5]SPAMWh!$L178</f>
        <v>285607</v>
      </c>
      <c r="R200" s="25"/>
      <c r="S200" s="15">
        <f>[1]RESID!$AB298/[1]RESID!$U298*1000</f>
        <v>1274.287831356364</v>
      </c>
      <c r="T200" s="25">
        <f t="shared" si="65"/>
        <v>1274</v>
      </c>
      <c r="U200" s="77"/>
      <c r="V200" s="15">
        <f>[1]COML!$AB298/[1]COML!$J298*1000</f>
        <v>6571.3776093882625</v>
      </c>
      <c r="W200" s="25">
        <f t="shared" si="63"/>
        <v>6571</v>
      </c>
      <c r="X200" s="77"/>
      <c r="Y200" s="15">
        <f>[1]SPA!$AB298/[1]SPA!$F298*1000</f>
        <v>12840.886610916285</v>
      </c>
      <c r="Z200" s="25">
        <f t="shared" si="64"/>
        <v>12882</v>
      </c>
      <c r="AA200" s="77"/>
      <c r="AC200" s="7"/>
      <c r="AE200" s="199">
        <f>[5]RMWh!$I178</f>
        <v>19639274</v>
      </c>
      <c r="AF200" s="199">
        <f>[5]RMWh!$O178</f>
        <v>20256863</v>
      </c>
      <c r="AG200" s="112"/>
      <c r="AH200" s="14"/>
      <c r="AJ200" s="199">
        <f>[5]CMWh!$I178</f>
        <v>11981828</v>
      </c>
      <c r="AK200" s="199">
        <f>[5]CMWh!$O178</f>
        <v>12053764</v>
      </c>
      <c r="AL200" s="138"/>
      <c r="AO200" s="199">
        <f>[5]SPAMWh!$I178</f>
        <v>3279046</v>
      </c>
      <c r="AP200" s="199">
        <f>[5]SPAMWh!$O178</f>
        <v>3303644</v>
      </c>
      <c r="AQ200" s="138"/>
      <c r="AT200" s="14">
        <f t="shared" si="66"/>
        <v>13645.950011638395</v>
      </c>
      <c r="AU200" s="14">
        <f t="shared" si="66"/>
        <v>14075.069164502078</v>
      </c>
      <c r="AV200" s="14"/>
      <c r="AW200" s="14"/>
      <c r="AX200" s="14"/>
      <c r="AY200" s="14">
        <f t="shared" si="67"/>
        <v>73669.119538295839</v>
      </c>
      <c r="AZ200" s="14">
        <f t="shared" si="67"/>
        <v>74111.411130455803</v>
      </c>
      <c r="BA200" s="14"/>
      <c r="BB200" s="14"/>
      <c r="BD200" s="15">
        <f>SUM(TOTAL_PEF_B!O189:O200)</f>
        <v>2805978</v>
      </c>
      <c r="BF200" s="15"/>
      <c r="BG200" s="15"/>
      <c r="BI200" s="15">
        <f>SUM('Billing Mo'!AH189:AH200)</f>
        <v>1081546</v>
      </c>
      <c r="BK200" s="15"/>
      <c r="BL200" s="15"/>
      <c r="BN200" s="199">
        <f>[5]TMWh!$I178</f>
        <v>38823306</v>
      </c>
      <c r="BO200" s="199">
        <f>[5]TMWh!$O178</f>
        <v>39537429</v>
      </c>
      <c r="BP200" s="14"/>
      <c r="BQ200" s="144"/>
      <c r="BR200" s="14"/>
      <c r="BS200" s="199">
        <f>[3]RC!$I178</f>
        <v>1439201.6666666667</v>
      </c>
      <c r="BX200" s="199">
        <f>[3]CC!$I178</f>
        <v>162643.83333333334</v>
      </c>
    </row>
    <row r="201" spans="1:76">
      <c r="A201" s="2">
        <v>2007</v>
      </c>
      <c r="B201" s="2">
        <v>7</v>
      </c>
      <c r="C201" s="14">
        <f t="shared" si="68"/>
        <v>1443</v>
      </c>
      <c r="D201" s="14">
        <f t="shared" si="68"/>
        <v>7024</v>
      </c>
      <c r="E201" s="14">
        <f t="shared" si="69"/>
        <v>12878</v>
      </c>
      <c r="F201" s="15"/>
      <c r="G201" s="200">
        <f>[4]FCST!$D141</f>
        <v>1447072</v>
      </c>
      <c r="H201" s="200">
        <f>[4]FCST!$E141</f>
        <v>163768</v>
      </c>
      <c r="I201" s="200">
        <f>[4]FCST!$H141</f>
        <v>22365</v>
      </c>
      <c r="J201" s="15"/>
      <c r="K201" s="199">
        <f>[5]RMWh!$L179</f>
        <v>2087428</v>
      </c>
      <c r="L201" s="199">
        <f>[5]CMWh!$L179</f>
        <v>1150242</v>
      </c>
      <c r="M201" s="199">
        <f>[5]IMWh!$E179</f>
        <v>335736</v>
      </c>
      <c r="N201" s="42">
        <f>'Billing Mo'!AH201</f>
        <v>89970</v>
      </c>
      <c r="O201" s="15">
        <f>'Billing Mo'!AI201</f>
        <v>242663</v>
      </c>
      <c r="P201" s="199">
        <f>[5]SHLMWh!$E179</f>
        <v>2004</v>
      </c>
      <c r="Q201" s="199">
        <f>[5]SPAMWh!$L179</f>
        <v>288010</v>
      </c>
      <c r="R201" s="25"/>
      <c r="S201" s="15">
        <f>[1]RESID!$AB299/[1]RESID!$U299*1000</f>
        <v>1442.5184095884656</v>
      </c>
      <c r="T201" s="25">
        <f t="shared" si="65"/>
        <v>1443</v>
      </c>
      <c r="U201" s="77"/>
      <c r="V201" s="15">
        <f>[1]COML!$AB299/[1]COML!$J299*1000</f>
        <v>7023.6065653851783</v>
      </c>
      <c r="W201" s="25">
        <f t="shared" si="63"/>
        <v>7024</v>
      </c>
      <c r="X201" s="77"/>
      <c r="Y201" s="15">
        <f>[1]SPA!$AB299/[1]SPA!$F299*1000</f>
        <v>13342.444176781248</v>
      </c>
      <c r="Z201" s="25">
        <f t="shared" si="64"/>
        <v>12878</v>
      </c>
      <c r="AA201" s="77"/>
      <c r="AC201" s="7"/>
      <c r="AE201" s="199">
        <f>[5]RMWh!$I179</f>
        <v>19681135</v>
      </c>
      <c r="AF201" s="199">
        <f>[5]RMWh!$O179</f>
        <v>20256461</v>
      </c>
      <c r="AG201" s="112"/>
      <c r="AH201" s="14"/>
      <c r="AJ201" s="199">
        <f>[5]CMWh!$I179</f>
        <v>11998514</v>
      </c>
      <c r="AK201" s="199">
        <f>[5]CMWh!$O179</f>
        <v>12060994</v>
      </c>
      <c r="AL201" s="138"/>
      <c r="AO201" s="199">
        <f>[5]SPAMWh!$I179</f>
        <v>3284875</v>
      </c>
      <c r="AP201" s="199">
        <f>[5]SPAMWh!$O179</f>
        <v>3306253</v>
      </c>
      <c r="AQ201" s="138"/>
      <c r="AT201" s="14">
        <f t="shared" si="66"/>
        <v>13657.762433985648</v>
      </c>
      <c r="AU201" s="14">
        <f t="shared" si="66"/>
        <v>14057.011045922676</v>
      </c>
      <c r="AV201" s="14"/>
      <c r="AW201" s="14"/>
      <c r="AX201" s="14"/>
      <c r="AY201" s="14">
        <f t="shared" si="67"/>
        <v>73724.267811992118</v>
      </c>
      <c r="AZ201" s="14">
        <f t="shared" si="67"/>
        <v>74108.173039997302</v>
      </c>
      <c r="BA201" s="14"/>
      <c r="BB201" s="14"/>
      <c r="BD201" s="15">
        <f>SUM(TOTAL_PEF_B!O190:O201)</f>
        <v>2807524</v>
      </c>
      <c r="BF201" s="15"/>
      <c r="BG201" s="15"/>
      <c r="BI201" s="15">
        <f>SUM('Billing Mo'!AH190:AH201)</f>
        <v>1080009</v>
      </c>
      <c r="BK201" s="15"/>
      <c r="BL201" s="15"/>
      <c r="BN201" s="199">
        <f>[5]TMWh!$I179</f>
        <v>38884133</v>
      </c>
      <c r="BO201" s="199">
        <f>[5]TMWh!$O179</f>
        <v>39543317</v>
      </c>
      <c r="BP201" s="14"/>
      <c r="BQ201" s="144"/>
      <c r="BR201" s="14"/>
      <c r="BS201" s="199">
        <f>[3]RC!$I179</f>
        <v>1441021.9166666667</v>
      </c>
      <c r="BX201" s="199">
        <f>[3]CC!$I179</f>
        <v>162748.5</v>
      </c>
    </row>
    <row r="202" spans="1:76">
      <c r="A202" s="2">
        <v>2007</v>
      </c>
      <c r="B202" s="2">
        <v>8</v>
      </c>
      <c r="C202" s="14">
        <f t="shared" si="68"/>
        <v>1485</v>
      </c>
      <c r="D202" s="14">
        <f t="shared" si="68"/>
        <v>7292</v>
      </c>
      <c r="E202" s="14">
        <f t="shared" si="69"/>
        <v>13199</v>
      </c>
      <c r="F202" s="15"/>
      <c r="G202" s="200">
        <f>[4]FCST!$D142</f>
        <v>1447084</v>
      </c>
      <c r="H202" s="200">
        <f>[4]FCST!$E142</f>
        <v>163005</v>
      </c>
      <c r="I202" s="200">
        <f>[4]FCST!$H142</f>
        <v>22376</v>
      </c>
      <c r="J202" s="15"/>
      <c r="K202" s="199">
        <f>[5]RMWh!$L180</f>
        <v>2148204</v>
      </c>
      <c r="L202" s="199">
        <f>[5]CMWh!$L180</f>
        <v>1188595</v>
      </c>
      <c r="M202" s="199">
        <f>[5]IMWh!$E180</f>
        <v>336535</v>
      </c>
      <c r="N202" s="42">
        <f>'Billing Mo'!AH202</f>
        <v>86311</v>
      </c>
      <c r="O202" s="15">
        <f>'Billing Mo'!AI202</f>
        <v>259290</v>
      </c>
      <c r="P202" s="199">
        <f>[5]SHLMWh!$E180</f>
        <v>2330</v>
      </c>
      <c r="Q202" s="199">
        <f>[5]SPAMWh!$L180</f>
        <v>295338</v>
      </c>
      <c r="R202" s="25"/>
      <c r="S202" s="15">
        <f>[1]RESID!$AB300/[1]RESID!$U300*1000</f>
        <v>1484.5053915322123</v>
      </c>
      <c r="T202" s="25">
        <f t="shared" si="65"/>
        <v>1485</v>
      </c>
      <c r="U202" s="77"/>
      <c r="V202" s="15">
        <f>[1]COML!$AB300/[1]COML!$J300*1000</f>
        <v>7291.7701910984324</v>
      </c>
      <c r="W202" s="25">
        <f t="shared" si="63"/>
        <v>7292</v>
      </c>
      <c r="X202" s="77"/>
      <c r="Y202" s="15">
        <f>[1]SPA!$AB300/[1]SPA!$F300*1000</f>
        <v>12674.362715646726</v>
      </c>
      <c r="Z202" s="25">
        <f t="shared" si="64"/>
        <v>13199</v>
      </c>
      <c r="AA202" s="77"/>
      <c r="AC202" s="7"/>
      <c r="AE202" s="199">
        <f>[5]RMWh!$I180</f>
        <v>19696432</v>
      </c>
      <c r="AF202" s="199">
        <f>[5]RMWh!$O180</f>
        <v>20244569</v>
      </c>
      <c r="AG202" s="112"/>
      <c r="AH202" s="14"/>
      <c r="AJ202" s="199">
        <f>[5]CMWh!$I180</f>
        <v>12021082</v>
      </c>
      <c r="AK202" s="199">
        <f>[5]CMWh!$O180</f>
        <v>12079026</v>
      </c>
      <c r="AL202" s="138"/>
      <c r="AO202" s="199">
        <f>[5]SPAMWh!$I180</f>
        <v>3290169</v>
      </c>
      <c r="AP202" s="199">
        <f>[5]SPAMWh!$O180</f>
        <v>3309129</v>
      </c>
      <c r="AQ202" s="138"/>
      <c r="AT202" s="14">
        <f t="shared" si="66"/>
        <v>13652.685205450349</v>
      </c>
      <c r="AU202" s="14">
        <f t="shared" si="66"/>
        <v>14032.62924356141</v>
      </c>
      <c r="AV202" s="14"/>
      <c r="AW202" s="14"/>
      <c r="AX202" s="14"/>
      <c r="AY202" s="14">
        <f t="shared" si="67"/>
        <v>73862.708833848446</v>
      </c>
      <c r="AZ202" s="14">
        <f t="shared" si="67"/>
        <v>74218.741743420847</v>
      </c>
      <c r="BA202" s="14"/>
      <c r="BB202" s="14"/>
      <c r="BD202" s="15">
        <f>SUM(TOTAL_PEF_B!O191:O202)</f>
        <v>2801497</v>
      </c>
      <c r="BF202" s="15"/>
      <c r="BG202" s="15"/>
      <c r="BI202" s="15">
        <f>SUM('Billing Mo'!AH191:AH202)</f>
        <v>1069661</v>
      </c>
      <c r="BK202" s="15"/>
      <c r="BL202" s="15"/>
      <c r="BN202" s="199">
        <f>[5]TMWh!$I180</f>
        <v>38898617</v>
      </c>
      <c r="BO202" s="199">
        <f>[5]TMWh!$O180</f>
        <v>39523658</v>
      </c>
      <c r="BP202" s="14"/>
      <c r="BQ202" s="144"/>
      <c r="BR202" s="14"/>
      <c r="BS202" s="199">
        <f>[3]RC!$I180</f>
        <v>1442678.25</v>
      </c>
      <c r="BX202" s="199">
        <f>[3]CC!$I180</f>
        <v>162749</v>
      </c>
    </row>
    <row r="203" spans="1:76">
      <c r="A203" s="2">
        <v>2007</v>
      </c>
      <c r="B203" s="2">
        <v>9</v>
      </c>
      <c r="C203" s="14">
        <f t="shared" si="68"/>
        <v>1459</v>
      </c>
      <c r="D203" s="14">
        <f t="shared" si="68"/>
        <v>7226</v>
      </c>
      <c r="E203" s="14">
        <f t="shared" si="69"/>
        <v>14323</v>
      </c>
      <c r="F203" s="15"/>
      <c r="G203" s="200">
        <f>[4]FCST!$D143</f>
        <v>1447870</v>
      </c>
      <c r="H203" s="200">
        <f>[4]FCST!$E143</f>
        <v>163411</v>
      </c>
      <c r="I203" s="200">
        <f>[4]FCST!$H143</f>
        <v>22517</v>
      </c>
      <c r="J203" s="15"/>
      <c r="K203" s="199">
        <f>[5]RMWh!$L181</f>
        <v>2112908</v>
      </c>
      <c r="L203" s="199">
        <f>[5]CMWh!$L181</f>
        <v>1180771</v>
      </c>
      <c r="M203" s="199">
        <f>[5]IMWh!$E181</f>
        <v>332291</v>
      </c>
      <c r="N203" s="42">
        <f>'Billing Mo'!AH203</f>
        <v>91939</v>
      </c>
      <c r="O203" s="15">
        <f>'Billing Mo'!AI203</f>
        <v>238353</v>
      </c>
      <c r="P203" s="199">
        <f>[5]SHLMWh!$E181</f>
        <v>2142</v>
      </c>
      <c r="Q203" s="199">
        <f>[5]SPAMWh!$L181</f>
        <v>322516</v>
      </c>
      <c r="R203" s="25"/>
      <c r="S203" s="15">
        <f>[1]RESID!$AB301/[1]RESID!$U301*1000</f>
        <v>1459.3216241789664</v>
      </c>
      <c r="T203" s="25">
        <f t="shared" si="65"/>
        <v>1459</v>
      </c>
      <c r="U203" s="77"/>
      <c r="V203" s="15">
        <f>[1]COML!$AB301/[1]COML!$J301*1000</f>
        <v>7225.7742746816311</v>
      </c>
      <c r="W203" s="25">
        <f t="shared" si="63"/>
        <v>7226</v>
      </c>
      <c r="X203" s="77"/>
      <c r="Y203" s="15">
        <f>[1]SPA!$AB301/[1]SPA!$F301*1000</f>
        <v>14718.692953632713</v>
      </c>
      <c r="Z203" s="25">
        <f t="shared" si="64"/>
        <v>14323</v>
      </c>
      <c r="AA203" s="77"/>
      <c r="AC203" s="7"/>
      <c r="AE203" s="199">
        <f>[5]RMWh!$I181</f>
        <v>19819893</v>
      </c>
      <c r="AF203" s="199">
        <f>[5]RMWh!$O181</f>
        <v>20243172</v>
      </c>
      <c r="AG203" s="112"/>
      <c r="AH203" s="14"/>
      <c r="AJ203" s="199">
        <f>[5]CMWh!$I181</f>
        <v>12064739</v>
      </c>
      <c r="AK203" s="199">
        <f>[5]CMWh!$O181</f>
        <v>12096057</v>
      </c>
      <c r="AL203" s="138"/>
      <c r="AO203" s="199">
        <f>[5]SPAMWh!$I181</f>
        <v>3303351</v>
      </c>
      <c r="AP203" s="199">
        <f>[5]SPAMWh!$O181</f>
        <v>3312850</v>
      </c>
      <c r="AQ203" s="138"/>
      <c r="AT203" s="14">
        <f t="shared" si="66"/>
        <v>13723.7472771913</v>
      </c>
      <c r="AU203" s="14">
        <f t="shared" si="66"/>
        <v>14016.835338955423</v>
      </c>
      <c r="AV203" s="14"/>
      <c r="AW203" s="14"/>
      <c r="AX203" s="14"/>
      <c r="AY203" s="14">
        <f t="shared" si="67"/>
        <v>74087.254751450775</v>
      </c>
      <c r="AZ203" s="14">
        <f t="shared" si="67"/>
        <v>74279.572599711391</v>
      </c>
      <c r="BA203" s="14"/>
      <c r="BB203" s="14"/>
      <c r="BD203" s="15">
        <f>SUM(TOTAL_PEF_B!O192:O203)</f>
        <v>2778991</v>
      </c>
      <c r="BF203" s="15"/>
      <c r="BG203" s="15"/>
      <c r="BI203" s="15">
        <f>SUM('Billing Mo'!AH192:AH203)</f>
        <v>1050056</v>
      </c>
      <c r="BK203" s="15"/>
      <c r="BL203" s="15"/>
      <c r="BN203" s="199">
        <f>[5]TMWh!$I181</f>
        <v>39048874</v>
      </c>
      <c r="BO203" s="199">
        <f>[5]TMWh!$O181</f>
        <v>39512970</v>
      </c>
      <c r="BP203" s="14"/>
      <c r="BQ203" s="144"/>
      <c r="BR203" s="14"/>
      <c r="BS203" s="199">
        <f>[3]RC!$I181</f>
        <v>1444204.1666666667</v>
      </c>
      <c r="BX203" s="199">
        <f>[3]CC!$I181</f>
        <v>162845</v>
      </c>
    </row>
    <row r="204" spans="1:76">
      <c r="A204" s="2">
        <v>2007</v>
      </c>
      <c r="B204" s="2">
        <v>10</v>
      </c>
      <c r="C204" s="14">
        <f t="shared" si="68"/>
        <v>1280</v>
      </c>
      <c r="D204" s="14">
        <f t="shared" si="68"/>
        <v>6677</v>
      </c>
      <c r="E204" s="14">
        <f t="shared" si="69"/>
        <v>13393</v>
      </c>
      <c r="F204" s="15"/>
      <c r="G204" s="200">
        <f>[4]FCST!$D144</f>
        <v>1447612</v>
      </c>
      <c r="H204" s="200">
        <f>[4]FCST!$E144</f>
        <v>162689</v>
      </c>
      <c r="I204" s="200">
        <f>[4]FCST!$H144</f>
        <v>22549</v>
      </c>
      <c r="J204" s="15"/>
      <c r="K204" s="199">
        <f>[5]RMWh!$L182</f>
        <v>1852725</v>
      </c>
      <c r="L204" s="199">
        <f>[5]CMWh!$L182</f>
        <v>1086247</v>
      </c>
      <c r="M204" s="199">
        <f>[5]IMWh!$E182</f>
        <v>316519</v>
      </c>
      <c r="N204" s="42">
        <f>'Billing Mo'!AH204</f>
        <v>74566</v>
      </c>
      <c r="O204" s="15">
        <f>'Billing Mo'!AI204</f>
        <v>226575</v>
      </c>
      <c r="P204" s="199">
        <f>[5]SHLMWh!$E182</f>
        <v>2191</v>
      </c>
      <c r="Q204" s="199">
        <f>[5]SPAMWh!$L182</f>
        <v>301991</v>
      </c>
      <c r="R204" s="25"/>
      <c r="S204" s="15">
        <f>[1]RESID!$AB302/[1]RESID!$U302*1000</f>
        <v>1279.8491584761662</v>
      </c>
      <c r="T204" s="25">
        <f t="shared" si="65"/>
        <v>1280</v>
      </c>
      <c r="U204" s="77"/>
      <c r="V204" s="15">
        <f>[1]COML!$AB302/[1]COML!$J302*1000</f>
        <v>6676.8312547252735</v>
      </c>
      <c r="W204" s="25">
        <f t="shared" si="63"/>
        <v>6677</v>
      </c>
      <c r="X204" s="77"/>
      <c r="Y204" s="15">
        <f>[1]SPA!$AB302/[1]SPA!$F302*1000</f>
        <v>13317.06133968338</v>
      </c>
      <c r="Z204" s="25">
        <f t="shared" si="64"/>
        <v>13393</v>
      </c>
      <c r="AA204" s="77"/>
      <c r="AC204" s="7"/>
      <c r="AE204" s="199">
        <f>[5]RMWh!$I182</f>
        <v>19947903</v>
      </c>
      <c r="AF204" s="199">
        <f>[5]RMWh!$O182</f>
        <v>20223703</v>
      </c>
      <c r="AG204" s="112"/>
      <c r="AH204" s="14"/>
      <c r="AJ204" s="199">
        <f>[5]CMWh!$I182</f>
        <v>12118612</v>
      </c>
      <c r="AK204" s="199">
        <f>[5]CMWh!$O182</f>
        <v>12114950</v>
      </c>
      <c r="AL204" s="138"/>
      <c r="AO204" s="199">
        <f>[5]SPAMWh!$I182</f>
        <v>3316090</v>
      </c>
      <c r="AP204" s="199">
        <f>[5]SPAMWh!$O182</f>
        <v>3314754</v>
      </c>
      <c r="AQ204" s="138"/>
      <c r="AT204" s="14">
        <f t="shared" si="66"/>
        <v>13799.5597512267</v>
      </c>
      <c r="AU204" s="14">
        <f t="shared" si="66"/>
        <v>13990.352667123088</v>
      </c>
      <c r="AV204" s="14"/>
      <c r="AW204" s="14"/>
      <c r="AX204" s="14"/>
      <c r="AY204" s="14">
        <f t="shared" si="67"/>
        <v>74422.953390255527</v>
      </c>
      <c r="AZ204" s="14">
        <f t="shared" si="67"/>
        <v>74400.464275552033</v>
      </c>
      <c r="BA204" s="14"/>
      <c r="BB204" s="14"/>
      <c r="BD204" s="15">
        <f>SUM(TOTAL_PEF_B!O193:O204)</f>
        <v>2768133</v>
      </c>
      <c r="BF204" s="15"/>
      <c r="BG204" s="15"/>
      <c r="BI204" s="15">
        <f>SUM('Billing Mo'!AH193:AH204)</f>
        <v>1036220</v>
      </c>
      <c r="BK204" s="15"/>
      <c r="BL204" s="15"/>
      <c r="BN204" s="199">
        <f>[5]TMWh!$I182</f>
        <v>39210829</v>
      </c>
      <c r="BO204" s="199">
        <f>[5]TMWh!$O182</f>
        <v>39481631</v>
      </c>
      <c r="BP204" s="14"/>
      <c r="BQ204" s="144"/>
      <c r="BR204" s="14"/>
      <c r="BS204" s="199">
        <f>[3]RC!$I182</f>
        <v>1445546.3333333333</v>
      </c>
      <c r="BX204" s="199">
        <f>[3]CC!$I182</f>
        <v>162834.33333333334</v>
      </c>
    </row>
    <row r="205" spans="1:76">
      <c r="A205" s="2">
        <v>2007</v>
      </c>
      <c r="B205" s="2">
        <v>11</v>
      </c>
      <c r="C205" s="14">
        <f t="shared" ref="C205:D209" si="70">ROUND(K205/G205*1000,0)</f>
        <v>996</v>
      </c>
      <c r="D205" s="14">
        <f t="shared" si="70"/>
        <v>6066</v>
      </c>
      <c r="E205" s="14">
        <f t="shared" si="69"/>
        <v>12893</v>
      </c>
      <c r="F205" s="15"/>
      <c r="G205" s="200">
        <f>[4]FCST!$D145</f>
        <v>1448446</v>
      </c>
      <c r="H205" s="200">
        <f>[4]FCST!$E145</f>
        <v>164009</v>
      </c>
      <c r="I205" s="200">
        <f>[4]FCST!$H145</f>
        <v>22758</v>
      </c>
      <c r="J205" s="15"/>
      <c r="K205" s="199">
        <f>[5]RMWh!$L183</f>
        <v>1443280</v>
      </c>
      <c r="L205" s="199">
        <f>[5]CMWh!$L183</f>
        <v>994936</v>
      </c>
      <c r="M205" s="199">
        <f>[5]IMWh!$E183</f>
        <v>317246</v>
      </c>
      <c r="N205" s="42">
        <f>'Billing Mo'!AH205</f>
        <v>103936</v>
      </c>
      <c r="O205" s="15">
        <f>'Billing Mo'!AI205</f>
        <v>224169</v>
      </c>
      <c r="P205" s="199">
        <f>[5]SHLMWh!$E183</f>
        <v>2088</v>
      </c>
      <c r="Q205" s="199">
        <f>[5]SPAMWh!$L183</f>
        <v>293421</v>
      </c>
      <c r="R205" s="25"/>
      <c r="S205" s="15">
        <f>[1]RESID!$AB303/[1]RESID!$U303*1000</f>
        <v>996.43341898835024</v>
      </c>
      <c r="T205" s="25">
        <f t="shared" si="65"/>
        <v>996</v>
      </c>
      <c r="U205" s="77"/>
      <c r="V205" s="15">
        <f>[1]COML!$AB303/[1]COML!$J303*1000</f>
        <v>6066.3500173770954</v>
      </c>
      <c r="W205" s="25">
        <f t="shared" ref="W205:W215" si="71">D205</f>
        <v>6066</v>
      </c>
      <c r="X205" s="77"/>
      <c r="Y205" s="15">
        <f>[1]SPA!$AB303/[1]SPA!$F303*1000</f>
        <v>12639.829413285086</v>
      </c>
      <c r="Z205" s="25">
        <f t="shared" ref="Z205:Z215" si="72">E205</f>
        <v>12893</v>
      </c>
      <c r="AA205" s="77"/>
      <c r="AC205" s="7"/>
      <c r="AE205" s="199">
        <f>[5]RMWh!$I183</f>
        <v>20022861</v>
      </c>
      <c r="AF205" s="199">
        <f>[5]RMWh!$O183</f>
        <v>20188673</v>
      </c>
      <c r="AG205" s="112"/>
      <c r="AH205" s="14"/>
      <c r="AJ205" s="199">
        <f>[5]CMWh!$I183</f>
        <v>12160698</v>
      </c>
      <c r="AK205" s="199">
        <f>[5]CMWh!$O183</f>
        <v>12123512</v>
      </c>
      <c r="AL205" s="138"/>
      <c r="AM205" s="14"/>
      <c r="AO205" s="199">
        <f>[5]SPAMWh!$I183</f>
        <v>3333991</v>
      </c>
      <c r="AP205" s="199">
        <f>[5]SPAMWh!$O183</f>
        <v>3323755</v>
      </c>
      <c r="AQ205" s="138"/>
      <c r="AR205" s="14"/>
      <c r="AT205" s="14">
        <f t="shared" ref="AT205:AU209" si="73">AE205/AVERAGE($G194:$G205)*1000</f>
        <v>13841.551626841216</v>
      </c>
      <c r="AU205" s="14">
        <f t="shared" si="73"/>
        <v>13956.175374084418</v>
      </c>
      <c r="AV205" s="14"/>
      <c r="AW205" s="14"/>
      <c r="AX205" s="14"/>
      <c r="AY205" s="14">
        <f t="shared" ref="AY205:AZ209" si="74">AJ205/AVERAGE($H194:$H205)*1000</f>
        <v>74627.561723249499</v>
      </c>
      <c r="AZ205" s="14">
        <f t="shared" si="74"/>
        <v>74399.359319880808</v>
      </c>
      <c r="BA205" s="14"/>
      <c r="BB205" s="14"/>
      <c r="BD205" s="15">
        <f>SUM(TOTAL_PEF_B!O194:O205)</f>
        <v>2752793</v>
      </c>
      <c r="BF205" s="15"/>
      <c r="BG205" s="15"/>
      <c r="BI205" s="15">
        <f>SUM('Billing Mo'!AH194:AH205)</f>
        <v>1047533</v>
      </c>
      <c r="BK205" s="15"/>
      <c r="BL205" s="15"/>
      <c r="BN205" s="199">
        <f>[5]TMWh!$I183</f>
        <v>39357333</v>
      </c>
      <c r="BO205" s="199">
        <f>[5]TMWh!$O183</f>
        <v>39475723</v>
      </c>
      <c r="BP205" s="14"/>
      <c r="BQ205" s="144"/>
      <c r="BR205" s="14"/>
      <c r="BS205" s="199">
        <f>[3]RC!$I183</f>
        <v>1446576.3333333333</v>
      </c>
      <c r="BX205" s="199">
        <f>[3]CC!$I183</f>
        <v>162951.83333333334</v>
      </c>
    </row>
    <row r="206" spans="1:76">
      <c r="A206" s="2">
        <v>2007</v>
      </c>
      <c r="B206" s="2">
        <v>12</v>
      </c>
      <c r="C206" s="14">
        <f t="shared" si="70"/>
        <v>957</v>
      </c>
      <c r="D206" s="14">
        <f t="shared" si="70"/>
        <v>5739</v>
      </c>
      <c r="E206" s="14">
        <f t="shared" si="69"/>
        <v>11578</v>
      </c>
      <c r="F206" s="15"/>
      <c r="G206" s="200">
        <f>[4]FCST!$D146</f>
        <v>1447909</v>
      </c>
      <c r="H206" s="200">
        <f>[4]FCST!$E146</f>
        <v>161377</v>
      </c>
      <c r="I206" s="200">
        <f>[4]FCST!$H146</f>
        <v>22606</v>
      </c>
      <c r="J206" s="15"/>
      <c r="K206" s="199">
        <f>[5]RMWh!$L184</f>
        <v>1386319</v>
      </c>
      <c r="L206" s="199">
        <f>[5]CMWh!$L184</f>
        <v>926107</v>
      </c>
      <c r="M206" s="199">
        <f>[5]IMWh!$E184</f>
        <v>315071</v>
      </c>
      <c r="N206" s="42">
        <f>'Billing Mo'!AH206</f>
        <v>123246</v>
      </c>
      <c r="O206" s="15">
        <f>'Billing Mo'!AI206</f>
        <v>225324</v>
      </c>
      <c r="P206" s="199">
        <f>[5]SHLMWh!$E184</f>
        <v>2199</v>
      </c>
      <c r="Q206" s="199">
        <f>[5]SPAMWh!$L184</f>
        <v>261729</v>
      </c>
      <c r="R206" s="25"/>
      <c r="S206" s="15">
        <f>[1]RESID!$AB304/[1]RESID!$U304*1000</f>
        <v>957.46279634977066</v>
      </c>
      <c r="T206" s="25">
        <f t="shared" si="65"/>
        <v>957</v>
      </c>
      <c r="U206" s="77"/>
      <c r="V206" s="15">
        <f>[1]COML!$AB304/[1]COML!$J304*1000</f>
        <v>5738.7793799612091</v>
      </c>
      <c r="W206" s="25">
        <f t="shared" si="71"/>
        <v>5739</v>
      </c>
      <c r="X206" s="77"/>
      <c r="Y206" s="15">
        <f>[1]SPA!$AB304/[1]SPA!$F304*1000</f>
        <v>11533.976731887889</v>
      </c>
      <c r="Z206" s="25">
        <f t="shared" si="72"/>
        <v>11578</v>
      </c>
      <c r="AA206" s="77"/>
      <c r="AC206" s="7"/>
      <c r="AE206" s="199">
        <f>[5]RMWh!$I184</f>
        <v>19958600</v>
      </c>
      <c r="AF206" s="199">
        <f>[5]RMWh!$O184</f>
        <v>20175755</v>
      </c>
      <c r="AG206" s="112"/>
      <c r="AH206" s="14"/>
      <c r="AJ206" s="199">
        <f>[5]CMWh!$I184</f>
        <v>12174680</v>
      </c>
      <c r="AK206" s="199">
        <f>[5]CMWh!$O184</f>
        <v>12123442</v>
      </c>
      <c r="AL206" s="138"/>
      <c r="AM206" s="14"/>
      <c r="AO206" s="199">
        <f>[5]SPAMWh!$I184</f>
        <v>3335761</v>
      </c>
      <c r="AP206" s="199">
        <f>[5]SPAMWh!$O184</f>
        <v>3321659</v>
      </c>
      <c r="AQ206" s="138"/>
      <c r="AR206" s="14"/>
      <c r="AT206" s="14">
        <f t="shared" si="73"/>
        <v>13790.495291544448</v>
      </c>
      <c r="AU206" s="14">
        <f t="shared" si="73"/>
        <v>13940.539633584236</v>
      </c>
      <c r="AV206" s="14"/>
      <c r="AW206" s="14"/>
      <c r="AX206" s="14"/>
      <c r="AY206" s="14">
        <f t="shared" si="74"/>
        <v>74749.681755481783</v>
      </c>
      <c r="AZ206" s="14">
        <f t="shared" si="74"/>
        <v>74435.092444404436</v>
      </c>
      <c r="BA206" s="14"/>
      <c r="BB206" s="14"/>
      <c r="BD206" s="15">
        <f>SUM(TOTAL_PEF_B!O195:O206)</f>
        <v>2733252</v>
      </c>
      <c r="BF206" s="15"/>
      <c r="BG206" s="15"/>
      <c r="BI206" s="15">
        <f>SUM('Billing Mo'!AH195:AH206)</f>
        <v>1086151</v>
      </c>
      <c r="BK206" s="15"/>
      <c r="BL206" s="15"/>
      <c r="BN206" s="199">
        <f>[5]TMWh!$I184</f>
        <v>39302626</v>
      </c>
      <c r="BO206" s="199">
        <f>[5]TMWh!$O184</f>
        <v>39454441</v>
      </c>
      <c r="BP206" s="14"/>
      <c r="BQ206" s="144"/>
      <c r="BR206" s="14"/>
      <c r="BS206" s="199">
        <f>[3]RC!$I184</f>
        <v>1447272.1666666667</v>
      </c>
      <c r="BX206" s="199">
        <f>[3]CC!$I184</f>
        <v>162872.66666666666</v>
      </c>
    </row>
    <row r="207" spans="1:76">
      <c r="A207" s="2">
        <v>2008</v>
      </c>
      <c r="B207" s="2">
        <v>1</v>
      </c>
      <c r="C207" s="14">
        <f t="shared" si="70"/>
        <v>1032</v>
      </c>
      <c r="D207" s="14">
        <f t="shared" si="70"/>
        <v>5565</v>
      </c>
      <c r="E207" s="14">
        <f t="shared" si="69"/>
        <v>11032</v>
      </c>
      <c r="F207" s="15"/>
      <c r="G207" s="200">
        <f>[4]FCST!$D147</f>
        <v>1450881</v>
      </c>
      <c r="H207" s="200">
        <f>[4]FCST!$E147</f>
        <v>162685</v>
      </c>
      <c r="I207" s="200">
        <f>[4]FCST!$H147</f>
        <v>22845</v>
      </c>
      <c r="J207" s="15">
        <f t="shared" ref="J207:J246" si="75">SUM(K207:M207,P207:Q207)</f>
        <v>2961444</v>
      </c>
      <c r="K207" s="199">
        <f>[5]RMWh!$L185</f>
        <v>1496973</v>
      </c>
      <c r="L207" s="199">
        <f>[5]CMWh!$L185</f>
        <v>905294</v>
      </c>
      <c r="M207" s="199">
        <f>[5]IMWh!$E185</f>
        <v>304978</v>
      </c>
      <c r="N207" s="42">
        <f>'Billing Mo'!AH207</f>
        <v>96722</v>
      </c>
      <c r="O207" s="15">
        <f>'Billing Mo'!AI207</f>
        <v>188125</v>
      </c>
      <c r="P207" s="199">
        <f>[5]SHLMWh!$E185</f>
        <v>2170</v>
      </c>
      <c r="Q207" s="199">
        <f>[5]SPAMWh!$L185</f>
        <v>252029</v>
      </c>
      <c r="R207" s="25"/>
      <c r="S207" s="15">
        <f>[1]RESID!$AB305/[1]RESID!$U305*1000</f>
        <v>1031.7682842355782</v>
      </c>
      <c r="T207" s="25">
        <f t="shared" si="65"/>
        <v>1032</v>
      </c>
      <c r="U207" s="77"/>
      <c r="V207" s="15">
        <f>[1]COML!$AB305/[1]COML!$J305*1000</f>
        <v>5564.7047976150225</v>
      </c>
      <c r="W207" s="25">
        <f t="shared" si="71"/>
        <v>5565</v>
      </c>
      <c r="X207" s="77"/>
      <c r="Y207" s="15">
        <f>[1]SPA!$AB305/[1]SPA!$F305*1000</f>
        <v>11100.154151068047</v>
      </c>
      <c r="Z207" s="25">
        <f t="shared" si="72"/>
        <v>11032</v>
      </c>
      <c r="AA207" s="77"/>
      <c r="AC207" s="7"/>
      <c r="AE207" s="199">
        <f>[5]RMWh!$I185</f>
        <v>20057136</v>
      </c>
      <c r="AF207" s="199">
        <f>[5]RMWh!$O185</f>
        <v>19927517</v>
      </c>
      <c r="AG207" s="112"/>
      <c r="AH207" s="14"/>
      <c r="AJ207" s="199">
        <f>[5]CMWh!$I185</f>
        <v>12187298</v>
      </c>
      <c r="AK207" s="199">
        <f>[5]CMWh!$O185</f>
        <v>12120700</v>
      </c>
      <c r="AL207" s="138"/>
      <c r="AM207" s="14"/>
      <c r="AO207" s="199">
        <f>[5]SPAMWh!$I185</f>
        <v>3339528</v>
      </c>
      <c r="AP207" s="199">
        <f>[5]SPAMWh!$O185</f>
        <v>3326035</v>
      </c>
      <c r="AQ207" s="138"/>
      <c r="AR207" s="14"/>
      <c r="AT207" s="14">
        <f t="shared" si="73"/>
        <v>13852.585077187447</v>
      </c>
      <c r="AU207" s="14">
        <f t="shared" si="73"/>
        <v>13763.062912850528</v>
      </c>
      <c r="AV207" s="14"/>
      <c r="AW207" s="14"/>
      <c r="AX207" s="14"/>
      <c r="AY207" s="14">
        <f t="shared" si="74"/>
        <v>74810.043792095734</v>
      </c>
      <c r="AZ207" s="14">
        <f t="shared" si="74"/>
        <v>74401.241176744399</v>
      </c>
      <c r="BA207" s="14"/>
      <c r="BB207" s="14"/>
      <c r="BD207" s="15">
        <f>SUM(TOTAL_PEF_B!O196:O207)</f>
        <v>2713790</v>
      </c>
      <c r="BF207" s="15"/>
      <c r="BG207" s="15"/>
      <c r="BI207" s="15">
        <f>SUM('Billing Mo'!AH196:AH207)</f>
        <v>1106575</v>
      </c>
      <c r="BK207" s="15"/>
      <c r="BL207" s="15"/>
      <c r="BN207" s="199">
        <f>[5]TMWh!$I185</f>
        <v>39410042</v>
      </c>
      <c r="BO207" s="199">
        <f>[5]TMWh!$O185</f>
        <v>39200332</v>
      </c>
      <c r="BP207" s="14"/>
      <c r="BQ207" s="144"/>
      <c r="BR207" s="14"/>
      <c r="BS207" s="199">
        <f>[3]RC!$I185</f>
        <v>1447898.4166666667</v>
      </c>
      <c r="BX207" s="199">
        <f>[3]CC!$I185</f>
        <v>162909.91666666666</v>
      </c>
    </row>
    <row r="208" spans="1:76">
      <c r="A208" s="2">
        <v>2008</v>
      </c>
      <c r="B208" s="2">
        <v>2</v>
      </c>
      <c r="C208" s="14">
        <f t="shared" si="70"/>
        <v>971</v>
      </c>
      <c r="D208" s="14">
        <f t="shared" si="70"/>
        <v>5356</v>
      </c>
      <c r="E208" s="14">
        <f t="shared" si="69"/>
        <v>10856</v>
      </c>
      <c r="F208" s="15"/>
      <c r="G208" s="200">
        <f>[4]FCST!$D148</f>
        <v>1451349</v>
      </c>
      <c r="H208" s="200">
        <f>[4]FCST!$E148</f>
        <v>162362</v>
      </c>
      <c r="I208" s="200">
        <f>[4]FCST!$H148</f>
        <v>22957</v>
      </c>
      <c r="J208" s="15">
        <f t="shared" si="75"/>
        <v>2829711</v>
      </c>
      <c r="K208" s="199">
        <f>[5]RMWh!$L186</f>
        <v>1408687</v>
      </c>
      <c r="L208" s="199">
        <f>[5]CMWh!$L186</f>
        <v>869646</v>
      </c>
      <c r="M208" s="199">
        <f>[5]IMWh!$E186</f>
        <v>299988</v>
      </c>
      <c r="N208" s="42">
        <f>'Billing Mo'!AH208</f>
        <v>66900</v>
      </c>
      <c r="O208" s="15">
        <f>'Billing Mo'!AI208</f>
        <v>205097</v>
      </c>
      <c r="P208" s="199">
        <f>[5]SHLMWh!$E186</f>
        <v>2166</v>
      </c>
      <c r="Q208" s="199">
        <f>[5]SPAMWh!$L186</f>
        <v>249224</v>
      </c>
      <c r="R208" s="25"/>
      <c r="S208" s="15">
        <f>[1]RESID!$AB306/[1]RESID!$U306*1000</f>
        <v>970.60527826181021</v>
      </c>
      <c r="T208" s="25">
        <f t="shared" si="65"/>
        <v>971</v>
      </c>
      <c r="U208" s="77"/>
      <c r="V208" s="15">
        <f>[1]COML!$AB306/[1]COML!$J306*1000</f>
        <v>5356.2163560439021</v>
      </c>
      <c r="W208" s="25">
        <f t="shared" si="71"/>
        <v>5356</v>
      </c>
      <c r="X208" s="77"/>
      <c r="Y208" s="15">
        <f>[1]SPA!$AB306/[1]SPA!$F306*1000</f>
        <v>10809.976144003469</v>
      </c>
      <c r="Z208" s="25">
        <f t="shared" si="72"/>
        <v>10856</v>
      </c>
      <c r="AA208" s="77"/>
      <c r="AC208" s="7"/>
      <c r="AE208" s="199">
        <f>[5]RMWh!$I186</f>
        <v>19912122</v>
      </c>
      <c r="AF208" s="199">
        <f>[5]RMWh!$O186</f>
        <v>19946558</v>
      </c>
      <c r="AG208" s="112"/>
      <c r="AH208" s="14"/>
      <c r="AJ208" s="199">
        <f>[5]CMWh!$I186</f>
        <v>12219813</v>
      </c>
      <c r="AK208" s="199">
        <f>[5]CMWh!$O186</f>
        <v>12147105</v>
      </c>
      <c r="AL208" s="138"/>
      <c r="AM208" s="14"/>
      <c r="AO208" s="199">
        <f>[5]SPAMWh!$I186</f>
        <v>3343458</v>
      </c>
      <c r="AP208" s="199">
        <f>[5]SPAMWh!$O186</f>
        <v>3329175</v>
      </c>
      <c r="AQ208" s="138"/>
      <c r="AR208" s="14"/>
      <c r="AT208" s="14">
        <f t="shared" si="73"/>
        <v>13748.847997860443</v>
      </c>
      <c r="AU208" s="14">
        <f t="shared" si="73"/>
        <v>13772.625239163721</v>
      </c>
      <c r="AV208" s="14"/>
      <c r="AW208" s="14"/>
      <c r="AX208" s="14"/>
      <c r="AY208" s="14">
        <f t="shared" si="74"/>
        <v>75002.956892587725</v>
      </c>
      <c r="AZ208" s="14">
        <f t="shared" si="74"/>
        <v>74556.688607651915</v>
      </c>
      <c r="BA208" s="14"/>
      <c r="BB208" s="14"/>
      <c r="BD208" s="15">
        <f>SUM(TOTAL_PEF_B!O197:O208)</f>
        <v>2700831</v>
      </c>
      <c r="BF208" s="15"/>
      <c r="BG208" s="15"/>
      <c r="BI208" s="15">
        <f>SUM('Billing Mo'!AH197:AH208)</f>
        <v>1073401</v>
      </c>
      <c r="BK208" s="15"/>
      <c r="BL208" s="15"/>
      <c r="BN208" s="199">
        <f>[5]TMWh!$I186</f>
        <v>39293751</v>
      </c>
      <c r="BO208" s="199">
        <f>[5]TMWh!$O186</f>
        <v>39241196</v>
      </c>
      <c r="BP208" s="14"/>
      <c r="BQ208" s="144"/>
      <c r="BR208" s="14"/>
      <c r="BS208" s="199">
        <f>[3]RC!$I186</f>
        <v>1448275.6666666667</v>
      </c>
      <c r="BX208" s="199">
        <f>[3]CC!$I186</f>
        <v>162924.41666666666</v>
      </c>
    </row>
    <row r="209" spans="1:76">
      <c r="A209" s="2">
        <v>2008</v>
      </c>
      <c r="B209" s="2">
        <v>3</v>
      </c>
      <c r="C209" s="14">
        <f t="shared" si="70"/>
        <v>921</v>
      </c>
      <c r="D209" s="14">
        <f t="shared" si="70"/>
        <v>5393</v>
      </c>
      <c r="E209" s="14">
        <f t="shared" si="69"/>
        <v>11308</v>
      </c>
      <c r="F209" s="15"/>
      <c r="G209" s="200">
        <f>[4]FCST!$D149</f>
        <v>1452491</v>
      </c>
      <c r="H209" s="200">
        <f>[4]FCST!$E149</f>
        <v>163703</v>
      </c>
      <c r="I209" s="200">
        <f>[4]FCST!$H149</f>
        <v>23128</v>
      </c>
      <c r="J209" s="15">
        <f t="shared" si="75"/>
        <v>2794022</v>
      </c>
      <c r="K209" s="199">
        <f>[5]RMWh!$L187</f>
        <v>1337529</v>
      </c>
      <c r="L209" s="199">
        <f>[5]CMWh!$L187</f>
        <v>882900</v>
      </c>
      <c r="M209" s="199">
        <f>[5]IMWh!$E187</f>
        <v>309787</v>
      </c>
      <c r="N209" s="42">
        <f>'Billing Mo'!AH209</f>
        <v>99450</v>
      </c>
      <c r="O209" s="15">
        <f>'Billing Mo'!AI209</f>
        <v>209091</v>
      </c>
      <c r="P209" s="199">
        <f>[5]SHLMWh!$E187</f>
        <v>2286</v>
      </c>
      <c r="Q209" s="199">
        <f>[5]SPAMWh!$L187</f>
        <v>261520</v>
      </c>
      <c r="R209" s="25"/>
      <c r="S209" s="15">
        <f>[1]RESID!$AB307/[1]RESID!$U307*1000</f>
        <v>920.85183316110056</v>
      </c>
      <c r="T209" s="25">
        <f t="shared" si="65"/>
        <v>921</v>
      </c>
      <c r="U209" s="77"/>
      <c r="V209" s="15">
        <f>[1]COML!$AB307/[1]COML!$J307*1000</f>
        <v>5393.3037268712242</v>
      </c>
      <c r="W209" s="25">
        <f t="shared" si="71"/>
        <v>5393</v>
      </c>
      <c r="X209" s="77"/>
      <c r="Y209" s="15">
        <f>[1]SPA!$AB307/[1]SPA!$F307*1000</f>
        <v>11408.131216192636</v>
      </c>
      <c r="Z209" s="25">
        <f t="shared" si="72"/>
        <v>11308</v>
      </c>
      <c r="AA209" s="77"/>
      <c r="AC209" s="7"/>
      <c r="AE209" s="199">
        <f>[5]RMWh!$I187</f>
        <v>19785500</v>
      </c>
      <c r="AF209" s="199">
        <f>[5]RMWh!$O187</f>
        <v>19939132</v>
      </c>
      <c r="AG209" s="112"/>
      <c r="AH209" s="14"/>
      <c r="AJ209" s="199">
        <f>[5]CMWh!$I187</f>
        <v>12235518</v>
      </c>
      <c r="AK209" s="199">
        <f>[5]CMWh!$O187</f>
        <v>12163984</v>
      </c>
      <c r="AL209" s="138"/>
      <c r="AM209" s="14"/>
      <c r="AO209" s="199">
        <f>[5]SPAMWh!$I187</f>
        <v>3356638</v>
      </c>
      <c r="AP209" s="199">
        <f>[5]SPAMWh!$O187</f>
        <v>3343004</v>
      </c>
      <c r="AQ209" s="138"/>
      <c r="AR209" s="14"/>
      <c r="AT209" s="14">
        <f t="shared" si="73"/>
        <v>13658.65523346494</v>
      </c>
      <c r="AU209" s="14">
        <f t="shared" si="73"/>
        <v>13764.71302936738</v>
      </c>
      <c r="AV209" s="14"/>
      <c r="AW209" s="14"/>
      <c r="AX209" s="14"/>
      <c r="AY209" s="14">
        <f t="shared" si="74"/>
        <v>75062.723952952059</v>
      </c>
      <c r="AZ209" s="14">
        <f t="shared" si="74"/>
        <v>74623.875602171116</v>
      </c>
      <c r="BA209" s="14"/>
      <c r="BB209" s="14"/>
      <c r="BD209" s="15">
        <f>SUM(TOTAL_PEF_B!O198:O209)</f>
        <v>2694026</v>
      </c>
      <c r="BF209" s="15"/>
      <c r="BG209" s="15"/>
      <c r="BI209" s="15">
        <f>SUM('Billing Mo'!AH198:AH209)</f>
        <v>1096159</v>
      </c>
      <c r="BK209" s="15"/>
      <c r="BL209" s="15"/>
      <c r="BN209" s="199">
        <f>[5]TMWh!$I187</f>
        <v>39208593</v>
      </c>
      <c r="BO209" s="199">
        <f>[5]TMWh!$O187</f>
        <v>39277057</v>
      </c>
      <c r="BP209" s="14"/>
      <c r="BQ209" s="144"/>
      <c r="BR209" s="14"/>
      <c r="BS209" s="199">
        <f>[3]RC!$I187</f>
        <v>1448568.6666666667</v>
      </c>
      <c r="BX209" s="199">
        <f>[3]CC!$I187</f>
        <v>163003.91666666666</v>
      </c>
    </row>
    <row r="210" spans="1:76">
      <c r="A210" s="2">
        <v>2008</v>
      </c>
      <c r="B210" s="2">
        <v>4</v>
      </c>
      <c r="C210" s="14">
        <f t="shared" ref="C210:D214" si="76">ROUND(K210/G210*1000,0)</f>
        <v>931</v>
      </c>
      <c r="D210" s="14">
        <f t="shared" si="76"/>
        <v>5790</v>
      </c>
      <c r="E210" s="14">
        <f>ROUND(Q210/I210*1000,0)</f>
        <v>11211</v>
      </c>
      <c r="F210" s="15"/>
      <c r="G210" s="200">
        <f>[4]FCST!$D150</f>
        <v>1451218</v>
      </c>
      <c r="H210" s="200">
        <f>[4]FCST!$E150</f>
        <v>161848</v>
      </c>
      <c r="I210" s="200">
        <f>[4]FCST!$H150</f>
        <v>22969</v>
      </c>
      <c r="J210" s="15">
        <f t="shared" si="75"/>
        <v>2859328</v>
      </c>
      <c r="K210" s="199">
        <f>[5]RMWh!$L188</f>
        <v>1350991</v>
      </c>
      <c r="L210" s="199">
        <f>[5]CMWh!$L188</f>
        <v>937133</v>
      </c>
      <c r="M210" s="199">
        <f>[5]IMWh!$E188</f>
        <v>311511</v>
      </c>
      <c r="N210" s="42">
        <f>'Billing Mo'!AH210</f>
        <v>100141</v>
      </c>
      <c r="O210" s="15">
        <f>'Billing Mo'!AI210</f>
        <v>211309</v>
      </c>
      <c r="P210" s="199">
        <f>[5]SHLMWh!$E188</f>
        <v>2197</v>
      </c>
      <c r="Q210" s="199">
        <f>[5]SPAMWh!$L188</f>
        <v>257496</v>
      </c>
      <c r="R210" s="25"/>
      <c r="S210" s="15">
        <f>[1]RESID!$AB308/[1]RESID!$U308*1000</f>
        <v>930.93594484081643</v>
      </c>
      <c r="T210" s="25">
        <f>C210</f>
        <v>931</v>
      </c>
      <c r="U210" s="77"/>
      <c r="V210" s="15">
        <f>[1]COML!$AB308/[1]COML!$J308*1000</f>
        <v>5790.2043893035443</v>
      </c>
      <c r="W210" s="25">
        <f t="shared" si="71"/>
        <v>5790</v>
      </c>
      <c r="X210" s="77"/>
      <c r="Y210" s="15">
        <f>[1]SPA!$AB308/[1]SPA!$F308*1000</f>
        <v>11191.585535465925</v>
      </c>
      <c r="Z210" s="25">
        <f t="shared" si="72"/>
        <v>11211</v>
      </c>
      <c r="AA210" s="77"/>
      <c r="AC210" s="7"/>
      <c r="AE210" s="199">
        <f>[5]RMWh!$I188</f>
        <v>19800087</v>
      </c>
      <c r="AF210" s="199">
        <f>[5]RMWh!$O188</f>
        <v>19935816</v>
      </c>
      <c r="AG210" s="112"/>
      <c r="AH210" s="14"/>
      <c r="AJ210" s="199">
        <f>[5]CMWh!$I188</f>
        <v>12241145</v>
      </c>
      <c r="AK210" s="199">
        <f>[5]CMWh!$O188</f>
        <v>12168814</v>
      </c>
      <c r="AL210" s="138"/>
      <c r="AM210" s="14"/>
      <c r="AO210" s="199">
        <f>[5]SPAMWh!$I188</f>
        <v>3354235</v>
      </c>
      <c r="AP210" s="199">
        <f>[5]SPAMWh!$O188</f>
        <v>3341103</v>
      </c>
      <c r="AQ210" s="138"/>
      <c r="AR210" s="14"/>
      <c r="AT210" s="14">
        <f t="shared" ref="AT210:AU214" si="77">AE210/AVERAGE($G199:$G210)*1000</f>
        <v>13666.448326557658</v>
      </c>
      <c r="AU210" s="14">
        <f t="shared" si="77"/>
        <v>13760.131418198383</v>
      </c>
      <c r="AV210" s="14"/>
      <c r="AW210" s="14"/>
      <c r="AX210" s="14"/>
      <c r="AY210" s="14">
        <f t="shared" ref="AY210:AZ214" si="78">AJ210/AVERAGE($H199:$H210)*1000</f>
        <v>75134.349932304598</v>
      </c>
      <c r="AZ210" s="14">
        <f t="shared" si="78"/>
        <v>74690.392878862825</v>
      </c>
      <c r="BA210" s="14"/>
      <c r="BB210" s="14"/>
      <c r="BD210" s="15">
        <f>SUM(TOTAL_PEF_B!O199:O210)</f>
        <v>2687303</v>
      </c>
      <c r="BF210" s="15"/>
      <c r="BG210" s="15"/>
      <c r="BI210" s="15">
        <f>SUM('Billing Mo'!AH199:AH210)</f>
        <v>1100062</v>
      </c>
      <c r="BK210" s="15"/>
      <c r="BL210" s="15"/>
      <c r="BN210" s="199">
        <f>[5]TMWh!$I188</f>
        <v>39226597</v>
      </c>
      <c r="BO210" s="199">
        <f>[5]TMWh!$O188</f>
        <v>39276863</v>
      </c>
      <c r="BP210" s="145"/>
      <c r="BQ210" s="144"/>
      <c r="BR210" s="14"/>
      <c r="BS210" s="199">
        <f>[3]RC!$I188</f>
        <v>1448810</v>
      </c>
      <c r="BX210" s="199">
        <f>[3]CC!$I188</f>
        <v>162923.41666666666</v>
      </c>
    </row>
    <row r="211" spans="1:76">
      <c r="A211" s="2">
        <v>2008</v>
      </c>
      <c r="B211" s="2">
        <v>5</v>
      </c>
      <c r="C211" s="14">
        <f t="shared" si="76"/>
        <v>996</v>
      </c>
      <c r="D211" s="14">
        <f t="shared" si="76"/>
        <v>5972</v>
      </c>
      <c r="E211" s="14">
        <f>ROUND(Q211/I211*1000,0)</f>
        <v>11773</v>
      </c>
      <c r="F211" s="15"/>
      <c r="G211" s="200">
        <f>[4]FCST!$D151</f>
        <v>1448766</v>
      </c>
      <c r="H211" s="200">
        <f>[4]FCST!$E151</f>
        <v>162613</v>
      </c>
      <c r="I211" s="200">
        <f>[4]FCST!$H151</f>
        <v>23068</v>
      </c>
      <c r="J211" s="15">
        <f t="shared" si="75"/>
        <v>3013026</v>
      </c>
      <c r="K211" s="199">
        <f>[5]RMWh!$L189</f>
        <v>1442476</v>
      </c>
      <c r="L211" s="199">
        <f>[5]CMWh!$L189</f>
        <v>971197</v>
      </c>
      <c r="M211" s="199">
        <f>[5]IMWh!$E189</f>
        <v>325642</v>
      </c>
      <c r="N211" s="42">
        <f>'Billing Mo'!AH211</f>
        <v>135813</v>
      </c>
      <c r="O211" s="15">
        <f>'Billing Mo'!AI211</f>
        <v>224996</v>
      </c>
      <c r="P211" s="199">
        <f>[5]SHLMWh!$E189</f>
        <v>2132</v>
      </c>
      <c r="Q211" s="199">
        <f>[5]SPAMWh!$L189</f>
        <v>271579</v>
      </c>
      <c r="R211" s="25"/>
      <c r="S211" s="15">
        <f>[1]RESID!$AB309/[1]RESID!$U309*1000</f>
        <v>995.6583740921584</v>
      </c>
      <c r="T211" s="25">
        <f t="shared" ref="T211:T274" si="79">C211</f>
        <v>996</v>
      </c>
      <c r="U211" s="145"/>
      <c r="V211" s="15">
        <f>[1]COML!$AB309/[1]COML!$J309*1000</f>
        <v>5972.4437775577599</v>
      </c>
      <c r="W211" s="25">
        <f t="shared" si="71"/>
        <v>5972</v>
      </c>
      <c r="X211" s="145"/>
      <c r="Y211" s="15">
        <f>[1]SPA!$AB309/[1]SPA!$F309*1000</f>
        <v>11730.767569435444</v>
      </c>
      <c r="Z211" s="25">
        <f t="shared" si="72"/>
        <v>11773</v>
      </c>
      <c r="AA211" s="145"/>
      <c r="AC211" s="7"/>
      <c r="AE211" s="199">
        <f>[5]RMWh!$I189</f>
        <v>19777673</v>
      </c>
      <c r="AF211" s="199">
        <f>[5]RMWh!$O189</f>
        <v>19911087</v>
      </c>
      <c r="AG211" s="112"/>
      <c r="AH211" s="14"/>
      <c r="AJ211" s="199">
        <f>[5]CMWh!$I189</f>
        <v>12230383</v>
      </c>
      <c r="AK211" s="199">
        <f>[5]CMWh!$O189</f>
        <v>12161482</v>
      </c>
      <c r="AL211" s="138"/>
      <c r="AM211" s="14"/>
      <c r="AO211" s="199">
        <f>[5]SPAMWh!$I189</f>
        <v>3353146</v>
      </c>
      <c r="AP211" s="199">
        <f>[5]SPAMWh!$O189</f>
        <v>3340460</v>
      </c>
      <c r="AQ211" s="138"/>
      <c r="AR211" s="14"/>
      <c r="AT211" s="14">
        <f t="shared" si="77"/>
        <v>13649.626532161919</v>
      </c>
      <c r="AU211" s="14">
        <f t="shared" si="77"/>
        <v>13741.702646180078</v>
      </c>
      <c r="AV211" s="14"/>
      <c r="AW211" s="14"/>
      <c r="AX211" s="14"/>
      <c r="AY211" s="14">
        <f t="shared" si="78"/>
        <v>75107.671428045054</v>
      </c>
      <c r="AZ211" s="14">
        <f t="shared" si="78"/>
        <v>74684.545376386348</v>
      </c>
      <c r="BA211" s="14"/>
      <c r="BB211" s="14"/>
      <c r="BD211" s="15">
        <f>SUM(TOTAL_PEF_B!O200:O211)</f>
        <v>2685262</v>
      </c>
      <c r="BF211" s="15"/>
      <c r="BG211" s="14"/>
      <c r="BI211" s="15">
        <f>SUM('Billing Mo'!AH200:AH211)</f>
        <v>1154111</v>
      </c>
      <c r="BK211" s="15"/>
      <c r="BL211" s="14"/>
      <c r="BN211" s="199">
        <f>[5]TMWh!$I189</f>
        <v>39212205</v>
      </c>
      <c r="BO211" s="199">
        <f>[5]TMWh!$O189</f>
        <v>39264032</v>
      </c>
      <c r="BP211" s="145"/>
      <c r="BQ211" s="14"/>
      <c r="BR211" s="14"/>
      <c r="BS211" s="199">
        <f>[3]RC!$I189</f>
        <v>1448953.4166666667</v>
      </c>
      <c r="BX211" s="199">
        <f>[3]CC!$I189</f>
        <v>162838</v>
      </c>
    </row>
    <row r="212" spans="1:76">
      <c r="A212" s="2">
        <v>2008</v>
      </c>
      <c r="B212" s="2">
        <v>6</v>
      </c>
      <c r="C212" s="14">
        <f t="shared" si="76"/>
        <v>1271</v>
      </c>
      <c r="D212" s="14">
        <f t="shared" si="76"/>
        <v>7038</v>
      </c>
      <c r="E212" s="14">
        <f>ROUND(Q212/I212*1000,0)</f>
        <v>11524</v>
      </c>
      <c r="F212" s="15"/>
      <c r="G212" s="200">
        <f>[4]FCST!$D152</f>
        <v>1447578</v>
      </c>
      <c r="H212" s="200">
        <f>[4]FCST!$E152</f>
        <v>162704</v>
      </c>
      <c r="I212" s="200">
        <f>[4]FCST!$H152</f>
        <v>23034</v>
      </c>
      <c r="J212" s="15">
        <f t="shared" si="75"/>
        <v>3599770</v>
      </c>
      <c r="K212" s="199">
        <f>[5]RMWh!$L190</f>
        <v>1840526</v>
      </c>
      <c r="L212" s="199">
        <f>[5]CMWh!$L190</f>
        <v>1145189</v>
      </c>
      <c r="M212" s="199">
        <f>[5]IMWh!$E190</f>
        <v>346404</v>
      </c>
      <c r="N212" s="42">
        <f>'Billing Mo'!AH212</f>
        <v>107751</v>
      </c>
      <c r="O212" s="15">
        <f>'Billing Mo'!AI212</f>
        <v>228653</v>
      </c>
      <c r="P212" s="199">
        <f>[5]SHLMWh!$E190</f>
        <v>2216</v>
      </c>
      <c r="Q212" s="199">
        <f>[5]SPAMWh!$L190</f>
        <v>265435</v>
      </c>
      <c r="R212" s="25"/>
      <c r="S212" s="15">
        <f>[1]RESID!$AB310/[1]RESID!$U310*1000</f>
        <v>1271.4520391992694</v>
      </c>
      <c r="T212" s="25">
        <f t="shared" si="79"/>
        <v>1271</v>
      </c>
      <c r="U212" s="145"/>
      <c r="V212" s="15">
        <f>[1]COML!$AB310/[1]COML!$J310*1000</f>
        <v>7038.4809224112496</v>
      </c>
      <c r="W212" s="25">
        <f t="shared" si="71"/>
        <v>7038</v>
      </c>
      <c r="X212" s="145"/>
      <c r="Y212" s="15">
        <f>[1]SPA!$AB310/[1]SPA!$F310*1000</f>
        <v>11443.63009269239</v>
      </c>
      <c r="Z212" s="25">
        <f t="shared" si="72"/>
        <v>11524</v>
      </c>
      <c r="AA212" s="145"/>
      <c r="AC212" s="7"/>
      <c r="AE212" s="199">
        <f>[5]RMWh!$I190</f>
        <v>19984601</v>
      </c>
      <c r="AF212" s="199">
        <f>[5]RMWh!$O190</f>
        <v>19908046</v>
      </c>
      <c r="AG212" s="112"/>
      <c r="AH212" s="14"/>
      <c r="AJ212" s="199">
        <f>[5]CMWh!$I190</f>
        <v>12354704</v>
      </c>
      <c r="AK212" s="199">
        <f>[5]CMWh!$O190</f>
        <v>12238257</v>
      </c>
      <c r="AL212" s="138"/>
      <c r="AM212" s="14"/>
      <c r="AO212" s="199">
        <f>[5]SPAMWh!$I190</f>
        <v>3348758</v>
      </c>
      <c r="AP212" s="199">
        <f>[5]SPAMWh!$O190</f>
        <v>3320288</v>
      </c>
      <c r="AQ212" s="138"/>
      <c r="AR212" s="14"/>
      <c r="AT212" s="14">
        <f t="shared" si="77"/>
        <v>13791.776251998761</v>
      </c>
      <c r="AU212" s="14">
        <f t="shared" si="77"/>
        <v>13738.94410233654</v>
      </c>
      <c r="AV212" s="14"/>
      <c r="AW212" s="14"/>
      <c r="AX212" s="14"/>
      <c r="AY212" s="14">
        <f t="shared" si="78"/>
        <v>75866.554360051858</v>
      </c>
      <c r="AZ212" s="14">
        <f t="shared" si="78"/>
        <v>75151.488045588558</v>
      </c>
      <c r="BA212" s="14"/>
      <c r="BB212" s="14"/>
      <c r="BD212" s="15">
        <f>SUM(TOTAL_PEF_B!O201:O212)</f>
        <v>2683645</v>
      </c>
      <c r="BF212" s="15"/>
      <c r="BG212" s="14"/>
      <c r="BI212" s="15">
        <f>SUM('Billing Mo'!AH201:AH212)</f>
        <v>1176745</v>
      </c>
      <c r="BK212" s="15"/>
      <c r="BL212" s="14"/>
      <c r="BN212" s="199">
        <f>[5]TMWh!$I190</f>
        <v>39565892</v>
      </c>
      <c r="BO212" s="199">
        <f>[5]TMWh!$O190</f>
        <v>39344420</v>
      </c>
      <c r="BP212" s="145"/>
      <c r="BQ212" s="14"/>
      <c r="BR212" s="14"/>
      <c r="BS212" s="199">
        <f>[3]RC!$I190</f>
        <v>1449023</v>
      </c>
      <c r="BX212" s="199">
        <f>[3]CC!$I190</f>
        <v>162847.83333333334</v>
      </c>
    </row>
    <row r="213" spans="1:76">
      <c r="A213" s="2">
        <v>2008</v>
      </c>
      <c r="B213" s="2">
        <v>7</v>
      </c>
      <c r="C213" s="14">
        <f t="shared" si="76"/>
        <v>1383</v>
      </c>
      <c r="D213" s="14">
        <f t="shared" si="76"/>
        <v>7035</v>
      </c>
      <c r="E213" s="14">
        <f>ROUND(Q213/I213*1000,0)</f>
        <v>12236</v>
      </c>
      <c r="F213" s="15"/>
      <c r="G213" s="200">
        <f>[4]FCST!$D153</f>
        <v>1446797</v>
      </c>
      <c r="H213" s="200">
        <f>[4]FCST!$E153</f>
        <v>162655</v>
      </c>
      <c r="I213" s="200">
        <f>[4]FCST!$H153</f>
        <v>22999</v>
      </c>
      <c r="J213" s="15">
        <f t="shared" si="75"/>
        <v>3755910</v>
      </c>
      <c r="K213" s="199">
        <f>[5]RMWh!$L191</f>
        <v>2000634</v>
      </c>
      <c r="L213" s="199">
        <f>[5]CMWh!$L191</f>
        <v>1144257</v>
      </c>
      <c r="M213" s="199">
        <f>[5]IMWh!$E191</f>
        <v>327436</v>
      </c>
      <c r="N213" s="42">
        <f>'Billing Mo'!AH213</f>
        <v>101792</v>
      </c>
      <c r="O213" s="15">
        <f>'Billing Mo'!AI213</f>
        <v>227535</v>
      </c>
      <c r="P213" s="199">
        <f>[5]SHLMWh!$E191</f>
        <v>2174</v>
      </c>
      <c r="Q213" s="199">
        <f>[5]SPAMWh!$L191</f>
        <v>281409</v>
      </c>
      <c r="R213" s="25"/>
      <c r="S213" s="15">
        <f>[1]RESID!$AB311/[1]RESID!$U311*1000</f>
        <v>1382.8021484700341</v>
      </c>
      <c r="T213" s="25">
        <f t="shared" si="79"/>
        <v>1383</v>
      </c>
      <c r="U213" s="145"/>
      <c r="V213" s="15">
        <f>[1]COML!$AB311/[1]COML!$J311*1000</f>
        <v>7034.871353478221</v>
      </c>
      <c r="W213" s="25">
        <f t="shared" si="71"/>
        <v>7035</v>
      </c>
      <c r="X213" s="145"/>
      <c r="Y213" s="15">
        <f>[1]SPA!$AB311/[1]SPA!$F311*1000</f>
        <v>12656.12772655723</v>
      </c>
      <c r="Z213" s="25">
        <f t="shared" si="72"/>
        <v>12236</v>
      </c>
      <c r="AA213" s="145"/>
      <c r="AC213" s="7"/>
      <c r="AE213" s="199">
        <f>[5]RMWh!$I191</f>
        <v>19817307</v>
      </c>
      <c r="AF213" s="199">
        <f>[5]RMWh!$O191</f>
        <v>19821252</v>
      </c>
      <c r="AG213" s="112"/>
      <c r="AH213" s="14"/>
      <c r="AJ213" s="199">
        <f>[5]CMWh!$I191</f>
        <v>12328240</v>
      </c>
      <c r="AK213" s="199">
        <f>[5]CMWh!$O191</f>
        <v>12232272</v>
      </c>
      <c r="AL213" s="138"/>
      <c r="AM213" s="14"/>
      <c r="AO213" s="199">
        <f>[5]SPAMWh!$I191</f>
        <v>3335901</v>
      </c>
      <c r="AP213" s="199">
        <f>[5]SPAMWh!$O191</f>
        <v>3313687</v>
      </c>
      <c r="AQ213" s="138"/>
      <c r="AR213" s="14"/>
      <c r="AT213" s="14">
        <f t="shared" si="77"/>
        <v>13676.539586120338</v>
      </c>
      <c r="AU213" s="14">
        <f t="shared" si="77"/>
        <v>13679.262153251544</v>
      </c>
      <c r="AV213" s="14"/>
      <c r="AW213" s="14"/>
      <c r="AX213" s="14"/>
      <c r="AY213" s="14">
        <f t="shared" si="78"/>
        <v>75747.188643877482</v>
      </c>
      <c r="AZ213" s="14">
        <f t="shared" si="78"/>
        <v>75157.541930333959</v>
      </c>
      <c r="BA213" s="14"/>
      <c r="BB213" s="14"/>
      <c r="BD213" s="15">
        <f>SUM(TOTAL_PEF_B!O202:O213)</f>
        <v>2668517</v>
      </c>
      <c r="BF213" s="15"/>
      <c r="BG213" s="14"/>
      <c r="BI213" s="15">
        <f>SUM('Billing Mo'!AH202:AH213)</f>
        <v>1188567</v>
      </c>
      <c r="BK213" s="15"/>
      <c r="BL213" s="14"/>
      <c r="BN213" s="199">
        <f>[5]TMWh!$I191</f>
        <v>39351147</v>
      </c>
      <c r="BO213" s="199">
        <f>[5]TMWh!$O191</f>
        <v>39236910</v>
      </c>
      <c r="BP213" s="145"/>
      <c r="BQ213" s="14"/>
      <c r="BR213" s="14"/>
      <c r="BS213" s="199">
        <f>[3]RC!$I191</f>
        <v>1449000.0833333333</v>
      </c>
      <c r="BX213" s="199">
        <f>[3]CC!$I191</f>
        <v>162755.08333333334</v>
      </c>
    </row>
    <row r="214" spans="1:76">
      <c r="A214" s="2">
        <v>2008</v>
      </c>
      <c r="B214" s="2">
        <v>8</v>
      </c>
      <c r="C214" s="14">
        <f t="shared" si="76"/>
        <v>1433</v>
      </c>
      <c r="D214" s="14">
        <f t="shared" si="76"/>
        <v>7260</v>
      </c>
      <c r="E214" s="14">
        <f>ROUND(Q214/I214*1000,0)</f>
        <v>12666</v>
      </c>
      <c r="F214" s="15"/>
      <c r="G214" s="200">
        <f>[4]FCST!$D154</f>
        <v>1446304</v>
      </c>
      <c r="H214" s="200">
        <f>[4]FCST!$E154</f>
        <v>162729</v>
      </c>
      <c r="I214" s="200">
        <f>[4]FCST!$H154</f>
        <v>23069</v>
      </c>
      <c r="J214" s="15">
        <f t="shared" si="75"/>
        <v>3879779</v>
      </c>
      <c r="K214" s="199">
        <f>[5]RMWh!$L192</f>
        <v>2072125</v>
      </c>
      <c r="L214" s="199">
        <f>[5]CMWh!$L192</f>
        <v>1181492</v>
      </c>
      <c r="M214" s="199">
        <f>[5]IMWh!$E192</f>
        <v>331795</v>
      </c>
      <c r="N214" s="42">
        <f>'Billing Mo'!AH214</f>
        <v>103172</v>
      </c>
      <c r="O214" s="15">
        <f>'Billing Mo'!AI214</f>
        <v>231515</v>
      </c>
      <c r="P214" s="199">
        <f>[5]SHLMWh!$E192</f>
        <v>2186</v>
      </c>
      <c r="Q214" s="199">
        <f>[5]SPAMWh!$L192</f>
        <v>292181</v>
      </c>
      <c r="R214" s="25"/>
      <c r="S214" s="15">
        <f>[1]RESID!$AB312/[1]RESID!$U312*1000</f>
        <v>1432.7036363032946</v>
      </c>
      <c r="T214" s="25">
        <f t="shared" si="79"/>
        <v>1433</v>
      </c>
      <c r="U214" s="145"/>
      <c r="V214" s="15">
        <f>[1]COML!$AB312/[1]COML!$J312*1000</f>
        <v>7260.4882964929429</v>
      </c>
      <c r="W214" s="25">
        <f t="shared" si="71"/>
        <v>7260</v>
      </c>
      <c r="X214" s="145"/>
      <c r="Y214" s="15">
        <f>[1]SPA!$AB312/[1]SPA!$F312*1000</f>
        <v>12633.761404419078</v>
      </c>
      <c r="Z214" s="25">
        <f t="shared" si="72"/>
        <v>12666</v>
      </c>
      <c r="AA214" s="145"/>
      <c r="AC214" s="7"/>
      <c r="AE214" s="199">
        <f>[5]RMWh!$I192</f>
        <v>19604866</v>
      </c>
      <c r="AF214" s="199">
        <f>[5]RMWh!$O192</f>
        <v>19745173</v>
      </c>
      <c r="AG214" s="112"/>
      <c r="AH214" s="14"/>
      <c r="AJ214" s="199">
        <f>[5]CMWh!$I192</f>
        <v>12290452</v>
      </c>
      <c r="AK214" s="199">
        <f>[5]CMWh!$O192</f>
        <v>12225169</v>
      </c>
      <c r="AL214" s="138"/>
      <c r="AM214" s="14"/>
      <c r="AO214" s="199">
        <f>[5]SPAMWh!$I192</f>
        <v>3321482</v>
      </c>
      <c r="AP214" s="199">
        <f>[5]SPAMWh!$O192</f>
        <v>3310530</v>
      </c>
      <c r="AQ214" s="138"/>
      <c r="AR214" s="14"/>
      <c r="AT214" s="14">
        <f t="shared" si="77"/>
        <v>13530.53440799999</v>
      </c>
      <c r="AU214" s="14">
        <f t="shared" si="77"/>
        <v>13627.368974029836</v>
      </c>
      <c r="AV214" s="14"/>
      <c r="AW214" s="14"/>
      <c r="AX214" s="14"/>
      <c r="AY214" s="14">
        <f t="shared" si="78"/>
        <v>75525.684599175016</v>
      </c>
      <c r="AZ214" s="14">
        <f t="shared" si="78"/>
        <v>75124.516011747313</v>
      </c>
      <c r="BA214" s="14"/>
      <c r="BB214" s="14"/>
      <c r="BD214" s="15">
        <f>SUM(TOTAL_PEF_B!O203:O214)</f>
        <v>2640742</v>
      </c>
      <c r="BF214" s="15"/>
      <c r="BG214" s="14"/>
      <c r="BI214" s="15">
        <f>SUM('Billing Mo'!AH203:AH214)</f>
        <v>1205428</v>
      </c>
      <c r="BK214" s="15"/>
      <c r="BL214" s="14"/>
      <c r="BN214" s="199">
        <f>[5]TMWh!$I192</f>
        <v>39081615</v>
      </c>
      <c r="BO214" s="199">
        <f>[5]TMWh!$O192</f>
        <v>39145687</v>
      </c>
      <c r="BP214" s="145"/>
      <c r="BQ214" s="14"/>
      <c r="BR214" s="14"/>
      <c r="BS214" s="199">
        <f>[3]RC!$I192</f>
        <v>1448935.0833333333</v>
      </c>
      <c r="BX214" s="199">
        <f>[3]CC!$I192</f>
        <v>162732.08333333334</v>
      </c>
    </row>
    <row r="215" spans="1:76">
      <c r="A215" s="2">
        <v>2008</v>
      </c>
      <c r="B215" s="2">
        <v>9</v>
      </c>
      <c r="C215" s="14">
        <f t="shared" ref="C215:C221" si="80">ROUND(K215/G215*1000,0)</f>
        <v>1442</v>
      </c>
      <c r="D215" s="14">
        <f t="shared" ref="D215:D221" si="81">ROUND(L215/H215*1000,0)</f>
        <v>7408</v>
      </c>
      <c r="E215" s="14">
        <f t="shared" ref="E215:E221" si="82">ROUND(Q215/I215*1000,0)</f>
        <v>14026</v>
      </c>
      <c r="F215" s="15"/>
      <c r="G215" s="200">
        <f>[4]FCST!$D155</f>
        <v>1445067</v>
      </c>
      <c r="H215" s="200">
        <f>[4]FCST!$E155</f>
        <v>162493</v>
      </c>
      <c r="I215" s="200">
        <f>[4]FCST!$H155</f>
        <v>23106</v>
      </c>
      <c r="J215" s="15">
        <f t="shared" si="75"/>
        <v>3950711</v>
      </c>
      <c r="K215" s="199">
        <f>[5]RMWh!$L193</f>
        <v>2084131</v>
      </c>
      <c r="L215" s="199">
        <f>[5]CMWh!$L193</f>
        <v>1203733</v>
      </c>
      <c r="M215" s="199">
        <f>[5]IMWh!$E193</f>
        <v>336591</v>
      </c>
      <c r="N215" s="42">
        <f>'Billing Mo'!AH215</f>
        <v>86620</v>
      </c>
      <c r="O215" s="15">
        <f>'Billing Mo'!AI215</f>
        <v>230323</v>
      </c>
      <c r="P215" s="199">
        <f>[5]SHLMWh!$E193</f>
        <v>2166</v>
      </c>
      <c r="Q215" s="199">
        <f>[5]SPAMWh!$L193</f>
        <v>324090</v>
      </c>
      <c r="R215" s="25"/>
      <c r="S215" s="15">
        <f>[1]RESID!$AB313/[1]RESID!$U313*1000</f>
        <v>1442.2383183617092</v>
      </c>
      <c r="T215" s="25">
        <f t="shared" si="79"/>
        <v>1442</v>
      </c>
      <c r="U215" s="145"/>
      <c r="V215" s="15">
        <f>[1]COML!$AB313/[1]COML!$J313*1000</f>
        <v>7407.9068021391686</v>
      </c>
      <c r="W215" s="25">
        <f t="shared" si="71"/>
        <v>7408</v>
      </c>
      <c r="X215" s="145"/>
      <c r="Y215" s="15">
        <f>[1]SPA!$AB313/[1]SPA!$F313*1000</f>
        <v>13590.958651346138</v>
      </c>
      <c r="Z215" s="25">
        <f t="shared" si="72"/>
        <v>14026</v>
      </c>
      <c r="AA215" s="145"/>
      <c r="AC215" s="7"/>
      <c r="AE215" s="199">
        <f>[5]RMWh!$I193</f>
        <v>19519248</v>
      </c>
      <c r="AF215" s="199">
        <f>[5]RMWh!$O193</f>
        <v>19716396</v>
      </c>
      <c r="AG215" s="112"/>
      <c r="AH215" s="14"/>
      <c r="AJ215" s="199">
        <f>[5]CMWh!$I193</f>
        <v>12306308</v>
      </c>
      <c r="AK215" s="199">
        <f>[5]CMWh!$O193</f>
        <v>12248131</v>
      </c>
      <c r="AL215" s="138"/>
      <c r="AM215" s="14"/>
      <c r="AO215" s="199">
        <f>[5]SPAMWh!$I193</f>
        <v>3318018</v>
      </c>
      <c r="AP215" s="199">
        <f>[5]SPAMWh!$O193</f>
        <v>3312104</v>
      </c>
      <c r="AQ215" s="138"/>
      <c r="AR215" s="14"/>
      <c r="AT215" s="14">
        <f t="shared" ref="AT215:AU221" si="83">AE215/AVERAGE($G204:$G215)*1000</f>
        <v>13473.616200438806</v>
      </c>
      <c r="AU215" s="14">
        <f t="shared" si="83"/>
        <v>13609.702205733893</v>
      </c>
      <c r="AV215" s="14"/>
      <c r="AW215" s="14"/>
      <c r="AX215" s="14"/>
      <c r="AY215" s="14">
        <f t="shared" ref="AY215:AZ221" si="84">AJ215/AVERAGE($H204:$H215)*1000</f>
        <v>75658.687810183779</v>
      </c>
      <c r="AZ215" s="14">
        <f t="shared" si="84"/>
        <v>75301.017948456516</v>
      </c>
      <c r="BA215" s="14"/>
      <c r="BB215" s="14"/>
      <c r="BD215" s="15">
        <f>SUM(TOTAL_PEF_B!O204:O215)</f>
        <v>2632712</v>
      </c>
      <c r="BF215" s="15"/>
      <c r="BG215" s="14"/>
      <c r="BI215" s="15">
        <f>SUM('Billing Mo'!AH204:AH215)</f>
        <v>1200109</v>
      </c>
      <c r="BK215" s="15"/>
      <c r="BL215" s="14"/>
      <c r="BN215" s="199">
        <f>[5]TMWh!$I193</f>
        <v>39012713</v>
      </c>
      <c r="BO215" s="199">
        <f>[5]TMWh!$O193</f>
        <v>39145770</v>
      </c>
      <c r="BP215" s="145"/>
      <c r="BQ215" s="14"/>
      <c r="BR215" s="14"/>
      <c r="BS215" s="199">
        <f>[3]RC!$I193</f>
        <v>1448701.5</v>
      </c>
      <c r="BX215" s="199">
        <f>[3]CC!$I193</f>
        <v>162655.58333333334</v>
      </c>
    </row>
    <row r="216" spans="1:76">
      <c r="A216" s="2">
        <v>2008</v>
      </c>
      <c r="B216" s="2">
        <v>10</v>
      </c>
      <c r="C216" s="14">
        <f t="shared" si="80"/>
        <v>1211</v>
      </c>
      <c r="D216" s="14">
        <f t="shared" si="81"/>
        <v>6500</v>
      </c>
      <c r="E216" s="14">
        <f t="shared" si="82"/>
        <v>12858</v>
      </c>
      <c r="F216" s="15"/>
      <c r="G216" s="200">
        <f>[4]FCST!$D156</f>
        <v>1442971</v>
      </c>
      <c r="H216" s="200">
        <f>[4]FCST!$E156</f>
        <v>162440</v>
      </c>
      <c r="I216" s="200">
        <f>[4]FCST!$H156</f>
        <v>23154</v>
      </c>
      <c r="J216" s="15">
        <f t="shared" si="75"/>
        <v>3417453</v>
      </c>
      <c r="K216" s="199">
        <f>[5]RMWh!$L194</f>
        <v>1747155</v>
      </c>
      <c r="L216" s="199">
        <f>[5]CMWh!$L194</f>
        <v>1055817</v>
      </c>
      <c r="M216" s="199">
        <f>[5]IMWh!$E194</f>
        <v>314594</v>
      </c>
      <c r="N216" s="42">
        <f>'Billing Mo'!AH216</f>
        <v>128534</v>
      </c>
      <c r="O216" s="15">
        <f>'Billing Mo'!AI216</f>
        <v>207367</v>
      </c>
      <c r="P216" s="199">
        <f>[5]SHLMWh!$E194</f>
        <v>2181</v>
      </c>
      <c r="Q216" s="199">
        <f>[5]SPAMWh!$L194</f>
        <v>297706</v>
      </c>
      <c r="R216" s="25"/>
      <c r="S216" s="15">
        <f>[1]RESID!$AB314/[1]RESID!$U314*1000</f>
        <v>1210.80395933113</v>
      </c>
      <c r="T216" s="25">
        <f t="shared" si="79"/>
        <v>1211</v>
      </c>
      <c r="U216" s="145"/>
      <c r="V216" s="15">
        <f>[1]COML!$AB314/[1]COML!$J314*1000</f>
        <v>6499.7352868751541</v>
      </c>
      <c r="W216" s="25">
        <f t="shared" ref="W216:W221" si="85">D216</f>
        <v>6500</v>
      </c>
      <c r="X216" s="145"/>
      <c r="Y216" s="15">
        <f>[1]SPA!$AB314/[1]SPA!$F314*1000</f>
        <v>13167.588128621344</v>
      </c>
      <c r="Z216" s="25">
        <f t="shared" ref="Z216:Z221" si="86">E216</f>
        <v>12858</v>
      </c>
      <c r="AA216" s="145"/>
      <c r="AC216" s="7"/>
      <c r="AE216" s="199">
        <f>[5]RMWh!$I194</f>
        <v>19338905</v>
      </c>
      <c r="AF216" s="199">
        <f>[5]RMWh!$O194</f>
        <v>19610826</v>
      </c>
      <c r="AG216" s="112"/>
      <c r="AH216" s="14"/>
      <c r="AJ216" s="199">
        <f>[5]CMWh!$I194</f>
        <v>12259326</v>
      </c>
      <c r="AK216" s="199">
        <f>[5]CMWh!$O194</f>
        <v>12217701</v>
      </c>
      <c r="AL216" s="138"/>
      <c r="AM216" s="14"/>
      <c r="AO216" s="199">
        <f>[5]SPAMWh!$I194</f>
        <v>3308218</v>
      </c>
      <c r="AP216" s="199">
        <f>[5]SPAMWh!$O194</f>
        <v>3307819</v>
      </c>
      <c r="AQ216" s="138"/>
      <c r="AR216" s="14"/>
      <c r="AT216" s="14">
        <f t="shared" si="83"/>
        <v>13352.694916626377</v>
      </c>
      <c r="AU216" s="14">
        <f t="shared" si="83"/>
        <v>13540.444851507589</v>
      </c>
      <c r="AV216" s="14"/>
      <c r="AW216" s="14"/>
      <c r="AX216" s="14"/>
      <c r="AY216" s="14">
        <f t="shared" si="84"/>
        <v>75379.460529673321</v>
      </c>
      <c r="AZ216" s="14">
        <f t="shared" si="84"/>
        <v>75123.519049322145</v>
      </c>
      <c r="BA216" s="14"/>
      <c r="BB216" s="14"/>
      <c r="BD216" s="15">
        <f>SUM(TOTAL_PEF_B!O205:O216)</f>
        <v>2613504</v>
      </c>
      <c r="BF216" s="15"/>
      <c r="BG216" s="14"/>
      <c r="BI216" s="15">
        <f>SUM('Billing Mo'!AH205:AH216)</f>
        <v>1254077</v>
      </c>
      <c r="BK216" s="15"/>
      <c r="BL216" s="14"/>
      <c r="BN216" s="199">
        <f>[5]TMWh!$I194</f>
        <v>38773653</v>
      </c>
      <c r="BO216" s="199">
        <f>[5]TMWh!$O194</f>
        <v>39003550</v>
      </c>
      <c r="BP216" s="145"/>
      <c r="BQ216" s="14"/>
      <c r="BR216" s="14"/>
      <c r="BS216" s="199">
        <f>[3]RC!$I194</f>
        <v>1448314.75</v>
      </c>
      <c r="BX216" s="199">
        <f>[3]CC!$I194</f>
        <v>162634.83333333334</v>
      </c>
    </row>
    <row r="217" spans="1:76">
      <c r="A217" s="2">
        <v>2008</v>
      </c>
      <c r="B217" s="2">
        <v>11</v>
      </c>
      <c r="C217" s="14">
        <f t="shared" si="80"/>
        <v>946</v>
      </c>
      <c r="D217" s="14">
        <f t="shared" si="81"/>
        <v>5926</v>
      </c>
      <c r="E217" s="14">
        <f t="shared" si="82"/>
        <v>12227</v>
      </c>
      <c r="F217" s="15"/>
      <c r="G217" s="200">
        <f>[4]FCST!$D157</f>
        <v>1442571</v>
      </c>
      <c r="H217" s="200">
        <f>[4]FCST!$E157</f>
        <v>162493</v>
      </c>
      <c r="I217" s="200">
        <f>[4]FCST!$H157</f>
        <v>23187</v>
      </c>
      <c r="J217" s="15">
        <f t="shared" si="75"/>
        <v>2923759</v>
      </c>
      <c r="K217" s="199">
        <f>[5]RMWh!$L195</f>
        <v>1363998</v>
      </c>
      <c r="L217" s="199">
        <f>[5]CMWh!$L195</f>
        <v>962891</v>
      </c>
      <c r="M217" s="199">
        <f>[5]IMWh!$E195</f>
        <v>311155</v>
      </c>
      <c r="N217" s="42">
        <f>'Billing Mo'!AH217</f>
        <v>145191</v>
      </c>
      <c r="O217" s="15">
        <f>'Billing Mo'!AI217</f>
        <v>236382</v>
      </c>
      <c r="P217" s="199">
        <f>[5]SHLMWh!$E195</f>
        <v>2203</v>
      </c>
      <c r="Q217" s="199">
        <f>[5]SPAMWh!$L195</f>
        <v>283512</v>
      </c>
      <c r="R217" s="25"/>
      <c r="S217" s="15">
        <f>[1]RESID!$AB315/[1]RESID!$U315*1000</f>
        <v>945.53266355694109</v>
      </c>
      <c r="T217" s="25">
        <f t="shared" si="79"/>
        <v>946</v>
      </c>
      <c r="U217" s="145"/>
      <c r="V217" s="15">
        <f>[1]COML!$AB315/[1]COML!$J315*1000</f>
        <v>5925.7383394977014</v>
      </c>
      <c r="W217" s="25">
        <f t="shared" si="85"/>
        <v>5926</v>
      </c>
      <c r="X217" s="145"/>
      <c r="Y217" s="15">
        <f>[1]SPA!$AB315/[1]SPA!$F315*1000</f>
        <v>11872.858997445455</v>
      </c>
      <c r="Z217" s="25">
        <f t="shared" si="86"/>
        <v>12227</v>
      </c>
      <c r="AA217" s="145"/>
      <c r="AC217" s="7"/>
      <c r="AE217" s="199">
        <f>[5]RMWh!$I195</f>
        <v>19179382</v>
      </c>
      <c r="AF217" s="199">
        <f>[5]RMWh!$O195</f>
        <v>19531544</v>
      </c>
      <c r="AG217" s="112"/>
      <c r="AH217" s="14"/>
      <c r="AJ217" s="199">
        <f>[5]CMWh!$I195</f>
        <v>12192320</v>
      </c>
      <c r="AK217" s="199">
        <f>[5]CMWh!$O195</f>
        <v>12185656</v>
      </c>
      <c r="AL217" s="138"/>
      <c r="AM217" s="14"/>
      <c r="AO217" s="199">
        <f>[5]SPAMWh!$I195</f>
        <v>3289622</v>
      </c>
      <c r="AP217" s="199">
        <f>[5]SPAMWh!$O195</f>
        <v>3297910</v>
      </c>
      <c r="AQ217" s="138"/>
      <c r="AR217" s="14"/>
      <c r="AT217" s="14">
        <f t="shared" si="83"/>
        <v>13247.029020884313</v>
      </c>
      <c r="AU217" s="14">
        <f t="shared" si="83"/>
        <v>13490.264190508269</v>
      </c>
      <c r="AV217" s="14"/>
      <c r="AW217" s="14"/>
      <c r="AX217" s="14"/>
      <c r="AY217" s="14">
        <f t="shared" si="84"/>
        <v>75025.737115289361</v>
      </c>
      <c r="AZ217" s="14">
        <f t="shared" si="84"/>
        <v>74984.730029506158</v>
      </c>
      <c r="BA217" s="14"/>
      <c r="BB217" s="14"/>
      <c r="BD217" s="15">
        <f>SUM(TOTAL_PEF_B!O206:O217)</f>
        <v>2625717</v>
      </c>
      <c r="BF217" s="15"/>
      <c r="BG217" s="14"/>
      <c r="BI217" s="15">
        <f>SUM('Billing Mo'!AH206:AH217)</f>
        <v>1295332</v>
      </c>
      <c r="BK217" s="15"/>
      <c r="BL217" s="14"/>
      <c r="BN217" s="199">
        <f>[5]TMWh!$I195</f>
        <v>38522552</v>
      </c>
      <c r="BO217" s="199">
        <f>[5]TMWh!$O195</f>
        <v>38876338</v>
      </c>
      <c r="BP217" s="145"/>
      <c r="BQ217" s="14"/>
      <c r="BR217" s="14"/>
      <c r="BS217" s="199">
        <f>[3]RC!$I195</f>
        <v>1447825.1666666667</v>
      </c>
      <c r="BX217" s="199">
        <f>[3]CC!$I195</f>
        <v>162508.5</v>
      </c>
    </row>
    <row r="218" spans="1:76">
      <c r="A218" s="2">
        <v>2008</v>
      </c>
      <c r="B218" s="2">
        <v>12</v>
      </c>
      <c r="C218" s="14">
        <f t="shared" si="80"/>
        <v>948</v>
      </c>
      <c r="D218" s="14">
        <f t="shared" si="81"/>
        <v>5640</v>
      </c>
      <c r="E218" s="14">
        <f t="shared" si="82"/>
        <v>11013</v>
      </c>
      <c r="F218" s="15"/>
      <c r="G218" s="200">
        <f>[4]FCST!$D158</f>
        <v>1442516</v>
      </c>
      <c r="H218" s="200">
        <f>[4]FCST!$E158</f>
        <v>161922</v>
      </c>
      <c r="I218" s="200">
        <f>[4]FCST!$H158</f>
        <v>23183</v>
      </c>
      <c r="J218" s="15">
        <f t="shared" si="75"/>
        <v>2819307</v>
      </c>
      <c r="K218" s="199">
        <f>[5]RMWh!$L196</f>
        <v>1367038</v>
      </c>
      <c r="L218" s="199">
        <f>[5]CMWh!$L196</f>
        <v>913213</v>
      </c>
      <c r="M218" s="199">
        <f>[5]IMWh!$E196</f>
        <v>281555</v>
      </c>
      <c r="N218" s="42">
        <f>'Billing Mo'!AH218</f>
        <v>61417</v>
      </c>
      <c r="O218" s="15">
        <f>'Billing Mo'!AI218</f>
        <v>152400</v>
      </c>
      <c r="P218" s="199">
        <f>[5]SHLMWh!$E196</f>
        <v>2187</v>
      </c>
      <c r="Q218" s="199">
        <f>[5]SPAMWh!$L196</f>
        <v>255314</v>
      </c>
      <c r="R218" s="25"/>
      <c r="S218" s="15">
        <f>[1]RESID!$AB316/[1]RESID!$U316*1000</f>
        <v>947.6761436268298</v>
      </c>
      <c r="T218" s="25">
        <f t="shared" si="79"/>
        <v>948</v>
      </c>
      <c r="U218" s="145"/>
      <c r="V218" s="15">
        <f>[1]COML!$AB316/[1]COML!$J316*1000</f>
        <v>5639.8327589827204</v>
      </c>
      <c r="W218" s="25">
        <f t="shared" si="85"/>
        <v>5640</v>
      </c>
      <c r="X218" s="145"/>
      <c r="Y218" s="15">
        <f>[1]SPA!$AB316/[1]SPA!$F316*1000</f>
        <v>11096.266678256334</v>
      </c>
      <c r="Z218" s="25">
        <f t="shared" si="86"/>
        <v>11013</v>
      </c>
      <c r="AA218" s="145"/>
      <c r="AC218" s="7"/>
      <c r="AE218" s="199">
        <f>[5]RMWh!$I196</f>
        <v>19306009</v>
      </c>
      <c r="AF218" s="199">
        <f>[5]RMWh!$O196</f>
        <v>19512263</v>
      </c>
      <c r="AG218" s="112"/>
      <c r="AH218" s="14"/>
      <c r="AJ218" s="199">
        <f>[5]CMWh!$I196</f>
        <v>12150932</v>
      </c>
      <c r="AK218" s="199">
        <f>[5]CMWh!$O196</f>
        <v>12172762</v>
      </c>
      <c r="AL218" s="138"/>
      <c r="AM218" s="14"/>
      <c r="AO218" s="199">
        <f>[5]SPAMWh!$I196</f>
        <v>3278915</v>
      </c>
      <c r="AP218" s="199">
        <f>[5]SPAMWh!$O196</f>
        <v>3291495</v>
      </c>
      <c r="AQ218" s="138"/>
      <c r="AR218" s="14"/>
      <c r="AT218" s="14">
        <f t="shared" si="83"/>
        <v>13338.629585302919</v>
      </c>
      <c r="AU218" s="14">
        <f t="shared" si="83"/>
        <v>13481.131627360761</v>
      </c>
      <c r="AV218" s="14"/>
      <c r="AW218" s="14"/>
      <c r="AX218" s="14"/>
      <c r="AY218" s="14">
        <f t="shared" si="84"/>
        <v>74750.16443262159</v>
      </c>
      <c r="AZ218" s="14">
        <f t="shared" si="84"/>
        <v>74884.45833613156</v>
      </c>
      <c r="BA218" s="14"/>
      <c r="BB218" s="14"/>
      <c r="BD218" s="15">
        <f>SUM(TOTAL_PEF_B!O207:O218)</f>
        <v>2552793</v>
      </c>
      <c r="BF218" s="15"/>
      <c r="BG218" s="14"/>
      <c r="BI218" s="15">
        <f>SUM('Billing Mo'!AH207:AH218)</f>
        <v>1233503</v>
      </c>
      <c r="BK218" s="15"/>
      <c r="BL218" s="14"/>
      <c r="BN218" s="199">
        <f>[5]TMWh!$I196</f>
        <v>38563556</v>
      </c>
      <c r="BO218" s="199">
        <f>[5]TMWh!$O196</f>
        <v>38804220</v>
      </c>
      <c r="BP218" s="145"/>
      <c r="BQ218" s="14"/>
      <c r="BR218" s="14"/>
      <c r="BS218" s="199">
        <f>[3]RC!$I196</f>
        <v>1447375.75</v>
      </c>
      <c r="BX218" s="199">
        <f>[3]CC!$I196</f>
        <v>162553.91666666666</v>
      </c>
    </row>
    <row r="219" spans="1:76">
      <c r="A219" s="2">
        <v>2009</v>
      </c>
      <c r="B219" s="2">
        <v>1</v>
      </c>
      <c r="C219" s="14">
        <f t="shared" si="80"/>
        <v>1045</v>
      </c>
      <c r="D219" s="14">
        <f t="shared" si="81"/>
        <v>5474</v>
      </c>
      <c r="E219" s="14">
        <f t="shared" si="82"/>
        <v>10486</v>
      </c>
      <c r="F219" s="15"/>
      <c r="G219" s="200">
        <f>[4]FCST!$D159</f>
        <v>1443753</v>
      </c>
      <c r="H219" s="200">
        <f>[4]FCST!$E159</f>
        <v>161925</v>
      </c>
      <c r="I219" s="200">
        <f>[4]FCST!$H159</f>
        <v>23210</v>
      </c>
      <c r="J219" s="15">
        <f t="shared" si="75"/>
        <v>2916734</v>
      </c>
      <c r="K219" s="199">
        <f>[5]RMWh!$L197</f>
        <v>1508554</v>
      </c>
      <c r="L219" s="199">
        <f>[5]CMWh!$L197</f>
        <v>886350</v>
      </c>
      <c r="M219" s="199">
        <f>[5]IMWh!$E197</f>
        <v>276236</v>
      </c>
      <c r="N219" s="42">
        <f>'Billing Mo'!AH219</f>
        <v>99244</v>
      </c>
      <c r="O219" s="15">
        <f>'Billing Mo'!AI219</f>
        <v>172565</v>
      </c>
      <c r="P219" s="199">
        <f>[5]SHLMWh!$E197</f>
        <v>2206</v>
      </c>
      <c r="Q219" s="199">
        <f>[5]SPAMWh!$L197</f>
        <v>243388</v>
      </c>
      <c r="R219" s="25"/>
      <c r="S219" s="15">
        <f>[1]RESID!$AB317/[1]RESID!$U317*1000</f>
        <v>1044.8837162589446</v>
      </c>
      <c r="T219" s="25">
        <f t="shared" si="79"/>
        <v>1045</v>
      </c>
      <c r="U219" s="145"/>
      <c r="V219" s="15">
        <f>[1]COML!$AB317/[1]COML!$J317*1000</f>
        <v>5473.8304770727191</v>
      </c>
      <c r="W219" s="25">
        <f t="shared" si="85"/>
        <v>5474</v>
      </c>
      <c r="X219" s="145"/>
      <c r="Y219" s="15">
        <f>[1]SPA!$AB317/[1]SPA!$F317*1000</f>
        <v>10457.955570833155</v>
      </c>
      <c r="Z219" s="25">
        <f t="shared" si="86"/>
        <v>10486</v>
      </c>
      <c r="AA219" s="145"/>
      <c r="AC219" s="7"/>
      <c r="AE219" s="199">
        <f>[5]RMWh!$I197</f>
        <v>19229107</v>
      </c>
      <c r="AF219" s="199">
        <f>[5]RMWh!$O197</f>
        <v>19523844</v>
      </c>
      <c r="AG219" s="112"/>
      <c r="AH219" s="14"/>
      <c r="AJ219" s="199">
        <f>[5]CMWh!$I197</f>
        <v>12109829</v>
      </c>
      <c r="AK219" s="199">
        <f>[5]CMWh!$O197</f>
        <v>12153818</v>
      </c>
      <c r="AL219" s="138"/>
      <c r="AM219" s="14"/>
      <c r="AO219" s="199">
        <f>[5]SPAMWh!$I197</f>
        <v>3266089</v>
      </c>
      <c r="AP219" s="199">
        <f>[5]SPAMWh!$O197</f>
        <v>3282854</v>
      </c>
      <c r="AQ219" s="138"/>
      <c r="AR219" s="14"/>
      <c r="AT219" s="14">
        <f t="shared" si="83"/>
        <v>13290.952142574373</v>
      </c>
      <c r="AU219" s="14">
        <f t="shared" si="83"/>
        <v>13494.671190039549</v>
      </c>
      <c r="AV219" s="14"/>
      <c r="AW219" s="14"/>
      <c r="AX219" s="14"/>
      <c r="AY219" s="14">
        <f t="shared" si="84"/>
        <v>74526.343321433495</v>
      </c>
      <c r="AZ219" s="14">
        <f t="shared" si="84"/>
        <v>74797.06054761121</v>
      </c>
      <c r="BA219" s="14"/>
      <c r="BB219" s="14"/>
      <c r="BD219" s="15">
        <f>SUM(TOTAL_PEF_B!O208:O219)</f>
        <v>2537233</v>
      </c>
      <c r="BF219" s="15"/>
      <c r="BG219" s="14"/>
      <c r="BI219" s="15">
        <f>SUM('Billing Mo'!AH208:AH219)</f>
        <v>1236025</v>
      </c>
      <c r="BK219" s="15"/>
      <c r="BL219" s="14"/>
      <c r="BN219" s="199">
        <f>[5]TMWh!$I197</f>
        <v>38404019</v>
      </c>
      <c r="BO219" s="199">
        <f>[5]TMWh!$O197</f>
        <v>38759510</v>
      </c>
      <c r="BP219" s="145"/>
      <c r="BQ219" s="14"/>
      <c r="BR219" s="14"/>
      <c r="BS219" s="199">
        <f>[3]RC!$I197</f>
        <v>1446781.75</v>
      </c>
      <c r="BX219" s="199">
        <f>[3]CC!$I197</f>
        <v>162490.58333333334</v>
      </c>
    </row>
    <row r="220" spans="1:76">
      <c r="A220" s="2">
        <v>2009</v>
      </c>
      <c r="B220" s="2">
        <v>2</v>
      </c>
      <c r="C220" s="14">
        <f t="shared" si="80"/>
        <v>928</v>
      </c>
      <c r="D220" s="14">
        <f t="shared" si="81"/>
        <v>5031</v>
      </c>
      <c r="E220" s="14">
        <f t="shared" si="82"/>
        <v>10599</v>
      </c>
      <c r="F220" s="15"/>
      <c r="G220" s="200">
        <f>[4]FCST!$D160</f>
        <v>1444924</v>
      </c>
      <c r="H220" s="200">
        <f>[4]FCST!$E160</f>
        <v>161752</v>
      </c>
      <c r="I220" s="200">
        <f>[4]FCST!$H160</f>
        <v>23191</v>
      </c>
      <c r="J220" s="15">
        <f t="shared" si="75"/>
        <v>2652058</v>
      </c>
      <c r="K220" s="199">
        <f>[5]RMWh!$L198</f>
        <v>1340659</v>
      </c>
      <c r="L220" s="199">
        <f>[5]CMWh!$L198</f>
        <v>813808</v>
      </c>
      <c r="M220" s="199">
        <f>[5]IMWh!$E198</f>
        <v>249657</v>
      </c>
      <c r="N220" s="42">
        <f>'Billing Mo'!AH220</f>
        <v>77376</v>
      </c>
      <c r="O220" s="15">
        <f>'Billing Mo'!AI220</f>
        <v>177016</v>
      </c>
      <c r="P220" s="199">
        <f>[5]SHLMWh!$E198</f>
        <v>2143</v>
      </c>
      <c r="Q220" s="199">
        <f>[5]SPAMWh!$L198</f>
        <v>245791</v>
      </c>
      <c r="R220" s="25"/>
      <c r="S220" s="15">
        <f>[1]RESID!$AB318/[1]RESID!$U318*1000</f>
        <v>927.84049541706008</v>
      </c>
      <c r="T220" s="25">
        <f t="shared" si="79"/>
        <v>928</v>
      </c>
      <c r="U220" s="145"/>
      <c r="V220" s="15">
        <f>[1]COML!$AB318/[1]COML!$J318*1000</f>
        <v>5031.2082694495275</v>
      </c>
      <c r="W220" s="25">
        <f t="shared" si="85"/>
        <v>5031</v>
      </c>
      <c r="X220" s="145"/>
      <c r="Y220" s="15">
        <f>[1]SPA!$AB318/[1]SPA!$F318*1000</f>
        <v>10613.195733839977</v>
      </c>
      <c r="Z220" s="25">
        <f t="shared" si="86"/>
        <v>10599</v>
      </c>
      <c r="AA220" s="145"/>
      <c r="AC220" s="7"/>
      <c r="AE220" s="199">
        <f>[5]RMWh!$I198</f>
        <v>19518786</v>
      </c>
      <c r="AF220" s="199">
        <f>[5]RMWh!$O198</f>
        <v>19455816</v>
      </c>
      <c r="AG220" s="112"/>
      <c r="AH220" s="14"/>
      <c r="AJ220" s="199">
        <f>[5]CMWh!$I198</f>
        <v>12068347</v>
      </c>
      <c r="AK220" s="199">
        <f>[5]CMWh!$O198</f>
        <v>12097980</v>
      </c>
      <c r="AL220" s="138"/>
      <c r="AM220" s="14"/>
      <c r="AO220" s="199">
        <f>[5]SPAMWh!$I198</f>
        <v>3265190</v>
      </c>
      <c r="AP220" s="199">
        <f>[5]SPAMWh!$O198</f>
        <v>3279421</v>
      </c>
      <c r="AQ220" s="138"/>
      <c r="AR220" s="14"/>
      <c r="AT220" s="14">
        <f t="shared" si="83"/>
        <v>13496.169739640942</v>
      </c>
      <c r="AU220" s="14">
        <f t="shared" si="83"/>
        <v>13452.629439106617</v>
      </c>
      <c r="AV220" s="14"/>
      <c r="AW220" s="14"/>
      <c r="AX220" s="14"/>
      <c r="AY220" s="14">
        <f t="shared" si="84"/>
        <v>74294.296808508996</v>
      </c>
      <c r="AZ220" s="14">
        <f t="shared" si="84"/>
        <v>74476.72136899989</v>
      </c>
      <c r="BA220" s="14"/>
      <c r="BB220" s="14"/>
      <c r="BD220" s="15">
        <f>SUM(TOTAL_PEF_B!O209:O220)</f>
        <v>2509152</v>
      </c>
      <c r="BF220" s="15"/>
      <c r="BG220" s="14"/>
      <c r="BI220" s="15">
        <f>SUM('Billing Mo'!AH209:AH220)</f>
        <v>1246501</v>
      </c>
      <c r="BK220" s="15"/>
      <c r="BL220" s="14"/>
      <c r="BN220" s="199">
        <f>[5]TMWh!$I198</f>
        <v>38600963</v>
      </c>
      <c r="BO220" s="199">
        <f>[5]TMWh!$O198</f>
        <v>38581857</v>
      </c>
      <c r="BP220" s="145"/>
      <c r="BQ220" s="14"/>
      <c r="BR220" s="14"/>
      <c r="BS220" s="199">
        <f>[3]RC!$I198</f>
        <v>1446246.3333333333</v>
      </c>
      <c r="BX220" s="199">
        <f>[3]CC!$I198</f>
        <v>162439.75</v>
      </c>
    </row>
    <row r="221" spans="1:76">
      <c r="A221" s="2">
        <v>2009</v>
      </c>
      <c r="B221" s="2">
        <v>3</v>
      </c>
      <c r="C221" s="14">
        <f t="shared" si="80"/>
        <v>861</v>
      </c>
      <c r="D221" s="14">
        <f t="shared" si="81"/>
        <v>5273</v>
      </c>
      <c r="E221" s="14">
        <f t="shared" si="82"/>
        <v>10277</v>
      </c>
      <c r="F221" s="15"/>
      <c r="G221" s="200">
        <f>[4]FCST!$D161</f>
        <v>1445738</v>
      </c>
      <c r="H221" s="200">
        <f>[4]FCST!$E161</f>
        <v>161596</v>
      </c>
      <c r="I221" s="200">
        <f>[4]FCST!$H161</f>
        <v>23303</v>
      </c>
      <c r="J221" s="15">
        <f t="shared" si="75"/>
        <v>2603720</v>
      </c>
      <c r="K221" s="199">
        <f>[5]RMWh!$L199</f>
        <v>1245392</v>
      </c>
      <c r="L221" s="199">
        <f>[5]CMWh!$L199</f>
        <v>852075</v>
      </c>
      <c r="M221" s="199">
        <f>[5]IMWh!$E199</f>
        <v>264552</v>
      </c>
      <c r="N221" s="42">
        <f>'Billing Mo'!AH221</f>
        <v>91474</v>
      </c>
      <c r="O221" s="15">
        <f>'Billing Mo'!AI221</f>
        <v>173030</v>
      </c>
      <c r="P221" s="199">
        <f>[5]SHLMWh!$E199</f>
        <v>2208</v>
      </c>
      <c r="Q221" s="199">
        <f>[5]SPAMWh!$L199</f>
        <v>239493</v>
      </c>
      <c r="R221" s="25"/>
      <c r="S221" s="15">
        <f>[1]RESID!$AB319/[1]RESID!$U319*1000</f>
        <v>861.42302408873525</v>
      </c>
      <c r="T221" s="25">
        <f t="shared" si="79"/>
        <v>861</v>
      </c>
      <c r="U221" s="145"/>
      <c r="V221" s="15">
        <f>[1]COML!$AB319/[1]COML!$J319*1000</f>
        <v>5272.8718532636949</v>
      </c>
      <c r="W221" s="25">
        <f t="shared" si="85"/>
        <v>5273</v>
      </c>
      <c r="X221" s="145"/>
      <c r="Y221" s="15">
        <f>[1]SPA!$AB319/[1]SPA!$F319*1000</f>
        <v>10342.142764606815</v>
      </c>
      <c r="Z221" s="25">
        <f t="shared" si="86"/>
        <v>10277</v>
      </c>
      <c r="AA221" s="145"/>
      <c r="AC221" s="7"/>
      <c r="AE221" s="199">
        <f>[5]RMWh!$I199</f>
        <v>19564306</v>
      </c>
      <c r="AF221" s="199">
        <f>[5]RMWh!$O199</f>
        <v>19363679</v>
      </c>
      <c r="AG221" s="112"/>
      <c r="AH221" s="14"/>
      <c r="AJ221" s="199">
        <f>[5]CMWh!$I199</f>
        <v>12031128</v>
      </c>
      <c r="AK221" s="199">
        <f>[5]CMWh!$O199</f>
        <v>12067155</v>
      </c>
      <c r="AL221" s="138"/>
      <c r="AM221" s="14"/>
      <c r="AO221" s="199">
        <f>[5]SPAMWh!$I199</f>
        <v>3243801</v>
      </c>
      <c r="AP221" s="199">
        <f>[5]SPAMWh!$O199</f>
        <v>3257394</v>
      </c>
      <c r="AQ221" s="138"/>
      <c r="AR221" s="14"/>
      <c r="AT221" s="14">
        <f t="shared" si="83"/>
        <v>13532.910123313637</v>
      </c>
      <c r="AU221" s="14">
        <f t="shared" si="83"/>
        <v>13394.133559539279</v>
      </c>
      <c r="AV221" s="14"/>
      <c r="AW221" s="14"/>
      <c r="AX221" s="14"/>
      <c r="AY221" s="14">
        <f t="shared" si="84"/>
        <v>74145.316536306535</v>
      </c>
      <c r="AZ221" s="14">
        <f t="shared" si="84"/>
        <v>74367.343375257435</v>
      </c>
      <c r="BA221" s="14"/>
      <c r="BB221" s="14"/>
      <c r="BD221" s="15">
        <f>SUM(TOTAL_PEF_B!O210:O221)</f>
        <v>2473091</v>
      </c>
      <c r="BF221" s="15"/>
      <c r="BG221" s="14"/>
      <c r="BI221" s="15">
        <f>SUM('Billing Mo'!AH210:AH221)</f>
        <v>1238525</v>
      </c>
      <c r="BK221" s="15"/>
      <c r="BL221" s="14"/>
      <c r="BN221" s="199">
        <f>[5]TMWh!$I199</f>
        <v>38542562</v>
      </c>
      <c r="BO221" s="199">
        <f>[5]TMWh!$O199</f>
        <v>38391555</v>
      </c>
      <c r="BP221" s="145"/>
      <c r="BQ221" s="14"/>
      <c r="BR221" s="14"/>
      <c r="BS221" s="199">
        <f>[3]RC!$I199</f>
        <v>1445683.5833333333</v>
      </c>
      <c r="BX221" s="199">
        <f>[3]CC!$I199</f>
        <v>162264.16666666666</v>
      </c>
    </row>
    <row r="222" spans="1:76">
      <c r="A222" s="2">
        <v>2009</v>
      </c>
      <c r="B222" s="2">
        <v>4</v>
      </c>
      <c r="C222" s="14">
        <f t="shared" ref="C222:C229" si="87">ROUND(K222/G222*1000,0)</f>
        <v>867</v>
      </c>
      <c r="D222" s="14">
        <f t="shared" ref="D222:D229" si="88">ROUND(L222/H222*1000,0)</f>
        <v>5585</v>
      </c>
      <c r="E222" s="14">
        <f t="shared" ref="E222:E229" si="89">ROUND(Q222/I222*1000,0)</f>
        <v>10627</v>
      </c>
      <c r="F222" s="15"/>
      <c r="G222" s="200">
        <f>[4]FCST!$D162</f>
        <v>1443326</v>
      </c>
      <c r="H222" s="200">
        <f>[4]FCST!$E162</f>
        <v>161234</v>
      </c>
      <c r="I222" s="200">
        <f>[4]FCST!$H162</f>
        <v>23307</v>
      </c>
      <c r="J222" s="15">
        <f t="shared" si="75"/>
        <v>2675686</v>
      </c>
      <c r="K222" s="199">
        <f>[5]RMWh!$L200</f>
        <v>1251269</v>
      </c>
      <c r="L222" s="199">
        <f>[5]CMWh!$L200</f>
        <v>900564</v>
      </c>
      <c r="M222" s="199">
        <f>[5]IMWh!$E200</f>
        <v>273999</v>
      </c>
      <c r="N222" s="42">
        <f>'Billing Mo'!AH222</f>
        <v>95268</v>
      </c>
      <c r="O222" s="15">
        <f>'Billing Mo'!AI222</f>
        <v>183865</v>
      </c>
      <c r="P222" s="199">
        <f>[5]SHLMWh!$E200</f>
        <v>2161</v>
      </c>
      <c r="Q222" s="199">
        <f>[5]SPAMWh!$L200</f>
        <v>247693</v>
      </c>
      <c r="R222" s="25"/>
      <c r="S222" s="15">
        <f>[1]RESID!$AB320/[1]RESID!$U320*1000</f>
        <v>866.93442784235856</v>
      </c>
      <c r="T222" s="25">
        <f t="shared" si="79"/>
        <v>867</v>
      </c>
      <c r="U222" s="145"/>
      <c r="V222" s="15">
        <f>[1]COML!$AB320/[1]COML!$J320*1000</f>
        <v>5585.4472381755713</v>
      </c>
      <c r="W222" s="25">
        <f t="shared" si="63"/>
        <v>5585</v>
      </c>
      <c r="X222" s="145"/>
      <c r="Y222" s="15">
        <f>[1]SPA!$AB320/[1]SPA!$F320*1000</f>
        <v>10568.460127149379</v>
      </c>
      <c r="Z222" s="25">
        <f t="shared" ref="Z222:Z229" si="90">E222</f>
        <v>10627</v>
      </c>
      <c r="AA222" s="145"/>
      <c r="AC222" s="7"/>
      <c r="AE222" s="199">
        <f>[5]RMWh!$I200</f>
        <v>19473852</v>
      </c>
      <c r="AF222" s="199">
        <f>[5]RMWh!$O200</f>
        <v>19263957</v>
      </c>
      <c r="AG222" s="112"/>
      <c r="AH222" s="14"/>
      <c r="AJ222" s="199">
        <f>[5]CMWh!$I200</f>
        <v>12012467</v>
      </c>
      <c r="AK222" s="199">
        <f>[5]CMWh!$O200</f>
        <v>12030586</v>
      </c>
      <c r="AL222" s="138"/>
      <c r="AM222" s="14"/>
      <c r="AO222" s="199">
        <f>[5]SPAMWh!$I200</f>
        <v>3237672</v>
      </c>
      <c r="AP222" s="199">
        <f>[5]SPAMWh!$O200</f>
        <v>3247591</v>
      </c>
      <c r="AQ222" s="138"/>
      <c r="AR222" s="14"/>
      <c r="AT222" s="14">
        <f t="shared" ref="AT222:AT229" si="91">AE222/AVERAGE($G211:$G222)*1000</f>
        <v>13476.472480799219</v>
      </c>
      <c r="AU222" s="14">
        <f t="shared" ref="AU222:AU229" si="92">AF222/AVERAGE($G211:$G222)*1000</f>
        <v>13331.219030616001</v>
      </c>
      <c r="AV222" s="14"/>
      <c r="AW222" s="14"/>
      <c r="AX222" s="14"/>
      <c r="AY222" s="14">
        <f t="shared" ref="AY222:AY229" si="93">AJ222/AVERAGE($H211:$H222)*1000</f>
        <v>74053.664009666303</v>
      </c>
      <c r="AZ222" s="14">
        <f t="shared" ref="AZ222:AZ229" si="94">AK222/AVERAGE($H211:$H222)*1000</f>
        <v>74165.362825420903</v>
      </c>
      <c r="BA222" s="14"/>
      <c r="BB222" s="14"/>
      <c r="BD222" s="15">
        <f>SUM(TOTAL_PEF_B!O211:O222)</f>
        <v>2445647</v>
      </c>
      <c r="BF222" s="15"/>
      <c r="BG222" s="14"/>
      <c r="BI222" s="15">
        <f>SUM('Billing Mo'!AH211:AH222)</f>
        <v>1233652</v>
      </c>
      <c r="BK222" s="15"/>
      <c r="BL222" s="14"/>
      <c r="BN222" s="199">
        <f>[5]TMWh!$I200</f>
        <v>38389770</v>
      </c>
      <c r="BO222" s="199">
        <f>[5]TMWh!$O200</f>
        <v>38207913</v>
      </c>
      <c r="BP222" s="145"/>
      <c r="BQ222" s="14"/>
      <c r="BR222" s="14"/>
      <c r="BS222" s="199">
        <f>[3]RC!$I200</f>
        <v>1445025.9166666667</v>
      </c>
      <c r="BX222" s="199">
        <f>[3]CC!$I200</f>
        <v>162213</v>
      </c>
    </row>
    <row r="223" spans="1:76">
      <c r="A223" s="2">
        <v>2009</v>
      </c>
      <c r="B223" s="2">
        <v>5</v>
      </c>
      <c r="C223" s="14">
        <f t="shared" si="87"/>
        <v>953</v>
      </c>
      <c r="D223" s="14">
        <f t="shared" si="88"/>
        <v>5866</v>
      </c>
      <c r="E223" s="14">
        <f t="shared" si="89"/>
        <v>11023</v>
      </c>
      <c r="F223" s="15"/>
      <c r="G223" s="200">
        <f>[4]FCST!$D163</f>
        <v>1441770</v>
      </c>
      <c r="H223" s="200">
        <f>[4]FCST!$E163</f>
        <v>161219</v>
      </c>
      <c r="I223" s="200">
        <f>[4]FCST!$H163</f>
        <v>23382</v>
      </c>
      <c r="J223" s="15">
        <f t="shared" si="75"/>
        <v>2854326</v>
      </c>
      <c r="K223" s="199">
        <f>[5]RMWh!$L201</f>
        <v>1374448</v>
      </c>
      <c r="L223" s="199">
        <f>[5]CMWh!$L201</f>
        <v>945668</v>
      </c>
      <c r="M223" s="199">
        <f>[5]IMWh!$E201</f>
        <v>274335</v>
      </c>
      <c r="N223" s="42">
        <f>'Billing Mo'!AH223</f>
        <v>88208</v>
      </c>
      <c r="O223" s="15">
        <f>'Billing Mo'!AI223</f>
        <v>183678</v>
      </c>
      <c r="P223" s="199">
        <f>[5]SHLMWh!$E201</f>
        <v>2145</v>
      </c>
      <c r="Q223" s="199">
        <f>[5]SPAMWh!$L201</f>
        <v>257730</v>
      </c>
      <c r="R223" s="25"/>
      <c r="S223" s="15">
        <f>[1]RESID!$AB321/[1]RESID!$U321*1000</f>
        <v>953.30600581230021</v>
      </c>
      <c r="T223" s="25">
        <f t="shared" si="79"/>
        <v>953</v>
      </c>
      <c r="U223" s="145"/>
      <c r="V223" s="15">
        <f>[1]COML!$AB321/[1]COML!$J321*1000</f>
        <v>5865.7354282063534</v>
      </c>
      <c r="W223" s="25">
        <f t="shared" si="63"/>
        <v>5866</v>
      </c>
      <c r="X223" s="145"/>
      <c r="Y223" s="15">
        <f>[1]SPA!$AB321/[1]SPA!$F321*1000</f>
        <v>11130.160649507687</v>
      </c>
      <c r="Z223" s="25">
        <f t="shared" si="90"/>
        <v>11023</v>
      </c>
      <c r="AA223" s="145"/>
      <c r="AC223" s="7"/>
      <c r="AE223" s="199">
        <f>[5]RMWh!$I201</f>
        <v>19508000</v>
      </c>
      <c r="AF223" s="199">
        <f>[5]RMWh!$O201</f>
        <v>19195929</v>
      </c>
      <c r="AG223" s="112"/>
      <c r="AH223" s="14"/>
      <c r="AJ223" s="199">
        <f>[5]CMWh!$I201</f>
        <v>12022208</v>
      </c>
      <c r="AK223" s="199">
        <f>[5]CMWh!$O201</f>
        <v>12005057</v>
      </c>
      <c r="AL223" s="138"/>
      <c r="AM223" s="14"/>
      <c r="AO223" s="199">
        <f>[5]SPAMWh!$I201</f>
        <v>3231923</v>
      </c>
      <c r="AP223" s="199">
        <f>[5]SPAMWh!$O201</f>
        <v>3233742</v>
      </c>
      <c r="AQ223" s="138"/>
      <c r="AR223" s="14"/>
      <c r="AT223" s="14">
        <f t="shared" si="91"/>
        <v>13505.552746257712</v>
      </c>
      <c r="AU223" s="14">
        <f t="shared" si="92"/>
        <v>13289.503363897787</v>
      </c>
      <c r="AV223" s="14"/>
      <c r="AW223" s="14"/>
      <c r="AX223" s="14"/>
      <c r="AY223" s="14">
        <f t="shared" si="93"/>
        <v>74166.828264175419</v>
      </c>
      <c r="AZ223" s="14">
        <f t="shared" si="94"/>
        <v>74061.021138599244</v>
      </c>
      <c r="BA223" s="14"/>
      <c r="BB223" s="14"/>
      <c r="BD223" s="15">
        <f>SUM(TOTAL_PEF_B!O212:O223)</f>
        <v>2404329</v>
      </c>
      <c r="BF223" s="15"/>
      <c r="BG223" s="14"/>
      <c r="BI223" s="15">
        <f>SUM('Billing Mo'!AH212:AH223)</f>
        <v>1186047</v>
      </c>
      <c r="BK223" s="15"/>
      <c r="BL223" s="14"/>
      <c r="BN223" s="199">
        <f>[5]TMWh!$I201</f>
        <v>38376616</v>
      </c>
      <c r="BO223" s="199">
        <f>[5]TMWh!$O201</f>
        <v>38049213</v>
      </c>
      <c r="BP223" s="145"/>
      <c r="BQ223" s="14"/>
      <c r="BR223" s="14"/>
      <c r="BS223" s="199">
        <f>[3]RC!$I201</f>
        <v>1444442.9166666667</v>
      </c>
      <c r="BX223" s="199">
        <f>[3]CC!$I201</f>
        <v>162096.83333333334</v>
      </c>
    </row>
    <row r="224" spans="1:76">
      <c r="A224" s="2">
        <v>2009</v>
      </c>
      <c r="B224" s="2">
        <v>6</v>
      </c>
      <c r="C224" s="14">
        <f t="shared" si="87"/>
        <v>1252</v>
      </c>
      <c r="D224" s="14">
        <f t="shared" si="88"/>
        <v>6648</v>
      </c>
      <c r="E224" s="14">
        <f t="shared" si="89"/>
        <v>12280</v>
      </c>
      <c r="F224" s="15"/>
      <c r="G224" s="200">
        <f>[4]FCST!$D164</f>
        <v>1440419</v>
      </c>
      <c r="H224" s="200">
        <f>[4]FCST!$E164</f>
        <v>161244</v>
      </c>
      <c r="I224" s="200">
        <f>[4]FCST!$H164</f>
        <v>23331</v>
      </c>
      <c r="J224" s="15">
        <f t="shared" si="75"/>
        <v>3451680</v>
      </c>
      <c r="K224" s="199">
        <f>[5]RMWh!$L202</f>
        <v>1802939</v>
      </c>
      <c r="L224" s="199">
        <f>[5]CMWh!$L202</f>
        <v>1071880</v>
      </c>
      <c r="M224" s="199">
        <f>[5]IMWh!$E202</f>
        <v>288209</v>
      </c>
      <c r="N224" s="42">
        <f>'Billing Mo'!AH224</f>
        <v>90738</v>
      </c>
      <c r="O224" s="15">
        <f>'Billing Mo'!AI224</f>
        <v>189908</v>
      </c>
      <c r="P224" s="199">
        <f>[5]SHLMWh!$E202</f>
        <v>2147</v>
      </c>
      <c r="Q224" s="199">
        <f>[5]SPAMWh!$L202</f>
        <v>286505</v>
      </c>
      <c r="R224" s="25"/>
      <c r="S224" s="15">
        <f>[1]RESID!$AB322/[1]RESID!$U322*1000</f>
        <v>1251.6767690512274</v>
      </c>
      <c r="T224" s="25">
        <f t="shared" si="79"/>
        <v>1252</v>
      </c>
      <c r="U224" s="145"/>
      <c r="V224" s="15">
        <f>[1]COML!$AB322/[1]COML!$J322*1000</f>
        <v>6647.5651807199019</v>
      </c>
      <c r="W224" s="25">
        <f t="shared" si="63"/>
        <v>6648</v>
      </c>
      <c r="X224" s="145"/>
      <c r="Y224" s="15">
        <f>[1]SPA!$AB322/[1]SPA!$F322*1000</f>
        <v>12184.96151065368</v>
      </c>
      <c r="Z224" s="25">
        <f t="shared" si="90"/>
        <v>12280</v>
      </c>
      <c r="AA224" s="145"/>
      <c r="AC224" s="7"/>
      <c r="AE224" s="199">
        <f>[5]RMWh!$I202</f>
        <v>19361727</v>
      </c>
      <c r="AF224" s="199">
        <f>[5]RMWh!$O202</f>
        <v>19158342</v>
      </c>
      <c r="AG224" s="112"/>
      <c r="AH224" s="14"/>
      <c r="AJ224" s="199">
        <f>[5]CMWh!$I202</f>
        <v>11921787</v>
      </c>
      <c r="AK224" s="199">
        <f>[5]CMWh!$O202</f>
        <v>11931748</v>
      </c>
      <c r="AL224" s="138"/>
      <c r="AM224" s="14"/>
      <c r="AO224" s="199">
        <f>[5]SPAMWh!$I202</f>
        <v>3244072</v>
      </c>
      <c r="AP224" s="199">
        <f>[5]SPAMWh!$O202</f>
        <v>3254812</v>
      </c>
      <c r="AQ224" s="138"/>
      <c r="AR224" s="14"/>
      <c r="AT224" s="14">
        <f t="shared" si="91"/>
        <v>13409.825237634939</v>
      </c>
      <c r="AU224" s="14">
        <f t="shared" si="92"/>
        <v>13268.961909381402</v>
      </c>
      <c r="AV224" s="14"/>
      <c r="AW224" s="14"/>
      <c r="AX224" s="14"/>
      <c r="AY224" s="14">
        <f t="shared" si="93"/>
        <v>73602.560474805301</v>
      </c>
      <c r="AZ224" s="14">
        <f t="shared" si="94"/>
        <v>73664.057556148007</v>
      </c>
      <c r="BA224" s="14"/>
      <c r="BB224" s="14"/>
      <c r="BD224" s="15">
        <f>SUM(TOTAL_PEF_B!O213:O224)</f>
        <v>2365584</v>
      </c>
      <c r="BF224" s="15"/>
      <c r="BG224" s="14"/>
      <c r="BI224" s="15">
        <f>SUM('Billing Mo'!AH213:AH224)</f>
        <v>1169034</v>
      </c>
      <c r="BK224" s="15"/>
      <c r="BL224" s="14"/>
      <c r="BN224" s="199">
        <f>[5]TMWh!$I202</f>
        <v>38083807</v>
      </c>
      <c r="BO224" s="199">
        <f>[5]TMWh!$O202</f>
        <v>37901123</v>
      </c>
      <c r="BP224" s="145"/>
      <c r="BQ224" s="14"/>
      <c r="BR224" s="14"/>
      <c r="BS224" s="199">
        <f>[3]RC!$I202</f>
        <v>1443846.3333333333</v>
      </c>
      <c r="BX224" s="199">
        <f>[3]CC!$I202</f>
        <v>161975.16666666666</v>
      </c>
    </row>
    <row r="225" spans="1:76">
      <c r="A225" s="2">
        <v>2009</v>
      </c>
      <c r="B225" s="2">
        <v>7</v>
      </c>
      <c r="C225" s="14">
        <f t="shared" si="87"/>
        <v>1375</v>
      </c>
      <c r="D225" s="14">
        <f t="shared" si="88"/>
        <v>7002</v>
      </c>
      <c r="E225" s="14">
        <f t="shared" si="89"/>
        <v>11818</v>
      </c>
      <c r="F225" s="15"/>
      <c r="G225" s="200">
        <f>[4]FCST!$D165</f>
        <v>1439991</v>
      </c>
      <c r="H225" s="200">
        <f>[4]FCST!$E165</f>
        <v>161180</v>
      </c>
      <c r="I225" s="200">
        <f>[4]FCST!$H165</f>
        <v>23295</v>
      </c>
      <c r="J225" s="15">
        <f t="shared" si="75"/>
        <v>3670810</v>
      </c>
      <c r="K225" s="199">
        <f>[5]RMWh!$L203</f>
        <v>1979687</v>
      </c>
      <c r="L225" s="199">
        <f>[5]CMWh!$L203</f>
        <v>1128558</v>
      </c>
      <c r="M225" s="199">
        <f>[5]IMWh!$E203</f>
        <v>285092</v>
      </c>
      <c r="N225" s="42">
        <f>'Billing Mo'!AH225</f>
        <v>93511</v>
      </c>
      <c r="O225" s="15">
        <f>'Billing Mo'!AI225</f>
        <v>198913</v>
      </c>
      <c r="P225" s="199">
        <f>[5]SHLMWh!$E203</f>
        <v>2162</v>
      </c>
      <c r="Q225" s="199">
        <f>[5]SPAMWh!$L203</f>
        <v>275311</v>
      </c>
      <c r="R225" s="25"/>
      <c r="S225" s="15">
        <f>[1]RESID!$AB323/[1]RESID!$U323*1000</f>
        <v>1374.7912313340846</v>
      </c>
      <c r="T225" s="25">
        <f t="shared" si="79"/>
        <v>1375</v>
      </c>
      <c r="U225" s="145"/>
      <c r="V225" s="15">
        <f>[1]COML!$AB323/[1]COML!$J323*1000</f>
        <v>7001.8488646234018</v>
      </c>
      <c r="W225" s="25">
        <f t="shared" si="63"/>
        <v>7002</v>
      </c>
      <c r="X225" s="145"/>
      <c r="Y225" s="15">
        <f>[1]SPA!$AB323/[1]SPA!$F323*1000</f>
        <v>11725.840112440905</v>
      </c>
      <c r="Z225" s="25">
        <f t="shared" si="90"/>
        <v>11818</v>
      </c>
      <c r="AA225" s="145"/>
      <c r="AC225" s="7"/>
      <c r="AE225" s="199">
        <f>[5]RMWh!$I203</f>
        <v>19476388</v>
      </c>
      <c r="AF225" s="199">
        <f>[5]RMWh!$O203</f>
        <v>19137395</v>
      </c>
      <c r="AG225" s="112"/>
      <c r="AH225" s="14"/>
      <c r="AJ225" s="199">
        <f>[5]CMWh!$I203</f>
        <v>11941248</v>
      </c>
      <c r="AK225" s="199">
        <f>[5]CMWh!$O203</f>
        <v>11916049</v>
      </c>
      <c r="AL225" s="138"/>
      <c r="AM225" s="14"/>
      <c r="AO225" s="199">
        <f>[5]SPAMWh!$I203</f>
        <v>3248792</v>
      </c>
      <c r="AP225" s="199">
        <f>[5]SPAMWh!$O203</f>
        <v>3248714</v>
      </c>
      <c r="AQ225" s="138"/>
      <c r="AR225" s="14"/>
      <c r="AT225" s="14">
        <f t="shared" si="91"/>
        <v>13494.53969115469</v>
      </c>
      <c r="AU225" s="14">
        <f t="shared" si="92"/>
        <v>13259.662747158523</v>
      </c>
      <c r="AV225" s="14"/>
      <c r="AW225" s="14"/>
      <c r="AX225" s="14"/>
      <c r="AY225" s="14">
        <f t="shared" si="93"/>
        <v>73778.696310987347</v>
      </c>
      <c r="AZ225" s="14">
        <f t="shared" si="94"/>
        <v>73623.004931967269</v>
      </c>
      <c r="BA225" s="14"/>
      <c r="BB225" s="14"/>
      <c r="BD225" s="15">
        <f>SUM(TOTAL_PEF_B!O214:O225)</f>
        <v>2336962</v>
      </c>
      <c r="BF225" s="15"/>
      <c r="BG225" s="14"/>
      <c r="BI225" s="15">
        <f>SUM('Billing Mo'!AH214:AH225)</f>
        <v>1160753</v>
      </c>
      <c r="BK225" s="15"/>
      <c r="BL225" s="14"/>
      <c r="BN225" s="199">
        <f>[5]TMWh!$I203</f>
        <v>38180293</v>
      </c>
      <c r="BO225" s="199">
        <f>[5]TMWh!$O203</f>
        <v>37816023</v>
      </c>
      <c r="BP225" s="145"/>
      <c r="BQ225" s="14"/>
      <c r="BR225" s="14"/>
      <c r="BS225" s="199">
        <f>[3]RC!$I203</f>
        <v>1443279.1666666667</v>
      </c>
      <c r="BX225" s="199">
        <f>[3]CC!$I203</f>
        <v>161852.25</v>
      </c>
    </row>
    <row r="226" spans="1:76">
      <c r="A226" s="2">
        <v>2009</v>
      </c>
      <c r="B226" s="2">
        <v>8</v>
      </c>
      <c r="C226" s="14">
        <f t="shared" si="87"/>
        <v>1418</v>
      </c>
      <c r="D226" s="14">
        <f t="shared" si="88"/>
        <v>7008</v>
      </c>
      <c r="E226" s="14">
        <f t="shared" si="89"/>
        <v>11876</v>
      </c>
      <c r="F226" s="15"/>
      <c r="G226" s="200">
        <f>[4]FCST!$D166</f>
        <v>1439775</v>
      </c>
      <c r="H226" s="200">
        <f>[4]FCST!$E166</f>
        <v>161266</v>
      </c>
      <c r="I226" s="200">
        <f>[4]FCST!$H166</f>
        <v>23337</v>
      </c>
      <c r="J226" s="15">
        <f t="shared" si="75"/>
        <v>3740849</v>
      </c>
      <c r="K226" s="199">
        <f>[5]RMWh!$L204</f>
        <v>2041015</v>
      </c>
      <c r="L226" s="199">
        <f>[5]CMWh!$L204</f>
        <v>1130135</v>
      </c>
      <c r="M226" s="199">
        <f>[5]IMWh!$E204</f>
        <v>290414</v>
      </c>
      <c r="N226" s="42">
        <f>'Billing Mo'!AH226</f>
        <v>84794</v>
      </c>
      <c r="O226" s="15">
        <f>'Billing Mo'!AI226</f>
        <v>180049</v>
      </c>
      <c r="P226" s="199">
        <f>[5]SHLMWh!$E204</f>
        <v>2141</v>
      </c>
      <c r="Q226" s="199">
        <f>[5]SPAMWh!$L204</f>
        <v>277144</v>
      </c>
      <c r="R226" s="25"/>
      <c r="S226" s="15">
        <f>[1]RESID!$AB324/[1]RESID!$U324*1000</f>
        <v>1417.5930266881978</v>
      </c>
      <c r="T226" s="25">
        <f t="shared" si="79"/>
        <v>1418</v>
      </c>
      <c r="U226" s="145"/>
      <c r="V226" s="15">
        <f>[1]COML!$AB324/[1]COML!$J324*1000</f>
        <v>7007.8937903835895</v>
      </c>
      <c r="W226" s="25">
        <f t="shared" si="63"/>
        <v>7008</v>
      </c>
      <c r="X226" s="145"/>
      <c r="Y226" s="15">
        <f>[1]SPA!$AB324/[1]SPA!$F324*1000</f>
        <v>12145.849767727233</v>
      </c>
      <c r="Z226" s="25">
        <f t="shared" si="90"/>
        <v>11876</v>
      </c>
      <c r="AA226" s="145"/>
      <c r="AC226" s="7"/>
      <c r="AE226" s="199">
        <f>[5]RMWh!$I204</f>
        <v>19462267</v>
      </c>
      <c r="AF226" s="199">
        <f>[5]RMWh!$O204</f>
        <v>19106285</v>
      </c>
      <c r="AG226" s="112"/>
      <c r="AH226" s="14"/>
      <c r="AJ226" s="199">
        <f>[5]CMWh!$I204</f>
        <v>11892077</v>
      </c>
      <c r="AK226" s="199">
        <f>[5]CMWh!$O204</f>
        <v>11864692</v>
      </c>
      <c r="AL226" s="138"/>
      <c r="AM226" s="14"/>
      <c r="AO226" s="199">
        <f>[5]SPAMWh!$I204</f>
        <v>3236367</v>
      </c>
      <c r="AP226" s="199">
        <f>[5]SPAMWh!$O204</f>
        <v>3233677</v>
      </c>
      <c r="AQ226" s="138"/>
      <c r="AR226" s="14"/>
      <c r="AT226" s="14">
        <f t="shared" si="91"/>
        <v>13489.841083668573</v>
      </c>
      <c r="AU226" s="14">
        <f t="shared" si="92"/>
        <v>13243.100012412768</v>
      </c>
      <c r="AV226" s="14"/>
      <c r="AW226" s="14"/>
      <c r="AX226" s="14"/>
      <c r="AY226" s="14">
        <f t="shared" si="93"/>
        <v>73530.281888988044</v>
      </c>
      <c r="AZ226" s="14">
        <f t="shared" si="94"/>
        <v>73360.956819067127</v>
      </c>
      <c r="BA226" s="14"/>
      <c r="BB226" s="14"/>
      <c r="BD226" s="15">
        <f>SUM(TOTAL_PEF_B!O215:O226)</f>
        <v>2285496</v>
      </c>
      <c r="BF226" s="15"/>
      <c r="BG226" s="14"/>
      <c r="BI226" s="15">
        <f>SUM('Billing Mo'!AH215:AH226)</f>
        <v>1142375</v>
      </c>
      <c r="BK226" s="15"/>
      <c r="BL226" s="14"/>
      <c r="BN226" s="199">
        <f>[5]TMWh!$I204</f>
        <v>38063150</v>
      </c>
      <c r="BO226" s="199">
        <f>[5]TMWh!$O204</f>
        <v>37677093</v>
      </c>
      <c r="BP226" s="145"/>
      <c r="BQ226" s="14"/>
      <c r="BR226" s="14"/>
      <c r="BS226" s="199">
        <f>[3]RC!$I204</f>
        <v>1442735.0833333333</v>
      </c>
      <c r="BX226" s="199">
        <f>[3]CC!$I204</f>
        <v>161730.33333333334</v>
      </c>
    </row>
    <row r="227" spans="1:76">
      <c r="A227" s="2">
        <v>2009</v>
      </c>
      <c r="B227" s="2">
        <v>9</v>
      </c>
      <c r="C227" s="14">
        <f t="shared" si="87"/>
        <v>1405</v>
      </c>
      <c r="D227" s="14">
        <f t="shared" si="88"/>
        <v>7077</v>
      </c>
      <c r="E227" s="14">
        <f t="shared" si="89"/>
        <v>13283</v>
      </c>
      <c r="F227" s="15"/>
      <c r="G227" s="200">
        <f>[4]FCST!$D167</f>
        <v>1437863</v>
      </c>
      <c r="H227" s="200">
        <f>[4]FCST!$E167</f>
        <v>161135</v>
      </c>
      <c r="I227" s="200">
        <f>[4]FCST!$H167</f>
        <v>23384</v>
      </c>
      <c r="J227" s="15">
        <f t="shared" si="75"/>
        <v>3764145</v>
      </c>
      <c r="K227" s="199">
        <f>[5]RMWh!$L205</f>
        <v>2020555</v>
      </c>
      <c r="L227" s="199">
        <f>[5]CMWh!$L205</f>
        <v>1140291</v>
      </c>
      <c r="M227" s="199">
        <f>[5]IMWh!$E205</f>
        <v>290528</v>
      </c>
      <c r="N227" s="42">
        <f>'Billing Mo'!AH227</f>
        <v>111504</v>
      </c>
      <c r="O227" s="15">
        <f>'Billing Mo'!AI227</f>
        <v>195046</v>
      </c>
      <c r="P227" s="199">
        <f>[5]SHLMWh!$E205</f>
        <v>2153</v>
      </c>
      <c r="Q227" s="199">
        <f>[5]SPAMWh!$L205</f>
        <v>310618</v>
      </c>
      <c r="R227" s="25"/>
      <c r="S227" s="15">
        <f>[1]RESID!$AB325/[1]RESID!$U325*1000</f>
        <v>1405.2486224348218</v>
      </c>
      <c r="T227" s="25">
        <f t="shared" si="79"/>
        <v>1405</v>
      </c>
      <c r="U227" s="145"/>
      <c r="V227" s="15">
        <f>[1]COML!$AB325/[1]COML!$J325*1000</f>
        <v>7076.6189840816705</v>
      </c>
      <c r="W227" s="25">
        <f t="shared" si="63"/>
        <v>7077</v>
      </c>
      <c r="X227" s="145"/>
      <c r="Y227" s="15">
        <f>[1]SPA!$AB325/[1]SPA!$F325*1000</f>
        <v>13373.143324579154</v>
      </c>
      <c r="Z227" s="25">
        <f t="shared" si="90"/>
        <v>13283</v>
      </c>
      <c r="AA227" s="145"/>
      <c r="AC227" s="7"/>
      <c r="AE227" s="199">
        <f>[5]RMWh!$I205</f>
        <v>19313368</v>
      </c>
      <c r="AF227" s="199">
        <f>[5]RMWh!$O205</f>
        <v>19042709</v>
      </c>
      <c r="AG227" s="112"/>
      <c r="AH227" s="14"/>
      <c r="AJ227" s="199">
        <f>[5]CMWh!$I205</f>
        <v>11803830</v>
      </c>
      <c r="AK227" s="199">
        <f>[5]CMWh!$O205</f>
        <v>11801250</v>
      </c>
      <c r="AL227" s="138"/>
      <c r="AM227" s="14"/>
      <c r="AO227" s="199">
        <f>[5]SPAMWh!$I205</f>
        <v>3217189</v>
      </c>
      <c r="AP227" s="199">
        <f>[5]SPAMWh!$O205</f>
        <v>3220205</v>
      </c>
      <c r="AQ227" s="138"/>
      <c r="AR227" s="14"/>
      <c r="AT227" s="14">
        <f t="shared" si="91"/>
        <v>13392.207628309352</v>
      </c>
      <c r="AU227" s="14">
        <f t="shared" si="92"/>
        <v>13204.528217630148</v>
      </c>
      <c r="AV227" s="14"/>
      <c r="AW227" s="14"/>
      <c r="AX227" s="14"/>
      <c r="AY227" s="14">
        <f t="shared" si="93"/>
        <v>73035.743933967417</v>
      </c>
      <c r="AZ227" s="14">
        <f t="shared" si="94"/>
        <v>73019.780283241373</v>
      </c>
      <c r="BA227" s="14"/>
      <c r="BB227" s="14"/>
      <c r="BD227" s="15">
        <f>SUM(TOTAL_PEF_B!O216:O227)</f>
        <v>2250219</v>
      </c>
      <c r="BF227" s="15"/>
      <c r="BG227" s="14"/>
      <c r="BI227" s="15">
        <f>SUM('Billing Mo'!AH216:AH227)</f>
        <v>1167259</v>
      </c>
      <c r="BK227" s="15"/>
      <c r="BL227" s="14"/>
      <c r="BN227" s="199">
        <f>[5]TMWh!$I205</f>
        <v>37760750</v>
      </c>
      <c r="BO227" s="199">
        <f>[5]TMWh!$O205</f>
        <v>37490527</v>
      </c>
      <c r="BP227" s="145"/>
      <c r="BQ227" s="14"/>
      <c r="BR227" s="14"/>
      <c r="BS227" s="199">
        <f>[3]RC!$I205</f>
        <v>1442134.75</v>
      </c>
      <c r="BX227" s="199">
        <f>[3]CC!$I205</f>
        <v>161617.16666666666</v>
      </c>
    </row>
    <row r="228" spans="1:76">
      <c r="A228" s="2">
        <v>2009</v>
      </c>
      <c r="B228" s="2">
        <v>10</v>
      </c>
      <c r="C228" s="14">
        <f t="shared" si="87"/>
        <v>1201</v>
      </c>
      <c r="D228" s="14">
        <f t="shared" si="88"/>
        <v>6465</v>
      </c>
      <c r="E228" s="14">
        <f t="shared" si="89"/>
        <v>12451</v>
      </c>
      <c r="F228" s="15"/>
      <c r="G228" s="200">
        <f>[4]FCST!$D168</f>
        <v>1436780</v>
      </c>
      <c r="H228" s="200">
        <f>[4]FCST!$E168</f>
        <v>161046</v>
      </c>
      <c r="I228" s="200">
        <f>[4]FCST!$H168</f>
        <v>23397</v>
      </c>
      <c r="J228" s="15">
        <f t="shared" si="75"/>
        <v>3295487</v>
      </c>
      <c r="K228" s="199">
        <f>[5]RMWh!$L206</f>
        <v>1724923</v>
      </c>
      <c r="L228" s="199">
        <f>[5]CMWh!$L206</f>
        <v>1041226</v>
      </c>
      <c r="M228" s="199">
        <f>[5]IMWh!$E206</f>
        <v>235858</v>
      </c>
      <c r="N228" s="42">
        <f>'Billing Mo'!AH228</f>
        <v>47448</v>
      </c>
      <c r="O228" s="15">
        <f>'Billing Mo'!AI228</f>
        <v>179311</v>
      </c>
      <c r="P228" s="199">
        <f>[5]SHLMWh!$E206</f>
        <v>2160</v>
      </c>
      <c r="Q228" s="199">
        <f>[5]SPAMWh!$L206</f>
        <v>291320</v>
      </c>
      <c r="R228" s="25"/>
      <c r="S228" s="15">
        <f>[1]RESID!$AB326/[1]RESID!$U326*1000</f>
        <v>1200.547752613483</v>
      </c>
      <c r="T228" s="25">
        <f t="shared" si="79"/>
        <v>1201</v>
      </c>
      <c r="U228" s="145"/>
      <c r="V228" s="15">
        <f>[1]COML!$AB326/[1]COML!$J326*1000</f>
        <v>6465.3949803161831</v>
      </c>
      <c r="W228" s="25">
        <f t="shared" si="63"/>
        <v>6465</v>
      </c>
      <c r="X228" s="145"/>
      <c r="Y228" s="15">
        <f>[1]SPA!$AB326/[1]SPA!$F326*1000</f>
        <v>12640.80534583008</v>
      </c>
      <c r="Z228" s="25">
        <f t="shared" si="90"/>
        <v>12451</v>
      </c>
      <c r="AA228" s="145"/>
      <c r="AC228" s="7"/>
      <c r="AE228" s="199">
        <f>[5]RMWh!$I206</f>
        <v>19442061</v>
      </c>
      <c r="AF228" s="199">
        <f>[5]RMWh!$O206</f>
        <v>19020477</v>
      </c>
      <c r="AG228" s="112"/>
      <c r="AH228" s="14"/>
      <c r="AJ228" s="199">
        <f>[5]CMWh!$I206</f>
        <v>11826825</v>
      </c>
      <c r="AK228" s="199">
        <f>[5]CMWh!$O206</f>
        <v>11786659</v>
      </c>
      <c r="AL228" s="138"/>
      <c r="AM228" s="14"/>
      <c r="AO228" s="199">
        <f>[5]SPAMWh!$I206</f>
        <v>3222233</v>
      </c>
      <c r="AP228" s="199">
        <f>[5]SPAMWh!$O206</f>
        <v>3213819</v>
      </c>
      <c r="AQ228" s="138"/>
      <c r="AR228" s="14"/>
      <c r="AT228" s="14">
        <f t="shared" si="91"/>
        <v>13486.270122488459</v>
      </c>
      <c r="AU228" s="14">
        <f t="shared" si="92"/>
        <v>13193.832211542744</v>
      </c>
      <c r="AV228" s="14"/>
      <c r="AW228" s="14"/>
      <c r="AX228" s="14"/>
      <c r="AY228" s="14">
        <f t="shared" si="93"/>
        <v>73230.661110457513</v>
      </c>
      <c r="AZ228" s="14">
        <f t="shared" si="94"/>
        <v>72981.956768069547</v>
      </c>
      <c r="BA228" s="14"/>
      <c r="BB228" s="14"/>
      <c r="BD228" s="15">
        <f>SUM(TOTAL_PEF_B!O217:O228)</f>
        <v>2222163</v>
      </c>
      <c r="BF228" s="15"/>
      <c r="BG228" s="14"/>
      <c r="BI228" s="15">
        <f>SUM('Billing Mo'!AH217:AH228)</f>
        <v>1086173</v>
      </c>
      <c r="BK228" s="15"/>
      <c r="BL228" s="14"/>
      <c r="BN228" s="199">
        <f>[5]TMWh!$I206</f>
        <v>37838725</v>
      </c>
      <c r="BO228" s="199">
        <f>[5]TMWh!$O206</f>
        <v>37368561</v>
      </c>
      <c r="BP228" s="145"/>
      <c r="BQ228" s="14"/>
      <c r="BR228" s="14"/>
      <c r="BS228" s="199">
        <f>[3]RC!$I206</f>
        <v>1441618.8333333333</v>
      </c>
      <c r="BX228" s="199">
        <f>[3]CC!$I206</f>
        <v>161501</v>
      </c>
    </row>
    <row r="229" spans="1:76">
      <c r="A229" s="2">
        <v>2009</v>
      </c>
      <c r="B229" s="2">
        <v>11</v>
      </c>
      <c r="C229" s="14">
        <f t="shared" si="87"/>
        <v>930</v>
      </c>
      <c r="D229" s="14">
        <f t="shared" si="88"/>
        <v>5774</v>
      </c>
      <c r="E229" s="14">
        <f t="shared" si="89"/>
        <v>11732</v>
      </c>
      <c r="F229" s="15"/>
      <c r="G229" s="200">
        <f>[4]FCST!$D169</f>
        <v>1438125</v>
      </c>
      <c r="H229" s="200">
        <f>[4]FCST!$E169</f>
        <v>161061</v>
      </c>
      <c r="I229" s="200">
        <f>[4]FCST!$H169</f>
        <v>23328</v>
      </c>
      <c r="J229" s="15">
        <f t="shared" si="75"/>
        <v>2842434</v>
      </c>
      <c r="K229" s="199">
        <f>[5]RMWh!$L207</f>
        <v>1337712</v>
      </c>
      <c r="L229" s="199">
        <f>[5]CMWh!$L207</f>
        <v>930044</v>
      </c>
      <c r="M229" s="199">
        <f>[5]IMWh!$E207</f>
        <v>298839</v>
      </c>
      <c r="N229" s="42">
        <f>'Billing Mo'!AH229</f>
        <v>122867</v>
      </c>
      <c r="O229" s="15">
        <f>'Billing Mo'!AI229</f>
        <v>201439</v>
      </c>
      <c r="P229" s="199">
        <f>[5]SHLMWh!$E207</f>
        <v>2159</v>
      </c>
      <c r="Q229" s="199">
        <f>[5]SPAMWh!$L207</f>
        <v>273680</v>
      </c>
      <c r="R229" s="25"/>
      <c r="S229" s="15">
        <f>[1]RESID!$AB327/[1]RESID!$U327*1000</f>
        <v>930.17783572359849</v>
      </c>
      <c r="T229" s="25">
        <f t="shared" si="79"/>
        <v>930</v>
      </c>
      <c r="U229" s="145"/>
      <c r="V229" s="15">
        <f>[1]COML!$AB327/[1]COML!$J327*1000</f>
        <v>5774.4829598723472</v>
      </c>
      <c r="W229" s="25">
        <f t="shared" si="63"/>
        <v>5774</v>
      </c>
      <c r="X229" s="145"/>
      <c r="Y229" s="15">
        <f>[1]SPA!$AB327/[1]SPA!$F327*1000</f>
        <v>11133.349605402327</v>
      </c>
      <c r="Z229" s="25">
        <f t="shared" si="90"/>
        <v>11732</v>
      </c>
      <c r="AA229" s="145"/>
      <c r="AC229" s="7"/>
      <c r="AE229" s="199">
        <f>[5]RMWh!$I207</f>
        <v>19583955</v>
      </c>
      <c r="AF229" s="199">
        <f>[5]RMWh!$O207</f>
        <v>18994191</v>
      </c>
      <c r="AG229" s="112"/>
      <c r="AH229" s="14"/>
      <c r="AJ229" s="199">
        <f>[5]CMWh!$I207</f>
        <v>11860921</v>
      </c>
      <c r="AK229" s="199">
        <f>[5]CMWh!$O207</f>
        <v>11753812</v>
      </c>
      <c r="AL229" s="138"/>
      <c r="AM229" s="14"/>
      <c r="AO229" s="199">
        <f>[5]SPAMWh!$I207</f>
        <v>3229938</v>
      </c>
      <c r="AP229" s="199">
        <f>[5]SPAMWh!$O207</f>
        <v>3203987</v>
      </c>
      <c r="AQ229" s="138"/>
      <c r="AR229" s="14"/>
      <c r="AT229" s="14">
        <f t="shared" si="91"/>
        <v>13588.1891739684</v>
      </c>
      <c r="AU229" s="14">
        <f t="shared" si="92"/>
        <v>13178.985578474218</v>
      </c>
      <c r="AV229" s="14"/>
      <c r="AW229" s="14"/>
      <c r="AX229" s="14"/>
      <c r="AY229" s="14">
        <f t="shared" si="93"/>
        <v>73496.086916109853</v>
      </c>
      <c r="AZ229" s="14">
        <f t="shared" si="94"/>
        <v>72832.386991500491</v>
      </c>
      <c r="BA229" s="14"/>
      <c r="BB229" s="14"/>
      <c r="BD229" s="15">
        <f>SUM(TOTAL_PEF_B!O218:O229)</f>
        <v>2187220</v>
      </c>
      <c r="BF229" s="15"/>
      <c r="BG229" s="14"/>
      <c r="BI229" s="15">
        <f>SUM('Billing Mo'!AH218:AH229)</f>
        <v>1063849</v>
      </c>
      <c r="BK229" s="15"/>
      <c r="BL229" s="14"/>
      <c r="BN229" s="199">
        <f>[5]TMWh!$I207</f>
        <v>38010060</v>
      </c>
      <c r="BO229" s="199">
        <f>[5]TMWh!$O207</f>
        <v>37287236</v>
      </c>
      <c r="BP229" s="145"/>
      <c r="BQ229" s="14"/>
      <c r="BR229" s="14"/>
      <c r="BS229" s="199">
        <f>[3]RC!$I207</f>
        <v>1441248.3333333333</v>
      </c>
      <c r="BX229" s="199">
        <f>[3]CC!$I207</f>
        <v>161381.66666666666</v>
      </c>
    </row>
    <row r="230" spans="1:76">
      <c r="A230" s="2">
        <v>2009</v>
      </c>
      <c r="B230" s="2">
        <v>12</v>
      </c>
      <c r="C230" s="14">
        <f>ROUND(K230/G230*1000,0)</f>
        <v>910</v>
      </c>
      <c r="D230" s="14">
        <f>ROUND(L230/H230*1000,0)</f>
        <v>5609</v>
      </c>
      <c r="E230" s="14">
        <f>ROUND(Q230/I230*1000,0)</f>
        <v>10693</v>
      </c>
      <c r="F230" s="15"/>
      <c r="G230" s="200">
        <f>[4]FCST!$D170</f>
        <v>1439249</v>
      </c>
      <c r="H230" s="200">
        <f>[4]FCST!$E170</f>
        <v>161022</v>
      </c>
      <c r="I230" s="200">
        <f>[4]FCST!$H170</f>
        <v>23349</v>
      </c>
      <c r="J230" s="15">
        <f t="shared" si="75"/>
        <v>2723617</v>
      </c>
      <c r="K230" s="199">
        <f>[5]RMWh!$L208</f>
        <v>1309558</v>
      </c>
      <c r="L230" s="199">
        <f>[5]CMWh!$L208</f>
        <v>903114</v>
      </c>
      <c r="M230" s="199">
        <f>[5]IMWh!$E208</f>
        <v>259114</v>
      </c>
      <c r="N230" s="42">
        <f>'Billing Mo'!AH230</f>
        <v>80035</v>
      </c>
      <c r="O230" s="15">
        <f>'Billing Mo'!AI230</f>
        <v>168101</v>
      </c>
      <c r="P230" s="199">
        <f>[5]SHLMWh!$E208</f>
        <v>2169</v>
      </c>
      <c r="Q230" s="199">
        <f>[5]SPAMWh!$L208</f>
        <v>249662</v>
      </c>
      <c r="R230" s="25"/>
      <c r="S230" s="15">
        <f>[1]RESID!$AB328/[1]RESID!$U328*1000</f>
        <v>909.88981058871673</v>
      </c>
      <c r="T230" s="25">
        <f t="shared" si="79"/>
        <v>910</v>
      </c>
      <c r="U230" s="145"/>
      <c r="V230" s="15">
        <f>[1]COML!$AB328/[1]COML!$J328*1000</f>
        <v>5608.6373290606252</v>
      </c>
      <c r="W230" s="25">
        <f t="shared" si="63"/>
        <v>5609</v>
      </c>
      <c r="X230" s="145"/>
      <c r="Y230" s="15">
        <f>[1]SPA!$AB328/[1]SPA!$F328*1000</f>
        <v>10712.808410212399</v>
      </c>
      <c r="Z230" s="25">
        <f t="shared" si="64"/>
        <v>10693</v>
      </c>
      <c r="AA230" s="145"/>
      <c r="AC230" s="7">
        <f>S230*G230/1000</f>
        <v>1309558</v>
      </c>
      <c r="AE230" s="199">
        <f>[5]RMWh!$I208</f>
        <v>19392920</v>
      </c>
      <c r="AF230" s="199">
        <f>[5]RMWh!$O208</f>
        <v>18936711</v>
      </c>
      <c r="AG230" s="112"/>
      <c r="AH230" s="14"/>
      <c r="AI230" s="15"/>
      <c r="AJ230" s="199">
        <f>[5]CMWh!$I208</f>
        <v>11882806</v>
      </c>
      <c r="AK230" s="199">
        <f>[5]CMWh!$O208</f>
        <v>11743713</v>
      </c>
      <c r="AL230" s="138"/>
      <c r="AM230" s="14"/>
      <c r="AN230" s="15"/>
      <c r="AO230" s="199">
        <f>[5]SPAMWh!$I208</f>
        <v>3227903</v>
      </c>
      <c r="AP230" s="199">
        <f>[5]SPAMWh!$O208</f>
        <v>3198335</v>
      </c>
      <c r="AQ230" s="138"/>
      <c r="AR230" s="14"/>
      <c r="AT230" s="14">
        <f t="shared" ref="AT230:AT246" si="95">AE230/AVERAGE($G219:$G230)*1000</f>
        <v>13458.183119278005</v>
      </c>
      <c r="AU230" s="14">
        <f t="shared" ref="AU230:AU246" si="96">AF230/AVERAGE($G219:$G230)*1000</f>
        <v>13141.585914593888</v>
      </c>
      <c r="AV230" s="14"/>
      <c r="AW230" s="14"/>
      <c r="AX230" s="14"/>
      <c r="AY230" s="14">
        <f t="shared" ref="AY230:AY246" si="97">AJ230/AVERAGE($H219:$H230)*1000</f>
        <v>73665.932385518274</v>
      </c>
      <c r="AZ230" s="14">
        <f t="shared" ref="AZ230:AZ246" si="98">AK230/AVERAGE($H219:$H230)*1000</f>
        <v>72803.643164159366</v>
      </c>
      <c r="BA230" s="14"/>
      <c r="BB230" s="14"/>
      <c r="BC230" s="14"/>
      <c r="BD230" s="15">
        <f>SUM(TOTAL_PEF_B!O219:O230)</f>
        <v>2202921</v>
      </c>
      <c r="BF230" s="15"/>
      <c r="BG230" s="14"/>
      <c r="BH230" s="14"/>
      <c r="BI230" s="15">
        <f>SUM('Billing Mo'!AH219:AH230)</f>
        <v>1082467</v>
      </c>
      <c r="BK230" s="15"/>
      <c r="BL230" s="14"/>
      <c r="BM230" s="14"/>
      <c r="BN230" s="199">
        <f>[5]TMWh!$I208</f>
        <v>37816416</v>
      </c>
      <c r="BO230" s="199">
        <f>[5]TMWh!$O208</f>
        <v>37191546</v>
      </c>
      <c r="BP230" s="145"/>
      <c r="BQ230" s="14"/>
      <c r="BR230" s="14"/>
      <c r="BS230" s="199">
        <f>[3]RC!$I208</f>
        <v>1440976.0833333333</v>
      </c>
      <c r="BX230" s="199">
        <f>[3]CC!$I208</f>
        <v>161306.66666666666</v>
      </c>
    </row>
    <row r="231" spans="1:76">
      <c r="A231" s="2">
        <v>2010</v>
      </c>
      <c r="B231" s="2">
        <v>1</v>
      </c>
      <c r="C231" s="14">
        <f t="shared" ref="C231:C246" si="99">ROUND(K231/G231*1000,0)</f>
        <v>924</v>
      </c>
      <c r="D231" s="14">
        <f t="shared" ref="D231:D246" si="100">ROUND(L231/H231*1000,0)</f>
        <v>5497</v>
      </c>
      <c r="E231" s="14">
        <f t="shared" ref="E231:E246" si="101">ROUND(Q231/I231*1000,0)</f>
        <v>10775</v>
      </c>
      <c r="F231" s="15"/>
      <c r="G231" s="200">
        <f>[4]FCST!$D171</f>
        <v>1442215</v>
      </c>
      <c r="H231" s="200">
        <f>[4]FCST!$E171</f>
        <v>161016</v>
      </c>
      <c r="I231" s="200">
        <f>[4]FCST!$H171</f>
        <v>23463</v>
      </c>
      <c r="J231" s="15">
        <f t="shared" si="75"/>
        <v>2723896</v>
      </c>
      <c r="K231" s="199">
        <f>[5]RMWh!$L209</f>
        <v>1332298</v>
      </c>
      <c r="L231" s="199">
        <f>[5]CMWh!$L209</f>
        <v>885067</v>
      </c>
      <c r="M231" s="199">
        <f>[5]IMWh!$E209</f>
        <v>251583</v>
      </c>
      <c r="N231" s="42">
        <f>'Billing Mo'!AH231</f>
        <v>80009</v>
      </c>
      <c r="O231" s="15">
        <f>'Billing Mo'!AI231</f>
        <v>166048</v>
      </c>
      <c r="P231" s="199">
        <f>[5]SHLMWh!$E209</f>
        <v>2128</v>
      </c>
      <c r="Q231" s="199">
        <f>[5]SPAMWh!$L209</f>
        <v>252820</v>
      </c>
      <c r="R231" s="25"/>
      <c r="S231" s="15">
        <f>[1]RESID!$AB329/[1]RESID!$U329*1000</f>
        <v>923.78598197910856</v>
      </c>
      <c r="T231" s="25">
        <f t="shared" si="79"/>
        <v>924</v>
      </c>
      <c r="U231" s="145"/>
      <c r="V231" s="15">
        <f>[1]COML!$AB329/[1]COML!$J329*1000</f>
        <v>5496.7642967158545</v>
      </c>
      <c r="W231" s="25">
        <f t="shared" si="63"/>
        <v>5497</v>
      </c>
      <c r="X231" s="145"/>
      <c r="Y231" s="15">
        <f>[1]SPA!$AB329/[1]SPA!$F329*1000</f>
        <v>10869.770841394729</v>
      </c>
      <c r="Z231" s="25">
        <f t="shared" si="64"/>
        <v>10775</v>
      </c>
      <c r="AA231" s="145"/>
      <c r="AC231" s="7">
        <f t="shared" ref="AC231:AC274" si="102">S231*G231/1000</f>
        <v>1332298</v>
      </c>
      <c r="AE231" s="199">
        <f>[5]RMWh!$I209</f>
        <v>19856182</v>
      </c>
      <c r="AF231" s="199">
        <f>[5]RMWh!$O209</f>
        <v>18760455</v>
      </c>
      <c r="AG231" s="112"/>
      <c r="AH231" s="14"/>
      <c r="AI231" s="15"/>
      <c r="AJ231" s="199">
        <f>[5]CMWh!$I209</f>
        <v>11911077</v>
      </c>
      <c r="AK231" s="199">
        <f>[5]CMWh!$O209</f>
        <v>11742430</v>
      </c>
      <c r="AL231" s="138"/>
      <c r="AM231" s="14"/>
      <c r="AN231" s="15"/>
      <c r="AO231" s="199">
        <f>[5]SPAMWh!$I209</f>
        <v>3241172</v>
      </c>
      <c r="AP231" s="199">
        <f>[5]SPAMWh!$O209</f>
        <v>3207767</v>
      </c>
      <c r="AQ231" s="138"/>
      <c r="AR231" s="14"/>
      <c r="AT231" s="14">
        <f t="shared" si="95"/>
        <v>13780.900656008396</v>
      </c>
      <c r="AU231" s="14">
        <f t="shared" si="96"/>
        <v>13020.426918755882</v>
      </c>
      <c r="AV231" s="14"/>
      <c r="AW231" s="14"/>
      <c r="AX231" s="14"/>
      <c r="AY231" s="14">
        <f t="shared" si="97"/>
        <v>73875.887120491272</v>
      </c>
      <c r="AZ231" s="14">
        <f t="shared" si="98"/>
        <v>72829.890462488853</v>
      </c>
      <c r="BA231" s="14"/>
      <c r="BB231" s="14"/>
      <c r="BC231" s="14"/>
      <c r="BD231" s="15">
        <f>SUM(TOTAL_PEF_B!O220:O231)</f>
        <v>2196404</v>
      </c>
      <c r="BF231" s="15"/>
      <c r="BG231" s="14"/>
      <c r="BH231" s="14"/>
      <c r="BI231" s="15">
        <f>SUM('Billing Mo'!AH220:AH231)</f>
        <v>1063232</v>
      </c>
      <c r="BK231" s="15"/>
      <c r="BL231" s="14"/>
      <c r="BM231" s="14"/>
      <c r="BN231" s="199">
        <f>[5]TMWh!$I209</f>
        <v>38296487</v>
      </c>
      <c r="BO231" s="199">
        <f>[5]TMWh!$O209</f>
        <v>36998708</v>
      </c>
      <c r="BP231" s="145"/>
      <c r="BQ231" s="14"/>
      <c r="BR231" s="14"/>
      <c r="BS231" s="199">
        <f>[3]RC!$I209</f>
        <v>1440847.9166666667</v>
      </c>
      <c r="BX231" s="199">
        <f>[3]CC!$I209</f>
        <v>161230.91666666666</v>
      </c>
    </row>
    <row r="232" spans="1:76">
      <c r="A232" s="2">
        <v>2010</v>
      </c>
      <c r="B232" s="2">
        <v>2</v>
      </c>
      <c r="C232" s="14">
        <f t="shared" si="99"/>
        <v>919</v>
      </c>
      <c r="D232" s="14">
        <f t="shared" si="100"/>
        <v>5195</v>
      </c>
      <c r="E232" s="14">
        <f t="shared" si="101"/>
        <v>10201</v>
      </c>
      <c r="F232" s="15"/>
      <c r="G232" s="200">
        <f>[4]FCST!$D172</f>
        <v>1444106</v>
      </c>
      <c r="H232" s="200">
        <f>[4]FCST!$E172</f>
        <v>161060</v>
      </c>
      <c r="I232" s="200">
        <f>[4]FCST!$H172</f>
        <v>23441</v>
      </c>
      <c r="J232" s="15">
        <f t="shared" si="75"/>
        <v>2655947</v>
      </c>
      <c r="K232" s="199">
        <f>[5]RMWh!$L210</f>
        <v>1326517</v>
      </c>
      <c r="L232" s="199">
        <f>[5]CMWh!$L210</f>
        <v>836646</v>
      </c>
      <c r="M232" s="199">
        <f>[5]IMWh!$E210</f>
        <v>251486</v>
      </c>
      <c r="N232" s="42">
        <f>'Billing Mo'!AH232</f>
        <v>88375</v>
      </c>
      <c r="O232" s="15">
        <f>'Billing Mo'!AI232</f>
        <v>172935</v>
      </c>
      <c r="P232" s="199">
        <f>[5]SHLMWh!$E210</f>
        <v>2176</v>
      </c>
      <c r="Q232" s="199">
        <f>[5]SPAMWh!$L210</f>
        <v>239122</v>
      </c>
      <c r="R232" s="25"/>
      <c r="S232" s="15">
        <f>[1]RESID!$AB330/[1]RESID!$U330*1000</f>
        <v>918.57315183234471</v>
      </c>
      <c r="T232" s="25">
        <f t="shared" si="79"/>
        <v>919</v>
      </c>
      <c r="U232" s="145"/>
      <c r="V232" s="15">
        <f>[1]COML!$AB330/[1]COML!$J330*1000</f>
        <v>5194.6231218179555</v>
      </c>
      <c r="W232" s="25">
        <f t="shared" si="63"/>
        <v>5195</v>
      </c>
      <c r="X232" s="145"/>
      <c r="Y232" s="15">
        <f>[1]SPA!$AB330/[1]SPA!$F330*1000</f>
        <v>10349.809556786704</v>
      </c>
      <c r="Z232" s="25">
        <f t="shared" si="64"/>
        <v>10201</v>
      </c>
      <c r="AA232" s="145"/>
      <c r="AC232" s="7">
        <f t="shared" si="102"/>
        <v>1326517</v>
      </c>
      <c r="AE232" s="199">
        <f>[5]RMWh!$I210</f>
        <v>19913807</v>
      </c>
      <c r="AF232" s="199">
        <f>[5]RMWh!$O210</f>
        <v>18746313</v>
      </c>
      <c r="AG232" s="112"/>
      <c r="AH232" s="14"/>
      <c r="AI232" s="15"/>
      <c r="AJ232" s="199">
        <f>[5]CMWh!$I210</f>
        <v>11929106</v>
      </c>
      <c r="AK232" s="199">
        <f>[5]CMWh!$O210</f>
        <v>11765268</v>
      </c>
      <c r="AL232" s="138"/>
      <c r="AM232" s="14"/>
      <c r="AN232" s="15"/>
      <c r="AO232" s="199">
        <f>[5]SPAMWh!$I210</f>
        <v>3232142</v>
      </c>
      <c r="AP232" s="199">
        <f>[5]SPAMWh!$O210</f>
        <v>3201098</v>
      </c>
      <c r="AQ232" s="138"/>
      <c r="AR232" s="14"/>
      <c r="AT232" s="14">
        <f t="shared" si="95"/>
        <v>13821.548366431442</v>
      </c>
      <c r="AU232" s="14">
        <f t="shared" si="96"/>
        <v>13011.227427370492</v>
      </c>
      <c r="AV232" s="14"/>
      <c r="AW232" s="14"/>
      <c r="AX232" s="14"/>
      <c r="AY232" s="14">
        <f t="shared" si="97"/>
        <v>74014.180392838141</v>
      </c>
      <c r="AZ232" s="14">
        <f t="shared" si="98"/>
        <v>72997.646942032879</v>
      </c>
      <c r="BA232" s="14"/>
      <c r="BB232" s="14"/>
      <c r="BC232" s="14"/>
      <c r="BD232" s="15">
        <f>SUM(TOTAL_PEF_B!O221:O232)</f>
        <v>2192323</v>
      </c>
      <c r="BF232" s="15"/>
      <c r="BG232" s="14"/>
      <c r="BH232" s="14"/>
      <c r="BI232" s="15">
        <f>SUM('Billing Mo'!AH221:AH232)</f>
        <v>1074231</v>
      </c>
      <c r="BK232" s="15"/>
      <c r="BL232" s="14"/>
      <c r="BM232" s="14"/>
      <c r="BN232" s="199">
        <f>[5]TMWh!$I210</f>
        <v>38364973</v>
      </c>
      <c r="BO232" s="199">
        <f>[5]TMWh!$O210</f>
        <v>37002597</v>
      </c>
      <c r="BP232" s="145"/>
      <c r="BQ232" s="14"/>
      <c r="BR232" s="14"/>
      <c r="BS232" s="199">
        <f>[3]RC!$I210</f>
        <v>1440779.75</v>
      </c>
      <c r="BX232" s="199">
        <f>[3]CC!$I210</f>
        <v>161173.25</v>
      </c>
    </row>
    <row r="233" spans="1:76">
      <c r="A233" s="2">
        <v>2010</v>
      </c>
      <c r="B233" s="2">
        <v>3</v>
      </c>
      <c r="C233" s="14">
        <f t="shared" si="99"/>
        <v>823</v>
      </c>
      <c r="D233" s="14">
        <f t="shared" si="100"/>
        <v>5283</v>
      </c>
      <c r="E233" s="14">
        <f t="shared" si="101"/>
        <v>10147</v>
      </c>
      <c r="F233" s="15"/>
      <c r="G233" s="200">
        <f>[4]FCST!$D173</f>
        <v>1445891</v>
      </c>
      <c r="H233" s="200">
        <f>[4]FCST!$E173</f>
        <v>161282</v>
      </c>
      <c r="I233" s="200">
        <f>[4]FCST!$H173</f>
        <v>23504</v>
      </c>
      <c r="J233" s="15">
        <f t="shared" si="75"/>
        <v>2543234</v>
      </c>
      <c r="K233" s="199">
        <f>[5]RMWh!$L211</f>
        <v>1190677</v>
      </c>
      <c r="L233" s="199">
        <f>[5]CMWh!$L211</f>
        <v>852104</v>
      </c>
      <c r="M233" s="199">
        <f>[5]IMWh!$E211</f>
        <v>259784</v>
      </c>
      <c r="N233" s="42">
        <f>'Billing Mo'!AH233</f>
        <v>95074</v>
      </c>
      <c r="O233" s="15">
        <f>'Billing Mo'!AI233</f>
        <v>165833</v>
      </c>
      <c r="P233" s="199">
        <f>[5]SHLMWh!$E211</f>
        <v>2170</v>
      </c>
      <c r="Q233" s="199">
        <f>[5]SPAMWh!$L211</f>
        <v>238499</v>
      </c>
      <c r="R233" s="25"/>
      <c r="S233" s="15">
        <f>[1]RESID!$AB331/[1]RESID!$U331*1000</f>
        <v>823.49015243887675</v>
      </c>
      <c r="T233" s="25">
        <f t="shared" si="79"/>
        <v>823</v>
      </c>
      <c r="U233" s="145"/>
      <c r="V233" s="15">
        <f>[1]COML!$AB331/[1]COML!$J331*1000</f>
        <v>5283.3174191788294</v>
      </c>
      <c r="W233" s="25">
        <f t="shared" si="63"/>
        <v>5283</v>
      </c>
      <c r="X233" s="145"/>
      <c r="Y233" s="15">
        <f>[1]SPA!$AB331/[1]SPA!$F331*1000</f>
        <v>10029.816224399679</v>
      </c>
      <c r="Z233" s="25">
        <f t="shared" si="64"/>
        <v>10147</v>
      </c>
      <c r="AA233" s="145"/>
      <c r="AC233" s="7">
        <f t="shared" si="102"/>
        <v>1190677</v>
      </c>
      <c r="AE233" s="199">
        <f>[5]RMWh!$I211</f>
        <v>20236148</v>
      </c>
      <c r="AF233" s="199">
        <f>[5]RMWh!$O211</f>
        <v>18691598</v>
      </c>
      <c r="AG233" s="112"/>
      <c r="AH233" s="14"/>
      <c r="AI233" s="15"/>
      <c r="AJ233" s="199">
        <f>[5]CMWh!$I211</f>
        <v>11918357</v>
      </c>
      <c r="AK233" s="199">
        <f>[5]CMWh!$O211</f>
        <v>11765297</v>
      </c>
      <c r="AL233" s="138"/>
      <c r="AM233" s="14"/>
      <c r="AN233" s="15"/>
      <c r="AO233" s="199">
        <f>[5]SPAMWh!$I211</f>
        <v>3228558</v>
      </c>
      <c r="AP233" s="199">
        <f>[5]SPAMWh!$O211</f>
        <v>3200104</v>
      </c>
      <c r="AQ233" s="138"/>
      <c r="AR233" s="14"/>
      <c r="AT233" s="14">
        <f t="shared" si="95"/>
        <v>14045.150845801876</v>
      </c>
      <c r="AU233" s="14">
        <f t="shared" si="96"/>
        <v>12973.136659165009</v>
      </c>
      <c r="AV233" s="14"/>
      <c r="AW233" s="14"/>
      <c r="AX233" s="14"/>
      <c r="AY233" s="14">
        <f t="shared" si="97"/>
        <v>73959.495595379994</v>
      </c>
      <c r="AZ233" s="14">
        <f t="shared" si="98"/>
        <v>73009.680080051083</v>
      </c>
      <c r="BA233" s="14"/>
      <c r="BB233" s="14"/>
      <c r="BC233" s="14"/>
      <c r="BD233" s="15">
        <f>SUM(TOTAL_PEF_B!O222:O233)</f>
        <v>2185126</v>
      </c>
      <c r="BF233" s="15"/>
      <c r="BG233" s="14"/>
      <c r="BH233" s="14"/>
      <c r="BI233" s="15">
        <f>SUM('Billing Mo'!AH222:AH233)</f>
        <v>1077831</v>
      </c>
      <c r="BK233" s="15"/>
      <c r="BL233" s="14"/>
      <c r="BM233" s="14"/>
      <c r="BN233" s="199">
        <f>[5]TMWh!$I211</f>
        <v>38668175</v>
      </c>
      <c r="BO233" s="199">
        <f>[5]TMWh!$O211</f>
        <v>36942111</v>
      </c>
      <c r="BP233" s="145"/>
      <c r="BQ233" s="14"/>
      <c r="BR233" s="14"/>
      <c r="BS233" s="199">
        <f>[3]RC!$I211</f>
        <v>1440792.5</v>
      </c>
      <c r="BX233" s="199">
        <f>[3]CC!$I211</f>
        <v>161147.08333333334</v>
      </c>
    </row>
    <row r="234" spans="1:76">
      <c r="A234" s="2">
        <v>2010</v>
      </c>
      <c r="B234" s="2">
        <v>4</v>
      </c>
      <c r="C234" s="14">
        <f t="shared" si="99"/>
        <v>906</v>
      </c>
      <c r="D234" s="14">
        <f t="shared" si="100"/>
        <v>5657</v>
      </c>
      <c r="E234" s="14">
        <f t="shared" si="101"/>
        <v>10779</v>
      </c>
      <c r="F234" s="15"/>
      <c r="G234" s="200">
        <f>[4]FCST!$D174</f>
        <v>1445769</v>
      </c>
      <c r="H234" s="200">
        <f>[4]FCST!$E174</f>
        <v>161453</v>
      </c>
      <c r="I234" s="200">
        <f>[4]FCST!$H174</f>
        <v>23509</v>
      </c>
      <c r="J234" s="15">
        <f t="shared" si="75"/>
        <v>2763118</v>
      </c>
      <c r="K234" s="199">
        <f>[5]RMWh!$L212</f>
        <v>1309509</v>
      </c>
      <c r="L234" s="199">
        <f>[5]CMWh!$L212</f>
        <v>913341</v>
      </c>
      <c r="M234" s="199">
        <f>[5]IMWh!$E212</f>
        <v>284717</v>
      </c>
      <c r="N234" s="42">
        <f>'Billing Mo'!AH234</f>
        <v>109581</v>
      </c>
      <c r="O234" s="15">
        <f>'Billing Mo'!AI234</f>
        <v>182231</v>
      </c>
      <c r="P234" s="199">
        <f>[5]SHLMWh!$E212</f>
        <v>2153</v>
      </c>
      <c r="Q234" s="199">
        <f>[5]SPAMWh!$L212</f>
        <v>253398</v>
      </c>
      <c r="R234" s="25"/>
      <c r="S234" s="15">
        <f>[1]RESID!$AB332/[1]RESID!$U332*1000</f>
        <v>905.75257873145711</v>
      </c>
      <c r="T234" s="25">
        <f t="shared" si="79"/>
        <v>906</v>
      </c>
      <c r="U234" s="145"/>
      <c r="V234" s="15">
        <f>[1]COML!$AB332/[1]COML!$J332*1000</f>
        <v>5657.0085411853606</v>
      </c>
      <c r="W234" s="25">
        <f t="shared" si="63"/>
        <v>5657</v>
      </c>
      <c r="X234" s="145"/>
      <c r="Y234" s="15">
        <f>[1]SPA!$AB332/[1]SPA!$F332*1000</f>
        <v>10734.019570466387</v>
      </c>
      <c r="Z234" s="25">
        <f t="shared" si="64"/>
        <v>10779</v>
      </c>
      <c r="AA234" s="145"/>
      <c r="AC234" s="7">
        <f t="shared" si="102"/>
        <v>1309509</v>
      </c>
      <c r="AE234" s="199">
        <f>[5]RMWh!$I212</f>
        <v>20213822</v>
      </c>
      <c r="AF234" s="199">
        <f>[5]RMWh!$O212</f>
        <v>18749838</v>
      </c>
      <c r="AG234" s="112"/>
      <c r="AH234" s="14"/>
      <c r="AI234" s="15"/>
      <c r="AJ234" s="199">
        <f>[5]CMWh!$I212</f>
        <v>11867863</v>
      </c>
      <c r="AK234" s="199">
        <f>[5]CMWh!$O212</f>
        <v>11778074</v>
      </c>
      <c r="AL234" s="138"/>
      <c r="AM234" s="14"/>
      <c r="AN234" s="15"/>
      <c r="AO234" s="199">
        <f>[5]SPAMWh!$I212</f>
        <v>3223573</v>
      </c>
      <c r="AP234" s="199">
        <f>[5]SPAMWh!$O212</f>
        <v>3205809</v>
      </c>
      <c r="AQ234" s="138"/>
      <c r="AR234" s="14"/>
      <c r="AT234" s="14">
        <f t="shared" si="95"/>
        <v>14027.673103205867</v>
      </c>
      <c r="AU234" s="14">
        <f t="shared" si="96"/>
        <v>13011.720307127831</v>
      </c>
      <c r="AV234" s="14"/>
      <c r="AW234" s="14"/>
      <c r="AX234" s="14"/>
      <c r="AY234" s="14">
        <f t="shared" si="97"/>
        <v>73637.814997435344</v>
      </c>
      <c r="AZ234" s="14">
        <f t="shared" si="98"/>
        <v>73080.691463838375</v>
      </c>
      <c r="BA234" s="14"/>
      <c r="BB234" s="14"/>
      <c r="BC234" s="14"/>
      <c r="BD234" s="15">
        <f>SUM(TOTAL_PEF_B!O223:O234)</f>
        <v>2183492</v>
      </c>
      <c r="BF234" s="15"/>
      <c r="BG234" s="14"/>
      <c r="BH234" s="14"/>
      <c r="BI234" s="15">
        <f>SUM('Billing Mo'!AH223:AH234)</f>
        <v>1092144</v>
      </c>
      <c r="BK234" s="15"/>
      <c r="BL234" s="14"/>
      <c r="BM234" s="14"/>
      <c r="BN234" s="199">
        <f>[5]TMWh!$I212</f>
        <v>38601080</v>
      </c>
      <c r="BO234" s="199">
        <f>[5]TMWh!$O212</f>
        <v>37029543</v>
      </c>
      <c r="BP234" s="145"/>
      <c r="BQ234" s="14"/>
      <c r="BR234" s="14"/>
      <c r="BS234" s="199">
        <f>[3]RC!$I212</f>
        <v>1440996.0833333333</v>
      </c>
      <c r="BX234" s="199">
        <f>[3]CC!$I212</f>
        <v>161165.33333333334</v>
      </c>
    </row>
    <row r="235" spans="1:76">
      <c r="A235" s="2">
        <v>2010</v>
      </c>
      <c r="B235" s="2">
        <v>5</v>
      </c>
      <c r="C235" s="14">
        <f t="shared" si="99"/>
        <v>969</v>
      </c>
      <c r="D235" s="14">
        <f t="shared" si="100"/>
        <v>5807</v>
      </c>
      <c r="E235" s="14">
        <f t="shared" si="101"/>
        <v>11164</v>
      </c>
      <c r="F235" s="15"/>
      <c r="G235" s="200">
        <f>[4]FCST!$D175</f>
        <v>1444735</v>
      </c>
      <c r="H235" s="200">
        <f>[4]FCST!$E175</f>
        <v>161480</v>
      </c>
      <c r="I235" s="200">
        <f>[4]FCST!$H175</f>
        <v>23528</v>
      </c>
      <c r="J235" s="15">
        <f t="shared" si="75"/>
        <v>2894781</v>
      </c>
      <c r="K235" s="199">
        <f>[5]RMWh!$L213</f>
        <v>1399456</v>
      </c>
      <c r="L235" s="199">
        <f>[5]CMWh!$L213</f>
        <v>937685</v>
      </c>
      <c r="M235" s="199">
        <f>[5]IMWh!$E213</f>
        <v>292841</v>
      </c>
      <c r="N235" s="42">
        <f>'Billing Mo'!AH235</f>
        <v>90406</v>
      </c>
      <c r="O235" s="15">
        <f>'Billing Mo'!AI235</f>
        <v>195518</v>
      </c>
      <c r="P235" s="199">
        <f>[5]SHLMWh!$E213</f>
        <v>2128</v>
      </c>
      <c r="Q235" s="199">
        <f>[5]SPAMWh!$L213</f>
        <v>262671</v>
      </c>
      <c r="R235" s="25"/>
      <c r="S235" s="15">
        <f>[1]RESID!$AB333/[1]RESID!$U333*1000</f>
        <v>968.6593043014808</v>
      </c>
      <c r="T235" s="25">
        <f t="shared" si="79"/>
        <v>969</v>
      </c>
      <c r="U235" s="145"/>
      <c r="V235" s="15">
        <f>[1]COML!$AB333/[1]COML!$J333*1000</f>
        <v>5806.818181818182</v>
      </c>
      <c r="W235" s="25">
        <f t="shared" si="63"/>
        <v>5807</v>
      </c>
      <c r="X235" s="145"/>
      <c r="Y235" s="15">
        <f>[1]SPA!$AB333/[1]SPA!$F333*1000</f>
        <v>11239.666238767652</v>
      </c>
      <c r="Z235" s="25">
        <f t="shared" si="64"/>
        <v>11164</v>
      </c>
      <c r="AA235" s="145"/>
      <c r="AC235" s="7">
        <f t="shared" si="102"/>
        <v>1399455.9999999998</v>
      </c>
      <c r="AE235" s="199">
        <f>[5]RMWh!$I213</f>
        <v>20193405</v>
      </c>
      <c r="AF235" s="199">
        <f>[5]RMWh!$O213</f>
        <v>18774846</v>
      </c>
      <c r="AG235" s="112"/>
      <c r="AH235" s="14"/>
      <c r="AI235" s="15"/>
      <c r="AJ235" s="199">
        <f>[5]CMWh!$I213</f>
        <v>11849321</v>
      </c>
      <c r="AK235" s="199">
        <f>[5]CMWh!$O213</f>
        <v>11770091</v>
      </c>
      <c r="AL235" s="138"/>
      <c r="AM235" s="14"/>
      <c r="AN235" s="15"/>
      <c r="AO235" s="199">
        <f>[5]SPAMWh!$I213</f>
        <v>3225352</v>
      </c>
      <c r="AP235" s="199">
        <f>[5]SPAMWh!$O213</f>
        <v>3210750</v>
      </c>
      <c r="AQ235" s="138"/>
      <c r="AR235" s="14"/>
      <c r="AT235" s="14">
        <f t="shared" si="95"/>
        <v>14011.101989613364</v>
      </c>
      <c r="AU235" s="14">
        <f t="shared" si="96"/>
        <v>13026.841295229036</v>
      </c>
      <c r="AV235" s="14"/>
      <c r="AW235" s="14"/>
      <c r="AX235" s="14"/>
      <c r="AY235" s="14">
        <f t="shared" si="97"/>
        <v>73512.844546580178</v>
      </c>
      <c r="AZ235" s="14">
        <f t="shared" si="98"/>
        <v>73021.303919617218</v>
      </c>
      <c r="BA235" s="14"/>
      <c r="BB235" s="14"/>
      <c r="BC235" s="14"/>
      <c r="BD235" s="15">
        <f>SUM(TOTAL_PEF_B!O224:O235)</f>
        <v>2195332</v>
      </c>
      <c r="BF235" s="15"/>
      <c r="BG235" s="14"/>
      <c r="BH235" s="14"/>
      <c r="BI235" s="15">
        <f>SUM('Billing Mo'!AH224:AH235)</f>
        <v>1094342</v>
      </c>
      <c r="BK235" s="15"/>
      <c r="BL235" s="14"/>
      <c r="BM235" s="14"/>
      <c r="BN235" s="199">
        <f>[5]TMWh!$I213</f>
        <v>38582389</v>
      </c>
      <c r="BO235" s="199">
        <f>[5]TMWh!$O213</f>
        <v>37069998</v>
      </c>
      <c r="BP235" s="145"/>
      <c r="BQ235" s="14"/>
      <c r="BR235" s="14"/>
      <c r="BS235" s="199">
        <f>[3]RC!$I213</f>
        <v>1441243.1666666667</v>
      </c>
      <c r="BX235" s="199">
        <f>[3]CC!$I213</f>
        <v>161187.08333333334</v>
      </c>
    </row>
    <row r="236" spans="1:76">
      <c r="A236" s="2">
        <v>2010</v>
      </c>
      <c r="B236" s="2">
        <v>6</v>
      </c>
      <c r="C236" s="14">
        <f t="shared" si="99"/>
        <v>1191</v>
      </c>
      <c r="D236" s="14">
        <f t="shared" si="100"/>
        <v>6681</v>
      </c>
      <c r="E236" s="14">
        <f t="shared" si="101"/>
        <v>12615</v>
      </c>
      <c r="F236" s="15"/>
      <c r="G236" s="200">
        <f>[4]FCST!$D176</f>
        <v>1445527</v>
      </c>
      <c r="H236" s="200">
        <f>[4]FCST!$E176</f>
        <v>161294</v>
      </c>
      <c r="I236" s="200">
        <f>[4]FCST!$H176</f>
        <v>23525</v>
      </c>
      <c r="J236" s="15">
        <f t="shared" si="75"/>
        <v>3391524</v>
      </c>
      <c r="K236" s="199">
        <f>[5]RMWh!$L214</f>
        <v>1721441</v>
      </c>
      <c r="L236" s="199">
        <f>[5]CMWh!$L214</f>
        <v>1077679</v>
      </c>
      <c r="M236" s="199">
        <f>[5]IMWh!$E214</f>
        <v>293511</v>
      </c>
      <c r="N236" s="42">
        <f>'Billing Mo'!AH236</f>
        <v>90638</v>
      </c>
      <c r="O236" s="15">
        <f>'Billing Mo'!AI236</f>
        <v>198540</v>
      </c>
      <c r="P236" s="199">
        <f>[5]SHLMWh!$E214</f>
        <v>2121</v>
      </c>
      <c r="Q236" s="199">
        <f>[5]SPAMWh!$L214</f>
        <v>296772</v>
      </c>
      <c r="R236" s="25"/>
      <c r="S236" s="15">
        <f>[1]RESID!$AB334/[1]RESID!$U334*1000</f>
        <v>1190.8743316451371</v>
      </c>
      <c r="T236" s="25">
        <f t="shared" si="79"/>
        <v>1191</v>
      </c>
      <c r="U236" s="145"/>
      <c r="V236" s="15">
        <f>[1]COML!$AB334/[1]COML!$J334*1000</f>
        <v>6681.4574627698494</v>
      </c>
      <c r="W236" s="25">
        <f t="shared" si="63"/>
        <v>6681</v>
      </c>
      <c r="X236" s="145"/>
      <c r="Y236" s="15">
        <f>[1]SPA!$AB334/[1]SPA!$F334*1000</f>
        <v>12573.486421217642</v>
      </c>
      <c r="Z236" s="25">
        <f t="shared" si="64"/>
        <v>12615</v>
      </c>
      <c r="AA236" s="145"/>
      <c r="AC236" s="7">
        <f t="shared" si="102"/>
        <v>1721441</v>
      </c>
      <c r="AE236" s="199">
        <f>[5]RMWh!$I214</f>
        <v>20309015</v>
      </c>
      <c r="AF236" s="199">
        <f>[5]RMWh!$O214</f>
        <v>18693348</v>
      </c>
      <c r="AG236" s="112"/>
      <c r="AH236" s="14"/>
      <c r="AI236" s="15"/>
      <c r="AJ236" s="199">
        <f>[5]CMWh!$I214</f>
        <v>11901175</v>
      </c>
      <c r="AK236" s="199">
        <f>[5]CMWh!$O214</f>
        <v>11775890</v>
      </c>
      <c r="AL236" s="138"/>
      <c r="AM236" s="14"/>
      <c r="AN236" s="15"/>
      <c r="AO236" s="199">
        <f>[5]SPAMWh!$I214</f>
        <v>3249525</v>
      </c>
      <c r="AP236" s="199">
        <f>[5]SPAMWh!$O214</f>
        <v>3221017</v>
      </c>
      <c r="AQ236" s="138"/>
      <c r="AR236" s="14"/>
      <c r="AT236" s="14">
        <f t="shared" si="95"/>
        <v>14087.15686323246</v>
      </c>
      <c r="AU236" s="14">
        <f t="shared" si="96"/>
        <v>12966.464674677369</v>
      </c>
      <c r="AV236" s="14"/>
      <c r="AW236" s="14"/>
      <c r="AX236" s="14"/>
      <c r="AY236" s="14">
        <f t="shared" si="97"/>
        <v>73832.636697091191</v>
      </c>
      <c r="AZ236" s="14">
        <f t="shared" si="98"/>
        <v>73055.392274704747</v>
      </c>
      <c r="BA236" s="14"/>
      <c r="BB236" s="14"/>
      <c r="BC236" s="14"/>
      <c r="BD236" s="15">
        <f>SUM(TOTAL_PEF_B!O225:O236)</f>
        <v>2203964</v>
      </c>
      <c r="BF236" s="15"/>
      <c r="BG236" s="14"/>
      <c r="BH236" s="14"/>
      <c r="BI236" s="15">
        <f>SUM('Billing Mo'!AH225:AH236)</f>
        <v>1094242</v>
      </c>
      <c r="BK236" s="15"/>
      <c r="BL236" s="14"/>
      <c r="BM236" s="14"/>
      <c r="BN236" s="199">
        <f>[5]TMWh!$I214</f>
        <v>38779302</v>
      </c>
      <c r="BO236" s="199">
        <f>[5]TMWh!$O214</f>
        <v>37009842</v>
      </c>
      <c r="BP236" s="145"/>
      <c r="BQ236" s="14"/>
      <c r="BR236" s="14"/>
      <c r="BS236" s="199">
        <f>[3]RC!$I214</f>
        <v>1441668.8333333333</v>
      </c>
      <c r="BX236" s="199">
        <f>[3]CC!$I214</f>
        <v>161191.25</v>
      </c>
    </row>
    <row r="237" spans="1:76">
      <c r="A237" s="2">
        <v>2010</v>
      </c>
      <c r="B237" s="2">
        <v>7</v>
      </c>
      <c r="C237" s="14">
        <f t="shared" si="99"/>
        <v>1322</v>
      </c>
      <c r="D237" s="14">
        <f t="shared" si="100"/>
        <v>6901</v>
      </c>
      <c r="E237" s="14">
        <f t="shared" si="101"/>
        <v>11662</v>
      </c>
      <c r="F237" s="15"/>
      <c r="G237" s="200">
        <f>[4]FCST!$D177</f>
        <v>1445544</v>
      </c>
      <c r="H237" s="200">
        <f>[4]FCST!$E177</f>
        <v>161445</v>
      </c>
      <c r="I237" s="200">
        <f>[4]FCST!$H177</f>
        <v>23451</v>
      </c>
      <c r="J237" s="15">
        <f t="shared" si="75"/>
        <v>3598420</v>
      </c>
      <c r="K237" s="199">
        <f>[5]RMWh!$L215</f>
        <v>1910694</v>
      </c>
      <c r="L237" s="199">
        <f>[5]CMWh!$L215</f>
        <v>1114140</v>
      </c>
      <c r="M237" s="199">
        <f>[5]IMWh!$E215</f>
        <v>297938</v>
      </c>
      <c r="N237" s="42">
        <f>'Billing Mo'!AH237</f>
        <v>82588</v>
      </c>
      <c r="O237" s="15">
        <f>'Billing Mo'!AI237</f>
        <v>205421</v>
      </c>
      <c r="P237" s="199">
        <f>[5]SHLMWh!$E215</f>
        <v>2152</v>
      </c>
      <c r="Q237" s="199">
        <f>[5]SPAMWh!$L215</f>
        <v>273496</v>
      </c>
      <c r="R237" s="25"/>
      <c r="S237" s="15">
        <f>[1]RESID!$AB335/[1]RESID!$U335*1000</f>
        <v>1321.781972738291</v>
      </c>
      <c r="T237" s="25">
        <f t="shared" si="79"/>
        <v>1322</v>
      </c>
      <c r="U237" s="145"/>
      <c r="V237" s="15">
        <f>[1]COML!$AB335/[1]COML!$J335*1000</f>
        <v>6901.0498931524671</v>
      </c>
      <c r="W237" s="25">
        <f t="shared" si="63"/>
        <v>6901</v>
      </c>
      <c r="X237" s="145"/>
      <c r="Y237" s="15">
        <f>[1]SPA!$AB335/[1]SPA!$F335*1000</f>
        <v>11754.168815540657</v>
      </c>
      <c r="Z237" s="25">
        <f t="shared" si="64"/>
        <v>11662</v>
      </c>
      <c r="AA237" s="145"/>
      <c r="AC237" s="7">
        <f t="shared" si="102"/>
        <v>1910694</v>
      </c>
      <c r="AE237" s="199">
        <f>[5]RMWh!$I215</f>
        <v>20344941</v>
      </c>
      <c r="AF237" s="199">
        <f>[5]RMWh!$O215</f>
        <v>18624355</v>
      </c>
      <c r="AG237" s="112"/>
      <c r="AH237" s="14"/>
      <c r="AI237" s="15"/>
      <c r="AJ237" s="199">
        <f>[5]CMWh!$I215</f>
        <v>11908356</v>
      </c>
      <c r="AK237" s="199">
        <f>[5]CMWh!$O215</f>
        <v>11761472</v>
      </c>
      <c r="AL237" s="138"/>
      <c r="AM237" s="14"/>
      <c r="AN237" s="15"/>
      <c r="AO237" s="199">
        <f>[5]SPAMWh!$I215</f>
        <v>3253496</v>
      </c>
      <c r="AP237" s="199">
        <f>[5]SPAMWh!$O215</f>
        <v>3219202</v>
      </c>
      <c r="AQ237" s="138"/>
      <c r="AR237" s="14"/>
      <c r="AT237" s="14">
        <f t="shared" si="95"/>
        <v>14107.548323000346</v>
      </c>
      <c r="AU237" s="14">
        <f t="shared" si="96"/>
        <v>12914.463017966635</v>
      </c>
      <c r="AV237" s="14"/>
      <c r="AW237" s="14"/>
      <c r="AX237" s="14"/>
      <c r="AY237" s="14">
        <f t="shared" si="97"/>
        <v>73867.066413034481</v>
      </c>
      <c r="AZ237" s="14">
        <f t="shared" si="98"/>
        <v>72955.950707137526</v>
      </c>
      <c r="BA237" s="14"/>
      <c r="BB237" s="14"/>
      <c r="BC237" s="14"/>
      <c r="BD237" s="15">
        <f>SUM(TOTAL_PEF_B!O226:O237)</f>
        <v>2210472</v>
      </c>
      <c r="BF237" s="15"/>
      <c r="BG237" s="14"/>
      <c r="BH237" s="14"/>
      <c r="BI237" s="15">
        <f>SUM('Billing Mo'!AH226:AH237)</f>
        <v>1083319</v>
      </c>
      <c r="BK237" s="15"/>
      <c r="BL237" s="14"/>
      <c r="BM237" s="14"/>
      <c r="BN237" s="199">
        <f>[5]TMWh!$I215</f>
        <v>38839216</v>
      </c>
      <c r="BO237" s="199">
        <f>[5]TMWh!$O215</f>
        <v>36937452</v>
      </c>
      <c r="BP237" s="145"/>
      <c r="BQ237" s="14"/>
      <c r="BR237" s="14"/>
      <c r="BS237" s="199">
        <f>[3]RC!$I215</f>
        <v>1442131.5833333333</v>
      </c>
      <c r="BX237" s="199">
        <f>[3]CC!$I215</f>
        <v>161213.33333333334</v>
      </c>
    </row>
    <row r="238" spans="1:76">
      <c r="A238" s="2">
        <v>2010</v>
      </c>
      <c r="B238" s="2">
        <v>8</v>
      </c>
      <c r="C238" s="14">
        <f t="shared" si="99"/>
        <v>1404</v>
      </c>
      <c r="D238" s="14">
        <f t="shared" si="100"/>
        <v>6954</v>
      </c>
      <c r="E238" s="14">
        <f t="shared" si="101"/>
        <v>11812</v>
      </c>
      <c r="F238" s="15"/>
      <c r="G238" s="200">
        <f>[4]FCST!$D178</f>
        <v>1445607</v>
      </c>
      <c r="H238" s="200">
        <f>[4]FCST!$E178</f>
        <v>161504</v>
      </c>
      <c r="I238" s="200">
        <f>[4]FCST!$H178</f>
        <v>23546</v>
      </c>
      <c r="J238" s="15">
        <f t="shared" si="75"/>
        <v>3715283</v>
      </c>
      <c r="K238" s="199">
        <f>[5]RMWh!$L216</f>
        <v>2029848</v>
      </c>
      <c r="L238" s="199">
        <f>[5]CMWh!$L216</f>
        <v>1123071</v>
      </c>
      <c r="M238" s="199">
        <f>[5]IMWh!$E216</f>
        <v>282098</v>
      </c>
      <c r="N238" s="42">
        <f>'Billing Mo'!AH238</f>
        <v>77450</v>
      </c>
      <c r="O238" s="15">
        <f>'Billing Mo'!AI238</f>
        <v>199623</v>
      </c>
      <c r="P238" s="199">
        <f>[5]SHLMWh!$E216</f>
        <v>2139</v>
      </c>
      <c r="Q238" s="199">
        <f>[5]SPAMWh!$L216</f>
        <v>278127</v>
      </c>
      <c r="R238" s="25"/>
      <c r="S238" s="15">
        <f>[1]RESID!$AB336/[1]RESID!$U336*1000</f>
        <v>1404.1492604836585</v>
      </c>
      <c r="T238" s="25">
        <f t="shared" si="79"/>
        <v>1404</v>
      </c>
      <c r="U238" s="145"/>
      <c r="V238" s="15">
        <f>[1]COML!$AB336/[1]COML!$J336*1000</f>
        <v>6953.827768971666</v>
      </c>
      <c r="W238" s="25">
        <f t="shared" si="63"/>
        <v>6954</v>
      </c>
      <c r="X238" s="145"/>
      <c r="Y238" s="15">
        <f>[1]SPA!$AB336/[1]SPA!$F336*1000</f>
        <v>11847.79552715655</v>
      </c>
      <c r="Z238" s="25">
        <f t="shared" si="64"/>
        <v>11812</v>
      </c>
      <c r="AA238" s="145"/>
      <c r="AC238" s="7">
        <f t="shared" si="102"/>
        <v>2029848.0000000002</v>
      </c>
      <c r="AE238" s="199">
        <f>[5]RMWh!$I216</f>
        <v>20539409</v>
      </c>
      <c r="AF238" s="199">
        <f>[5]RMWh!$O216</f>
        <v>18613188</v>
      </c>
      <c r="AG238" s="112"/>
      <c r="AH238" s="14"/>
      <c r="AI238" s="15"/>
      <c r="AJ238" s="199">
        <f>[5]CMWh!$I216</f>
        <v>11948910</v>
      </c>
      <c r="AK238" s="199">
        <f>[5]CMWh!$O216</f>
        <v>11754408</v>
      </c>
      <c r="AL238" s="138"/>
      <c r="AM238" s="14"/>
      <c r="AN238" s="15"/>
      <c r="AO238" s="199">
        <f>[5]SPAMWh!$I216</f>
        <v>3268496</v>
      </c>
      <c r="AP238" s="199">
        <f>[5]SPAMWh!$O216</f>
        <v>3220185</v>
      </c>
      <c r="AQ238" s="138"/>
      <c r="AR238" s="14"/>
      <c r="AT238" s="14">
        <f t="shared" si="95"/>
        <v>14237.597848032145</v>
      </c>
      <c r="AU238" s="14">
        <f t="shared" si="96"/>
        <v>12902.371505130344</v>
      </c>
      <c r="AV238" s="14"/>
      <c r="AW238" s="14"/>
      <c r="AX238" s="14"/>
      <c r="AY238" s="14">
        <f t="shared" si="97"/>
        <v>74109.503937878791</v>
      </c>
      <c r="AZ238" s="14">
        <f t="shared" si="98"/>
        <v>72903.1640512343</v>
      </c>
      <c r="BA238" s="14"/>
      <c r="BB238" s="14"/>
      <c r="BC238" s="14"/>
      <c r="BD238" s="15">
        <f>SUM(TOTAL_PEF_B!O227:O238)</f>
        <v>2230046</v>
      </c>
      <c r="BF238" s="15"/>
      <c r="BG238" s="14"/>
      <c r="BH238" s="14"/>
      <c r="BI238" s="15">
        <f>SUM('Billing Mo'!AH227:AH238)</f>
        <v>1075975</v>
      </c>
      <c r="BK238" s="15"/>
      <c r="BL238" s="14"/>
      <c r="BM238" s="14"/>
      <c r="BN238" s="199">
        <f>[5]TMWh!$I216</f>
        <v>39080920</v>
      </c>
      <c r="BO238" s="199">
        <f>[5]TMWh!$O216</f>
        <v>36911886</v>
      </c>
      <c r="BP238" s="145"/>
      <c r="BQ238" s="14"/>
      <c r="BR238" s="14"/>
      <c r="BS238" s="199">
        <f>[3]RC!$I216</f>
        <v>1442617.5833333333</v>
      </c>
      <c r="BX238" s="199">
        <f>[3]CC!$I216</f>
        <v>161233.16666666666</v>
      </c>
    </row>
    <row r="239" spans="1:76">
      <c r="A239" s="2">
        <v>2010</v>
      </c>
      <c r="B239" s="2">
        <v>9</v>
      </c>
      <c r="C239" s="14">
        <f t="shared" si="99"/>
        <v>1318</v>
      </c>
      <c r="D239" s="14">
        <f t="shared" si="100"/>
        <v>7030</v>
      </c>
      <c r="E239" s="14">
        <f t="shared" si="101"/>
        <v>12922</v>
      </c>
      <c r="F239" s="15"/>
      <c r="G239" s="200">
        <f>[4]FCST!$D179</f>
        <v>1444908</v>
      </c>
      <c r="H239" s="200">
        <f>[4]FCST!$E179</f>
        <v>161260</v>
      </c>
      <c r="I239" s="200">
        <f>[4]FCST!$H179</f>
        <v>23554</v>
      </c>
      <c r="J239" s="15">
        <f t="shared" si="75"/>
        <v>3618468</v>
      </c>
      <c r="K239" s="199">
        <f>[5]RMWh!$L217</f>
        <v>1904295</v>
      </c>
      <c r="L239" s="199">
        <f>[5]CMWh!$L217</f>
        <v>1133667</v>
      </c>
      <c r="M239" s="199">
        <f>[5]IMWh!$E217</f>
        <v>273995</v>
      </c>
      <c r="N239" s="42">
        <f>'Billing Mo'!AH239</f>
        <v>72828</v>
      </c>
      <c r="O239" s="15">
        <f>'Billing Mo'!AI239</f>
        <v>198348</v>
      </c>
      <c r="P239" s="199">
        <f>[5]SHLMWh!$E217</f>
        <v>2154</v>
      </c>
      <c r="Q239" s="199">
        <f>[5]SPAMWh!$L217</f>
        <v>304357</v>
      </c>
      <c r="R239" s="25"/>
      <c r="S239" s="15">
        <f>[1]RESID!$AB337/[1]RESID!$U337*1000</f>
        <v>1317.9351211288192</v>
      </c>
      <c r="T239" s="25">
        <f t="shared" si="79"/>
        <v>1318</v>
      </c>
      <c r="U239" s="145"/>
      <c r="V239" s="15">
        <f>[1]COML!$AB337/[1]COML!$J337*1000</f>
        <v>7030.0570507255361</v>
      </c>
      <c r="W239" s="25">
        <f t="shared" si="63"/>
        <v>7030</v>
      </c>
      <c r="X239" s="145"/>
      <c r="Y239" s="15">
        <f>[1]SPA!$AB337/[1]SPA!$F337*1000</f>
        <v>12953.566564521621</v>
      </c>
      <c r="Z239" s="25">
        <f t="shared" si="64"/>
        <v>12922</v>
      </c>
      <c r="AA239" s="145"/>
      <c r="AC239" s="7">
        <f t="shared" si="102"/>
        <v>1904295</v>
      </c>
      <c r="AE239" s="199">
        <f>[5]RMWh!$I217</f>
        <v>20551291</v>
      </c>
      <c r="AF239" s="199">
        <f>[5]RMWh!$O217</f>
        <v>18496928</v>
      </c>
      <c r="AG239" s="112"/>
      <c r="AH239" s="14"/>
      <c r="AI239" s="15"/>
      <c r="AJ239" s="199">
        <f>[5]CMWh!$I217</f>
        <v>11972241</v>
      </c>
      <c r="AK239" s="199">
        <f>[5]CMWh!$O217</f>
        <v>11747784</v>
      </c>
      <c r="AL239" s="138"/>
      <c r="AM239" s="14"/>
      <c r="AN239" s="15"/>
      <c r="AO239" s="199">
        <f>[5]SPAMWh!$I217</f>
        <v>3271359</v>
      </c>
      <c r="AP239" s="199">
        <f>[5]SPAMWh!$O217</f>
        <v>3213924</v>
      </c>
      <c r="AQ239" s="138"/>
      <c r="AR239" s="14"/>
      <c r="AT239" s="14">
        <f t="shared" si="95"/>
        <v>14240.039181321936</v>
      </c>
      <c r="AU239" s="14">
        <f t="shared" si="96"/>
        <v>12816.566095730472</v>
      </c>
      <c r="AV239" s="14"/>
      <c r="AW239" s="14"/>
      <c r="AX239" s="14"/>
      <c r="AY239" s="14">
        <f t="shared" si="97"/>
        <v>74249.410441655811</v>
      </c>
      <c r="AZ239" s="14">
        <f t="shared" si="98"/>
        <v>72857.373652594964</v>
      </c>
      <c r="BA239" s="14"/>
      <c r="BB239" s="14"/>
      <c r="BC239" s="14"/>
      <c r="BD239" s="15">
        <f>SUM(TOTAL_PEF_B!O228:O239)</f>
        <v>2233348</v>
      </c>
      <c r="BF239" s="15"/>
      <c r="BG239" s="14"/>
      <c r="BH239" s="14"/>
      <c r="BI239" s="15">
        <f>SUM('Billing Mo'!AH228:AH239)</f>
        <v>1037299</v>
      </c>
      <c r="BK239" s="15"/>
      <c r="BL239" s="14"/>
      <c r="BM239" s="14"/>
      <c r="BN239" s="199">
        <f>[5]TMWh!$I217</f>
        <v>39102464</v>
      </c>
      <c r="BO239" s="199">
        <f>[5]TMWh!$O217</f>
        <v>36766209</v>
      </c>
      <c r="BP239" s="145"/>
      <c r="BQ239" s="14"/>
      <c r="BR239" s="14"/>
      <c r="BS239" s="199">
        <f>[3]RC!$I217</f>
        <v>1443204.6666666667</v>
      </c>
      <c r="BX239" s="199">
        <f>[3]CC!$I217</f>
        <v>161243.58333333334</v>
      </c>
    </row>
    <row r="240" spans="1:76">
      <c r="A240" s="2">
        <v>2010</v>
      </c>
      <c r="B240" s="2">
        <v>10</v>
      </c>
      <c r="C240" s="14">
        <f t="shared" si="99"/>
        <v>1138</v>
      </c>
      <c r="D240" s="14">
        <f t="shared" si="100"/>
        <v>6460</v>
      </c>
      <c r="E240" s="14">
        <f t="shared" si="101"/>
        <v>12743</v>
      </c>
      <c r="F240" s="15"/>
      <c r="G240" s="200">
        <f>[4]FCST!$D180</f>
        <v>1444610</v>
      </c>
      <c r="H240" s="200">
        <f>[4]FCST!$E180</f>
        <v>161392</v>
      </c>
      <c r="I240" s="200">
        <f>[4]FCST!$H180</f>
        <v>23582</v>
      </c>
      <c r="J240" s="15">
        <f t="shared" si="75"/>
        <v>3243024</v>
      </c>
      <c r="K240" s="199">
        <f>[5]RMWh!$L218</f>
        <v>1644216</v>
      </c>
      <c r="L240" s="199">
        <f>[5]CMWh!$L218</f>
        <v>1042514</v>
      </c>
      <c r="M240" s="199">
        <f>[5]IMWh!$E218</f>
        <v>253635</v>
      </c>
      <c r="N240" s="42">
        <f>'Billing Mo'!AH240</f>
        <v>63642</v>
      </c>
      <c r="O240" s="15">
        <f>'Billing Mo'!AI240</f>
        <v>187321</v>
      </c>
      <c r="P240" s="199">
        <f>[5]SHLMWh!$E218</f>
        <v>2154</v>
      </c>
      <c r="Q240" s="199">
        <f>[5]SPAMWh!$L218</f>
        <v>300505</v>
      </c>
      <c r="R240" s="25"/>
      <c r="S240" s="15">
        <f>[1]RESID!$AB338/[1]RESID!$U338*1000</f>
        <v>1138.1729324869686</v>
      </c>
      <c r="T240" s="25">
        <f t="shared" si="79"/>
        <v>1138</v>
      </c>
      <c r="U240" s="145"/>
      <c r="V240" s="15">
        <f>[1]COML!$AB338/[1]COML!$J338*1000</f>
        <v>6459.5147219193013</v>
      </c>
      <c r="W240" s="25">
        <f t="shared" si="63"/>
        <v>6460</v>
      </c>
      <c r="X240" s="145"/>
      <c r="Y240" s="15">
        <f>[1]SPA!$AB338/[1]SPA!$F338*1000</f>
        <v>13212.495603236019</v>
      </c>
      <c r="Z240" s="25">
        <f t="shared" si="64"/>
        <v>12743</v>
      </c>
      <c r="AA240" s="145"/>
      <c r="AC240" s="7">
        <f t="shared" si="102"/>
        <v>1644215.9999999998</v>
      </c>
      <c r="AE240" s="199">
        <f>[5]RMWh!$I218</f>
        <v>20366977</v>
      </c>
      <c r="AF240" s="199">
        <f>[5]RMWh!$O218</f>
        <v>18416221</v>
      </c>
      <c r="AG240" s="112"/>
      <c r="AH240" s="14"/>
      <c r="AI240" s="15"/>
      <c r="AJ240" s="199">
        <f>[5]CMWh!$I218</f>
        <v>11945437</v>
      </c>
      <c r="AK240" s="199">
        <f>[5]CMWh!$O218</f>
        <v>11749072</v>
      </c>
      <c r="AL240" s="138"/>
      <c r="AM240" s="14"/>
      <c r="AN240" s="15"/>
      <c r="AO240" s="199">
        <f>[5]SPAMWh!$I218</f>
        <v>3272025</v>
      </c>
      <c r="AP240" s="199">
        <f>[5]SPAMWh!$O218</f>
        <v>3223109</v>
      </c>
      <c r="AQ240" s="138"/>
      <c r="AR240" s="14"/>
      <c r="AT240" s="14">
        <f t="shared" si="95"/>
        <v>14105.949999901883</v>
      </c>
      <c r="AU240" s="14">
        <f t="shared" si="96"/>
        <v>12754.877300305443</v>
      </c>
      <c r="AV240" s="14"/>
      <c r="AW240" s="14"/>
      <c r="AX240" s="14"/>
      <c r="AY240" s="14">
        <f t="shared" si="97"/>
        <v>74069.932396994947</v>
      </c>
      <c r="AZ240" s="14">
        <f t="shared" si="98"/>
        <v>72852.334223304366</v>
      </c>
      <c r="BA240" s="14"/>
      <c r="BB240" s="14"/>
      <c r="BC240" s="14"/>
      <c r="BD240" s="15">
        <f>SUM(TOTAL_PEF_B!O229:O240)</f>
        <v>2241358</v>
      </c>
      <c r="BF240" s="15"/>
      <c r="BG240" s="14"/>
      <c r="BH240" s="14"/>
      <c r="BI240" s="15">
        <f>SUM('Billing Mo'!AH229:AH240)</f>
        <v>1053493</v>
      </c>
      <c r="BK240" s="15"/>
      <c r="BL240" s="14"/>
      <c r="BM240" s="14"/>
      <c r="BN240" s="199">
        <f>[5]TMWh!$I218</f>
        <v>38909783</v>
      </c>
      <c r="BO240" s="199">
        <f>[5]TMWh!$O218</f>
        <v>36713746</v>
      </c>
      <c r="BP240" s="145"/>
      <c r="BQ240" s="14"/>
      <c r="BR240" s="14"/>
      <c r="BS240" s="199">
        <f>[3]RC!$I218</f>
        <v>1443857.1666666667</v>
      </c>
      <c r="BX240" s="199">
        <f>[3]CC!$I218</f>
        <v>161272.41666666666</v>
      </c>
    </row>
    <row r="241" spans="1:79">
      <c r="A241" s="2">
        <v>2010</v>
      </c>
      <c r="B241" s="2">
        <v>11</v>
      </c>
      <c r="C241" s="14">
        <f t="shared" si="99"/>
        <v>891</v>
      </c>
      <c r="D241" s="14">
        <f t="shared" si="100"/>
        <v>5629</v>
      </c>
      <c r="E241" s="14">
        <f t="shared" si="101"/>
        <v>11210</v>
      </c>
      <c r="F241" s="15"/>
      <c r="G241" s="200">
        <f>[4]FCST!$D181</f>
        <v>1445980</v>
      </c>
      <c r="H241" s="200">
        <f>[4]FCST!$E181</f>
        <v>161473</v>
      </c>
      <c r="I241" s="200">
        <f>[4]FCST!$H181</f>
        <v>23612</v>
      </c>
      <c r="J241" s="15">
        <f t="shared" si="75"/>
        <v>2720286</v>
      </c>
      <c r="K241" s="199">
        <f>[5]RMWh!$L219</f>
        <v>1288936</v>
      </c>
      <c r="L241" s="199">
        <f>[5]CMWh!$L219</f>
        <v>909004</v>
      </c>
      <c r="M241" s="199">
        <f>[5]IMWh!$E219</f>
        <v>255511</v>
      </c>
      <c r="N241" s="42">
        <f>'Billing Mo'!AH241</f>
        <v>69913</v>
      </c>
      <c r="O241" s="15">
        <f>'Billing Mo'!AI241</f>
        <v>190302</v>
      </c>
      <c r="P241" s="199">
        <f>[5]SHLMWh!$E219</f>
        <v>2152</v>
      </c>
      <c r="Q241" s="199">
        <f>[5]SPAMWh!$L219</f>
        <v>264683</v>
      </c>
      <c r="R241" s="25"/>
      <c r="S241" s="15">
        <f>[1]RESID!$AB339/[1]RESID!$U339*1000</f>
        <v>891.39268869555599</v>
      </c>
      <c r="T241" s="25">
        <f t="shared" si="79"/>
        <v>891</v>
      </c>
      <c r="U241" s="145"/>
      <c r="V241" s="15">
        <f>[1]COML!$AB339/[1]COML!$J339*1000</f>
        <v>5629.4488861914997</v>
      </c>
      <c r="W241" s="25">
        <f t="shared" si="63"/>
        <v>5629</v>
      </c>
      <c r="X241" s="145"/>
      <c r="Y241" s="15">
        <f>[1]SPA!$AB339/[1]SPA!$F339*1000</f>
        <v>10530.455540083549</v>
      </c>
      <c r="Z241" s="25">
        <f t="shared" si="64"/>
        <v>11210</v>
      </c>
      <c r="AA241" s="145"/>
      <c r="AC241" s="7">
        <f t="shared" si="102"/>
        <v>1288936</v>
      </c>
      <c r="AE241" s="199">
        <f>[5]RMWh!$I219</f>
        <v>20235096</v>
      </c>
      <c r="AF241" s="199">
        <f>[5]RMWh!$O219</f>
        <v>18367445</v>
      </c>
      <c r="AG241" s="112"/>
      <c r="AH241" s="14"/>
      <c r="AI241" s="15"/>
      <c r="AJ241" s="199">
        <f>[5]CMWh!$I219</f>
        <v>11894538</v>
      </c>
      <c r="AK241" s="199">
        <f>[5]CMWh!$O219</f>
        <v>11728032</v>
      </c>
      <c r="AL241" s="138"/>
      <c r="AM241" s="14"/>
      <c r="AN241" s="15"/>
      <c r="AO241" s="199">
        <f>[5]SPAMWh!$I219</f>
        <v>3254410</v>
      </c>
      <c r="AP241" s="199">
        <f>[5]SPAMWh!$O219</f>
        <v>3214112</v>
      </c>
      <c r="AQ241" s="138"/>
      <c r="AR241" s="14"/>
      <c r="AT241" s="14">
        <f t="shared" si="95"/>
        <v>14008.259884351928</v>
      </c>
      <c r="AU241" s="14">
        <f t="shared" si="96"/>
        <v>12715.330976020099</v>
      </c>
      <c r="AV241" s="14"/>
      <c r="AW241" s="14"/>
      <c r="AX241" s="14"/>
      <c r="AY241" s="14">
        <f t="shared" si="97"/>
        <v>73738.625321011059</v>
      </c>
      <c r="AZ241" s="14">
        <f t="shared" si="98"/>
        <v>72706.393253847098</v>
      </c>
      <c r="BA241" s="14"/>
      <c r="BB241" s="14"/>
      <c r="BC241" s="14"/>
      <c r="BD241" s="15">
        <f>SUM(TOTAL_PEF_B!O230:O241)</f>
        <v>2230221</v>
      </c>
      <c r="BF241" s="15"/>
      <c r="BG241" s="14"/>
      <c r="BH241" s="14"/>
      <c r="BI241" s="15">
        <f>SUM('Billing Mo'!AH230:AH241)</f>
        <v>1000539</v>
      </c>
      <c r="BK241" s="15"/>
      <c r="BL241" s="14"/>
      <c r="BM241" s="14"/>
      <c r="BN241" s="199">
        <f>[5]TMWh!$I219</f>
        <v>38666053</v>
      </c>
      <c r="BO241" s="199">
        <f>[5]TMWh!$O219</f>
        <v>36591598</v>
      </c>
      <c r="BP241" s="14"/>
      <c r="BQ241" s="14"/>
      <c r="BR241" s="14"/>
      <c r="BS241" s="199">
        <f>[3]RC!$I219</f>
        <v>1444511.75</v>
      </c>
      <c r="BX241" s="199">
        <f>[3]CC!$I219</f>
        <v>161306.75</v>
      </c>
    </row>
    <row r="242" spans="1:79">
      <c r="A242" s="2">
        <v>2010</v>
      </c>
      <c r="B242" s="2">
        <v>12</v>
      </c>
      <c r="C242" s="14">
        <f t="shared" si="99"/>
        <v>829</v>
      </c>
      <c r="D242" s="14">
        <f t="shared" si="100"/>
        <v>5509</v>
      </c>
      <c r="E242" s="14">
        <f t="shared" si="101"/>
        <v>10659</v>
      </c>
      <c r="F242" s="15"/>
      <c r="G242" s="200">
        <f>[4]FCST!$D182</f>
        <v>1447656</v>
      </c>
      <c r="H242" s="200">
        <f>[4]FCST!$E182</f>
        <v>161359</v>
      </c>
      <c r="I242" s="200">
        <f>[4]FCST!$H182</f>
        <v>23608</v>
      </c>
      <c r="J242" s="15">
        <f t="shared" si="75"/>
        <v>2575194</v>
      </c>
      <c r="K242" s="199">
        <f>[5]RMWh!$L220</f>
        <v>1199467</v>
      </c>
      <c r="L242" s="199">
        <f>[5]CMWh!$L220</f>
        <v>888882</v>
      </c>
      <c r="M242" s="199">
        <f>[5]IMWh!$E220</f>
        <v>233061</v>
      </c>
      <c r="N242" s="42">
        <f>'Billing Mo'!AH242</f>
        <v>68095</v>
      </c>
      <c r="O242" s="15">
        <f>'Billing Mo'!AI242</f>
        <v>168625</v>
      </c>
      <c r="P242" s="199">
        <f>[5]SHLMWh!$E220</f>
        <v>2157</v>
      </c>
      <c r="Q242" s="199">
        <f>[5]SPAMWh!$L220</f>
        <v>251627</v>
      </c>
      <c r="R242" s="25"/>
      <c r="S242" s="15">
        <f>[1]RESID!$AB340/[1]RESID!$U340*1000</f>
        <v>828.55802759771655</v>
      </c>
      <c r="T242" s="25">
        <f t="shared" si="79"/>
        <v>829</v>
      </c>
      <c r="U242" s="145"/>
      <c r="V242" s="15">
        <f>[1]COML!$AB340/[1]COML!$J340*1000</f>
        <v>5508.7227858377901</v>
      </c>
      <c r="W242" s="25">
        <f t="shared" si="63"/>
        <v>5509</v>
      </c>
      <c r="X242" s="145"/>
      <c r="Y242" s="15">
        <f>[1]SPA!$AB340/[1]SPA!$F340*1000</f>
        <v>10477.037098721739</v>
      </c>
      <c r="Z242" s="25">
        <f t="shared" si="64"/>
        <v>10659</v>
      </c>
      <c r="AA242" s="145"/>
      <c r="AC242" s="7">
        <f t="shared" si="102"/>
        <v>1199467</v>
      </c>
      <c r="AE242" s="199">
        <f>[5]RMWh!$I220</f>
        <v>20386337</v>
      </c>
      <c r="AF242" s="199">
        <f>[5]RMWh!$O220</f>
        <v>18257354</v>
      </c>
      <c r="AG242" s="112"/>
      <c r="AH242" s="14"/>
      <c r="AI242" s="15"/>
      <c r="AJ242" s="199">
        <f>[5]CMWh!$I220</f>
        <v>11888492</v>
      </c>
      <c r="AK242" s="199">
        <f>[5]CMWh!$O220</f>
        <v>11713800</v>
      </c>
      <c r="AL242" s="138"/>
      <c r="AM242" s="14"/>
      <c r="AN242" s="15"/>
      <c r="AO242" s="199">
        <f>[5]SPAMWh!$I220</f>
        <v>3257519</v>
      </c>
      <c r="AP242" s="199">
        <f>[5]SPAMWh!$O220</f>
        <v>3216077</v>
      </c>
      <c r="AQ242" s="138"/>
      <c r="AR242" s="14"/>
      <c r="AT242" s="14">
        <f t="shared" si="95"/>
        <v>14106.118893256054</v>
      </c>
      <c r="AU242" s="14">
        <f t="shared" si="96"/>
        <v>12632.990723162478</v>
      </c>
      <c r="AV242" s="14"/>
      <c r="AW242" s="14"/>
      <c r="AX242" s="14"/>
      <c r="AY242" s="14">
        <f t="shared" si="97"/>
        <v>73688.314881369908</v>
      </c>
      <c r="AZ242" s="14">
        <f t="shared" si="98"/>
        <v>72605.523295754479</v>
      </c>
      <c r="BA242" s="14"/>
      <c r="BB242" s="14"/>
      <c r="BC242" s="14"/>
      <c r="BD242" s="15">
        <f>SUM(TOTAL_PEF_B!O231:O242)</f>
        <v>2230745</v>
      </c>
      <c r="BF242" s="15"/>
      <c r="BG242" s="14"/>
      <c r="BH242" s="14"/>
      <c r="BI242" s="15">
        <f>SUM('Billing Mo'!AH231:AH242)</f>
        <v>988599</v>
      </c>
      <c r="BK242" s="15"/>
      <c r="BL242" s="14"/>
      <c r="BM242" s="14"/>
      <c r="BN242" s="199">
        <f>[5]TMWh!$I220</f>
        <v>38788292</v>
      </c>
      <c r="BO242" s="199">
        <f>[5]TMWh!$O220</f>
        <v>36443175</v>
      </c>
      <c r="BP242" s="14"/>
      <c r="BQ242" s="14"/>
      <c r="BR242" s="14"/>
      <c r="BS242" s="199">
        <f>[3]RC!$I220</f>
        <v>1445212.3333333333</v>
      </c>
      <c r="BX242" s="199">
        <f>[3]CC!$I220</f>
        <v>161334.83333333334</v>
      </c>
    </row>
    <row r="243" spans="1:79">
      <c r="A243" s="2">
        <v>2011</v>
      </c>
      <c r="B243" s="2">
        <v>1</v>
      </c>
      <c r="C243" s="14">
        <f t="shared" si="99"/>
        <v>920</v>
      </c>
      <c r="D243" s="14">
        <f t="shared" si="100"/>
        <v>5551</v>
      </c>
      <c r="E243" s="14">
        <f t="shared" si="101"/>
        <v>10569</v>
      </c>
      <c r="F243" s="15"/>
      <c r="G243" s="200">
        <f>[4]FCST!$D183</f>
        <v>1449209</v>
      </c>
      <c r="H243" s="200">
        <f>[4]FCST!$E183</f>
        <v>161529</v>
      </c>
      <c r="I243" s="200">
        <f>[4]FCST!$H183</f>
        <v>23682</v>
      </c>
      <c r="J243" s="15">
        <f t="shared" si="75"/>
        <v>2733880</v>
      </c>
      <c r="K243" s="199">
        <f>[5]RMWh!$L221</f>
        <v>1333256</v>
      </c>
      <c r="L243" s="199">
        <f>[5]CMWh!$L221</f>
        <v>896659</v>
      </c>
      <c r="M243" s="199">
        <f>[5]IMWh!$E221</f>
        <v>251518</v>
      </c>
      <c r="N243" s="42">
        <f>'Billing Mo'!AH243</f>
        <v>98826</v>
      </c>
      <c r="O243" s="15">
        <f>'Billing Mo'!AI243</f>
        <v>163196</v>
      </c>
      <c r="P243" s="199">
        <f>[5]SHLMWh!$E221</f>
        <v>2153</v>
      </c>
      <c r="Q243" s="199">
        <f>[5]SPAMWh!$L221</f>
        <v>250294</v>
      </c>
      <c r="R243" s="25"/>
      <c r="S243" s="15">
        <f>[1]RESID!$AB341/[1]RESID!$U341*1000</f>
        <v>919.98876628560822</v>
      </c>
      <c r="T243" s="25">
        <f t="shared" si="79"/>
        <v>920</v>
      </c>
      <c r="U243" s="145"/>
      <c r="V243" s="15">
        <f>[1]COML!$AB341/[1]COML!$J341*1000</f>
        <v>5551.0713246537771</v>
      </c>
      <c r="W243" s="25">
        <f t="shared" si="63"/>
        <v>5551</v>
      </c>
      <c r="X243" s="145"/>
      <c r="Y243" s="15">
        <f>[1]SPA!$AB341/[1]SPA!$F341*1000</f>
        <v>10875.727817850004</v>
      </c>
      <c r="Z243" s="25">
        <f t="shared" si="64"/>
        <v>10569</v>
      </c>
      <c r="AA243" s="145"/>
      <c r="AC243" s="7">
        <f t="shared" si="102"/>
        <v>1333256</v>
      </c>
      <c r="AE243" s="199">
        <f>[5]RMWh!$I221</f>
        <v>20387251</v>
      </c>
      <c r="AF243" s="199">
        <f>[5]RMWh!$O221</f>
        <v>18258312</v>
      </c>
      <c r="AG243" s="112"/>
      <c r="AH243" s="14"/>
      <c r="AI243" s="15"/>
      <c r="AJ243" s="199">
        <f>[5]CMWh!$I221</f>
        <v>11881125</v>
      </c>
      <c r="AK243" s="199">
        <f>[5]CMWh!$O221</f>
        <v>11725392</v>
      </c>
      <c r="AL243" s="138"/>
      <c r="AM243" s="14"/>
      <c r="AN243" s="15"/>
      <c r="AO243" s="199">
        <f>[5]SPAMWh!$I221</f>
        <v>3253195</v>
      </c>
      <c r="AP243" s="199">
        <f>[5]SPAMWh!$O221</f>
        <v>3213551</v>
      </c>
      <c r="AQ243" s="138"/>
      <c r="AR243" s="14"/>
      <c r="AT243" s="14">
        <f t="shared" si="95"/>
        <v>14101.064569888933</v>
      </c>
      <c r="AU243" s="14">
        <f t="shared" si="96"/>
        <v>12628.560684771966</v>
      </c>
      <c r="AV243" s="14"/>
      <c r="AW243" s="14"/>
      <c r="AX243" s="14"/>
      <c r="AY243" s="14">
        <f t="shared" si="97"/>
        <v>73623.143652231753</v>
      </c>
      <c r="AZ243" s="14">
        <f t="shared" si="98"/>
        <v>72658.121145491605</v>
      </c>
      <c r="BA243" s="14"/>
      <c r="BB243" s="14"/>
      <c r="BC243" s="14"/>
      <c r="BD243" s="15">
        <f>SUM(TOTAL_PEF_B!O232:O243)</f>
        <v>2227893</v>
      </c>
      <c r="BF243" s="15"/>
      <c r="BG243" s="14"/>
      <c r="BH243" s="14"/>
      <c r="BI243" s="15">
        <f>SUM('Billing Mo'!AH232:AH243)</f>
        <v>1007416</v>
      </c>
      <c r="BK243" s="15"/>
      <c r="BL243" s="14"/>
      <c r="BM243" s="14"/>
      <c r="BN243" s="199">
        <f>[5]TMWh!$I221</f>
        <v>38777475</v>
      </c>
      <c r="BO243" s="199">
        <f>[5]TMWh!$O221</f>
        <v>36453159</v>
      </c>
      <c r="BP243" s="14"/>
      <c r="BQ243" s="14"/>
      <c r="BR243" s="14"/>
      <c r="BS243" s="199">
        <f>[3]RC!$I221</f>
        <v>1445795.1666666667</v>
      </c>
      <c r="BX243" s="199">
        <f>[3]CC!$I221</f>
        <v>161377.58333333334</v>
      </c>
    </row>
    <row r="244" spans="1:79">
      <c r="A244" s="2">
        <v>2011</v>
      </c>
      <c r="B244" s="2">
        <v>2</v>
      </c>
      <c r="C244" s="14">
        <f t="shared" si="99"/>
        <v>927</v>
      </c>
      <c r="D244" s="14">
        <f t="shared" si="100"/>
        <v>5081</v>
      </c>
      <c r="E244" s="14">
        <f t="shared" si="101"/>
        <v>9998</v>
      </c>
      <c r="F244" s="15"/>
      <c r="G244" s="200">
        <f>[4]FCST!$D184</f>
        <v>1451589</v>
      </c>
      <c r="H244" s="200">
        <f>[4]FCST!$E184</f>
        <v>161537</v>
      </c>
      <c r="I244" s="200">
        <f>[4]FCST!$H184</f>
        <v>23662</v>
      </c>
      <c r="J244" s="15">
        <f t="shared" si="75"/>
        <v>2669389</v>
      </c>
      <c r="K244" s="199">
        <f>[5]RMWh!$L222</f>
        <v>1345452</v>
      </c>
      <c r="L244" s="199">
        <f>[5]CMWh!$L222</f>
        <v>820850</v>
      </c>
      <c r="M244" s="199">
        <f>[5]IMWh!$E222</f>
        <v>264392</v>
      </c>
      <c r="N244" s="42">
        <f>'Billing Mo'!AH244</f>
        <v>96490</v>
      </c>
      <c r="O244" s="15">
        <f>'Billing Mo'!AI244</f>
        <v>169364</v>
      </c>
      <c r="P244" s="199">
        <f>[5]SHLMWh!$E222</f>
        <v>2122</v>
      </c>
      <c r="Q244" s="199">
        <f>[5]SPAMWh!$L222</f>
        <v>236573</v>
      </c>
      <c r="R244" s="25"/>
      <c r="S244" s="15">
        <f>[1]RESID!$AB342/[1]RESID!$U342*1000</f>
        <v>926.88219599349395</v>
      </c>
      <c r="T244" s="25">
        <f t="shared" si="79"/>
        <v>927</v>
      </c>
      <c r="U244" s="145"/>
      <c r="V244" s="15">
        <f>[1]COML!$AB342/[1]COML!$J342*1000</f>
        <v>5081.498356413701</v>
      </c>
      <c r="W244" s="25">
        <f t="shared" si="63"/>
        <v>5081</v>
      </c>
      <c r="X244" s="145"/>
      <c r="Y244" s="15">
        <f>[1]SPA!$AB342/[1]SPA!$F342*1000</f>
        <v>9973.1461574132627</v>
      </c>
      <c r="Z244" s="25">
        <f t="shared" si="64"/>
        <v>9998</v>
      </c>
      <c r="AA244" s="145"/>
      <c r="AC244" s="7">
        <f t="shared" si="102"/>
        <v>1345452</v>
      </c>
      <c r="AE244" s="199">
        <f>[5]RMWh!$I222</f>
        <v>20190779</v>
      </c>
      <c r="AF244" s="199">
        <f>[5]RMWh!$O222</f>
        <v>18277247</v>
      </c>
      <c r="AG244" s="112"/>
      <c r="AH244" s="14"/>
      <c r="AI244" s="15"/>
      <c r="AJ244" s="199">
        <f>[5]CMWh!$I222</f>
        <v>11850870</v>
      </c>
      <c r="AK244" s="199">
        <f>[5]CMWh!$O222</f>
        <v>11709596</v>
      </c>
      <c r="AL244" s="138"/>
      <c r="AM244" s="14"/>
      <c r="AN244" s="15"/>
      <c r="AO244" s="199">
        <f>[5]SPAMWh!$I222</f>
        <v>3249917</v>
      </c>
      <c r="AP244" s="199">
        <f>[5]SPAMWh!$O222</f>
        <v>3211002</v>
      </c>
      <c r="AQ244" s="138"/>
      <c r="AR244" s="14"/>
      <c r="AT244" s="14">
        <f t="shared" si="95"/>
        <v>13959.151870784308</v>
      </c>
      <c r="AU244" s="14">
        <f t="shared" si="96"/>
        <v>12636.207184122855</v>
      </c>
      <c r="AV244" s="14"/>
      <c r="AW244" s="14"/>
      <c r="AX244" s="14"/>
      <c r="AY244" s="14">
        <f t="shared" si="97"/>
        <v>73417.580102921624</v>
      </c>
      <c r="AZ244" s="14">
        <f t="shared" si="98"/>
        <v>72542.37050130924</v>
      </c>
      <c r="BA244" s="14"/>
      <c r="BB244" s="14"/>
      <c r="BC244" s="14"/>
      <c r="BD244" s="15">
        <f>SUM(TOTAL_PEF_B!O233:O244)</f>
        <v>2224322</v>
      </c>
      <c r="BF244" s="15"/>
      <c r="BG244" s="14"/>
      <c r="BH244" s="14"/>
      <c r="BI244" s="15">
        <f>SUM('Billing Mo'!AH233:AH244)</f>
        <v>1015531</v>
      </c>
      <c r="BK244" s="15"/>
      <c r="BL244" s="14"/>
      <c r="BM244" s="14"/>
      <c r="BN244" s="199">
        <f>[5]TMWh!$I222</f>
        <v>38560322</v>
      </c>
      <c r="BO244" s="199">
        <f>[5]TMWh!$O222</f>
        <v>36466601</v>
      </c>
      <c r="BP244" s="14"/>
      <c r="BQ244" s="14"/>
      <c r="BR244" s="14"/>
      <c r="BS244" s="199">
        <f>[3]RC!$I222</f>
        <v>1446418.75</v>
      </c>
      <c r="BX244" s="199">
        <f>[3]CC!$I222</f>
        <v>161417.33333333334</v>
      </c>
    </row>
    <row r="245" spans="1:79">
      <c r="A245" s="2">
        <v>2011</v>
      </c>
      <c r="B245" s="2">
        <v>3</v>
      </c>
      <c r="C245" s="14">
        <f t="shared" si="99"/>
        <v>868</v>
      </c>
      <c r="D245" s="14">
        <f t="shared" si="100"/>
        <v>5152</v>
      </c>
      <c r="E245" s="14">
        <f t="shared" si="101"/>
        <v>10241</v>
      </c>
      <c r="F245" s="15"/>
      <c r="G245" s="200">
        <f>[4]FCST!$D185</f>
        <v>1453156</v>
      </c>
      <c r="H245" s="200">
        <f>[4]FCST!$E185</f>
        <v>161755</v>
      </c>
      <c r="I245" s="200">
        <f>[4]FCST!$H185</f>
        <v>23613</v>
      </c>
      <c r="J245" s="15">
        <f t="shared" si="75"/>
        <v>2582256</v>
      </c>
      <c r="K245" s="199">
        <f>[5]RMWh!$L223</f>
        <v>1260652</v>
      </c>
      <c r="L245" s="199">
        <f>[5]CMWh!$L223</f>
        <v>833357</v>
      </c>
      <c r="M245" s="199">
        <f>[5]IMWh!$E223</f>
        <v>244349</v>
      </c>
      <c r="N245" s="42">
        <f>'Billing Mo'!AH245</f>
        <v>83249</v>
      </c>
      <c r="O245" s="15">
        <f>'Billing Mo'!AI245</f>
        <v>160841</v>
      </c>
      <c r="P245" s="199">
        <f>[5]SHLMWh!$E223</f>
        <v>2082</v>
      </c>
      <c r="Q245" s="199">
        <f>[5]SPAMWh!$L223</f>
        <v>241816</v>
      </c>
      <c r="R245" s="25"/>
      <c r="S245" s="15">
        <f>[1]RESID!$AB343/[1]RESID!$U343*1000</f>
        <v>867.52695512388209</v>
      </c>
      <c r="T245" s="25">
        <f t="shared" si="79"/>
        <v>868</v>
      </c>
      <c r="U245" s="145"/>
      <c r="V245" s="15">
        <f>[1]COML!$AB343/[1]COML!$J343*1000</f>
        <v>5151.9705727798209</v>
      </c>
      <c r="W245" s="25">
        <f t="shared" si="63"/>
        <v>5152</v>
      </c>
      <c r="X245" s="145"/>
      <c r="Y245" s="15">
        <f>[1]SPA!$AB343/[1]SPA!$F343*1000</f>
        <v>10516.939938242072</v>
      </c>
      <c r="Z245" s="25">
        <f t="shared" si="64"/>
        <v>10241</v>
      </c>
      <c r="AA245" s="145"/>
      <c r="AC245" s="7">
        <f t="shared" si="102"/>
        <v>1260652</v>
      </c>
      <c r="AE245" s="199">
        <f>[5]RMWh!$I223</f>
        <v>19736866</v>
      </c>
      <c r="AF245" s="199">
        <f>[5]RMWh!$O223</f>
        <v>18347222</v>
      </c>
      <c r="AG245" s="112"/>
      <c r="AH245" s="14"/>
      <c r="AI245" s="15"/>
      <c r="AJ245" s="199">
        <f>[5]CMWh!$I223</f>
        <v>11855033</v>
      </c>
      <c r="AK245" s="199">
        <f>[5]CMWh!$O223</f>
        <v>11690849</v>
      </c>
      <c r="AL245" s="138"/>
      <c r="AM245" s="14"/>
      <c r="AN245" s="15"/>
      <c r="AO245" s="199">
        <f>[5]SPAMWh!$I223</f>
        <v>3257303</v>
      </c>
      <c r="AP245" s="199">
        <f>[5]SPAMWh!$O223</f>
        <v>3214319</v>
      </c>
      <c r="AQ245" s="138"/>
      <c r="AR245" s="14"/>
      <c r="AT245" s="14">
        <f t="shared" si="95"/>
        <v>13639.624309430445</v>
      </c>
      <c r="AU245" s="14">
        <f t="shared" si="96"/>
        <v>12679.278219840833</v>
      </c>
      <c r="AV245" s="14"/>
      <c r="AW245" s="14"/>
      <c r="AX245" s="14"/>
      <c r="AY245" s="14">
        <f t="shared" si="97"/>
        <v>73425.440559159033</v>
      </c>
      <c r="AZ245" s="14">
        <f t="shared" si="98"/>
        <v>72408.549038674435</v>
      </c>
      <c r="BA245" s="14"/>
      <c r="BB245" s="14"/>
      <c r="BC245" s="14"/>
      <c r="BD245" s="15">
        <f>SUM(TOTAL_PEF_B!O234:O245)</f>
        <v>2219330</v>
      </c>
      <c r="BF245" s="15"/>
      <c r="BG245" s="14"/>
      <c r="BH245" s="14"/>
      <c r="BI245" s="15">
        <f>SUM('Billing Mo'!AH234:AH245)</f>
        <v>1003706</v>
      </c>
      <c r="BK245" s="15"/>
      <c r="BL245" s="14"/>
      <c r="BM245" s="14"/>
      <c r="BN245" s="199">
        <f>[5]TMWh!$I223</f>
        <v>38102435</v>
      </c>
      <c r="BO245" s="199">
        <f>[5]TMWh!$O223</f>
        <v>36505623</v>
      </c>
      <c r="BP245" s="14"/>
      <c r="BQ245" s="14"/>
      <c r="BR245" s="14"/>
      <c r="BS245" s="199">
        <f>[3]RC!$I223</f>
        <v>1447024.1666666667</v>
      </c>
      <c r="BX245" s="199">
        <f>[3]CC!$I223</f>
        <v>161456.75</v>
      </c>
    </row>
    <row r="246" spans="1:79">
      <c r="A246" s="2">
        <v>2011</v>
      </c>
      <c r="B246" s="2">
        <v>4</v>
      </c>
      <c r="C246" s="14">
        <f t="shared" si="99"/>
        <v>870</v>
      </c>
      <c r="D246" s="14">
        <f t="shared" si="100"/>
        <v>5522</v>
      </c>
      <c r="E246" s="14">
        <f t="shared" si="101"/>
        <v>10476</v>
      </c>
      <c r="F246" s="15"/>
      <c r="G246" s="200">
        <f>[4]FCST!$D186</f>
        <v>1453324</v>
      </c>
      <c r="H246" s="200">
        <f>[4]FCST!$E186</f>
        <v>161834</v>
      </c>
      <c r="I246" s="200">
        <f>[4]FCST!$H186</f>
        <v>23589</v>
      </c>
      <c r="J246" s="15">
        <f t="shared" si="75"/>
        <v>2673762</v>
      </c>
      <c r="K246" s="199">
        <f>[5]RMWh!$L224</f>
        <v>1264850</v>
      </c>
      <c r="L246" s="199">
        <f>[5]CMWh!$L224</f>
        <v>893631</v>
      </c>
      <c r="M246" s="199">
        <f>[5]IMWh!$E224</f>
        <v>266179</v>
      </c>
      <c r="N246" s="42">
        <f>'Billing Mo'!AH246</f>
        <v>85200</v>
      </c>
      <c r="O246" s="15">
        <f>'Billing Mo'!AI246</f>
        <v>176161</v>
      </c>
      <c r="P246" s="199">
        <f>[5]SHLMWh!$E224</f>
        <v>1986</v>
      </c>
      <c r="Q246" s="199">
        <f>[5]SPAMWh!$L224</f>
        <v>247116</v>
      </c>
      <c r="R246" s="25"/>
      <c r="S246" s="15">
        <f>[1]RESID!$AB344/[1]RESID!$U344*1000</f>
        <v>870.31522220784905</v>
      </c>
      <c r="T246" s="25">
        <f t="shared" si="79"/>
        <v>870</v>
      </c>
      <c r="U246" s="145"/>
      <c r="V246" s="15">
        <f>[1]COML!$AB344/[1]COML!$J344*1000</f>
        <v>5521.898982908413</v>
      </c>
      <c r="W246" s="25">
        <f t="shared" si="63"/>
        <v>5522</v>
      </c>
      <c r="X246" s="145"/>
      <c r="Y246" s="15">
        <f>[1]SPA!$AB344/[1]SPA!$F344*1000</f>
        <v>10451.531043816614</v>
      </c>
      <c r="Z246" s="25">
        <f t="shared" si="64"/>
        <v>10476</v>
      </c>
      <c r="AA246" s="145"/>
      <c r="AC246" s="7">
        <f t="shared" si="102"/>
        <v>1264850</v>
      </c>
      <c r="AE246" s="199">
        <f>[5]RMWh!$I224</f>
        <v>19773421</v>
      </c>
      <c r="AF246" s="199">
        <f>[5]RMWh!$O224</f>
        <v>18302563</v>
      </c>
      <c r="AG246" s="112"/>
      <c r="AH246" s="14"/>
      <c r="AI246" s="15"/>
      <c r="AJ246" s="199">
        <f>[5]CMWh!$I224</f>
        <v>11898406</v>
      </c>
      <c r="AK246" s="199">
        <f>[5]CMWh!$O224</f>
        <v>11671139</v>
      </c>
      <c r="AL246" s="138"/>
      <c r="AM246" s="14"/>
      <c r="AN246" s="15"/>
      <c r="AO246" s="199">
        <f>[5]SPAMWh!$I224</f>
        <v>3262128</v>
      </c>
      <c r="AP246" s="199">
        <f>[5]SPAMWh!$O224</f>
        <v>3208037</v>
      </c>
      <c r="AQ246" s="138"/>
      <c r="AR246" s="14"/>
      <c r="AT246" s="14">
        <f t="shared" si="95"/>
        <v>13658.943652789903</v>
      </c>
      <c r="AU246" s="14">
        <f t="shared" si="96"/>
        <v>12642.914785389808</v>
      </c>
      <c r="AV246" s="14"/>
      <c r="AW246" s="14"/>
      <c r="AX246" s="14"/>
      <c r="AY246" s="14">
        <f t="shared" si="97"/>
        <v>73679.587091340858</v>
      </c>
      <c r="AZ246" s="14">
        <f t="shared" si="98"/>
        <v>72272.260873065257</v>
      </c>
      <c r="BA246" s="14"/>
      <c r="BB246" s="14"/>
      <c r="BC246" s="14"/>
      <c r="BD246" s="15">
        <f>SUM(TOTAL_PEF_B!O235:O246)</f>
        <v>2213260</v>
      </c>
      <c r="BF246" s="15"/>
      <c r="BG246" s="14"/>
      <c r="BH246" s="14"/>
      <c r="BI246" s="15">
        <f>SUM('Billing Mo'!AH235:AH246)</f>
        <v>979325</v>
      </c>
      <c r="BK246" s="15"/>
      <c r="BL246" s="14"/>
      <c r="BM246" s="14"/>
      <c r="BN246" s="199">
        <f>[5]TMWh!$I224</f>
        <v>38168483</v>
      </c>
      <c r="BO246" s="199">
        <f>[5]TMWh!$O224</f>
        <v>36416267</v>
      </c>
      <c r="BP246" s="14"/>
      <c r="BQ246" s="14"/>
      <c r="BR246" s="14"/>
      <c r="BS246" s="199">
        <f>[3]RC!$I224</f>
        <v>1447653.75</v>
      </c>
      <c r="BX246" s="199">
        <f>[3]CC!$I224</f>
        <v>161488.5</v>
      </c>
    </row>
    <row r="247" spans="1:79">
      <c r="A247" s="2">
        <v>2011</v>
      </c>
      <c r="B247" s="2">
        <v>5</v>
      </c>
      <c r="C247" s="14">
        <f t="shared" ref="C247:C254" si="103">ROUND(K247/G247*1000,0)</f>
        <v>937</v>
      </c>
      <c r="D247" s="14">
        <f t="shared" ref="D247:D254" si="104">ROUND(L247/H247*1000,0)</f>
        <v>5937</v>
      </c>
      <c r="E247" s="14">
        <f t="shared" ref="E247:E254" si="105">ROUND(Q247/I247*1000,0)</f>
        <v>11193</v>
      </c>
      <c r="F247" s="15"/>
      <c r="G247" s="200">
        <f>[4]FCST!$D187</f>
        <v>1452344</v>
      </c>
      <c r="H247" s="200">
        <f>[4]FCST!$E187</f>
        <v>162061</v>
      </c>
      <c r="I247" s="200">
        <f>[4]FCST!$H187</f>
        <v>23634</v>
      </c>
      <c r="J247" s="15">
        <f>SUM(K247:M247,P247:Q247)</f>
        <v>2888963</v>
      </c>
      <c r="K247" s="199">
        <f>[5]RMWh!$L225</f>
        <v>1360510</v>
      </c>
      <c r="L247" s="199">
        <f>[5]CMWh!$L225</f>
        <v>962147</v>
      </c>
      <c r="M247" s="199">
        <f>[5]IMWh!$E225</f>
        <v>299662</v>
      </c>
      <c r="N247" s="42">
        <f>'Billing Mo'!AH247</f>
        <v>110470</v>
      </c>
      <c r="O247" s="15">
        <f>'Billing Mo'!AI247</f>
        <v>189435</v>
      </c>
      <c r="P247" s="199">
        <f>[5]SHLMWh!$E225</f>
        <v>2110</v>
      </c>
      <c r="Q247" s="199">
        <f>[5]SPAMWh!$L225</f>
        <v>264534</v>
      </c>
      <c r="R247" s="25"/>
      <c r="S247" s="15">
        <f>[1]RESID!$AB345/[1]RESID!$U345*1000</f>
        <v>936.76842400973874</v>
      </c>
      <c r="T247" s="25">
        <f t="shared" si="79"/>
        <v>937</v>
      </c>
      <c r="U247" s="145"/>
      <c r="V247" s="15">
        <f>[1]COML!$AB345/[1]COML!$J345*1000</f>
        <v>5936.9434965846194</v>
      </c>
      <c r="W247" s="25">
        <f t="shared" ref="W247:W250" si="106">D247</f>
        <v>5937</v>
      </c>
      <c r="X247" s="145"/>
      <c r="Y247" s="15">
        <f>[1]SPA!$AB345/[1]SPA!$F345*1000</f>
        <v>11216.672320217096</v>
      </c>
      <c r="Z247" s="25">
        <f t="shared" ref="Z247:Z250" si="107">E247</f>
        <v>11193</v>
      </c>
      <c r="AA247" s="145"/>
      <c r="AC247" s="7">
        <f t="shared" si="102"/>
        <v>1360510</v>
      </c>
      <c r="AE247" s="199">
        <f>[5]RMWh!$I225</f>
        <v>19923332</v>
      </c>
      <c r="AF247" s="199">
        <f>[5]RMWh!$O225</f>
        <v>18263617</v>
      </c>
      <c r="AG247" s="112"/>
      <c r="AH247" s="14"/>
      <c r="AI247" s="15"/>
      <c r="AJ247" s="199">
        <f>[5]CMWh!$I225</f>
        <v>11968569</v>
      </c>
      <c r="AK247" s="199">
        <f>[5]CMWh!$O225</f>
        <v>11695601</v>
      </c>
      <c r="AL247" s="164"/>
      <c r="AM247" s="14"/>
      <c r="AN247" s="15"/>
      <c r="AO247" s="199">
        <f>[5]SPAMWh!$I225</f>
        <v>3275153</v>
      </c>
      <c r="AP247" s="199">
        <f>[5]SPAMWh!$O225</f>
        <v>3209900</v>
      </c>
      <c r="AQ247" s="138"/>
      <c r="AR247" s="14"/>
      <c r="AT247" s="14">
        <f t="shared" ref="AT247" si="108">AE247/AVERAGE($G236:$G247)*1000</f>
        <v>13756.47267169613</v>
      </c>
      <c r="AU247" s="14">
        <f t="shared" ref="AU247" si="109">AF247/AVERAGE($G236:$G247)*1000</f>
        <v>12610.488453779964</v>
      </c>
      <c r="AV247" s="14"/>
      <c r="AW247" s="14"/>
      <c r="AX247" s="14"/>
      <c r="AY247" s="14">
        <f t="shared" ref="AY247" si="110">AJ247/AVERAGE($H236:$H247)*1000</f>
        <v>74091.850005390923</v>
      </c>
      <c r="AZ247" s="14">
        <f t="shared" ref="AZ247" si="111">AK247/AVERAGE($H236:$H247)*1000</f>
        <v>72402.031940067376</v>
      </c>
      <c r="BA247" s="14"/>
      <c r="BB247" s="14"/>
      <c r="BC247" s="14"/>
      <c r="BD247" s="15">
        <f>SUM(TOTAL_PEF_B!O236:O247)</f>
        <v>2207177</v>
      </c>
      <c r="BF247" s="15"/>
      <c r="BG247" s="14"/>
      <c r="BH247" s="14"/>
      <c r="BI247" s="15">
        <f>SUM('Billing Mo'!AH236:AH247)</f>
        <v>999389</v>
      </c>
      <c r="BK247" s="15"/>
      <c r="BL247" s="14"/>
      <c r="BM247" s="14"/>
      <c r="BN247" s="199">
        <f>[5]TMWh!$I225</f>
        <v>38408385</v>
      </c>
      <c r="BO247" s="199">
        <f>[5]TMWh!$O225</f>
        <v>36410449</v>
      </c>
      <c r="BP247" s="14"/>
      <c r="BQ247" s="14"/>
      <c r="BR247" s="14"/>
      <c r="BS247" s="199">
        <f>[3]RC!$I225</f>
        <v>1448287.8333333333</v>
      </c>
      <c r="BX247" s="199">
        <f>[3]CC!$I225</f>
        <v>161536.91666666666</v>
      </c>
    </row>
    <row r="248" spans="1:79">
      <c r="A248" s="2">
        <v>2011</v>
      </c>
      <c r="B248" s="2">
        <v>6</v>
      </c>
      <c r="C248" s="14">
        <f t="shared" ref="C248:C250" si="112">ROUND(K248/G248*1000,0)</f>
        <v>1220</v>
      </c>
      <c r="D248" s="14">
        <f t="shared" ref="D248:D250" si="113">ROUND(L248/H248*1000,0)</f>
        <v>6661</v>
      </c>
      <c r="E248" s="14">
        <f t="shared" ref="E248:E250" si="114">ROUND(Q248/I248*1000,0)</f>
        <v>12002</v>
      </c>
      <c r="F248" s="15"/>
      <c r="G248" s="200">
        <f>[4]FCST!$D188</f>
        <v>1452304</v>
      </c>
      <c r="H248" s="200">
        <f>[4]FCST!$E188</f>
        <v>162318</v>
      </c>
      <c r="I248" s="200">
        <f>[4]FCST!$H188</f>
        <v>23635</v>
      </c>
      <c r="J248" s="15">
        <f t="shared" ref="J248:J250" si="115">SUM(K248:M248,P248:Q248)</f>
        <v>3428813</v>
      </c>
      <c r="K248" s="199">
        <f>[5]RMWh!$L226</f>
        <v>1772402</v>
      </c>
      <c r="L248" s="199">
        <f>[5]CMWh!$L226</f>
        <v>1081165</v>
      </c>
      <c r="M248" s="199">
        <f>[5]IMWh!$E226</f>
        <v>289502</v>
      </c>
      <c r="N248" s="42">
        <f>'Billing Mo'!AH248</f>
        <v>89357</v>
      </c>
      <c r="O248" s="15">
        <f>'Billing Mo'!AI248</f>
        <v>198426</v>
      </c>
      <c r="P248" s="199">
        <f>[5]SHLMWh!$E226</f>
        <v>2069</v>
      </c>
      <c r="Q248" s="199">
        <f>[5]SPAMWh!$L226</f>
        <v>283675</v>
      </c>
      <c r="R248" s="25"/>
      <c r="S248" s="15">
        <f>[1]RESID!$AB346/[1]RESID!$U346*1000</f>
        <v>1220.4070222212429</v>
      </c>
      <c r="T248" s="25">
        <f t="shared" si="79"/>
        <v>1220</v>
      </c>
      <c r="U248" s="145"/>
      <c r="V248" s="15">
        <f>[1]COML!$AB346/[1]COML!$J346*1000</f>
        <v>6660.783154055619</v>
      </c>
      <c r="W248" s="25">
        <f t="shared" si="106"/>
        <v>6661</v>
      </c>
      <c r="X248" s="145"/>
      <c r="Y248" s="15">
        <f>[1]SPA!$AB346/[1]SPA!$F346*1000</f>
        <v>12035.426389478151</v>
      </c>
      <c r="Z248" s="25">
        <f t="shared" si="107"/>
        <v>12002</v>
      </c>
      <c r="AA248" s="145"/>
      <c r="AC248" s="7">
        <f t="shared" si="102"/>
        <v>1772402</v>
      </c>
      <c r="AE248" s="199">
        <f>[5]RMWh!$I226</f>
        <v>19862797</v>
      </c>
      <c r="AF248" s="199">
        <f>[5]RMWh!$O226</f>
        <v>18314578</v>
      </c>
      <c r="AG248" s="163"/>
      <c r="AH248" s="14"/>
      <c r="AI248" s="15"/>
      <c r="AJ248" s="199">
        <f>[5]CMWh!$I226</f>
        <v>11944658</v>
      </c>
      <c r="AK248" s="199">
        <f>[5]CMWh!$O226</f>
        <v>11699087</v>
      </c>
      <c r="AL248" s="164"/>
      <c r="AM248" s="14"/>
      <c r="AN248" s="15"/>
      <c r="AO248" s="199">
        <f>[5]SPAMWh!$I226</f>
        <v>3255022</v>
      </c>
      <c r="AP248" s="199">
        <f>[5]SPAMWh!$O226</f>
        <v>3196803</v>
      </c>
      <c r="AQ248" s="164"/>
      <c r="AR248" s="14"/>
      <c r="AT248" s="14">
        <f t="shared" ref="AT248:AT250" si="116">AE248/AVERAGE($G237:$G248)*1000</f>
        <v>13709.329181235427</v>
      </c>
      <c r="AU248" s="14">
        <f t="shared" ref="AU248:AU250" si="117">AF248/AVERAGE($G237:$G248)*1000</f>
        <v>12640.746346922459</v>
      </c>
      <c r="AV248" s="14"/>
      <c r="AW248" s="14"/>
      <c r="AX248" s="14"/>
      <c r="AY248" s="14">
        <f t="shared" ref="AY248:AY250" si="118">AJ248/AVERAGE($H237:$H248)*1000</f>
        <v>73904.787243093087</v>
      </c>
      <c r="AZ248" s="14">
        <f t="shared" ref="AZ248:AZ250" si="119">AK248/AVERAGE($H237:$H248)*1000</f>
        <v>72385.373919741862</v>
      </c>
      <c r="BA248" s="14"/>
      <c r="BB248" s="14"/>
      <c r="BC248" s="14"/>
      <c r="BD248" s="15">
        <f>SUM(TOTAL_PEF_B!O237:O248)</f>
        <v>2207063</v>
      </c>
      <c r="BF248" s="15"/>
      <c r="BG248" s="14"/>
      <c r="BH248" s="14"/>
      <c r="BI248" s="15">
        <f>SUM('Billing Mo'!AH237:AH248)</f>
        <v>998108</v>
      </c>
      <c r="BK248" s="15"/>
      <c r="BL248" s="14"/>
      <c r="BM248" s="14"/>
      <c r="BN248" s="199">
        <f>[5]TMWh!$I226</f>
        <v>38299747</v>
      </c>
      <c r="BO248" s="199">
        <f>[5]TMWh!$O226</f>
        <v>36447738</v>
      </c>
      <c r="BP248" s="145"/>
      <c r="BQ248" s="14"/>
      <c r="BR248" s="14"/>
      <c r="BS248" s="199">
        <f>[3]RC!$I226</f>
        <v>1448852.5833333333</v>
      </c>
      <c r="BX248" s="199">
        <f>[3]CC!$I226</f>
        <v>161622.25</v>
      </c>
    </row>
    <row r="249" spans="1:79">
      <c r="A249" s="2">
        <v>2011</v>
      </c>
      <c r="B249" s="2">
        <v>7</v>
      </c>
      <c r="C249" s="14">
        <f t="shared" si="112"/>
        <v>1319</v>
      </c>
      <c r="D249" s="14">
        <f t="shared" si="113"/>
        <v>6874</v>
      </c>
      <c r="E249" s="14">
        <f t="shared" si="114"/>
        <v>11629</v>
      </c>
      <c r="F249" s="15"/>
      <c r="G249" s="200">
        <f>[4]FCST!$D189</f>
        <v>1452071</v>
      </c>
      <c r="H249" s="200">
        <f>[4]FCST!$E189</f>
        <v>162442</v>
      </c>
      <c r="I249" s="200">
        <f>[4]FCST!$H189</f>
        <v>23575</v>
      </c>
      <c r="J249" s="15">
        <f t="shared" si="115"/>
        <v>3576016</v>
      </c>
      <c r="K249" s="199">
        <f>[5]RMWh!$L227</f>
        <v>1914615</v>
      </c>
      <c r="L249" s="199">
        <f>[5]CMWh!$L227</f>
        <v>1116611</v>
      </c>
      <c r="M249" s="199">
        <f>[5]IMWh!$E227</f>
        <v>268592</v>
      </c>
      <c r="N249" s="42">
        <f>'Billing Mo'!AH249</f>
        <v>87307</v>
      </c>
      <c r="O249" s="15">
        <f>'Billing Mo'!AI249</f>
        <v>178927</v>
      </c>
      <c r="P249" s="199">
        <f>[5]SHLMWh!$E227</f>
        <v>2042</v>
      </c>
      <c r="Q249" s="199">
        <f>[5]SPAMWh!$L227</f>
        <v>274156</v>
      </c>
      <c r="R249" s="25"/>
      <c r="S249" s="15">
        <f>[1]RESID!$AB347/[1]RESID!$U347*1000</f>
        <v>1318.5408977935651</v>
      </c>
      <c r="T249" s="25">
        <f t="shared" si="79"/>
        <v>1319</v>
      </c>
      <c r="U249" s="145"/>
      <c r="V249" s="15">
        <f>[1]COML!$AB347/[1]COML!$J347*1000</f>
        <v>6873.9057632878194</v>
      </c>
      <c r="W249" s="25">
        <f t="shared" si="106"/>
        <v>6874</v>
      </c>
      <c r="X249" s="145"/>
      <c r="Y249" s="15">
        <f>[1]SPA!$AB347/[1]SPA!$F347*1000</f>
        <v>11761.808743403835</v>
      </c>
      <c r="Z249" s="25">
        <f t="shared" si="107"/>
        <v>11629</v>
      </c>
      <c r="AA249" s="145"/>
      <c r="AC249" s="7">
        <f t="shared" si="102"/>
        <v>1914615</v>
      </c>
      <c r="AE249" s="199">
        <f>[5]RMWh!$I227</f>
        <v>19776007</v>
      </c>
      <c r="AF249" s="199">
        <f>[5]RMWh!$O227</f>
        <v>18318499</v>
      </c>
      <c r="AG249" s="163"/>
      <c r="AH249" s="14"/>
      <c r="AI249" s="15"/>
      <c r="AJ249" s="199">
        <f>[5]CMWh!$I227</f>
        <v>11926420</v>
      </c>
      <c r="AK249" s="199">
        <f>[5]CMWh!$O227</f>
        <v>11701558</v>
      </c>
      <c r="AL249" s="164"/>
      <c r="AM249" s="14"/>
      <c r="AN249" s="15"/>
      <c r="AO249" s="199">
        <f>[5]SPAMWh!$I227</f>
        <v>3249711</v>
      </c>
      <c r="AP249" s="199">
        <f>[5]SPAMWh!$O227</f>
        <v>3197463</v>
      </c>
      <c r="AQ249" s="164"/>
      <c r="AR249" s="14"/>
      <c r="AT249" s="14">
        <f t="shared" si="116"/>
        <v>13644.304370819165</v>
      </c>
      <c r="AU249" s="14">
        <f t="shared" si="117"/>
        <v>12638.707903599878</v>
      </c>
      <c r="AV249" s="14"/>
      <c r="AW249" s="14"/>
      <c r="AX249" s="14"/>
      <c r="AY249" s="14">
        <f t="shared" si="118"/>
        <v>73754.02996396739</v>
      </c>
      <c r="AZ249" s="14">
        <f t="shared" si="119"/>
        <v>72363.463583967547</v>
      </c>
      <c r="BA249" s="14"/>
      <c r="BB249" s="14"/>
      <c r="BC249" s="14"/>
      <c r="BD249" s="15">
        <f>SUM(TOTAL_PEF_B!O238:O249)</f>
        <v>2180569</v>
      </c>
      <c r="BF249" s="15"/>
      <c r="BG249" s="14"/>
      <c r="BH249" s="14"/>
      <c r="BI249" s="15">
        <f>SUM('Billing Mo'!AH238:AH249)</f>
        <v>1002827</v>
      </c>
      <c r="BK249" s="15"/>
      <c r="BL249" s="14"/>
      <c r="BM249" s="14"/>
      <c r="BN249" s="199">
        <f>[5]TMWh!$I227</f>
        <v>38159952</v>
      </c>
      <c r="BO249" s="199">
        <f>[5]TMWh!$O227</f>
        <v>36425334</v>
      </c>
      <c r="BP249" s="145"/>
      <c r="BQ249" s="14"/>
      <c r="BR249" s="14"/>
      <c r="BS249" s="199">
        <f>[3]RC!$I227</f>
        <v>1449396.5</v>
      </c>
      <c r="BX249" s="199">
        <f>[3]CC!$I227</f>
        <v>161705.33333333334</v>
      </c>
    </row>
    <row r="250" spans="1:79">
      <c r="A250" s="2">
        <v>2011</v>
      </c>
      <c r="B250" s="2">
        <v>8</v>
      </c>
      <c r="C250" s="14">
        <f t="shared" si="112"/>
        <v>1323</v>
      </c>
      <c r="D250" s="14">
        <f t="shared" si="113"/>
        <v>7152</v>
      </c>
      <c r="E250" s="14">
        <f t="shared" si="114"/>
        <v>11251</v>
      </c>
      <c r="F250" s="15"/>
      <c r="G250" s="200">
        <f>[4]FCST!$D190</f>
        <v>1451892</v>
      </c>
      <c r="H250" s="200">
        <f>[4]FCST!$E190</f>
        <v>162518</v>
      </c>
      <c r="I250" s="200">
        <f>[4]FCST!$H190</f>
        <v>23621</v>
      </c>
      <c r="J250" s="15">
        <f t="shared" si="115"/>
        <v>3645717</v>
      </c>
      <c r="K250" s="199">
        <f>[5]RMWh!$L228</f>
        <v>1921388</v>
      </c>
      <c r="L250" s="199">
        <f>[5]CMWh!$L228</f>
        <v>1162262</v>
      </c>
      <c r="M250" s="199">
        <f>[5]IMWh!$E228</f>
        <v>294236</v>
      </c>
      <c r="N250" s="42">
        <f>'Billing Mo'!AH250</f>
        <v>92483</v>
      </c>
      <c r="O250" s="15">
        <f>'Billing Mo'!AI250</f>
        <v>203783</v>
      </c>
      <c r="P250" s="199">
        <f>[5]SHLMWh!$E228</f>
        <v>2079</v>
      </c>
      <c r="Q250" s="199">
        <f>[5]SPAMWh!$L228</f>
        <v>265752</v>
      </c>
      <c r="R250" s="25"/>
      <c r="S250" s="15">
        <f>[1]RESID!$AB348/[1]RESID!$U348*1000</f>
        <v>1323.3684048124792</v>
      </c>
      <c r="T250" s="25">
        <f t="shared" si="79"/>
        <v>1323</v>
      </c>
      <c r="U250" s="145"/>
      <c r="V250" s="15">
        <f>[1]COML!$AB348/[1]COML!$J348*1000</f>
        <v>7151.5893624090868</v>
      </c>
      <c r="W250" s="25">
        <f t="shared" si="106"/>
        <v>7152</v>
      </c>
      <c r="X250" s="145"/>
      <c r="Y250" s="15">
        <f>[1]SPA!$AB348/[1]SPA!$F348*1000</f>
        <v>10873.204860684915</v>
      </c>
      <c r="Z250" s="25">
        <f t="shared" si="107"/>
        <v>11251</v>
      </c>
      <c r="AA250" s="145"/>
      <c r="AC250" s="7">
        <f t="shared" si="102"/>
        <v>1921388</v>
      </c>
      <c r="AE250" s="199">
        <f>[5]RMWh!$I228</f>
        <v>19639335</v>
      </c>
      <c r="AF250" s="199">
        <f>[5]RMWh!$O228</f>
        <v>18210039</v>
      </c>
      <c r="AG250" s="163"/>
      <c r="AH250" s="14"/>
      <c r="AI250" s="15"/>
      <c r="AJ250" s="199">
        <f>[5]CMWh!$I228</f>
        <v>11961048</v>
      </c>
      <c r="AK250" s="199">
        <f>[5]CMWh!$O228</f>
        <v>11740749</v>
      </c>
      <c r="AL250" s="164"/>
      <c r="AM250" s="14"/>
      <c r="AN250" s="15"/>
      <c r="AO250" s="199">
        <f>[5]SPAMWh!$I228</f>
        <v>3234913</v>
      </c>
      <c r="AP250" s="199">
        <f>[5]SPAMWh!$O228</f>
        <v>3185088</v>
      </c>
      <c r="AQ250" s="164"/>
      <c r="AR250" s="14"/>
      <c r="AT250" s="14">
        <f t="shared" si="116"/>
        <v>13545.113946784313</v>
      </c>
      <c r="AU250" s="14">
        <f t="shared" si="117"/>
        <v>12559.338349816137</v>
      </c>
      <c r="AV250" s="14"/>
      <c r="AW250" s="14"/>
      <c r="AX250" s="14"/>
      <c r="AY250" s="14">
        <f t="shared" si="118"/>
        <v>73929.540278076805</v>
      </c>
      <c r="AZ250" s="14">
        <f t="shared" si="119"/>
        <v>72567.903422032075</v>
      </c>
      <c r="BA250" s="14"/>
      <c r="BB250" s="14"/>
      <c r="BC250" s="14"/>
      <c r="BD250" s="15">
        <f>SUM(TOTAL_PEF_B!O239:O250)</f>
        <v>2184729</v>
      </c>
      <c r="BF250" s="15"/>
      <c r="BG250" s="14"/>
      <c r="BH250" s="14"/>
      <c r="BI250" s="15">
        <f>SUM('Billing Mo'!AH239:AH250)</f>
        <v>1017860</v>
      </c>
      <c r="BK250" s="15"/>
      <c r="BL250" s="14"/>
      <c r="BM250" s="14"/>
      <c r="BN250" s="199">
        <f>[5]TMWh!$I228</f>
        <v>38055188</v>
      </c>
      <c r="BO250" s="199">
        <f>[5]TMWh!$O228</f>
        <v>36355768</v>
      </c>
      <c r="BP250" s="145"/>
      <c r="BQ250" s="14"/>
      <c r="BR250" s="14"/>
      <c r="BS250" s="199">
        <f>[3]RC!$I228</f>
        <v>1449920.25</v>
      </c>
      <c r="BX250" s="199">
        <f>[3]CC!$I228</f>
        <v>161789.83333333334</v>
      </c>
    </row>
    <row r="251" spans="1:79">
      <c r="A251" s="2">
        <v>2011</v>
      </c>
      <c r="B251" s="2">
        <v>9</v>
      </c>
      <c r="C251" s="14">
        <f t="shared" si="103"/>
        <v>1360</v>
      </c>
      <c r="D251" s="14">
        <f t="shared" si="104"/>
        <v>6955</v>
      </c>
      <c r="E251" s="14">
        <f t="shared" si="105"/>
        <v>12831</v>
      </c>
      <c r="F251" s="15"/>
      <c r="G251" s="200">
        <f>[4]FCST!$D191</f>
        <v>1452133</v>
      </c>
      <c r="H251" s="200">
        <f>[4]FCST!$E191</f>
        <v>162599</v>
      </c>
      <c r="I251" s="200">
        <f>[4]FCST!$H191</f>
        <v>23648</v>
      </c>
      <c r="J251" s="15">
        <f t="shared" ref="J251:J311" si="120">SUM(K251:M251,P251:Q251)</f>
        <v>3682119</v>
      </c>
      <c r="K251" s="199">
        <f>[5]RMWh!$L229</f>
        <v>1975306</v>
      </c>
      <c r="L251" s="199">
        <f>[5]CMWh!$L229</f>
        <v>1130912</v>
      </c>
      <c r="M251" s="199">
        <f>[5]IMWh!$E229</f>
        <v>270418</v>
      </c>
      <c r="N251" s="42">
        <f>'Billing Mo'!AH251</f>
        <v>91499</v>
      </c>
      <c r="O251" s="15">
        <f>'Billing Mo'!AI251</f>
        <v>184420</v>
      </c>
      <c r="P251" s="199">
        <f>[5]SHLMWh!$E229</f>
        <v>2063</v>
      </c>
      <c r="Q251" s="199">
        <f>[5]SPAMWh!$L229</f>
        <v>303420</v>
      </c>
      <c r="R251" s="25"/>
      <c r="S251" s="15">
        <f>[1]RESID!$AB349/[1]RESID!$U349*1000</f>
        <v>1360.2789827102615</v>
      </c>
      <c r="T251" s="25">
        <f t="shared" si="79"/>
        <v>1360</v>
      </c>
      <c r="U251" s="145"/>
      <c r="V251" s="15">
        <f>[1]COML!$AB349/[1]COML!$J349*1000</f>
        <v>6955.2211268211977</v>
      </c>
      <c r="W251" s="25">
        <f t="shared" ref="W251:W272" si="121">D251</f>
        <v>6955</v>
      </c>
      <c r="X251" s="145"/>
      <c r="Y251" s="15">
        <f>[1]SPA!$AB349/[1]SPA!$F349*1000</f>
        <v>12907.095456865747</v>
      </c>
      <c r="Z251" s="25">
        <f t="shared" ref="Z251:Z272" si="122">E251</f>
        <v>12831</v>
      </c>
      <c r="AA251" s="145"/>
      <c r="AC251" s="7">
        <f t="shared" si="102"/>
        <v>1975306.0000000002</v>
      </c>
      <c r="AE251" s="199">
        <f>[5]RMWh!$I229</f>
        <v>19669248</v>
      </c>
      <c r="AF251" s="199">
        <f>[5]RMWh!$O229</f>
        <v>18281050</v>
      </c>
      <c r="AG251" s="163"/>
      <c r="AH251" s="14"/>
      <c r="AI251" s="15"/>
      <c r="AJ251" s="199">
        <f>[5]CMWh!$I229</f>
        <v>11948886</v>
      </c>
      <c r="AK251" s="199">
        <f>[5]CMWh!$O229</f>
        <v>11737994</v>
      </c>
      <c r="AL251" s="164"/>
      <c r="AM251" s="14"/>
      <c r="AN251" s="15"/>
      <c r="AO251" s="199">
        <f>[5]SPAMWh!$I229</f>
        <v>3231221</v>
      </c>
      <c r="AP251" s="199">
        <f>[5]SPAMWh!$O229</f>
        <v>3184151</v>
      </c>
      <c r="AQ251" s="164"/>
      <c r="AR251" s="14"/>
      <c r="AT251" s="14">
        <f t="shared" ref="AT251:AT259" si="123">AE251/AVERAGE($G240:$G251)*1000</f>
        <v>13560.113862431626</v>
      </c>
      <c r="AU251" s="14">
        <f t="shared" ref="AU251:AU259" si="124">AF251/AVERAGE($G240:$G251)*1000</f>
        <v>12603.080683349241</v>
      </c>
      <c r="AV251" s="14"/>
      <c r="AW251" s="14"/>
      <c r="AY251" s="14">
        <f t="shared" ref="AY251:AY259" si="125">AJ251/AVERAGE($H240:$H251)*1000</f>
        <v>73803.467851063688</v>
      </c>
      <c r="AZ251" s="14">
        <f t="shared" ref="AZ251:AZ259" si="126">AK251/AVERAGE($H240:$H251)*1000</f>
        <v>72500.872701855085</v>
      </c>
      <c r="BA251" s="14"/>
      <c r="BB251" s="14"/>
      <c r="BC251" s="14"/>
      <c r="BD251" s="15">
        <f>SUM(TOTAL_PEF_B!O240:O251)</f>
        <v>2170801</v>
      </c>
      <c r="BF251" s="15"/>
      <c r="BG251" s="14"/>
      <c r="BH251" s="14"/>
      <c r="BI251" s="15">
        <f>SUM('Billing Mo'!AH240:AH251)</f>
        <v>1036531</v>
      </c>
      <c r="BK251" s="15"/>
      <c r="BL251" s="14"/>
      <c r="BM251" s="14"/>
      <c r="BN251" s="199">
        <f>[5]TMWh!$I229</f>
        <v>38065579</v>
      </c>
      <c r="BO251" s="199">
        <f>[5]TMWh!$O229</f>
        <v>36419419</v>
      </c>
      <c r="BP251" s="145"/>
      <c r="BQ251" s="14"/>
      <c r="BR251" s="14"/>
      <c r="BS251" s="199">
        <f>[3]RC!$I229</f>
        <v>1450522.3333333333</v>
      </c>
      <c r="BV251" s="15"/>
      <c r="BX251" s="199">
        <f>[3]CC!$I229</f>
        <v>161901.41666666666</v>
      </c>
      <c r="CA251" s="15"/>
    </row>
    <row r="252" spans="1:79">
      <c r="A252" s="2">
        <v>2011</v>
      </c>
      <c r="B252" s="2">
        <v>10</v>
      </c>
      <c r="C252" s="14">
        <f t="shared" si="103"/>
        <v>1184</v>
      </c>
      <c r="D252" s="14">
        <f t="shared" si="104"/>
        <v>6472</v>
      </c>
      <c r="E252" s="14">
        <f t="shared" si="105"/>
        <v>12359</v>
      </c>
      <c r="F252" s="15"/>
      <c r="G252" s="200">
        <f>[4]FCST!$D192</f>
        <v>1452347</v>
      </c>
      <c r="H252" s="200">
        <f>[4]FCST!$E192</f>
        <v>162647</v>
      </c>
      <c r="I252" s="200">
        <f>[4]FCST!$H192</f>
        <v>23726</v>
      </c>
      <c r="J252" s="15">
        <f t="shared" si="120"/>
        <v>3339157</v>
      </c>
      <c r="K252" s="199">
        <f>[5]RMWh!$L230</f>
        <v>1718858</v>
      </c>
      <c r="L252" s="199">
        <f>[5]CMWh!$L230</f>
        <v>1052719</v>
      </c>
      <c r="M252" s="199">
        <f>[5]IMWh!$E230</f>
        <v>272315</v>
      </c>
      <c r="N252" s="42">
        <f>'Billing Mo'!AH252</f>
        <v>93754</v>
      </c>
      <c r="O252" s="15">
        <f>'Billing Mo'!AI252</f>
        <v>175833</v>
      </c>
      <c r="P252" s="199">
        <f>[5]SHLMWh!$E230</f>
        <v>2038</v>
      </c>
      <c r="Q252" s="199">
        <f>[5]SPAMWh!$L230</f>
        <v>293227</v>
      </c>
      <c r="R252" s="25"/>
      <c r="S252" s="15">
        <f>[1]RESID!$AB350/[1]RESID!$U350*1000</f>
        <v>1183.5036668234245</v>
      </c>
      <c r="T252" s="25">
        <f t="shared" si="79"/>
        <v>1184</v>
      </c>
      <c r="U252" s="145"/>
      <c r="V252" s="15">
        <f>[1]COML!$AB350/[1]COML!$J350*1000</f>
        <v>6472.4157223926668</v>
      </c>
      <c r="W252" s="25">
        <f t="shared" si="121"/>
        <v>6472</v>
      </c>
      <c r="X252" s="145"/>
      <c r="Y252" s="15">
        <f>[1]SPA!$AB350/[1]SPA!$F350*1000</f>
        <v>12639.094827586208</v>
      </c>
      <c r="Z252" s="25">
        <f t="shared" si="122"/>
        <v>12359</v>
      </c>
      <c r="AA252" s="145"/>
      <c r="AC252" s="7">
        <f t="shared" si="102"/>
        <v>1718858</v>
      </c>
      <c r="AE252" s="199">
        <f>[5]RMWh!$I230</f>
        <v>19693304</v>
      </c>
      <c r="AF252" s="199">
        <f>[5]RMWh!$O230</f>
        <v>18355692</v>
      </c>
      <c r="AG252" s="163"/>
      <c r="AH252" s="14"/>
      <c r="AI252" s="15"/>
      <c r="AJ252" s="199">
        <f>[5]CMWh!$I230</f>
        <v>11948060</v>
      </c>
      <c r="AK252" s="199">
        <f>[5]CMWh!$O230</f>
        <v>11748199</v>
      </c>
      <c r="AL252" s="164"/>
      <c r="AM252" s="14"/>
      <c r="AN252" s="15"/>
      <c r="AO252" s="199">
        <f>[5]SPAMWh!$I230</f>
        <v>3220373</v>
      </c>
      <c r="AP252" s="199">
        <f>[5]SPAMWh!$O230</f>
        <v>3176873</v>
      </c>
      <c r="AQ252" s="164"/>
      <c r="AR252" s="14"/>
      <c r="AT252" s="14">
        <f t="shared" si="123"/>
        <v>13570.666139121931</v>
      </c>
      <c r="AU252" s="14">
        <f t="shared" si="124"/>
        <v>12648.917006742562</v>
      </c>
      <c r="AV252" s="14"/>
      <c r="AW252" s="14"/>
      <c r="AY252" s="14">
        <f t="shared" si="125"/>
        <v>73750.725281779698</v>
      </c>
      <c r="AZ252" s="14">
        <f t="shared" si="126"/>
        <v>72517.061096502599</v>
      </c>
      <c r="BA252" s="14"/>
      <c r="BB252" s="14"/>
      <c r="BC252" s="14"/>
      <c r="BD252" s="15">
        <f>SUM(TOTAL_PEF_B!O241:O252)</f>
        <v>2159313</v>
      </c>
      <c r="BF252" s="15"/>
      <c r="BG252" s="14"/>
      <c r="BH252" s="14"/>
      <c r="BI252" s="15">
        <f>SUM('Billing Mo'!AH241:AH252)</f>
        <v>1066643</v>
      </c>
      <c r="BK252" s="15"/>
      <c r="BL252" s="14"/>
      <c r="BM252" s="14"/>
      <c r="BN252" s="199">
        <f>[5]TMWh!$I230</f>
        <v>38096525</v>
      </c>
      <c r="BO252" s="199">
        <f>[5]TMWh!$O230</f>
        <v>36515552</v>
      </c>
      <c r="BP252" s="145"/>
      <c r="BQ252" s="14"/>
      <c r="BR252" s="14"/>
      <c r="BS252" s="199">
        <f>[3]RC!$I230</f>
        <v>1451167.0833333333</v>
      </c>
      <c r="BV252" s="15"/>
      <c r="BX252" s="199">
        <f>[3]CC!$I230</f>
        <v>162006</v>
      </c>
      <c r="CA252" s="15"/>
    </row>
    <row r="253" spans="1:79">
      <c r="A253" s="2">
        <v>2011</v>
      </c>
      <c r="B253" s="2">
        <v>11</v>
      </c>
      <c r="C253" s="14">
        <f t="shared" si="103"/>
        <v>948</v>
      </c>
      <c r="D253" s="14">
        <f t="shared" si="104"/>
        <v>5766</v>
      </c>
      <c r="E253" s="14">
        <f t="shared" si="105"/>
        <v>11283</v>
      </c>
      <c r="F253" s="15"/>
      <c r="G253" s="200">
        <f>[4]FCST!$D193</f>
        <v>1453846</v>
      </c>
      <c r="H253" s="200">
        <f>[4]FCST!$E193</f>
        <v>162935</v>
      </c>
      <c r="I253" s="200">
        <f>[4]FCST!$H193</f>
        <v>23720</v>
      </c>
      <c r="J253" s="15">
        <f t="shared" si="120"/>
        <v>2844582</v>
      </c>
      <c r="K253" s="199">
        <f>[5]RMWh!$L231</f>
        <v>1378575</v>
      </c>
      <c r="L253" s="199">
        <f>[5]CMWh!$L231</f>
        <v>939468</v>
      </c>
      <c r="M253" s="199">
        <f>[5]IMWh!$E231</f>
        <v>256818</v>
      </c>
      <c r="N253" s="42">
        <f>'Billing Mo'!AH253</f>
        <v>94256</v>
      </c>
      <c r="O253" s="15">
        <f>'Billing Mo'!AI253</f>
        <v>173937</v>
      </c>
      <c r="P253" s="199">
        <f>[5]SHLMWh!$E231</f>
        <v>2078</v>
      </c>
      <c r="Q253" s="199">
        <f>[5]SPAMWh!$L231</f>
        <v>267643</v>
      </c>
      <c r="R253" s="25"/>
      <c r="S253" s="15">
        <f>[1]RESID!$AB351/[1]RESID!$U351*1000</f>
        <v>948.22629081759692</v>
      </c>
      <c r="T253" s="25">
        <f t="shared" si="79"/>
        <v>948</v>
      </c>
      <c r="U253" s="145"/>
      <c r="V253" s="15">
        <f>[1]COML!$AB351/[1]COML!$J351*1000</f>
        <v>5765.9066498910615</v>
      </c>
      <c r="W253" s="25">
        <f t="shared" si="121"/>
        <v>5766</v>
      </c>
      <c r="X253" s="145"/>
      <c r="Y253" s="15">
        <f>[1]SPA!$AB351/[1]SPA!$F351*1000</f>
        <v>10778.149162371134</v>
      </c>
      <c r="Z253" s="25">
        <f t="shared" si="122"/>
        <v>11283</v>
      </c>
      <c r="AA253" s="145"/>
      <c r="AC253" s="7">
        <f t="shared" si="102"/>
        <v>1378575</v>
      </c>
      <c r="AE253" s="199">
        <f>[5]RMWh!$I231</f>
        <v>19551030</v>
      </c>
      <c r="AF253" s="199">
        <f>[5]RMWh!$O231</f>
        <v>18445331</v>
      </c>
      <c r="AG253" s="163"/>
      <c r="AH253" s="14"/>
      <c r="AI253" s="15"/>
      <c r="AJ253" s="199">
        <f>[5]CMWh!$I231</f>
        <v>11923921</v>
      </c>
      <c r="AK253" s="199">
        <f>[5]CMWh!$O231</f>
        <v>11778663</v>
      </c>
      <c r="AL253" s="164"/>
      <c r="AM253" s="14"/>
      <c r="AN253" s="15"/>
      <c r="AO253" s="199">
        <f>[5]SPAMWh!$I231</f>
        <v>3208904</v>
      </c>
      <c r="AP253" s="199">
        <f>[5]SPAMWh!$O231</f>
        <v>3179833</v>
      </c>
      <c r="AQ253" s="164"/>
      <c r="AR253" s="14"/>
      <c r="AT253" s="14">
        <f t="shared" si="123"/>
        <v>13466.54214119712</v>
      </c>
      <c r="AU253" s="14">
        <f t="shared" si="124"/>
        <v>12704.94839503748</v>
      </c>
      <c r="AV253" s="14"/>
      <c r="AW253" s="14"/>
      <c r="AY253" s="14">
        <f t="shared" si="125"/>
        <v>73546.415534244064</v>
      </c>
      <c r="AZ253" s="14">
        <f t="shared" si="126"/>
        <v>72650.468200504329</v>
      </c>
      <c r="BA253" s="14"/>
      <c r="BB253" s="14"/>
      <c r="BC253" s="14"/>
      <c r="BD253" s="15">
        <f>SUM(TOTAL_PEF_B!O242:O253)</f>
        <v>2142948</v>
      </c>
      <c r="BF253" s="15"/>
      <c r="BG253" s="14"/>
      <c r="BH253" s="14"/>
      <c r="BI253" s="15">
        <f>SUM('Billing Mo'!AH242:AH253)</f>
        <v>1090986</v>
      </c>
      <c r="BK253" s="15"/>
      <c r="BL253" s="14"/>
      <c r="BM253" s="14"/>
      <c r="BN253" s="199">
        <f>[5]TMWh!$I231</f>
        <v>37919876</v>
      </c>
      <c r="BO253" s="199">
        <f>[5]TMWh!$O231</f>
        <v>36639848</v>
      </c>
      <c r="BP253" s="145"/>
      <c r="BQ253" s="14"/>
      <c r="BR253" s="14"/>
      <c r="BS253" s="199">
        <f>[3]RC!$I231</f>
        <v>1451822.5833333333</v>
      </c>
      <c r="BV253" s="15"/>
      <c r="BX253" s="199">
        <f>[3]CC!$I231</f>
        <v>162127.83333333334</v>
      </c>
      <c r="CA253" s="15"/>
    </row>
    <row r="254" spans="1:79" ht="12.75" customHeight="1">
      <c r="A254" s="2">
        <v>2011</v>
      </c>
      <c r="B254" s="2">
        <v>12</v>
      </c>
      <c r="C254" s="14">
        <f t="shared" si="103"/>
        <v>900</v>
      </c>
      <c r="D254" s="14">
        <f t="shared" si="104"/>
        <v>5492</v>
      </c>
      <c r="E254" s="14">
        <f t="shared" si="105"/>
        <v>10460</v>
      </c>
      <c r="F254" s="15"/>
      <c r="G254" s="200">
        <f>[4]FCST!$D194</f>
        <v>1455752</v>
      </c>
      <c r="H254" s="200">
        <f>[4]FCST!$E194</f>
        <v>162457</v>
      </c>
      <c r="I254" s="200">
        <f>[4]FCST!$H194</f>
        <v>23811</v>
      </c>
      <c r="J254" s="15">
        <f t="shared" si="120"/>
        <v>2708796</v>
      </c>
      <c r="K254" s="199">
        <f>[5]RMWh!$L232</f>
        <v>1310052</v>
      </c>
      <c r="L254" s="199">
        <f>[5]CMWh!$L232</f>
        <v>892288</v>
      </c>
      <c r="M254" s="199">
        <f>[5]IMWh!$E232</f>
        <v>255313</v>
      </c>
      <c r="N254" s="42">
        <f>'Billing Mo'!AH254</f>
        <v>85134</v>
      </c>
      <c r="O254" s="15">
        <f>'Billing Mo'!AI254</f>
        <v>160390</v>
      </c>
      <c r="P254" s="199">
        <f>[5]SHLMWh!$E232</f>
        <v>2073</v>
      </c>
      <c r="Q254" s="199">
        <f>[5]SPAMWh!$L232</f>
        <v>249070</v>
      </c>
      <c r="R254" s="25"/>
      <c r="S254" s="15">
        <f>[1]RESID!$AB352/[1]RESID!$U352*1000</f>
        <v>899.91427111211249</v>
      </c>
      <c r="T254" s="25">
        <f t="shared" si="79"/>
        <v>900</v>
      </c>
      <c r="U254" s="145"/>
      <c r="V254" s="15">
        <f>[1]COML!$AB352/[1]COML!$J352*1000</f>
        <v>5492.4564654031528</v>
      </c>
      <c r="W254" s="25">
        <f t="shared" si="121"/>
        <v>5492</v>
      </c>
      <c r="X254" s="145"/>
      <c r="Y254" s="15">
        <f>[1]SPA!$AB352/[1]SPA!$F352*1000</f>
        <v>10437.06000670466</v>
      </c>
      <c r="Z254" s="25">
        <f t="shared" si="122"/>
        <v>10460</v>
      </c>
      <c r="AA254" s="145"/>
      <c r="AC254" s="7">
        <f t="shared" si="102"/>
        <v>1310052</v>
      </c>
      <c r="AE254" s="199">
        <f>[5]RMWh!$I232</f>
        <v>19337639</v>
      </c>
      <c r="AF254" s="199">
        <f>[5]RMWh!$O232</f>
        <v>18555916</v>
      </c>
      <c r="AG254" s="163"/>
      <c r="AH254" s="14"/>
      <c r="AI254" s="15"/>
      <c r="AJ254" s="199">
        <f>[5]CMWh!$I232</f>
        <v>11913884</v>
      </c>
      <c r="AK254" s="199">
        <f>[5]CMWh!$O232</f>
        <v>11782069</v>
      </c>
      <c r="AL254" s="164"/>
      <c r="AM254" s="14"/>
      <c r="AN254" s="15"/>
      <c r="AO254" s="199">
        <f>[5]SPAMWh!$I232</f>
        <v>3204131</v>
      </c>
      <c r="AP254" s="199">
        <f>[5]SPAMWh!$O232</f>
        <v>3177276</v>
      </c>
      <c r="AQ254" s="164"/>
      <c r="AR254" s="14"/>
      <c r="AT254" s="14">
        <f t="shared" si="123"/>
        <v>13313.373915165761</v>
      </c>
      <c r="AU254" s="14">
        <f t="shared" si="124"/>
        <v>12775.181502064806</v>
      </c>
      <c r="AV254" s="14"/>
      <c r="AW254" s="14"/>
      <c r="AY254" s="14">
        <f t="shared" si="125"/>
        <v>73443.058575015719</v>
      </c>
      <c r="AZ254" s="14">
        <f t="shared" si="126"/>
        <v>72630.48588536508</v>
      </c>
      <c r="BA254" s="14"/>
      <c r="BB254" s="14"/>
      <c r="BC254" s="14"/>
      <c r="BD254" s="15">
        <f>SUM(TOTAL_PEF_B!O243:O254)</f>
        <v>2134713</v>
      </c>
      <c r="BF254" s="15"/>
      <c r="BG254" s="14"/>
      <c r="BH254" s="14"/>
      <c r="BI254" s="15">
        <f>SUM('Billing Mo'!AH243:AH254)</f>
        <v>1108025</v>
      </c>
      <c r="BK254" s="15"/>
      <c r="BL254" s="14"/>
      <c r="BM254" s="14"/>
      <c r="BN254" s="199">
        <f>[5]TMWh!$I232</f>
        <v>37713843</v>
      </c>
      <c r="BO254" s="199">
        <f>[5]TMWh!$O232</f>
        <v>36773450</v>
      </c>
      <c r="BP254" s="145"/>
      <c r="BQ254" s="14"/>
      <c r="BR254" s="14"/>
      <c r="BS254" s="199">
        <f>[3]RC!$I232</f>
        <v>1452497.25</v>
      </c>
      <c r="BV254" s="15"/>
      <c r="BX254" s="199">
        <f>[3]CC!$I232</f>
        <v>162219.33333333334</v>
      </c>
      <c r="CA254" s="15"/>
    </row>
    <row r="255" spans="1:79" ht="12.75" customHeight="1">
      <c r="A255" s="2">
        <v>2012</v>
      </c>
      <c r="B255" s="2">
        <v>1</v>
      </c>
      <c r="C255" s="14">
        <f t="shared" ref="C255:C259" si="127">ROUND(K255/G255*1000,0)</f>
        <v>979</v>
      </c>
      <c r="D255" s="14">
        <f t="shared" ref="D255:D259" si="128">ROUND(L255/H255*1000,0)</f>
        <v>5444</v>
      </c>
      <c r="E255" s="14">
        <f t="shared" ref="E255:E259" si="129">ROUND(Q255/I255*1000,0)</f>
        <v>10124</v>
      </c>
      <c r="F255" s="15"/>
      <c r="G255" s="200">
        <f>[4]FCST!$D195</f>
        <v>1458136</v>
      </c>
      <c r="H255" s="200">
        <f>[4]FCST!$E195</f>
        <v>162586</v>
      </c>
      <c r="I255" s="200">
        <f>[4]FCST!$H195</f>
        <v>23810</v>
      </c>
      <c r="J255" s="15">
        <f t="shared" si="120"/>
        <v>2812105</v>
      </c>
      <c r="K255" s="199">
        <f>[5]RMWh!$L233</f>
        <v>1426857</v>
      </c>
      <c r="L255" s="199">
        <f>[5]CMWh!$L233</f>
        <v>885172</v>
      </c>
      <c r="M255" s="199">
        <f>[5]IMWh!$E233</f>
        <v>256948</v>
      </c>
      <c r="N255" s="42">
        <f>'Billing Mo'!AH255</f>
        <v>85513</v>
      </c>
      <c r="O255" s="15">
        <f>'Billing Mo'!AI255</f>
        <v>162908</v>
      </c>
      <c r="P255" s="199">
        <f>[5]SHLMWh!$E233</f>
        <v>2068</v>
      </c>
      <c r="Q255" s="199">
        <f>[5]SPAMWh!$L233</f>
        <v>241060</v>
      </c>
      <c r="R255" s="25"/>
      <c r="S255" s="15">
        <f>[1]RESID!$AB353/[1]RESID!$U353*1000</f>
        <v>978.54864018171145</v>
      </c>
      <c r="T255" s="25">
        <f t="shared" si="79"/>
        <v>979</v>
      </c>
      <c r="U255" s="145"/>
      <c r="V255" s="15">
        <f>[1]COML!$AB353/[1]COML!$J353*1000</f>
        <v>5444.3310002091202</v>
      </c>
      <c r="W255" s="25">
        <f t="shared" si="121"/>
        <v>5444</v>
      </c>
      <c r="X255" s="145"/>
      <c r="Y255" s="15">
        <f>[1]SPA!$AB353/[1]SPA!$F353*1000</f>
        <v>10372.187083171979</v>
      </c>
      <c r="Z255" s="25">
        <f t="shared" si="122"/>
        <v>10124</v>
      </c>
      <c r="AA255" s="145"/>
      <c r="AC255" s="7">
        <f t="shared" si="102"/>
        <v>1426857</v>
      </c>
      <c r="AE255" s="199">
        <f>[5]RMWh!$I233</f>
        <v>18834679</v>
      </c>
      <c r="AF255" s="199">
        <f>[5]RMWh!$O233</f>
        <v>18649517</v>
      </c>
      <c r="AG255" s="163"/>
      <c r="AH255" s="14"/>
      <c r="AI255" s="15"/>
      <c r="AJ255" s="199">
        <f>[5]CMWh!$I233</f>
        <v>11887877</v>
      </c>
      <c r="AK255" s="199">
        <f>[5]CMWh!$O233</f>
        <v>11770582</v>
      </c>
      <c r="AL255" s="164"/>
      <c r="AM255" s="14"/>
      <c r="AN255" s="15"/>
      <c r="AO255" s="199">
        <f>[5]SPAMWh!$I233</f>
        <v>3192993</v>
      </c>
      <c r="AP255" s="199">
        <f>[5]SPAMWh!$O233</f>
        <v>3168042</v>
      </c>
      <c r="AQ255" s="164"/>
      <c r="AR255" s="14"/>
      <c r="AT255" s="14">
        <f t="shared" si="123"/>
        <v>12960.463433059458</v>
      </c>
      <c r="AU255" s="14">
        <f t="shared" si="124"/>
        <v>12833.050306974743</v>
      </c>
      <c r="AV255" s="14"/>
      <c r="AW255" s="14"/>
      <c r="AY255" s="14">
        <f t="shared" si="125"/>
        <v>73242.968461597309</v>
      </c>
      <c r="AZ255" s="14">
        <f t="shared" si="126"/>
        <v>72520.296618197259</v>
      </c>
      <c r="BA255" s="14"/>
      <c r="BB255" s="14"/>
      <c r="BC255" s="14"/>
      <c r="BD255" s="15">
        <f>SUM(TOTAL_PEF_B!O244:O255)</f>
        <v>2134425</v>
      </c>
      <c r="BF255" s="15"/>
      <c r="BG255" s="14"/>
      <c r="BH255" s="14"/>
      <c r="BI255" s="15">
        <f>SUM('Billing Mo'!AH244:AH255)</f>
        <v>1094712</v>
      </c>
      <c r="BK255" s="15"/>
      <c r="BL255" s="14"/>
      <c r="BM255" s="14"/>
      <c r="BN255" s="199">
        <f>[5]TMWh!$I233</f>
        <v>37179083</v>
      </c>
      <c r="BO255" s="199">
        <f>[5]TMWh!$O233</f>
        <v>36851675</v>
      </c>
      <c r="BP255" s="145"/>
      <c r="BQ255" s="14"/>
      <c r="BR255" s="14"/>
      <c r="BS255" s="199">
        <f>[3]RC!$I233</f>
        <v>1453241.1666666667</v>
      </c>
      <c r="BV255" s="15"/>
      <c r="BX255" s="199">
        <f>[3]CC!$I233</f>
        <v>162307.41666666666</v>
      </c>
      <c r="CA255" s="15"/>
    </row>
    <row r="256" spans="1:79" ht="12.75" customHeight="1">
      <c r="A256" s="2">
        <v>2012</v>
      </c>
      <c r="B256" s="2">
        <v>2</v>
      </c>
      <c r="C256" s="14">
        <f t="shared" si="127"/>
        <v>925</v>
      </c>
      <c r="D256" s="14">
        <f t="shared" si="128"/>
        <v>4928</v>
      </c>
      <c r="E256" s="14">
        <f t="shared" si="129"/>
        <v>11037</v>
      </c>
      <c r="F256" s="179"/>
      <c r="G256" s="200">
        <f>[4]FCST!$D196</f>
        <v>1460996</v>
      </c>
      <c r="H256" s="200">
        <f>[4]FCST!$E196</f>
        <v>162826</v>
      </c>
      <c r="I256" s="200">
        <f>[4]FCST!$H196</f>
        <v>23861</v>
      </c>
      <c r="J256" s="15">
        <f t="shared" si="120"/>
        <v>2670493</v>
      </c>
      <c r="K256" s="199">
        <f>[5]RMWh!$L234</f>
        <v>1351214</v>
      </c>
      <c r="L256" s="199">
        <f>[5]CMWh!$L234</f>
        <v>802458</v>
      </c>
      <c r="M256" s="199">
        <f>[5]IMWh!$E234</f>
        <v>251387</v>
      </c>
      <c r="N256" s="42">
        <f>'Billing Mo'!AH256</f>
        <v>88547</v>
      </c>
      <c r="O256" s="15">
        <f>'Billing Mo'!AI256</f>
        <v>164617</v>
      </c>
      <c r="P256" s="199">
        <f>[5]SHLMWh!$E234</f>
        <v>2083</v>
      </c>
      <c r="Q256" s="199">
        <f>[5]SPAMWh!$L234</f>
        <v>263351</v>
      </c>
      <c r="R256" s="25"/>
      <c r="S256" s="15">
        <f>[1]RESID!$AB354/[1]RESID!$U354*1000</f>
        <v>924.85811049448466</v>
      </c>
      <c r="T256" s="25">
        <f t="shared" si="79"/>
        <v>925</v>
      </c>
      <c r="U256" s="145"/>
      <c r="V256" s="15">
        <f>[1]COML!$AB354/[1]COML!$J354*1000</f>
        <v>4928.3161165907168</v>
      </c>
      <c r="W256" s="25">
        <f t="shared" si="121"/>
        <v>4928</v>
      </c>
      <c r="X256" s="145"/>
      <c r="Y256" s="15">
        <f>[1]SPA!$AB354/[1]SPA!$F354*1000</f>
        <v>11222.662575641352</v>
      </c>
      <c r="Z256" s="25">
        <f t="shared" si="122"/>
        <v>11037</v>
      </c>
      <c r="AA256" s="145"/>
      <c r="AC256" s="7">
        <f t="shared" si="102"/>
        <v>1351214</v>
      </c>
      <c r="AE256" s="199">
        <f>[5]RMWh!$I234</f>
        <v>18620130</v>
      </c>
      <c r="AF256" s="199">
        <f>[5]RMWh!$O234</f>
        <v>18655279</v>
      </c>
      <c r="AG256" s="163"/>
      <c r="AH256" s="14"/>
      <c r="AI256" s="15"/>
      <c r="AJ256" s="199">
        <f>[5]CMWh!$I234</f>
        <v>11878112</v>
      </c>
      <c r="AK256" s="199">
        <f>[5]CMWh!$O234</f>
        <v>11752190</v>
      </c>
      <c r="AL256" s="164"/>
      <c r="AM256" s="14"/>
      <c r="AN256" s="15"/>
      <c r="AO256" s="199">
        <f>[5]SPAMWh!$I234</f>
        <v>3219963</v>
      </c>
      <c r="AP256" s="199">
        <f>[5]SPAMWh!$O234</f>
        <v>3194820</v>
      </c>
      <c r="AQ256" s="164"/>
      <c r="AR256" s="14"/>
      <c r="AT256" s="14">
        <f t="shared" si="123"/>
        <v>12805.920759849341</v>
      </c>
      <c r="AU256" s="14">
        <f t="shared" si="124"/>
        <v>12830.094345575539</v>
      </c>
      <c r="AV256" s="14"/>
      <c r="AW256" s="14"/>
      <c r="AY256" s="14">
        <f t="shared" si="125"/>
        <v>73134.403774696271</v>
      </c>
      <c r="AZ256" s="14">
        <f t="shared" si="126"/>
        <v>72359.09281685068</v>
      </c>
      <c r="BA256" s="14"/>
      <c r="BB256" s="14"/>
      <c r="BC256" s="14"/>
      <c r="BD256" s="15">
        <f>SUM(TOTAL_PEF_B!O245:O256)</f>
        <v>2129678</v>
      </c>
      <c r="BF256" s="15"/>
      <c r="BG256" s="14"/>
      <c r="BH256" s="14"/>
      <c r="BI256" s="15">
        <f>SUM('Billing Mo'!AH245:AH256)</f>
        <v>1086769</v>
      </c>
      <c r="BK256" s="15"/>
      <c r="BL256" s="14"/>
      <c r="BM256" s="14"/>
      <c r="BN256" s="199">
        <f>[5]TMWh!$I234</f>
        <v>36968695</v>
      </c>
      <c r="BO256" s="199">
        <f>[5]TMWh!$O234</f>
        <v>36852779</v>
      </c>
      <c r="BP256" s="145"/>
      <c r="BQ256" s="14"/>
      <c r="BR256" s="14"/>
      <c r="BS256" s="199">
        <f>[3]RC!$I234</f>
        <v>1454025.0833333333</v>
      </c>
      <c r="BV256" s="15"/>
      <c r="BX256" s="199">
        <f>[3]CC!$I234</f>
        <v>162414.83333333334</v>
      </c>
      <c r="CA256" s="15"/>
    </row>
    <row r="257" spans="1:79" ht="12.75" customHeight="1">
      <c r="A257" s="2">
        <v>2012</v>
      </c>
      <c r="B257" s="2">
        <v>3</v>
      </c>
      <c r="C257" s="14">
        <f t="shared" si="127"/>
        <v>880</v>
      </c>
      <c r="D257" s="14">
        <f t="shared" si="128"/>
        <v>5171</v>
      </c>
      <c r="E257" s="14">
        <f t="shared" si="129"/>
        <v>10235</v>
      </c>
      <c r="F257" s="15"/>
      <c r="G257" s="200">
        <f>[4]FCST!$D197</f>
        <v>1463879</v>
      </c>
      <c r="H257" s="200">
        <f>[4]FCST!$E197</f>
        <v>162989</v>
      </c>
      <c r="I257" s="200">
        <f>[4]FCST!$H197</f>
        <v>23833</v>
      </c>
      <c r="J257" s="15">
        <f t="shared" si="120"/>
        <v>2630635</v>
      </c>
      <c r="K257" s="199">
        <f>[5]RMWh!$L235</f>
        <v>1287572</v>
      </c>
      <c r="L257" s="199">
        <f>[5]CMWh!$L235</f>
        <v>842752</v>
      </c>
      <c r="M257" s="199">
        <f>[5]IMWh!$E235</f>
        <v>254306</v>
      </c>
      <c r="N257" s="42">
        <f>'Billing Mo'!AH257</f>
        <v>83689</v>
      </c>
      <c r="O257" s="15">
        <f>'Billing Mo'!AI257</f>
        <v>171762</v>
      </c>
      <c r="P257" s="199">
        <f>[5]SHLMWh!$E235</f>
        <v>2072</v>
      </c>
      <c r="Q257" s="199">
        <f>[5]SPAMWh!$L235</f>
        <v>243933</v>
      </c>
      <c r="R257" s="25"/>
      <c r="S257" s="15">
        <f>[1]RESID!$AB355/[1]RESID!$U355*1000</f>
        <v>879.56176705861617</v>
      </c>
      <c r="T257" s="25">
        <f t="shared" si="79"/>
        <v>880</v>
      </c>
      <c r="U257" s="145"/>
      <c r="V257" s="15">
        <f>[1]COML!$AB355/[1]COML!$J355*1000</f>
        <v>5170.6066053537352</v>
      </c>
      <c r="W257" s="25">
        <f t="shared" si="121"/>
        <v>5171</v>
      </c>
      <c r="X257" s="145"/>
      <c r="Y257" s="15">
        <f>[1]SPA!$AB355/[1]SPA!$F355*1000</f>
        <v>10263.084819925951</v>
      </c>
      <c r="Z257" s="25">
        <f t="shared" si="122"/>
        <v>10235</v>
      </c>
      <c r="AA257" s="145"/>
      <c r="AC257" s="7">
        <f t="shared" si="102"/>
        <v>1287572</v>
      </c>
      <c r="AE257" s="199">
        <f>[5]RMWh!$I235</f>
        <v>18658031</v>
      </c>
      <c r="AF257" s="199">
        <f>[5]RMWh!$O235</f>
        <v>18682199</v>
      </c>
      <c r="AG257" s="163"/>
      <c r="AH257" s="14"/>
      <c r="AI257" s="15"/>
      <c r="AJ257" s="199">
        <f>[5]CMWh!$I235</f>
        <v>11907731</v>
      </c>
      <c r="AK257" s="199">
        <f>[5]CMWh!$O235</f>
        <v>11761585</v>
      </c>
      <c r="AL257" s="164"/>
      <c r="AM257" s="14"/>
      <c r="AN257" s="15"/>
      <c r="AO257" s="199">
        <f>[5]SPAMWh!$I235</f>
        <v>3224646</v>
      </c>
      <c r="AP257" s="199">
        <f>[5]SPAMWh!$O235</f>
        <v>3196937</v>
      </c>
      <c r="AQ257" s="164"/>
      <c r="AR257" s="14"/>
      <c r="AT257" s="14">
        <f t="shared" si="123"/>
        <v>12824.105860671249</v>
      </c>
      <c r="AU257" s="14">
        <f t="shared" si="124"/>
        <v>12840.717098504476</v>
      </c>
      <c r="AV257" s="14"/>
      <c r="AW257" s="14"/>
      <c r="AY257" s="14">
        <f t="shared" si="125"/>
        <v>73270.378810098598</v>
      </c>
      <c r="AZ257" s="14">
        <f t="shared" si="126"/>
        <v>72371.116576044049</v>
      </c>
      <c r="BA257" s="14"/>
      <c r="BB257" s="14"/>
      <c r="BC257" s="14"/>
      <c r="BD257" s="15">
        <f>SUM(TOTAL_PEF_B!O246:O257)</f>
        <v>2140599</v>
      </c>
      <c r="BF257" s="15"/>
      <c r="BG257" s="14"/>
      <c r="BH257" s="14"/>
      <c r="BI257" s="15">
        <f>SUM('Billing Mo'!AH246:AH257)</f>
        <v>1087209</v>
      </c>
      <c r="BK257" s="15"/>
      <c r="BL257" s="14"/>
      <c r="BM257" s="14"/>
      <c r="BN257" s="199">
        <f>[5]TMWh!$I235</f>
        <v>37050845</v>
      </c>
      <c r="BO257" s="199">
        <f>[5]TMWh!$O235</f>
        <v>36901158</v>
      </c>
      <c r="BP257" s="145"/>
      <c r="BQ257" s="14"/>
      <c r="BR257" s="14"/>
      <c r="BS257" s="199">
        <f>[3]RC!$I235</f>
        <v>1454918.6666666667</v>
      </c>
      <c r="BV257" s="15"/>
      <c r="BX257" s="199">
        <f>[3]CC!$I235</f>
        <v>162517.66666666666</v>
      </c>
      <c r="CA257" s="15"/>
    </row>
    <row r="258" spans="1:79" ht="12.75" customHeight="1">
      <c r="A258" s="2">
        <v>2012</v>
      </c>
      <c r="B258" s="2">
        <v>4</v>
      </c>
      <c r="C258" s="14">
        <f t="shared" si="127"/>
        <v>873</v>
      </c>
      <c r="D258" s="14">
        <f t="shared" si="128"/>
        <v>5497</v>
      </c>
      <c r="E258" s="14">
        <f t="shared" si="129"/>
        <v>10565</v>
      </c>
      <c r="F258" s="15"/>
      <c r="G258" s="200">
        <f>[4]FCST!$D198</f>
        <v>1464002</v>
      </c>
      <c r="H258" s="200">
        <f>[4]FCST!$E198</f>
        <v>163173</v>
      </c>
      <c r="I258" s="200">
        <f>[4]FCST!$H198</f>
        <v>23809</v>
      </c>
      <c r="J258" s="15">
        <f t="shared" si="120"/>
        <v>2692722</v>
      </c>
      <c r="K258" s="199">
        <f>[5]RMWh!$L236</f>
        <v>1278805</v>
      </c>
      <c r="L258" s="199">
        <f>[5]CMWh!$L236</f>
        <v>896983</v>
      </c>
      <c r="M258" s="199">
        <f>[5]IMWh!$E236</f>
        <v>263303</v>
      </c>
      <c r="N258" s="42">
        <f>'Billing Mo'!AH258</f>
        <v>88051</v>
      </c>
      <c r="O258" s="15">
        <f>'Billing Mo'!AI258</f>
        <v>176736</v>
      </c>
      <c r="P258" s="199">
        <f>[5]SHLMWh!$E236</f>
        <v>2096</v>
      </c>
      <c r="Q258" s="199">
        <f>[5]SPAMWh!$L236</f>
        <v>251535</v>
      </c>
      <c r="R258" s="25"/>
      <c r="S258" s="15">
        <f>[1]RESID!$AB356/[1]RESID!$U356*1000</f>
        <v>873.49948975479538</v>
      </c>
      <c r="T258" s="25">
        <f t="shared" si="79"/>
        <v>873</v>
      </c>
      <c r="U258" s="145"/>
      <c r="V258" s="15">
        <f>[1]COML!$AB356/[1]COML!$J356*1000</f>
        <v>5497.1288142033309</v>
      </c>
      <c r="W258" s="25">
        <f t="shared" si="121"/>
        <v>5497</v>
      </c>
      <c r="X258" s="145"/>
      <c r="Y258" s="15">
        <f>[1]SPA!$AB356/[1]SPA!$F356*1000</f>
        <v>10640.228426395939</v>
      </c>
      <c r="Z258" s="25">
        <f t="shared" si="122"/>
        <v>10565</v>
      </c>
      <c r="AA258" s="145"/>
      <c r="AC258" s="7">
        <f t="shared" si="102"/>
        <v>1278805</v>
      </c>
      <c r="AE258" s="199">
        <f>[5]RMWh!$I236</f>
        <v>18742631</v>
      </c>
      <c r="AF258" s="199">
        <f>[5]RMWh!$O236</f>
        <v>18696154</v>
      </c>
      <c r="AG258" s="163"/>
      <c r="AH258" s="14"/>
      <c r="AI258" s="15"/>
      <c r="AJ258" s="199">
        <f>[5]CMWh!$I236</f>
        <v>11952258</v>
      </c>
      <c r="AK258" s="199">
        <f>[5]CMWh!$O236</f>
        <v>11764937</v>
      </c>
      <c r="AL258" s="164"/>
      <c r="AM258" s="14"/>
      <c r="AN258" s="15"/>
      <c r="AO258" s="199">
        <f>[5]SPAMWh!$I236</f>
        <v>3237329</v>
      </c>
      <c r="AP258" s="199">
        <f>[5]SPAMWh!$O236</f>
        <v>3201356</v>
      </c>
      <c r="AQ258" s="164"/>
      <c r="AR258" s="14"/>
      <c r="AT258" s="14">
        <f t="shared" si="123"/>
        <v>12874.37942559066</v>
      </c>
      <c r="AU258" s="14">
        <f t="shared" si="124"/>
        <v>12842.454210151953</v>
      </c>
      <c r="AV258" s="14"/>
      <c r="AW258" s="14"/>
      <c r="AY258" s="14">
        <f t="shared" si="125"/>
        <v>73493.901004893036</v>
      </c>
      <c r="AZ258" s="14">
        <f t="shared" si="126"/>
        <v>72342.072536152016</v>
      </c>
      <c r="BA258" s="14"/>
      <c r="BB258" s="14"/>
      <c r="BC258" s="14"/>
      <c r="BD258" s="15">
        <f>SUM(TOTAL_PEF_B!O247:O258)</f>
        <v>2141174</v>
      </c>
      <c r="BF258" s="15"/>
      <c r="BG258" s="14"/>
      <c r="BH258" s="14"/>
      <c r="BI258" s="15">
        <f>SUM('Billing Mo'!AH247:AH258)</f>
        <v>1090060</v>
      </c>
      <c r="BK258" s="15"/>
      <c r="BL258" s="14"/>
      <c r="BM258" s="14"/>
      <c r="BN258" s="199">
        <f>[5]TMWh!$I236</f>
        <v>37189889</v>
      </c>
      <c r="BO258" s="199">
        <f>[5]TMWh!$O236</f>
        <v>36920118</v>
      </c>
      <c r="BP258" s="145"/>
      <c r="BQ258" s="14"/>
      <c r="BR258" s="14"/>
      <c r="BS258" s="199">
        <f>[3]RC!$I236</f>
        <v>1455808.5</v>
      </c>
      <c r="BV258" s="15"/>
      <c r="BX258" s="199">
        <f>[3]CC!$I236</f>
        <v>162629.25</v>
      </c>
      <c r="CA258" s="15"/>
    </row>
    <row r="259" spans="1:79" ht="12.75" customHeight="1">
      <c r="A259" s="2">
        <v>2012</v>
      </c>
      <c r="B259" s="2">
        <v>5</v>
      </c>
      <c r="C259" s="14">
        <f t="shared" si="127"/>
        <v>947</v>
      </c>
      <c r="D259" s="14">
        <f t="shared" si="128"/>
        <v>5807</v>
      </c>
      <c r="E259" s="14">
        <f t="shared" si="129"/>
        <v>10960</v>
      </c>
      <c r="F259" s="15"/>
      <c r="G259" s="200">
        <f>[4]FCST!$D199</f>
        <v>1463086</v>
      </c>
      <c r="H259" s="200">
        <f>[4]FCST!$E199</f>
        <v>163195</v>
      </c>
      <c r="I259" s="200">
        <f>[4]FCST!$H199</f>
        <v>23866</v>
      </c>
      <c r="J259" s="15">
        <f t="shared" si="120"/>
        <v>2866397</v>
      </c>
      <c r="K259" s="199">
        <f>[5]RMWh!$L237</f>
        <v>1386218</v>
      </c>
      <c r="L259" s="199">
        <f>[5]CMWh!$L237</f>
        <v>947596</v>
      </c>
      <c r="M259" s="199">
        <f>[5]IMWh!$E237</f>
        <v>268931</v>
      </c>
      <c r="N259" s="42">
        <f>'Billing Mo'!AH259</f>
        <v>82840</v>
      </c>
      <c r="O259" s="15">
        <f>'Billing Mo'!AI259</f>
        <v>186707</v>
      </c>
      <c r="P259" s="199">
        <f>[5]SHLMWh!$E237</f>
        <v>2069</v>
      </c>
      <c r="Q259" s="199">
        <f>[5]SPAMWh!$L237</f>
        <v>261583</v>
      </c>
      <c r="R259" s="25"/>
      <c r="S259" s="15">
        <f>[1]RESID!$AB357/[1]RESID!$U357*1000</f>
        <v>947.4617349902876</v>
      </c>
      <c r="T259" s="25">
        <f t="shared" si="79"/>
        <v>947</v>
      </c>
      <c r="U259" s="145"/>
      <c r="V259" s="15">
        <f>[1]COML!$AB357/[1]COML!$J357*1000</f>
        <v>5806.5259352308585</v>
      </c>
      <c r="W259" s="25">
        <f t="shared" si="121"/>
        <v>5807</v>
      </c>
      <c r="X259" s="145"/>
      <c r="Y259" s="15">
        <f>[1]SPA!$AB357/[1]SPA!$F357*1000</f>
        <v>10955.897135198526</v>
      </c>
      <c r="Z259" s="25">
        <f t="shared" si="122"/>
        <v>10960</v>
      </c>
      <c r="AA259" s="145"/>
      <c r="AC259" s="7">
        <f t="shared" si="102"/>
        <v>1386218</v>
      </c>
      <c r="AE259" s="199">
        <f>[5]RMWh!$I237</f>
        <v>18586207</v>
      </c>
      <c r="AF259" s="199">
        <f>[5]RMWh!$O237</f>
        <v>18721862</v>
      </c>
      <c r="AG259" s="163"/>
      <c r="AH259" s="14"/>
      <c r="AI259" s="15"/>
      <c r="AJ259" s="199">
        <f>[5]CMWh!$I237</f>
        <v>11892424</v>
      </c>
      <c r="AK259" s="199">
        <f>[5]CMWh!$O237</f>
        <v>11750386</v>
      </c>
      <c r="AL259" s="164"/>
      <c r="AM259" s="14"/>
      <c r="AN259" s="15"/>
      <c r="AO259" s="199">
        <f>[5]SPAMWh!$I237</f>
        <v>3223736</v>
      </c>
      <c r="AP259" s="199">
        <f>[5]SPAMWh!$O237</f>
        <v>3198405</v>
      </c>
      <c r="AQ259" s="164"/>
      <c r="AR259" s="14"/>
      <c r="AT259" s="14">
        <f t="shared" si="123"/>
        <v>12759.085753199404</v>
      </c>
      <c r="AU259" s="14">
        <f t="shared" si="124"/>
        <v>12852.210390079335</v>
      </c>
      <c r="AV259" s="14"/>
      <c r="AW259" s="14"/>
      <c r="AY259" s="14">
        <f t="shared" si="125"/>
        <v>73083.517310779775</v>
      </c>
      <c r="AZ259" s="14">
        <f t="shared" si="126"/>
        <v>72210.639196798249</v>
      </c>
      <c r="BA259" s="14"/>
      <c r="BB259" s="14"/>
      <c r="BC259" s="14"/>
      <c r="BD259" s="15">
        <f>SUM(TOTAL_PEF_B!O248:O259)</f>
        <v>2138446</v>
      </c>
      <c r="BF259" s="15"/>
      <c r="BG259" s="14"/>
      <c r="BH259" s="14"/>
      <c r="BI259" s="15">
        <f>SUM('Billing Mo'!AH248:AH259)</f>
        <v>1062430</v>
      </c>
      <c r="BK259" s="15"/>
      <c r="BL259" s="14"/>
      <c r="BM259" s="14"/>
      <c r="BN259" s="199">
        <f>[5]TMWh!$I237</f>
        <v>36929266</v>
      </c>
      <c r="BO259" s="199">
        <f>[5]TMWh!$O237</f>
        <v>36897552</v>
      </c>
      <c r="BP259" s="145"/>
      <c r="BQ259" s="14"/>
      <c r="BR259" s="14"/>
      <c r="BS259" s="199">
        <f>[3]RC!$I237</f>
        <v>1456703.6666666667</v>
      </c>
      <c r="BV259" s="15"/>
      <c r="BX259" s="199">
        <f>[3]CC!$I237</f>
        <v>162723.75</v>
      </c>
      <c r="CA259" s="15"/>
    </row>
    <row r="260" spans="1:79" ht="12.75" customHeight="1">
      <c r="A260" s="2">
        <v>2012</v>
      </c>
      <c r="B260" s="2">
        <v>6</v>
      </c>
      <c r="C260" s="14">
        <f t="shared" ref="C260:C261" si="130">ROUND(K260/G260*1000,0)</f>
        <v>1191</v>
      </c>
      <c r="D260" s="14">
        <f t="shared" ref="D260:D261" si="131">ROUND(L260/H260*1000,0)</f>
        <v>6480</v>
      </c>
      <c r="E260" s="14">
        <f t="shared" ref="E260:E261" si="132">ROUND(Q260/I260*1000,0)</f>
        <v>11820</v>
      </c>
      <c r="F260" s="15"/>
      <c r="G260" s="200">
        <f>[4]FCST!$D200</f>
        <v>1463062</v>
      </c>
      <c r="H260" s="200">
        <f>[4]FCST!$E200</f>
        <v>163131</v>
      </c>
      <c r="I260" s="200">
        <f>[4]FCST!$H200</f>
        <v>23920</v>
      </c>
      <c r="J260" s="15">
        <f t="shared" ref="J260:J261" si="133">SUM(K260:M260,P260:Q260)</f>
        <v>3351727</v>
      </c>
      <c r="K260" s="199">
        <f>[5]RMWh!$L238</f>
        <v>1742494</v>
      </c>
      <c r="L260" s="199">
        <f>[5]CMWh!$L238</f>
        <v>1057013</v>
      </c>
      <c r="M260" s="199">
        <f>[5]IMWh!$E238</f>
        <v>267411</v>
      </c>
      <c r="N260" s="42">
        <f>'Billing Mo'!AH260</f>
        <v>92171</v>
      </c>
      <c r="O260" s="15">
        <f>'Billing Mo'!AI260</f>
        <v>181402</v>
      </c>
      <c r="P260" s="199">
        <f>[5]SHLMWh!$E238</f>
        <v>2081</v>
      </c>
      <c r="Q260" s="199">
        <f>[5]SPAMWh!$L238</f>
        <v>282728</v>
      </c>
      <c r="R260" s="25"/>
      <c r="S260" s="15">
        <f>[1]RESID!$AB358/[1]RESID!$U358*1000</f>
        <v>1190.9912225182529</v>
      </c>
      <c r="T260" s="25">
        <f t="shared" si="79"/>
        <v>1191</v>
      </c>
      <c r="U260" s="145"/>
      <c r="V260" s="15">
        <f>[1]COML!$AB358/[1]COML!$J358*1000</f>
        <v>6479.5348523579214</v>
      </c>
      <c r="W260" s="25">
        <f t="shared" si="121"/>
        <v>6480</v>
      </c>
      <c r="X260" s="145"/>
      <c r="Y260" s="15">
        <f>[1]SPA!$AB358/[1]SPA!$F358*1000</f>
        <v>11856.411976851463</v>
      </c>
      <c r="Z260" s="25">
        <f t="shared" si="122"/>
        <v>11820</v>
      </c>
      <c r="AA260" s="145"/>
      <c r="AC260" s="7">
        <f t="shared" si="102"/>
        <v>1742494.0000000002</v>
      </c>
      <c r="AE260" s="199">
        <f>[5]RMWh!$I238</f>
        <v>18517064</v>
      </c>
      <c r="AF260" s="199">
        <f>[5]RMWh!$O238</f>
        <v>18691954</v>
      </c>
      <c r="AG260" s="163"/>
      <c r="AH260" s="14"/>
      <c r="AI260" s="15"/>
      <c r="AJ260" s="199">
        <f>[5]CMWh!$I238</f>
        <v>11861155</v>
      </c>
      <c r="AK260" s="199">
        <f>[5]CMWh!$O238</f>
        <v>11726234</v>
      </c>
      <c r="AL260" s="164"/>
      <c r="AM260" s="14"/>
      <c r="AN260" s="15"/>
      <c r="AO260" s="199">
        <f>[5]SPAMWh!$I238</f>
        <v>3219698</v>
      </c>
      <c r="AP260" s="199">
        <f>[5]SPAMWh!$O238</f>
        <v>3197458</v>
      </c>
      <c r="AQ260" s="164"/>
      <c r="AR260" s="14"/>
      <c r="AT260" s="14">
        <f t="shared" ref="AT260:AT261" si="134">AE260/AVERAGE($G249:$G260)*1000</f>
        <v>12703.80206002995</v>
      </c>
      <c r="AU260" s="14">
        <f t="shared" ref="AU260:AU261" si="135">AF260/AVERAGE($G249:$G260)*1000</f>
        <v>12823.786953006431</v>
      </c>
      <c r="AV260" s="14"/>
      <c r="AW260" s="14"/>
      <c r="AY260" s="14">
        <f t="shared" ref="AY260:AY261" si="136">AJ260/AVERAGE($H249:$H260)*1000</f>
        <v>72861.021613536344</v>
      </c>
      <c r="AZ260" s="14">
        <f t="shared" ref="AZ260:AZ261" si="137">AK260/AVERAGE($H249:$H260)*1000</f>
        <v>72032.225269746894</v>
      </c>
      <c r="BA260" s="14"/>
      <c r="BB260" s="14"/>
      <c r="BC260" s="14"/>
      <c r="BD260" s="15">
        <f>SUM(TOTAL_PEF_B!O249:O260)</f>
        <v>2121422</v>
      </c>
      <c r="BF260" s="15"/>
      <c r="BG260" s="14"/>
      <c r="BH260" s="14"/>
      <c r="BI260" s="15">
        <f>SUM('Billing Mo'!AH249:AH260)</f>
        <v>1065244</v>
      </c>
      <c r="BK260" s="15"/>
      <c r="BL260" s="14"/>
      <c r="BM260" s="14"/>
      <c r="BN260" s="199">
        <f>[5]TMWh!$I238</f>
        <v>36802737</v>
      </c>
      <c r="BO260" s="199">
        <f>[5]TMWh!$O238</f>
        <v>36820466</v>
      </c>
      <c r="BP260" s="145"/>
      <c r="BQ260" s="14"/>
      <c r="BR260" s="14"/>
      <c r="BS260" s="199">
        <f>[3]RC!$I238</f>
        <v>1457600.1666666667</v>
      </c>
      <c r="BV260" s="15"/>
      <c r="BX260" s="199">
        <f>[3]CC!$I238</f>
        <v>162791.5</v>
      </c>
      <c r="CA260" s="15"/>
    </row>
    <row r="261" spans="1:79" ht="12.75" customHeight="1">
      <c r="A261" s="2">
        <v>2012</v>
      </c>
      <c r="B261" s="2">
        <v>7</v>
      </c>
      <c r="C261" s="14">
        <f t="shared" si="130"/>
        <v>1315</v>
      </c>
      <c r="D261" s="14">
        <f t="shared" si="131"/>
        <v>6715</v>
      </c>
      <c r="E261" s="14">
        <f t="shared" si="132"/>
        <v>11587</v>
      </c>
      <c r="F261" s="15"/>
      <c r="G261" s="200">
        <f>[4]FCST!$D201</f>
        <v>1464991</v>
      </c>
      <c r="H261" s="200">
        <f>[4]FCST!$E201</f>
        <v>163667</v>
      </c>
      <c r="I261" s="200">
        <f>[4]FCST!$H201</f>
        <v>23934</v>
      </c>
      <c r="J261" s="15">
        <f t="shared" si="133"/>
        <v>3576615</v>
      </c>
      <c r="K261" s="199">
        <f>[5]RMWh!$L239</f>
        <v>1925949</v>
      </c>
      <c r="L261" s="199">
        <f>[5]CMWh!$L239</f>
        <v>1099077</v>
      </c>
      <c r="M261" s="199">
        <f>[5]IMWh!$E239</f>
        <v>272203</v>
      </c>
      <c r="N261" s="42">
        <f>'Billing Mo'!AH261</f>
        <v>95115</v>
      </c>
      <c r="O261" s="15">
        <f>'Billing Mo'!AI261</f>
        <v>178243</v>
      </c>
      <c r="P261" s="199">
        <f>[5]SHLMWh!$E239</f>
        <v>2067</v>
      </c>
      <c r="Q261" s="199">
        <f>[5]SPAMWh!$L239</f>
        <v>277319</v>
      </c>
      <c r="R261" s="25"/>
      <c r="S261" s="15">
        <f>[1]RESID!$AB359/[1]RESID!$U359*1000</f>
        <v>1314.6490319735753</v>
      </c>
      <c r="T261" s="25">
        <f t="shared" si="79"/>
        <v>1315</v>
      </c>
      <c r="U261" s="145"/>
      <c r="V261" s="15">
        <f>[1]COML!$AB359/[1]COML!$J359*1000</f>
        <v>6715.3244087079247</v>
      </c>
      <c r="W261" s="25">
        <f t="shared" si="121"/>
        <v>6715</v>
      </c>
      <c r="X261" s="145"/>
      <c r="Y261" s="15">
        <f>[1]SPA!$AB359/[1]SPA!$F359*1000</f>
        <v>11925.647200481639</v>
      </c>
      <c r="Z261" s="25">
        <f t="shared" si="122"/>
        <v>11587</v>
      </c>
      <c r="AA261" s="145"/>
      <c r="AC261" s="7">
        <f t="shared" si="102"/>
        <v>1925949.0000000002</v>
      </c>
      <c r="AE261" s="199">
        <f>[5]RMWh!$I239</f>
        <v>18356952</v>
      </c>
      <c r="AF261" s="199">
        <f>[5]RMWh!$O239</f>
        <v>18703288</v>
      </c>
      <c r="AG261" s="163"/>
      <c r="AH261" s="14"/>
      <c r="AI261" s="15"/>
      <c r="AJ261" s="199">
        <f>[5]CMWh!$I239</f>
        <v>11803732</v>
      </c>
      <c r="AK261" s="199">
        <f>[5]CMWh!$O239</f>
        <v>11708700</v>
      </c>
      <c r="AL261" s="164"/>
      <c r="AM261" s="14"/>
      <c r="AN261" s="15"/>
      <c r="AO261" s="199">
        <f>[5]SPAMWh!$I239</f>
        <v>3210244</v>
      </c>
      <c r="AP261" s="199">
        <f>[5]SPAMWh!$O239</f>
        <v>3200621</v>
      </c>
      <c r="AQ261" s="164"/>
      <c r="AR261" s="14"/>
      <c r="AT261" s="14">
        <f t="shared" si="134"/>
        <v>12584.660001798435</v>
      </c>
      <c r="AU261" s="14">
        <f t="shared" si="135"/>
        <v>12822.091619334007</v>
      </c>
      <c r="AV261" s="14"/>
      <c r="AW261" s="14"/>
      <c r="AY261" s="14">
        <f t="shared" si="136"/>
        <v>72462.842049743107</v>
      </c>
      <c r="AZ261" s="14">
        <f t="shared" si="137"/>
        <v>71879.442765036278</v>
      </c>
      <c r="BA261" s="14"/>
      <c r="BB261" s="14"/>
      <c r="BC261" s="14"/>
      <c r="BD261" s="15">
        <f>SUM(TOTAL_PEF_B!O250:O261)</f>
        <v>2120738</v>
      </c>
      <c r="BF261" s="15"/>
      <c r="BG261" s="14"/>
      <c r="BH261" s="14"/>
      <c r="BI261" s="15">
        <f>SUM('Billing Mo'!AH250:AH261)</f>
        <v>1073052</v>
      </c>
      <c r="BK261" s="15"/>
      <c r="BL261" s="14"/>
      <c r="BM261" s="14"/>
      <c r="BN261" s="199">
        <f>[5]TMWh!$I239</f>
        <v>36579384</v>
      </c>
      <c r="BO261" s="199">
        <f>[5]TMWh!$O239</f>
        <v>36821065</v>
      </c>
      <c r="BP261" s="145"/>
      <c r="BQ261" s="14"/>
      <c r="BR261" s="14"/>
      <c r="BS261" s="199">
        <f>[3]RC!$I239</f>
        <v>1458676.8333333333</v>
      </c>
      <c r="BV261" s="15"/>
      <c r="BX261" s="199">
        <f>[3]CC!$I239</f>
        <v>162893.58333333334</v>
      </c>
      <c r="CA261" s="15"/>
    </row>
    <row r="262" spans="1:79" ht="12.75" customHeight="1">
      <c r="A262" s="2">
        <v>2012</v>
      </c>
      <c r="B262" s="2">
        <v>8</v>
      </c>
      <c r="C262" s="14">
        <f t="shared" ref="C262" si="138">ROUND(K262/G262*1000,0)</f>
        <v>1367</v>
      </c>
      <c r="D262" s="14">
        <f t="shared" ref="D262" si="139">ROUND(L262/H262*1000,0)</f>
        <v>7006</v>
      </c>
      <c r="E262" s="14">
        <f t="shared" ref="E262" si="140">ROUND(Q262/I262*1000,0)</f>
        <v>11760</v>
      </c>
      <c r="F262" s="15"/>
      <c r="G262" s="200">
        <f>[4]FCST!$D202</f>
        <v>1464825</v>
      </c>
      <c r="H262" s="200">
        <f>[4]FCST!$E202</f>
        <v>163856</v>
      </c>
      <c r="I262" s="200">
        <f>[4]FCST!$H202</f>
        <v>24073</v>
      </c>
      <c r="J262" s="15">
        <f t="shared" ref="J262" si="141">SUM(K262:M262,P262:Q262)</f>
        <v>3712036</v>
      </c>
      <c r="K262" s="199">
        <f>[5]RMWh!$L240</f>
        <v>2002714</v>
      </c>
      <c r="L262" s="199">
        <f>[5]CMWh!$L240</f>
        <v>1147907</v>
      </c>
      <c r="M262" s="199">
        <f>[5]IMWh!$E240</f>
        <v>276251</v>
      </c>
      <c r="N262" s="42">
        <f>'Billing Mo'!AH262</f>
        <v>86610</v>
      </c>
      <c r="O262" s="15">
        <f>'Billing Mo'!AI262</f>
        <v>184168</v>
      </c>
      <c r="P262" s="199">
        <f>[5]SHLMWh!$E240</f>
        <v>2074</v>
      </c>
      <c r="Q262" s="199">
        <f>[5]SPAMWh!$L240</f>
        <v>283090</v>
      </c>
      <c r="R262" s="25"/>
      <c r="S262" s="15">
        <f>[1]RESID!$AB360/[1]RESID!$U360*1000</f>
        <v>1367.2035908726298</v>
      </c>
      <c r="T262" s="25">
        <f t="shared" si="79"/>
        <v>1367</v>
      </c>
      <c r="U262" s="145"/>
      <c r="V262" s="15">
        <f>[1]COML!$AB360/[1]COML!$J360*1000</f>
        <v>7005.5841714676299</v>
      </c>
      <c r="W262" s="25">
        <f t="shared" si="121"/>
        <v>7006</v>
      </c>
      <c r="X262" s="145"/>
      <c r="Y262" s="15">
        <f>[1]SPA!$AB360/[1]SPA!$F360*1000</f>
        <v>11376.843628179882</v>
      </c>
      <c r="Z262" s="25">
        <f t="shared" si="122"/>
        <v>11760</v>
      </c>
      <c r="AA262" s="145"/>
      <c r="AC262" s="7">
        <f t="shared" si="102"/>
        <v>2002714</v>
      </c>
      <c r="AE262" s="199">
        <f>[5]RMWh!$I240</f>
        <v>18334355</v>
      </c>
      <c r="AF262" s="199">
        <f>[5]RMWh!$O240</f>
        <v>18784614</v>
      </c>
      <c r="AG262" s="163"/>
      <c r="AH262" s="14"/>
      <c r="AI262" s="15"/>
      <c r="AJ262" s="199">
        <f>[5]CMWh!$I240</f>
        <v>11766726</v>
      </c>
      <c r="AK262" s="199">
        <f>[5]CMWh!$O240</f>
        <v>11694345</v>
      </c>
      <c r="AL262" s="164"/>
      <c r="AM262" s="14"/>
      <c r="AN262" s="15"/>
      <c r="AO262" s="199">
        <f>[5]SPAMWh!$I240</f>
        <v>3221010</v>
      </c>
      <c r="AP262" s="199">
        <f>[5]SPAMWh!$O240</f>
        <v>3217959</v>
      </c>
      <c r="AQ262" s="164"/>
      <c r="AR262" s="14"/>
      <c r="AT262" s="14">
        <f t="shared" ref="AT262" si="142">AE262/AVERAGE($G251:$G262)*1000</f>
        <v>12559.888634248166</v>
      </c>
      <c r="AU262" s="14">
        <f t="shared" ref="AU262" si="143">AF262/AVERAGE($G251:$G262)*1000</f>
        <v>12868.337057798815</v>
      </c>
      <c r="AV262" s="14"/>
      <c r="AW262" s="14"/>
      <c r="AY262" s="14">
        <f t="shared" ref="AY262" si="144">AJ262/AVERAGE($H251:$H262)*1000</f>
        <v>72186.251860243618</v>
      </c>
      <c r="AZ262" s="14">
        <f t="shared" ref="AZ262" si="145">AK262/AVERAGE($H251:$H262)*1000</f>
        <v>71742.210493435516</v>
      </c>
      <c r="BA262" s="14"/>
      <c r="BB262" s="14"/>
      <c r="BC262" s="14"/>
      <c r="BD262" s="15">
        <f>SUM(TOTAL_PEF_B!O251:O262)</f>
        <v>2101123</v>
      </c>
      <c r="BF262" s="15"/>
      <c r="BG262" s="14"/>
      <c r="BH262" s="14"/>
      <c r="BI262" s="15">
        <f>SUM('Billing Mo'!AH251:AH262)</f>
        <v>1067179</v>
      </c>
      <c r="BK262" s="15"/>
      <c r="BL262" s="14"/>
      <c r="BM262" s="14"/>
      <c r="BN262" s="199">
        <f>[5]TMWh!$I240</f>
        <v>36512557</v>
      </c>
      <c r="BO262" s="199">
        <f>[5]TMWh!$O240</f>
        <v>36887384</v>
      </c>
      <c r="BP262" s="145"/>
      <c r="BQ262" s="14"/>
      <c r="BR262" s="14"/>
      <c r="BS262" s="199">
        <f>[3]RC!$I240</f>
        <v>1459754.5833333333</v>
      </c>
      <c r="BU262" s="15"/>
      <c r="BV262" s="15"/>
      <c r="BX262" s="199">
        <f>[3]CC!$I240</f>
        <v>163005.08333333334</v>
      </c>
      <c r="BZ262" s="15"/>
      <c r="CA262" s="15"/>
    </row>
    <row r="263" spans="1:79" ht="12.75" customHeight="1">
      <c r="A263" s="2">
        <v>2012</v>
      </c>
      <c r="B263" s="2">
        <v>9</v>
      </c>
      <c r="C263" s="14">
        <f t="shared" ref="C263:C271" si="146">ROUND(K263/G263*1000,0)</f>
        <v>1336</v>
      </c>
      <c r="D263" s="14">
        <f t="shared" ref="D263:D271" si="147">ROUND(L263/H263*1000,0)</f>
        <v>6838</v>
      </c>
      <c r="E263" s="14">
        <f t="shared" ref="E263:E271" si="148">ROUND(Q263/I263*1000,0)</f>
        <v>12925</v>
      </c>
      <c r="G263" s="200">
        <f>[4]FCST!$D203</f>
        <v>1465160</v>
      </c>
      <c r="H263" s="200">
        <f>[4]FCST!$E203</f>
        <v>164034</v>
      </c>
      <c r="I263" s="200">
        <f>[4]FCST!$H203</f>
        <v>23975</v>
      </c>
      <c r="J263" s="15">
        <f t="shared" ref="J263:J264" si="149">SUM(K263:M263,P263:Q263)</f>
        <v>3665704</v>
      </c>
      <c r="K263" s="199">
        <f>[5]RMWh!$L241</f>
        <v>1957611</v>
      </c>
      <c r="L263" s="199">
        <f>[5]CMWh!$L241</f>
        <v>1121659</v>
      </c>
      <c r="M263" s="199">
        <f>[5]IMWh!$E241</f>
        <v>274478</v>
      </c>
      <c r="N263" s="42">
        <f>'Billing Mo'!AH263</f>
        <v>89986</v>
      </c>
      <c r="O263" s="15">
        <f>'Billing Mo'!AI263</f>
        <v>185119</v>
      </c>
      <c r="P263" s="199">
        <f>[5]SHLMWh!$E241</f>
        <v>2083</v>
      </c>
      <c r="Q263" s="199">
        <f>[5]SPAMWh!$L241</f>
        <v>309873</v>
      </c>
      <c r="R263" s="25"/>
      <c r="S263" s="15">
        <f>[1]RESID!$AB361/[1]RESID!$U361*1000</f>
        <v>1336.1073193371374</v>
      </c>
      <c r="T263" s="25">
        <f t="shared" si="79"/>
        <v>1336</v>
      </c>
      <c r="U263" s="145"/>
      <c r="V263" s="15">
        <f>[1]COML!$AB361/[1]COML!$J361*1000</f>
        <v>6837.9665191362765</v>
      </c>
      <c r="W263" s="25">
        <f t="shared" si="121"/>
        <v>6838</v>
      </c>
      <c r="X263" s="145"/>
      <c r="Y263" s="15">
        <f>[1]SPA!$AB361/[1]SPA!$F361*1000</f>
        <v>13263.975687013097</v>
      </c>
      <c r="Z263" s="25">
        <f t="shared" si="122"/>
        <v>12925</v>
      </c>
      <c r="AA263" s="145"/>
      <c r="AC263" s="7">
        <f t="shared" si="102"/>
        <v>1957611.0000000002</v>
      </c>
      <c r="AE263" s="199">
        <f>[5]RMWh!$I241</f>
        <v>18224200</v>
      </c>
      <c r="AF263" s="199">
        <f>[5]RMWh!$O241</f>
        <v>18766919</v>
      </c>
      <c r="AG263" s="163"/>
      <c r="AH263" s="14"/>
      <c r="AI263" s="15"/>
      <c r="AJ263" s="199">
        <f>[5]CMWh!$I241</f>
        <v>11736064</v>
      </c>
      <c r="AK263" s="199">
        <f>[5]CMWh!$O241</f>
        <v>11685092</v>
      </c>
      <c r="AL263" s="164"/>
      <c r="AM263" s="14"/>
      <c r="AN263" s="15"/>
      <c r="AO263" s="199">
        <f>[5]SPAMWh!$I241</f>
        <v>3220493</v>
      </c>
      <c r="AP263" s="199">
        <f>[5]SPAMWh!$O241</f>
        <v>3224412</v>
      </c>
      <c r="AQ263" s="164"/>
      <c r="AR263" s="14"/>
      <c r="AT263" s="14">
        <f t="shared" ref="AT263:AT272" si="150">AE263/AVERAGE($G252:$G263)*1000</f>
        <v>12475.149859538591</v>
      </c>
      <c r="AU263" s="14">
        <f t="shared" ref="AU263:AU272" si="151">AF263/AVERAGE($G252:$G263)*1000</f>
        <v>12846.661413220998</v>
      </c>
      <c r="AV263" s="14"/>
      <c r="AW263" s="14"/>
      <c r="AY263" s="14">
        <f t="shared" ref="AY263:AY272" si="152">AJ263/AVERAGE($H252:$H263)*1000</f>
        <v>71945.366938170002</v>
      </c>
      <c r="AZ263" s="14">
        <f t="shared" ref="AZ263:AZ272" si="153">AK263/AVERAGE($H252:$H263)*1000</f>
        <v>71632.894269004886</v>
      </c>
      <c r="BA263" s="14"/>
      <c r="BB263" s="14"/>
      <c r="BC263" s="14"/>
      <c r="BD263" s="15">
        <f>SUM(TOTAL_PEF_B!O252:O263)</f>
        <v>2101822</v>
      </c>
      <c r="BF263" s="15"/>
      <c r="BG263" s="14"/>
      <c r="BH263" s="14"/>
      <c r="BI263" s="15">
        <f>SUM('Billing Mo'!AH252:AH263)</f>
        <v>1065666</v>
      </c>
      <c r="BK263" s="15"/>
      <c r="BL263" s="14"/>
      <c r="BM263" s="14"/>
      <c r="BN263" s="199">
        <f>[5]TMWh!$I241</f>
        <v>36375303</v>
      </c>
      <c r="BO263" s="199">
        <f>[5]TMWh!$O241</f>
        <v>36870969</v>
      </c>
      <c r="BP263" s="145"/>
      <c r="BQ263" s="14"/>
      <c r="BR263" s="14"/>
      <c r="BS263" s="199">
        <f>[3]RC!$I241</f>
        <v>1460840.1666666667</v>
      </c>
      <c r="BU263" s="15"/>
      <c r="BV263" s="15"/>
      <c r="BX263" s="199">
        <f>[3]CC!$I241</f>
        <v>163124.66666666666</v>
      </c>
      <c r="BZ263" s="15"/>
      <c r="CA263" s="15"/>
    </row>
    <row r="264" spans="1:79" ht="12.75" customHeight="1">
      <c r="A264" s="2">
        <v>2012</v>
      </c>
      <c r="B264" s="2">
        <v>10</v>
      </c>
      <c r="C264" s="14">
        <f t="shared" si="146"/>
        <v>1143</v>
      </c>
      <c r="D264" s="14">
        <f t="shared" si="147"/>
        <v>6228</v>
      </c>
      <c r="E264" s="14">
        <f t="shared" si="148"/>
        <v>11612</v>
      </c>
      <c r="G264" s="200">
        <f>[4]FCST!$D204</f>
        <v>1465281</v>
      </c>
      <c r="H264" s="200">
        <f>[4]FCST!$E204</f>
        <v>164104</v>
      </c>
      <c r="I264" s="200">
        <f>[4]FCST!$H204</f>
        <v>24021</v>
      </c>
      <c r="J264" s="15">
        <f t="shared" si="149"/>
        <v>3260702</v>
      </c>
      <c r="K264" s="199">
        <f>[5]RMWh!$L242</f>
        <v>1674231</v>
      </c>
      <c r="L264" s="199">
        <f>[5]CMWh!$L242</f>
        <v>1022010</v>
      </c>
      <c r="M264" s="199">
        <f>[5]IMWh!$E242</f>
        <v>283437</v>
      </c>
      <c r="N264" s="42">
        <f>'Billing Mo'!AH264</f>
        <v>79109</v>
      </c>
      <c r="O264" s="15">
        <f>'Billing Mo'!AI264</f>
        <v>173503</v>
      </c>
      <c r="P264" s="199">
        <f>[5]SHLMWh!$E242</f>
        <v>2090</v>
      </c>
      <c r="Q264" s="199">
        <f>[5]SPAMWh!$L242</f>
        <v>278934</v>
      </c>
      <c r="R264" s="25"/>
      <c r="S264" s="15">
        <f>[1]RESID!$AB362/[1]RESID!$U362*1000</f>
        <v>1142.6006342810697</v>
      </c>
      <c r="T264" s="25">
        <f t="shared" si="79"/>
        <v>1143</v>
      </c>
      <c r="U264" s="145"/>
      <c r="V264" s="15">
        <f>[1]COML!$AB362/[1]COML!$J362*1000</f>
        <v>6227.8189440842389</v>
      </c>
      <c r="W264" s="25">
        <f t="shared" si="121"/>
        <v>6228</v>
      </c>
      <c r="X264" s="145"/>
      <c r="Y264" s="15">
        <f>[1]SPA!$AB362/[1]SPA!$F362*1000</f>
        <v>11541.459781529295</v>
      </c>
      <c r="Z264" s="25">
        <f t="shared" si="122"/>
        <v>11612</v>
      </c>
      <c r="AA264" s="145"/>
      <c r="AC264" s="7">
        <f t="shared" si="102"/>
        <v>1674231</v>
      </c>
      <c r="AE264" s="199">
        <f>[5]RMWh!$I242</f>
        <v>18237916</v>
      </c>
      <c r="AF264" s="199">
        <f>[5]RMWh!$O242</f>
        <v>18722292</v>
      </c>
      <c r="AG264" s="163"/>
      <c r="AH264" s="14"/>
      <c r="AI264" s="15"/>
      <c r="AJ264" s="199">
        <f>[5]CMWh!$I242</f>
        <v>11721944</v>
      </c>
      <c r="AK264" s="199">
        <f>[5]CMWh!$O242</f>
        <v>11654383</v>
      </c>
      <c r="AL264" s="164"/>
      <c r="AM264" s="14"/>
      <c r="AN264" s="15"/>
      <c r="AO264" s="199">
        <f>[5]SPAMWh!$I242</f>
        <v>3210914</v>
      </c>
      <c r="AP264" s="199">
        <f>[5]SPAMWh!$O242</f>
        <v>3210119</v>
      </c>
      <c r="AQ264" s="164"/>
      <c r="AR264" s="14"/>
      <c r="AT264" s="14">
        <f t="shared" si="150"/>
        <v>12475.334457883411</v>
      </c>
      <c r="AU264" s="14">
        <f t="shared" si="151"/>
        <v>12806.663574837987</v>
      </c>
      <c r="AV264" s="14"/>
      <c r="AW264" s="14"/>
      <c r="AY264" s="14">
        <f t="shared" si="152"/>
        <v>71805.361333324487</v>
      </c>
      <c r="AZ264" s="14">
        <f t="shared" si="153"/>
        <v>71391.501480637875</v>
      </c>
      <c r="BA264" s="14"/>
      <c r="BB264" s="14"/>
      <c r="BC264" s="14"/>
      <c r="BD264" s="15">
        <f>SUM(TOTAL_PEF_B!O253:O264)</f>
        <v>2099492</v>
      </c>
      <c r="BF264" s="15"/>
      <c r="BG264" s="14"/>
      <c r="BH264" s="14"/>
      <c r="BI264" s="15">
        <f>SUM('Billing Mo'!AH253:AH264)</f>
        <v>1051021</v>
      </c>
      <c r="BK264" s="15"/>
      <c r="BL264" s="14"/>
      <c r="BM264" s="14"/>
      <c r="BN264" s="199">
        <f>[5]TMWh!$I242</f>
        <v>36376494</v>
      </c>
      <c r="BO264" s="199">
        <f>[5]TMWh!$O242</f>
        <v>36792514</v>
      </c>
      <c r="BP264" s="145"/>
      <c r="BQ264" s="14"/>
      <c r="BR264" s="14"/>
      <c r="BS264" s="199">
        <f>[3]RC!$I242</f>
        <v>1461918</v>
      </c>
      <c r="BU264" s="15"/>
      <c r="BV264" s="15"/>
      <c r="BX264" s="199">
        <f>[3]CC!$I242</f>
        <v>163246.08333333334</v>
      </c>
      <c r="BZ264" s="15"/>
      <c r="CA264" s="15"/>
    </row>
    <row r="265" spans="1:79" ht="12.75" customHeight="1">
      <c r="A265" s="2">
        <v>2012</v>
      </c>
      <c r="B265" s="2">
        <v>11</v>
      </c>
      <c r="C265" s="14">
        <f t="shared" si="146"/>
        <v>887</v>
      </c>
      <c r="D265" s="14">
        <f t="shared" si="147"/>
        <v>5672</v>
      </c>
      <c r="E265" s="14">
        <f t="shared" si="148"/>
        <v>11093</v>
      </c>
      <c r="G265" s="200">
        <f>[4]FCST!$D205</f>
        <v>1467018</v>
      </c>
      <c r="H265" s="200">
        <f>[4]FCST!$E205</f>
        <v>164426</v>
      </c>
      <c r="I265" s="200">
        <f>[4]FCST!$H205</f>
        <v>24155</v>
      </c>
      <c r="J265" s="15">
        <f t="shared" ref="J265:J271" si="154">SUM(K265:M265,P265:Q265)</f>
        <v>2730447</v>
      </c>
      <c r="K265" s="199">
        <f>[5]RMWh!$L243</f>
        <v>1301251</v>
      </c>
      <c r="L265" s="199">
        <f>[5]CMWh!$L243</f>
        <v>932665</v>
      </c>
      <c r="M265" s="199">
        <f>[5]IMWh!$E243</f>
        <v>226467</v>
      </c>
      <c r="N265" s="42">
        <f>'Billing Mo'!AH265</f>
        <v>87454</v>
      </c>
      <c r="O265" s="15">
        <f>'Billing Mo'!AI265</f>
        <v>176958</v>
      </c>
      <c r="P265" s="199">
        <f>[5]SHLMWh!$E243</f>
        <v>2104</v>
      </c>
      <c r="Q265" s="199">
        <f>[5]SPAMWh!$L243</f>
        <v>267960</v>
      </c>
      <c r="R265" s="25"/>
      <c r="S265" s="15">
        <f>[1]RESID!$AB363/[1]RESID!$U363*1000</f>
        <v>887.00411310563334</v>
      </c>
      <c r="T265" s="25">
        <f t="shared" si="79"/>
        <v>887</v>
      </c>
      <c r="U265" s="145"/>
      <c r="V265" s="15">
        <f>[1]COML!$AB363/[1]COML!$J363*1000</f>
        <v>5672.2476980526199</v>
      </c>
      <c r="W265" s="25">
        <f t="shared" si="121"/>
        <v>5672</v>
      </c>
      <c r="X265" s="145"/>
      <c r="Y265" s="15">
        <f>[1]SPA!$AB363/[1]SPA!$F363*1000</f>
        <v>10516.896267514425</v>
      </c>
      <c r="Z265" s="25">
        <f t="shared" si="122"/>
        <v>11093</v>
      </c>
      <c r="AA265" s="145"/>
      <c r="AC265" s="7">
        <f t="shared" si="102"/>
        <v>1301251</v>
      </c>
      <c r="AE265" s="199">
        <f>[5]RMWh!$I243</f>
        <v>18328441</v>
      </c>
      <c r="AF265" s="199">
        <f>[5]RMWh!$O243</f>
        <v>18644968</v>
      </c>
      <c r="AG265" s="163"/>
      <c r="AH265" s="14"/>
      <c r="AI265" s="15"/>
      <c r="AJ265" s="199">
        <f>[5]CMWh!$I243</f>
        <v>11752901</v>
      </c>
      <c r="AK265" s="199">
        <f>[5]CMWh!$O243</f>
        <v>11647580</v>
      </c>
      <c r="AL265" s="164"/>
      <c r="AM265" s="14"/>
      <c r="AN265" s="15"/>
      <c r="AO265" s="199">
        <f>[5]SPAMWh!$I243</f>
        <v>3222030</v>
      </c>
      <c r="AP265" s="199">
        <f>[5]SPAMWh!$O243</f>
        <v>3210436</v>
      </c>
      <c r="AQ265" s="164"/>
      <c r="AR265" s="14"/>
      <c r="AT265" s="14">
        <f t="shared" si="150"/>
        <v>12527.850123272774</v>
      </c>
      <c r="AU265" s="14">
        <f t="shared" si="151"/>
        <v>12744.202556955985</v>
      </c>
      <c r="AV265" s="14"/>
      <c r="AW265" s="14"/>
      <c r="AY265" s="14">
        <f t="shared" si="152"/>
        <v>71940.240068066196</v>
      </c>
      <c r="AZ265" s="14">
        <f t="shared" si="153"/>
        <v>71295.563658028492</v>
      </c>
      <c r="BA265" s="14"/>
      <c r="BB265" s="14"/>
      <c r="BC265" s="14"/>
      <c r="BD265" s="15">
        <f>SUM(TOTAL_PEF_B!O254:O265)</f>
        <v>2102513</v>
      </c>
      <c r="BF265" s="15"/>
      <c r="BG265" s="14"/>
      <c r="BH265" s="14"/>
      <c r="BI265" s="15">
        <f>SUM('Billing Mo'!AH254:AH265)</f>
        <v>1044219</v>
      </c>
      <c r="BK265" s="15"/>
      <c r="BL265" s="14"/>
      <c r="BM265" s="14"/>
      <c r="BN265" s="199">
        <f>[5]TMWh!$I243</f>
        <v>36478767</v>
      </c>
      <c r="BO265" s="199">
        <f>[5]TMWh!$O243</f>
        <v>36678379</v>
      </c>
      <c r="BP265" s="145"/>
      <c r="BQ265" s="14"/>
      <c r="BR265" s="14"/>
      <c r="BS265" s="199">
        <f>[3]RC!$I243</f>
        <v>1463015.6666666667</v>
      </c>
      <c r="BU265" s="15"/>
      <c r="BV265" s="15"/>
      <c r="BX265" s="199">
        <f>[3]CC!$I243</f>
        <v>163370.33333333334</v>
      </c>
      <c r="BZ265" s="15"/>
      <c r="CA265" s="15"/>
    </row>
    <row r="266" spans="1:79" ht="12.75" customHeight="1">
      <c r="A266" s="2">
        <v>2012</v>
      </c>
      <c r="B266" s="2">
        <v>12</v>
      </c>
      <c r="C266" s="14">
        <f t="shared" si="146"/>
        <v>890</v>
      </c>
      <c r="D266" s="14">
        <f t="shared" si="147"/>
        <v>5410</v>
      </c>
      <c r="E266" s="14">
        <f t="shared" si="148"/>
        <v>10529</v>
      </c>
      <c r="G266" s="200">
        <f>[4]FCST!$D206</f>
        <v>1469407</v>
      </c>
      <c r="H266" s="200">
        <f>[4]FCST!$E206</f>
        <v>164107</v>
      </c>
      <c r="I266" s="200">
        <f>[4]FCST!$H206</f>
        <v>23985</v>
      </c>
      <c r="J266" s="15">
        <f t="shared" si="154"/>
        <v>2706574</v>
      </c>
      <c r="K266" s="199">
        <f>[5]RMWh!$L244</f>
        <v>1307591</v>
      </c>
      <c r="L266" s="199">
        <f>[5]CMWh!$L244</f>
        <v>887741</v>
      </c>
      <c r="M266" s="199">
        <f>[5]IMWh!$E244</f>
        <v>256578</v>
      </c>
      <c r="N266" s="42">
        <f>'Billing Mo'!AH266</f>
        <v>93633</v>
      </c>
      <c r="O266" s="15">
        <f>'Billing Mo'!AI266</f>
        <v>165411</v>
      </c>
      <c r="P266" s="199">
        <f>[5]SHLMWh!$E244</f>
        <v>2114</v>
      </c>
      <c r="Q266" s="199">
        <f>[5]SPAMWh!$L244</f>
        <v>252550</v>
      </c>
      <c r="R266" s="25"/>
      <c r="S266" s="15">
        <f>[1]RESID!$AB364/[1]RESID!$U364*1000</f>
        <v>889.87666453201871</v>
      </c>
      <c r="T266" s="25">
        <f t="shared" si="79"/>
        <v>890</v>
      </c>
      <c r="U266" s="145"/>
      <c r="V266" s="15">
        <f>[1]COML!$AB364/[1]COML!$J364*1000</f>
        <v>5409.5254925140307</v>
      </c>
      <c r="W266" s="25">
        <f t="shared" si="121"/>
        <v>5410</v>
      </c>
      <c r="X266" s="145"/>
      <c r="Y266" s="15">
        <f>[1]SPA!$AB364/[1]SPA!$F364*1000</f>
        <v>10580.226225387516</v>
      </c>
      <c r="Z266" s="25">
        <f t="shared" si="122"/>
        <v>10529</v>
      </c>
      <c r="AA266" s="145"/>
      <c r="AC266" s="7">
        <f t="shared" si="102"/>
        <v>1307591</v>
      </c>
      <c r="AE266" s="199">
        <f>[5]RMWh!$I244</f>
        <v>18300727</v>
      </c>
      <c r="AF266" s="199">
        <f>[5]RMWh!$O244</f>
        <v>18642507</v>
      </c>
      <c r="AG266" s="163"/>
      <c r="AH266" s="14"/>
      <c r="AI266" s="15"/>
      <c r="AJ266" s="199">
        <f>[5]CMWh!$I244</f>
        <v>11716190</v>
      </c>
      <c r="AK266" s="199">
        <f>[5]CMWh!$O244</f>
        <v>11643033</v>
      </c>
      <c r="AL266" s="164"/>
      <c r="AM266" s="14"/>
      <c r="AN266" s="15"/>
      <c r="AO266" s="199">
        <f>[5]SPAMWh!$I244</f>
        <v>3220004</v>
      </c>
      <c r="AP266" s="199">
        <f>[5]SPAMWh!$O244</f>
        <v>3213916</v>
      </c>
      <c r="AQ266" s="164"/>
      <c r="AR266" s="14"/>
      <c r="AT266" s="14">
        <f t="shared" si="150"/>
        <v>12499.185337057366</v>
      </c>
      <c r="AU266" s="14">
        <f t="shared" si="151"/>
        <v>12732.617132663054</v>
      </c>
      <c r="AV266" s="14"/>
      <c r="AW266" s="14"/>
      <c r="AY266" s="14">
        <f t="shared" si="152"/>
        <v>71655.221411410457</v>
      </c>
      <c r="AZ266" s="14">
        <f t="shared" si="153"/>
        <v>71207.799422453754</v>
      </c>
      <c r="BA266" s="14"/>
      <c r="BB266" s="14"/>
      <c r="BC266" s="14"/>
      <c r="BD266" s="15">
        <f>SUM(TOTAL_PEF_B!O255:O266)</f>
        <v>2107534</v>
      </c>
      <c r="BF266" s="15"/>
      <c r="BG266" s="14"/>
      <c r="BH266" s="14"/>
      <c r="BI266" s="15">
        <f>SUM('Billing Mo'!AH255:AH266)</f>
        <v>1052718</v>
      </c>
      <c r="BK266" s="15"/>
      <c r="BL266" s="14"/>
      <c r="BM266" s="14"/>
      <c r="BN266" s="199">
        <f>[5]TMWh!$I244</f>
        <v>36413622</v>
      </c>
      <c r="BO266" s="199">
        <f>[5]TMWh!$O244</f>
        <v>36676157</v>
      </c>
      <c r="BP266" s="145"/>
      <c r="BQ266" s="14"/>
      <c r="BR266" s="14"/>
      <c r="BS266" s="199">
        <f>[3]RC!$I244</f>
        <v>1464153.5833333333</v>
      </c>
      <c r="BU266" s="15"/>
      <c r="BV266" s="15"/>
      <c r="BX266" s="199">
        <f>[3]CC!$I244</f>
        <v>163507.83333333334</v>
      </c>
      <c r="BZ266" s="15"/>
      <c r="CA266" s="15"/>
    </row>
    <row r="267" spans="1:79">
      <c r="A267" s="2">
        <f>A255+1</f>
        <v>2013</v>
      </c>
      <c r="B267" s="2">
        <f>B255</f>
        <v>1</v>
      </c>
      <c r="C267" s="14">
        <f t="shared" si="146"/>
        <v>965</v>
      </c>
      <c r="D267" s="14">
        <f t="shared" si="147"/>
        <v>5312</v>
      </c>
      <c r="E267" s="14">
        <f t="shared" si="148"/>
        <v>9819</v>
      </c>
      <c r="G267" s="200">
        <f>[4]FCST!$D207</f>
        <v>1471228</v>
      </c>
      <c r="H267" s="200">
        <f>[4]FCST!$E207</f>
        <v>163729</v>
      </c>
      <c r="I267" s="200">
        <f>[4]FCST!$H207</f>
        <v>23976</v>
      </c>
      <c r="J267" s="15">
        <f t="shared" si="154"/>
        <v>2786792</v>
      </c>
      <c r="K267" s="199">
        <f>[5]RMWh!$L245</f>
        <v>1419742</v>
      </c>
      <c r="L267" s="199">
        <f>[5]CMWh!$L245</f>
        <v>869735</v>
      </c>
      <c r="M267" s="199">
        <f>[5]IMWh!$E245</f>
        <v>259787</v>
      </c>
      <c r="N267" s="42">
        <f>'Billing Mo'!AH267</f>
        <v>91423</v>
      </c>
      <c r="O267" s="15">
        <f>'Billing Mo'!AI267</f>
        <v>158748</v>
      </c>
      <c r="P267" s="199">
        <f>[5]SHLMWh!$E245</f>
        <v>2114</v>
      </c>
      <c r="Q267" s="199">
        <f>[5]SPAMWh!$L245</f>
        <v>235414</v>
      </c>
      <c r="R267" s="25"/>
      <c r="S267" s="15">
        <f>[1]RESID!$AB365/[1]RESID!$U365*1000</f>
        <v>965.00474433602403</v>
      </c>
      <c r="T267" s="25">
        <f t="shared" si="79"/>
        <v>965</v>
      </c>
      <c r="U267" s="145">
        <f>[6]TOTAL_PEF!T267</f>
        <v>1027</v>
      </c>
      <c r="V267" s="15">
        <f>[1]COML!$AB365/[1]COML!$J365*1000</f>
        <v>5312.0400173457365</v>
      </c>
      <c r="W267" s="25">
        <f t="shared" si="121"/>
        <v>5312</v>
      </c>
      <c r="X267" s="145">
        <f>[6]TOTAL_PEF!W267</f>
        <v>5241</v>
      </c>
      <c r="Y267" s="15">
        <f>[1]SPA!$AB365/[1]SPA!$F365*1000</f>
        <v>10033.841957207398</v>
      </c>
      <c r="Z267" s="25">
        <f t="shared" si="122"/>
        <v>9819</v>
      </c>
      <c r="AA267" s="145">
        <f>[6]TOTAL_PEF!Z267</f>
        <v>10002</v>
      </c>
      <c r="AC267" s="7">
        <f t="shared" si="102"/>
        <v>1419742</v>
      </c>
      <c r="AE267" s="199">
        <f>[5]RMWh!$I245</f>
        <v>18278187</v>
      </c>
      <c r="AF267" s="199">
        <f>[5]RMWh!$O245</f>
        <v>18635392</v>
      </c>
      <c r="AG267" s="163"/>
      <c r="AH267" s="14">
        <f>[6]TOTAL_PEF!$AG267</f>
        <v>18727704.529847603</v>
      </c>
      <c r="AI267" s="15"/>
      <c r="AJ267" s="199">
        <f>[5]CMWh!$I245</f>
        <v>11705731</v>
      </c>
      <c r="AK267" s="199">
        <f>[5]CMWh!$O245</f>
        <v>11627596</v>
      </c>
      <c r="AL267" s="164"/>
      <c r="AM267" s="14">
        <f>[6]TOTAL_PEF!$AL267</f>
        <v>11619237.015483759</v>
      </c>
      <c r="AN267" s="15"/>
      <c r="AO267" s="199">
        <f>[5]SPAMWh!$I245</f>
        <v>3215681</v>
      </c>
      <c r="AP267" s="199">
        <f>[5]SPAMWh!$O245</f>
        <v>3208270</v>
      </c>
      <c r="AQ267" s="164"/>
      <c r="AR267" s="14">
        <f>[6]TOTAL_PEF!$AQ267</f>
        <v>3214026</v>
      </c>
      <c r="AT267" s="14">
        <f t="shared" si="150"/>
        <v>12474.495526486335</v>
      </c>
      <c r="AU267" s="14">
        <f t="shared" si="151"/>
        <v>12718.280764843868</v>
      </c>
      <c r="AV267" s="14"/>
      <c r="AW267" s="14">
        <f>[6]TOTAL_PEF!$AV267</f>
        <v>12781.01253303396</v>
      </c>
      <c r="AY267" s="14">
        <f t="shared" si="152"/>
        <v>71549.574503740499</v>
      </c>
      <c r="AZ267" s="14">
        <f t="shared" si="153"/>
        <v>71071.985705240877</v>
      </c>
      <c r="BA267" s="14"/>
      <c r="BB267" s="14">
        <f>[6]TOTAL_PEF!$BA267</f>
        <v>70966.598711485407</v>
      </c>
      <c r="BC267" s="14"/>
      <c r="BD267" s="15">
        <f>SUM(TOTAL_PEF_B!O256:O267)</f>
        <v>2103374</v>
      </c>
      <c r="BF267" s="15"/>
      <c r="BG267" s="14">
        <f>[6]TOTAL_PEF!$BF267</f>
        <v>2100292</v>
      </c>
      <c r="BH267" s="14"/>
      <c r="BI267" s="15">
        <f>SUM('Billing Mo'!AH256:AH267)</f>
        <v>1058628</v>
      </c>
      <c r="BK267" s="15"/>
      <c r="BL267" s="14">
        <f>[6]TOTAL_PEF!$BK267</f>
        <v>1058627.5</v>
      </c>
      <c r="BM267" s="14"/>
      <c r="BN267" s="199">
        <f>[5]TMWh!$I245</f>
        <v>36379185</v>
      </c>
      <c r="BO267" s="199">
        <f>[5]TMWh!$O245</f>
        <v>36650844</v>
      </c>
      <c r="BP267" s="145"/>
      <c r="BQ267" s="14">
        <f>[6]TOTAL_PEF!$BP267</f>
        <v>36732568.420111053</v>
      </c>
      <c r="BR267" s="14"/>
      <c r="BS267" s="199">
        <f>[3]RC!$I245</f>
        <v>1465244.5833333333</v>
      </c>
      <c r="BU267" s="15"/>
      <c r="BV267" s="15">
        <f>AVERAGE([6]TOTAL_PEF!$G256:$G267)</f>
        <v>1465275.5</v>
      </c>
      <c r="BX267" s="199">
        <f>[3]CC!$I245</f>
        <v>163603.08333333334</v>
      </c>
      <c r="BZ267" s="15"/>
      <c r="CA267" s="15">
        <f>AVERAGE([6]TOTAL_PEF!$H256:$H267)</f>
        <v>163728.25</v>
      </c>
    </row>
    <row r="268" spans="1:79">
      <c r="A268" s="2">
        <f t="shared" ref="A268:A331" si="155">A256+1</f>
        <v>2013</v>
      </c>
      <c r="B268" s="2">
        <f t="shared" ref="B268:B331" si="156">B256</f>
        <v>2</v>
      </c>
      <c r="C268" s="14">
        <f t="shared" si="146"/>
        <v>955</v>
      </c>
      <c r="D268" s="14">
        <f t="shared" si="147"/>
        <v>4932</v>
      </c>
      <c r="E268" s="14">
        <f t="shared" si="148"/>
        <v>9774</v>
      </c>
      <c r="G268" s="200">
        <f>[4]FCST!$D208</f>
        <v>1473524</v>
      </c>
      <c r="H268" s="200">
        <f>[4]FCST!$E208</f>
        <v>164582</v>
      </c>
      <c r="I268" s="200">
        <f>[4]FCST!$H208</f>
        <v>24035</v>
      </c>
      <c r="J268" s="15">
        <f t="shared" si="154"/>
        <v>2715080</v>
      </c>
      <c r="K268" s="199">
        <f>[5]RMWh!$L246</f>
        <v>1407920</v>
      </c>
      <c r="L268" s="199">
        <f>[5]CMWh!$L246</f>
        <v>811730</v>
      </c>
      <c r="M268" s="199">
        <f>[5]IMWh!$E246</f>
        <v>258406</v>
      </c>
      <c r="N268" s="42">
        <f>'Billing Mo'!AH268</f>
        <v>88777</v>
      </c>
      <c r="O268" s="15">
        <f>'Billing Mo'!AI268</f>
        <v>165169</v>
      </c>
      <c r="P268" s="199">
        <f>[5]SHLMWh!$E246</f>
        <v>2100</v>
      </c>
      <c r="Q268" s="199">
        <f>[5]SPAMWh!$L246</f>
        <v>234924</v>
      </c>
      <c r="R268" s="25"/>
      <c r="S268" s="15">
        <f>[1]RESID!$AB366/[1]RESID!$U366*1000</f>
        <v>955.47815983994838</v>
      </c>
      <c r="T268" s="25">
        <f t="shared" si="79"/>
        <v>955</v>
      </c>
      <c r="U268" s="145">
        <f>[6]TOTAL_PEF!T268</f>
        <v>955</v>
      </c>
      <c r="V268" s="15">
        <f>[1]COML!$AB366/[1]COML!$J366*1000</f>
        <v>4932.0703357596822</v>
      </c>
      <c r="W268" s="25">
        <f t="shared" si="121"/>
        <v>4932</v>
      </c>
      <c r="X268" s="145">
        <f>[6]TOTAL_PEF!W268</f>
        <v>4954</v>
      </c>
      <c r="Y268" s="15">
        <f>[1]SPA!$AB366/[1]SPA!$F366*1000</f>
        <v>9814.2624389021184</v>
      </c>
      <c r="Z268" s="25">
        <f t="shared" si="122"/>
        <v>9774</v>
      </c>
      <c r="AA268" s="145">
        <f>[6]TOTAL_PEF!Z268</f>
        <v>9683</v>
      </c>
      <c r="AC268" s="7">
        <f t="shared" si="102"/>
        <v>1407920</v>
      </c>
      <c r="AE268" s="199">
        <f>[5]RMWh!$I246</f>
        <v>18305040</v>
      </c>
      <c r="AF268" s="199">
        <f>[5]RMWh!$O246</f>
        <v>18692098</v>
      </c>
      <c r="AG268" s="163"/>
      <c r="AH268" s="14">
        <f>[6]TOTAL_PEF!$AG268</f>
        <v>18785296.865192115</v>
      </c>
      <c r="AI268" s="15"/>
      <c r="AJ268" s="199">
        <f>[5]CMWh!$I246</f>
        <v>11717232</v>
      </c>
      <c r="AK268" s="199">
        <f>[5]CMWh!$O246</f>
        <v>11636868</v>
      </c>
      <c r="AL268" s="164"/>
      <c r="AM268" s="14">
        <f>[6]TOTAL_PEF!$AL268</f>
        <v>11632380.895967692</v>
      </c>
      <c r="AN268" s="15"/>
      <c r="AO268" s="199">
        <f>[5]SPAMWh!$I246</f>
        <v>3187865</v>
      </c>
      <c r="AP268" s="199">
        <f>[5]SPAMWh!$O246</f>
        <v>3179843</v>
      </c>
      <c r="AQ268" s="164"/>
      <c r="AR268" s="14">
        <f>[6]TOTAL_PEF!$AQ268</f>
        <v>3184543</v>
      </c>
      <c r="AT268" s="14">
        <f t="shared" si="150"/>
        <v>12483.927248745884</v>
      </c>
      <c r="AU268" s="14">
        <f t="shared" si="151"/>
        <v>12747.898478147465</v>
      </c>
      <c r="AV268" s="14"/>
      <c r="AW268" s="14">
        <f>[6]TOTAL_PEF!$AV268</f>
        <v>12810.343446251019</v>
      </c>
      <c r="AY268" s="14">
        <f t="shared" si="152"/>
        <v>71555.870173583317</v>
      </c>
      <c r="AZ268" s="14">
        <f t="shared" si="153"/>
        <v>71065.095906194067</v>
      </c>
      <c r="BA268" s="14"/>
      <c r="BB268" s="14">
        <f>[6]TOTAL_PEF!$BA268</f>
        <v>70811.528386847407</v>
      </c>
      <c r="BC268" s="14"/>
      <c r="BD268" s="15">
        <f>SUM(TOTAL_PEF_B!O257:O268)</f>
        <v>2103926</v>
      </c>
      <c r="BF268" s="15"/>
      <c r="BG268" s="14">
        <f>[6]TOTAL_PEF!$BF268</f>
        <v>2094028</v>
      </c>
      <c r="BH268" s="14"/>
      <c r="BI268" s="15">
        <f>SUM('Billing Mo'!AH257:AH268)</f>
        <v>1058858</v>
      </c>
      <c r="BK268" s="15"/>
      <c r="BL268" s="14">
        <f>[6]TOTAL_PEF!$BK268</f>
        <v>1058857.3999999999</v>
      </c>
      <c r="BM268" s="14"/>
      <c r="BN268" s="199">
        <f>[5]TMWh!$I246</f>
        <v>36396759</v>
      </c>
      <c r="BO268" s="199">
        <f>[5]TMWh!$O246</f>
        <v>36695431</v>
      </c>
      <c r="BP268" s="145"/>
      <c r="BQ268" s="14">
        <f>[6]TOTAL_PEF!$BP268</f>
        <v>36847535.952740498</v>
      </c>
      <c r="BR268" s="14"/>
      <c r="BS268" s="199">
        <f>[3]RC!$I246</f>
        <v>1466288.5833333333</v>
      </c>
      <c r="BU268" s="15"/>
      <c r="BV268" s="15">
        <f>AVERAGE([6]TOTAL_PEF!$G257:$G268)</f>
        <v>1466416.3333333333</v>
      </c>
      <c r="BX268" s="199">
        <f>[3]CC!$I246</f>
        <v>163749.41666666666</v>
      </c>
      <c r="BZ268" s="15"/>
      <c r="CA268" s="15">
        <f>AVERAGE([6]TOTAL_PEF!$H257:$H268)</f>
        <v>164272.41666666666</v>
      </c>
    </row>
    <row r="269" spans="1:79">
      <c r="A269" s="2">
        <f t="shared" si="155"/>
        <v>2013</v>
      </c>
      <c r="B269" s="2">
        <f t="shared" si="156"/>
        <v>3</v>
      </c>
      <c r="C269" s="14">
        <f t="shared" si="146"/>
        <v>847</v>
      </c>
      <c r="D269" s="14">
        <f t="shared" si="147"/>
        <v>5025</v>
      </c>
      <c r="E269" s="14">
        <f t="shared" si="148"/>
        <v>9757</v>
      </c>
      <c r="G269" s="200">
        <f>[4]FCST!$D209</f>
        <v>1476494</v>
      </c>
      <c r="H269" s="200">
        <f>[4]FCST!$E209</f>
        <v>164648</v>
      </c>
      <c r="I269" s="200">
        <f>[4]FCST!$H209</f>
        <v>24060</v>
      </c>
      <c r="J269" s="15">
        <f t="shared" si="154"/>
        <v>2564496</v>
      </c>
      <c r="K269" s="199">
        <f>[5]RMWh!$L247</f>
        <v>1249973</v>
      </c>
      <c r="L269" s="199">
        <f>[5]CMWh!$L247</f>
        <v>827286</v>
      </c>
      <c r="M269" s="199">
        <f>[5]IMWh!$E247</f>
        <v>250400</v>
      </c>
      <c r="N269" s="42">
        <f>'Billing Mo'!AH269</f>
        <v>84865</v>
      </c>
      <c r="O269" s="15">
        <f>'Billing Mo'!AI269</f>
        <v>165543</v>
      </c>
      <c r="P269" s="199">
        <f>[5]SHLMWh!$E247</f>
        <v>2085</v>
      </c>
      <c r="Q269" s="199">
        <f>[5]SPAMWh!$L247</f>
        <v>234752</v>
      </c>
      <c r="R269" s="25"/>
      <c r="S269" s="15">
        <f>[1]RESID!$AB367/[1]RESID!$U367*1000</f>
        <v>846.58183507687806</v>
      </c>
      <c r="T269" s="25">
        <f t="shared" si="79"/>
        <v>847</v>
      </c>
      <c r="U269" s="145">
        <f>[6]TOTAL_PEF!T269</f>
        <v>844</v>
      </c>
      <c r="V269" s="15">
        <f>[1]COML!$AB367/[1]COML!$J367*1000</f>
        <v>5024.5736358777513</v>
      </c>
      <c r="W269" s="25">
        <f t="shared" si="121"/>
        <v>5025</v>
      </c>
      <c r="X269" s="145">
        <f>[6]TOTAL_PEF!W269</f>
        <v>5048</v>
      </c>
      <c r="Y269" s="15">
        <f>[1]SPA!$AB367/[1]SPA!$F367*1000</f>
        <v>9997.5299178058849</v>
      </c>
      <c r="Z269" s="25">
        <f t="shared" si="122"/>
        <v>9757</v>
      </c>
      <c r="AA269" s="145">
        <f>[6]TOTAL_PEF!Z269</f>
        <v>9736</v>
      </c>
      <c r="AC269" s="7">
        <f t="shared" si="102"/>
        <v>1249973</v>
      </c>
      <c r="AE269" s="199">
        <f>[5]RMWh!$I247</f>
        <v>18360929</v>
      </c>
      <c r="AF269" s="199">
        <f>[5]RMWh!$O247</f>
        <v>18654499</v>
      </c>
      <c r="AG269" s="163"/>
      <c r="AH269" s="14">
        <f>[6]TOTAL_PEF!$AG269</f>
        <v>18744662.359543629</v>
      </c>
      <c r="AI269" s="15"/>
      <c r="AJ269" s="199">
        <f>[5]CMWh!$I247</f>
        <v>11677168</v>
      </c>
      <c r="AK269" s="199">
        <f>[5]CMWh!$O247</f>
        <v>11621402</v>
      </c>
      <c r="AL269" s="164"/>
      <c r="AM269" s="14">
        <f>[6]TOTAL_PEF!$AL269</f>
        <v>11621620.571584918</v>
      </c>
      <c r="AN269" s="15"/>
      <c r="AO269" s="199">
        <f>[5]SPAMWh!$I247</f>
        <v>3175288</v>
      </c>
      <c r="AP269" s="199">
        <f>[5]SPAMWh!$O247</f>
        <v>3170662</v>
      </c>
      <c r="AQ269" s="164"/>
      <c r="AR269" s="14">
        <f>[6]TOTAL_PEF!$AQ269</f>
        <v>3175377</v>
      </c>
      <c r="AT269" s="14">
        <f t="shared" si="150"/>
        <v>12513.072011607401</v>
      </c>
      <c r="AU269" s="14">
        <f t="shared" si="151"/>
        <v>12713.141547873653</v>
      </c>
      <c r="AV269" s="14"/>
      <c r="AW269" s="14">
        <f>[6]TOTAL_PEF!$AV269</f>
        <v>12772.509430188611</v>
      </c>
      <c r="AY269" s="14">
        <f t="shared" si="152"/>
        <v>71251.047973917099</v>
      </c>
      <c r="AZ269" s="14">
        <f t="shared" si="153"/>
        <v>70910.77831766881</v>
      </c>
      <c r="BA269" s="14"/>
      <c r="BB269" s="14">
        <f>[6]TOTAL_PEF!$BA269</f>
        <v>70673.85546466193</v>
      </c>
      <c r="BC269" s="14"/>
      <c r="BD269" s="15">
        <f>SUM(TOTAL_PEF_B!O258:O269)</f>
        <v>2097707</v>
      </c>
      <c r="BF269" s="15"/>
      <c r="BG269" s="14">
        <f>[6]TOTAL_PEF!$BF269</f>
        <v>2083184</v>
      </c>
      <c r="BH269" s="14"/>
      <c r="BI269" s="15">
        <f>SUM('Billing Mo'!AH258:AH269)</f>
        <v>1060034</v>
      </c>
      <c r="BK269" s="15"/>
      <c r="BL269" s="14">
        <f>[6]TOTAL_PEF!$BK269</f>
        <v>1068168.3999999999</v>
      </c>
      <c r="BM269" s="14"/>
      <c r="BN269" s="199">
        <f>[5]TMWh!$I247</f>
        <v>36396114</v>
      </c>
      <c r="BO269" s="199">
        <f>[5]TMWh!$O247</f>
        <v>36629292</v>
      </c>
      <c r="BP269" s="145"/>
      <c r="BQ269" s="14">
        <f>[6]TOTAL_PEF!$BP269</f>
        <v>36785883.808461145</v>
      </c>
      <c r="BR269" s="14"/>
      <c r="BS269" s="199">
        <f>[3]RC!$I247</f>
        <v>1467339.8333333333</v>
      </c>
      <c r="BU269" s="15"/>
      <c r="BV269" s="15">
        <f>AVERAGE([6]TOTAL_PEF!$G258:$G269)</f>
        <v>1467578.6666666667</v>
      </c>
      <c r="BX269" s="199">
        <f>[3]CC!$I247</f>
        <v>163887.66666666666</v>
      </c>
      <c r="BZ269" s="15"/>
      <c r="CA269" s="15">
        <f>AVERAGE([6]TOTAL_PEF!$H258:$H269)</f>
        <v>164440.16666666666</v>
      </c>
    </row>
    <row r="270" spans="1:79">
      <c r="A270" s="2">
        <f t="shared" si="155"/>
        <v>2013</v>
      </c>
      <c r="B270" s="2">
        <f t="shared" si="156"/>
        <v>4</v>
      </c>
      <c r="C270" s="14">
        <f t="shared" si="146"/>
        <v>834</v>
      </c>
      <c r="D270" s="14">
        <f t="shared" si="147"/>
        <v>5436</v>
      </c>
      <c r="E270" s="14">
        <f t="shared" si="148"/>
        <v>10033</v>
      </c>
      <c r="G270" s="200">
        <f>[4]FCST!$D210</f>
        <v>1476983</v>
      </c>
      <c r="H270" s="200">
        <f>[4]FCST!$E210</f>
        <v>164749</v>
      </c>
      <c r="I270" s="200">
        <f>[4]FCST!$H210</f>
        <v>24042</v>
      </c>
      <c r="J270" s="15">
        <f t="shared" si="154"/>
        <v>2665932</v>
      </c>
      <c r="K270" s="199">
        <f>[5]RMWh!$L248</f>
        <v>1231978</v>
      </c>
      <c r="L270" s="199">
        <f>[5]CMWh!$L248</f>
        <v>895556</v>
      </c>
      <c r="M270" s="199">
        <f>[5]IMWh!$E248</f>
        <v>295108</v>
      </c>
      <c r="N270" s="42">
        <f>'Billing Mo'!AH270</f>
        <v>94756</v>
      </c>
      <c r="O270" s="15">
        <f>'Billing Mo'!AI270</f>
        <v>173410</v>
      </c>
      <c r="P270" s="199">
        <f>[5]SHLMWh!$E248</f>
        <v>2078</v>
      </c>
      <c r="Q270" s="199">
        <f>[5]SPAMWh!$L248</f>
        <v>241212</v>
      </c>
      <c r="R270" s="25"/>
      <c r="S270" s="15">
        <f>[1]RESID!$AB368/[1]RESID!$U368*1000</f>
        <v>834.11792823614087</v>
      </c>
      <c r="T270" s="25">
        <f t="shared" si="79"/>
        <v>834</v>
      </c>
      <c r="U270" s="145">
        <f>[6]TOTAL_PEF!T270</f>
        <v>857</v>
      </c>
      <c r="V270" s="15">
        <f>[1]COML!$AB368/[1]COML!$J368*1000</f>
        <v>5435.8812496585715</v>
      </c>
      <c r="W270" s="25">
        <f t="shared" si="121"/>
        <v>5436</v>
      </c>
      <c r="X270" s="145">
        <f>[6]TOTAL_PEF!W270</f>
        <v>5464</v>
      </c>
      <c r="Y270" s="15">
        <f>[1]SPA!$AB368/[1]SPA!$F368*1000</f>
        <v>10194.066435635195</v>
      </c>
      <c r="Z270" s="25">
        <f t="shared" si="122"/>
        <v>10033</v>
      </c>
      <c r="AA270" s="145">
        <f>[6]TOTAL_PEF!Z270</f>
        <v>10140</v>
      </c>
      <c r="AC270" s="7">
        <f t="shared" si="102"/>
        <v>1231978</v>
      </c>
      <c r="AE270" s="199">
        <f>[5]RMWh!$I248</f>
        <v>18337165</v>
      </c>
      <c r="AF270" s="199">
        <f>[5]RMWh!$O248</f>
        <v>18607672</v>
      </c>
      <c r="AG270" s="163"/>
      <c r="AH270" s="14">
        <f>[6]TOTAL_PEF!$AG270</f>
        <v>18733048.297082406</v>
      </c>
      <c r="AI270" s="15"/>
      <c r="AJ270" s="199">
        <f>[5]CMWh!$I248</f>
        <v>11606326</v>
      </c>
      <c r="AK270" s="199">
        <f>[5]CMWh!$O248</f>
        <v>11619975</v>
      </c>
      <c r="AL270" s="164"/>
      <c r="AM270" s="14">
        <f>[6]TOTAL_PEF!$AL270</f>
        <v>11626493.885992009</v>
      </c>
      <c r="AN270" s="15"/>
      <c r="AO270" s="199">
        <f>[5]SPAMWh!$I248</f>
        <v>3152115</v>
      </c>
      <c r="AP270" s="199">
        <f>[5]SPAMWh!$O248</f>
        <v>3160339</v>
      </c>
      <c r="AQ270" s="164"/>
      <c r="AR270" s="14">
        <f>[6]TOTAL_PEF!$AQ270</f>
        <v>3168022</v>
      </c>
      <c r="AT270" s="14">
        <f t="shared" si="150"/>
        <v>12487.670576439248</v>
      </c>
      <c r="AU270" s="14">
        <f t="shared" si="151"/>
        <v>12671.88674642086</v>
      </c>
      <c r="AV270" s="14"/>
      <c r="AW270" s="14">
        <f>[6]TOTAL_PEF!$AV270</f>
        <v>12754.287052589703</v>
      </c>
      <c r="AY270" s="14">
        <f t="shared" si="152"/>
        <v>70762.082441668346</v>
      </c>
      <c r="AZ270" s="14">
        <f t="shared" si="153"/>
        <v>70845.298410550007</v>
      </c>
      <c r="BA270" s="14"/>
      <c r="BB270" s="14">
        <f>[6]TOTAL_PEF!$BA270</f>
        <v>70572.523365307323</v>
      </c>
      <c r="BC270" s="14"/>
      <c r="BD270" s="15">
        <f>SUM(TOTAL_PEF_B!O259:O270)</f>
        <v>2094381</v>
      </c>
      <c r="BF270" s="15"/>
      <c r="BG270" s="14">
        <f>[6]TOTAL_PEF!$BF270</f>
        <v>2077282</v>
      </c>
      <c r="BH270" s="14"/>
      <c r="BI270" s="15">
        <f>SUM('Billing Mo'!AH259:AH270)</f>
        <v>1066739</v>
      </c>
      <c r="BK270" s="15"/>
      <c r="BL270" s="14">
        <f>[6]TOTAL_PEF!$BK270</f>
        <v>1073117.3999999999</v>
      </c>
      <c r="BM270" s="14"/>
      <c r="BN270" s="199">
        <f>[5]TMWh!$I248</f>
        <v>36310122</v>
      </c>
      <c r="BO270" s="199">
        <f>[5]TMWh!$O248</f>
        <v>36602502</v>
      </c>
      <c r="BP270" s="145"/>
      <c r="BQ270" s="14">
        <f>[6]TOTAL_PEF!$BP270</f>
        <v>36789636.466202557</v>
      </c>
      <c r="BR270" s="14"/>
      <c r="BS270" s="199">
        <f>[3]RC!$I248</f>
        <v>1468421.5833333333</v>
      </c>
      <c r="BU270" s="15"/>
      <c r="BV270" s="15">
        <f>AVERAGE([6]TOTAL_PEF!$G259:$G270)</f>
        <v>1468764.8333333333</v>
      </c>
      <c r="BX270" s="199">
        <f>[3]CC!$I248</f>
        <v>164019</v>
      </c>
      <c r="BZ270" s="15"/>
      <c r="CA270" s="15">
        <f>AVERAGE([6]TOTAL_PEF!$H259:$H270)</f>
        <v>164745.33333333334</v>
      </c>
    </row>
    <row r="271" spans="1:79">
      <c r="A271" s="2">
        <f t="shared" si="155"/>
        <v>2013</v>
      </c>
      <c r="B271" s="2">
        <f t="shared" si="156"/>
        <v>5</v>
      </c>
      <c r="C271" s="14">
        <f t="shared" si="146"/>
        <v>936</v>
      </c>
      <c r="D271" s="14">
        <f t="shared" si="147"/>
        <v>5819</v>
      </c>
      <c r="E271" s="14">
        <f t="shared" si="148"/>
        <v>10908</v>
      </c>
      <c r="G271" s="200">
        <f>[4]FCST!$D211</f>
        <v>1485472</v>
      </c>
      <c r="H271" s="200">
        <f>[4]FCST!$E211</f>
        <v>165504</v>
      </c>
      <c r="I271" s="200">
        <f>[4]FCST!$H211</f>
        <v>24098</v>
      </c>
      <c r="J271" s="15">
        <f t="shared" si="154"/>
        <v>2890584</v>
      </c>
      <c r="K271" s="199">
        <f>[5]RMWh!$L249</f>
        <v>1390101</v>
      </c>
      <c r="L271" s="199">
        <f>[5]CMWh!$L249</f>
        <v>963013</v>
      </c>
      <c r="M271" s="199">
        <f>[5]IMWh!$E249</f>
        <v>272556</v>
      </c>
      <c r="N271" s="42">
        <f>'Billing Mo'!AH271</f>
        <v>86499</v>
      </c>
      <c r="O271" s="15">
        <f>'Billing Mo'!AI271</f>
        <v>187280</v>
      </c>
      <c r="P271" s="199">
        <f>[5]SHLMWh!$E249</f>
        <v>2059</v>
      </c>
      <c r="Q271" s="199">
        <f>[5]SPAMWh!$L249</f>
        <v>262855</v>
      </c>
      <c r="R271" s="25"/>
      <c r="S271" s="15">
        <f>[1]RESID!$AB369/[1]RESID!$U369*1000</f>
        <v>935.79751082484222</v>
      </c>
      <c r="T271" s="25">
        <f t="shared" si="79"/>
        <v>936</v>
      </c>
      <c r="U271" s="145">
        <f>[6]TOTAL_PEF!T271</f>
        <v>985</v>
      </c>
      <c r="V271" s="15">
        <f>[1]COML!$AB369/[1]COML!$J369*1000</f>
        <v>5818.6690351894813</v>
      </c>
      <c r="W271" s="25">
        <f t="shared" si="121"/>
        <v>5819</v>
      </c>
      <c r="X271" s="145">
        <f>[6]TOTAL_PEF!W271</f>
        <v>5964</v>
      </c>
      <c r="Y271" s="15">
        <f>[1]SPA!$AB369/[1]SPA!$F369*1000</f>
        <v>10557.697714584086</v>
      </c>
      <c r="Z271" s="25">
        <f t="shared" si="122"/>
        <v>10908</v>
      </c>
      <c r="AA271" s="145">
        <f>[6]TOTAL_PEF!Z271</f>
        <v>10680</v>
      </c>
      <c r="AC271" s="7">
        <f t="shared" si="102"/>
        <v>1390101</v>
      </c>
      <c r="AE271" s="199">
        <f>[5]RMWh!$I249</f>
        <v>18320774</v>
      </c>
      <c r="AF271" s="199">
        <f>[5]RMWh!$O249</f>
        <v>18611555</v>
      </c>
      <c r="AG271" s="163"/>
      <c r="AH271" s="14">
        <f>[6]TOTAL_PEF!$AG271</f>
        <v>18803030.713799275</v>
      </c>
      <c r="AI271" s="15"/>
      <c r="AJ271" s="199">
        <f>[5]CMWh!$I249</f>
        <v>11618165</v>
      </c>
      <c r="AK271" s="199">
        <f>[5]CMWh!$O249</f>
        <v>11635392</v>
      </c>
      <c r="AL271" s="164"/>
      <c r="AM271" s="14">
        <f>[6]TOTAL_PEF!$AL271</f>
        <v>11663479.921687005</v>
      </c>
      <c r="AN271" s="15"/>
      <c r="AO271" s="199">
        <f>[5]SPAMWh!$I249</f>
        <v>3151087</v>
      </c>
      <c r="AP271" s="199">
        <f>[5]SPAMWh!$O249</f>
        <v>3161611</v>
      </c>
      <c r="AQ271" s="164"/>
      <c r="AR271" s="14">
        <f>[6]TOTAL_PEF!$AQ271</f>
        <v>3164187</v>
      </c>
      <c r="AT271" s="14">
        <f t="shared" si="150"/>
        <v>12460.678059188554</v>
      </c>
      <c r="AU271" s="14">
        <f t="shared" si="151"/>
        <v>12658.449639512013</v>
      </c>
      <c r="AV271" s="14"/>
      <c r="AW271" s="14">
        <f>[6]TOTAL_PEF!$AV271</f>
        <v>12791.376768378834</v>
      </c>
      <c r="AY271" s="14">
        <f t="shared" si="152"/>
        <v>70751.262219384866</v>
      </c>
      <c r="AZ271" s="14">
        <f t="shared" si="153"/>
        <v>70856.169663396329</v>
      </c>
      <c r="BA271" s="14"/>
      <c r="BB271" s="14">
        <f>[6]TOTAL_PEF!$BA271</f>
        <v>70730.802867524952</v>
      </c>
      <c r="BC271" s="14"/>
      <c r="BD271" s="15">
        <f>SUM(TOTAL_PEF_B!O260:O271)</f>
        <v>2094954</v>
      </c>
      <c r="BF271" s="15"/>
      <c r="BG271" s="14">
        <f>[6]TOTAL_PEF!$BF271</f>
        <v>2070872</v>
      </c>
      <c r="BH271" s="14"/>
      <c r="BI271" s="15">
        <f>SUM('Billing Mo'!AH260:AH271)</f>
        <v>1070398</v>
      </c>
      <c r="BK271" s="15"/>
      <c r="BL271" s="14">
        <f>[6]TOTAL_PEF!$BK271</f>
        <v>1083277.3999999999</v>
      </c>
      <c r="BM271" s="14"/>
      <c r="BN271" s="199">
        <f>[5]TMWh!$I249</f>
        <v>36308157</v>
      </c>
      <c r="BO271" s="199">
        <f>[5]TMWh!$O249</f>
        <v>36626689</v>
      </c>
      <c r="BP271" s="145"/>
      <c r="BQ271" s="14">
        <f>[6]TOTAL_PEF!$BP271</f>
        <v>36883770.580571532</v>
      </c>
      <c r="BR271" s="14"/>
      <c r="BS271" s="199">
        <f>[3]RC!$I249</f>
        <v>1470287.0833333333</v>
      </c>
      <c r="BU271" s="15"/>
      <c r="BV271" s="15">
        <f>AVERAGE([6]TOTAL_PEF!$G260:$G271)</f>
        <v>1469977.0833333333</v>
      </c>
      <c r="BX271" s="199">
        <f>[3]CC!$I249</f>
        <v>164211.41666666666</v>
      </c>
      <c r="BZ271" s="15"/>
      <c r="CA271" s="15">
        <f>AVERAGE([6]TOTAL_PEF!$H260:$H271)</f>
        <v>164899.58333333334</v>
      </c>
    </row>
    <row r="272" spans="1:79">
      <c r="A272" s="2">
        <f t="shared" si="155"/>
        <v>2013</v>
      </c>
      <c r="B272" s="2">
        <f t="shared" si="156"/>
        <v>6</v>
      </c>
      <c r="C272" s="14">
        <f t="shared" ref="C272" si="157">ROUND(K272/G272*1000,0)</f>
        <v>1186</v>
      </c>
      <c r="D272" s="14">
        <f t="shared" ref="D272" si="158">ROUND(L272/H272*1000,0)</f>
        <v>6499</v>
      </c>
      <c r="E272" s="14">
        <f t="shared" ref="E272" si="159">ROUND(Q272/I272*1000,0)</f>
        <v>11883</v>
      </c>
      <c r="G272" s="200">
        <f>[4]FCST!$D212</f>
        <v>1478777</v>
      </c>
      <c r="H272" s="200">
        <f>[4]FCST!$E212</f>
        <v>165040</v>
      </c>
      <c r="I272" s="200">
        <f>[4]FCST!$H212</f>
        <v>24085</v>
      </c>
      <c r="J272" s="15">
        <f t="shared" ref="J272" si="160">SUM(K272:M272,P272:Q272)</f>
        <v>3400829</v>
      </c>
      <c r="K272" s="199">
        <f>[5]RMWh!$L250</f>
        <v>1754096</v>
      </c>
      <c r="L272" s="199">
        <f>[5]CMWh!$L250</f>
        <v>1072618</v>
      </c>
      <c r="M272" s="199">
        <f>[5]IMWh!$E250</f>
        <v>285855</v>
      </c>
      <c r="N272" s="42">
        <f>'Billing Mo'!AH272</f>
        <v>95664</v>
      </c>
      <c r="O272" s="15">
        <f>'Billing Mo'!AI272</f>
        <v>189795</v>
      </c>
      <c r="P272" s="199">
        <f>[5]SHLMWh!$E250</f>
        <v>2054</v>
      </c>
      <c r="Q272" s="199">
        <f>[5]SPAMWh!$L250</f>
        <v>286206</v>
      </c>
      <c r="R272" s="25"/>
      <c r="S272" s="15">
        <f>[1]RESID!$AB370/[1]RESID!$U370*1000</f>
        <v>1186.1802016125487</v>
      </c>
      <c r="T272" s="25">
        <f t="shared" si="79"/>
        <v>1186</v>
      </c>
      <c r="U272" s="145">
        <f>[6]TOTAL_PEF!T272</f>
        <v>1238</v>
      </c>
      <c r="V272" s="15">
        <f>[1]COML!$AB370/[1]COML!$J370*1000</f>
        <v>6499.1396025206013</v>
      </c>
      <c r="W272" s="25">
        <f t="shared" si="121"/>
        <v>6499</v>
      </c>
      <c r="X272" s="145">
        <f>[6]TOTAL_PEF!W272</f>
        <v>6558</v>
      </c>
      <c r="Y272" s="15">
        <f>[1]SPA!$AB370/[1]SPA!$F370*1000</f>
        <v>11921.276241252915</v>
      </c>
      <c r="Z272" s="25">
        <f t="shared" si="122"/>
        <v>11883</v>
      </c>
      <c r="AA272" s="145">
        <f>[6]TOTAL_PEF!Z272</f>
        <v>11411</v>
      </c>
      <c r="AC272" s="7">
        <f t="shared" si="102"/>
        <v>1754096</v>
      </c>
      <c r="AE272" s="199">
        <f>[5]RMWh!$I250</f>
        <v>18275250</v>
      </c>
      <c r="AF272" s="199">
        <f>[5]RMWh!$O250</f>
        <v>18623157</v>
      </c>
      <c r="AG272" s="163"/>
      <c r="AH272" s="14">
        <f>[6]TOTAL_PEF!$AG272</f>
        <v>18889901.135666393</v>
      </c>
      <c r="AI272" s="15"/>
      <c r="AJ272" s="199">
        <f>[5]CMWh!$I250</f>
        <v>11618774</v>
      </c>
      <c r="AK272" s="199">
        <f>[5]CMWh!$O250</f>
        <v>11650997</v>
      </c>
      <c r="AL272" s="164"/>
      <c r="AM272" s="14">
        <f>[6]TOTAL_PEF!$AL272</f>
        <v>11688953.357844379</v>
      </c>
      <c r="AN272" s="15"/>
      <c r="AO272" s="199">
        <f>[5]SPAMWh!$I250</f>
        <v>3150868</v>
      </c>
      <c r="AP272" s="199">
        <f>[5]SPAMWh!$O250</f>
        <v>3165089</v>
      </c>
      <c r="AQ272" s="164"/>
      <c r="AR272" s="14">
        <f>[6]TOTAL_PEF!$AQ272</f>
        <v>3157429</v>
      </c>
      <c r="AT272" s="14">
        <f t="shared" si="150"/>
        <v>12418.654114918263</v>
      </c>
      <c r="AU272" s="14">
        <f t="shared" si="151"/>
        <v>12655.068757517345</v>
      </c>
      <c r="AV272" s="14"/>
      <c r="AW272" s="14">
        <f>[6]TOTAL_PEF!$AV272</f>
        <v>12839.633599981054</v>
      </c>
      <c r="AY272" s="14">
        <f t="shared" si="152"/>
        <v>70686.491797494076</v>
      </c>
      <c r="AZ272" s="14">
        <f t="shared" si="153"/>
        <v>70882.530624412524</v>
      </c>
      <c r="BA272" s="14"/>
      <c r="BB272" s="14">
        <f>[6]TOTAL_PEF!$BA272</f>
        <v>70832.196436122889</v>
      </c>
      <c r="BC272" s="14"/>
      <c r="BD272" s="15">
        <f>SUM(TOTAL_PEF_B!O261:O272)</f>
        <v>2103347</v>
      </c>
      <c r="BF272" s="15"/>
      <c r="BG272" s="14">
        <f>[6]TOTAL_PEF!$BF272</f>
        <v>2080265</v>
      </c>
      <c r="BH272" s="14"/>
      <c r="BI272" s="15">
        <f>SUM('Billing Mo'!AH261:AH272)</f>
        <v>1073891</v>
      </c>
      <c r="BK272" s="15"/>
      <c r="BL272" s="14">
        <f>[6]TOTAL_PEF!$BK272</f>
        <v>1084106.3999999999</v>
      </c>
      <c r="BM272" s="14"/>
      <c r="BN272" s="199">
        <f>[5]TMWh!$I250</f>
        <v>36281440</v>
      </c>
      <c r="BO272" s="199">
        <f>[5]TMWh!$O250</f>
        <v>36675791</v>
      </c>
      <c r="BP272" s="145"/>
      <c r="BQ272" s="14">
        <f>[6]TOTAL_PEF!$BP272</f>
        <v>36971157.822154164</v>
      </c>
      <c r="BR272" s="14"/>
      <c r="BS272" s="199">
        <f>[3]RC!$I250</f>
        <v>1471596.6666666667</v>
      </c>
      <c r="BU272" s="15"/>
      <c r="BV272" s="15">
        <f>AVERAGE([6]TOTAL_PEF!$G261:$G272)</f>
        <v>1471218.0833333333</v>
      </c>
      <c r="BX272" s="199">
        <f>[3]CC!$I250</f>
        <v>164370.5</v>
      </c>
      <c r="BZ272" s="15"/>
      <c r="CA272" s="15">
        <f>AVERAGE([6]TOTAL_PEF!$H261:$H272)</f>
        <v>165023.16666666666</v>
      </c>
    </row>
    <row r="273" spans="1:79">
      <c r="A273" s="2">
        <f t="shared" si="155"/>
        <v>2013</v>
      </c>
      <c r="B273" s="2">
        <f t="shared" si="156"/>
        <v>7</v>
      </c>
      <c r="C273" s="14">
        <f t="shared" ref="C273:C330" si="161">ROUND(K273/G273*1000,0)</f>
        <v>1282</v>
      </c>
      <c r="D273" s="14">
        <f t="shared" ref="D273:D330" si="162">ROUND(L273/H273*1000,0)</f>
        <v>6633</v>
      </c>
      <c r="E273" s="14">
        <f t="shared" ref="E273:E330" si="163">ROUND(Q273/I273*1000,0)</f>
        <v>11164</v>
      </c>
      <c r="G273" s="200">
        <f>[4]FCST!$D213</f>
        <v>1478112</v>
      </c>
      <c r="H273" s="200">
        <f>[4]FCST!$E213</f>
        <v>165197</v>
      </c>
      <c r="I273" s="200">
        <f>[4]FCST!$H213</f>
        <v>24023</v>
      </c>
      <c r="J273" s="15">
        <f t="shared" ref="J273" si="164">SUM(K273:M273,P273:Q273)</f>
        <v>3533985</v>
      </c>
      <c r="K273" s="199">
        <f>[5]RMWh!$L251</f>
        <v>1894832</v>
      </c>
      <c r="L273" s="199">
        <f>[5]CMWh!$L251</f>
        <v>1095748</v>
      </c>
      <c r="M273" s="199">
        <f>[5]IMWh!$E251</f>
        <v>273164</v>
      </c>
      <c r="N273" s="42">
        <f>'Billing Mo'!AH273</f>
        <v>89215</v>
      </c>
      <c r="O273" s="15">
        <f>'Billing Mo'!AI273</f>
        <v>184293</v>
      </c>
      <c r="P273" s="199">
        <f>[5]SHLMWh!$E251</f>
        <v>2047</v>
      </c>
      <c r="Q273" s="199">
        <f>[5]SPAMWh!$L251</f>
        <v>268194</v>
      </c>
      <c r="R273" s="25"/>
      <c r="S273" s="15">
        <f>[1]RESID!$AB371/[1]RESID!$U371*1000</f>
        <v>1281.9272152583835</v>
      </c>
      <c r="T273" s="25">
        <f t="shared" si="79"/>
        <v>1282</v>
      </c>
      <c r="U273" s="145">
        <f>[6]TOTAL_PEF!T273</f>
        <v>1362</v>
      </c>
      <c r="V273" s="15">
        <f>[1]COML!$AB371/[1]COML!$J371*1000</f>
        <v>6632.9775964454557</v>
      </c>
      <c r="W273" s="25">
        <f t="shared" ref="W273" si="165">D273</f>
        <v>6633</v>
      </c>
      <c r="X273" s="145">
        <f>[6]TOTAL_PEF!W273</f>
        <v>6733</v>
      </c>
      <c r="Y273" s="15">
        <f>[1]SPA!$AB371/[1]SPA!$F371*1000</f>
        <v>11020.463510848125</v>
      </c>
      <c r="Z273" s="38">
        <f t="shared" ref="Z273:Z302" si="166">E273</f>
        <v>11164</v>
      </c>
      <c r="AA273" s="145">
        <f>[6]TOTAL_PEF!Z273</f>
        <v>11042</v>
      </c>
      <c r="AC273" s="7">
        <f t="shared" si="102"/>
        <v>1894831.9999999998</v>
      </c>
      <c r="AE273" s="199">
        <f>[5]RMWh!$I251</f>
        <v>18329693</v>
      </c>
      <c r="AF273" s="199">
        <f>[5]RMWh!$O251</f>
        <v>18592040</v>
      </c>
      <c r="AG273" s="163"/>
      <c r="AH273" s="14">
        <f>[6]TOTAL_PEF!$AG273</f>
        <v>18979415.333574105</v>
      </c>
      <c r="AI273" s="15"/>
      <c r="AJ273" s="199">
        <f>[5]CMWh!$I251</f>
        <v>11636081</v>
      </c>
      <c r="AK273" s="199">
        <f>[5]CMWh!$O251</f>
        <v>11647668</v>
      </c>
      <c r="AL273" s="164"/>
      <c r="AM273" s="14">
        <f>[6]TOTAL_PEF!$AL273</f>
        <v>11705209.08857885</v>
      </c>
      <c r="AN273" s="15"/>
      <c r="AO273" s="199">
        <f>[5]SPAMWh!$I251</f>
        <v>3148684</v>
      </c>
      <c r="AP273" s="199">
        <f>[5]SPAMWh!$O251</f>
        <v>3155964</v>
      </c>
      <c r="AQ273" s="164"/>
      <c r="AR273" s="14">
        <f>[6]TOTAL_PEF!$AQ273</f>
        <v>3147295</v>
      </c>
      <c r="AT273" s="14">
        <f t="shared" ref="AT273" si="167">AE273/AVERAGE($G262:$G273)*1000</f>
        <v>12446.402136770008</v>
      </c>
      <c r="AU273" s="14">
        <f t="shared" ref="AU273" si="168">AF273/AVERAGE($G262:$G273)*1000</f>
        <v>12624.543487057501</v>
      </c>
      <c r="AV273" s="14"/>
      <c r="AW273" s="14">
        <f>[6]TOTAL_PEF!$AV273</f>
        <v>12889.333940178953</v>
      </c>
      <c r="AY273" s="14">
        <f t="shared" ref="AY273" si="169">AJ273/AVERAGE($H262:$H273)*1000</f>
        <v>70736.914734525635</v>
      </c>
      <c r="AZ273" s="14">
        <f t="shared" ref="AZ273" si="170">AK273/AVERAGE($H262:$H273)*1000</f>
        <v>70807.353280890951</v>
      </c>
      <c r="BA273" s="14"/>
      <c r="BB273" s="14">
        <f>[6]TOTAL_PEF!$BA273</f>
        <v>70669.582617659136</v>
      </c>
      <c r="BC273" s="14"/>
      <c r="BD273" s="15">
        <f>SUM(TOTAL_PEF_B!O262:O273)</f>
        <v>2109397</v>
      </c>
      <c r="BF273" s="15"/>
      <c r="BG273" s="14">
        <f>[6]TOTAL_PEF!$BF273</f>
        <v>2080913</v>
      </c>
      <c r="BH273" s="14"/>
      <c r="BI273" s="15">
        <f>SUM('Billing Mo'!AH262:AH273)</f>
        <v>1067991</v>
      </c>
      <c r="BK273" s="15"/>
      <c r="BL273" s="14">
        <f>[6]TOTAL_PEF!$BK273</f>
        <v>1081991.3999999999</v>
      </c>
      <c r="BM273" s="14"/>
      <c r="BN273" s="199">
        <f>[5]TMWh!$I251</f>
        <v>36351947</v>
      </c>
      <c r="BO273" s="199">
        <f>[5]TMWh!$O251</f>
        <v>36633161</v>
      </c>
      <c r="BP273" s="145"/>
      <c r="BQ273" s="14">
        <f>[6]TOTAL_PEF!$BP273</f>
        <v>37178427.127817258</v>
      </c>
      <c r="BR273" s="14"/>
      <c r="BS273" s="199">
        <f>[3]RC!$I251</f>
        <v>1472690.0833333333</v>
      </c>
      <c r="BU273" s="15"/>
      <c r="BV273" s="15">
        <f>AVERAGE([6]TOTAL_PEF!$G262:$G273)</f>
        <v>1472490</v>
      </c>
      <c r="BX273" s="199">
        <f>[3]CC!$I251</f>
        <v>164498</v>
      </c>
      <c r="BZ273" s="15"/>
      <c r="CA273" s="15">
        <f>AVERAGE([6]TOTAL_PEF!$H262:$H273)</f>
        <v>165632.91666666666</v>
      </c>
    </row>
    <row r="274" spans="1:79">
      <c r="A274" s="2">
        <f t="shared" si="155"/>
        <v>2013</v>
      </c>
      <c r="B274" s="2">
        <f t="shared" si="156"/>
        <v>8</v>
      </c>
      <c r="C274" s="14">
        <f t="shared" si="161"/>
        <v>1309</v>
      </c>
      <c r="D274" s="14">
        <f t="shared" si="162"/>
        <v>6718</v>
      </c>
      <c r="E274" s="14">
        <f t="shared" si="163"/>
        <v>11624</v>
      </c>
      <c r="G274" s="200">
        <f>[4]FCST!$D214</f>
        <v>1479289</v>
      </c>
      <c r="H274" s="200">
        <f>[4]FCST!$E214</f>
        <v>165661</v>
      </c>
      <c r="I274" s="200">
        <f>[4]FCST!$H214</f>
        <v>24119</v>
      </c>
      <c r="J274" s="163">
        <f t="shared" si="120"/>
        <v>3611177</v>
      </c>
      <c r="K274" s="199">
        <f>[5]RMWh!$L252</f>
        <v>1936532</v>
      </c>
      <c r="L274" s="199">
        <f>[5]CMWh!$L252</f>
        <v>1112916</v>
      </c>
      <c r="M274" s="199">
        <f>[5]IMWh!$E252</f>
        <v>279333</v>
      </c>
      <c r="N274" s="42">
        <f>'Billing Mo'!AH274</f>
        <v>92900</v>
      </c>
      <c r="O274" s="15">
        <f>'Billing Mo'!AI274</f>
        <v>186916</v>
      </c>
      <c r="P274" s="199">
        <f>[5]SHLMWh!$E252</f>
        <v>2037</v>
      </c>
      <c r="Q274" s="199">
        <f>[5]SPAMWh!$L252</f>
        <v>280359</v>
      </c>
      <c r="R274" s="25"/>
      <c r="S274" s="15">
        <f>[1]RESID!$AB372/[1]RESID!$U372*1000</f>
        <v>1309.0964645853517</v>
      </c>
      <c r="T274" s="25">
        <f t="shared" si="79"/>
        <v>1309</v>
      </c>
      <c r="U274" s="145">
        <f>[6]TOTAL_PEF!T274</f>
        <v>1398</v>
      </c>
      <c r="V274" s="15">
        <f>[1]COML!$AB372/[1]COML!$J372*1000</f>
        <v>6718.0326087612657</v>
      </c>
      <c r="W274" s="25">
        <f t="shared" ref="W274" si="171">D274</f>
        <v>6718</v>
      </c>
      <c r="X274" s="145">
        <f>[6]TOTAL_PEF!W274</f>
        <v>6719</v>
      </c>
      <c r="Y274" s="15">
        <f>[1]SPA!$AB372/[1]SPA!$F372*1000</f>
        <v>11979.1061357033</v>
      </c>
      <c r="Z274" s="38">
        <f t="shared" si="166"/>
        <v>11624</v>
      </c>
      <c r="AA274" s="145">
        <f>[6]TOTAL_PEF!Z274</f>
        <v>11220</v>
      </c>
      <c r="AC274" s="7">
        <f t="shared" si="102"/>
        <v>1936532.0000000002</v>
      </c>
      <c r="AE274" s="199">
        <f>[5]RMWh!$I252</f>
        <v>18195975</v>
      </c>
      <c r="AF274" s="199">
        <f>[5]RMWh!$O252</f>
        <v>18525858</v>
      </c>
      <c r="AG274" s="163"/>
      <c r="AH274" s="14">
        <f>[6]TOTAL_PEF!$AG274</f>
        <v>19046248.609514482</v>
      </c>
      <c r="AI274" s="15"/>
      <c r="AJ274" s="199">
        <f>[5]CMWh!$I252</f>
        <v>11582997</v>
      </c>
      <c r="AK274" s="199">
        <f>SUM(L263:L274)</f>
        <v>11612677</v>
      </c>
      <c r="AL274" s="164"/>
      <c r="AM274" s="14">
        <f>[6]TOTAL_PEF!$AL274</f>
        <v>11671766.490907799</v>
      </c>
      <c r="AN274" s="15"/>
      <c r="AO274" s="199">
        <f>[5]SPAMWh!$I252</f>
        <v>3141497</v>
      </c>
      <c r="AP274" s="199">
        <f>[5]SPAMWh!$O252</f>
        <v>3153233</v>
      </c>
      <c r="AQ274" s="164"/>
      <c r="AR274" s="14">
        <f>[6]TOTAL_PEF!$AQ274</f>
        <v>3137285</v>
      </c>
      <c r="AT274" s="14">
        <f t="shared" ref="AT274" si="172">AE274/AVERAGE($G263:$G274)*1000</f>
        <v>12345.499412130383</v>
      </c>
      <c r="AU274" s="14">
        <f t="shared" ref="AU274" si="173">AF274/AVERAGE($G263:$G274)*1000</f>
        <v>12569.316513581216</v>
      </c>
      <c r="AV274" s="14"/>
      <c r="AW274" s="14">
        <f>[6]TOTAL_PEF!$AV274</f>
        <v>12923.264921390535</v>
      </c>
      <c r="AY274" s="14">
        <f t="shared" ref="AY274" si="174">AJ274/AVERAGE($H263:$H274)*1000</f>
        <v>70349.883919321015</v>
      </c>
      <c r="AZ274" s="14">
        <f t="shared" ref="AZ274" si="175">AK274/AVERAGE($H263:$H274)*1000</f>
        <v>70530.146812829975</v>
      </c>
      <c r="BA274" s="14"/>
      <c r="BB274" s="14">
        <f>[6]TOTAL_PEF!$BA274</f>
        <v>70579.033323890093</v>
      </c>
      <c r="BC274" s="14"/>
      <c r="BD274" s="15">
        <f>SUM(TOTAL_PEF_B!O263:O274)</f>
        <v>2112145</v>
      </c>
      <c r="BF274" s="15"/>
      <c r="BG274" s="14">
        <f>[6]TOTAL_PEF!$BF274</f>
        <v>2079181</v>
      </c>
      <c r="BH274" s="14"/>
      <c r="BI274" s="15">
        <f>SUM('Billing Mo'!AH263:AH274)</f>
        <v>1074281</v>
      </c>
      <c r="BK274" s="15"/>
      <c r="BL274" s="14">
        <f>[6]TOTAL_PEF!$BK274</f>
        <v>1088381.3999999999</v>
      </c>
      <c r="BM274" s="14"/>
      <c r="BN274" s="199">
        <f>[5]TMWh!$I252</f>
        <v>36161003</v>
      </c>
      <c r="BO274" s="199">
        <f>[5]TMWh!$O252</f>
        <v>36532302</v>
      </c>
      <c r="BP274" s="145"/>
      <c r="BQ274" s="14">
        <f>[6]TOTAL_PEF!$BP274</f>
        <v>37096663.729511447</v>
      </c>
      <c r="BR274" s="14"/>
      <c r="BS274" s="199">
        <f>[3]RC!$I252</f>
        <v>1473895.4166666667</v>
      </c>
      <c r="BU274" s="15"/>
      <c r="BV274" s="15">
        <f>AVERAGE([6]TOTAL_PEF!$G263:$G274)</f>
        <v>1473795.4166666667</v>
      </c>
      <c r="BX274" s="199">
        <f>[3]CC!$I252</f>
        <v>164648.41666666666</v>
      </c>
      <c r="BZ274" s="15"/>
      <c r="CA274" s="15">
        <f>AVERAGE([6]TOTAL_PEF!$H263:$H274)</f>
        <v>165371.58333333334</v>
      </c>
    </row>
    <row r="275" spans="1:79">
      <c r="A275" s="2">
        <f t="shared" si="155"/>
        <v>2013</v>
      </c>
      <c r="B275" s="2">
        <f t="shared" si="156"/>
        <v>9</v>
      </c>
      <c r="C275" s="7">
        <f t="shared" si="161"/>
        <v>1264</v>
      </c>
      <c r="D275" s="7">
        <f t="shared" si="162"/>
        <v>6594</v>
      </c>
      <c r="E275" s="7">
        <f t="shared" si="163"/>
        <v>12259</v>
      </c>
      <c r="F275" s="25"/>
      <c r="G275" s="30">
        <f>'Billing Mo'!Y275</f>
        <v>1482273.78924866</v>
      </c>
      <c r="H275" s="30">
        <f>'Billing Mo'!Z275</f>
        <v>165567</v>
      </c>
      <c r="I275" s="30">
        <f>'Billing Mo'!AC275</f>
        <v>24167</v>
      </c>
      <c r="J275" s="163">
        <f>SUM(K275:M275,P275:Q275)</f>
        <v>3530320</v>
      </c>
      <c r="K275" s="28">
        <f>ROUND('Billing Mo'!AE275+'Billing Mo'!AD275+'Billing Mo'!BM275-'Billing Mo'!BU275,0)</f>
        <v>1873227</v>
      </c>
      <c r="L275" s="28">
        <f>ROUND('Billing Mo'!AF275+'Billing Mo'!BQ275-'Billing Mo'!BY275,0)</f>
        <v>1091786</v>
      </c>
      <c r="M275" s="31">
        <f t="shared" ref="M275:M315" si="176">SUM(N275:O275)</f>
        <v>267017</v>
      </c>
      <c r="N275" s="28">
        <f>'Billing Mo'!AH275</f>
        <v>86250</v>
      </c>
      <c r="O275" s="28">
        <f>'Billing Mo'!AI275</f>
        <v>180767</v>
      </c>
      <c r="P275" s="28">
        <f>ROUND('Billing Mo'!AJ275,0)</f>
        <v>2033</v>
      </c>
      <c r="Q275" s="28">
        <f>ROUND('Billing Mo'!AK275,0)</f>
        <v>296257</v>
      </c>
      <c r="R275" s="25"/>
      <c r="S275" s="164"/>
      <c r="T275" s="38">
        <f t="shared" ref="T275:T302" si="177">C275</f>
        <v>1264</v>
      </c>
      <c r="U275" s="145">
        <f>[6]TOTAL_PEF!T275</f>
        <v>1388</v>
      </c>
      <c r="W275" s="38">
        <f t="shared" ref="W275:W302" si="178">D275</f>
        <v>6594</v>
      </c>
      <c r="X275" s="145">
        <f>[6]TOTAL_PEF!W275</f>
        <v>6788</v>
      </c>
      <c r="Z275" s="38">
        <f t="shared" si="166"/>
        <v>12259</v>
      </c>
      <c r="AA275" s="145">
        <f>[6]TOTAL_PEF!Z275</f>
        <v>12370</v>
      </c>
      <c r="AC275" s="7"/>
      <c r="AG275" s="163">
        <f>SUM([1]RESID!AB362:$AB$372,K$275:K275)</f>
        <v>18441474</v>
      </c>
      <c r="AH275" s="14">
        <f>[6]TOTAL_PEF!$AG275</f>
        <v>19143710.496943984</v>
      </c>
      <c r="AI275" s="15"/>
      <c r="AL275" s="164">
        <f>SUM([1]COML!$AB362:$AB$372,L$275:L275)</f>
        <v>11582804</v>
      </c>
      <c r="AM275" s="14">
        <f>[6]TOTAL_PEF!$AL275</f>
        <v>11677697.848398827</v>
      </c>
      <c r="AN275" s="15"/>
      <c r="AP275" s="25"/>
      <c r="AQ275" s="164">
        <f>SUM([1]SPA!$Z362:$Z$372,Q$275:Q275)</f>
        <v>3144057</v>
      </c>
      <c r="AR275" s="14">
        <f>[6]TOTAL_PEF!$AQ275</f>
        <v>3128554</v>
      </c>
      <c r="AV275" s="14">
        <f t="shared" ref="AV275:AV338" si="179">AG275/BU275*1000</f>
        <v>12499.96911037222</v>
      </c>
      <c r="AW275" s="14">
        <f>[6]TOTAL_PEF!$AV275</f>
        <v>12977.717032439406</v>
      </c>
      <c r="BA275" s="14">
        <f t="shared" ref="BA275:BA314" si="180">AL275/AVERAGE(H264:H275)*1000</f>
        <v>70294.170779147869</v>
      </c>
      <c r="BB275" s="14">
        <f>[6]TOTAL_PEF!$BA275</f>
        <v>70410.352895345408</v>
      </c>
      <c r="BC275" s="14"/>
      <c r="BF275" s="15">
        <f>SUM(TOTAL_PEF_B!O264:O275)</f>
        <v>2107793</v>
      </c>
      <c r="BG275" s="14">
        <f>[6]TOTAL_PEF!$BF275</f>
        <v>2077553</v>
      </c>
      <c r="BH275" s="14"/>
      <c r="BK275" s="15">
        <f>SUM('Billing Mo'!AH264:AH275)</f>
        <v>1070545</v>
      </c>
      <c r="BL275" s="14">
        <f>[6]TOTAL_PEF!$BK275</f>
        <v>1091395.3999999999</v>
      </c>
      <c r="BM275" s="14"/>
      <c r="BP275" s="145">
        <f>SUM('[1]Tot Retail'!$AB362:$AB$372,J$275:J275)</f>
        <v>36396918</v>
      </c>
      <c r="BQ275" s="14">
        <f>[6]TOTAL_PEF!$BP275</f>
        <v>37284412.176318035</v>
      </c>
      <c r="BR275" s="14"/>
      <c r="BU275" s="15">
        <f t="shared" ref="BU275:BU338" si="181">AVERAGE(G264:G275)</f>
        <v>1475321.5657707218</v>
      </c>
      <c r="BV275" s="15">
        <f>AVERAGE([6]TOTAL_PEF!$G264:$G275)</f>
        <v>1475121.5833333333</v>
      </c>
      <c r="BZ275" s="15">
        <f t="shared" ref="BZ275:BZ306" si="182">AVERAGE(H264:H275)</f>
        <v>164776.16666666666</v>
      </c>
      <c r="CA275" s="15">
        <f>AVERAGE([6]TOTAL_PEF!$H264:$H275)</f>
        <v>165852</v>
      </c>
    </row>
    <row r="276" spans="1:79">
      <c r="A276" s="2">
        <f t="shared" si="155"/>
        <v>2013</v>
      </c>
      <c r="B276" s="2">
        <f t="shared" si="156"/>
        <v>10</v>
      </c>
      <c r="C276" s="7">
        <f t="shared" si="161"/>
        <v>1133</v>
      </c>
      <c r="D276" s="7">
        <f t="shared" si="162"/>
        <v>6191</v>
      </c>
      <c r="E276" s="7">
        <f t="shared" si="163"/>
        <v>11651</v>
      </c>
      <c r="F276" s="25"/>
      <c r="G276" s="30">
        <f>'Billing Mo'!Y276</f>
        <v>1483618.0478194701</v>
      </c>
      <c r="H276" s="30">
        <f>'Billing Mo'!Z276</f>
        <v>165701</v>
      </c>
      <c r="I276" s="30">
        <f>'Billing Mo'!AC276</f>
        <v>24207</v>
      </c>
      <c r="J276" s="163">
        <f t="shared" si="120"/>
        <v>3251018</v>
      </c>
      <c r="K276" s="28">
        <f>ROUND('Billing Mo'!AE276+'Billing Mo'!AD276+'Billing Mo'!BM276-'Billing Mo'!BU276,0)</f>
        <v>1680900</v>
      </c>
      <c r="L276" s="28">
        <f>ROUND('Billing Mo'!AF276+'Billing Mo'!BQ276-'Billing Mo'!BY276,0)</f>
        <v>1025819</v>
      </c>
      <c r="M276" s="31">
        <f t="shared" si="176"/>
        <v>260198</v>
      </c>
      <c r="N276" s="28">
        <f>'Billing Mo'!AH276</f>
        <v>86250</v>
      </c>
      <c r="O276" s="28">
        <f>'Billing Mo'!AI276</f>
        <v>173948</v>
      </c>
      <c r="P276" s="28">
        <f>ROUND('Billing Mo'!AJ276,0)</f>
        <v>2061</v>
      </c>
      <c r="Q276" s="28">
        <f>ROUND('Billing Mo'!AK276,0)</f>
        <v>282040</v>
      </c>
      <c r="R276" s="25"/>
      <c r="S276" s="164"/>
      <c r="T276" s="38">
        <f t="shared" si="177"/>
        <v>1133</v>
      </c>
      <c r="U276" s="145">
        <f>[6]TOTAL_PEF!T276</f>
        <v>1185</v>
      </c>
      <c r="W276" s="38">
        <f t="shared" si="178"/>
        <v>6191</v>
      </c>
      <c r="X276" s="145">
        <f>[6]TOTAL_PEF!W276</f>
        <v>6228</v>
      </c>
      <c r="Z276" s="38">
        <f t="shared" si="166"/>
        <v>11651</v>
      </c>
      <c r="AA276" s="145">
        <f>[6]TOTAL_PEF!Z276</f>
        <v>11614</v>
      </c>
      <c r="AC276" s="7"/>
      <c r="AG276" s="163">
        <f>SUM([1]RESID!AB363:$AB$372,K$275:K276)</f>
        <v>18448143</v>
      </c>
      <c r="AH276" s="14">
        <f>[6]TOTAL_PEF!$AG276</f>
        <v>19226114.956675474</v>
      </c>
      <c r="AI276" s="15"/>
      <c r="AL276" s="164">
        <f>SUM([1]COML!$AB363:$AB$372,L$275:L276)</f>
        <v>11586613</v>
      </c>
      <c r="AM276" s="14">
        <f>[6]TOTAL_PEF!$AL276</f>
        <v>11691577.790917313</v>
      </c>
      <c r="AN276" s="15"/>
      <c r="AP276" s="25"/>
      <c r="AQ276" s="164">
        <f>SUM([1]SPA!$Z363:$Z$372,Q$275:Q276)</f>
        <v>3143582</v>
      </c>
      <c r="AR276" s="14">
        <f>[6]TOTAL_PEF!$AQ276</f>
        <v>3132777</v>
      </c>
      <c r="AV276" s="14">
        <f t="shared" si="179"/>
        <v>12491.551161902949</v>
      </c>
      <c r="AW276" s="14">
        <f>[6]TOTAL_PEF!$AV276</f>
        <v>13021.389311267472</v>
      </c>
      <c r="BA276" s="14">
        <f t="shared" si="180"/>
        <v>70260.540266843731</v>
      </c>
      <c r="BB276" s="14">
        <f>[6]TOTAL_PEF!$BA276</f>
        <v>70433.737309284144</v>
      </c>
      <c r="BC276" s="14"/>
      <c r="BF276" s="15">
        <f>SUM(TOTAL_PEF_B!O265:O276)</f>
        <v>2108238</v>
      </c>
      <c r="BG276" s="14">
        <f>[6]TOTAL_PEF!$BF276</f>
        <v>2074355</v>
      </c>
      <c r="BH276" s="14"/>
      <c r="BK276" s="15">
        <f>SUM('Billing Mo'!AH265:AH276)</f>
        <v>1077686</v>
      </c>
      <c r="BL276" s="14">
        <f>[6]TOTAL_PEF!$BK276</f>
        <v>1105286.3999999999</v>
      </c>
      <c r="BM276" s="14"/>
      <c r="BP276" s="145">
        <f>SUM('[1]Tot Retail'!$AB363:$AB$372,J$275:J276)</f>
        <v>36387234</v>
      </c>
      <c r="BQ276" s="14">
        <f>[6]TOTAL_PEF!$BP276</f>
        <v>37395455.28436245</v>
      </c>
      <c r="BR276" s="14"/>
      <c r="BU276" s="15">
        <f t="shared" si="181"/>
        <v>1476849.6530890109</v>
      </c>
      <c r="BV276" s="15">
        <f>AVERAGE([6]TOTAL_PEF!$G265:$G276)</f>
        <v>1476502.5833333333</v>
      </c>
      <c r="BZ276" s="15">
        <f t="shared" si="182"/>
        <v>164909.25</v>
      </c>
      <c r="CA276" s="15">
        <f>AVERAGE([6]TOTAL_PEF!$H265:$H276)</f>
        <v>165994</v>
      </c>
    </row>
    <row r="277" spans="1:79">
      <c r="A277" s="2">
        <f t="shared" si="155"/>
        <v>2013</v>
      </c>
      <c r="B277" s="2">
        <f t="shared" si="156"/>
        <v>11</v>
      </c>
      <c r="C277" s="7">
        <f t="shared" si="161"/>
        <v>898</v>
      </c>
      <c r="D277" s="7">
        <f t="shared" si="162"/>
        <v>5604</v>
      </c>
      <c r="E277" s="7">
        <f t="shared" si="163"/>
        <v>11013</v>
      </c>
      <c r="F277" s="25"/>
      <c r="G277" s="30">
        <f>'Billing Mo'!Y277</f>
        <v>1485020.6999864201</v>
      </c>
      <c r="H277" s="30">
        <f>'Billing Mo'!Z277</f>
        <v>165842</v>
      </c>
      <c r="I277" s="30">
        <f>'Billing Mo'!AC277</f>
        <v>24259</v>
      </c>
      <c r="J277" s="163">
        <f t="shared" si="120"/>
        <v>2794138</v>
      </c>
      <c r="K277" s="28">
        <f>ROUND('Billing Mo'!AE277+'Billing Mo'!AD277+'Billing Mo'!BM277-'Billing Mo'!BU277,0)</f>
        <v>1333086</v>
      </c>
      <c r="L277" s="28">
        <f>ROUND('Billing Mo'!AF277+'Billing Mo'!BQ277-'Billing Mo'!BY277,0)</f>
        <v>929384</v>
      </c>
      <c r="M277" s="31">
        <f t="shared" si="176"/>
        <v>262484</v>
      </c>
      <c r="N277" s="28">
        <f>'Billing Mo'!AH277</f>
        <v>86250</v>
      </c>
      <c r="O277" s="28">
        <f>'Billing Mo'!AI277</f>
        <v>176234</v>
      </c>
      <c r="P277" s="28">
        <f>ROUND('Billing Mo'!AJ277,0)</f>
        <v>2029</v>
      </c>
      <c r="Q277" s="28">
        <f>ROUND('Billing Mo'!AK277,0)</f>
        <v>267155</v>
      </c>
      <c r="R277" s="25"/>
      <c r="S277" s="164"/>
      <c r="T277" s="38">
        <f t="shared" si="177"/>
        <v>898</v>
      </c>
      <c r="U277" s="145">
        <f>[6]TOTAL_PEF!T277</f>
        <v>901</v>
      </c>
      <c r="W277" s="38">
        <f t="shared" si="178"/>
        <v>5604</v>
      </c>
      <c r="X277" s="145">
        <f>[6]TOTAL_PEF!W277</f>
        <v>5603</v>
      </c>
      <c r="Z277" s="38">
        <f t="shared" si="166"/>
        <v>11013</v>
      </c>
      <c r="AA277" s="145">
        <f>[6]TOTAL_PEF!Z277</f>
        <v>11131</v>
      </c>
      <c r="AC277" s="7"/>
      <c r="AG277" s="163">
        <f>SUM([1]RESID!AB364:$AB$372,K$275:K277)</f>
        <v>18479978</v>
      </c>
      <c r="AH277" s="14">
        <f>[6]TOTAL_PEF!$AG277</f>
        <v>19261516.989270452</v>
      </c>
      <c r="AI277" s="15"/>
      <c r="AL277" s="164">
        <f>SUM([1]COML!$AB364:$AB$372,L$275:L277)</f>
        <v>11583332</v>
      </c>
      <c r="AM277" s="14">
        <f>[6]TOTAL_PEF!$AL277</f>
        <v>11692129.569788774</v>
      </c>
      <c r="AN277" s="15"/>
      <c r="AP277" s="25"/>
      <c r="AQ277" s="164">
        <f>SUM([1]SPA!$Z364:$Z$372,Q$275:Q277)</f>
        <v>3138296</v>
      </c>
      <c r="AR277" s="14">
        <f>[6]TOTAL_PEF!$AQ277</f>
        <v>3135817</v>
      </c>
      <c r="AV277" s="14">
        <f t="shared" si="179"/>
        <v>12500.408918017631</v>
      </c>
      <c r="AW277" s="14">
        <f>[6]TOTAL_PEF!$AV277</f>
        <v>13032.891694398781</v>
      </c>
      <c r="BA277" s="14">
        <f t="shared" si="180"/>
        <v>70190.42006698894</v>
      </c>
      <c r="BB277" s="14">
        <f>[6]TOTAL_PEF!$BA277</f>
        <v>70766.142962863261</v>
      </c>
      <c r="BC277" s="14"/>
      <c r="BF277" s="15">
        <f>SUM(TOTAL_PEF_B!O266:O277)</f>
        <v>2107514</v>
      </c>
      <c r="BG277" s="14">
        <f>[6]TOTAL_PEF!$BF277</f>
        <v>2070049</v>
      </c>
      <c r="BH277" s="14"/>
      <c r="BK277" s="15">
        <f>SUM('Billing Mo'!AH266:AH277)</f>
        <v>1076482</v>
      </c>
      <c r="BL277" s="14">
        <f>[6]TOTAL_PEF!$BK277</f>
        <v>1110832.3999999999</v>
      </c>
      <c r="BM277" s="14"/>
      <c r="BP277" s="145">
        <f>SUM('[1]Tot Retail'!$AB364:$AB$372,J$275:J277)</f>
        <v>36450925</v>
      </c>
      <c r="BQ277" s="14">
        <f>[6]TOTAL_PEF!$BP277</f>
        <v>37288964.146167167</v>
      </c>
      <c r="BR277" s="14"/>
      <c r="BU277" s="15">
        <f t="shared" si="181"/>
        <v>1478349.8780878792</v>
      </c>
      <c r="BV277" s="15">
        <f>AVERAGE([6]TOTAL_PEF!$G266:$G277)</f>
        <v>1477915.8333333333</v>
      </c>
      <c r="BZ277" s="15">
        <f t="shared" si="182"/>
        <v>165027.25</v>
      </c>
      <c r="CA277" s="15">
        <f>AVERAGE([6]TOTAL_PEF!$H266:$H277)</f>
        <v>165222.08333333334</v>
      </c>
    </row>
    <row r="278" spans="1:79">
      <c r="A278" s="2">
        <f t="shared" si="155"/>
        <v>2013</v>
      </c>
      <c r="B278" s="2">
        <f t="shared" si="156"/>
        <v>12</v>
      </c>
      <c r="C278" s="7">
        <f t="shared" si="161"/>
        <v>821</v>
      </c>
      <c r="D278" s="7">
        <f t="shared" si="162"/>
        <v>5258</v>
      </c>
      <c r="E278" s="7">
        <f t="shared" si="163"/>
        <v>10166</v>
      </c>
      <c r="F278" s="25"/>
      <c r="G278" s="30">
        <f>'Billing Mo'!Y278</f>
        <v>1486476.89265728</v>
      </c>
      <c r="H278" s="30">
        <f>'Billing Mo'!Z278</f>
        <v>165990</v>
      </c>
      <c r="I278" s="30">
        <f>'Billing Mo'!AC278</f>
        <v>24224</v>
      </c>
      <c r="J278" s="163">
        <f t="shared" si="120"/>
        <v>2594542</v>
      </c>
      <c r="K278" s="28">
        <f>ROUND('Billing Mo'!AE278+'Billing Mo'!AD278+'Billing Mo'!BM278-'Billing Mo'!BU278,0)</f>
        <v>1219690</v>
      </c>
      <c r="L278" s="28">
        <f>ROUND('Billing Mo'!AF278+'Billing Mo'!BQ278-'Billing Mo'!BY278,0)</f>
        <v>872820</v>
      </c>
      <c r="M278" s="31">
        <f t="shared" si="176"/>
        <v>253723</v>
      </c>
      <c r="N278" s="28">
        <f>'Billing Mo'!AH278</f>
        <v>86250</v>
      </c>
      <c r="O278" s="28">
        <f>'Billing Mo'!AI278</f>
        <v>167473</v>
      </c>
      <c r="P278" s="28">
        <f>ROUND('Billing Mo'!AJ278,0)</f>
        <v>2054</v>
      </c>
      <c r="Q278" s="28">
        <f>ROUND('Billing Mo'!AK278,0)</f>
        <v>246255</v>
      </c>
      <c r="R278" s="25"/>
      <c r="S278" s="164"/>
      <c r="T278" s="38">
        <f t="shared" si="177"/>
        <v>821</v>
      </c>
      <c r="U278" s="145">
        <f>[6]TOTAL_PEF!T278</f>
        <v>856</v>
      </c>
      <c r="W278" s="38">
        <f t="shared" si="178"/>
        <v>5258</v>
      </c>
      <c r="X278" s="145">
        <f>[6]TOTAL_PEF!W278</f>
        <v>5308</v>
      </c>
      <c r="Z278" s="38">
        <f t="shared" si="166"/>
        <v>10166</v>
      </c>
      <c r="AA278" s="145">
        <f>[6]TOTAL_PEF!Z278</f>
        <v>9970</v>
      </c>
      <c r="AC278" s="7"/>
      <c r="AF278" s="15"/>
      <c r="AG278" s="163">
        <f>SUM([1]RESID!AB365:$AB$372,K$275:K278)</f>
        <v>18392077</v>
      </c>
      <c r="AH278" s="14">
        <f>[6]TOTAL_PEF!$AG278</f>
        <v>19226144.383162752</v>
      </c>
      <c r="AI278" s="15"/>
      <c r="AL278" s="164">
        <f>SUM([1]COML!$AB365:$AB$372,L$275:L278)</f>
        <v>11568411</v>
      </c>
      <c r="AM278" s="14">
        <f>[6]TOTAL_PEF!$AL278</f>
        <v>11688633.30420788</v>
      </c>
      <c r="AN278" s="15"/>
      <c r="AP278" s="25"/>
      <c r="AQ278" s="164">
        <f>SUM([1]SPA!$Z365:$Z$372,Q$275:Q278)</f>
        <v>3135238</v>
      </c>
      <c r="AR278" s="14">
        <f>[6]TOTAL_PEF!$AQ278</f>
        <v>3126761</v>
      </c>
      <c r="AV278" s="14">
        <f t="shared" si="179"/>
        <v>12428.990690410013</v>
      </c>
      <c r="AW278" s="14">
        <f>[6]TOTAL_PEF!$AV278</f>
        <v>12996.381824261916</v>
      </c>
      <c r="BA278" s="14">
        <f t="shared" si="180"/>
        <v>70033.413210507468</v>
      </c>
      <c r="BB278" s="14">
        <f>[6]TOTAL_PEF!$BA278</f>
        <v>70621.489231579049</v>
      </c>
      <c r="BC278" s="14"/>
      <c r="BF278" s="15">
        <f>SUM(TOTAL_PEF_B!O267:O278)</f>
        <v>2109576</v>
      </c>
      <c r="BG278" s="14">
        <f>[6]TOTAL_PEF!$BF278</f>
        <v>2071431</v>
      </c>
      <c r="BH278" s="14"/>
      <c r="BK278" s="15">
        <f>SUM('Billing Mo'!AH267:AH278)</f>
        <v>1069099</v>
      </c>
      <c r="BL278" s="14">
        <f>[6]TOTAL_PEF!$BK278</f>
        <v>1110199.3999999999</v>
      </c>
      <c r="BM278" s="14"/>
      <c r="BP278" s="145">
        <f>SUM('[1]Tot Retail'!$AB365:$AB$372,J$275:J278)</f>
        <v>36338893</v>
      </c>
      <c r="BQ278" s="14">
        <f>[6]TOTAL_PEF!$BP278</f>
        <v>37248102.110167667</v>
      </c>
      <c r="BR278" s="14"/>
      <c r="BU278" s="15">
        <f t="shared" si="181"/>
        <v>1479772.3691426525</v>
      </c>
      <c r="BV278" s="15">
        <f>AVERAGE([6]TOTAL_PEF!$G267:$G278)</f>
        <v>1479345.9166666667</v>
      </c>
      <c r="BZ278" s="15">
        <f t="shared" si="182"/>
        <v>165184.16666666666</v>
      </c>
      <c r="CA278" s="15">
        <f>AVERAGE([6]TOTAL_PEF!$H267:$H278)</f>
        <v>165511</v>
      </c>
    </row>
    <row r="279" spans="1:79">
      <c r="A279" s="2">
        <f t="shared" si="155"/>
        <v>2014</v>
      </c>
      <c r="B279" s="2">
        <f t="shared" si="156"/>
        <v>1</v>
      </c>
      <c r="C279" s="7">
        <f t="shared" si="161"/>
        <v>1018</v>
      </c>
      <c r="D279" s="7">
        <f t="shared" si="162"/>
        <v>5439</v>
      </c>
      <c r="E279" s="7">
        <f t="shared" si="163"/>
        <v>9685</v>
      </c>
      <c r="F279" s="25"/>
      <c r="G279" s="30">
        <f>'Billing Mo'!Y279</f>
        <v>1487979.2770484199</v>
      </c>
      <c r="H279" s="30">
        <f>'Billing Mo'!Z279</f>
        <v>166143</v>
      </c>
      <c r="I279" s="30">
        <f>'Billing Mo'!AC279</f>
        <v>24280</v>
      </c>
      <c r="J279" s="163">
        <f>SUM(K279:M279,P279:Q279)</f>
        <v>2916964</v>
      </c>
      <c r="K279" s="28">
        <f>ROUND('Billing Mo'!AE279+'Billing Mo'!AD279+'Billing Mo'!BM279-'Billing Mo'!BU279,0)</f>
        <v>1515445</v>
      </c>
      <c r="L279" s="28">
        <f>ROUND('Billing Mo'!AF279+'Billing Mo'!BQ279-'Billing Mo'!BY279,0)</f>
        <v>903671</v>
      </c>
      <c r="M279" s="31">
        <f t="shared" si="176"/>
        <v>260642</v>
      </c>
      <c r="N279" s="28">
        <f>'Billing Mo'!AH279</f>
        <v>87250</v>
      </c>
      <c r="O279" s="28">
        <f>'Billing Mo'!AI279</f>
        <v>173392</v>
      </c>
      <c r="P279" s="28">
        <f>ROUND('Billing Mo'!AJ279,0)</f>
        <v>2052</v>
      </c>
      <c r="Q279" s="28">
        <f>ROUND('Billing Mo'!AK279,0)</f>
        <v>235154</v>
      </c>
      <c r="R279" s="25"/>
      <c r="S279" s="164"/>
      <c r="T279" s="38">
        <f t="shared" si="177"/>
        <v>1018</v>
      </c>
      <c r="U279" s="145">
        <f>[6]TOTAL_PEF!T279</f>
        <v>1044</v>
      </c>
      <c r="W279" s="38">
        <f t="shared" si="178"/>
        <v>5439</v>
      </c>
      <c r="X279" s="145">
        <f>[6]TOTAL_PEF!W279</f>
        <v>5298</v>
      </c>
      <c r="Z279" s="38">
        <f t="shared" si="166"/>
        <v>9685</v>
      </c>
      <c r="AA279" s="145">
        <f>[6]TOTAL_PEF!Z279</f>
        <v>10079</v>
      </c>
      <c r="AC279" s="7"/>
      <c r="AG279" s="163">
        <f>SUM([1]RESID!AB366:$AB$372,K$275:K279)</f>
        <v>18487780</v>
      </c>
      <c r="AH279" s="14">
        <f>[6]TOTAL_PEF!$AG279</f>
        <v>19268897.208782248</v>
      </c>
      <c r="AI279" s="15"/>
      <c r="AL279" s="164">
        <f>SUM([1]COML!$AB366:$AB$372,L$275:L279)</f>
        <v>11602347</v>
      </c>
      <c r="AM279" s="14">
        <f>[6]TOTAL_PEF!$AL279</f>
        <v>11709885.02016625</v>
      </c>
      <c r="AN279" s="15"/>
      <c r="AP279" s="25"/>
      <c r="AQ279" s="164">
        <f>SUM([1]SPA!$Z366:$Z$372,Q$275:Q279)</f>
        <v>3137350</v>
      </c>
      <c r="AR279" s="14">
        <f>[6]TOTAL_PEF!$AQ279</f>
        <v>3131707</v>
      </c>
      <c r="AV279" s="14">
        <f t="shared" si="179"/>
        <v>12481.890065398053</v>
      </c>
      <c r="AW279" s="14">
        <f>[6]TOTAL_PEF!$AV279</f>
        <v>13012.021981321861</v>
      </c>
      <c r="BA279" s="14">
        <f t="shared" si="180"/>
        <v>70153.421504526807</v>
      </c>
      <c r="BB279" s="14">
        <f>[6]TOTAL_PEF!$BA279</f>
        <v>70669.831170265563</v>
      </c>
      <c r="BC279" s="14"/>
      <c r="BF279" s="15">
        <f>SUM(TOTAL_PEF_B!O268:O279)</f>
        <v>2124220</v>
      </c>
      <c r="BG279" s="14">
        <f>[6]TOTAL_PEF!$BF279</f>
        <v>2073949</v>
      </c>
      <c r="BH279" s="14"/>
      <c r="BK279" s="15">
        <f>SUM('Billing Mo'!AH268:AH279)</f>
        <v>1064926</v>
      </c>
      <c r="BL279" s="14">
        <f>[6]TOTAL_PEF!$BK279</f>
        <v>1111404.8999999999</v>
      </c>
      <c r="BM279" s="14"/>
      <c r="BP279" s="145">
        <f>SUM('[1]Tot Retail'!$AB366:$AB$372,J$275:J279)</f>
        <v>36469065</v>
      </c>
      <c r="BQ279" s="14">
        <f>[6]TOTAL_PEF!$BP279</f>
        <v>37320771.209376588</v>
      </c>
      <c r="BR279" s="14"/>
      <c r="BU279" s="15">
        <f t="shared" si="181"/>
        <v>1481168.3088966876</v>
      </c>
      <c r="BV279" s="15">
        <f>AVERAGE([6]TOTAL_PEF!$G268:$G279)</f>
        <v>1480853.4166666667</v>
      </c>
      <c r="BZ279" s="15">
        <f t="shared" si="182"/>
        <v>165385.33333333334</v>
      </c>
      <c r="CA279" s="15">
        <f>AVERAGE([6]TOTAL_PEF!$H268:$H279)</f>
        <v>165698.5</v>
      </c>
    </row>
    <row r="280" spans="1:79">
      <c r="A280" s="2">
        <f t="shared" si="155"/>
        <v>2014</v>
      </c>
      <c r="B280" s="2">
        <f t="shared" si="156"/>
        <v>2</v>
      </c>
      <c r="C280" s="7">
        <f t="shared" si="161"/>
        <v>942</v>
      </c>
      <c r="D280" s="7">
        <f t="shared" si="162"/>
        <v>4936</v>
      </c>
      <c r="E280" s="7">
        <f t="shared" si="163"/>
        <v>9661</v>
      </c>
      <c r="F280" s="25"/>
      <c r="G280" s="30">
        <f>'Billing Mo'!Y280</f>
        <v>1489519.5950996799</v>
      </c>
      <c r="H280" s="30">
        <f>'Billing Mo'!Z280</f>
        <v>166302</v>
      </c>
      <c r="I280" s="30">
        <f>'Billing Mo'!AC280</f>
        <v>24299</v>
      </c>
      <c r="J280" s="163">
        <f t="shared" si="120"/>
        <v>2720757</v>
      </c>
      <c r="K280" s="28">
        <f>ROUND('Billing Mo'!AE280+'Billing Mo'!AD280+'Billing Mo'!BM280-'Billing Mo'!BU280,0)</f>
        <v>1403525</v>
      </c>
      <c r="L280" s="28">
        <f>ROUND('Billing Mo'!AF280+'Billing Mo'!BQ280-'Billing Mo'!BY280,0)</f>
        <v>820859</v>
      </c>
      <c r="M280" s="31">
        <f t="shared" si="176"/>
        <v>259617</v>
      </c>
      <c r="N280" s="28">
        <f>'Billing Mo'!AH280</f>
        <v>87250</v>
      </c>
      <c r="O280" s="28">
        <f>'Billing Mo'!AI280</f>
        <v>172367</v>
      </c>
      <c r="P280" s="28">
        <f>ROUND('Billing Mo'!AJ280,0)</f>
        <v>2009</v>
      </c>
      <c r="Q280" s="28">
        <f>ROUND('Billing Mo'!AK280,0)</f>
        <v>234747</v>
      </c>
      <c r="R280" s="25"/>
      <c r="S280" s="164"/>
      <c r="T280" s="38">
        <f t="shared" si="177"/>
        <v>942</v>
      </c>
      <c r="U280" s="145">
        <f>[6]TOTAL_PEF!T280</f>
        <v>965</v>
      </c>
      <c r="W280" s="38">
        <f t="shared" si="178"/>
        <v>4936</v>
      </c>
      <c r="X280" s="145">
        <f>[6]TOTAL_PEF!W280</f>
        <v>4973</v>
      </c>
      <c r="Z280" s="38">
        <f t="shared" si="166"/>
        <v>9661</v>
      </c>
      <c r="AA280" s="145">
        <f>[6]TOTAL_PEF!Z280</f>
        <v>9701</v>
      </c>
      <c r="AC280" s="7"/>
      <c r="AG280" s="163">
        <f>SUM([1]RESID!AB367:$AB$372,K$275:K280)</f>
        <v>18483385</v>
      </c>
      <c r="AH280" s="14">
        <f>[6]TOTAL_PEF!$AG280</f>
        <v>19301563.712439179</v>
      </c>
      <c r="AI280" s="15"/>
      <c r="AL280" s="164">
        <f>SUM([1]COML!$AB367:$AB$372,L$275:L280)</f>
        <v>11611476</v>
      </c>
      <c r="AM280" s="14">
        <f>[6]TOTAL_PEF!$AL280</f>
        <v>11724424.514982011</v>
      </c>
      <c r="AN280" s="15"/>
      <c r="AP280" s="25"/>
      <c r="AQ280" s="164">
        <f>SUM([1]SPA!$Z367:$Z$372,Q$275:Q280)</f>
        <v>3136959</v>
      </c>
      <c r="AR280" s="14">
        <f>[6]TOTAL_PEF!$AQ280</f>
        <v>3135209</v>
      </c>
      <c r="AV280" s="14">
        <f t="shared" si="179"/>
        <v>12467.702598142845</v>
      </c>
      <c r="AW280" s="14">
        <f>[6]TOTAL_PEF!$AV280</f>
        <v>13020.446209241753</v>
      </c>
      <c r="BA280" s="14">
        <f t="shared" si="180"/>
        <v>70147.82535150004</v>
      </c>
      <c r="BB280" s="14">
        <f>[6]TOTAL_PEF!$BA280</f>
        <v>70675.861265458472</v>
      </c>
      <c r="BC280" s="14"/>
      <c r="BF280" s="15">
        <f>SUM(TOTAL_PEF_B!O269:O280)</f>
        <v>2131418</v>
      </c>
      <c r="BG280" s="14">
        <f>[6]TOTAL_PEF!$BF280</f>
        <v>2074826</v>
      </c>
      <c r="BH280" s="14"/>
      <c r="BK280" s="15">
        <f>SUM('Billing Mo'!AH269:AH280)</f>
        <v>1063399</v>
      </c>
      <c r="BL280" s="14">
        <f>[6]TOTAL_PEF!$BK280</f>
        <v>1113765</v>
      </c>
      <c r="BM280" s="14"/>
      <c r="BP280" s="145">
        <f>SUM('[1]Tot Retail'!$AB367:$AB$372,J$275:J280)</f>
        <v>36474742</v>
      </c>
      <c r="BQ280" s="14">
        <f>[6]TOTAL_PEF!$BP280</f>
        <v>37374711.269104816</v>
      </c>
      <c r="BR280" s="14"/>
      <c r="BU280" s="15">
        <f t="shared" si="181"/>
        <v>1482501.2751549941</v>
      </c>
      <c r="BV280" s="15">
        <f>AVERAGE([6]TOTAL_PEF!$G269:$G280)</f>
        <v>1482404.1666666667</v>
      </c>
      <c r="BZ280" s="15">
        <f t="shared" si="182"/>
        <v>165528.66666666666</v>
      </c>
      <c r="CA280" s="15">
        <f>AVERAGE([6]TOTAL_PEF!$H269:$H280)</f>
        <v>165890.08333333334</v>
      </c>
    </row>
    <row r="281" spans="1:79">
      <c r="A281" s="2">
        <f t="shared" si="155"/>
        <v>2014</v>
      </c>
      <c r="B281" s="2">
        <f t="shared" si="156"/>
        <v>3</v>
      </c>
      <c r="C281" s="7">
        <f t="shared" si="161"/>
        <v>833</v>
      </c>
      <c r="D281" s="7">
        <f t="shared" si="162"/>
        <v>4954</v>
      </c>
      <c r="E281" s="7">
        <f t="shared" si="163"/>
        <v>9703</v>
      </c>
      <c r="F281" s="25"/>
      <c r="G281" s="30">
        <f>'Billing Mo'!Y281</f>
        <v>1491089.71659772</v>
      </c>
      <c r="H281" s="30">
        <f>'Billing Mo'!Z281</f>
        <v>166465</v>
      </c>
      <c r="I281" s="30">
        <f>'Billing Mo'!AC281</f>
        <v>24304</v>
      </c>
      <c r="J281" s="163">
        <f t="shared" si="120"/>
        <v>2561523</v>
      </c>
      <c r="K281" s="28">
        <f>ROUND('Billing Mo'!AE281+'Billing Mo'!AD281+'Billing Mo'!BM281-'Billing Mo'!BU281,0)</f>
        <v>1242494</v>
      </c>
      <c r="L281" s="28">
        <f>ROUND('Billing Mo'!AF281+'Billing Mo'!BQ281-'Billing Mo'!BY281,0)</f>
        <v>824726</v>
      </c>
      <c r="M281" s="31">
        <f t="shared" si="176"/>
        <v>256417</v>
      </c>
      <c r="N281" s="28">
        <f>'Billing Mo'!AH281</f>
        <v>87250</v>
      </c>
      <c r="O281" s="28">
        <f>'Billing Mo'!AI281</f>
        <v>169167</v>
      </c>
      <c r="P281" s="28">
        <f>ROUND('Billing Mo'!AJ281,0)</f>
        <v>2054</v>
      </c>
      <c r="Q281" s="28">
        <f>ROUND('Billing Mo'!AK281,0)</f>
        <v>235832</v>
      </c>
      <c r="R281" s="25"/>
      <c r="S281" s="164"/>
      <c r="T281" s="38">
        <f t="shared" si="177"/>
        <v>833</v>
      </c>
      <c r="U281" s="145">
        <f>[6]TOTAL_PEF!T281</f>
        <v>854</v>
      </c>
      <c r="W281" s="38">
        <f t="shared" si="178"/>
        <v>4954</v>
      </c>
      <c r="X281" s="145">
        <f>[6]TOTAL_PEF!W281</f>
        <v>5054</v>
      </c>
      <c r="Z281" s="38">
        <f t="shared" si="166"/>
        <v>9703</v>
      </c>
      <c r="AA281" s="145">
        <f>[6]TOTAL_PEF!Z281</f>
        <v>9768</v>
      </c>
      <c r="AC281" s="7"/>
      <c r="AG281" s="163">
        <f>SUM([1]RESID!AB368:$AB$372,K$275:K281)</f>
        <v>18475906</v>
      </c>
      <c r="AH281" s="14">
        <f>[6]TOTAL_PEF!$AG281</f>
        <v>19333666.947853707</v>
      </c>
      <c r="AI281" s="15"/>
      <c r="AL281" s="164">
        <f>SUM([1]COML!$AB368:$AB$372,L$275:L281)</f>
        <v>11608916</v>
      </c>
      <c r="AM281" s="14">
        <f>[6]TOTAL_PEF!$AL281</f>
        <v>11737313.390268156</v>
      </c>
      <c r="AN281" s="15"/>
      <c r="AP281" s="25"/>
      <c r="AQ281" s="164">
        <f>SUM([1]SPA!$Z368:$Z$372,Q$275:Q281)</f>
        <v>3138061</v>
      </c>
      <c r="AR281" s="14">
        <f>[6]TOTAL_PEF!$AQ281</f>
        <v>3139180</v>
      </c>
      <c r="AV281" s="14">
        <f t="shared" si="179"/>
        <v>12452.441211445574</v>
      </c>
      <c r="AW281" s="14">
        <f>[6]TOTAL_PEF!$AV281</f>
        <v>13028.105258436901</v>
      </c>
      <c r="BA281" s="14">
        <f t="shared" si="180"/>
        <v>70068.265095231211</v>
      </c>
      <c r="BB281" s="14">
        <f>[6]TOTAL_PEF!$BA281</f>
        <v>70670.094952423184</v>
      </c>
      <c r="BC281" s="14"/>
      <c r="BF281" s="15">
        <f>SUM(TOTAL_PEF_B!O270:O281)</f>
        <v>2135042</v>
      </c>
      <c r="BG281" s="14">
        <f>[6]TOTAL_PEF!$BF281</f>
        <v>2075916</v>
      </c>
      <c r="BH281" s="14"/>
      <c r="BK281" s="15">
        <f>SUM('Billing Mo'!AH270:AH281)</f>
        <v>1065784</v>
      </c>
      <c r="BL281" s="14">
        <f>[6]TOTAL_PEF!$BK281</f>
        <v>1113811</v>
      </c>
      <c r="BM281" s="14"/>
      <c r="BP281" s="145">
        <f>SUM('[1]Tot Retail'!$AB368:$AB$372,J$275:J281)</f>
        <v>36471769</v>
      </c>
      <c r="BQ281" s="14">
        <f>[6]TOTAL_PEF!$BP281</f>
        <v>37424805.375760972</v>
      </c>
      <c r="BR281" s="14"/>
      <c r="BU281" s="15">
        <f t="shared" si="181"/>
        <v>1483717.5848714709</v>
      </c>
      <c r="BV281" s="15">
        <f>AVERAGE([6]TOTAL_PEF!$G270:$G281)</f>
        <v>1483996.8333333333</v>
      </c>
      <c r="BZ281" s="15">
        <f t="shared" si="182"/>
        <v>165680.08333333334</v>
      </c>
      <c r="CA281" s="15">
        <f>AVERAGE([6]TOTAL_PEF!$H270:$H281)</f>
        <v>166086</v>
      </c>
    </row>
    <row r="282" spans="1:79">
      <c r="A282" s="2">
        <f t="shared" si="155"/>
        <v>2014</v>
      </c>
      <c r="B282" s="2">
        <f t="shared" si="156"/>
        <v>4</v>
      </c>
      <c r="C282" s="7">
        <f t="shared" si="161"/>
        <v>792</v>
      </c>
      <c r="D282" s="7">
        <f t="shared" si="162"/>
        <v>5213</v>
      </c>
      <c r="E282" s="7">
        <f t="shared" si="163"/>
        <v>9937</v>
      </c>
      <c r="F282" s="25"/>
      <c r="G282" s="30">
        <f>'Billing Mo'!Y282</f>
        <v>1492682.25777379</v>
      </c>
      <c r="H282" s="30">
        <f>'Billing Mo'!Z282</f>
        <v>166632</v>
      </c>
      <c r="I282" s="30">
        <f>'Billing Mo'!AC282</f>
        <v>24278</v>
      </c>
      <c r="J282" s="163">
        <f t="shared" si="120"/>
        <v>2556552</v>
      </c>
      <c r="K282" s="28">
        <f>ROUND('Billing Mo'!AE282+'Billing Mo'!AD282+'Billing Mo'!BM282-'Billing Mo'!BU282,0)</f>
        <v>1182059</v>
      </c>
      <c r="L282" s="28">
        <f>ROUND('Billing Mo'!AF282+'Billing Mo'!BQ282-'Billing Mo'!BY282,0)</f>
        <v>868706</v>
      </c>
      <c r="M282" s="31">
        <f t="shared" si="176"/>
        <v>262503</v>
      </c>
      <c r="N282" s="28">
        <f>'Billing Mo'!AH282</f>
        <v>91250</v>
      </c>
      <c r="O282" s="28">
        <f>'Billing Mo'!AI282</f>
        <v>171253</v>
      </c>
      <c r="P282" s="28">
        <f>ROUND('Billing Mo'!AJ282,0)</f>
        <v>2031</v>
      </c>
      <c r="Q282" s="28">
        <f>ROUND('Billing Mo'!AK282,0)</f>
        <v>241253</v>
      </c>
      <c r="R282" s="25"/>
      <c r="S282" s="164"/>
      <c r="T282" s="38">
        <f t="shared" si="177"/>
        <v>792</v>
      </c>
      <c r="U282" s="145">
        <f>[6]TOTAL_PEF!T282</f>
        <v>868</v>
      </c>
      <c r="W282" s="38">
        <f t="shared" si="178"/>
        <v>5213</v>
      </c>
      <c r="X282" s="145">
        <f>[6]TOTAL_PEF!W282</f>
        <v>5469</v>
      </c>
      <c r="Z282" s="38">
        <f t="shared" si="166"/>
        <v>9937</v>
      </c>
      <c r="AA282" s="145">
        <f>[6]TOTAL_PEF!Z282</f>
        <v>10181</v>
      </c>
      <c r="AC282" s="7"/>
      <c r="AG282" s="163">
        <f>SUM([1]RESID!AB369:$AB$372,K$275:K282)</f>
        <v>18425987</v>
      </c>
      <c r="AH282" s="14">
        <f>[6]TOTAL_PEF!$AG282</f>
        <v>19366095.697395254</v>
      </c>
      <c r="AI282" s="15"/>
      <c r="AL282" s="164">
        <f>SUM([1]COML!$AB369:$AB$372,L$275:L282)</f>
        <v>11582066</v>
      </c>
      <c r="AM282" s="14">
        <f>[6]TOTAL_PEF!$AL282</f>
        <v>11751263.945645848</v>
      </c>
      <c r="AN282" s="15"/>
      <c r="AP282" s="25"/>
      <c r="AQ282" s="164">
        <f>SUM([1]SPA!$Z369:$Z$372,Q$275:Q282)</f>
        <v>3140205</v>
      </c>
      <c r="AR282" s="14">
        <f>[6]TOTAL_PEF!$AQ282</f>
        <v>3143639</v>
      </c>
      <c r="AV282" s="14">
        <f t="shared" si="179"/>
        <v>12407.856012188344</v>
      </c>
      <c r="AW282" s="14">
        <f>[6]TOTAL_PEF!$AV282</f>
        <v>13035.618205144558</v>
      </c>
      <c r="BA282" s="14">
        <f t="shared" si="180"/>
        <v>69840.059817772868</v>
      </c>
      <c r="BB282" s="14">
        <f>[6]TOTAL_PEF!$BA282</f>
        <v>70668.920820107407</v>
      </c>
      <c r="BC282" s="14"/>
      <c r="BF282" s="15">
        <f>SUM(TOTAL_PEF_B!O271:O282)</f>
        <v>2132885</v>
      </c>
      <c r="BG282" s="14">
        <f>[6]TOTAL_PEF!$BF282</f>
        <v>2076988</v>
      </c>
      <c r="BH282" s="14"/>
      <c r="BK282" s="15">
        <f>SUM('Billing Mo'!AH271:AH282)</f>
        <v>1062278</v>
      </c>
      <c r="BL282" s="14">
        <f>[6]TOTAL_PEF!$BK282</f>
        <v>1118899</v>
      </c>
      <c r="BM282" s="14"/>
      <c r="BP282" s="145">
        <f>SUM('[1]Tot Retail'!$AB369:$AB$372,J$275:J282)</f>
        <v>36362389</v>
      </c>
      <c r="BQ282" s="14">
        <f>[6]TOTAL_PEF!$BP282</f>
        <v>37481798.65755631</v>
      </c>
      <c r="BR282" s="14"/>
      <c r="BU282" s="15">
        <f t="shared" si="181"/>
        <v>1485025.8563526201</v>
      </c>
      <c r="BV282" s="15">
        <f>AVERAGE([6]TOTAL_PEF!$G271:$G282)</f>
        <v>1485629.25</v>
      </c>
      <c r="BZ282" s="15">
        <f t="shared" si="182"/>
        <v>165837</v>
      </c>
      <c r="CA282" s="15">
        <f>AVERAGE([6]TOTAL_PEF!$H271:$H282)</f>
        <v>166286.16666666666</v>
      </c>
    </row>
    <row r="283" spans="1:79">
      <c r="A283" s="2">
        <f t="shared" si="155"/>
        <v>2014</v>
      </c>
      <c r="B283" s="2">
        <f t="shared" si="156"/>
        <v>5</v>
      </c>
      <c r="C283" s="7">
        <f t="shared" si="161"/>
        <v>927</v>
      </c>
      <c r="D283" s="7">
        <f t="shared" si="162"/>
        <v>5742</v>
      </c>
      <c r="E283" s="7">
        <f t="shared" si="163"/>
        <v>10482</v>
      </c>
      <c r="F283" s="25"/>
      <c r="G283" s="30">
        <f>'Billing Mo'!Y283</f>
        <v>1494290.8951314699</v>
      </c>
      <c r="H283" s="30">
        <f>'Billing Mo'!Z283</f>
        <v>166801</v>
      </c>
      <c r="I283" s="30">
        <f>'Billing Mo'!AC283</f>
        <v>24327</v>
      </c>
      <c r="J283" s="163">
        <f t="shared" si="120"/>
        <v>2870145</v>
      </c>
      <c r="K283" s="28">
        <f>ROUND('Billing Mo'!AE283+'Billing Mo'!AD283+'Billing Mo'!BM283-'Billing Mo'!BU283,0)</f>
        <v>1385270</v>
      </c>
      <c r="L283" s="28">
        <f>ROUND('Billing Mo'!AF283+'Billing Mo'!BQ283-'Billing Mo'!BY283,0)</f>
        <v>957770</v>
      </c>
      <c r="M283" s="31">
        <f t="shared" si="176"/>
        <v>270107</v>
      </c>
      <c r="N283" s="28">
        <f>'Billing Mo'!AH283</f>
        <v>91250</v>
      </c>
      <c r="O283" s="28">
        <f>'Billing Mo'!AI283</f>
        <v>178857</v>
      </c>
      <c r="P283" s="28">
        <f>ROUND('Billing Mo'!AJ283,0)</f>
        <v>2011</v>
      </c>
      <c r="Q283" s="28">
        <f>ROUND('Billing Mo'!AK283,0)</f>
        <v>254987</v>
      </c>
      <c r="R283" s="25"/>
      <c r="S283" s="164"/>
      <c r="T283" s="38">
        <f t="shared" si="177"/>
        <v>927</v>
      </c>
      <c r="U283" s="145">
        <f>[6]TOTAL_PEF!T283</f>
        <v>995</v>
      </c>
      <c r="W283" s="38">
        <f t="shared" si="178"/>
        <v>5742</v>
      </c>
      <c r="X283" s="145">
        <f>[6]TOTAL_PEF!W283</f>
        <v>5956</v>
      </c>
      <c r="Z283" s="38">
        <f t="shared" si="166"/>
        <v>10482</v>
      </c>
      <c r="AA283" s="145">
        <f>[6]TOTAL_PEF!Z283</f>
        <v>10729</v>
      </c>
      <c r="AC283" s="7"/>
      <c r="AG283" s="163">
        <f>SUM([1]RESID!AB370:$AB$372,K$275:K283)</f>
        <v>18421156</v>
      </c>
      <c r="AH283" s="14">
        <f>[6]TOTAL_PEF!$AG283</f>
        <v>19399808.719945785</v>
      </c>
      <c r="AI283" s="15"/>
      <c r="AL283" s="164">
        <f>SUM([1]COML!$AB370:$AB$372,L$275:L283)</f>
        <v>11576823</v>
      </c>
      <c r="AM283" s="14">
        <f>[6]TOTAL_PEF!$AL283</f>
        <v>11764665.569872001</v>
      </c>
      <c r="AN283" s="15"/>
      <c r="AP283" s="25"/>
      <c r="AQ283" s="164">
        <f>SUM([1]SPA!$Z370:$Z$372,Q$275:Q283)</f>
        <v>3129073</v>
      </c>
      <c r="AR283" s="14">
        <f>[6]TOTAL_PEF!$AQ283</f>
        <v>3148591</v>
      </c>
      <c r="AV283" s="14">
        <f t="shared" si="179"/>
        <v>12398.467130691723</v>
      </c>
      <c r="AW283" s="14">
        <f>[6]TOTAL_PEF!$AV283</f>
        <v>13043.646367087318</v>
      </c>
      <c r="BA283" s="14">
        <f t="shared" si="180"/>
        <v>69762.976808090621</v>
      </c>
      <c r="BB283" s="14">
        <f>[6]TOTAL_PEF!$BA283</f>
        <v>70662.613138706496</v>
      </c>
      <c r="BC283" s="14"/>
      <c r="BF283" s="15">
        <f>SUM(TOTAL_PEF_B!O272:O283)</f>
        <v>2124462</v>
      </c>
      <c r="BG283" s="14">
        <f>[6]TOTAL_PEF!$BF283</f>
        <v>2078005</v>
      </c>
      <c r="BH283" s="14"/>
      <c r="BK283" s="15">
        <f>SUM('Billing Mo'!AH272:AH283)</f>
        <v>1067029</v>
      </c>
      <c r="BL283" s="14">
        <f>[6]TOTAL_PEF!$BK283</f>
        <v>1127991</v>
      </c>
      <c r="BM283" s="14"/>
      <c r="BP283" s="145">
        <f>SUM('[1]Tot Retail'!$AB370:$AB$372,J$275:J283)</f>
        <v>36341950</v>
      </c>
      <c r="BQ283" s="14">
        <f>[6]TOTAL_PEF!$BP283</f>
        <v>37543969.313811861</v>
      </c>
      <c r="BR283" s="14"/>
      <c r="BU283" s="15">
        <f t="shared" si="181"/>
        <v>1485760.7642802426</v>
      </c>
      <c r="BV283" s="15">
        <f>AVERAGE([6]TOTAL_PEF!$G272:$G283)</f>
        <v>1487299.5</v>
      </c>
      <c r="BZ283" s="15">
        <f t="shared" si="182"/>
        <v>165945.08333333334</v>
      </c>
      <c r="CA283" s="15">
        <f>AVERAGE([6]TOTAL_PEF!$H272:$H283)</f>
        <v>166490.66666666666</v>
      </c>
    </row>
    <row r="284" spans="1:79">
      <c r="A284" s="2">
        <f t="shared" si="155"/>
        <v>2014</v>
      </c>
      <c r="B284" s="2">
        <f t="shared" si="156"/>
        <v>6</v>
      </c>
      <c r="C284" s="7">
        <f t="shared" si="161"/>
        <v>1151</v>
      </c>
      <c r="D284" s="7">
        <f t="shared" si="162"/>
        <v>6321</v>
      </c>
      <c r="E284" s="7">
        <f t="shared" si="163"/>
        <v>11549</v>
      </c>
      <c r="F284" s="25"/>
      <c r="G284" s="30">
        <f>'Billing Mo'!Y284</f>
        <v>1495910.46858248</v>
      </c>
      <c r="H284" s="30">
        <f>'Billing Mo'!Z284</f>
        <v>166972</v>
      </c>
      <c r="I284" s="30">
        <f>'Billing Mo'!AC284</f>
        <v>24291</v>
      </c>
      <c r="J284" s="163">
        <f t="shared" si="120"/>
        <v>3329200</v>
      </c>
      <c r="K284" s="28">
        <f>ROUND('Billing Mo'!AE284+'Billing Mo'!AD284+'Billing Mo'!BM284-'Billing Mo'!BU284,0)</f>
        <v>1721842</v>
      </c>
      <c r="L284" s="28">
        <f>ROUND('Billing Mo'!AF284+'Billing Mo'!BQ284-'Billing Mo'!BY284,0)</f>
        <v>1055348</v>
      </c>
      <c r="M284" s="31">
        <f t="shared" si="176"/>
        <v>269453</v>
      </c>
      <c r="N284" s="28">
        <f>'Billing Mo'!AH284</f>
        <v>91250</v>
      </c>
      <c r="O284" s="28">
        <f>'Billing Mo'!AI284</f>
        <v>178203</v>
      </c>
      <c r="P284" s="28">
        <f>ROUND('Billing Mo'!AJ284,0)</f>
        <v>2031</v>
      </c>
      <c r="Q284" s="28">
        <f>ROUND('Billing Mo'!AK284,0)</f>
        <v>280526</v>
      </c>
      <c r="R284" s="25"/>
      <c r="S284" s="164"/>
      <c r="T284" s="38">
        <f t="shared" si="177"/>
        <v>1151</v>
      </c>
      <c r="U284" s="145">
        <f>[6]TOTAL_PEF!T284</f>
        <v>1246</v>
      </c>
      <c r="W284" s="38">
        <f t="shared" si="178"/>
        <v>6321</v>
      </c>
      <c r="X284" s="145">
        <f>[6]TOTAL_PEF!W284</f>
        <v>6542</v>
      </c>
      <c r="Z284" s="38">
        <f t="shared" si="166"/>
        <v>11549</v>
      </c>
      <c r="AA284" s="145">
        <f>[6]TOTAL_PEF!Z284</f>
        <v>11465</v>
      </c>
      <c r="AC284" s="7"/>
      <c r="AG284" s="163">
        <f>SUM([1]RESID!AB371:$AB$372,K$275:K284)</f>
        <v>18388902</v>
      </c>
      <c r="AH284" s="14">
        <f>[6]TOTAL_PEF!$AG284</f>
        <v>19437104.071515784</v>
      </c>
      <c r="AI284" s="15"/>
      <c r="AL284" s="164">
        <f>SUM([1]COML!$AB371:$AB$372,L$275:L284)</f>
        <v>11559553</v>
      </c>
      <c r="AM284" s="14">
        <f>[6]TOTAL_PEF!$AL284</f>
        <v>11778476.074093303</v>
      </c>
      <c r="AN284" s="15"/>
      <c r="AP284" s="25"/>
      <c r="AQ284" s="164">
        <f>SUM([1]SPA!$Z371:$Z$372,Q$275:Q284)</f>
        <v>3123822</v>
      </c>
      <c r="AR284" s="14">
        <f>[6]TOTAL_PEF!$AQ284</f>
        <v>3154032</v>
      </c>
      <c r="AV284" s="14">
        <f t="shared" si="179"/>
        <v>12364.875966023284</v>
      </c>
      <c r="AW284" s="14">
        <f>[6]TOTAL_PEF!$AV284</f>
        <v>13053.745357189895</v>
      </c>
      <c r="BA284" s="14">
        <f t="shared" si="180"/>
        <v>69591.388635676092</v>
      </c>
      <c r="BB284" s="14">
        <f>[6]TOTAL_PEF!$BA284</f>
        <v>70656.901706472781</v>
      </c>
      <c r="BC284" s="14"/>
      <c r="BF284" s="15">
        <f>SUM(TOTAL_PEF_B!O273:O284)</f>
        <v>2112870</v>
      </c>
      <c r="BG284" s="14">
        <f>[6]TOTAL_PEF!$BF284</f>
        <v>2079001</v>
      </c>
      <c r="BH284" s="14"/>
      <c r="BK284" s="15">
        <f>SUM('Billing Mo'!AH273:AH284)</f>
        <v>1062615</v>
      </c>
      <c r="BL284" s="14">
        <f>[6]TOTAL_PEF!$BK284</f>
        <v>1131903</v>
      </c>
      <c r="BM284" s="14"/>
      <c r="BP284" s="145">
        <f>SUM('[1]Tot Retail'!$AB371:$AB$372,J$275:J284)</f>
        <v>36270321</v>
      </c>
      <c r="BQ284" s="14">
        <f>[6]TOTAL_PEF!$BP284</f>
        <v>37605419.121435963</v>
      </c>
      <c r="BR284" s="14"/>
      <c r="BU284" s="15">
        <f t="shared" si="181"/>
        <v>1487188.5533287826</v>
      </c>
      <c r="BV284" s="15">
        <f>AVERAGE([6]TOTAL_PEF!$G273:$G284)</f>
        <v>1489005.9166666667</v>
      </c>
      <c r="BZ284" s="15">
        <f t="shared" si="182"/>
        <v>166106.08333333334</v>
      </c>
      <c r="CA284" s="15">
        <f>AVERAGE([6]TOTAL_PEF!$H273:$H284)</f>
        <v>166699.58333333334</v>
      </c>
    </row>
    <row r="285" spans="1:79">
      <c r="A285" s="2">
        <f t="shared" si="155"/>
        <v>2014</v>
      </c>
      <c r="B285" s="2">
        <f t="shared" si="156"/>
        <v>7</v>
      </c>
      <c r="C285" s="7">
        <f t="shared" si="161"/>
        <v>1245</v>
      </c>
      <c r="D285" s="7">
        <f t="shared" si="162"/>
        <v>6502</v>
      </c>
      <c r="E285" s="7">
        <f t="shared" si="163"/>
        <v>11048</v>
      </c>
      <c r="F285" s="25"/>
      <c r="G285" s="30">
        <f>'Billing Mo'!Y285</f>
        <v>1497536.94829204</v>
      </c>
      <c r="H285" s="30">
        <f>'Billing Mo'!Z285</f>
        <v>167144</v>
      </c>
      <c r="I285" s="30">
        <f>'Billing Mo'!AC285</f>
        <v>24278</v>
      </c>
      <c r="J285" s="163">
        <f t="shared" si="120"/>
        <v>3478944</v>
      </c>
      <c r="K285" s="28">
        <f>ROUND('Billing Mo'!AE285+'Billing Mo'!AD285+'Billing Mo'!BM285-'Billing Mo'!BU285,0)</f>
        <v>1863778</v>
      </c>
      <c r="L285" s="28">
        <f>ROUND('Billing Mo'!AF285+'Billing Mo'!BQ285-'Billing Mo'!BY285,0)</f>
        <v>1086826</v>
      </c>
      <c r="M285" s="31">
        <f t="shared" si="176"/>
        <v>258086</v>
      </c>
      <c r="N285" s="28">
        <f>'Billing Mo'!AH285</f>
        <v>91250</v>
      </c>
      <c r="O285" s="28">
        <f>'Billing Mo'!AI285</f>
        <v>166836</v>
      </c>
      <c r="P285" s="28">
        <f>ROUND('Billing Mo'!AJ285,0)</f>
        <v>2030</v>
      </c>
      <c r="Q285" s="28">
        <f>ROUND('Billing Mo'!AK285,0)</f>
        <v>268224</v>
      </c>
      <c r="R285" s="25"/>
      <c r="S285" s="164"/>
      <c r="T285" s="38">
        <f t="shared" si="177"/>
        <v>1245</v>
      </c>
      <c r="U285" s="145">
        <f>[6]TOTAL_PEF!T285</f>
        <v>1370</v>
      </c>
      <c r="W285" s="38">
        <f t="shared" si="178"/>
        <v>6502</v>
      </c>
      <c r="X285" s="145">
        <f>[6]TOTAL_PEF!W285</f>
        <v>6713</v>
      </c>
      <c r="Z285" s="38">
        <f t="shared" si="166"/>
        <v>11048</v>
      </c>
      <c r="AA285" s="145">
        <f>[6]TOTAL_PEF!Z285</f>
        <v>11111</v>
      </c>
      <c r="AC285" s="7"/>
      <c r="AG285" s="163">
        <f>SUM([1]RESID!AB372:$AB$372,K$275:K285)</f>
        <v>18357848</v>
      </c>
      <c r="AH285" s="14">
        <f>[6]TOTAL_PEF!$AG285</f>
        <v>19478619.32406681</v>
      </c>
      <c r="AI285" s="15"/>
      <c r="AL285" s="164">
        <f>SUM([1]COML!$AB372:$AB$372,L$275:L285)</f>
        <v>11550631</v>
      </c>
      <c r="AM285" s="14">
        <f>[6]TOTAL_PEF!$AL285</f>
        <v>11792328.16741777</v>
      </c>
      <c r="AN285" s="15"/>
      <c r="AP285" s="25"/>
      <c r="AQ285" s="164">
        <f>SUM([1]SPA!$Z372:$Z$372,Q$275:Q285)</f>
        <v>3122140</v>
      </c>
      <c r="AR285" s="14">
        <f>[6]TOTAL_PEF!$AQ285</f>
        <v>3159829</v>
      </c>
      <c r="AV285" s="14">
        <f t="shared" si="179"/>
        <v>12330.573615595922</v>
      </c>
      <c r="AW285" s="14">
        <f>[6]TOTAL_PEF!$AV285</f>
        <v>13066.351814479631</v>
      </c>
      <c r="BA285" s="14">
        <f t="shared" si="180"/>
        <v>69469.818867092341</v>
      </c>
      <c r="BB285" s="14">
        <f>[6]TOTAL_PEF!$BA285</f>
        <v>70649.584243786434</v>
      </c>
      <c r="BC285" s="14"/>
      <c r="BF285" s="15">
        <f>SUM(TOTAL_PEF_B!O274:O285)</f>
        <v>2095413</v>
      </c>
      <c r="BG285" s="14">
        <f>[6]TOTAL_PEF!$BF285</f>
        <v>2080102</v>
      </c>
      <c r="BH285" s="14"/>
      <c r="BK285" s="15">
        <f>SUM('Billing Mo'!AH274:AH285)</f>
        <v>1064650</v>
      </c>
      <c r="BL285" s="14">
        <f>[6]TOTAL_PEF!$BK285</f>
        <v>1132503</v>
      </c>
      <c r="BM285" s="14"/>
      <c r="BP285" s="14">
        <f t="shared" ref="BP285:BP336" si="183">SUM(J274:J285)</f>
        <v>36215280</v>
      </c>
      <c r="BQ285" s="14">
        <f>[6]TOTAL_PEF!$BP285</f>
        <v>37668279.428384259</v>
      </c>
      <c r="BR285" s="14"/>
      <c r="BU285" s="15">
        <f t="shared" si="181"/>
        <v>1488807.2990197858</v>
      </c>
      <c r="BV285" s="15">
        <f>AVERAGE([6]TOTAL_PEF!$G274:$G285)</f>
        <v>1490746.5833333333</v>
      </c>
      <c r="BZ285" s="15">
        <f t="shared" si="182"/>
        <v>166268.33333333334</v>
      </c>
      <c r="CA285" s="15">
        <f>AVERAGE([6]TOTAL_PEF!$H274:$H285)</f>
        <v>166912.91666666666</v>
      </c>
    </row>
    <row r="286" spans="1:79">
      <c r="A286" s="2">
        <f t="shared" si="155"/>
        <v>2014</v>
      </c>
      <c r="B286" s="2">
        <f t="shared" si="156"/>
        <v>8</v>
      </c>
      <c r="C286" s="7">
        <f t="shared" si="161"/>
        <v>1320</v>
      </c>
      <c r="D286" s="7">
        <f t="shared" si="162"/>
        <v>6780</v>
      </c>
      <c r="E286" s="7">
        <f t="shared" si="163"/>
        <v>11320</v>
      </c>
      <c r="F286" s="25"/>
      <c r="G286" s="30">
        <f>'Billing Mo'!Y286</f>
        <v>1499580.2354812301</v>
      </c>
      <c r="H286" s="30">
        <f>'Billing Mo'!Z286</f>
        <v>167333</v>
      </c>
      <c r="I286" s="30">
        <f>'Billing Mo'!AC286</f>
        <v>24348</v>
      </c>
      <c r="J286" s="163">
        <f t="shared" si="120"/>
        <v>3663916</v>
      </c>
      <c r="K286" s="28">
        <f>ROUND('Billing Mo'!AE286+'Billing Mo'!AD286+'Billing Mo'!BM286-'Billing Mo'!BU286,0)</f>
        <v>1978815</v>
      </c>
      <c r="L286" s="28">
        <f>ROUND('Billing Mo'!AF286+'Billing Mo'!BQ286-'Billing Mo'!BY286,0)</f>
        <v>1134531</v>
      </c>
      <c r="M286" s="31">
        <f t="shared" si="176"/>
        <v>272903</v>
      </c>
      <c r="N286" s="28">
        <f>'Billing Mo'!AH286</f>
        <v>91250</v>
      </c>
      <c r="O286" s="28">
        <f>'Billing Mo'!AI286</f>
        <v>181653</v>
      </c>
      <c r="P286" s="28">
        <f>ROUND('Billing Mo'!AJ286,0)</f>
        <v>2037</v>
      </c>
      <c r="Q286" s="28">
        <f>ROUND('Billing Mo'!AK286,0)</f>
        <v>275630</v>
      </c>
      <c r="R286" s="25"/>
      <c r="S286" s="164"/>
      <c r="T286" s="38">
        <f t="shared" si="177"/>
        <v>1320</v>
      </c>
      <c r="U286" s="145">
        <f>[6]TOTAL_PEF!T286</f>
        <v>1407</v>
      </c>
      <c r="W286" s="38">
        <f t="shared" si="178"/>
        <v>6780</v>
      </c>
      <c r="X286" s="145">
        <f>[6]TOTAL_PEF!W286</f>
        <v>6698</v>
      </c>
      <c r="Z286" s="38">
        <f t="shared" si="166"/>
        <v>11320</v>
      </c>
      <c r="AA286" s="145">
        <f>[6]TOTAL_PEF!Z286</f>
        <v>11307</v>
      </c>
      <c r="AC286" s="7"/>
      <c r="AG286" s="15">
        <f t="shared" ref="AG286:AG330" si="184">SUM(K275:K286)</f>
        <v>18400131</v>
      </c>
      <c r="AH286" s="14">
        <f>[6]TOTAL_PEF!$AG286</f>
        <v>19521865.892960802</v>
      </c>
      <c r="AI286" s="15"/>
      <c r="AL286" s="25">
        <f t="shared" ref="AL286:AL330" si="185">SUM(L275:L286)</f>
        <v>11572246</v>
      </c>
      <c r="AM286" s="14">
        <f>[6]TOTAL_PEF!$AL286</f>
        <v>11806487.987150563</v>
      </c>
      <c r="AN286" s="15"/>
      <c r="AP286" s="25"/>
      <c r="AQ286" s="25">
        <f t="shared" ref="AQ286:AQ330" si="186">SUM(Q275:Q286)</f>
        <v>3118060</v>
      </c>
      <c r="AR286" s="14">
        <f>[6]TOTAL_PEF!$AQ286</f>
        <v>3166240</v>
      </c>
      <c r="AV286" s="14">
        <f t="shared" si="179"/>
        <v>12344.95322711633</v>
      </c>
      <c r="AW286" s="14">
        <f>[6]TOTAL_PEF!$AV286</f>
        <v>13079.804795175765</v>
      </c>
      <c r="BA286" s="14">
        <f t="shared" si="180"/>
        <v>69541.543558690202</v>
      </c>
      <c r="BB286" s="14">
        <f>[6]TOTAL_PEF!$BA286</f>
        <v>70642.154202372665</v>
      </c>
      <c r="BC286" s="14"/>
      <c r="BF286" s="15">
        <f>SUM(TOTAL_PEF_B!O275:O286)</f>
        <v>2090150</v>
      </c>
      <c r="BG286" s="14">
        <f>[6]TOTAL_PEF!$BF286</f>
        <v>2081212</v>
      </c>
      <c r="BH286" s="14"/>
      <c r="BK286" s="15">
        <f>SUM('Billing Mo'!AH275:AH286)</f>
        <v>1063000</v>
      </c>
      <c r="BL286" s="14">
        <f>[6]TOTAL_PEF!$BK286</f>
        <v>1132304</v>
      </c>
      <c r="BM286" s="14"/>
      <c r="BP286" s="14">
        <f t="shared" si="183"/>
        <v>36268019</v>
      </c>
      <c r="BQ286" s="14">
        <f>[6]TOTAL_PEF!$BP286</f>
        <v>37733002.87331906</v>
      </c>
      <c r="BR286" s="14"/>
      <c r="BU286" s="15">
        <f t="shared" si="181"/>
        <v>1490498.2353098884</v>
      </c>
      <c r="BV286" s="15">
        <f>AVERAGE([6]TOTAL_PEF!$G275:$G286)</f>
        <v>1492519.6666666667</v>
      </c>
      <c r="BZ286" s="15">
        <f t="shared" si="182"/>
        <v>166407.66666666666</v>
      </c>
      <c r="CA286" s="15">
        <f>AVERAGE([6]TOTAL_PEF!$H275:$H286)</f>
        <v>167130.91666666666</v>
      </c>
    </row>
    <row r="287" spans="1:79">
      <c r="A287" s="2">
        <f t="shared" si="155"/>
        <v>2014</v>
      </c>
      <c r="B287" s="2">
        <f t="shared" si="156"/>
        <v>9</v>
      </c>
      <c r="C287" s="7">
        <f t="shared" si="161"/>
        <v>1273</v>
      </c>
      <c r="D287" s="7">
        <f t="shared" si="162"/>
        <v>6575</v>
      </c>
      <c r="E287" s="7">
        <f t="shared" si="163"/>
        <v>12201</v>
      </c>
      <c r="F287" s="25"/>
      <c r="G287" s="30">
        <f>'Billing Mo'!Y287</f>
        <v>1501625.2684289</v>
      </c>
      <c r="H287" s="30">
        <f>'Billing Mo'!Z287</f>
        <v>167539</v>
      </c>
      <c r="I287" s="30">
        <f>'Billing Mo'!AC287</f>
        <v>24370</v>
      </c>
      <c r="J287" s="163">
        <f t="shared" si="120"/>
        <v>3579376</v>
      </c>
      <c r="K287" s="28">
        <f>ROUND('Billing Mo'!AE287+'Billing Mo'!AD287+'Billing Mo'!BM287-'Billing Mo'!BU287,0)</f>
        <v>1912101</v>
      </c>
      <c r="L287" s="28">
        <f>ROUND('Billing Mo'!AF287+'Billing Mo'!BQ287-'Billing Mo'!BY287,0)</f>
        <v>1101551</v>
      </c>
      <c r="M287" s="31">
        <f t="shared" si="176"/>
        <v>266373</v>
      </c>
      <c r="N287" s="28">
        <f>'Billing Mo'!AH287</f>
        <v>91250</v>
      </c>
      <c r="O287" s="28">
        <f>'Billing Mo'!AI287</f>
        <v>175123</v>
      </c>
      <c r="P287" s="28">
        <f>ROUND('Billing Mo'!AJ287,0)</f>
        <v>2007</v>
      </c>
      <c r="Q287" s="28">
        <f>ROUND('Billing Mo'!AK287,0)</f>
        <v>297344</v>
      </c>
      <c r="R287" s="25"/>
      <c r="S287" s="164"/>
      <c r="T287" s="38">
        <f t="shared" si="177"/>
        <v>1273</v>
      </c>
      <c r="U287" s="145">
        <f>[6]TOTAL_PEF!T287</f>
        <v>1397</v>
      </c>
      <c r="W287" s="38">
        <f t="shared" si="178"/>
        <v>6575</v>
      </c>
      <c r="X287" s="145">
        <f>[6]TOTAL_PEF!W287</f>
        <v>6769</v>
      </c>
      <c r="Z287" s="38">
        <f t="shared" si="166"/>
        <v>12201</v>
      </c>
      <c r="AA287" s="145">
        <f>[6]TOTAL_PEF!Z287</f>
        <v>12459</v>
      </c>
      <c r="AC287" s="7"/>
      <c r="AG287" s="15">
        <f t="shared" si="184"/>
        <v>18439005</v>
      </c>
      <c r="AH287" s="14">
        <f>[6]TOTAL_PEF!$AG287</f>
        <v>19566447.299781248</v>
      </c>
      <c r="AI287" s="15"/>
      <c r="AL287" s="25">
        <f t="shared" si="185"/>
        <v>11582011</v>
      </c>
      <c r="AM287" s="14">
        <f>[6]TOTAL_PEF!$AL287</f>
        <v>11821391.604863973</v>
      </c>
      <c r="AN287" s="15"/>
      <c r="AP287" s="25"/>
      <c r="AQ287" s="25">
        <f t="shared" si="186"/>
        <v>3119147</v>
      </c>
      <c r="AR287" s="14">
        <f>[6]TOTAL_PEF!$AQ287</f>
        <v>3173272</v>
      </c>
      <c r="AV287" s="14">
        <f t="shared" si="179"/>
        <v>12357.664240585182</v>
      </c>
      <c r="AW287" s="14">
        <f>[6]TOTAL_PEF!$AV287</f>
        <v>13093.851882302741</v>
      </c>
      <c r="BA287" s="14">
        <f t="shared" si="180"/>
        <v>69531.559926037982</v>
      </c>
      <c r="BB287" s="14">
        <f>[6]TOTAL_PEF!$BA287</f>
        <v>70637.218333821002</v>
      </c>
      <c r="BC287" s="14"/>
      <c r="BF287" s="15">
        <f>SUM(TOTAL_PEF_B!O276:O287)</f>
        <v>2084506</v>
      </c>
      <c r="BG287" s="14">
        <f>[6]TOTAL_PEF!$BF287</f>
        <v>2082553</v>
      </c>
      <c r="BH287" s="14"/>
      <c r="BK287" s="15">
        <f>SUM('Billing Mo'!AH276:AH287)</f>
        <v>1068000</v>
      </c>
      <c r="BL287" s="14">
        <f>[6]TOTAL_PEF!$BK287</f>
        <v>1135868</v>
      </c>
      <c r="BM287" s="14"/>
      <c r="BP287" s="14">
        <f t="shared" si="183"/>
        <v>36317075</v>
      </c>
      <c r="BQ287" s="14">
        <f>[6]TOTAL_PEF!$BP287</f>
        <v>37804419.948490798</v>
      </c>
      <c r="BR287" s="14"/>
      <c r="BU287" s="15">
        <f t="shared" si="181"/>
        <v>1492110.8585749085</v>
      </c>
      <c r="BV287" s="15">
        <f>AVERAGE([6]TOTAL_PEF!$G276:$G287)</f>
        <v>1494323.25</v>
      </c>
      <c r="BZ287" s="15">
        <f t="shared" si="182"/>
        <v>166572</v>
      </c>
      <c r="CA287" s="15">
        <f>AVERAGE([6]TOTAL_PEF!$H276:$H287)</f>
        <v>167353.58333333334</v>
      </c>
    </row>
    <row r="288" spans="1:79">
      <c r="A288" s="2">
        <f t="shared" si="155"/>
        <v>2014</v>
      </c>
      <c r="B288" s="2">
        <f t="shared" si="156"/>
        <v>10</v>
      </c>
      <c r="C288" s="7">
        <f t="shared" si="161"/>
        <v>1138</v>
      </c>
      <c r="D288" s="7">
        <f t="shared" si="162"/>
        <v>6154</v>
      </c>
      <c r="E288" s="7">
        <f t="shared" si="163"/>
        <v>11594</v>
      </c>
      <c r="F288" s="25"/>
      <c r="G288" s="30">
        <f>'Billing Mo'!Y288</f>
        <v>1503670.6006465401</v>
      </c>
      <c r="H288" s="30">
        <f>'Billing Mo'!Z288</f>
        <v>167760</v>
      </c>
      <c r="I288" s="30">
        <f>'Billing Mo'!AC288</f>
        <v>24408</v>
      </c>
      <c r="J288" s="163">
        <f t="shared" si="120"/>
        <v>3287075</v>
      </c>
      <c r="K288" s="28">
        <f>ROUND('Billing Mo'!AE288+'Billing Mo'!AD288+'Billing Mo'!BM288-'Billing Mo'!BU288,0)</f>
        <v>1710714</v>
      </c>
      <c r="L288" s="28">
        <f>ROUND('Billing Mo'!AF288+'Billing Mo'!BQ288-'Billing Mo'!BY288,0)</f>
        <v>1032341</v>
      </c>
      <c r="M288" s="31">
        <f t="shared" si="176"/>
        <v>259000</v>
      </c>
      <c r="N288" s="28">
        <f>'Billing Mo'!AH288</f>
        <v>91250</v>
      </c>
      <c r="O288" s="28">
        <f>'Billing Mo'!AI288</f>
        <v>167750</v>
      </c>
      <c r="P288" s="28">
        <f>ROUND('Billing Mo'!AJ288,0)</f>
        <v>2035</v>
      </c>
      <c r="Q288" s="28">
        <f>ROUND('Billing Mo'!AK288,0)</f>
        <v>282985</v>
      </c>
      <c r="R288" s="25"/>
      <c r="S288" s="164"/>
      <c r="T288" s="38">
        <f t="shared" si="177"/>
        <v>1138</v>
      </c>
      <c r="U288" s="145">
        <f>[6]TOTAL_PEF!T288</f>
        <v>1196</v>
      </c>
      <c r="W288" s="38">
        <f t="shared" si="178"/>
        <v>6154</v>
      </c>
      <c r="X288" s="145">
        <f>[6]TOTAL_PEF!W288</f>
        <v>6218</v>
      </c>
      <c r="Z288" s="38">
        <f t="shared" si="166"/>
        <v>11594</v>
      </c>
      <c r="AA288" s="145">
        <f>[6]TOTAL_PEF!Z288</f>
        <v>11702</v>
      </c>
      <c r="AC288" s="7"/>
      <c r="AG288" s="15">
        <f t="shared" si="184"/>
        <v>18468819</v>
      </c>
      <c r="AH288" s="14">
        <f>[6]TOTAL_PEF!$AG288</f>
        <v>19607984.549468145</v>
      </c>
      <c r="AI288" s="15"/>
      <c r="AL288" s="25">
        <f t="shared" si="185"/>
        <v>11588533</v>
      </c>
      <c r="AM288" s="14">
        <f>[6]TOTAL_PEF!$AL288</f>
        <v>11836788.41466316</v>
      </c>
      <c r="AN288" s="15"/>
      <c r="AP288" s="25"/>
      <c r="AQ288" s="25">
        <f t="shared" si="186"/>
        <v>3120092</v>
      </c>
      <c r="AR288" s="14">
        <f>[6]TOTAL_PEF!$AQ288</f>
        <v>3180079</v>
      </c>
      <c r="AV288" s="14">
        <f t="shared" si="179"/>
        <v>12363.798853490332</v>
      </c>
      <c r="AW288" s="14">
        <f>[6]TOTAL_PEF!$AV288</f>
        <v>13105.578569431183</v>
      </c>
      <c r="BA288" s="14">
        <f t="shared" si="180"/>
        <v>69499.124154202829</v>
      </c>
      <c r="BB288" s="14">
        <f>[6]TOTAL_PEF!$BA288</f>
        <v>70633.271676199176</v>
      </c>
      <c r="BC288" s="14"/>
      <c r="BF288" s="15">
        <f>SUM(TOTAL_PEF_B!O277:O288)</f>
        <v>2078308</v>
      </c>
      <c r="BG288" s="14">
        <f>[6]TOTAL_PEF!$BF288</f>
        <v>2083954</v>
      </c>
      <c r="BH288" s="14"/>
      <c r="BK288" s="15">
        <f>SUM('Billing Mo'!AH277:AH288)</f>
        <v>1073000</v>
      </c>
      <c r="BL288" s="14">
        <f>[6]TOTAL_PEF!$BK288</f>
        <v>1128083</v>
      </c>
      <c r="BM288" s="14"/>
      <c r="BP288" s="14">
        <f t="shared" si="183"/>
        <v>36353132</v>
      </c>
      <c r="BQ288" s="14">
        <f>[6]TOTAL_PEF!$BP288</f>
        <v>37861771.967265956</v>
      </c>
      <c r="BR288" s="14"/>
      <c r="BU288" s="15">
        <f t="shared" si="181"/>
        <v>1493781.9046438308</v>
      </c>
      <c r="BV288" s="15">
        <f>AVERAGE([6]TOTAL_PEF!$G277:$G288)</f>
        <v>1496155.5833333333</v>
      </c>
      <c r="BZ288" s="15">
        <f t="shared" si="182"/>
        <v>166743.58333333334</v>
      </c>
      <c r="CA288" s="15">
        <f>AVERAGE([6]TOTAL_PEF!$H277:$H288)</f>
        <v>167580.91666666666</v>
      </c>
    </row>
    <row r="289" spans="1:79">
      <c r="A289" s="2">
        <f t="shared" si="155"/>
        <v>2014</v>
      </c>
      <c r="B289" s="2">
        <f t="shared" si="156"/>
        <v>11</v>
      </c>
      <c r="C289" s="7">
        <f t="shared" si="161"/>
        <v>904</v>
      </c>
      <c r="D289" s="7">
        <f t="shared" si="162"/>
        <v>5562</v>
      </c>
      <c r="E289" s="7">
        <f t="shared" si="163"/>
        <v>10964</v>
      </c>
      <c r="F289" s="25"/>
      <c r="G289" s="30">
        <f>'Billing Mo'!Y289</f>
        <v>1505715.3300766</v>
      </c>
      <c r="H289" s="30">
        <f>'Billing Mo'!Z289</f>
        <v>167981</v>
      </c>
      <c r="I289" s="30">
        <f>'Billing Mo'!AC289</f>
        <v>24457</v>
      </c>
      <c r="J289" s="163">
        <f t="shared" si="120"/>
        <v>2826898</v>
      </c>
      <c r="K289" s="28">
        <f>ROUND('Billing Mo'!AE289+'Billing Mo'!AD289+'Billing Mo'!BM289-'Billing Mo'!BU289,0)</f>
        <v>1361644</v>
      </c>
      <c r="L289" s="28">
        <f>ROUND('Billing Mo'!AF289+'Billing Mo'!BQ289-'Billing Mo'!BY289,0)</f>
        <v>934256</v>
      </c>
      <c r="M289" s="31">
        <f t="shared" si="176"/>
        <v>260848</v>
      </c>
      <c r="N289" s="28">
        <f>'Billing Mo'!AH289</f>
        <v>91250</v>
      </c>
      <c r="O289" s="28">
        <f>'Billing Mo'!AI289</f>
        <v>169598</v>
      </c>
      <c r="P289" s="28">
        <f>ROUND('Billing Mo'!AJ289,0)</f>
        <v>2003</v>
      </c>
      <c r="Q289" s="28">
        <f>ROUND('Billing Mo'!AK289,0)</f>
        <v>268147</v>
      </c>
      <c r="R289" s="25"/>
      <c r="S289" s="164"/>
      <c r="T289" s="38">
        <f t="shared" si="177"/>
        <v>904</v>
      </c>
      <c r="U289" s="145">
        <f>[6]TOTAL_PEF!T289</f>
        <v>910</v>
      </c>
      <c r="W289" s="38">
        <f t="shared" si="178"/>
        <v>5562</v>
      </c>
      <c r="X289" s="145">
        <f>[6]TOTAL_PEF!W289</f>
        <v>5603</v>
      </c>
      <c r="Z289" s="38">
        <f t="shared" si="166"/>
        <v>10964</v>
      </c>
      <c r="AA289" s="145">
        <f>[6]TOTAL_PEF!Z289</f>
        <v>11234</v>
      </c>
      <c r="AC289" s="7"/>
      <c r="AG289" s="15">
        <f t="shared" si="184"/>
        <v>18497377</v>
      </c>
      <c r="AH289" s="14">
        <f>[6]TOTAL_PEF!$AG289</f>
        <v>19642722.737399831</v>
      </c>
      <c r="AI289" s="15"/>
      <c r="AL289" s="25">
        <f t="shared" si="185"/>
        <v>11593405</v>
      </c>
      <c r="AM289" s="14">
        <f>[6]TOTAL_PEF!$AL289</f>
        <v>11852454.980510609</v>
      </c>
      <c r="AN289" s="15"/>
      <c r="AP289" s="25"/>
      <c r="AQ289" s="25">
        <f t="shared" si="186"/>
        <v>3121084</v>
      </c>
      <c r="AR289" s="14">
        <f>[6]TOTAL_PEF!$AQ289</f>
        <v>3187165</v>
      </c>
      <c r="AV289" s="14">
        <f t="shared" si="179"/>
        <v>12368.637334561543</v>
      </c>
      <c r="AW289" s="14">
        <f>[6]TOTAL_PEF!$AV289</f>
        <v>13112.502159735957</v>
      </c>
      <c r="BA289" s="14">
        <f t="shared" si="180"/>
        <v>69454.0957793618</v>
      </c>
      <c r="BB289" s="14">
        <f>[6]TOTAL_PEF!$BA289</f>
        <v>70628.908932968232</v>
      </c>
      <c r="BC289" s="14"/>
      <c r="BF289" s="15">
        <f>SUM(TOTAL_PEF_B!O278:O289)</f>
        <v>2071672</v>
      </c>
      <c r="BG289" s="14">
        <f>[6]TOTAL_PEF!$BF289</f>
        <v>2085400</v>
      </c>
      <c r="BH289" s="14"/>
      <c r="BK289" s="15">
        <f>SUM('Billing Mo'!AH278:AH289)</f>
        <v>1078000</v>
      </c>
      <c r="BL289" s="14">
        <f>[6]TOTAL_PEF!$BK289</f>
        <v>1140657</v>
      </c>
      <c r="BM289" s="14"/>
      <c r="BP289" s="14">
        <f t="shared" si="183"/>
        <v>36385892</v>
      </c>
      <c r="BQ289" s="14">
        <f>[6]TOTAL_PEF!$BP289</f>
        <v>37933277.613443062</v>
      </c>
      <c r="BR289" s="14"/>
      <c r="BU289" s="15">
        <f t="shared" si="181"/>
        <v>1495506.4571513459</v>
      </c>
      <c r="BV289" s="15">
        <f>AVERAGE([6]TOTAL_PEF!$G278:$G289)</f>
        <v>1498014.8333333333</v>
      </c>
      <c r="BZ289" s="15">
        <f t="shared" si="182"/>
        <v>166921.83333333334</v>
      </c>
      <c r="CA289" s="15">
        <f>AVERAGE([6]TOTAL_PEF!$H278:$H289)</f>
        <v>167813.08333333334</v>
      </c>
    </row>
    <row r="290" spans="1:79">
      <c r="A290" s="2">
        <f t="shared" si="155"/>
        <v>2014</v>
      </c>
      <c r="B290" s="2">
        <f t="shared" si="156"/>
        <v>12</v>
      </c>
      <c r="C290" s="7">
        <f t="shared" si="161"/>
        <v>860</v>
      </c>
      <c r="D290" s="7">
        <f t="shared" si="162"/>
        <v>5328</v>
      </c>
      <c r="E290" s="7">
        <f t="shared" si="163"/>
        <v>10143</v>
      </c>
      <c r="F290" s="25"/>
      <c r="G290" s="30">
        <f>'Billing Mo'!Y290</f>
        <v>1507758.95912638</v>
      </c>
      <c r="H290" s="30">
        <f>'Billing Mo'!Z290</f>
        <v>168202</v>
      </c>
      <c r="I290" s="30">
        <f>'Billing Mo'!AC290</f>
        <v>24420</v>
      </c>
      <c r="J290" s="163">
        <f t="shared" si="120"/>
        <v>2698707</v>
      </c>
      <c r="K290" s="28">
        <f>ROUND('Billing Mo'!AE290+'Billing Mo'!AD290+'Billing Mo'!BM290-'Billing Mo'!BU290,0)</f>
        <v>1296189</v>
      </c>
      <c r="L290" s="28">
        <f>ROUND('Billing Mo'!AF290+'Billing Mo'!BQ290-'Billing Mo'!BY290,0)</f>
        <v>896139</v>
      </c>
      <c r="M290" s="31">
        <f t="shared" si="176"/>
        <v>256671</v>
      </c>
      <c r="N290" s="28">
        <f>'Billing Mo'!AH290</f>
        <v>91250</v>
      </c>
      <c r="O290" s="28">
        <f>'Billing Mo'!AI290</f>
        <v>165421</v>
      </c>
      <c r="P290" s="28">
        <f>ROUND('Billing Mo'!AJ290,0)</f>
        <v>2028</v>
      </c>
      <c r="Q290" s="28">
        <f>ROUND('Billing Mo'!AK290,0)</f>
        <v>247680</v>
      </c>
      <c r="R290" s="25"/>
      <c r="S290" s="164"/>
      <c r="T290" s="38">
        <f t="shared" si="177"/>
        <v>860</v>
      </c>
      <c r="U290" s="145">
        <f>[6]TOTAL_PEF!T290</f>
        <v>865</v>
      </c>
      <c r="W290" s="38">
        <f t="shared" si="178"/>
        <v>5328</v>
      </c>
      <c r="X290" s="145">
        <f>[6]TOTAL_PEF!W290</f>
        <v>5309</v>
      </c>
      <c r="Z290" s="38">
        <f t="shared" si="166"/>
        <v>10143</v>
      </c>
      <c r="AA290" s="145">
        <f>[6]TOTAL_PEF!Z290</f>
        <v>10077</v>
      </c>
      <c r="AC290" s="7"/>
      <c r="AG290" s="15">
        <f t="shared" si="184"/>
        <v>18573876</v>
      </c>
      <c r="AH290" s="14">
        <f>[6]TOTAL_PEF!$AG290</f>
        <v>19675829.3969763</v>
      </c>
      <c r="AI290" s="15"/>
      <c r="AL290" s="25">
        <f t="shared" si="185"/>
        <v>11616724</v>
      </c>
      <c r="AM290" s="14">
        <f>[6]TOTAL_PEF!$AL290</f>
        <v>11867785.307192072</v>
      </c>
      <c r="AN290" s="15"/>
      <c r="AP290" s="25"/>
      <c r="AQ290" s="25">
        <f t="shared" si="186"/>
        <v>3122509</v>
      </c>
      <c r="AR290" s="14">
        <f>[6]TOTAL_PEF!$AQ290</f>
        <v>3193972</v>
      </c>
      <c r="AV290" s="14">
        <f t="shared" si="179"/>
        <v>12405.078851536162</v>
      </c>
      <c r="AW290" s="14">
        <f>[6]TOTAL_PEF!$AV290</f>
        <v>13118.102154745835</v>
      </c>
      <c r="BA290" s="14">
        <f t="shared" si="180"/>
        <v>69517.027598223489</v>
      </c>
      <c r="BB290" s="14">
        <f>[6]TOTAL_PEF!$BA290</f>
        <v>70620.52616571392</v>
      </c>
      <c r="BC290" s="14"/>
      <c r="BF290" s="15">
        <f>SUM(TOTAL_PEF_B!O279:O290)</f>
        <v>2069620</v>
      </c>
      <c r="BG290" s="14">
        <f>[6]TOTAL_PEF!$BF290</f>
        <v>2086838</v>
      </c>
      <c r="BH290" s="14"/>
      <c r="BK290" s="15">
        <f>SUM('Billing Mo'!AH279:AH290)</f>
        <v>1083000</v>
      </c>
      <c r="BL290" s="14">
        <f>[6]TOTAL_PEF!$BK290</f>
        <v>1136000</v>
      </c>
      <c r="BM290" s="14"/>
      <c r="BP290" s="14">
        <f t="shared" si="183"/>
        <v>36490057</v>
      </c>
      <c r="BQ290" s="14">
        <f>[6]TOTAL_PEF!$BP290</f>
        <v>37985297.484987862</v>
      </c>
      <c r="BR290" s="14"/>
      <c r="BU290" s="15">
        <f t="shared" si="181"/>
        <v>1497279.9626904374</v>
      </c>
      <c r="BV290" s="15">
        <f>AVERAGE([6]TOTAL_PEF!$G279:$G290)</f>
        <v>1499899.0833333333</v>
      </c>
      <c r="BZ290" s="15">
        <f t="shared" si="182"/>
        <v>167106.16666666666</v>
      </c>
      <c r="CA290" s="15">
        <f>AVERAGE([6]TOTAL_PEF!$H279:$H290)</f>
        <v>168050.08333333334</v>
      </c>
    </row>
    <row r="291" spans="1:79">
      <c r="A291" s="2">
        <f t="shared" si="155"/>
        <v>2015</v>
      </c>
      <c r="B291" s="2">
        <f t="shared" si="156"/>
        <v>1</v>
      </c>
      <c r="C291" s="7">
        <f t="shared" si="161"/>
        <v>1025</v>
      </c>
      <c r="D291" s="7">
        <f t="shared" si="162"/>
        <v>5390</v>
      </c>
      <c r="E291" s="7">
        <f t="shared" si="163"/>
        <v>9683</v>
      </c>
      <c r="F291" s="25"/>
      <c r="G291" s="30">
        <f>'Billing Mo'!Y291</f>
        <v>1509801.2764886201</v>
      </c>
      <c r="H291" s="30">
        <f>'Billing Mo'!Z291</f>
        <v>168424</v>
      </c>
      <c r="I291" s="30">
        <f>'Billing Mo'!AC291</f>
        <v>24475</v>
      </c>
      <c r="J291" s="163">
        <f t="shared" si="120"/>
        <v>2947879</v>
      </c>
      <c r="K291" s="28">
        <f>ROUND('Billing Mo'!AE291+'Billing Mo'!AD291+'Billing Mo'!BM291-'Billing Mo'!BU291,0)</f>
        <v>1546926</v>
      </c>
      <c r="L291" s="28">
        <f>ROUND('Billing Mo'!AF291+'Billing Mo'!BQ291-'Billing Mo'!BY291,0)</f>
        <v>907841</v>
      </c>
      <c r="M291" s="31">
        <f t="shared" si="176"/>
        <v>254102</v>
      </c>
      <c r="N291" s="28">
        <f>'Billing Mo'!AH291</f>
        <v>87807</v>
      </c>
      <c r="O291" s="28">
        <f>'Billing Mo'!AI291</f>
        <v>166295</v>
      </c>
      <c r="P291" s="28">
        <f>ROUND('Billing Mo'!AJ291,0)</f>
        <v>2026</v>
      </c>
      <c r="Q291" s="28">
        <f>ROUND('Billing Mo'!AK291,0)</f>
        <v>236984</v>
      </c>
      <c r="R291" s="25"/>
      <c r="S291" s="164"/>
      <c r="T291" s="38">
        <f t="shared" si="177"/>
        <v>1025</v>
      </c>
      <c r="U291" s="145">
        <f>[6]TOTAL_PEF!T291</f>
        <v>1051</v>
      </c>
      <c r="W291" s="38">
        <f t="shared" si="178"/>
        <v>5390</v>
      </c>
      <c r="X291" s="145">
        <f>[6]TOTAL_PEF!W291</f>
        <v>5298</v>
      </c>
      <c r="Z291" s="38">
        <f t="shared" si="166"/>
        <v>9683</v>
      </c>
      <c r="AA291" s="145">
        <f>[6]TOTAL_PEF!Z291</f>
        <v>10193</v>
      </c>
      <c r="AC291" s="7"/>
      <c r="AG291" s="15">
        <f t="shared" si="184"/>
        <v>18605357</v>
      </c>
      <c r="AH291" s="14">
        <f>[6]TOTAL_PEF!$AG291</f>
        <v>19710770.582091529</v>
      </c>
      <c r="AI291" s="15"/>
      <c r="AL291" s="25">
        <f t="shared" si="185"/>
        <v>11620894</v>
      </c>
      <c r="AM291" s="14">
        <f>[6]TOTAL_PEF!$AL291</f>
        <v>11883138.736985726</v>
      </c>
      <c r="AN291" s="15"/>
      <c r="AP291" s="25"/>
      <c r="AQ291" s="25">
        <f t="shared" si="186"/>
        <v>3124339</v>
      </c>
      <c r="AR291" s="14">
        <f>[6]TOTAL_PEF!$AQ291</f>
        <v>3201054</v>
      </c>
      <c r="AV291" s="14">
        <f t="shared" si="179"/>
        <v>12411.030671853185</v>
      </c>
      <c r="AW291" s="14">
        <f>[6]TOTAL_PEF!$AV291</f>
        <v>13124.709383844638</v>
      </c>
      <c r="BA291" s="14">
        <f t="shared" si="180"/>
        <v>69462.967639740877</v>
      </c>
      <c r="BB291" s="14">
        <f>[6]TOTAL_PEF!$BA291</f>
        <v>70610.276312453469</v>
      </c>
      <c r="BC291" s="14"/>
      <c r="BF291" s="15">
        <f>SUM(TOTAL_PEF_B!O280:O291)</f>
        <v>2062523</v>
      </c>
      <c r="BG291" s="14">
        <f>[6]TOTAL_PEF!$BF291</f>
        <v>2087684</v>
      </c>
      <c r="BH291" s="14"/>
      <c r="BK291" s="15">
        <f>SUM('Billing Mo'!AH280:AH291)</f>
        <v>1083557</v>
      </c>
      <c r="BL291" s="14">
        <f>[6]TOTAL_PEF!$BK291</f>
        <v>1137142</v>
      </c>
      <c r="BM291" s="14"/>
      <c r="BP291" s="14">
        <f t="shared" si="183"/>
        <v>36520972</v>
      </c>
      <c r="BQ291" s="14">
        <f>[6]TOTAL_PEF!$BP291</f>
        <v>38044655.750873938</v>
      </c>
      <c r="BR291" s="14"/>
      <c r="BU291" s="15">
        <f t="shared" si="181"/>
        <v>1499098.4626437873</v>
      </c>
      <c r="BV291" s="15">
        <f>AVERAGE([6]TOTAL_PEF!$G280:$G291)</f>
        <v>1501806.25</v>
      </c>
      <c r="BZ291" s="15">
        <f t="shared" si="182"/>
        <v>167296.25</v>
      </c>
      <c r="CA291" s="15">
        <f>AVERAGE([6]TOTAL_PEF!$H280:$H291)</f>
        <v>168291.91666666666</v>
      </c>
    </row>
    <row r="292" spans="1:79">
      <c r="A292" s="2">
        <f t="shared" si="155"/>
        <v>2015</v>
      </c>
      <c r="B292" s="2">
        <f t="shared" si="156"/>
        <v>2</v>
      </c>
      <c r="C292" s="7">
        <f t="shared" si="161"/>
        <v>938</v>
      </c>
      <c r="D292" s="7">
        <f t="shared" si="162"/>
        <v>4906</v>
      </c>
      <c r="E292" s="7">
        <f t="shared" si="163"/>
        <v>9662</v>
      </c>
      <c r="F292" s="25"/>
      <c r="G292" s="30">
        <f>'Billing Mo'!Y292</f>
        <v>1511842.26190074</v>
      </c>
      <c r="H292" s="30">
        <f>'Billing Mo'!Z292</f>
        <v>168645</v>
      </c>
      <c r="I292" s="30">
        <f>'Billing Mo'!AC292</f>
        <v>24492</v>
      </c>
      <c r="J292" s="163">
        <f t="shared" si="120"/>
        <v>2739681</v>
      </c>
      <c r="K292" s="28">
        <f>ROUND('Billing Mo'!AE292+'Billing Mo'!AD292+'Billing Mo'!BM292-'Billing Mo'!BU292,0)</f>
        <v>1418185</v>
      </c>
      <c r="L292" s="28">
        <f>ROUND('Billing Mo'!AF292+'Billing Mo'!BQ292-'Billing Mo'!BY292,0)</f>
        <v>827371</v>
      </c>
      <c r="M292" s="31">
        <f t="shared" si="176"/>
        <v>255493</v>
      </c>
      <c r="N292" s="28">
        <f>'Billing Mo'!AH292</f>
        <v>88825</v>
      </c>
      <c r="O292" s="28">
        <f>'Billing Mo'!AI292</f>
        <v>166668</v>
      </c>
      <c r="P292" s="28">
        <f>ROUND('Billing Mo'!AJ292,0)</f>
        <v>1982</v>
      </c>
      <c r="Q292" s="28">
        <f>ROUND('Billing Mo'!AK292,0)</f>
        <v>236650</v>
      </c>
      <c r="R292" s="25"/>
      <c r="S292" s="164"/>
      <c r="T292" s="38">
        <f t="shared" si="177"/>
        <v>938</v>
      </c>
      <c r="U292" s="145">
        <f>[6]TOTAL_PEF!T292</f>
        <v>971</v>
      </c>
      <c r="W292" s="38">
        <f t="shared" si="178"/>
        <v>4906</v>
      </c>
      <c r="X292" s="145">
        <f>[6]TOTAL_PEF!W292</f>
        <v>4979</v>
      </c>
      <c r="Z292" s="38">
        <f t="shared" si="166"/>
        <v>9662</v>
      </c>
      <c r="AA292" s="145">
        <f>[6]TOTAL_PEF!Z292</f>
        <v>9807</v>
      </c>
      <c r="AC292" s="7"/>
      <c r="AG292" s="15">
        <f t="shared" si="184"/>
        <v>18620017</v>
      </c>
      <c r="AH292" s="14">
        <f>[6]TOTAL_PEF!$AG292</f>
        <v>19742407.955174997</v>
      </c>
      <c r="AI292" s="15"/>
      <c r="AL292" s="25">
        <f t="shared" si="185"/>
        <v>11627406</v>
      </c>
      <c r="AM292" s="14">
        <f>[6]TOTAL_PEF!$AL292</f>
        <v>11898767.487972559</v>
      </c>
      <c r="AN292" s="15"/>
      <c r="AP292" s="25"/>
      <c r="AQ292" s="25">
        <f t="shared" si="186"/>
        <v>3126242</v>
      </c>
      <c r="AR292" s="14">
        <f>[6]TOTAL_PEF!$AQ292</f>
        <v>3207880</v>
      </c>
      <c r="AV292" s="14">
        <f t="shared" si="179"/>
        <v>12405.416076807782</v>
      </c>
      <c r="AW292" s="14">
        <f>[6]TOTAL_PEF!$AV292</f>
        <v>13128.931768588571</v>
      </c>
      <c r="BA292" s="14">
        <f t="shared" si="180"/>
        <v>69420.872103957518</v>
      </c>
      <c r="BB292" s="14">
        <f>[6]TOTAL_PEF!$BA292</f>
        <v>70599.769516168773</v>
      </c>
      <c r="BC292" s="14"/>
      <c r="BF292" s="15">
        <f>SUM(TOTAL_PEF_B!O281:O292)</f>
        <v>2056824</v>
      </c>
      <c r="BG292" s="14">
        <f>[6]TOTAL_PEF!$BF292</f>
        <v>2088017</v>
      </c>
      <c r="BH292" s="14"/>
      <c r="BK292" s="15">
        <f>SUM('Billing Mo'!AH281:AH292)</f>
        <v>1085132</v>
      </c>
      <c r="BL292" s="14">
        <f>[6]TOTAL_PEF!$BK292</f>
        <v>1138265</v>
      </c>
      <c r="BM292" s="14"/>
      <c r="BP292" s="14">
        <f t="shared" si="183"/>
        <v>36539896</v>
      </c>
      <c r="BQ292" s="14">
        <f>[6]TOTAL_PEF!$BP292</f>
        <v>38100196.085638113</v>
      </c>
      <c r="BR292" s="14"/>
      <c r="BU292" s="15">
        <f t="shared" si="181"/>
        <v>1500958.6848772094</v>
      </c>
      <c r="BV292" s="15">
        <f>AVERAGE([6]TOTAL_PEF!$G281:$G292)</f>
        <v>1503733</v>
      </c>
      <c r="BZ292" s="15">
        <f t="shared" si="182"/>
        <v>167491.5</v>
      </c>
      <c r="CA292" s="15">
        <f>AVERAGE([6]TOTAL_PEF!$H281:$H292)</f>
        <v>168538.33333333334</v>
      </c>
    </row>
    <row r="293" spans="1:79">
      <c r="A293" s="2">
        <f t="shared" si="155"/>
        <v>2015</v>
      </c>
      <c r="B293" s="2">
        <f t="shared" si="156"/>
        <v>3</v>
      </c>
      <c r="C293" s="7">
        <f t="shared" si="161"/>
        <v>840</v>
      </c>
      <c r="D293" s="7">
        <f t="shared" si="162"/>
        <v>4975</v>
      </c>
      <c r="E293" s="7">
        <f t="shared" si="163"/>
        <v>9715</v>
      </c>
      <c r="F293" s="25"/>
      <c r="G293" s="30">
        <f>'Billing Mo'!Y293</f>
        <v>1513882.01265442</v>
      </c>
      <c r="H293" s="30">
        <f>'Billing Mo'!Z293</f>
        <v>168865</v>
      </c>
      <c r="I293" s="30">
        <f>'Billing Mo'!AC293</f>
        <v>24494</v>
      </c>
      <c r="J293" s="163">
        <f t="shared" si="120"/>
        <v>2607027</v>
      </c>
      <c r="K293" s="28">
        <f>ROUND('Billing Mo'!AE293+'Billing Mo'!AD293+'Billing Mo'!BM293-'Billing Mo'!BU293,0)</f>
        <v>1271631</v>
      </c>
      <c r="L293" s="28">
        <f>ROUND('Billing Mo'!AF293+'Billing Mo'!BQ293-'Billing Mo'!BY293,0)</f>
        <v>840118</v>
      </c>
      <c r="M293" s="31">
        <f t="shared" si="176"/>
        <v>255303</v>
      </c>
      <c r="N293" s="28">
        <f>'Billing Mo'!AH293</f>
        <v>90152</v>
      </c>
      <c r="O293" s="28">
        <f>'Billing Mo'!AI293</f>
        <v>165151</v>
      </c>
      <c r="P293" s="28">
        <f>ROUND('Billing Mo'!AJ293,0)</f>
        <v>2028</v>
      </c>
      <c r="Q293" s="28">
        <f>ROUND('Billing Mo'!AK293,0)</f>
        <v>237947</v>
      </c>
      <c r="R293" s="25"/>
      <c r="S293" s="164"/>
      <c r="T293" s="38">
        <f t="shared" si="177"/>
        <v>840</v>
      </c>
      <c r="U293" s="145">
        <f>[6]TOTAL_PEF!T293</f>
        <v>859</v>
      </c>
      <c r="W293" s="38">
        <f t="shared" si="178"/>
        <v>4975</v>
      </c>
      <c r="X293" s="145">
        <f>[6]TOTAL_PEF!W293</f>
        <v>5057</v>
      </c>
      <c r="Z293" s="38">
        <f t="shared" si="166"/>
        <v>9715</v>
      </c>
      <c r="AA293" s="145">
        <f>[6]TOTAL_PEF!Z293</f>
        <v>9875</v>
      </c>
      <c r="AC293" s="7"/>
      <c r="AG293" s="15">
        <f t="shared" si="184"/>
        <v>18649154</v>
      </c>
      <c r="AH293" s="14">
        <f>[6]TOTAL_PEF!$AG293</f>
        <v>19769092.072735444</v>
      </c>
      <c r="AI293" s="15"/>
      <c r="AL293" s="25">
        <f t="shared" si="185"/>
        <v>11642798</v>
      </c>
      <c r="AM293" s="14">
        <f>[6]TOTAL_PEF!$AL293</f>
        <v>11914541.474298486</v>
      </c>
      <c r="AN293" s="15"/>
      <c r="AP293" s="25"/>
      <c r="AQ293" s="25">
        <f t="shared" si="186"/>
        <v>3128357</v>
      </c>
      <c r="AR293" s="14">
        <f>[6]TOTAL_PEF!$AQ293</f>
        <v>3214843</v>
      </c>
      <c r="AV293" s="14">
        <f t="shared" si="179"/>
        <v>12409.12545820876</v>
      </c>
      <c r="AW293" s="14">
        <f>[6]TOTAL_PEF!$AV293</f>
        <v>13129.706798633844</v>
      </c>
      <c r="BA293" s="14">
        <f t="shared" si="180"/>
        <v>69429.863767692455</v>
      </c>
      <c r="BB293" s="14">
        <f>[6]TOTAL_PEF!$BA293</f>
        <v>70588.411310370313</v>
      </c>
      <c r="BC293" s="14"/>
      <c r="BF293" s="15">
        <f>SUM(TOTAL_PEF_B!O282:O293)</f>
        <v>2052808</v>
      </c>
      <c r="BG293" s="14">
        <f>[6]TOTAL_PEF!$BF293</f>
        <v>2087774</v>
      </c>
      <c r="BH293" s="14"/>
      <c r="BK293" s="15">
        <f>SUM('Billing Mo'!AH282:AH293)</f>
        <v>1088034</v>
      </c>
      <c r="BL293" s="14">
        <f>[6]TOTAL_PEF!$BK293</f>
        <v>1139412</v>
      </c>
      <c r="BM293" s="14"/>
      <c r="BP293" s="14">
        <f t="shared" si="183"/>
        <v>36585400</v>
      </c>
      <c r="BQ293" s="14">
        <f>[6]TOTAL_PEF!$BP293</f>
        <v>38150512.153421074</v>
      </c>
      <c r="BR293" s="14"/>
      <c r="BU293" s="15">
        <f t="shared" si="181"/>
        <v>1502858.042881934</v>
      </c>
      <c r="BV293" s="15">
        <f>AVERAGE([6]TOTAL_PEF!$G282:$G293)</f>
        <v>1505676.5833333333</v>
      </c>
      <c r="BZ293" s="15">
        <f t="shared" si="182"/>
        <v>167691.5</v>
      </c>
      <c r="CA293" s="15">
        <f>AVERAGE([6]TOTAL_PEF!$H282:$H293)</f>
        <v>168788.91666666666</v>
      </c>
    </row>
    <row r="294" spans="1:79">
      <c r="A294" s="2">
        <f t="shared" si="155"/>
        <v>2015</v>
      </c>
      <c r="B294" s="2">
        <f t="shared" si="156"/>
        <v>4</v>
      </c>
      <c r="C294" s="7">
        <f t="shared" si="161"/>
        <v>813</v>
      </c>
      <c r="D294" s="7">
        <f t="shared" si="162"/>
        <v>5306</v>
      </c>
      <c r="E294" s="7">
        <f t="shared" si="163"/>
        <v>9959</v>
      </c>
      <c r="F294" s="25"/>
      <c r="G294" s="30">
        <f>'Billing Mo'!Y294</f>
        <v>1515920.68934495</v>
      </c>
      <c r="H294" s="30">
        <f>'Billing Mo'!Z294</f>
        <v>169086</v>
      </c>
      <c r="I294" s="30">
        <f>'Billing Mo'!AC294</f>
        <v>24466</v>
      </c>
      <c r="J294" s="163">
        <f t="shared" si="120"/>
        <v>2640775</v>
      </c>
      <c r="K294" s="28">
        <f>ROUND('Billing Mo'!AE294+'Billing Mo'!AD294+'Billing Mo'!BM294-'Billing Mo'!BU294,0)</f>
        <v>1232201</v>
      </c>
      <c r="L294" s="28">
        <f>ROUND('Billing Mo'!AF294+'Billing Mo'!BQ294-'Billing Mo'!BY294,0)</f>
        <v>897093</v>
      </c>
      <c r="M294" s="31">
        <f t="shared" si="176"/>
        <v>265813</v>
      </c>
      <c r="N294" s="28">
        <f>'Billing Mo'!AH294</f>
        <v>95200</v>
      </c>
      <c r="O294" s="28">
        <f>'Billing Mo'!AI294</f>
        <v>170613</v>
      </c>
      <c r="P294" s="28">
        <f>ROUND('Billing Mo'!AJ294,0)</f>
        <v>2005</v>
      </c>
      <c r="Q294" s="28">
        <f>ROUND('Billing Mo'!AK294,0)</f>
        <v>243663</v>
      </c>
      <c r="R294" s="25"/>
      <c r="S294" s="164"/>
      <c r="T294" s="38">
        <f t="shared" si="177"/>
        <v>813</v>
      </c>
      <c r="U294" s="145">
        <f>[6]TOTAL_PEF!T294</f>
        <v>870</v>
      </c>
      <c r="W294" s="38">
        <f t="shared" si="178"/>
        <v>5306</v>
      </c>
      <c r="X294" s="145">
        <f>[6]TOTAL_PEF!W294</f>
        <v>5463</v>
      </c>
      <c r="Z294" s="38">
        <f t="shared" si="166"/>
        <v>9959</v>
      </c>
      <c r="AA294" s="145">
        <f>[6]TOTAL_PEF!Z294</f>
        <v>10279</v>
      </c>
      <c r="AC294" s="7"/>
      <c r="AG294" s="15">
        <f t="shared" si="184"/>
        <v>18699296</v>
      </c>
      <c r="AH294" s="14">
        <f>[6]TOTAL_PEF!$AG294</f>
        <v>19793567.970341295</v>
      </c>
      <c r="AI294" s="15"/>
      <c r="AL294" s="25">
        <f t="shared" si="185"/>
        <v>11671185</v>
      </c>
      <c r="AM294" s="14">
        <f>[6]TOTAL_PEF!$AL294</f>
        <v>11930127.293446247</v>
      </c>
      <c r="AN294" s="15"/>
      <c r="AP294" s="25"/>
      <c r="AQ294" s="25">
        <f t="shared" si="186"/>
        <v>3130767</v>
      </c>
      <c r="AR294" s="14">
        <f>[6]TOTAL_PEF!$AQ294</f>
        <v>3221815</v>
      </c>
      <c r="AV294" s="14">
        <f t="shared" si="179"/>
        <v>12426.477515846515</v>
      </c>
      <c r="AW294" s="14">
        <f>[6]TOTAL_PEF!$AV294</f>
        <v>13128.901915911216</v>
      </c>
      <c r="BA294" s="14">
        <f t="shared" si="180"/>
        <v>69514.371992185639</v>
      </c>
      <c r="BB294" s="14">
        <f>[6]TOTAL_PEF!$BA294</f>
        <v>70574.407989944855</v>
      </c>
      <c r="BC294" s="14"/>
      <c r="BF294" s="15">
        <f>SUM(TOTAL_PEF_B!O283:O294)</f>
        <v>2052168</v>
      </c>
      <c r="BG294" s="14">
        <f>[6]TOTAL_PEF!$BF294</f>
        <v>2087600</v>
      </c>
      <c r="BH294" s="14"/>
      <c r="BK294" s="15">
        <f>SUM('Billing Mo'!AH283:AH294)</f>
        <v>1091984</v>
      </c>
      <c r="BL294" s="14">
        <f>[6]TOTAL_PEF!$BK294</f>
        <v>1140621</v>
      </c>
      <c r="BM294" s="14"/>
      <c r="BP294" s="14">
        <f t="shared" si="183"/>
        <v>36669623</v>
      </c>
      <c r="BQ294" s="14">
        <f>[6]TOTAL_PEF!$BP294</f>
        <v>38198570.501164436</v>
      </c>
      <c r="BR294" s="14"/>
      <c r="BU294" s="15">
        <f t="shared" si="181"/>
        <v>1504794.5788461976</v>
      </c>
      <c r="BV294" s="15">
        <f>AVERAGE([6]TOTAL_PEF!$G283:$G294)</f>
        <v>1507633.1666666667</v>
      </c>
      <c r="BZ294" s="15">
        <f t="shared" si="182"/>
        <v>167896</v>
      </c>
      <c r="CA294" s="15">
        <f>AVERAGE([6]TOTAL_PEF!$H283:$H294)</f>
        <v>169043.25</v>
      </c>
    </row>
    <row r="295" spans="1:79">
      <c r="A295" s="2">
        <f t="shared" si="155"/>
        <v>2015</v>
      </c>
      <c r="B295" s="2">
        <f t="shared" si="156"/>
        <v>5</v>
      </c>
      <c r="C295" s="7">
        <f t="shared" si="161"/>
        <v>952</v>
      </c>
      <c r="D295" s="7">
        <f t="shared" si="162"/>
        <v>5766</v>
      </c>
      <c r="E295" s="7">
        <f t="shared" si="163"/>
        <v>10597</v>
      </c>
      <c r="F295" s="25"/>
      <c r="G295" s="30">
        <f>'Billing Mo'!Y295</f>
        <v>1517958.4777548499</v>
      </c>
      <c r="H295" s="30">
        <f>'Billing Mo'!Z295</f>
        <v>169306</v>
      </c>
      <c r="I295" s="30">
        <f>'Billing Mo'!AC295</f>
        <v>24513</v>
      </c>
      <c r="J295" s="163">
        <f t="shared" si="120"/>
        <v>2951376</v>
      </c>
      <c r="K295" s="28">
        <f>ROUND('Billing Mo'!AE295+'Billing Mo'!AD295+'Billing Mo'!BM295-'Billing Mo'!BU295,0)</f>
        <v>1444766</v>
      </c>
      <c r="L295" s="28">
        <f>ROUND('Billing Mo'!AF295+'Billing Mo'!BQ295-'Billing Mo'!BY295,0)</f>
        <v>976171</v>
      </c>
      <c r="M295" s="31">
        <f t="shared" si="176"/>
        <v>268695</v>
      </c>
      <c r="N295" s="28">
        <f>'Billing Mo'!AH295</f>
        <v>97432</v>
      </c>
      <c r="O295" s="28">
        <f>'Billing Mo'!AI295</f>
        <v>171263</v>
      </c>
      <c r="P295" s="28">
        <f>ROUND('Billing Mo'!AJ295,0)</f>
        <v>1985</v>
      </c>
      <c r="Q295" s="28">
        <f>ROUND('Billing Mo'!AK295,0)</f>
        <v>259759</v>
      </c>
      <c r="R295" s="25"/>
      <c r="S295" s="164"/>
      <c r="T295" s="38">
        <f t="shared" si="177"/>
        <v>952</v>
      </c>
      <c r="U295" s="145">
        <f>[6]TOTAL_PEF!T295</f>
        <v>995</v>
      </c>
      <c r="W295" s="38">
        <f t="shared" si="178"/>
        <v>5766</v>
      </c>
      <c r="X295" s="145">
        <f>[6]TOTAL_PEF!W295</f>
        <v>5938</v>
      </c>
      <c r="Z295" s="38">
        <f t="shared" si="166"/>
        <v>10597</v>
      </c>
      <c r="AA295" s="145">
        <f>[6]TOTAL_PEF!Z295</f>
        <v>10814</v>
      </c>
      <c r="AC295" s="7"/>
      <c r="AG295" s="15">
        <f t="shared" si="184"/>
        <v>18758792</v>
      </c>
      <c r="AH295" s="14">
        <f>[6]TOTAL_PEF!$AG295</f>
        <v>19818044.733052891</v>
      </c>
      <c r="AI295" s="15"/>
      <c r="AL295" s="25">
        <f t="shared" si="185"/>
        <v>11689586</v>
      </c>
      <c r="AM295" s="14">
        <f>[6]TOTAL_PEF!$AL295</f>
        <v>11945387.713750618</v>
      </c>
      <c r="AN295" s="15"/>
      <c r="AP295" s="25"/>
      <c r="AQ295" s="25">
        <f t="shared" si="186"/>
        <v>3135539</v>
      </c>
      <c r="AR295" s="14">
        <f>[6]TOTAL_PEF!$AQ295</f>
        <v>3228799</v>
      </c>
      <c r="AV295" s="14">
        <f t="shared" si="179"/>
        <v>12449.697615063254</v>
      </c>
      <c r="AW295" s="14">
        <f>[6]TOTAL_PEF!$AV295</f>
        <v>13128.014177966879</v>
      </c>
      <c r="BA295" s="14">
        <f t="shared" si="180"/>
        <v>69537.511581320578</v>
      </c>
      <c r="BB295" s="14">
        <f>[6]TOTAL_PEF!$BA295</f>
        <v>70557.066018482554</v>
      </c>
      <c r="BC295" s="14"/>
      <c r="BF295" s="15">
        <f>SUM(TOTAL_PEF_B!O284:O295)</f>
        <v>2044574</v>
      </c>
      <c r="BG295" s="14">
        <f>[6]TOTAL_PEF!$BF295</f>
        <v>2087488</v>
      </c>
      <c r="BH295" s="14"/>
      <c r="BK295" s="15">
        <f>SUM('Billing Mo'!AH284:AH295)</f>
        <v>1098166</v>
      </c>
      <c r="BL295" s="14">
        <f>[6]TOTAL_PEF!$BK295</f>
        <v>1141879</v>
      </c>
      <c r="BM295" s="14"/>
      <c r="BP295" s="14">
        <f t="shared" si="183"/>
        <v>36750854</v>
      </c>
      <c r="BQ295" s="14">
        <f>[6]TOTAL_PEF!$BP295</f>
        <v>38246426.09928789</v>
      </c>
      <c r="BR295" s="14"/>
      <c r="BU295" s="15">
        <f t="shared" si="181"/>
        <v>1506766.8773981456</v>
      </c>
      <c r="BV295" s="15">
        <f>AVERAGE([6]TOTAL_PEF!$G284:$G295)</f>
        <v>1509599.5833333333</v>
      </c>
      <c r="BZ295" s="15">
        <f t="shared" si="182"/>
        <v>168104.75</v>
      </c>
      <c r="CA295" s="15">
        <f>AVERAGE([6]TOTAL_PEF!$H284:$H295)</f>
        <v>169301.08333333334</v>
      </c>
    </row>
    <row r="296" spans="1:79">
      <c r="A296" s="2">
        <f t="shared" si="155"/>
        <v>2015</v>
      </c>
      <c r="B296" s="2">
        <f t="shared" si="156"/>
        <v>6</v>
      </c>
      <c r="C296" s="7">
        <f t="shared" si="161"/>
        <v>1101</v>
      </c>
      <c r="D296" s="7">
        <f t="shared" si="162"/>
        <v>6037</v>
      </c>
      <c r="E296" s="7">
        <f t="shared" si="163"/>
        <v>11505</v>
      </c>
      <c r="F296" s="25"/>
      <c r="G296" s="30">
        <f>'Billing Mo'!Y296</f>
        <v>1519995.5636603599</v>
      </c>
      <c r="H296" s="30">
        <f>'Billing Mo'!Z296</f>
        <v>169526</v>
      </c>
      <c r="I296" s="30">
        <f>'Billing Mo'!AC296</f>
        <v>24475</v>
      </c>
      <c r="J296" s="163">
        <f t="shared" si="120"/>
        <v>3245720</v>
      </c>
      <c r="K296" s="28">
        <f>ROUND('Billing Mo'!AE296+'Billing Mo'!AD296+'Billing Mo'!BM296-'Billing Mo'!BU296,0)</f>
        <v>1674048</v>
      </c>
      <c r="L296" s="28">
        <f>ROUND('Billing Mo'!AF296+'Billing Mo'!BQ296-'Billing Mo'!BY296,0)</f>
        <v>1023479</v>
      </c>
      <c r="M296" s="31">
        <f t="shared" si="176"/>
        <v>264612</v>
      </c>
      <c r="N296" s="28">
        <f>'Billing Mo'!AH296</f>
        <v>101549</v>
      </c>
      <c r="O296" s="28">
        <f>'Billing Mo'!AI296</f>
        <v>163063</v>
      </c>
      <c r="P296" s="28">
        <f>ROUND('Billing Mo'!AJ296,0)</f>
        <v>2005</v>
      </c>
      <c r="Q296" s="28">
        <f>ROUND('Billing Mo'!AK296,0)</f>
        <v>281576</v>
      </c>
      <c r="R296" s="25"/>
      <c r="S296" s="164"/>
      <c r="T296" s="38">
        <f t="shared" si="177"/>
        <v>1101</v>
      </c>
      <c r="U296" s="145">
        <f>[6]TOTAL_PEF!T296</f>
        <v>1244</v>
      </c>
      <c r="W296" s="38">
        <f t="shared" si="178"/>
        <v>6037</v>
      </c>
      <c r="X296" s="145">
        <f>[6]TOTAL_PEF!W296</f>
        <v>6510</v>
      </c>
      <c r="Z296" s="38">
        <f t="shared" si="166"/>
        <v>11505</v>
      </c>
      <c r="AA296" s="145">
        <f>[6]TOTAL_PEF!Z296</f>
        <v>11533</v>
      </c>
      <c r="AC296" s="7"/>
      <c r="AG296" s="15">
        <f t="shared" si="184"/>
        <v>18710998</v>
      </c>
      <c r="AH296" s="14">
        <f>[6]TOTAL_PEF!$AG296</f>
        <v>19844339.872365706</v>
      </c>
      <c r="AI296" s="15"/>
      <c r="AL296" s="25">
        <f t="shared" si="185"/>
        <v>11657717</v>
      </c>
      <c r="AM296" s="14">
        <f>[6]TOTAL_PEF!$AL296</f>
        <v>11960438.774304355</v>
      </c>
      <c r="AN296" s="15"/>
      <c r="AP296" s="25"/>
      <c r="AQ296" s="25">
        <f t="shared" si="186"/>
        <v>3136589</v>
      </c>
      <c r="AR296" s="14">
        <f>[6]TOTAL_PEF!$AQ296</f>
        <v>3235789</v>
      </c>
      <c r="AV296" s="14">
        <f t="shared" si="179"/>
        <v>12401.458660295208</v>
      </c>
      <c r="AW296" s="14">
        <f>[6]TOTAL_PEF!$AV296</f>
        <v>13128.275994958034</v>
      </c>
      <c r="BA296" s="14">
        <f t="shared" si="180"/>
        <v>69260.244646652587</v>
      </c>
      <c r="BB296" s="14">
        <f>[6]TOTAL_PEF!$BA296</f>
        <v>70537.259375947178</v>
      </c>
      <c r="BC296" s="14"/>
      <c r="BF296" s="15">
        <f>SUM(TOTAL_PEF_B!O285:O296)</f>
        <v>2029434</v>
      </c>
      <c r="BG296" s="14">
        <f>[6]TOTAL_PEF!$BF296</f>
        <v>2087414</v>
      </c>
      <c r="BH296" s="14"/>
      <c r="BK296" s="15">
        <f>SUM('Billing Mo'!AH285:AH296)</f>
        <v>1108465</v>
      </c>
      <c r="BL296" s="14">
        <f>[6]TOTAL_PEF!$BK296</f>
        <v>1143073</v>
      </c>
      <c r="BM296" s="14"/>
      <c r="BP296" s="14">
        <f t="shared" si="183"/>
        <v>36667374</v>
      </c>
      <c r="BQ296" s="14">
        <f>[6]TOTAL_PEF!$BP296</f>
        <v>38295869.28930638</v>
      </c>
      <c r="BR296" s="14"/>
      <c r="BU296" s="15">
        <f t="shared" si="181"/>
        <v>1508773.9686546356</v>
      </c>
      <c r="BV296" s="15">
        <f>AVERAGE([6]TOTAL_PEF!$G285:$G296)</f>
        <v>1511572.4166666667</v>
      </c>
      <c r="BZ296" s="15">
        <f t="shared" si="182"/>
        <v>168317.58333333334</v>
      </c>
      <c r="CA296" s="15">
        <f>AVERAGE([6]TOTAL_PEF!$H285:$H296)</f>
        <v>169562</v>
      </c>
    </row>
    <row r="297" spans="1:79">
      <c r="A297" s="2">
        <f t="shared" si="155"/>
        <v>2015</v>
      </c>
      <c r="B297" s="2">
        <f t="shared" si="156"/>
        <v>7</v>
      </c>
      <c r="C297" s="7">
        <f t="shared" si="161"/>
        <v>1285</v>
      </c>
      <c r="D297" s="7">
        <f t="shared" si="162"/>
        <v>6807</v>
      </c>
      <c r="E297" s="7">
        <f t="shared" si="163"/>
        <v>11088</v>
      </c>
      <c r="F297" s="25"/>
      <c r="G297" s="30">
        <f>'Billing Mo'!Y297</f>
        <v>1522032.1175496201</v>
      </c>
      <c r="H297" s="30">
        <f>'Billing Mo'!Z297</f>
        <v>169747</v>
      </c>
      <c r="I297" s="30">
        <f>'Billing Mo'!AC297</f>
        <v>24460</v>
      </c>
      <c r="J297" s="163">
        <f t="shared" si="120"/>
        <v>3663540</v>
      </c>
      <c r="K297" s="28">
        <f>ROUND('Billing Mo'!AE297+'Billing Mo'!AD297+'Billing Mo'!BM297-'Billing Mo'!BU297,0)</f>
        <v>1955720</v>
      </c>
      <c r="L297" s="28">
        <f>ROUND('Billing Mo'!AF297+'Billing Mo'!BQ297-'Billing Mo'!BY297,0)</f>
        <v>1155454</v>
      </c>
      <c r="M297" s="31">
        <f t="shared" si="176"/>
        <v>279142</v>
      </c>
      <c r="N297" s="28">
        <f>'Billing Mo'!AH297</f>
        <v>98652</v>
      </c>
      <c r="O297" s="28">
        <f>'Billing Mo'!AI297</f>
        <v>180490</v>
      </c>
      <c r="P297" s="28">
        <f>ROUND('Billing Mo'!AJ297,0)</f>
        <v>2004</v>
      </c>
      <c r="Q297" s="28">
        <f>ROUND('Billing Mo'!AK297,0)</f>
        <v>271220</v>
      </c>
      <c r="R297" s="25"/>
      <c r="T297" s="38">
        <f t="shared" si="177"/>
        <v>1285</v>
      </c>
      <c r="U297" s="145">
        <f>[6]TOTAL_PEF!T297</f>
        <v>1368</v>
      </c>
      <c r="W297" s="38">
        <f t="shared" si="178"/>
        <v>6807</v>
      </c>
      <c r="X297" s="145">
        <f>[6]TOTAL_PEF!W297</f>
        <v>6675</v>
      </c>
      <c r="Z297" s="38">
        <f t="shared" si="166"/>
        <v>11088</v>
      </c>
      <c r="AA297" s="145">
        <f>[6]TOTAL_PEF!Z297</f>
        <v>11182</v>
      </c>
      <c r="AC297" s="7"/>
      <c r="AG297" s="15">
        <f t="shared" si="184"/>
        <v>18802940</v>
      </c>
      <c r="AH297" s="14">
        <f>[6]TOTAL_PEF!$AG297</f>
        <v>19873469.786571719</v>
      </c>
      <c r="AI297" s="15"/>
      <c r="AL297" s="25">
        <f t="shared" si="185"/>
        <v>11726345</v>
      </c>
      <c r="AM297" s="14">
        <f>[6]TOTAL_PEF!$AL297</f>
        <v>11975164.226304591</v>
      </c>
      <c r="AN297" s="15"/>
      <c r="AP297" s="25"/>
      <c r="AQ297" s="25">
        <f t="shared" si="186"/>
        <v>3139585</v>
      </c>
      <c r="AR297" s="14">
        <f>[6]TOTAL_PEF!$AQ297</f>
        <v>3242782</v>
      </c>
      <c r="AV297" s="14">
        <f t="shared" si="179"/>
        <v>12445.55892228946</v>
      </c>
      <c r="AW297" s="14">
        <f>[6]TOTAL_PEF!$AV297</f>
        <v>13130.38404066188</v>
      </c>
      <c r="BA297" s="14">
        <f t="shared" si="180"/>
        <v>69578.305925492998</v>
      </c>
      <c r="BB297" s="14">
        <f>[6]TOTAL_PEF!$BA297</f>
        <v>70514.48899074152</v>
      </c>
      <c r="BC297" s="14"/>
      <c r="BF297" s="15">
        <f>SUM(TOTAL_PEF_B!O286:O297)</f>
        <v>2043088</v>
      </c>
      <c r="BG297" s="14">
        <f>[6]TOTAL_PEF!$BF297</f>
        <v>2087363</v>
      </c>
      <c r="BH297" s="14"/>
      <c r="BK297" s="15">
        <f>SUM('Billing Mo'!AH286:AH297)</f>
        <v>1115867</v>
      </c>
      <c r="BL297" s="14">
        <f>[6]TOTAL_PEF!$BK297</f>
        <v>1144227</v>
      </c>
      <c r="BM297" s="14"/>
      <c r="BP297" s="14">
        <f t="shared" si="183"/>
        <v>36851970</v>
      </c>
      <c r="BQ297" s="14">
        <f>[6]TOTAL_PEF!$BP297</f>
        <v>38347806.387504444</v>
      </c>
      <c r="BR297" s="14"/>
      <c r="BU297" s="15">
        <f t="shared" si="181"/>
        <v>1510815.232759434</v>
      </c>
      <c r="BV297" s="15">
        <f>AVERAGE([6]TOTAL_PEF!$G286:$G297)</f>
        <v>1513548.25</v>
      </c>
      <c r="BZ297" s="15">
        <f t="shared" si="182"/>
        <v>168534.5</v>
      </c>
      <c r="CA297" s="15">
        <f>AVERAGE([6]TOTAL_PEF!$H286:$H297)</f>
        <v>169825.58333333334</v>
      </c>
    </row>
    <row r="298" spans="1:79">
      <c r="A298" s="2">
        <f t="shared" si="155"/>
        <v>2015</v>
      </c>
      <c r="B298" s="2">
        <f t="shared" si="156"/>
        <v>8</v>
      </c>
      <c r="C298" s="7">
        <f t="shared" si="161"/>
        <v>1251</v>
      </c>
      <c r="D298" s="7">
        <f t="shared" si="162"/>
        <v>6476</v>
      </c>
      <c r="E298" s="7">
        <f t="shared" si="163"/>
        <v>11193</v>
      </c>
      <c r="F298" s="25"/>
      <c r="G298" s="30">
        <f>'Billing Mo'!Y298</f>
        <v>1523992.0282306401</v>
      </c>
      <c r="H298" s="30">
        <f>'Billing Mo'!Z298</f>
        <v>169964</v>
      </c>
      <c r="I298" s="30">
        <f>'Billing Mo'!AC298</f>
        <v>24529</v>
      </c>
      <c r="J298" s="163">
        <f t="shared" si="120"/>
        <v>3554659</v>
      </c>
      <c r="K298" s="28">
        <f>ROUND('Billing Mo'!AE298+'Billing Mo'!AD298+'Billing Mo'!BM298-'Billing Mo'!BU298,0)</f>
        <v>1906625</v>
      </c>
      <c r="L298" s="28">
        <f>ROUND('Billing Mo'!AF298+'Billing Mo'!BQ298-'Billing Mo'!BY298,0)</f>
        <v>1100712</v>
      </c>
      <c r="M298" s="31">
        <f t="shared" si="176"/>
        <v>270768</v>
      </c>
      <c r="N298" s="28">
        <f>'Billing Mo'!AH298</f>
        <v>103104</v>
      </c>
      <c r="O298" s="28">
        <f>'Billing Mo'!AI298</f>
        <v>167664</v>
      </c>
      <c r="P298" s="28">
        <f>ROUND('Billing Mo'!AJ298,0)</f>
        <v>2011</v>
      </c>
      <c r="Q298" s="28">
        <f>ROUND('Billing Mo'!AK298,0)</f>
        <v>274543</v>
      </c>
      <c r="R298" s="25"/>
      <c r="T298" s="38">
        <f t="shared" si="177"/>
        <v>1251</v>
      </c>
      <c r="U298" s="145">
        <f>[6]TOTAL_PEF!T298</f>
        <v>1405</v>
      </c>
      <c r="W298" s="38">
        <f t="shared" si="178"/>
        <v>6476</v>
      </c>
      <c r="X298" s="145">
        <f>[6]TOTAL_PEF!W298</f>
        <v>6659</v>
      </c>
      <c r="Z298" s="38">
        <f t="shared" si="166"/>
        <v>11193</v>
      </c>
      <c r="AA298" s="145">
        <f>[6]TOTAL_PEF!Z298</f>
        <v>11364</v>
      </c>
      <c r="AC298" s="7"/>
      <c r="AG298" s="15">
        <f t="shared" si="184"/>
        <v>18730750</v>
      </c>
      <c r="AH298" s="14">
        <f>[6]TOTAL_PEF!$AG298</f>
        <v>19903340.112633593</v>
      </c>
      <c r="AI298" s="15"/>
      <c r="AL298" s="25">
        <f t="shared" si="185"/>
        <v>11692526</v>
      </c>
      <c r="AM298" s="14">
        <f>[6]TOTAL_PEF!$AL298</f>
        <v>11989699.42959859</v>
      </c>
      <c r="AN298" s="15"/>
      <c r="AP298" s="25"/>
      <c r="AQ298" s="25">
        <f t="shared" si="186"/>
        <v>3138498</v>
      </c>
      <c r="AR298" s="14">
        <f>[6]TOTAL_PEF!$AQ298</f>
        <v>3249607</v>
      </c>
      <c r="AV298" s="14">
        <f t="shared" si="179"/>
        <v>12381.105586200798</v>
      </c>
      <c r="AW298" s="14">
        <f>[6]TOTAL_PEF!$AV298</f>
        <v>13132.975863551876</v>
      </c>
      <c r="BA298" s="14">
        <f t="shared" si="180"/>
        <v>69287.503240668724</v>
      </c>
      <c r="BB298" s="14">
        <f>[6]TOTAL_PEF!$BA298</f>
        <v>70489.738192346122</v>
      </c>
      <c r="BC298" s="14"/>
      <c r="BF298" s="15">
        <f>SUM(TOTAL_PEF_B!O287:O298)</f>
        <v>2029099</v>
      </c>
      <c r="BG298" s="14">
        <f>[6]TOTAL_PEF!$BF298</f>
        <v>2087300</v>
      </c>
      <c r="BH298" s="14"/>
      <c r="BK298" s="15">
        <f>SUM('Billing Mo'!AH287:AH298)</f>
        <v>1127721</v>
      </c>
      <c r="BL298" s="14">
        <f>[6]TOTAL_PEF!$BK298</f>
        <v>1145371</v>
      </c>
      <c r="BM298" s="14"/>
      <c r="BP298" s="14">
        <f t="shared" si="183"/>
        <v>36742713</v>
      </c>
      <c r="BQ298" s="14">
        <f>[6]TOTAL_PEF!$BP298</f>
        <v>38400102.667391934</v>
      </c>
      <c r="BR298" s="14"/>
      <c r="BU298" s="15">
        <f t="shared" si="181"/>
        <v>1512849.5488218851</v>
      </c>
      <c r="BV298" s="15">
        <f>AVERAGE([6]TOTAL_PEF!$G287:$G298)</f>
        <v>1515524</v>
      </c>
      <c r="BZ298" s="15">
        <f t="shared" si="182"/>
        <v>168753.75</v>
      </c>
      <c r="CA298" s="15">
        <f>AVERAGE([6]TOTAL_PEF!$H287:$H298)</f>
        <v>170091.41666666666</v>
      </c>
    </row>
    <row r="299" spans="1:79">
      <c r="A299" s="2">
        <f t="shared" si="155"/>
        <v>2015</v>
      </c>
      <c r="B299" s="2">
        <f t="shared" si="156"/>
        <v>9</v>
      </c>
      <c r="C299" s="7">
        <f t="shared" si="161"/>
        <v>1255</v>
      </c>
      <c r="D299" s="7">
        <f t="shared" si="162"/>
        <v>6526</v>
      </c>
      <c r="E299" s="7">
        <f t="shared" si="163"/>
        <v>12164</v>
      </c>
      <c r="F299" s="25"/>
      <c r="G299" s="30">
        <f>'Billing Mo'!Y299</f>
        <v>1525951.6750279199</v>
      </c>
      <c r="H299" s="30">
        <f>'Billing Mo'!Z299</f>
        <v>170178</v>
      </c>
      <c r="I299" s="30">
        <f>'Billing Mo'!AC299</f>
        <v>24549</v>
      </c>
      <c r="J299" s="163">
        <f t="shared" si="120"/>
        <v>3598783</v>
      </c>
      <c r="K299" s="28">
        <f>ROUND('Billing Mo'!AE299+'Billing Mo'!AD299+'Billing Mo'!BM299-'Billing Mo'!BU299,0)</f>
        <v>1915361</v>
      </c>
      <c r="L299" s="28">
        <f>ROUND('Billing Mo'!AF299+'Billing Mo'!BQ299-'Billing Mo'!BY299,0)</f>
        <v>1110586</v>
      </c>
      <c r="M299" s="31">
        <f t="shared" si="176"/>
        <v>272236</v>
      </c>
      <c r="N299" s="28">
        <f>'Billing Mo'!AH299</f>
        <v>100406</v>
      </c>
      <c r="O299" s="28">
        <f>'Billing Mo'!AI299</f>
        <v>171830</v>
      </c>
      <c r="P299" s="28">
        <f>ROUND('Billing Mo'!AJ299,0)</f>
        <v>1981</v>
      </c>
      <c r="Q299" s="28">
        <f>ROUND('Billing Mo'!AK299,0)</f>
        <v>298619</v>
      </c>
      <c r="R299" s="25"/>
      <c r="T299" s="38">
        <f t="shared" si="177"/>
        <v>1255</v>
      </c>
      <c r="U299" s="145">
        <f>[6]TOTAL_PEF!T299</f>
        <v>1395</v>
      </c>
      <c r="W299" s="38">
        <f t="shared" si="178"/>
        <v>6526</v>
      </c>
      <c r="X299" s="145">
        <f>[6]TOTAL_PEF!W299</f>
        <v>6729</v>
      </c>
      <c r="Z299" s="38">
        <f t="shared" si="166"/>
        <v>12164</v>
      </c>
      <c r="AA299" s="145">
        <f>[6]TOTAL_PEF!Z299</f>
        <v>12477</v>
      </c>
      <c r="AC299" s="7"/>
      <c r="AG299" s="15">
        <f t="shared" si="184"/>
        <v>18734010</v>
      </c>
      <c r="AH299" s="14">
        <f>[6]TOTAL_PEF!$AG299</f>
        <v>19933305.168997683</v>
      </c>
      <c r="AI299" s="15"/>
      <c r="AL299" s="25">
        <f t="shared" si="185"/>
        <v>11701561</v>
      </c>
      <c r="AM299" s="14">
        <f>[6]TOTAL_PEF!$AL299</f>
        <v>12004590.27268187</v>
      </c>
      <c r="AN299" s="15"/>
      <c r="AP299" s="25"/>
      <c r="AQ299" s="25">
        <f t="shared" si="186"/>
        <v>3139773</v>
      </c>
      <c r="AR299" s="14">
        <f>[6]TOTAL_PEF!$AQ299</f>
        <v>3256108</v>
      </c>
      <c r="AV299" s="14">
        <f t="shared" si="179"/>
        <v>12366.689242388009</v>
      </c>
      <c r="AW299" s="14">
        <f>[6]TOTAL_PEF!$AV299</f>
        <v>13135.65582314397</v>
      </c>
      <c r="BA299" s="14">
        <f t="shared" si="180"/>
        <v>69250.796475190407</v>
      </c>
      <c r="BB299" s="14">
        <f>[6]TOTAL_PEF!$BA299</f>
        <v>70466.359442639543</v>
      </c>
      <c r="BC299" s="14"/>
      <c r="BF299" s="15">
        <f>SUM(TOTAL_PEF_B!O288:O299)</f>
        <v>2025806</v>
      </c>
      <c r="BG299" s="14">
        <f>[6]TOTAL_PEF!$BF299</f>
        <v>2087287</v>
      </c>
      <c r="BH299" s="14"/>
      <c r="BK299" s="15">
        <f>SUM('Billing Mo'!AH288:AH299)</f>
        <v>1136877</v>
      </c>
      <c r="BL299" s="14">
        <f>[6]TOTAL_PEF!$BK299</f>
        <v>1146561</v>
      </c>
      <c r="BM299" s="14"/>
      <c r="BP299" s="14">
        <f t="shared" si="183"/>
        <v>36762120</v>
      </c>
      <c r="BQ299" s="14">
        <f>[6]TOTAL_PEF!$BP299</f>
        <v>38452620.053896599</v>
      </c>
      <c r="BR299" s="14"/>
      <c r="BU299" s="15">
        <f t="shared" si="181"/>
        <v>1514876.7493718036</v>
      </c>
      <c r="BV299" s="15">
        <f>AVERAGE([6]TOTAL_PEF!$G288:$G299)</f>
        <v>1517496</v>
      </c>
      <c r="BZ299" s="15">
        <f t="shared" si="182"/>
        <v>168973.66666666666</v>
      </c>
      <c r="CA299" s="15">
        <f>AVERAGE([6]TOTAL_PEF!$H288:$H299)</f>
        <v>170359.16666666666</v>
      </c>
    </row>
    <row r="300" spans="1:79">
      <c r="A300" s="2">
        <f t="shared" si="155"/>
        <v>2015</v>
      </c>
      <c r="B300" s="2">
        <f t="shared" si="156"/>
        <v>10</v>
      </c>
      <c r="C300" s="7">
        <f t="shared" si="161"/>
        <v>1146</v>
      </c>
      <c r="D300" s="7">
        <f t="shared" si="162"/>
        <v>6228</v>
      </c>
      <c r="E300" s="7">
        <f t="shared" si="163"/>
        <v>11601</v>
      </c>
      <c r="F300" s="25"/>
      <c r="G300" s="30">
        <f>'Billing Mo'!Y300</f>
        <v>1527911.1530164599</v>
      </c>
      <c r="H300" s="30">
        <f>'Billing Mo'!Z300</f>
        <v>170389</v>
      </c>
      <c r="I300" s="30">
        <f>'Billing Mo'!AC300</f>
        <v>24584</v>
      </c>
      <c r="J300" s="163">
        <f t="shared" si="120"/>
        <v>3364472</v>
      </c>
      <c r="K300" s="28">
        <f>ROUND('Billing Mo'!AE300+'Billing Mo'!AD300+'Billing Mo'!BM300-'Billing Mo'!BU300,0)</f>
        <v>1750697</v>
      </c>
      <c r="L300" s="28">
        <f>ROUND('Billing Mo'!AF300+'Billing Mo'!BQ300-'Billing Mo'!BY300,0)</f>
        <v>1061262</v>
      </c>
      <c r="M300" s="31">
        <f t="shared" si="176"/>
        <v>265299</v>
      </c>
      <c r="N300" s="28">
        <f>'Billing Mo'!AH300</f>
        <v>95437</v>
      </c>
      <c r="O300" s="28">
        <f>'Billing Mo'!AI300</f>
        <v>169862</v>
      </c>
      <c r="P300" s="28">
        <f>ROUND('Billing Mo'!AJ300,0)</f>
        <v>2008</v>
      </c>
      <c r="Q300" s="28">
        <f>ROUND('Billing Mo'!AK300,0)</f>
        <v>285206</v>
      </c>
      <c r="R300" s="25"/>
      <c r="T300" s="38">
        <f t="shared" si="177"/>
        <v>1146</v>
      </c>
      <c r="U300" s="145">
        <f>[6]TOTAL_PEF!T300</f>
        <v>1194</v>
      </c>
      <c r="W300" s="38">
        <f t="shared" si="178"/>
        <v>6228</v>
      </c>
      <c r="X300" s="145">
        <f>[6]TOTAL_PEF!W300</f>
        <v>6190</v>
      </c>
      <c r="Z300" s="38">
        <f t="shared" si="166"/>
        <v>11601</v>
      </c>
      <c r="AA300" s="145">
        <f>[6]TOTAL_PEF!Z300</f>
        <v>11717</v>
      </c>
      <c r="AC300" s="7"/>
      <c r="AG300" s="15">
        <f t="shared" si="184"/>
        <v>18773993</v>
      </c>
      <c r="AH300" s="14">
        <f>[6]TOTAL_PEF!$AG300</f>
        <v>19959168.26631248</v>
      </c>
      <c r="AI300" s="15"/>
      <c r="AL300" s="25">
        <f t="shared" si="185"/>
        <v>11730482</v>
      </c>
      <c r="AM300" s="14">
        <f>[6]TOTAL_PEF!$AL300</f>
        <v>12019805.553890545</v>
      </c>
      <c r="AN300" s="15"/>
      <c r="AP300" s="25"/>
      <c r="AQ300" s="25">
        <f t="shared" si="186"/>
        <v>3141994</v>
      </c>
      <c r="AR300" s="14">
        <f>[6]TOTAL_PEF!$AQ300</f>
        <v>3262285</v>
      </c>
      <c r="AV300" s="14">
        <f t="shared" si="179"/>
        <v>12376.578984740234</v>
      </c>
      <c r="AW300" s="14">
        <f>[6]TOTAL_PEF!$AV300</f>
        <v>13135.689018455709</v>
      </c>
      <c r="BA300" s="14">
        <f t="shared" si="180"/>
        <v>69332.060623165002</v>
      </c>
      <c r="BB300" s="14">
        <f>[6]TOTAL_PEF!$BA300</f>
        <v>70444.301824669048</v>
      </c>
      <c r="BC300" s="14"/>
      <c r="BF300" s="15">
        <f>SUM(TOTAL_PEF_B!O289:O300)</f>
        <v>2027918</v>
      </c>
      <c r="BG300" s="14">
        <f>[6]TOTAL_PEF!$BF300</f>
        <v>2087300</v>
      </c>
      <c r="BH300" s="14"/>
      <c r="BK300" s="15">
        <f>SUM('Billing Mo'!AH289:AH300)</f>
        <v>1141064</v>
      </c>
      <c r="BL300" s="14">
        <f>[6]TOTAL_PEF!$BK300</f>
        <v>1147612</v>
      </c>
      <c r="BM300" s="14"/>
      <c r="BP300" s="14">
        <f t="shared" si="183"/>
        <v>36839517</v>
      </c>
      <c r="BQ300" s="14">
        <f>[6]TOTAL_PEF!$BP300</f>
        <v>38500921.3523665</v>
      </c>
      <c r="BR300" s="14"/>
      <c r="BU300" s="15">
        <f t="shared" si="181"/>
        <v>1516896.7954026302</v>
      </c>
      <c r="BV300" s="15">
        <f>AVERAGE([6]TOTAL_PEF!$G289:$G300)</f>
        <v>1519461.0833333333</v>
      </c>
      <c r="BZ300" s="15">
        <f t="shared" si="182"/>
        <v>169192.75</v>
      </c>
      <c r="CA300" s="15">
        <f>AVERAGE([6]TOTAL_PEF!$H289:$H300)</f>
        <v>170628.5</v>
      </c>
    </row>
    <row r="301" spans="1:79">
      <c r="A301" s="2">
        <f t="shared" si="155"/>
        <v>2015</v>
      </c>
      <c r="B301" s="2">
        <f t="shared" si="156"/>
        <v>11</v>
      </c>
      <c r="C301" s="7">
        <f t="shared" si="161"/>
        <v>909</v>
      </c>
      <c r="D301" s="7">
        <f t="shared" si="162"/>
        <v>5588</v>
      </c>
      <c r="E301" s="7">
        <f t="shared" si="163"/>
        <v>10950</v>
      </c>
      <c r="F301" s="25"/>
      <c r="G301" s="30">
        <f>'Billing Mo'!Y301</f>
        <v>1529870.53375683</v>
      </c>
      <c r="H301" s="30">
        <f>'Billing Mo'!Z301</f>
        <v>170600</v>
      </c>
      <c r="I301" s="30">
        <f>'Billing Mo'!AC301</f>
        <v>24632</v>
      </c>
      <c r="J301" s="163">
        <f t="shared" si="120"/>
        <v>2882759</v>
      </c>
      <c r="K301" s="28">
        <f>ROUND('Billing Mo'!AE301+'Billing Mo'!AD301+'Billing Mo'!BM301-'Billing Mo'!BU301,0)</f>
        <v>1390189</v>
      </c>
      <c r="L301" s="28">
        <f>ROUND('Billing Mo'!AF301+'Billing Mo'!BQ301-'Billing Mo'!BY301,0)</f>
        <v>953296</v>
      </c>
      <c r="M301" s="31">
        <f t="shared" si="176"/>
        <v>267588</v>
      </c>
      <c r="N301" s="28">
        <f>'Billing Mo'!AH301</f>
        <v>97528</v>
      </c>
      <c r="O301" s="28">
        <f>'Billing Mo'!AI301</f>
        <v>170060</v>
      </c>
      <c r="P301" s="28">
        <f>ROUND('Billing Mo'!AJ301,0)</f>
        <v>1976</v>
      </c>
      <c r="Q301" s="28">
        <f>ROUND('Billing Mo'!AK301,0)</f>
        <v>269710</v>
      </c>
      <c r="R301" s="25"/>
      <c r="T301" s="38">
        <f t="shared" si="177"/>
        <v>909</v>
      </c>
      <c r="U301" s="145">
        <f>[6]TOTAL_PEF!T301</f>
        <v>909</v>
      </c>
      <c r="W301" s="38">
        <f t="shared" si="178"/>
        <v>5588</v>
      </c>
      <c r="X301" s="145">
        <f>[6]TOTAL_PEF!W301</f>
        <v>5586</v>
      </c>
      <c r="Z301" s="38">
        <f t="shared" si="166"/>
        <v>10950</v>
      </c>
      <c r="AA301" s="145">
        <f>[6]TOTAL_PEF!Z301</f>
        <v>11242</v>
      </c>
      <c r="AC301" s="7"/>
      <c r="AG301" s="15">
        <f t="shared" si="184"/>
        <v>18802538</v>
      </c>
      <c r="AH301" s="14">
        <f>[6]TOTAL_PEF!$AG301</f>
        <v>19978360.613770183</v>
      </c>
      <c r="AI301" s="15"/>
      <c r="AL301" s="25">
        <f t="shared" si="185"/>
        <v>11749522</v>
      </c>
      <c r="AM301" s="14">
        <f>[6]TOTAL_PEF!$AL301</f>
        <v>12034950.686264373</v>
      </c>
      <c r="AN301" s="15"/>
      <c r="AP301" s="25"/>
      <c r="AQ301" s="25">
        <f t="shared" si="186"/>
        <v>3143557</v>
      </c>
      <c r="AR301" s="14">
        <f>[6]TOTAL_PEF!$AQ301</f>
        <v>3268145</v>
      </c>
      <c r="AV301" s="14">
        <f t="shared" si="179"/>
        <v>12378.97002072073</v>
      </c>
      <c r="AW301" s="14">
        <f>[6]TOTAL_PEF!$AV301</f>
        <v>13131.426777647477</v>
      </c>
      <c r="BA301" s="14">
        <f t="shared" si="180"/>
        <v>69355.130422463713</v>
      </c>
      <c r="BB301" s="14">
        <f>[6]TOTAL_PEF!$BA301</f>
        <v>70421.456852989853</v>
      </c>
      <c r="BC301" s="14"/>
      <c r="BF301" s="15">
        <f>SUM(TOTAL_PEF_B!O290:O301)</f>
        <v>2028380</v>
      </c>
      <c r="BG301" s="14">
        <f>[6]TOTAL_PEF!$BF301</f>
        <v>2087348</v>
      </c>
      <c r="BH301" s="14"/>
      <c r="BK301" s="15">
        <f>SUM('Billing Mo'!AH290:AH301)</f>
        <v>1147342</v>
      </c>
      <c r="BL301" s="14">
        <f>[6]TOTAL_PEF!$BK301</f>
        <v>1148913</v>
      </c>
      <c r="BM301" s="14"/>
      <c r="BP301" s="14">
        <f t="shared" si="183"/>
        <v>36895378</v>
      </c>
      <c r="BQ301" s="14">
        <f>[6]TOTAL_PEF!$BP301</f>
        <v>38542448.239810035</v>
      </c>
      <c r="BR301" s="14"/>
      <c r="BU301" s="15">
        <f t="shared" si="181"/>
        <v>1518909.7290426493</v>
      </c>
      <c r="BV301" s="15">
        <f>AVERAGE([6]TOTAL_PEF!$G290:$G301)</f>
        <v>1521415.8333333333</v>
      </c>
      <c r="BZ301" s="15">
        <f t="shared" si="182"/>
        <v>169411</v>
      </c>
      <c r="CA301" s="15">
        <f>AVERAGE([6]TOTAL_PEF!$H290:$H301)</f>
        <v>170898.91666666666</v>
      </c>
    </row>
    <row r="302" spans="1:79">
      <c r="A302" s="2">
        <f t="shared" si="155"/>
        <v>2015</v>
      </c>
      <c r="B302" s="2">
        <f t="shared" si="156"/>
        <v>12</v>
      </c>
      <c r="C302" s="7">
        <f t="shared" si="161"/>
        <v>871</v>
      </c>
      <c r="D302" s="7">
        <f t="shared" si="162"/>
        <v>5345</v>
      </c>
      <c r="E302" s="7">
        <f t="shared" si="163"/>
        <v>10145</v>
      </c>
      <c r="F302" s="25"/>
      <c r="G302" s="30">
        <f>'Billing Mo'!Y302</f>
        <v>1531829.86865829</v>
      </c>
      <c r="H302" s="30">
        <f>'Billing Mo'!Z302</f>
        <v>170811</v>
      </c>
      <c r="I302" s="30">
        <f>'Billing Mo'!AC302</f>
        <v>24593</v>
      </c>
      <c r="J302" s="163">
        <f t="shared" si="120"/>
        <v>2752139</v>
      </c>
      <c r="K302" s="28">
        <f>ROUND('Billing Mo'!AE302+'Billing Mo'!AD302+'Billing Mo'!BM302-'Billing Mo'!BU302,0)</f>
        <v>1334124</v>
      </c>
      <c r="L302" s="28">
        <f>ROUND('Billing Mo'!AF302+'Billing Mo'!BQ302-'Billing Mo'!BY302,0)</f>
        <v>913067</v>
      </c>
      <c r="M302" s="31">
        <f t="shared" si="176"/>
        <v>253455</v>
      </c>
      <c r="N302" s="28">
        <f>'Billing Mo'!AH302</f>
        <v>88409</v>
      </c>
      <c r="O302" s="28">
        <f>'Billing Mo'!AI302</f>
        <v>165046</v>
      </c>
      <c r="P302" s="28">
        <f>ROUND('Billing Mo'!AJ302,0)</f>
        <v>2002</v>
      </c>
      <c r="Q302" s="28">
        <f>ROUND('Billing Mo'!AK302,0)</f>
        <v>249491</v>
      </c>
      <c r="R302" s="25"/>
      <c r="T302" s="38">
        <f t="shared" si="177"/>
        <v>871</v>
      </c>
      <c r="U302" s="145">
        <f>[6]TOTAL_PEF!T302</f>
        <v>863</v>
      </c>
      <c r="W302" s="38">
        <f t="shared" si="178"/>
        <v>5345</v>
      </c>
      <c r="X302" s="145">
        <f>[6]TOTAL_PEF!W302</f>
        <v>5294</v>
      </c>
      <c r="Z302" s="38">
        <f t="shared" si="166"/>
        <v>10145</v>
      </c>
      <c r="AA302" s="145">
        <f>[6]TOTAL_PEF!Z302</f>
        <v>10099</v>
      </c>
      <c r="AC302" s="7"/>
      <c r="AG302" s="15">
        <f t="shared" si="184"/>
        <v>18840473</v>
      </c>
      <c r="AH302" s="14">
        <f>[6]TOTAL_PEF!$AG302</f>
        <v>19995363.411649562</v>
      </c>
      <c r="AI302" s="15"/>
      <c r="AL302" s="25">
        <f t="shared" si="185"/>
        <v>11766450</v>
      </c>
      <c r="AM302" s="14">
        <f>[6]TOTAL_PEF!$AL302</f>
        <v>12049613.666997684</v>
      </c>
      <c r="AN302" s="15"/>
      <c r="AP302" s="25"/>
      <c r="AQ302" s="25">
        <f t="shared" si="186"/>
        <v>3145368</v>
      </c>
      <c r="AR302" s="14">
        <f>[6]TOTAL_PEF!$AQ302</f>
        <v>3273850</v>
      </c>
      <c r="AV302" s="14">
        <f t="shared" si="179"/>
        <v>12387.585824724283</v>
      </c>
      <c r="AW302" s="14">
        <f>[6]TOTAL_PEF!$AV302</f>
        <v>13125.855925742218</v>
      </c>
      <c r="BA302" s="14">
        <f t="shared" si="180"/>
        <v>69366.030947055347</v>
      </c>
      <c r="BB302" s="14">
        <f>[6]TOTAL_PEF!$BA302</f>
        <v>70395.524533564647</v>
      </c>
      <c r="BC302" s="14"/>
      <c r="BF302" s="15">
        <f>SUM(TOTAL_PEF_B!O291:O302)</f>
        <v>2028005</v>
      </c>
      <c r="BG302" s="14">
        <f>[6]TOTAL_PEF!$BF302</f>
        <v>2087409</v>
      </c>
      <c r="BH302" s="14"/>
      <c r="BK302" s="15">
        <f>SUM('Billing Mo'!AH291:AH302)</f>
        <v>1144501</v>
      </c>
      <c r="BL302" s="14">
        <f>[6]TOTAL_PEF!$BK302</f>
        <v>1150000</v>
      </c>
      <c r="BM302" s="14"/>
      <c r="BP302" s="14">
        <f t="shared" si="183"/>
        <v>36948810</v>
      </c>
      <c r="BQ302" s="14">
        <f>[6]TOTAL_PEF!$BP302</f>
        <v>38580946.131212965</v>
      </c>
      <c r="BR302" s="14"/>
      <c r="BU302" s="15">
        <f t="shared" si="181"/>
        <v>1520915.6381703084</v>
      </c>
      <c r="BV302" s="15">
        <f>AVERAGE([6]TOTAL_PEF!$G291:$G302)</f>
        <v>1523356.9166666667</v>
      </c>
      <c r="BZ302" s="15">
        <f t="shared" si="182"/>
        <v>169628.41666666666</v>
      </c>
      <c r="CA302" s="15">
        <f>AVERAGE([6]TOTAL_PEF!$H291:$H302)</f>
        <v>171170.16666666666</v>
      </c>
    </row>
    <row r="303" spans="1:79">
      <c r="A303" s="2">
        <f t="shared" si="155"/>
        <v>2016</v>
      </c>
      <c r="B303" s="2">
        <f t="shared" si="156"/>
        <v>1</v>
      </c>
      <c r="C303" s="7">
        <f t="shared" si="161"/>
        <v>1014</v>
      </c>
      <c r="D303" s="7">
        <f t="shared" si="162"/>
        <v>5325</v>
      </c>
      <c r="E303" s="7">
        <f t="shared" si="163"/>
        <v>9773</v>
      </c>
      <c r="G303" s="30">
        <f>'Billing Mo'!Y303</f>
        <v>1533789.1926768499</v>
      </c>
      <c r="H303" s="30">
        <f>'Billing Mo'!Z303</f>
        <v>171022</v>
      </c>
      <c r="I303" s="30">
        <f>'Billing Mo'!AC303</f>
        <v>24646</v>
      </c>
      <c r="J303" s="163">
        <f t="shared" si="120"/>
        <v>2959556</v>
      </c>
      <c r="K303" s="28">
        <f>ROUND('Billing Mo'!AE303+'Billing Mo'!AD303+'Billing Mo'!BM303-'Billing Mo'!BU303,0)</f>
        <v>1555056</v>
      </c>
      <c r="L303" s="28">
        <f>ROUND('Billing Mo'!AF303+'Billing Mo'!BQ303-'Billing Mo'!BY303,0)</f>
        <v>910775</v>
      </c>
      <c r="M303" s="31">
        <f t="shared" si="176"/>
        <v>250856</v>
      </c>
      <c r="N303" s="28">
        <f>'Billing Mo'!AH303</f>
        <v>87538</v>
      </c>
      <c r="O303" s="28">
        <f>'Billing Mo'!AI303</f>
        <v>163318</v>
      </c>
      <c r="P303" s="28">
        <f>ROUND('Billing Mo'!AJ303,0)</f>
        <v>2000</v>
      </c>
      <c r="Q303" s="28">
        <f>ROUND('Billing Mo'!AK303,0)</f>
        <v>240869</v>
      </c>
      <c r="R303" s="25"/>
      <c r="T303" s="38">
        <f t="shared" ref="T303:T315" si="187">C303</f>
        <v>1014</v>
      </c>
      <c r="U303" s="145">
        <f>[6]TOTAL_PEF!T303</f>
        <v>1050</v>
      </c>
      <c r="X303" s="145">
        <f>[6]TOTAL_PEF!W303</f>
        <v>0</v>
      </c>
      <c r="Z303" s="38"/>
      <c r="AA303" s="145">
        <f>[6]TOTAL_PEF!Z303</f>
        <v>0</v>
      </c>
      <c r="AC303" s="7"/>
      <c r="AG303" s="15">
        <f t="shared" si="184"/>
        <v>18848603</v>
      </c>
      <c r="AH303" s="14">
        <f>[6]TOTAL_PEF!$AG303</f>
        <v>20018146.014926054</v>
      </c>
      <c r="AL303" s="25">
        <f t="shared" si="185"/>
        <v>11769384</v>
      </c>
      <c r="AM303" s="14">
        <f>[6]TOTAL_PEF!$AL303</f>
        <v>12065329.169033995</v>
      </c>
      <c r="AN303" s="15"/>
      <c r="AP303" s="25"/>
      <c r="AQ303" s="25">
        <f t="shared" si="186"/>
        <v>3149253</v>
      </c>
      <c r="AR303" s="14">
        <f>[6]TOTAL_PEF!$AQ303</f>
        <v>3279231</v>
      </c>
      <c r="AV303" s="14">
        <f t="shared" si="179"/>
        <v>12376.664202983819</v>
      </c>
      <c r="AW303" s="14">
        <f>[6]TOTAL_PEF!$AV303</f>
        <v>13124.225501409312</v>
      </c>
      <c r="BA303" s="14">
        <f t="shared" si="180"/>
        <v>69294.885186927888</v>
      </c>
      <c r="BB303" s="14">
        <f>[6]TOTAL_PEF!$BA303</f>
        <v>70375.642481467439</v>
      </c>
      <c r="BC303" s="14"/>
      <c r="BF303" s="15">
        <f>SUM(TOTAL_PEF_B!O292:O303)</f>
        <v>2025028</v>
      </c>
      <c r="BG303" s="14">
        <f>[6]TOTAL_PEF!$BF303</f>
        <v>2087699</v>
      </c>
      <c r="BH303" s="14"/>
      <c r="BK303" s="15">
        <f>SUM('Billing Mo'!AH292:AH303)</f>
        <v>1144232</v>
      </c>
      <c r="BL303" s="14">
        <f>[6]TOTAL_PEF!$BK303</f>
        <v>1150000</v>
      </c>
      <c r="BM303" s="14"/>
      <c r="BP303" s="14">
        <f t="shared" si="183"/>
        <v>36960487</v>
      </c>
      <c r="BQ303" s="14">
        <f>[6]TOTAL_PEF!$BP303</f>
        <v>38625094.66569189</v>
      </c>
      <c r="BR303" s="14"/>
      <c r="BU303" s="15">
        <f t="shared" si="181"/>
        <v>1522914.6311859943</v>
      </c>
      <c r="BV303" s="15">
        <f>AVERAGE([6]TOTAL_PEF!$G292:$G303)</f>
        <v>1525282.0833333333</v>
      </c>
      <c r="BZ303" s="15">
        <f t="shared" si="182"/>
        <v>169844.91666666666</v>
      </c>
      <c r="CA303" s="15">
        <f>AVERAGE([6]TOTAL_PEF!$H292:$H303)</f>
        <v>171441.83333333334</v>
      </c>
    </row>
    <row r="304" spans="1:79">
      <c r="A304" s="2">
        <f t="shared" si="155"/>
        <v>2016</v>
      </c>
      <c r="B304" s="2">
        <f t="shared" si="156"/>
        <v>2</v>
      </c>
      <c r="C304" s="7">
        <f t="shared" si="161"/>
        <v>935</v>
      </c>
      <c r="D304" s="7">
        <f t="shared" si="162"/>
        <v>4891</v>
      </c>
      <c r="E304" s="7">
        <f t="shared" si="163"/>
        <v>9725</v>
      </c>
      <c r="G304" s="30">
        <f>'Billing Mo'!Y304</f>
        <v>1535748.5279121001</v>
      </c>
      <c r="H304" s="30">
        <f>'Billing Mo'!Z304</f>
        <v>171233</v>
      </c>
      <c r="I304" s="30">
        <f>'Billing Mo'!AC304</f>
        <v>24661</v>
      </c>
      <c r="J304" s="163">
        <f t="shared" si="120"/>
        <v>2769976</v>
      </c>
      <c r="K304" s="28">
        <f>ROUND('Billing Mo'!AE304+'Billing Mo'!AD304+'Billing Mo'!BM304-'Billing Mo'!BU304,0)</f>
        <v>1435671</v>
      </c>
      <c r="L304" s="28">
        <f>ROUND('Billing Mo'!AF304+'Billing Mo'!BQ304-'Billing Mo'!BY304,0)</f>
        <v>837583</v>
      </c>
      <c r="M304" s="31">
        <f t="shared" si="176"/>
        <v>254933</v>
      </c>
      <c r="N304" s="28">
        <f>'Billing Mo'!AH304</f>
        <v>88553</v>
      </c>
      <c r="O304" s="28">
        <f>'Billing Mo'!AI304</f>
        <v>166380</v>
      </c>
      <c r="P304" s="28">
        <f>ROUND('Billing Mo'!AJ304,0)</f>
        <v>1956</v>
      </c>
      <c r="Q304" s="28">
        <f>ROUND('Billing Mo'!AK304,0)</f>
        <v>239833</v>
      </c>
      <c r="R304" s="25"/>
      <c r="T304" s="38">
        <f t="shared" si="187"/>
        <v>935</v>
      </c>
      <c r="U304" s="145">
        <f>[6]TOTAL_PEF!T304</f>
        <v>972</v>
      </c>
      <c r="X304" s="145">
        <f>[6]TOTAL_PEF!W304</f>
        <v>0</v>
      </c>
      <c r="Z304" s="38"/>
      <c r="AA304" s="145">
        <f>[6]TOTAL_PEF!Z304</f>
        <v>0</v>
      </c>
      <c r="AC304" s="7"/>
      <c r="AG304" s="15">
        <f t="shared" si="184"/>
        <v>18866089</v>
      </c>
      <c r="AH304" s="14">
        <f>[6]TOTAL_PEF!$AG304</f>
        <v>20040805.382103033</v>
      </c>
      <c r="AL304" s="25">
        <f t="shared" si="185"/>
        <v>11779596</v>
      </c>
      <c r="AM304" s="14">
        <f>[6]TOTAL_PEF!$AL304</f>
        <v>12081361.784240127</v>
      </c>
      <c r="AN304" s="15"/>
      <c r="AP304" s="25"/>
      <c r="AQ304" s="25">
        <f t="shared" si="186"/>
        <v>3152436</v>
      </c>
      <c r="AR304" s="14">
        <f>[6]TOTAL_PEF!$AQ304</f>
        <v>3284450</v>
      </c>
      <c r="AV304" s="14">
        <f t="shared" si="179"/>
        <v>12371.961848625722</v>
      </c>
      <c r="AW304" s="14">
        <f>[6]TOTAL_PEF!$AV304</f>
        <v>13122.645234378137</v>
      </c>
      <c r="BA304" s="14">
        <f t="shared" si="180"/>
        <v>69267.056299054209</v>
      </c>
      <c r="BB304" s="14">
        <f>[6]TOTAL_PEF!$BA304</f>
        <v>70357.533517917662</v>
      </c>
      <c r="BC304" s="14"/>
      <c r="BF304" s="15">
        <f>SUM(TOTAL_PEF_B!O293:O304)</f>
        <v>2024740</v>
      </c>
      <c r="BG304" s="14">
        <f>[6]TOTAL_PEF!$BF304</f>
        <v>2088233</v>
      </c>
      <c r="BH304" s="14"/>
      <c r="BK304" s="15">
        <f>SUM('Billing Mo'!AH293:AH304)</f>
        <v>1143960</v>
      </c>
      <c r="BL304" s="14">
        <f>[6]TOTAL_PEF!$BK304</f>
        <v>1150000</v>
      </c>
      <c r="BM304" s="14"/>
      <c r="BP304" s="14">
        <f t="shared" si="183"/>
        <v>36990782</v>
      </c>
      <c r="BQ304" s="14">
        <f>[6]TOTAL_PEF!$BP304</f>
        <v>38669518.732187487</v>
      </c>
      <c r="BR304" s="14"/>
      <c r="BU304" s="15">
        <f t="shared" si="181"/>
        <v>1524906.820020274</v>
      </c>
      <c r="BV304" s="15">
        <f>AVERAGE([6]TOTAL_PEF!$G293:$G304)</f>
        <v>1527192.5</v>
      </c>
      <c r="BZ304" s="15">
        <f t="shared" si="182"/>
        <v>170060.58333333334</v>
      </c>
      <c r="CA304" s="15">
        <f>AVERAGE([6]TOTAL_PEF!$H293:$H304)</f>
        <v>171713.83333333334</v>
      </c>
    </row>
    <row r="305" spans="1:79">
      <c r="A305" s="2">
        <f t="shared" si="155"/>
        <v>2016</v>
      </c>
      <c r="B305" s="2">
        <f t="shared" si="156"/>
        <v>3</v>
      </c>
      <c r="C305" s="7">
        <f t="shared" si="161"/>
        <v>839</v>
      </c>
      <c r="D305" s="7">
        <f t="shared" si="162"/>
        <v>4956</v>
      </c>
      <c r="E305" s="7">
        <f t="shared" si="163"/>
        <v>9792</v>
      </c>
      <c r="G305" s="30">
        <f>'Billing Mo'!Y305</f>
        <v>1537707.88684675</v>
      </c>
      <c r="H305" s="30">
        <f>'Billing Mo'!Z305</f>
        <v>171444</v>
      </c>
      <c r="I305" s="30">
        <f>'Billing Mo'!AC305</f>
        <v>24662</v>
      </c>
      <c r="J305" s="163">
        <f t="shared" si="120"/>
        <v>2637125</v>
      </c>
      <c r="K305" s="28">
        <f>ROUND('Billing Mo'!AE305+'Billing Mo'!AD305+'Billing Mo'!BM305-'Billing Mo'!BU305,0)</f>
        <v>1289616</v>
      </c>
      <c r="L305" s="28">
        <f>ROUND('Billing Mo'!AF305+'Billing Mo'!BQ305-'Billing Mo'!BY305,0)</f>
        <v>849723</v>
      </c>
      <c r="M305" s="31">
        <f t="shared" si="176"/>
        <v>254301</v>
      </c>
      <c r="N305" s="28">
        <f>'Billing Mo'!AH305</f>
        <v>89876</v>
      </c>
      <c r="O305" s="28">
        <f>'Billing Mo'!AI305</f>
        <v>164425</v>
      </c>
      <c r="P305" s="28">
        <f>ROUND('Billing Mo'!AJ305,0)</f>
        <v>2002</v>
      </c>
      <c r="Q305" s="28">
        <f>ROUND('Billing Mo'!AK305,0)</f>
        <v>241483</v>
      </c>
      <c r="R305" s="25"/>
      <c r="T305" s="38">
        <f t="shared" si="187"/>
        <v>839</v>
      </c>
      <c r="U305" s="145">
        <f>[6]TOTAL_PEF!T305</f>
        <v>860</v>
      </c>
      <c r="X305" s="145">
        <f>[6]TOTAL_PEF!W305</f>
        <v>0</v>
      </c>
      <c r="Z305" s="38"/>
      <c r="AA305" s="145">
        <f>[6]TOTAL_PEF!Z305</f>
        <v>0</v>
      </c>
      <c r="AC305" s="7"/>
      <c r="AG305" s="15">
        <f t="shared" si="184"/>
        <v>18884074</v>
      </c>
      <c r="AH305" s="14">
        <f>[6]TOTAL_PEF!$AG305</f>
        <v>20062425.915120881</v>
      </c>
      <c r="AL305" s="25">
        <f t="shared" si="185"/>
        <v>11789201</v>
      </c>
      <c r="AM305" s="14">
        <f>[6]TOTAL_PEF!$AL305</f>
        <v>12097598.516106201</v>
      </c>
      <c r="AN305" s="15"/>
      <c r="AP305" s="25"/>
      <c r="AQ305" s="25">
        <f t="shared" si="186"/>
        <v>3155972</v>
      </c>
      <c r="AR305" s="14">
        <f>[6]TOTAL_PEF!$AQ305</f>
        <v>3289340</v>
      </c>
      <c r="AV305" s="14">
        <f t="shared" si="179"/>
        <v>12367.652834491559</v>
      </c>
      <c r="AW305" s="14">
        <f>[6]TOTAL_PEF!$AV305</f>
        <v>13120.493222358742</v>
      </c>
      <c r="BA305" s="14">
        <f t="shared" si="180"/>
        <v>69236.038067719666</v>
      </c>
      <c r="BB305" s="14">
        <f>[6]TOTAL_PEF!$BA305</f>
        <v>70340.532326376269</v>
      </c>
      <c r="BC305" s="14"/>
      <c r="BF305" s="15">
        <f>SUM(TOTAL_PEF_B!O294:O305)</f>
        <v>2024014</v>
      </c>
      <c r="BG305" s="14">
        <f>[6]TOTAL_PEF!$BF305</f>
        <v>2088973</v>
      </c>
      <c r="BH305" s="14"/>
      <c r="BK305" s="15">
        <f>SUM('Billing Mo'!AH294:AH305)</f>
        <v>1143684</v>
      </c>
      <c r="BL305" s="14">
        <f>[6]TOTAL_PEF!$BK305</f>
        <v>1150000</v>
      </c>
      <c r="BM305" s="14"/>
      <c r="BP305" s="14">
        <f t="shared" si="183"/>
        <v>37020880</v>
      </c>
      <c r="BQ305" s="14">
        <f>[6]TOTAL_PEF!$BP305</f>
        <v>38712985.280615374</v>
      </c>
      <c r="BR305" s="14"/>
      <c r="BU305" s="15">
        <f t="shared" si="181"/>
        <v>1526892.3095363015</v>
      </c>
      <c r="BV305" s="15">
        <f>AVERAGE([6]TOTAL_PEF!$G294:$G305)</f>
        <v>1529090.8333333333</v>
      </c>
      <c r="BZ305" s="15">
        <f t="shared" si="182"/>
        <v>170275.5</v>
      </c>
      <c r="CA305" s="15">
        <f>AVERAGE([6]TOTAL_PEF!$H294:$H305)</f>
        <v>171986.16666666666</v>
      </c>
    </row>
    <row r="306" spans="1:79">
      <c r="A306" s="2">
        <f t="shared" si="155"/>
        <v>2016</v>
      </c>
      <c r="B306" s="2">
        <f t="shared" si="156"/>
        <v>4</v>
      </c>
      <c r="C306" s="7">
        <f t="shared" si="161"/>
        <v>869</v>
      </c>
      <c r="D306" s="7">
        <f t="shared" si="162"/>
        <v>5653</v>
      </c>
      <c r="E306" s="7">
        <f t="shared" si="163"/>
        <v>10038</v>
      </c>
      <c r="G306" s="30">
        <f>'Billing Mo'!Y306</f>
        <v>1539667.27510297</v>
      </c>
      <c r="H306" s="30">
        <f>'Billing Mo'!Z306</f>
        <v>171655</v>
      </c>
      <c r="I306" s="30">
        <f>'Billing Mo'!AC306</f>
        <v>24632</v>
      </c>
      <c r="J306" s="163">
        <f t="shared" si="120"/>
        <v>2840171</v>
      </c>
      <c r="K306" s="28">
        <f>ROUND('Billing Mo'!AE306+'Billing Mo'!AD306+'Billing Mo'!BM306-'Billing Mo'!BU306,0)</f>
        <v>1337777</v>
      </c>
      <c r="L306" s="28">
        <f>ROUND('Billing Mo'!AF306+'Billing Mo'!BQ306-'Billing Mo'!BY306,0)</f>
        <v>970281</v>
      </c>
      <c r="M306" s="31">
        <f t="shared" si="176"/>
        <v>282875</v>
      </c>
      <c r="N306" s="28">
        <f>'Billing Mo'!AH306</f>
        <v>94909</v>
      </c>
      <c r="O306" s="28">
        <f>'Billing Mo'!AI306</f>
        <v>187966</v>
      </c>
      <c r="P306" s="28">
        <f>ROUND('Billing Mo'!AJ306,0)</f>
        <v>1979</v>
      </c>
      <c r="Q306" s="28">
        <f>ROUND('Billing Mo'!AK306,0)</f>
        <v>247259</v>
      </c>
      <c r="R306" s="25"/>
      <c r="T306" s="38">
        <f t="shared" si="187"/>
        <v>869</v>
      </c>
      <c r="U306" s="145">
        <f>[6]TOTAL_PEF!T306</f>
        <v>873</v>
      </c>
      <c r="X306" s="145">
        <f>[6]TOTAL_PEF!W306</f>
        <v>0</v>
      </c>
      <c r="Z306" s="38"/>
      <c r="AA306" s="145">
        <f>[6]TOTAL_PEF!Z306</f>
        <v>0</v>
      </c>
      <c r="AC306" s="7"/>
      <c r="AG306" s="15">
        <f t="shared" si="184"/>
        <v>18989650</v>
      </c>
      <c r="AH306" s="14">
        <f>[6]TOTAL_PEF!$AG306</f>
        <v>20085910.591776475</v>
      </c>
      <c r="AL306" s="25">
        <f t="shared" si="185"/>
        <v>11862389</v>
      </c>
      <c r="AM306" s="14">
        <f>[6]TOTAL_PEF!$AL306</f>
        <v>12113959.402178576</v>
      </c>
      <c r="AN306" s="15"/>
      <c r="AP306" s="25"/>
      <c r="AQ306" s="25">
        <f t="shared" si="186"/>
        <v>3159568</v>
      </c>
      <c r="AR306" s="14">
        <f>[6]TOTAL_PEF!$AQ306</f>
        <v>3293902</v>
      </c>
      <c r="AV306" s="14">
        <f t="shared" si="179"/>
        <v>12420.699731478626</v>
      </c>
      <c r="AW306" s="14">
        <f>[6]TOTAL_PEF!$AV306</f>
        <v>13119.647705981988</v>
      </c>
      <c r="BA306" s="14">
        <f t="shared" si="180"/>
        <v>69578.379910796109</v>
      </c>
      <c r="BB306" s="14">
        <f>[6]TOTAL_PEF!$BA306</f>
        <v>70324.20357269849</v>
      </c>
      <c r="BC306" s="14"/>
      <c r="BF306" s="15">
        <f>SUM(TOTAL_PEF_B!O295:O306)</f>
        <v>2041367</v>
      </c>
      <c r="BG306" s="14">
        <f>[6]TOTAL_PEF!$BF306</f>
        <v>2089691</v>
      </c>
      <c r="BH306" s="14"/>
      <c r="BK306" s="15">
        <f>SUM('Billing Mo'!AH295:AH306)</f>
        <v>1143393</v>
      </c>
      <c r="BL306" s="14">
        <f>[6]TOTAL_PEF!$BK306</f>
        <v>1150000</v>
      </c>
      <c r="BM306" s="14"/>
      <c r="BP306" s="14">
        <f t="shared" si="183"/>
        <v>37220276</v>
      </c>
      <c r="BQ306" s="14">
        <f>[6]TOTAL_PEF!$BP306</f>
        <v>38758090.103206724</v>
      </c>
      <c r="BR306" s="14"/>
      <c r="BU306" s="15">
        <f t="shared" si="181"/>
        <v>1528871.1916828032</v>
      </c>
      <c r="BV306" s="15">
        <f>AVERAGE([6]TOTAL_PEF!$G295:$G306)</f>
        <v>1530979.4166666667</v>
      </c>
      <c r="BZ306" s="15">
        <f t="shared" si="182"/>
        <v>170489.58333333334</v>
      </c>
      <c r="CA306" s="15">
        <f>AVERAGE([6]TOTAL_PEF!$H295:$H306)</f>
        <v>172258.75</v>
      </c>
    </row>
    <row r="307" spans="1:79">
      <c r="A307" s="2">
        <f t="shared" si="155"/>
        <v>2016</v>
      </c>
      <c r="B307" s="2">
        <f t="shared" si="156"/>
        <v>5</v>
      </c>
      <c r="C307" s="7">
        <f t="shared" si="161"/>
        <v>920</v>
      </c>
      <c r="D307" s="7">
        <f t="shared" si="162"/>
        <v>5618</v>
      </c>
      <c r="E307" s="7">
        <f t="shared" si="163"/>
        <v>10604</v>
      </c>
      <c r="G307" s="30">
        <f>'Billing Mo'!Y307</f>
        <v>1541626.69367879</v>
      </c>
      <c r="H307" s="30">
        <f>'Billing Mo'!Z307</f>
        <v>171865</v>
      </c>
      <c r="I307" s="30">
        <f>'Billing Mo'!AC307</f>
        <v>24677</v>
      </c>
      <c r="J307" s="163">
        <f t="shared" si="120"/>
        <v>2910987</v>
      </c>
      <c r="K307" s="28">
        <f>ROUND('Billing Mo'!AE307+'Billing Mo'!AD307+'Billing Mo'!BM307-'Billing Mo'!BU307,0)</f>
        <v>1418950</v>
      </c>
      <c r="L307" s="28">
        <f>ROUND('Billing Mo'!AF307+'Billing Mo'!BQ307-'Billing Mo'!BY307,0)</f>
        <v>965582</v>
      </c>
      <c r="M307" s="31">
        <f t="shared" si="176"/>
        <v>262825</v>
      </c>
      <c r="N307" s="28">
        <f>'Billing Mo'!AH307</f>
        <v>97134</v>
      </c>
      <c r="O307" s="28">
        <f>'Billing Mo'!AI307</f>
        <v>165691</v>
      </c>
      <c r="P307" s="28">
        <f>ROUND('Billing Mo'!AJ307,0)</f>
        <v>1958</v>
      </c>
      <c r="Q307" s="28">
        <f>ROUND('Billing Mo'!AK307,0)</f>
        <v>261672</v>
      </c>
      <c r="R307" s="25"/>
      <c r="T307" s="38">
        <f t="shared" si="187"/>
        <v>920</v>
      </c>
      <c r="U307" s="145">
        <f>[6]TOTAL_PEF!T307</f>
        <v>999</v>
      </c>
      <c r="X307" s="145">
        <f>[6]TOTAL_PEF!W307</f>
        <v>0</v>
      </c>
      <c r="Z307" s="38"/>
      <c r="AA307" s="145">
        <f>[6]TOTAL_PEF!Z307</f>
        <v>0</v>
      </c>
      <c r="AC307" s="7"/>
      <c r="AG307" s="15">
        <f t="shared" si="184"/>
        <v>18963834</v>
      </c>
      <c r="AH307" s="14">
        <f>[6]TOTAL_PEF!$AG307</f>
        <v>20113139.478326604</v>
      </c>
      <c r="AL307" s="25">
        <f t="shared" si="185"/>
        <v>11851800</v>
      </c>
      <c r="AM307" s="14">
        <f>[6]TOTAL_PEF!$AL307</f>
        <v>12130327.473731926</v>
      </c>
      <c r="AN307" s="15"/>
      <c r="AP307" s="25"/>
      <c r="AQ307" s="25">
        <f t="shared" si="186"/>
        <v>3161481</v>
      </c>
      <c r="AR307" s="14">
        <f>[6]TOTAL_PEF!$AQ307</f>
        <v>3297968</v>
      </c>
      <c r="AV307" s="14">
        <f t="shared" si="179"/>
        <v>12387.832895525773</v>
      </c>
      <c r="AW307" s="14">
        <f>[6]TOTAL_PEF!$AV307</f>
        <v>13121.311803500223</v>
      </c>
      <c r="BA307" s="14">
        <f t="shared" si="180"/>
        <v>69429.427552950205</v>
      </c>
      <c r="BB307" s="14">
        <f>[6]TOTAL_PEF!$BA307</f>
        <v>70307.934103201056</v>
      </c>
      <c r="BC307" s="14"/>
      <c r="BF307" s="15">
        <f>SUM(TOTAL_PEF_B!O296:O307)</f>
        <v>2035795</v>
      </c>
      <c r="BG307" s="14">
        <f>[6]TOTAL_PEF!$BF307</f>
        <v>2090319</v>
      </c>
      <c r="BH307" s="14"/>
      <c r="BK307" s="15">
        <f>SUM('Billing Mo'!AH296:AH307)</f>
        <v>1143095</v>
      </c>
      <c r="BL307" s="14">
        <f>[6]TOTAL_PEF!$BK307</f>
        <v>1150000</v>
      </c>
      <c r="BM307" s="14"/>
      <c r="BP307" s="14">
        <f t="shared" si="183"/>
        <v>37179887</v>
      </c>
      <c r="BQ307" s="14">
        <f>[6]TOTAL_PEF!$BP307</f>
        <v>38806360.510444768</v>
      </c>
      <c r="BR307" s="14"/>
      <c r="BU307" s="15">
        <f t="shared" si="181"/>
        <v>1530843.5430097983</v>
      </c>
      <c r="BV307" s="15">
        <f>AVERAGE([6]TOTAL_PEF!$G296:$G307)</f>
        <v>1532860.4166666667</v>
      </c>
      <c r="BZ307" s="15">
        <f t="shared" ref="BZ307:BZ338" si="188">AVERAGE(H296:H307)</f>
        <v>170702.83333333334</v>
      </c>
      <c r="CA307" s="15">
        <f>AVERAGE([6]TOTAL_PEF!$H296:$H307)</f>
        <v>172531.41666666666</v>
      </c>
    </row>
    <row r="308" spans="1:79">
      <c r="A308" s="2">
        <f t="shared" si="155"/>
        <v>2016</v>
      </c>
      <c r="B308" s="2">
        <f t="shared" si="156"/>
        <v>6</v>
      </c>
      <c r="C308" s="7">
        <f t="shared" si="161"/>
        <v>1152</v>
      </c>
      <c r="D308" s="7">
        <f t="shared" si="162"/>
        <v>6337</v>
      </c>
      <c r="E308" s="7">
        <f t="shared" si="163"/>
        <v>11633</v>
      </c>
      <c r="G308" s="30">
        <f>'Billing Mo'!Y308</f>
        <v>1543586.1406851499</v>
      </c>
      <c r="H308" s="30">
        <f>'Billing Mo'!Z308</f>
        <v>172076</v>
      </c>
      <c r="I308" s="30">
        <f>'Billing Mo'!AC308</f>
        <v>24637</v>
      </c>
      <c r="J308" s="163">
        <f t="shared" si="120"/>
        <v>3433714</v>
      </c>
      <c r="K308" s="28">
        <f>ROUND('Billing Mo'!AE308+'Billing Mo'!AD308+'Billing Mo'!BM308-'Billing Mo'!BU308,0)</f>
        <v>1777946</v>
      </c>
      <c r="L308" s="28">
        <f>ROUND('Billing Mo'!AF308+'Billing Mo'!BQ308-'Billing Mo'!BY308,0)</f>
        <v>1090434</v>
      </c>
      <c r="M308" s="31">
        <f t="shared" si="176"/>
        <v>276761</v>
      </c>
      <c r="N308" s="28">
        <f>'Billing Mo'!AH308</f>
        <v>101238</v>
      </c>
      <c r="O308" s="28">
        <f>'Billing Mo'!AI308</f>
        <v>175523</v>
      </c>
      <c r="P308" s="28">
        <f>ROUND('Billing Mo'!AJ308,0)</f>
        <v>1979</v>
      </c>
      <c r="Q308" s="28">
        <f>ROUND('Billing Mo'!AK308,0)</f>
        <v>286594</v>
      </c>
      <c r="R308" s="25"/>
      <c r="T308" s="38">
        <f t="shared" si="187"/>
        <v>1152</v>
      </c>
      <c r="U308" s="145">
        <f>[6]TOTAL_PEF!T308</f>
        <v>1247</v>
      </c>
      <c r="X308" s="145">
        <f>[6]TOTAL_PEF!W308</f>
        <v>0</v>
      </c>
      <c r="Z308" s="38"/>
      <c r="AA308" s="145">
        <f>[6]TOTAL_PEF!Z308</f>
        <v>0</v>
      </c>
      <c r="AC308" s="7"/>
      <c r="AG308" s="15">
        <f t="shared" si="184"/>
        <v>19067732</v>
      </c>
      <c r="AH308" s="14">
        <f>[6]TOTAL_PEF!$AG308</f>
        <v>20146963.545154061</v>
      </c>
      <c r="AL308" s="25">
        <f t="shared" si="185"/>
        <v>11918755</v>
      </c>
      <c r="AM308" s="14">
        <f>[6]TOTAL_PEF!$AL308</f>
        <v>12146745.973921204</v>
      </c>
      <c r="AN308" s="15"/>
      <c r="AP308" s="25"/>
      <c r="AQ308" s="25">
        <f t="shared" si="186"/>
        <v>3166499</v>
      </c>
      <c r="AR308" s="14">
        <f>[6]TOTAL_PEF!$AQ308</f>
        <v>3301703</v>
      </c>
      <c r="AV308" s="14">
        <f t="shared" si="179"/>
        <v>12439.727794020395</v>
      </c>
      <c r="AW308" s="14">
        <f>[6]TOTAL_PEF!$AV308</f>
        <v>13127.309709040679</v>
      </c>
      <c r="BA308" s="14">
        <f t="shared" si="180"/>
        <v>69734.849223592173</v>
      </c>
      <c r="BB308" s="14">
        <f>[6]TOTAL_PEF!$BA308</f>
        <v>70291.973904494225</v>
      </c>
      <c r="BC308" s="14"/>
      <c r="BF308" s="15">
        <f>SUM(TOTAL_PEF_B!O297:O308)</f>
        <v>2048255</v>
      </c>
      <c r="BG308" s="14">
        <f>[6]TOTAL_PEF!$BF308</f>
        <v>2090869</v>
      </c>
      <c r="BH308" s="14"/>
      <c r="BK308" s="15">
        <f>SUM('Billing Mo'!AH297:AH308)</f>
        <v>1142784</v>
      </c>
      <c r="BL308" s="14">
        <f>[6]TOTAL_PEF!$BK308</f>
        <v>1150000</v>
      </c>
      <c r="BM308" s="14"/>
      <c r="BP308" s="14">
        <f t="shared" si="183"/>
        <v>37367881</v>
      </c>
      <c r="BQ308" s="14">
        <f>[6]TOTAL_PEF!$BP308</f>
        <v>38860867.344206072</v>
      </c>
      <c r="BR308" s="14"/>
      <c r="BU308" s="15">
        <f t="shared" si="181"/>
        <v>1532809.4244285307</v>
      </c>
      <c r="BV308" s="15">
        <f>AVERAGE([6]TOTAL_PEF!$G297:$G308)</f>
        <v>1534736.6666666667</v>
      </c>
      <c r="BZ308" s="15">
        <f t="shared" si="188"/>
        <v>170915.33333333334</v>
      </c>
      <c r="CA308" s="15">
        <f>AVERAGE([6]TOTAL_PEF!$H297:$H308)</f>
        <v>172804.16666666666</v>
      </c>
    </row>
    <row r="309" spans="1:79">
      <c r="A309" s="2">
        <f t="shared" si="155"/>
        <v>2016</v>
      </c>
      <c r="B309" s="2">
        <f t="shared" si="156"/>
        <v>7</v>
      </c>
      <c r="C309" s="7">
        <f t="shared" si="161"/>
        <v>1248</v>
      </c>
      <c r="D309" s="7">
        <f t="shared" si="162"/>
        <v>6588</v>
      </c>
      <c r="E309" s="7">
        <f t="shared" si="163"/>
        <v>11125</v>
      </c>
      <c r="G309" s="30">
        <f>'Billing Mo'!Y309</f>
        <v>1545545.6126371</v>
      </c>
      <c r="H309" s="30">
        <f>'Billing Mo'!Z309</f>
        <v>172287</v>
      </c>
      <c r="I309" s="30">
        <f>'Billing Mo'!AC309</f>
        <v>24621</v>
      </c>
      <c r="J309" s="163">
        <f t="shared" si="120"/>
        <v>3606857</v>
      </c>
      <c r="K309" s="28">
        <f>ROUND('Billing Mo'!AE309+'Billing Mo'!AD309+'Billing Mo'!BM309-'Billing Mo'!BU309,0)</f>
        <v>1929313</v>
      </c>
      <c r="L309" s="28">
        <f>ROUND('Billing Mo'!AF309+'Billing Mo'!BQ309-'Billing Mo'!BY309,0)</f>
        <v>1135097</v>
      </c>
      <c r="M309" s="31">
        <f t="shared" si="176"/>
        <v>266564</v>
      </c>
      <c r="N309" s="28">
        <f>'Billing Mo'!AH309</f>
        <v>98350</v>
      </c>
      <c r="O309" s="28">
        <f>'Billing Mo'!AI309</f>
        <v>168214</v>
      </c>
      <c r="P309" s="28">
        <f>ROUND('Billing Mo'!AJ309,0)</f>
        <v>1978</v>
      </c>
      <c r="Q309" s="28">
        <f>ROUND('Billing Mo'!AK309,0)</f>
        <v>273905</v>
      </c>
      <c r="R309" s="25"/>
      <c r="T309" s="38">
        <f t="shared" si="187"/>
        <v>1248</v>
      </c>
      <c r="U309" s="145">
        <f>[6]TOTAL_PEF!T309</f>
        <v>1372</v>
      </c>
      <c r="X309" s="145">
        <f>[6]TOTAL_PEF!W309</f>
        <v>0</v>
      </c>
      <c r="Z309" s="38"/>
      <c r="AA309" s="145">
        <f>[6]TOTAL_PEF!Z309</f>
        <v>0</v>
      </c>
      <c r="AC309" s="7"/>
      <c r="AG309" s="15">
        <f t="shared" si="184"/>
        <v>19041325</v>
      </c>
      <c r="AH309" s="14">
        <f>[6]TOTAL_PEF!$AG309</f>
        <v>20183527.550366286</v>
      </c>
      <c r="AL309" s="25">
        <f t="shared" si="185"/>
        <v>11898398</v>
      </c>
      <c r="AM309" s="14">
        <f>[6]TOTAL_PEF!$AL309</f>
        <v>12162985.711641701</v>
      </c>
      <c r="AN309" s="15"/>
      <c r="AP309" s="25"/>
      <c r="AQ309" s="25">
        <f t="shared" si="186"/>
        <v>3169184</v>
      </c>
      <c r="AR309" s="14">
        <f>[6]TOTAL_PEF!$AQ309</f>
        <v>3305104</v>
      </c>
      <c r="AV309" s="14">
        <f t="shared" si="179"/>
        <v>12406.639995732474</v>
      </c>
      <c r="AW309" s="14">
        <f>[6]TOTAL_PEF!$AV309</f>
        <v>13135.098864768268</v>
      </c>
      <c r="BA309" s="14">
        <f t="shared" si="180"/>
        <v>69529.635884460076</v>
      </c>
      <c r="BB309" s="14">
        <f>[6]TOTAL_PEF!$BA309</f>
        <v>70275.031158930986</v>
      </c>
      <c r="BC309" s="14"/>
      <c r="BF309" s="15">
        <f>SUM(TOTAL_PEF_B!O298:O309)</f>
        <v>2035979</v>
      </c>
      <c r="BG309" s="14">
        <f>[6]TOTAL_PEF!$BF309</f>
        <v>2091335</v>
      </c>
      <c r="BH309" s="14"/>
      <c r="BK309" s="15">
        <f>SUM('Billing Mo'!AH298:AH309)</f>
        <v>1142482</v>
      </c>
      <c r="BL309" s="14">
        <f>[6]TOTAL_PEF!$BK309</f>
        <v>1150000</v>
      </c>
      <c r="BM309" s="14"/>
      <c r="BP309" s="14">
        <f t="shared" si="183"/>
        <v>37311198</v>
      </c>
      <c r="BQ309" s="14">
        <f>[6]TOTAL_PEF!$BP309</f>
        <v>38917517.446437947</v>
      </c>
      <c r="BR309" s="14"/>
      <c r="BU309" s="15">
        <f t="shared" si="181"/>
        <v>1534768.8823524874</v>
      </c>
      <c r="BV309" s="15">
        <f>AVERAGE([6]TOTAL_PEF!$G298:$G309)</f>
        <v>1536610.25</v>
      </c>
      <c r="BZ309" s="15">
        <f t="shared" si="188"/>
        <v>171127</v>
      </c>
      <c r="CA309" s="15">
        <f>AVERAGE([6]TOTAL_PEF!$H298:$H309)</f>
        <v>173076.91666666666</v>
      </c>
    </row>
    <row r="310" spans="1:79">
      <c r="A310" s="2">
        <f t="shared" si="155"/>
        <v>2016</v>
      </c>
      <c r="B310" s="2">
        <f t="shared" si="156"/>
        <v>8</v>
      </c>
      <c r="C310" s="7">
        <f t="shared" si="161"/>
        <v>1242</v>
      </c>
      <c r="D310" s="7">
        <f t="shared" si="162"/>
        <v>6464</v>
      </c>
      <c r="E310" s="7">
        <f t="shared" si="163"/>
        <v>11217</v>
      </c>
      <c r="G310" s="30">
        <f>'Billing Mo'!Y310</f>
        <v>1547548.13322698</v>
      </c>
      <c r="H310" s="30">
        <f>'Billing Mo'!Z310</f>
        <v>172499</v>
      </c>
      <c r="I310" s="30">
        <f>'Billing Mo'!AC310</f>
        <v>24688</v>
      </c>
      <c r="J310" s="163">
        <f t="shared" si="120"/>
        <v>3585532</v>
      </c>
      <c r="K310" s="28">
        <f>ROUND('Billing Mo'!AE310+'Billing Mo'!AD310+'Billing Mo'!BM310-'Billing Mo'!BU310,0)</f>
        <v>1921943</v>
      </c>
      <c r="L310" s="28">
        <f>ROUND('Billing Mo'!AF310+'Billing Mo'!BQ310-'Billing Mo'!BY310,0)</f>
        <v>1115093</v>
      </c>
      <c r="M310" s="31">
        <f t="shared" si="176"/>
        <v>269595</v>
      </c>
      <c r="N310" s="28">
        <f>'Billing Mo'!AH310</f>
        <v>102789</v>
      </c>
      <c r="O310" s="28">
        <f>'Billing Mo'!AI310</f>
        <v>166806</v>
      </c>
      <c r="P310" s="28">
        <f>ROUND('Billing Mo'!AJ310,0)</f>
        <v>1985</v>
      </c>
      <c r="Q310" s="28">
        <f>ROUND('Billing Mo'!AK310,0)</f>
        <v>276916</v>
      </c>
      <c r="R310" s="25"/>
      <c r="T310" s="38">
        <f t="shared" si="187"/>
        <v>1242</v>
      </c>
      <c r="U310" s="145">
        <f>[6]TOTAL_PEF!T310</f>
        <v>1408</v>
      </c>
      <c r="X310" s="145">
        <f>[6]TOTAL_PEF!W310</f>
        <v>0</v>
      </c>
      <c r="Z310" s="38"/>
      <c r="AA310" s="145">
        <f>[6]TOTAL_PEF!Z310</f>
        <v>0</v>
      </c>
      <c r="AC310" s="7"/>
      <c r="AG310" s="15">
        <f t="shared" si="184"/>
        <v>19056643</v>
      </c>
      <c r="AH310" s="14">
        <f>[6]TOTAL_PEF!$AG310</f>
        <v>20220762.268459868</v>
      </c>
      <c r="AL310" s="25">
        <f t="shared" si="185"/>
        <v>11912779</v>
      </c>
      <c r="AM310" s="14">
        <f>[6]TOTAL_PEF!$AL310</f>
        <v>12178930.345882395</v>
      </c>
      <c r="AN310" s="15"/>
      <c r="AP310" s="25"/>
      <c r="AQ310" s="25">
        <f t="shared" si="186"/>
        <v>3171557</v>
      </c>
      <c r="AR310" s="14">
        <f>[6]TOTAL_PEF!$AQ310</f>
        <v>3308336</v>
      </c>
      <c r="AV310" s="14">
        <f t="shared" si="179"/>
        <v>12400.759761894509</v>
      </c>
      <c r="AW310" s="14">
        <f>[6]TOTAL_PEF!$AV310</f>
        <v>13143.306429941429</v>
      </c>
      <c r="BA310" s="14">
        <f t="shared" si="180"/>
        <v>69527.843315780337</v>
      </c>
      <c r="BB310" s="14">
        <f>[6]TOTAL_PEF!$BA310</f>
        <v>70256.439369457847</v>
      </c>
      <c r="BC310" s="14"/>
      <c r="BF310" s="15">
        <f>SUM(TOTAL_PEF_B!O299:O310)</f>
        <v>2035121</v>
      </c>
      <c r="BG310" s="14">
        <f>[6]TOTAL_PEF!$BF310</f>
        <v>2091687</v>
      </c>
      <c r="BH310" s="14"/>
      <c r="BK310" s="15">
        <f>SUM('Billing Mo'!AH299:AH310)</f>
        <v>1142167</v>
      </c>
      <c r="BL310" s="14">
        <f>[6]TOTAL_PEF!$BK310</f>
        <v>1150000</v>
      </c>
      <c r="BM310" s="14"/>
      <c r="BP310" s="14">
        <f t="shared" si="183"/>
        <v>37342071</v>
      </c>
      <c r="BQ310" s="14">
        <f>[6]TOTAL_PEF!$BP310</f>
        <v>38974260.601469576</v>
      </c>
      <c r="BR310" s="14"/>
      <c r="BU310" s="15">
        <f t="shared" si="181"/>
        <v>1536731.8911021824</v>
      </c>
      <c r="BV310" s="15">
        <f>AVERAGE([6]TOTAL_PEF!$G299:$G310)</f>
        <v>1538483.6666666667</v>
      </c>
      <c r="BZ310" s="15">
        <f t="shared" si="188"/>
        <v>171338.25</v>
      </c>
      <c r="CA310" s="15">
        <f>AVERAGE([6]TOTAL_PEF!$H299:$H310)</f>
        <v>173349.66666666666</v>
      </c>
    </row>
    <row r="311" spans="1:79">
      <c r="A311" s="2">
        <f t="shared" si="155"/>
        <v>2016</v>
      </c>
      <c r="B311" s="2">
        <f t="shared" si="156"/>
        <v>9</v>
      </c>
      <c r="C311" s="7">
        <f t="shared" si="161"/>
        <v>1315</v>
      </c>
      <c r="D311" s="7">
        <f t="shared" si="162"/>
        <v>6876</v>
      </c>
      <c r="E311" s="7">
        <f t="shared" si="163"/>
        <v>12302</v>
      </c>
      <c r="G311" s="30">
        <f>'Billing Mo'!Y311</f>
        <v>1549550.67035931</v>
      </c>
      <c r="H311" s="30">
        <f>'Billing Mo'!Z311</f>
        <v>172713</v>
      </c>
      <c r="I311" s="30">
        <f>'Billing Mo'!AC311</f>
        <v>24706</v>
      </c>
      <c r="J311" s="163">
        <f t="shared" si="120"/>
        <v>3816322</v>
      </c>
      <c r="K311" s="28">
        <f>ROUND('Billing Mo'!AE311+'Billing Mo'!AD311+'Billing Mo'!BM311-'Billing Mo'!BU311,0)</f>
        <v>2036973</v>
      </c>
      <c r="L311" s="28">
        <f>ROUND('Billing Mo'!AF311+'Billing Mo'!BQ311-'Billing Mo'!BY311,0)</f>
        <v>1187511</v>
      </c>
      <c r="M311" s="31">
        <f t="shared" si="176"/>
        <v>285954</v>
      </c>
      <c r="N311" s="28">
        <f>'Billing Mo'!AH311</f>
        <v>100099</v>
      </c>
      <c r="O311" s="28">
        <f>'Billing Mo'!AI311</f>
        <v>185855</v>
      </c>
      <c r="P311" s="28">
        <f>ROUND('Billing Mo'!AJ311,0)</f>
        <v>1955</v>
      </c>
      <c r="Q311" s="28">
        <f>ROUND('Billing Mo'!AK311,0)</f>
        <v>303929</v>
      </c>
      <c r="R311" s="25"/>
      <c r="T311" s="38">
        <f t="shared" si="187"/>
        <v>1315</v>
      </c>
      <c r="U311" s="145">
        <f>[6]TOTAL_PEF!T311</f>
        <v>1399</v>
      </c>
      <c r="X311" s="145">
        <f>[6]TOTAL_PEF!W311</f>
        <v>0</v>
      </c>
      <c r="Z311" s="38"/>
      <c r="AA311" s="145">
        <f>[6]TOTAL_PEF!Z311</f>
        <v>0</v>
      </c>
      <c r="AC311" s="7"/>
      <c r="AG311" s="15">
        <f t="shared" si="184"/>
        <v>19178255</v>
      </c>
      <c r="AH311" s="14">
        <f>[6]TOTAL_PEF!$AG311</f>
        <v>20257871.726071429</v>
      </c>
      <c r="AL311" s="25">
        <f t="shared" si="185"/>
        <v>11989704</v>
      </c>
      <c r="AM311" s="14">
        <f>[6]TOTAL_PEF!$AL311</f>
        <v>12194817.151852431</v>
      </c>
      <c r="AN311" s="15"/>
      <c r="AP311" s="25"/>
      <c r="AQ311" s="25">
        <f t="shared" si="186"/>
        <v>3176867</v>
      </c>
      <c r="AR311" s="14">
        <f>[6]TOTAL_PEF!$AQ311</f>
        <v>3311233</v>
      </c>
      <c r="AV311" s="14">
        <f t="shared" si="179"/>
        <v>12463.94620095065</v>
      </c>
      <c r="AW311" s="14">
        <f>[6]TOTAL_PEF!$AV311</f>
        <v>13151.393501303006</v>
      </c>
      <c r="BA311" s="14">
        <f t="shared" si="180"/>
        <v>69890.63797912556</v>
      </c>
      <c r="BB311" s="14">
        <f>[6]TOTAL_PEF!$BA311</f>
        <v>70237.640347665292</v>
      </c>
      <c r="BC311" s="14"/>
      <c r="BF311" s="15">
        <f>SUM(TOTAL_PEF_B!O300:O311)</f>
        <v>2049146</v>
      </c>
      <c r="BG311" s="14">
        <f>[6]TOTAL_PEF!$BF311</f>
        <v>2091968</v>
      </c>
      <c r="BH311" s="14"/>
      <c r="BK311" s="15">
        <f>SUM('Billing Mo'!AH300:AH311)</f>
        <v>1141860</v>
      </c>
      <c r="BL311" s="14">
        <f>[6]TOTAL_PEF!$BK311</f>
        <v>1150000</v>
      </c>
      <c r="BM311" s="14"/>
      <c r="BP311" s="14">
        <f t="shared" si="183"/>
        <v>37559610</v>
      </c>
      <c r="BQ311" s="14">
        <f>[6]TOTAL_PEF!$BP311</f>
        <v>39030414.697655357</v>
      </c>
      <c r="BR311" s="14"/>
      <c r="BU311" s="15">
        <f t="shared" si="181"/>
        <v>1538698.474046465</v>
      </c>
      <c r="BV311" s="15">
        <f>AVERAGE([6]TOTAL_PEF!$G300:$G311)</f>
        <v>1540359.3333333333</v>
      </c>
      <c r="BZ311" s="15">
        <f t="shared" si="188"/>
        <v>171549.5</v>
      </c>
      <c r="CA311" s="15">
        <f>AVERAGE([6]TOTAL_PEF!$H300:$H311)</f>
        <v>173622.25</v>
      </c>
    </row>
    <row r="312" spans="1:79">
      <c r="A312" s="2">
        <f t="shared" si="155"/>
        <v>2016</v>
      </c>
      <c r="B312" s="2">
        <f t="shared" si="156"/>
        <v>10</v>
      </c>
      <c r="C312" s="7">
        <f t="shared" si="161"/>
        <v>1116</v>
      </c>
      <c r="D312" s="7">
        <f t="shared" si="162"/>
        <v>6141</v>
      </c>
      <c r="E312" s="7">
        <f t="shared" si="163"/>
        <v>11519</v>
      </c>
      <c r="G312" s="30">
        <f>'Billing Mo'!Y312</f>
        <v>1551553.2201030699</v>
      </c>
      <c r="H312" s="30">
        <f>'Billing Mo'!Z312</f>
        <v>172929</v>
      </c>
      <c r="I312" s="30">
        <f>'Billing Mo'!AC312</f>
        <v>24740</v>
      </c>
      <c r="J312" s="163">
        <f t="shared" ref="J312:J375" si="189">SUM(K312:M312,P312:Q312)</f>
        <v>3343056</v>
      </c>
      <c r="K312" s="28">
        <f>ROUND('Billing Mo'!AE312+'Billing Mo'!AD312+'Billing Mo'!BM312-'Billing Mo'!BU312,0)</f>
        <v>1731963</v>
      </c>
      <c r="L312" s="28">
        <f>ROUND('Billing Mo'!AF312+'Billing Mo'!BQ312-'Billing Mo'!BY312,0)</f>
        <v>1061956</v>
      </c>
      <c r="M312" s="31">
        <f t="shared" si="176"/>
        <v>262169</v>
      </c>
      <c r="N312" s="28">
        <f>'Billing Mo'!AH312</f>
        <v>95145</v>
      </c>
      <c r="O312" s="28">
        <f>'Billing Mo'!AI312</f>
        <v>167024</v>
      </c>
      <c r="P312" s="28">
        <f>ROUND('Billing Mo'!AJ312,0)</f>
        <v>1982</v>
      </c>
      <c r="Q312" s="28">
        <f>ROUND('Billing Mo'!AK312,0)</f>
        <v>284986</v>
      </c>
      <c r="R312" s="25"/>
      <c r="T312" s="38">
        <f t="shared" si="187"/>
        <v>1116</v>
      </c>
      <c r="U312" s="145">
        <f>[6]TOTAL_PEF!T312</f>
        <v>1198</v>
      </c>
      <c r="X312" s="145">
        <f>[6]TOTAL_PEF!W312</f>
        <v>0</v>
      </c>
      <c r="Z312" s="38"/>
      <c r="AA312" s="145">
        <f>[6]TOTAL_PEF!Z312</f>
        <v>0</v>
      </c>
      <c r="AC312" s="7"/>
      <c r="AG312" s="15">
        <f t="shared" si="184"/>
        <v>19159521</v>
      </c>
      <c r="AH312" s="14">
        <f>[6]TOTAL_PEF!$AG312</f>
        <v>20290867.594239771</v>
      </c>
      <c r="AL312" s="25">
        <f t="shared" si="185"/>
        <v>11990398</v>
      </c>
      <c r="AM312" s="14">
        <f>[6]TOTAL_PEF!$AL312</f>
        <v>12210745.302495245</v>
      </c>
      <c r="AN312" s="15"/>
      <c r="AP312" s="25"/>
      <c r="AQ312" s="25">
        <f t="shared" si="186"/>
        <v>3176647</v>
      </c>
      <c r="AR312" s="14">
        <f>[6]TOTAL_PEF!$AQ312</f>
        <v>3313964</v>
      </c>
      <c r="AV312" s="14">
        <f t="shared" si="179"/>
        <v>12435.847932627719</v>
      </c>
      <c r="AW312" s="14">
        <f>[6]TOTAL_PEF!$AV312</f>
        <v>13156.753799554135</v>
      </c>
      <c r="BA312" s="14">
        <f t="shared" si="180"/>
        <v>69808.550050603211</v>
      </c>
      <c r="BB312" s="14">
        <f>[6]TOTAL_PEF!$BA312</f>
        <v>70219.171668467534</v>
      </c>
      <c r="BC312" s="14"/>
      <c r="BF312" s="15">
        <f>SUM(TOTAL_PEF_B!O301:O312)</f>
        <v>2046308</v>
      </c>
      <c r="BG312" s="14">
        <f>[6]TOTAL_PEF!$BF312</f>
        <v>2092147</v>
      </c>
      <c r="BH312" s="14"/>
      <c r="BK312" s="15">
        <f>SUM('Billing Mo'!AH301:AH312)</f>
        <v>1141568</v>
      </c>
      <c r="BL312" s="14">
        <f>[6]TOTAL_PEF!$BK312</f>
        <v>1150000</v>
      </c>
      <c r="BM312" s="14"/>
      <c r="BP312" s="14">
        <f t="shared" si="183"/>
        <v>37538194</v>
      </c>
      <c r="BQ312" s="14">
        <f>[6]TOTAL_PEF!$BP312</f>
        <v>39082228.230616212</v>
      </c>
      <c r="BR312" s="14"/>
      <c r="BU312" s="15">
        <f t="shared" si="181"/>
        <v>1540668.6463036826</v>
      </c>
      <c r="BV312" s="15">
        <f>AVERAGE([6]TOTAL_PEF!$G301:$G312)</f>
        <v>1542239.6666666667</v>
      </c>
      <c r="BZ312" s="15">
        <f t="shared" si="188"/>
        <v>171761.16666666666</v>
      </c>
      <c r="CA312" s="15">
        <f>AVERAGE([6]TOTAL_PEF!$H301:$H312)</f>
        <v>173894.75</v>
      </c>
    </row>
    <row r="313" spans="1:79">
      <c r="A313" s="2">
        <f t="shared" si="155"/>
        <v>2016</v>
      </c>
      <c r="B313" s="2">
        <f t="shared" si="156"/>
        <v>11</v>
      </c>
      <c r="C313" s="7">
        <f t="shared" si="161"/>
        <v>894</v>
      </c>
      <c r="D313" s="7">
        <f t="shared" si="162"/>
        <v>5561</v>
      </c>
      <c r="E313" s="7">
        <f t="shared" si="163"/>
        <v>10882</v>
      </c>
      <c r="G313" s="30">
        <f>'Billing Mo'!Y313</f>
        <v>1553555.77903611</v>
      </c>
      <c r="H313" s="30">
        <f>'Billing Mo'!Z313</f>
        <v>173145</v>
      </c>
      <c r="I313" s="30">
        <f>'Billing Mo'!AC313</f>
        <v>24786</v>
      </c>
      <c r="J313" s="163">
        <f t="shared" si="189"/>
        <v>2891544</v>
      </c>
      <c r="K313" s="28">
        <f>ROUND('Billing Mo'!AE313+'Billing Mo'!AD313+'Billing Mo'!BM313-'Billing Mo'!BU313,0)</f>
        <v>1389532</v>
      </c>
      <c r="L313" s="28">
        <f>ROUND('Billing Mo'!AF313+'Billing Mo'!BQ313-'Billing Mo'!BY313,0)</f>
        <v>962914</v>
      </c>
      <c r="M313" s="31">
        <f t="shared" si="176"/>
        <v>267430</v>
      </c>
      <c r="N313" s="28">
        <f>'Billing Mo'!AH313</f>
        <v>97230</v>
      </c>
      <c r="O313" s="28">
        <f>'Billing Mo'!AI313</f>
        <v>170200</v>
      </c>
      <c r="P313" s="28">
        <f>ROUND('Billing Mo'!AJ313,0)</f>
        <v>1950</v>
      </c>
      <c r="Q313" s="28">
        <f>ROUND('Billing Mo'!AK313,0)</f>
        <v>269718</v>
      </c>
      <c r="R313" s="25"/>
      <c r="T313" s="38">
        <f t="shared" si="187"/>
        <v>894</v>
      </c>
      <c r="U313" s="145">
        <f>[6]TOTAL_PEF!T313</f>
        <v>913</v>
      </c>
      <c r="X313" s="145">
        <f>[6]TOTAL_PEF!W313</f>
        <v>0</v>
      </c>
      <c r="Z313" s="38"/>
      <c r="AA313" s="145">
        <f>[6]TOTAL_PEF!Z313</f>
        <v>0</v>
      </c>
      <c r="AC313" s="7"/>
      <c r="AG313" s="15">
        <f t="shared" si="184"/>
        <v>19158864</v>
      </c>
      <c r="AH313" s="14">
        <f>[6]TOTAL_PEF!$AG313</f>
        <v>20317372.846252367</v>
      </c>
      <c r="AL313" s="25">
        <f t="shared" si="185"/>
        <v>12000016</v>
      </c>
      <c r="AM313" s="14">
        <f>[6]TOTAL_PEF!$AL313</f>
        <v>12226340.051279994</v>
      </c>
      <c r="AN313" s="15"/>
      <c r="AP313" s="25"/>
      <c r="AQ313" s="25">
        <f t="shared" si="186"/>
        <v>3176655</v>
      </c>
      <c r="AR313" s="14">
        <f>[6]TOTAL_PEF!$AQ313</f>
        <v>3316531</v>
      </c>
      <c r="AV313" s="14">
        <f t="shared" si="179"/>
        <v>12419.51069933797</v>
      </c>
      <c r="AW313" s="14">
        <f>[6]TOTAL_PEF!$AV313</f>
        <v>13157.837243805678</v>
      </c>
      <c r="BA313" s="14">
        <f t="shared" si="180"/>
        <v>69778.387045659707</v>
      </c>
      <c r="BB313" s="14">
        <f>[6]TOTAL_PEF!$BA313</f>
        <v>70198.947282091292</v>
      </c>
      <c r="BC313" s="14"/>
      <c r="BF313" s="15">
        <f>SUM(TOTAL_PEF_B!O302:O313)</f>
        <v>2046448</v>
      </c>
      <c r="BG313" s="14">
        <f>[6]TOTAL_PEF!$BF313</f>
        <v>2092206</v>
      </c>
      <c r="BH313" s="14"/>
      <c r="BK313" s="15">
        <f>SUM('Billing Mo'!AH302:AH313)</f>
        <v>1141270</v>
      </c>
      <c r="BL313" s="14">
        <f>[6]TOTAL_PEF!$BK313</f>
        <v>1150000</v>
      </c>
      <c r="BM313" s="14"/>
      <c r="BP313" s="14">
        <f t="shared" si="183"/>
        <v>37546979</v>
      </c>
      <c r="BQ313" s="14">
        <f>[6]TOTAL_PEF!$BP313</f>
        <v>39126933.527910076</v>
      </c>
      <c r="BR313" s="14"/>
      <c r="BU313" s="15">
        <f t="shared" si="181"/>
        <v>1542642.4167436224</v>
      </c>
      <c r="BV313" s="15">
        <f>AVERAGE([6]TOTAL_PEF!$G302:$G313)</f>
        <v>1544127.0833333333</v>
      </c>
      <c r="BZ313" s="15">
        <f t="shared" si="188"/>
        <v>171973.25</v>
      </c>
      <c r="CA313" s="15">
        <f>AVERAGE([6]TOTAL_PEF!$H302:$H313)</f>
        <v>174167</v>
      </c>
    </row>
    <row r="314" spans="1:79">
      <c r="A314" s="2">
        <f t="shared" si="155"/>
        <v>2016</v>
      </c>
      <c r="B314" s="2">
        <f t="shared" si="156"/>
        <v>12</v>
      </c>
      <c r="C314" s="7">
        <f t="shared" si="161"/>
        <v>870</v>
      </c>
      <c r="D314" s="7">
        <f t="shared" si="162"/>
        <v>5355</v>
      </c>
      <c r="E314" s="7">
        <f t="shared" si="163"/>
        <v>10132</v>
      </c>
      <c r="G314" s="30">
        <f>'Billing Mo'!Y314</f>
        <v>1555558.3443265699</v>
      </c>
      <c r="H314" s="30">
        <f>'Billing Mo'!Z314</f>
        <v>173360</v>
      </c>
      <c r="I314" s="30">
        <f>'Billing Mo'!AC314</f>
        <v>24746</v>
      </c>
      <c r="J314" s="163">
        <f t="shared" si="189"/>
        <v>2788578</v>
      </c>
      <c r="K314" s="28">
        <f>ROUND('Billing Mo'!AE314+'Billing Mo'!AD314+'Billing Mo'!BM314-'Billing Mo'!BU314,0)</f>
        <v>1353923</v>
      </c>
      <c r="L314" s="28">
        <f>ROUND('Billing Mo'!AF314+'Billing Mo'!BQ314-'Billing Mo'!BY314,0)</f>
        <v>928307</v>
      </c>
      <c r="M314" s="31">
        <f t="shared" si="176"/>
        <v>253641</v>
      </c>
      <c r="N314" s="28">
        <f>'Billing Mo'!AH314</f>
        <v>88139</v>
      </c>
      <c r="O314" s="28">
        <f>'Billing Mo'!AI314</f>
        <v>165502</v>
      </c>
      <c r="P314" s="28">
        <f>ROUND('Billing Mo'!AJ314,0)</f>
        <v>1976</v>
      </c>
      <c r="Q314" s="28">
        <f>ROUND('Billing Mo'!AK314,0)</f>
        <v>250731</v>
      </c>
      <c r="R314" s="25"/>
      <c r="T314" s="38">
        <f t="shared" si="187"/>
        <v>870</v>
      </c>
      <c r="U314" s="145">
        <f>[6]TOTAL_PEF!T314</f>
        <v>866</v>
      </c>
      <c r="X314" s="145">
        <f>[6]TOTAL_PEF!W314</f>
        <v>0</v>
      </c>
      <c r="Z314" s="38"/>
      <c r="AA314" s="145">
        <f>[6]TOTAL_PEF!Z314</f>
        <v>0</v>
      </c>
      <c r="AC314" s="7"/>
      <c r="AG314" s="15">
        <f t="shared" si="184"/>
        <v>19178663</v>
      </c>
      <c r="AH314" s="14">
        <f>[6]TOTAL_PEF!$AG314</f>
        <v>20341891.75471545</v>
      </c>
      <c r="AL314" s="25">
        <f t="shared" si="185"/>
        <v>12015256</v>
      </c>
      <c r="AM314" s="14">
        <f>[6]TOTAL_PEF!$AL314</f>
        <v>12241218.865238847</v>
      </c>
      <c r="AN314" s="15"/>
      <c r="AP314" s="25"/>
      <c r="AQ314" s="25">
        <f t="shared" si="186"/>
        <v>3177895</v>
      </c>
      <c r="AR314" s="14">
        <f>[6]TOTAL_PEF!$AQ314</f>
        <v>3319103</v>
      </c>
      <c r="AV314" s="14">
        <f t="shared" si="179"/>
        <v>12416.429679129336</v>
      </c>
      <c r="AW314" s="14">
        <f>[6]TOTAL_PEF!$AV314</f>
        <v>13157.553085319638</v>
      </c>
      <c r="BA314" s="14">
        <f t="shared" si="180"/>
        <v>69780.814121190881</v>
      </c>
      <c r="BB314" s="14">
        <f>[6]TOTAL_PEF!$BA314</f>
        <v>70174.815913529514</v>
      </c>
      <c r="BC314" s="14"/>
      <c r="BF314" s="15">
        <f>SUM(TOTAL_PEF_B!O303:O314)</f>
        <v>2046904</v>
      </c>
      <c r="BG314" s="14">
        <f>[6]TOTAL_PEF!$BF314</f>
        <v>2092122</v>
      </c>
      <c r="BH314" s="14"/>
      <c r="BK314" s="15">
        <f>SUM('Billing Mo'!AH303:AH314)</f>
        <v>1141000</v>
      </c>
      <c r="BL314" s="14">
        <f>[6]TOTAL_PEF!$BK314</f>
        <v>1150000</v>
      </c>
      <c r="BM314" s="14"/>
      <c r="BP314" s="14">
        <f t="shared" si="183"/>
        <v>37583418</v>
      </c>
      <c r="BQ314" s="14">
        <f>[6]TOTAL_PEF!$BP314</f>
        <v>39168798.571994357</v>
      </c>
      <c r="BR314" s="14"/>
      <c r="BU314" s="15">
        <f t="shared" si="181"/>
        <v>1544619.7897159792</v>
      </c>
      <c r="BV314" s="15">
        <f>AVERAGE([6]TOTAL_PEF!$G303:$G314)</f>
        <v>1546023.9166666667</v>
      </c>
      <c r="BZ314" s="15">
        <f t="shared" si="188"/>
        <v>172185.66666666666</v>
      </c>
      <c r="CA314" s="15">
        <f>AVERAGE([6]TOTAL_PEF!$H303:$H314)</f>
        <v>174438.91666666666</v>
      </c>
    </row>
    <row r="315" spans="1:79">
      <c r="A315" s="2">
        <f t="shared" si="155"/>
        <v>2017</v>
      </c>
      <c r="B315" s="2">
        <f t="shared" si="156"/>
        <v>1</v>
      </c>
      <c r="C315" s="7">
        <f t="shared" si="161"/>
        <v>1016</v>
      </c>
      <c r="D315" s="7">
        <f t="shared" si="162"/>
        <v>5320</v>
      </c>
      <c r="E315" s="7">
        <f t="shared" si="163"/>
        <v>9779</v>
      </c>
      <c r="G315" s="30">
        <f>'Billing Mo'!Y315</f>
        <v>1557560.9137335799</v>
      </c>
      <c r="H315" s="30">
        <f>'Billing Mo'!Z315</f>
        <v>173576</v>
      </c>
      <c r="I315" s="30">
        <f>'Billing Mo'!AC315</f>
        <v>24797</v>
      </c>
      <c r="J315" s="163">
        <f t="shared" si="189"/>
        <v>2999979</v>
      </c>
      <c r="K315" s="28">
        <f>ROUND('Billing Mo'!AE315+'Billing Mo'!AD315+'Billing Mo'!BM315-'Billing Mo'!BU315,0)</f>
        <v>1583100</v>
      </c>
      <c r="L315" s="28">
        <f>ROUND('Billing Mo'!AF315+'Billing Mo'!BQ315-'Billing Mo'!BY315,0)</f>
        <v>923478</v>
      </c>
      <c r="M315" s="31">
        <f t="shared" si="176"/>
        <v>248927</v>
      </c>
      <c r="N315" s="28">
        <f>'Billing Mo'!AH315</f>
        <v>87922</v>
      </c>
      <c r="O315" s="28">
        <f>'Billing Mo'!AI315</f>
        <v>161005</v>
      </c>
      <c r="P315" s="28">
        <f>ROUND('Billing Mo'!AJ315,0)</f>
        <v>1974</v>
      </c>
      <c r="Q315" s="28">
        <f>ROUND('Billing Mo'!AK315,0)</f>
        <v>242500</v>
      </c>
      <c r="R315" s="25"/>
      <c r="T315" s="38">
        <f t="shared" si="187"/>
        <v>1016</v>
      </c>
      <c r="U315" s="145">
        <f>[6]TOTAL_PEF!T315</f>
        <v>1052</v>
      </c>
      <c r="X315" s="145">
        <f>[6]TOTAL_PEF!W315</f>
        <v>0</v>
      </c>
      <c r="Z315" s="38"/>
      <c r="AA315" s="145">
        <f>[6]TOTAL_PEF!Z315</f>
        <v>0</v>
      </c>
      <c r="AC315" s="7"/>
      <c r="AG315" s="15">
        <f t="shared" si="184"/>
        <v>19206707</v>
      </c>
      <c r="AH315" s="14">
        <f>[6]TOTAL_PEF!$AG315</f>
        <v>20368244.582472146</v>
      </c>
      <c r="AL315" s="25">
        <f t="shared" si="185"/>
        <v>12027959</v>
      </c>
      <c r="AM315" s="14">
        <f>[6]TOTAL_PEF!$AL315</f>
        <v>12255656.415324943</v>
      </c>
      <c r="AN315" s="15"/>
      <c r="AQ315" s="25">
        <f t="shared" si="186"/>
        <v>3179526</v>
      </c>
      <c r="AR315" s="14">
        <f>[6]TOTAL_PEF!$AQ315</f>
        <v>3321677</v>
      </c>
      <c r="AV315" s="14">
        <f t="shared" si="179"/>
        <v>12418.658658646011</v>
      </c>
      <c r="AW315" s="14">
        <f>[6]TOTAL_PEF!$AV315</f>
        <v>13158.357337022937</v>
      </c>
      <c r="BA315" s="14">
        <f t="shared" ref="BA315:BA378" si="190">AL315/AVERAGE(H304:H315)*1000</f>
        <v>69768.350652702895</v>
      </c>
      <c r="BB315" s="14">
        <f>[6]TOTAL_PEF!$BA315</f>
        <v>70148.334356723906</v>
      </c>
      <c r="BC315" s="14"/>
      <c r="BF315" s="15">
        <f>SUM(TOTAL_PEF_B!O304:O315)</f>
        <v>2044591</v>
      </c>
      <c r="BG315" s="14">
        <f>[6]TOTAL_PEF!$BF315</f>
        <v>2091683</v>
      </c>
      <c r="BH315" s="14"/>
      <c r="BK315" s="15">
        <f>SUM('Billing Mo'!AH304:AH315)</f>
        <v>1141384</v>
      </c>
      <c r="BL315" s="14">
        <f>[6]TOTAL_PEF!$BK315</f>
        <v>1154077</v>
      </c>
      <c r="BM315" s="14"/>
      <c r="BP315" s="14">
        <f t="shared" si="183"/>
        <v>37623841</v>
      </c>
      <c r="BQ315" s="14">
        <f>[6]TOTAL_PEF!$BP315</f>
        <v>39215780.584711619</v>
      </c>
      <c r="BR315" s="14"/>
      <c r="BU315" s="15">
        <f t="shared" si="181"/>
        <v>1546600.7664707068</v>
      </c>
      <c r="BV315" s="15">
        <f>AVERAGE([6]TOTAL_PEF!$G304:$G315)</f>
        <v>1547932.1666666667</v>
      </c>
      <c r="BZ315" s="15">
        <f t="shared" si="188"/>
        <v>172398.5</v>
      </c>
      <c r="CA315" s="15">
        <f>AVERAGE([6]TOTAL_PEF!$H304:$H315)</f>
        <v>174710.58333333334</v>
      </c>
    </row>
    <row r="316" spans="1:79">
      <c r="A316" s="2">
        <f t="shared" si="155"/>
        <v>2017</v>
      </c>
      <c r="B316" s="2">
        <f t="shared" si="156"/>
        <v>2</v>
      </c>
      <c r="C316" s="7">
        <f t="shared" si="161"/>
        <v>940</v>
      </c>
      <c r="D316" s="7">
        <f t="shared" si="162"/>
        <v>4919</v>
      </c>
      <c r="E316" s="7">
        <f t="shared" si="163"/>
        <v>9731</v>
      </c>
      <c r="G316" s="30">
        <f>'Billing Mo'!Y316</f>
        <v>1559563.4855591799</v>
      </c>
      <c r="H316" s="30">
        <f>'Billing Mo'!Z316</f>
        <v>173791</v>
      </c>
      <c r="I316" s="30">
        <f>'Billing Mo'!AC316</f>
        <v>24810</v>
      </c>
      <c r="J316" s="163">
        <f t="shared" si="189"/>
        <v>2818849</v>
      </c>
      <c r="K316" s="28">
        <f>ROUND('Billing Mo'!AE316+'Billing Mo'!AD316+'Billing Mo'!BM316-'Billing Mo'!BU316,0)</f>
        <v>1465912</v>
      </c>
      <c r="L316" s="28">
        <f>ROUND('Billing Mo'!AF316+'Billing Mo'!BQ316-'Billing Mo'!BY316,0)</f>
        <v>854934</v>
      </c>
      <c r="M316" s="31">
        <f t="shared" ref="M316:M379" si="191">SUM(N316:O316)</f>
        <v>254648</v>
      </c>
      <c r="N316" s="28">
        <f>'Billing Mo'!AH316</f>
        <v>88941</v>
      </c>
      <c r="O316" s="28">
        <f>'Billing Mo'!AI316</f>
        <v>165707</v>
      </c>
      <c r="P316" s="28">
        <f>ROUND('Billing Mo'!AJ316,0)</f>
        <v>1930</v>
      </c>
      <c r="Q316" s="28">
        <f>ROUND('Billing Mo'!AK316,0)</f>
        <v>241425</v>
      </c>
      <c r="R316" s="25"/>
      <c r="T316" s="38"/>
      <c r="U316" s="145"/>
      <c r="X316" s="145"/>
      <c r="Z316" s="38"/>
      <c r="AA316" s="145"/>
      <c r="AC316" s="7"/>
      <c r="AG316" s="15">
        <f t="shared" si="184"/>
        <v>19236948</v>
      </c>
      <c r="AH316" s="14">
        <f>[6]TOTAL_PEF!$AG316</f>
        <v>20389776.068835229</v>
      </c>
      <c r="AL316" s="25">
        <f t="shared" si="185"/>
        <v>12045310</v>
      </c>
      <c r="AM316" s="14">
        <f>[6]TOTAL_PEF!$AL316</f>
        <v>12269766.082938714</v>
      </c>
      <c r="AN316" s="15"/>
      <c r="AQ316" s="25">
        <f t="shared" si="186"/>
        <v>3181118</v>
      </c>
      <c r="AR316" s="14">
        <f>[6]TOTAL_PEF!$AQ316</f>
        <v>3324253</v>
      </c>
      <c r="AV316" s="14">
        <f t="shared" si="179"/>
        <v>12422.271750328489</v>
      </c>
      <c r="AW316" s="14">
        <f>[6]TOTAL_PEF!$AV316</f>
        <v>13155.957492801337</v>
      </c>
      <c r="BA316" s="14">
        <f t="shared" si="190"/>
        <v>69782.71070900964</v>
      </c>
      <c r="BB316" s="14">
        <f>[6]TOTAL_PEF!$BA316</f>
        <v>70120.161404822866</v>
      </c>
      <c r="BC316" s="14"/>
      <c r="BF316" s="15">
        <f>SUM(TOTAL_PEF_B!O305:O316)</f>
        <v>2043918</v>
      </c>
      <c r="BG316" s="14">
        <f>[6]TOTAL_PEF!$BF316</f>
        <v>2090805</v>
      </c>
      <c r="BH316" s="14"/>
      <c r="BK316" s="15">
        <f>SUM('Billing Mo'!AH305:AH316)</f>
        <v>1141772</v>
      </c>
      <c r="BL316" s="14">
        <f>[6]TOTAL_PEF!$BK316</f>
        <v>1158088</v>
      </c>
      <c r="BM316" s="14"/>
      <c r="BP316" s="14">
        <f t="shared" si="183"/>
        <v>37672714</v>
      </c>
      <c r="BQ316" s="14">
        <f>[6]TOTAL_PEF!$BP316</f>
        <v>39257110.031959839</v>
      </c>
      <c r="BR316" s="14"/>
      <c r="BU316" s="15">
        <f t="shared" si="181"/>
        <v>1548585.3462746302</v>
      </c>
      <c r="BV316" s="15">
        <f>AVERAGE([6]TOTAL_PEF!$G305:$G316)</f>
        <v>1549851.1666666667</v>
      </c>
      <c r="BZ316" s="15">
        <f t="shared" si="188"/>
        <v>172611.66666666666</v>
      </c>
      <c r="CA316" s="15">
        <f>AVERAGE([6]TOTAL_PEF!$H305:$H316)</f>
        <v>174982</v>
      </c>
    </row>
    <row r="317" spans="1:79">
      <c r="A317" s="2">
        <f t="shared" si="155"/>
        <v>2017</v>
      </c>
      <c r="B317" s="2">
        <f t="shared" si="156"/>
        <v>3</v>
      </c>
      <c r="C317" s="7">
        <f t="shared" si="161"/>
        <v>841</v>
      </c>
      <c r="D317" s="7">
        <f t="shared" si="162"/>
        <v>4988</v>
      </c>
      <c r="E317" s="7">
        <f t="shared" si="163"/>
        <v>9802</v>
      </c>
      <c r="G317" s="30">
        <f>'Billing Mo'!Y317</f>
        <v>1561566.0585743999</v>
      </c>
      <c r="H317" s="30">
        <f>'Billing Mo'!Z317</f>
        <v>174006</v>
      </c>
      <c r="I317" s="30">
        <f>'Billing Mo'!AC317</f>
        <v>24810</v>
      </c>
      <c r="J317" s="163">
        <f t="shared" si="189"/>
        <v>2679506</v>
      </c>
      <c r="K317" s="28">
        <f>ROUND('Billing Mo'!AE317+'Billing Mo'!AD317+'Billing Mo'!BM317-'Billing Mo'!BU317,0)</f>
        <v>1313042</v>
      </c>
      <c r="L317" s="28">
        <f>ROUND('Billing Mo'!AF317+'Billing Mo'!BQ317-'Billing Mo'!BY317,0)</f>
        <v>867884</v>
      </c>
      <c r="M317" s="31">
        <f t="shared" si="191"/>
        <v>253410</v>
      </c>
      <c r="N317" s="28">
        <f>'Billing Mo'!AH317</f>
        <v>90270</v>
      </c>
      <c r="O317" s="28">
        <f>'Billing Mo'!AI317</f>
        <v>163140</v>
      </c>
      <c r="P317" s="28">
        <f>ROUND('Billing Mo'!AJ317,0)</f>
        <v>1976</v>
      </c>
      <c r="Q317" s="28">
        <f>ROUND('Billing Mo'!AK317,0)</f>
        <v>243194</v>
      </c>
      <c r="R317" s="25"/>
      <c r="T317" s="38"/>
      <c r="U317" s="145"/>
      <c r="X317" s="145"/>
      <c r="Z317" s="38"/>
      <c r="AA317" s="145"/>
      <c r="AC317" s="7"/>
      <c r="AG317" s="15">
        <f t="shared" si="184"/>
        <v>19260374</v>
      </c>
      <c r="AH317" s="14">
        <f>[6]TOTAL_PEF!$AG317</f>
        <v>20405806.982581832</v>
      </c>
      <c r="AL317" s="25">
        <f t="shared" si="185"/>
        <v>12063471</v>
      </c>
      <c r="AM317" s="14">
        <f>[6]TOTAL_PEF!$AL317</f>
        <v>12283489.167988222</v>
      </c>
      <c r="AN317" s="15"/>
      <c r="AQ317" s="25">
        <f t="shared" si="186"/>
        <v>3182829</v>
      </c>
      <c r="AR317" s="14">
        <f>[6]TOTAL_PEF!$AQ317</f>
        <v>3326830</v>
      </c>
      <c r="AV317" s="14">
        <f t="shared" si="179"/>
        <v>12421.451586455862</v>
      </c>
      <c r="AW317" s="14">
        <f>[6]TOTAL_PEF!$AV317</f>
        <v>13149.930603428953</v>
      </c>
      <c r="BA317" s="14">
        <f t="shared" si="190"/>
        <v>69801.587538851891</v>
      </c>
      <c r="BB317" s="14">
        <f>[6]TOTAL_PEF!$BA317</f>
        <v>70089.936523221244</v>
      </c>
      <c r="BC317" s="14"/>
      <c r="BF317" s="15">
        <f>SUM(TOTAL_PEF_B!O306:O317)</f>
        <v>2042633</v>
      </c>
      <c r="BG317" s="14">
        <f>[6]TOTAL_PEF!$BF317</f>
        <v>2089561</v>
      </c>
      <c r="BH317" s="14"/>
      <c r="BK317" s="15">
        <f>SUM('Billing Mo'!AH306:AH317)</f>
        <v>1142166</v>
      </c>
      <c r="BL317" s="14">
        <f>[6]TOTAL_PEF!$BK317</f>
        <v>1162183</v>
      </c>
      <c r="BM317" s="14"/>
      <c r="BP317" s="14">
        <f t="shared" si="183"/>
        <v>37715095</v>
      </c>
      <c r="BQ317" s="14">
        <f>[6]TOTAL_PEF!$BP317</f>
        <v>39292271.52146446</v>
      </c>
      <c r="BR317" s="14"/>
      <c r="BU317" s="15">
        <f t="shared" si="181"/>
        <v>1550573.5272519344</v>
      </c>
      <c r="BV317" s="15">
        <f>AVERAGE([6]TOTAL_PEF!$G306:$G317)</f>
        <v>1551780.5833333333</v>
      </c>
      <c r="BZ317" s="15">
        <f t="shared" si="188"/>
        <v>172825.16666666666</v>
      </c>
      <c r="CA317" s="15">
        <f>AVERAGE([6]TOTAL_PEF!$H306:$H317)</f>
        <v>175253.25</v>
      </c>
    </row>
    <row r="318" spans="1:79">
      <c r="A318" s="2">
        <f t="shared" si="155"/>
        <v>2017</v>
      </c>
      <c r="B318" s="2">
        <f t="shared" si="156"/>
        <v>4</v>
      </c>
      <c r="C318" s="7">
        <f t="shared" si="161"/>
        <v>819</v>
      </c>
      <c r="D318" s="7">
        <f t="shared" si="162"/>
        <v>5325</v>
      </c>
      <c r="E318" s="7">
        <f t="shared" si="163"/>
        <v>10030</v>
      </c>
      <c r="G318" s="30">
        <f>'Billing Mo'!Y318</f>
        <v>1563568.63193587</v>
      </c>
      <c r="H318" s="30">
        <f>'Billing Mo'!Z318</f>
        <v>174222</v>
      </c>
      <c r="I318" s="30">
        <f>'Billing Mo'!AC318</f>
        <v>24778</v>
      </c>
      <c r="J318" s="163">
        <f t="shared" si="189"/>
        <v>2722417</v>
      </c>
      <c r="K318" s="28">
        <f>ROUND('Billing Mo'!AE318+'Billing Mo'!AD318+'Billing Mo'!BM318-'Billing Mo'!BU318,0)</f>
        <v>1280505</v>
      </c>
      <c r="L318" s="28">
        <f>ROUND('Billing Mo'!AF318+'Billing Mo'!BQ318-'Billing Mo'!BY318,0)</f>
        <v>927676</v>
      </c>
      <c r="M318" s="31">
        <f t="shared" si="191"/>
        <v>263759</v>
      </c>
      <c r="N318" s="28">
        <f>'Billing Mo'!AH318</f>
        <v>95325</v>
      </c>
      <c r="O318" s="28">
        <f>'Billing Mo'!AI318</f>
        <v>168434</v>
      </c>
      <c r="P318" s="28">
        <f>ROUND('Billing Mo'!AJ318,0)</f>
        <v>1953</v>
      </c>
      <c r="Q318" s="28">
        <f>ROUND('Billing Mo'!AK318,0)</f>
        <v>248524</v>
      </c>
      <c r="R318" s="25"/>
      <c r="T318" s="38"/>
      <c r="U318" s="145"/>
      <c r="X318" s="145"/>
      <c r="Z318" s="38"/>
      <c r="AA318" s="145"/>
      <c r="AC318" s="7"/>
      <c r="AG318" s="15">
        <f t="shared" si="184"/>
        <v>19203102</v>
      </c>
      <c r="AH318" s="14">
        <f>[6]TOTAL_PEF!$AG318</f>
        <v>20419317.456231061</v>
      </c>
      <c r="AL318" s="25">
        <f t="shared" si="185"/>
        <v>12020866</v>
      </c>
      <c r="AM318" s="14">
        <f>[6]TOTAL_PEF!$AL318</f>
        <v>12296663.472480129</v>
      </c>
      <c r="AN318" s="15"/>
      <c r="AQ318" s="25">
        <f t="shared" si="186"/>
        <v>3184094</v>
      </c>
      <c r="AR318" s="14">
        <f>[6]TOTAL_PEF!$AQ318</f>
        <v>3329408</v>
      </c>
      <c r="AV318" s="14">
        <f t="shared" si="179"/>
        <v>12368.627531201373</v>
      </c>
      <c r="AW318" s="14">
        <f>[6]TOTAL_PEF!$AV318</f>
        <v>13142.218937826747</v>
      </c>
      <c r="BA318" s="14">
        <f t="shared" si="190"/>
        <v>69469.080443772575</v>
      </c>
      <c r="BB318" s="14">
        <f>[6]TOTAL_PEF!$BA318</f>
        <v>70056.711801141413</v>
      </c>
      <c r="BC318" s="14"/>
      <c r="BF318" s="15">
        <f>SUM(TOTAL_PEF_B!O307:O318)</f>
        <v>2023101</v>
      </c>
      <c r="BG318" s="14">
        <f>[6]TOTAL_PEF!$BF318</f>
        <v>2088171</v>
      </c>
      <c r="BH318" s="14"/>
      <c r="BK318" s="15">
        <f>SUM('Billing Mo'!AH307:AH318)</f>
        <v>1142582</v>
      </c>
      <c r="BL318" s="14">
        <f>[6]TOTAL_PEF!$BK318</f>
        <v>1166500</v>
      </c>
      <c r="BM318" s="14"/>
      <c r="BP318" s="14">
        <f t="shared" si="183"/>
        <v>37597341</v>
      </c>
      <c r="BQ318" s="14">
        <f>[6]TOTAL_PEF!$BP318</f>
        <v>39324440.76687035</v>
      </c>
      <c r="BR318" s="14"/>
      <c r="BU318" s="15">
        <f t="shared" si="181"/>
        <v>1552565.306988009</v>
      </c>
      <c r="BV318" s="15">
        <f>AVERAGE([6]TOTAL_PEF!$G307:$G318)</f>
        <v>1553719.1666666667</v>
      </c>
      <c r="BZ318" s="15">
        <f t="shared" si="188"/>
        <v>173039.08333333334</v>
      </c>
      <c r="CA318" s="15">
        <f>AVERAGE([6]TOTAL_PEF!$H307:$H318)</f>
        <v>175524.41666666666</v>
      </c>
    </row>
    <row r="319" spans="1:79">
      <c r="A319" s="2">
        <f t="shared" si="155"/>
        <v>2017</v>
      </c>
      <c r="B319" s="2">
        <f t="shared" si="156"/>
        <v>5</v>
      </c>
      <c r="C319" s="7">
        <f t="shared" si="161"/>
        <v>946</v>
      </c>
      <c r="D319" s="7">
        <f t="shared" si="162"/>
        <v>5769</v>
      </c>
      <c r="E319" s="7">
        <f t="shared" si="163"/>
        <v>10631</v>
      </c>
      <c r="G319" s="30">
        <f>'Billing Mo'!Y319</f>
        <v>1565571.2051035301</v>
      </c>
      <c r="H319" s="30">
        <f>'Billing Mo'!Z319</f>
        <v>174437</v>
      </c>
      <c r="I319" s="30">
        <f>'Billing Mo'!AC319</f>
        <v>24822</v>
      </c>
      <c r="J319" s="163">
        <f t="shared" si="189"/>
        <v>3021039</v>
      </c>
      <c r="K319" s="28">
        <f>ROUND('Billing Mo'!AE319+'Billing Mo'!AD319+'Billing Mo'!BM319-'Billing Mo'!BU319,0)</f>
        <v>1481498</v>
      </c>
      <c r="L319" s="28">
        <f>ROUND('Billing Mo'!AF319+'Billing Mo'!BQ319-'Billing Mo'!BY319,0)</f>
        <v>1006381</v>
      </c>
      <c r="M319" s="31">
        <f t="shared" si="191"/>
        <v>267356</v>
      </c>
      <c r="N319" s="28">
        <f>'Billing Mo'!AH319</f>
        <v>97559</v>
      </c>
      <c r="O319" s="28">
        <f>'Billing Mo'!AI319</f>
        <v>169797</v>
      </c>
      <c r="P319" s="28">
        <f>ROUND('Billing Mo'!AJ319,0)</f>
        <v>1932</v>
      </c>
      <c r="Q319" s="28">
        <f>ROUND('Billing Mo'!AK319,0)</f>
        <v>263872</v>
      </c>
      <c r="R319" s="25"/>
      <c r="T319" s="38"/>
      <c r="U319" s="145"/>
      <c r="X319" s="145"/>
      <c r="Z319" s="38"/>
      <c r="AA319" s="145"/>
      <c r="AC319" s="7"/>
      <c r="AG319" s="15">
        <f t="shared" si="184"/>
        <v>19265650</v>
      </c>
      <c r="AH319" s="14">
        <f>[6]TOTAL_PEF!$AG319</f>
        <v>20433206.797740132</v>
      </c>
      <c r="AL319" s="25">
        <f t="shared" si="185"/>
        <v>12061665</v>
      </c>
      <c r="AM319" s="14">
        <f>[6]TOTAL_PEF!$AL319</f>
        <v>12309187.136668229</v>
      </c>
      <c r="AN319" s="15"/>
      <c r="AQ319" s="25">
        <f t="shared" si="186"/>
        <v>3186294</v>
      </c>
      <c r="AR319" s="14">
        <f>[6]TOTAL_PEF!$AQ319</f>
        <v>3331988</v>
      </c>
      <c r="AV319" s="14">
        <f t="shared" si="179"/>
        <v>12392.986784899089</v>
      </c>
      <c r="AW319" s="14">
        <f>[6]TOTAL_PEF!$AV319</f>
        <v>13134.698970488289</v>
      </c>
      <c r="BA319" s="14">
        <f t="shared" si="190"/>
        <v>69618.627049683011</v>
      </c>
      <c r="BB319" s="14">
        <f>[6]TOTAL_PEF!$BA319</f>
        <v>70019.855267582796</v>
      </c>
      <c r="BC319" s="14"/>
      <c r="BF319" s="15">
        <f>SUM(TOTAL_PEF_B!O308:O319)</f>
        <v>2027207</v>
      </c>
      <c r="BG319" s="14">
        <f>[6]TOTAL_PEF!$BF319</f>
        <v>2086758</v>
      </c>
      <c r="BH319" s="14"/>
      <c r="BK319" s="15">
        <f>SUM('Billing Mo'!AH308:AH319)</f>
        <v>1143007</v>
      </c>
      <c r="BL319" s="14">
        <f>[6]TOTAL_PEF!$BK319</f>
        <v>1170994</v>
      </c>
      <c r="BM319" s="14"/>
      <c r="BP319" s="14">
        <f t="shared" si="183"/>
        <v>37707393</v>
      </c>
      <c r="BQ319" s="14">
        <f>[6]TOTAL_PEF!$BP319</f>
        <v>39356494.427210741</v>
      </c>
      <c r="BR319" s="14"/>
      <c r="BU319" s="15">
        <f t="shared" si="181"/>
        <v>1554560.6829400708</v>
      </c>
      <c r="BV319" s="15">
        <f>AVERAGE([6]TOTAL_PEF!$G308:$G319)</f>
        <v>1555666.1666666667</v>
      </c>
      <c r="BZ319" s="15">
        <f t="shared" si="188"/>
        <v>173253.41666666666</v>
      </c>
      <c r="CA319" s="15">
        <f>AVERAGE([6]TOTAL_PEF!$H308:$H319)</f>
        <v>175795.66666666666</v>
      </c>
    </row>
    <row r="320" spans="1:79">
      <c r="A320" s="2">
        <f t="shared" si="155"/>
        <v>2017</v>
      </c>
      <c r="B320" s="2">
        <f t="shared" si="156"/>
        <v>6</v>
      </c>
      <c r="C320" s="7">
        <f t="shared" si="161"/>
        <v>1164</v>
      </c>
      <c r="D320" s="7">
        <f t="shared" si="162"/>
        <v>6402</v>
      </c>
      <c r="E320" s="7">
        <f t="shared" si="163"/>
        <v>11658</v>
      </c>
      <c r="G320" s="30">
        <f>'Billing Mo'!Y320</f>
        <v>1567573.7777657199</v>
      </c>
      <c r="H320" s="30">
        <f>'Billing Mo'!Z320</f>
        <v>174653</v>
      </c>
      <c r="I320" s="30">
        <f>'Billing Mo'!AC320</f>
        <v>24780</v>
      </c>
      <c r="J320" s="163">
        <f t="shared" si="189"/>
        <v>3509609</v>
      </c>
      <c r="K320" s="28">
        <f>ROUND('Billing Mo'!AE320+'Billing Mo'!AD320+'Billing Mo'!BM320-'Billing Mo'!BU320,0)</f>
        <v>1823926</v>
      </c>
      <c r="L320" s="28">
        <f>ROUND('Billing Mo'!AF320+'Billing Mo'!BQ320-'Billing Mo'!BY320,0)</f>
        <v>1118124</v>
      </c>
      <c r="M320" s="31">
        <f t="shared" si="191"/>
        <v>276733</v>
      </c>
      <c r="N320" s="28">
        <f>'Billing Mo'!AH320</f>
        <v>101682</v>
      </c>
      <c r="O320" s="28">
        <f>'Billing Mo'!AI320</f>
        <v>175051</v>
      </c>
      <c r="P320" s="28">
        <f>ROUND('Billing Mo'!AJ320,0)</f>
        <v>1953</v>
      </c>
      <c r="Q320" s="28">
        <f>ROUND('Billing Mo'!AK320,0)</f>
        <v>288873</v>
      </c>
      <c r="R320" s="25"/>
      <c r="T320" s="38"/>
      <c r="U320" s="145"/>
      <c r="X320" s="145"/>
      <c r="Z320" s="38"/>
      <c r="AA320" s="145"/>
      <c r="AC320" s="7"/>
      <c r="AG320" s="15">
        <f t="shared" si="184"/>
        <v>19311630</v>
      </c>
      <c r="AH320" s="14">
        <f>[6]TOTAL_PEF!$AG320</f>
        <v>20450763.680819608</v>
      </c>
      <c r="AL320" s="25">
        <f t="shared" si="185"/>
        <v>12089355</v>
      </c>
      <c r="AM320" s="14">
        <f>[6]TOTAL_PEF!$AL320</f>
        <v>12321098.606659051</v>
      </c>
      <c r="AN320" s="15"/>
      <c r="AQ320" s="25">
        <f t="shared" si="186"/>
        <v>3188573</v>
      </c>
      <c r="AR320" s="14">
        <f>[6]TOTAL_PEF!$AQ320</f>
        <v>3334569</v>
      </c>
      <c r="AV320" s="14">
        <f t="shared" si="179"/>
        <v>12406.610929778395</v>
      </c>
      <c r="AW320" s="14">
        <f>[6]TOTAL_PEF!$AV320</f>
        <v>13129.488471965726</v>
      </c>
      <c r="BA320" s="14">
        <f t="shared" si="190"/>
        <v>69692.066459840382</v>
      </c>
      <c r="BB320" s="14">
        <f>[6]TOTAL_PEF!$BA320</f>
        <v>69979.535877836679</v>
      </c>
      <c r="BC320" s="14"/>
      <c r="BF320" s="15">
        <f>SUM(TOTAL_PEF_B!O309:O320)</f>
        <v>2026735</v>
      </c>
      <c r="BG320" s="14">
        <f>[6]TOTAL_PEF!$BF320</f>
        <v>2085304</v>
      </c>
      <c r="BH320" s="14"/>
      <c r="BK320" s="15">
        <f>SUM('Billing Mo'!AH309:AH320)</f>
        <v>1143451</v>
      </c>
      <c r="BL320" s="14">
        <f>[6]TOTAL_PEF!$BK320</f>
        <v>1175260</v>
      </c>
      <c r="BM320" s="14"/>
      <c r="BP320" s="14">
        <f t="shared" si="183"/>
        <v>37783288</v>
      </c>
      <c r="BQ320" s="14">
        <f>[6]TOTAL_PEF!$BP320</f>
        <v>39391335.254358165</v>
      </c>
      <c r="BR320" s="14"/>
      <c r="BU320" s="15">
        <f t="shared" si="181"/>
        <v>1556559.6526967853</v>
      </c>
      <c r="BV320" s="15">
        <f>AVERAGE([6]TOTAL_PEF!$G309:$G320)</f>
        <v>1557620.75</v>
      </c>
      <c r="BZ320" s="15">
        <f t="shared" si="188"/>
        <v>173468.16666666666</v>
      </c>
      <c r="CA320" s="15">
        <f>AVERAGE([6]TOTAL_PEF!$H309:$H320)</f>
        <v>176067.16666666666</v>
      </c>
    </row>
    <row r="321" spans="1:79">
      <c r="A321" s="2">
        <f t="shared" si="155"/>
        <v>2017</v>
      </c>
      <c r="B321" s="2">
        <f t="shared" si="156"/>
        <v>7</v>
      </c>
      <c r="C321" s="7">
        <f t="shared" si="161"/>
        <v>1246</v>
      </c>
      <c r="D321" s="7">
        <f t="shared" si="162"/>
        <v>6582</v>
      </c>
      <c r="E321" s="7">
        <f t="shared" si="163"/>
        <v>11125</v>
      </c>
      <c r="G321" s="30">
        <f>'Billing Mo'!Y321</f>
        <v>1569576.34977497</v>
      </c>
      <c r="H321" s="30">
        <f>'Billing Mo'!Z321</f>
        <v>174868</v>
      </c>
      <c r="I321" s="30">
        <f>'Billing Mo'!AC321</f>
        <v>24762</v>
      </c>
      <c r="J321" s="163">
        <f t="shared" si="189"/>
        <v>3647011</v>
      </c>
      <c r="K321" s="28">
        <f>ROUND('Billing Mo'!AE321+'Billing Mo'!AD321+'Billing Mo'!BM321-'Billing Mo'!BU321,0)</f>
        <v>1954949</v>
      </c>
      <c r="L321" s="28">
        <f>ROUND('Billing Mo'!AF321+'Billing Mo'!BQ321-'Billing Mo'!BY321,0)</f>
        <v>1150937</v>
      </c>
      <c r="M321" s="31">
        <f t="shared" si="191"/>
        <v>263708</v>
      </c>
      <c r="N321" s="28">
        <f>'Billing Mo'!AH321</f>
        <v>98781</v>
      </c>
      <c r="O321" s="28">
        <f>'Billing Mo'!AI321</f>
        <v>164927</v>
      </c>
      <c r="P321" s="28">
        <f>ROUND('Billing Mo'!AJ321,0)</f>
        <v>1952</v>
      </c>
      <c r="Q321" s="28">
        <f>ROUND('Billing Mo'!AK321,0)</f>
        <v>275465</v>
      </c>
      <c r="R321" s="25"/>
      <c r="T321" s="38"/>
      <c r="U321" s="145"/>
      <c r="X321" s="145"/>
      <c r="Z321" s="38"/>
      <c r="AA321" s="145"/>
      <c r="AC321" s="7"/>
      <c r="AG321" s="15">
        <f t="shared" si="184"/>
        <v>19337266</v>
      </c>
      <c r="AH321" s="14">
        <f>[6]TOTAL_PEF!$AG321</f>
        <v>20472121.671643615</v>
      </c>
      <c r="AL321" s="25">
        <f t="shared" si="185"/>
        <v>12105195</v>
      </c>
      <c r="AM321" s="14">
        <f>[6]TOTAL_PEF!$AL321</f>
        <v>12332350.68990978</v>
      </c>
      <c r="AN321" s="15"/>
      <c r="AQ321" s="25">
        <f t="shared" si="186"/>
        <v>3190133</v>
      </c>
      <c r="AR321" s="14">
        <f>[6]TOTAL_PEF!$AQ321</f>
        <v>3337149</v>
      </c>
      <c r="AV321" s="14">
        <f t="shared" si="179"/>
        <v>12407.118448497073</v>
      </c>
      <c r="AW321" s="14">
        <f>[6]TOTAL_PEF!$AV321</f>
        <v>13126.672192705235</v>
      </c>
      <c r="BA321" s="14">
        <f t="shared" si="190"/>
        <v>69696.962718051393</v>
      </c>
      <c r="BB321" s="14">
        <f>[6]TOTAL_PEF!$BA321</f>
        <v>69935.46912429911</v>
      </c>
      <c r="BC321" s="14"/>
      <c r="BF321" s="15">
        <f>SUM(TOTAL_PEF_B!O310:O321)</f>
        <v>2023448</v>
      </c>
      <c r="BG321" s="14">
        <f>[6]TOTAL_PEF!$BF321</f>
        <v>2083826</v>
      </c>
      <c r="BH321" s="14"/>
      <c r="BK321" s="15">
        <f>SUM('Billing Mo'!AH310:AH321)</f>
        <v>1143882</v>
      </c>
      <c r="BL321" s="14">
        <f>[6]TOTAL_PEF!$BK321</f>
        <v>1179380</v>
      </c>
      <c r="BM321" s="14"/>
      <c r="BP321" s="14">
        <f t="shared" si="183"/>
        <v>37823442</v>
      </c>
      <c r="BQ321" s="14">
        <f>[6]TOTAL_PEF!$BP321</f>
        <v>39429146.894139059</v>
      </c>
      <c r="BR321" s="14"/>
      <c r="BU321" s="15">
        <f t="shared" si="181"/>
        <v>1558562.214124941</v>
      </c>
      <c r="BV321" s="15">
        <f>AVERAGE([6]TOTAL_PEF!$G310:$G321)</f>
        <v>1559582</v>
      </c>
      <c r="BZ321" s="15">
        <f t="shared" si="188"/>
        <v>173683.25</v>
      </c>
      <c r="CA321" s="15">
        <f>AVERAGE([6]TOTAL_PEF!$H310:$H321)</f>
        <v>176339</v>
      </c>
    </row>
    <row r="322" spans="1:79">
      <c r="A322" s="2">
        <f t="shared" si="155"/>
        <v>2017</v>
      </c>
      <c r="B322" s="2">
        <f t="shared" si="156"/>
        <v>8</v>
      </c>
      <c r="C322" s="7">
        <f t="shared" si="161"/>
        <v>1303</v>
      </c>
      <c r="D322" s="7">
        <f t="shared" si="162"/>
        <v>6789</v>
      </c>
      <c r="E322" s="7">
        <f t="shared" si="163"/>
        <v>11345</v>
      </c>
      <c r="G322" s="30">
        <f>'Billing Mo'!Y322</f>
        <v>1571480.69182096</v>
      </c>
      <c r="H322" s="30">
        <f>'Billing Mo'!Z322</f>
        <v>175079</v>
      </c>
      <c r="I322" s="30">
        <f>'Billing Mo'!AC322</f>
        <v>24828</v>
      </c>
      <c r="J322" s="163">
        <f t="shared" si="189"/>
        <v>3800134</v>
      </c>
      <c r="K322" s="28">
        <f>ROUND('Billing Mo'!AE322+'Billing Mo'!AD322+'Billing Mo'!BM322-'Billing Mo'!BU322,0)</f>
        <v>2047598</v>
      </c>
      <c r="L322" s="28">
        <f>ROUND('Billing Mo'!AF322+'Billing Mo'!BQ322-'Billing Mo'!BY322,0)</f>
        <v>1188653</v>
      </c>
      <c r="M322" s="31">
        <f t="shared" si="191"/>
        <v>280257</v>
      </c>
      <c r="N322" s="28">
        <f>'Billing Mo'!AH322</f>
        <v>103239</v>
      </c>
      <c r="O322" s="28">
        <f>'Billing Mo'!AI322</f>
        <v>177018</v>
      </c>
      <c r="P322" s="28">
        <f>ROUND('Billing Mo'!AJ322,0)</f>
        <v>1959</v>
      </c>
      <c r="Q322" s="28">
        <f>ROUND('Billing Mo'!AK322,0)</f>
        <v>281667</v>
      </c>
      <c r="R322" s="25"/>
      <c r="T322" s="38"/>
      <c r="U322" s="145"/>
      <c r="X322" s="145"/>
      <c r="Z322" s="38"/>
      <c r="AA322" s="145"/>
      <c r="AC322" s="7"/>
      <c r="AG322" s="15">
        <f t="shared" si="184"/>
        <v>19462921</v>
      </c>
      <c r="AH322" s="14">
        <f>[6]TOTAL_PEF!$AG322</f>
        <v>20495712.328547537</v>
      </c>
      <c r="AL322" s="25">
        <f t="shared" si="185"/>
        <v>12178755</v>
      </c>
      <c r="AM322" s="14">
        <f>[6]TOTAL_PEF!$AL322</f>
        <v>12343035.377547862</v>
      </c>
      <c r="AN322" s="15"/>
      <c r="AQ322" s="25">
        <f t="shared" si="186"/>
        <v>3194884</v>
      </c>
      <c r="AR322" s="14">
        <f>[6]TOTAL_PEF!$AQ322</f>
        <v>3339726</v>
      </c>
      <c r="AV322" s="14">
        <f t="shared" si="179"/>
        <v>12471.781590449044</v>
      </c>
      <c r="AW322" s="14">
        <f>[6]TOTAL_PEF!$AV322</f>
        <v>13125.242337728083</v>
      </c>
      <c r="BA322" s="14">
        <f t="shared" si="190"/>
        <v>70033.798499984914</v>
      </c>
      <c r="BB322" s="14">
        <f>[6]TOTAL_PEF!$BA322</f>
        <v>69888.19342801765</v>
      </c>
      <c r="BC322" s="14"/>
      <c r="BF322" s="15">
        <f>SUM(TOTAL_PEF_B!O311:O322)</f>
        <v>2033660</v>
      </c>
      <c r="BG322" s="14">
        <f>[6]TOTAL_PEF!$BF322</f>
        <v>2082269</v>
      </c>
      <c r="BH322" s="14"/>
      <c r="BK322" s="15">
        <f>SUM('Billing Mo'!AH311:AH322)</f>
        <v>1144332</v>
      </c>
      <c r="BL322" s="14">
        <f>[6]TOTAL_PEF!$BK322</f>
        <v>1183464</v>
      </c>
      <c r="BM322" s="14"/>
      <c r="BP322" s="14">
        <f t="shared" si="183"/>
        <v>38038044</v>
      </c>
      <c r="BQ322" s="14">
        <f>[6]TOTAL_PEF!$BP322</f>
        <v>39468506.243351437</v>
      </c>
      <c r="BR322" s="14"/>
      <c r="BU322" s="15">
        <f t="shared" si="181"/>
        <v>1560556.5940077724</v>
      </c>
      <c r="BV322" s="15">
        <f>AVERAGE([6]TOTAL_PEF!$G311:$G322)</f>
        <v>1561549.25</v>
      </c>
      <c r="BZ322" s="15">
        <f t="shared" si="188"/>
        <v>173898.25</v>
      </c>
      <c r="CA322" s="15">
        <f>AVERAGE([6]TOTAL_PEF!$H311:$H322)</f>
        <v>176611.16666666666</v>
      </c>
    </row>
    <row r="323" spans="1:79">
      <c r="A323" s="2">
        <f t="shared" si="155"/>
        <v>2017</v>
      </c>
      <c r="B323" s="2">
        <f t="shared" si="156"/>
        <v>9</v>
      </c>
      <c r="C323" s="7">
        <f t="shared" si="161"/>
        <v>1260</v>
      </c>
      <c r="D323" s="7">
        <f t="shared" si="162"/>
        <v>6599</v>
      </c>
      <c r="E323" s="7">
        <f t="shared" si="163"/>
        <v>12187</v>
      </c>
      <c r="G323" s="30">
        <f>'Billing Mo'!Y323</f>
        <v>1573385.0332132699</v>
      </c>
      <c r="H323" s="30">
        <f>'Billing Mo'!Z323</f>
        <v>175287</v>
      </c>
      <c r="I323" s="30">
        <f>'Billing Mo'!AC323</f>
        <v>24845</v>
      </c>
      <c r="J323" s="163">
        <f t="shared" si="189"/>
        <v>3715292</v>
      </c>
      <c r="K323" s="28">
        <f>ROUND('Billing Mo'!AE323+'Billing Mo'!AD323+'Billing Mo'!BM323-'Billing Mo'!BU323,0)</f>
        <v>1981749</v>
      </c>
      <c r="L323" s="28">
        <f>ROUND('Billing Mo'!AF323+'Billing Mo'!BQ323-'Billing Mo'!BY323,0)</f>
        <v>1156661</v>
      </c>
      <c r="M323" s="31">
        <f t="shared" si="191"/>
        <v>272166</v>
      </c>
      <c r="N323" s="28">
        <f>'Billing Mo'!AH323</f>
        <v>100537</v>
      </c>
      <c r="O323" s="28">
        <f>'Billing Mo'!AI323</f>
        <v>171629</v>
      </c>
      <c r="P323" s="28">
        <f>ROUND('Billing Mo'!AJ323,0)</f>
        <v>1929</v>
      </c>
      <c r="Q323" s="28">
        <f>ROUND('Billing Mo'!AK323,0)</f>
        <v>302787</v>
      </c>
      <c r="R323" s="25"/>
      <c r="T323" s="38"/>
      <c r="U323" s="145"/>
      <c r="X323" s="145"/>
      <c r="Z323" s="38"/>
      <c r="AA323" s="145"/>
      <c r="AC323" s="7"/>
      <c r="AG323" s="15">
        <f t="shared" si="184"/>
        <v>19407697</v>
      </c>
      <c r="AH323" s="14">
        <f>[6]TOTAL_PEF!$AG323</f>
        <v>20520124.304523576</v>
      </c>
      <c r="AL323" s="25">
        <f t="shared" si="185"/>
        <v>12147905</v>
      </c>
      <c r="AM323" s="14">
        <f>[6]TOTAL_PEF!$AL323</f>
        <v>12353713.794527603</v>
      </c>
      <c r="AN323" s="15"/>
      <c r="AQ323" s="25">
        <f t="shared" si="186"/>
        <v>3193742</v>
      </c>
      <c r="AR323" s="14">
        <f>[6]TOTAL_PEF!$AQ323</f>
        <v>3342302</v>
      </c>
      <c r="AV323" s="14">
        <f t="shared" si="179"/>
        <v>12420.585927550237</v>
      </c>
      <c r="AW323" s="14">
        <f>[6]TOTAL_PEF!$AV323</f>
        <v>13124.300112416267</v>
      </c>
      <c r="BA323" s="14">
        <f t="shared" si="190"/>
        <v>69770.335601499595</v>
      </c>
      <c r="BB323" s="14">
        <f>[6]TOTAL_PEF!$BA323</f>
        <v>69840.797441227332</v>
      </c>
      <c r="BC323" s="14"/>
      <c r="BF323" s="15">
        <f>SUM(TOTAL_PEF_B!O312:O323)</f>
        <v>2019434</v>
      </c>
      <c r="BG323" s="14">
        <f>[6]TOTAL_PEF!$BF323</f>
        <v>2080626</v>
      </c>
      <c r="BH323" s="14"/>
      <c r="BK323" s="15">
        <f>SUM('Billing Mo'!AH312:AH323)</f>
        <v>1144770</v>
      </c>
      <c r="BL323" s="14">
        <f>[6]TOTAL_PEF!$BK323</f>
        <v>1187714</v>
      </c>
      <c r="BM323" s="14"/>
      <c r="BP323" s="14">
        <f t="shared" si="183"/>
        <v>37937014</v>
      </c>
      <c r="BQ323" s="14">
        <f>[6]TOTAL_PEF!$BP323</f>
        <v>39508759.670585364</v>
      </c>
      <c r="BR323" s="14"/>
      <c r="BU323" s="15">
        <f t="shared" si="181"/>
        <v>1562542.7909122689</v>
      </c>
      <c r="BV323" s="15">
        <f>AVERAGE([6]TOTAL_PEF!$G312:$G323)</f>
        <v>1563521.4166666667</v>
      </c>
      <c r="BZ323" s="15">
        <f t="shared" si="188"/>
        <v>174112.75</v>
      </c>
      <c r="CA323" s="15">
        <f>AVERAGE([6]TOTAL_PEF!$H312:$H323)</f>
        <v>176883.91666666666</v>
      </c>
    </row>
    <row r="324" spans="1:79">
      <c r="A324" s="2">
        <f t="shared" si="155"/>
        <v>2017</v>
      </c>
      <c r="B324" s="2">
        <f t="shared" si="156"/>
        <v>10</v>
      </c>
      <c r="C324" s="7">
        <f t="shared" si="161"/>
        <v>1115</v>
      </c>
      <c r="D324" s="7">
        <f t="shared" si="162"/>
        <v>6140</v>
      </c>
      <c r="E324" s="7">
        <f t="shared" si="163"/>
        <v>11511</v>
      </c>
      <c r="G324" s="30">
        <f>'Billing Mo'!Y324</f>
        <v>1575289.3740268999</v>
      </c>
      <c r="H324" s="30">
        <f>'Billing Mo'!Z324</f>
        <v>175491</v>
      </c>
      <c r="I324" s="30">
        <f>'Billing Mo'!AC324</f>
        <v>24877</v>
      </c>
      <c r="J324" s="163">
        <f t="shared" si="189"/>
        <v>3382429</v>
      </c>
      <c r="K324" s="28">
        <f>ROUND('Billing Mo'!AE324+'Billing Mo'!AD324+'Billing Mo'!BM324-'Billing Mo'!BU324,0)</f>
        <v>1757012</v>
      </c>
      <c r="L324" s="28">
        <f>ROUND('Billing Mo'!AF324+'Billing Mo'!BQ324-'Billing Mo'!BY324,0)</f>
        <v>1077465</v>
      </c>
      <c r="M324" s="31">
        <f t="shared" si="191"/>
        <v>259635</v>
      </c>
      <c r="N324" s="28">
        <f>'Billing Mo'!AH324</f>
        <v>95562</v>
      </c>
      <c r="O324" s="28">
        <f>'Billing Mo'!AI324</f>
        <v>164073</v>
      </c>
      <c r="P324" s="28">
        <f>ROUND('Billing Mo'!AJ324,0)</f>
        <v>1956</v>
      </c>
      <c r="Q324" s="28">
        <f>ROUND('Billing Mo'!AK324,0)</f>
        <v>286361</v>
      </c>
      <c r="R324" s="25"/>
      <c r="T324" s="38"/>
      <c r="U324" s="145"/>
      <c r="X324" s="145"/>
      <c r="Z324" s="38"/>
      <c r="AA324" s="145"/>
      <c r="AC324" s="7"/>
      <c r="AG324" s="15">
        <f t="shared" si="184"/>
        <v>19432746</v>
      </c>
      <c r="AH324" s="14">
        <f>[6]TOTAL_PEF!$AG324</f>
        <v>20540395.923374996</v>
      </c>
      <c r="AL324" s="25">
        <f t="shared" si="185"/>
        <v>12163414</v>
      </c>
      <c r="AM324" s="14">
        <f>[6]TOTAL_PEF!$AL324</f>
        <v>12364539.866722777</v>
      </c>
      <c r="AN324" s="15"/>
      <c r="AQ324" s="25">
        <f t="shared" si="186"/>
        <v>3195117</v>
      </c>
      <c r="AR324" s="14">
        <f>[6]TOTAL_PEF!$AQ324</f>
        <v>3344879</v>
      </c>
      <c r="AV324" s="14">
        <f t="shared" si="179"/>
        <v>12420.893319893936</v>
      </c>
      <c r="AW324" s="14">
        <f>[6]TOTAL_PEF!$AV324</f>
        <v>13120.6812764599</v>
      </c>
      <c r="BA324" s="14">
        <f t="shared" si="190"/>
        <v>69773.852188066914</v>
      </c>
      <c r="BB324" s="14">
        <f>[6]TOTAL_PEF!$BA324</f>
        <v>69794.183884118596</v>
      </c>
      <c r="BC324" s="14"/>
      <c r="BF324" s="15">
        <f>SUM(TOTAL_PEF_B!O313:O324)</f>
        <v>2016483</v>
      </c>
      <c r="BG324" s="14">
        <f>[6]TOTAL_PEF!$BF324</f>
        <v>2078827</v>
      </c>
      <c r="BH324" s="14"/>
      <c r="BK324" s="15">
        <f>SUM('Billing Mo'!AH313:AH324)</f>
        <v>1145187</v>
      </c>
      <c r="BL324" s="14">
        <f>[6]TOTAL_PEF!$BK324</f>
        <v>1191464</v>
      </c>
      <c r="BM324" s="14"/>
      <c r="BP324" s="14">
        <f t="shared" si="183"/>
        <v>37976387</v>
      </c>
      <c r="BQ324" s="14">
        <f>[6]TOTAL_PEF!$BP324</f>
        <v>39544365.080640167</v>
      </c>
      <c r="BR324" s="14"/>
      <c r="BU324" s="15">
        <f t="shared" si="181"/>
        <v>1564520.8037392546</v>
      </c>
      <c r="BV324" s="15">
        <f>AVERAGE([6]TOTAL_PEF!$G313:$G324)</f>
        <v>1565497.6666666667</v>
      </c>
      <c r="BZ324" s="15">
        <f t="shared" si="188"/>
        <v>174326.25</v>
      </c>
      <c r="CA324" s="15">
        <f>AVERAGE([6]TOTAL_PEF!$H313:$H324)</f>
        <v>177157.16666666666</v>
      </c>
    </row>
    <row r="325" spans="1:79">
      <c r="A325" s="2">
        <f t="shared" si="155"/>
        <v>2017</v>
      </c>
      <c r="B325" s="2">
        <f t="shared" si="156"/>
        <v>11</v>
      </c>
      <c r="C325" s="7">
        <f t="shared" si="161"/>
        <v>908</v>
      </c>
      <c r="D325" s="7">
        <f t="shared" si="162"/>
        <v>5638</v>
      </c>
      <c r="E325" s="7">
        <f t="shared" si="163"/>
        <v>10884</v>
      </c>
      <c r="G325" s="30">
        <f>'Billing Mo'!Y325</f>
        <v>1577193.71435494</v>
      </c>
      <c r="H325" s="30">
        <f>'Billing Mo'!Z325</f>
        <v>175695</v>
      </c>
      <c r="I325" s="30">
        <f>'Billing Mo'!AC325</f>
        <v>24922</v>
      </c>
      <c r="J325" s="163">
        <f t="shared" si="189"/>
        <v>2963871</v>
      </c>
      <c r="K325" s="28">
        <f>ROUND('Billing Mo'!AE325+'Billing Mo'!AD325+'Billing Mo'!BM325-'Billing Mo'!BU325,0)</f>
        <v>1431521</v>
      </c>
      <c r="L325" s="28">
        <f>ROUND('Billing Mo'!AF325+'Billing Mo'!BQ325-'Billing Mo'!BY325,0)</f>
        <v>990491</v>
      </c>
      <c r="M325" s="31">
        <f t="shared" si="191"/>
        <v>268685</v>
      </c>
      <c r="N325" s="28">
        <f>'Billing Mo'!AH325</f>
        <v>97656</v>
      </c>
      <c r="O325" s="28">
        <f>'Billing Mo'!AI325</f>
        <v>171029</v>
      </c>
      <c r="P325" s="28">
        <f>ROUND('Billing Mo'!AJ325,0)</f>
        <v>1924</v>
      </c>
      <c r="Q325" s="28">
        <f>ROUND('Billing Mo'!AK325,0)</f>
        <v>271250</v>
      </c>
      <c r="R325" s="25"/>
      <c r="T325" s="38"/>
      <c r="U325" s="145"/>
      <c r="X325" s="145"/>
      <c r="Z325" s="38"/>
      <c r="AA325" s="145"/>
      <c r="AC325" s="7"/>
      <c r="AG325" s="15">
        <f t="shared" si="184"/>
        <v>19474735</v>
      </c>
      <c r="AH325" s="14">
        <f>[6]TOTAL_PEF!$AG325</f>
        <v>20552904.305228751</v>
      </c>
      <c r="AL325" s="25">
        <f t="shared" si="185"/>
        <v>12190991</v>
      </c>
      <c r="AM325" s="14">
        <f>[6]TOTAL_PEF!$AL325</f>
        <v>12375349.876707125</v>
      </c>
      <c r="AN325" s="15"/>
      <c r="AQ325" s="25">
        <f t="shared" si="186"/>
        <v>3196649</v>
      </c>
      <c r="AR325" s="14">
        <f>[6]TOTAL_PEF!$AQ325</f>
        <v>3347460</v>
      </c>
      <c r="AV325" s="14">
        <f t="shared" si="179"/>
        <v>12432.078817530586</v>
      </c>
      <c r="AW325" s="14">
        <f>[6]TOTAL_PEF!$AV325</f>
        <v>13112.091673357974</v>
      </c>
      <c r="BA325" s="14">
        <f t="shared" si="190"/>
        <v>69846.902192206602</v>
      </c>
      <c r="BB325" s="14">
        <f>[6]TOTAL_PEF!$BA325</f>
        <v>69747.328551112078</v>
      </c>
      <c r="BC325" s="14"/>
      <c r="BF325" s="15">
        <f>SUM(TOTAL_PEF_B!O314:O325)</f>
        <v>2017312</v>
      </c>
      <c r="BG325" s="14">
        <f>[6]TOTAL_PEF!$BF325</f>
        <v>2076810</v>
      </c>
      <c r="BH325" s="14"/>
      <c r="BK325" s="15">
        <f>SUM('Billing Mo'!AH314:AH325)</f>
        <v>1145613</v>
      </c>
      <c r="BL325" s="14">
        <f>[6]TOTAL_PEF!$BK325</f>
        <v>1196111</v>
      </c>
      <c r="BM325" s="14"/>
      <c r="BP325" s="14">
        <f t="shared" si="183"/>
        <v>38048714</v>
      </c>
      <c r="BQ325" s="14">
        <f>[6]TOTAL_PEF!$BP325</f>
        <v>39572873.976009808</v>
      </c>
      <c r="BR325" s="14"/>
      <c r="BU325" s="15">
        <f t="shared" si="181"/>
        <v>1566490.6316824907</v>
      </c>
      <c r="BV325" s="15">
        <f>AVERAGE([6]TOTAL_PEF!$G314:$G325)</f>
        <v>1567477.1666666667</v>
      </c>
      <c r="BZ325" s="15">
        <f t="shared" si="188"/>
        <v>174538.75</v>
      </c>
      <c r="CA325" s="15">
        <f>AVERAGE([6]TOTAL_PEF!$H314:$H325)</f>
        <v>177431.16666666666</v>
      </c>
    </row>
    <row r="326" spans="1:79">
      <c r="A326" s="2">
        <f t="shared" si="155"/>
        <v>2017</v>
      </c>
      <c r="B326" s="2">
        <f t="shared" si="156"/>
        <v>12</v>
      </c>
      <c r="C326" s="7">
        <f t="shared" si="161"/>
        <v>869</v>
      </c>
      <c r="D326" s="7">
        <f t="shared" si="162"/>
        <v>5329</v>
      </c>
      <c r="E326" s="7">
        <f t="shared" si="163"/>
        <v>10150</v>
      </c>
      <c r="G326" s="30">
        <f>'Billing Mo'!Y326</f>
        <v>1579098.0542938299</v>
      </c>
      <c r="H326" s="30">
        <f>'Billing Mo'!Z326</f>
        <v>175898</v>
      </c>
      <c r="I326" s="30">
        <f>'Billing Mo'!AC326</f>
        <v>24880</v>
      </c>
      <c r="J326" s="163">
        <f t="shared" si="189"/>
        <v>2813907</v>
      </c>
      <c r="K326" s="28">
        <f>ROUND('Billing Mo'!AE326+'Billing Mo'!AD326+'Billing Mo'!BM326-'Billing Mo'!BU326,0)</f>
        <v>1372970</v>
      </c>
      <c r="L326" s="28">
        <f>ROUND('Billing Mo'!AF326+'Billing Mo'!BQ326-'Billing Mo'!BY326,0)</f>
        <v>937432</v>
      </c>
      <c r="M326" s="31">
        <f t="shared" si="191"/>
        <v>249032</v>
      </c>
      <c r="N326" s="28">
        <f>'Billing Mo'!AH326</f>
        <v>88526</v>
      </c>
      <c r="O326" s="28">
        <f>'Billing Mo'!AI326</f>
        <v>160506</v>
      </c>
      <c r="P326" s="28">
        <f>ROUND('Billing Mo'!AJ326,0)</f>
        <v>1950</v>
      </c>
      <c r="Q326" s="28">
        <f>ROUND('Billing Mo'!AK326,0)</f>
        <v>252523</v>
      </c>
      <c r="R326" s="25"/>
      <c r="T326" s="38"/>
      <c r="U326" s="145"/>
      <c r="X326" s="145"/>
      <c r="Z326" s="38"/>
      <c r="AA326" s="145"/>
      <c r="AC326" s="7"/>
      <c r="AG326" s="15">
        <f t="shared" si="184"/>
        <v>19493782</v>
      </c>
      <c r="AH326" s="14">
        <f>[6]TOTAL_PEF!$AG326</f>
        <v>20562648.793708123</v>
      </c>
      <c r="AL326" s="25">
        <f t="shared" si="185"/>
        <v>12200116</v>
      </c>
      <c r="AM326" s="14">
        <f>[6]TOTAL_PEF!$AL326</f>
        <v>12385814.633349499</v>
      </c>
      <c r="AN326" s="15"/>
      <c r="AQ326" s="25">
        <f t="shared" si="186"/>
        <v>3198441</v>
      </c>
      <c r="AR326" s="14">
        <f>[6]TOTAL_PEF!$AQ326</f>
        <v>3350045</v>
      </c>
      <c r="AV326" s="14">
        <f t="shared" si="179"/>
        <v>12428.673999783938</v>
      </c>
      <c r="AW326" s="14">
        <f>[6]TOTAL_PEF!$AV326</f>
        <v>13101.742512481211</v>
      </c>
      <c r="BA326" s="14">
        <f t="shared" si="190"/>
        <v>69814.583956246119</v>
      </c>
      <c r="BB326" s="14">
        <f>[6]TOTAL_PEF!$BA326</f>
        <v>69698.315336322645</v>
      </c>
      <c r="BC326" s="14"/>
      <c r="BF326" s="15">
        <f>SUM(TOTAL_PEF_B!O315:O326)</f>
        <v>2012316</v>
      </c>
      <c r="BG326" s="14">
        <f>[6]TOTAL_PEF!$BF326</f>
        <v>2074631</v>
      </c>
      <c r="BH326" s="14"/>
      <c r="BK326" s="15">
        <f>SUM('Billing Mo'!AH315:AH326)</f>
        <v>1146000</v>
      </c>
      <c r="BL326" s="14">
        <f>[6]TOTAL_PEF!$BK326</f>
        <v>1200000</v>
      </c>
      <c r="BM326" s="14"/>
      <c r="BP326" s="14">
        <f t="shared" si="183"/>
        <v>38074043</v>
      </c>
      <c r="BQ326" s="14">
        <f>[6]TOTAL_PEF!$BP326</f>
        <v>39597357.749577269</v>
      </c>
      <c r="BR326" s="14"/>
      <c r="BU326" s="15">
        <f t="shared" si="181"/>
        <v>1568452.2741797625</v>
      </c>
      <c r="BV326" s="15">
        <f>AVERAGE([6]TOTAL_PEF!$G315:$G326)</f>
        <v>1569459.0833333333</v>
      </c>
      <c r="BZ326" s="15">
        <f t="shared" si="188"/>
        <v>174750.25</v>
      </c>
      <c r="CA326" s="15">
        <f>AVERAGE([6]TOTAL_PEF!$H315:$H326)</f>
        <v>177706.08333333334</v>
      </c>
    </row>
    <row r="327" spans="1:79">
      <c r="A327" s="2">
        <f t="shared" si="155"/>
        <v>2018</v>
      </c>
      <c r="B327" s="2">
        <f t="shared" si="156"/>
        <v>1</v>
      </c>
      <c r="C327" s="7">
        <f t="shared" si="161"/>
        <v>1031</v>
      </c>
      <c r="D327" s="7">
        <f t="shared" si="162"/>
        <v>5363</v>
      </c>
      <c r="E327" s="7">
        <f t="shared" si="163"/>
        <v>9806</v>
      </c>
      <c r="G327" s="30">
        <f>'Billing Mo'!Y327</f>
        <v>1581002.3939340799</v>
      </c>
      <c r="H327" s="30">
        <f>'Billing Mo'!Z327</f>
        <v>176102</v>
      </c>
      <c r="I327" s="30">
        <f>'Billing Mo'!AC327</f>
        <v>24930</v>
      </c>
      <c r="J327" s="163">
        <f t="shared" si="189"/>
        <v>3078139</v>
      </c>
      <c r="K327" s="28">
        <f>ROUND('Billing Mo'!AE327+'Billing Mo'!AD327+'Billing Mo'!BM327-'Billing Mo'!BU327,0)</f>
        <v>1630003</v>
      </c>
      <c r="L327" s="28">
        <f>ROUND('Billing Mo'!AF327+'Billing Mo'!BQ327-'Billing Mo'!BY327,0)</f>
        <v>944399</v>
      </c>
      <c r="M327" s="31">
        <f t="shared" si="191"/>
        <v>257337</v>
      </c>
      <c r="N327" s="28">
        <f>'Billing Mo'!AH327</f>
        <v>97895</v>
      </c>
      <c r="O327" s="28">
        <f>'Billing Mo'!AI327</f>
        <v>159442</v>
      </c>
      <c r="P327" s="28">
        <f>ROUND('Billing Mo'!AJ327,0)</f>
        <v>1948</v>
      </c>
      <c r="Q327" s="28">
        <f>ROUND('Billing Mo'!AK327,0)</f>
        <v>244452</v>
      </c>
      <c r="R327" s="25"/>
      <c r="T327" s="38"/>
      <c r="U327" s="145"/>
      <c r="Z327" s="38"/>
      <c r="AC327" s="7"/>
      <c r="AG327" s="15">
        <f t="shared" si="184"/>
        <v>19540685</v>
      </c>
      <c r="AH327" s="14">
        <f>[6]TOTAL_PEF!$AG327</f>
        <v>20578328.459120795</v>
      </c>
      <c r="AL327" s="25">
        <f t="shared" si="185"/>
        <v>12221037</v>
      </c>
      <c r="AM327" s="14">
        <f>[6]TOTAL_PEF!$AL327</f>
        <v>12396756.434926005</v>
      </c>
      <c r="AN327" s="15"/>
      <c r="AQ327" s="25">
        <f t="shared" si="186"/>
        <v>3200393</v>
      </c>
      <c r="AR327" s="14">
        <f>[6]TOTAL_PEF!$AQ327</f>
        <v>3352632</v>
      </c>
      <c r="AV327" s="14">
        <f t="shared" si="179"/>
        <v>12443.080546617664</v>
      </c>
      <c r="AW327" s="14">
        <f>[6]TOTAL_PEF!$AV327</f>
        <v>13095.182468712908</v>
      </c>
      <c r="BA327" s="14">
        <f t="shared" si="190"/>
        <v>69850.163536678941</v>
      </c>
      <c r="BB327" s="14">
        <f>[6]TOTAL_PEF!$BA327</f>
        <v>69651.807730897664</v>
      </c>
      <c r="BC327" s="14"/>
      <c r="BF327" s="15">
        <f>SUM(TOTAL_PEF_B!O316:O327)</f>
        <v>2010753</v>
      </c>
      <c r="BG327" s="14">
        <f>[6]TOTAL_PEF!$BF327</f>
        <v>2072705</v>
      </c>
      <c r="BH327" s="14"/>
      <c r="BK327" s="15">
        <f>SUM('Billing Mo'!AH316:AH327)</f>
        <v>1155973</v>
      </c>
      <c r="BL327" s="14">
        <f>[6]TOTAL_PEF!$BK327</f>
        <v>1208154</v>
      </c>
      <c r="BM327" s="14"/>
      <c r="BP327" s="14">
        <f t="shared" si="183"/>
        <v>38152203</v>
      </c>
      <c r="BQ327" s="14">
        <f>[6]TOTAL_PEF!$BP327</f>
        <v>39632774.055092163</v>
      </c>
      <c r="BR327" s="14"/>
      <c r="BU327" s="15">
        <f t="shared" si="181"/>
        <v>1570405.7308631372</v>
      </c>
      <c r="BV327" s="15">
        <f>AVERAGE([6]TOTAL_PEF!$G316:$G327)</f>
        <v>1571442.6666666667</v>
      </c>
      <c r="BZ327" s="15">
        <f t="shared" si="188"/>
        <v>174960.75</v>
      </c>
      <c r="CA327" s="15">
        <f>AVERAGE([6]TOTAL_PEF!$H316:$H327)</f>
        <v>177981.83333333334</v>
      </c>
    </row>
    <row r="328" spans="1:79">
      <c r="A328" s="2">
        <f t="shared" si="155"/>
        <v>2018</v>
      </c>
      <c r="B328" s="2">
        <f t="shared" si="156"/>
        <v>2</v>
      </c>
      <c r="C328" s="7">
        <f t="shared" si="161"/>
        <v>947</v>
      </c>
      <c r="D328" s="7">
        <f t="shared" si="162"/>
        <v>4919</v>
      </c>
      <c r="E328" s="7">
        <f t="shared" si="163"/>
        <v>9759</v>
      </c>
      <c r="G328" s="30">
        <f>'Billing Mo'!Y328</f>
        <v>1582906.7333551601</v>
      </c>
      <c r="H328" s="30">
        <f>'Billing Mo'!Z328</f>
        <v>176306</v>
      </c>
      <c r="I328" s="30">
        <f>'Billing Mo'!AC328</f>
        <v>24942</v>
      </c>
      <c r="J328" s="163">
        <f t="shared" si="189"/>
        <v>2872396</v>
      </c>
      <c r="K328" s="28">
        <f>ROUND('Billing Mo'!AE328+'Billing Mo'!AD328+'Billing Mo'!BM328-'Billing Mo'!BU328,0)</f>
        <v>1498583</v>
      </c>
      <c r="L328" s="28">
        <f>ROUND('Billing Mo'!AF328+'Billing Mo'!BQ328-'Billing Mo'!BY328,0)</f>
        <v>867195</v>
      </c>
      <c r="M328" s="31">
        <f t="shared" si="191"/>
        <v>261316</v>
      </c>
      <c r="N328" s="28">
        <f>'Billing Mo'!AH328</f>
        <v>99031</v>
      </c>
      <c r="O328" s="28">
        <f>'Billing Mo'!AI328</f>
        <v>162285</v>
      </c>
      <c r="P328" s="28">
        <f>ROUND('Billing Mo'!AJ328,0)</f>
        <v>1904</v>
      </c>
      <c r="Q328" s="28">
        <f>ROUND('Billing Mo'!AK328,0)</f>
        <v>243398</v>
      </c>
      <c r="R328" s="25"/>
      <c r="T328" s="38"/>
      <c r="U328" s="145"/>
      <c r="Z328" s="38"/>
      <c r="AC328" s="7"/>
      <c r="AG328" s="15">
        <f t="shared" si="184"/>
        <v>19573356</v>
      </c>
      <c r="AH328" s="14">
        <f>[6]TOTAL_PEF!$AG328</f>
        <v>20593698.629363917</v>
      </c>
      <c r="AL328" s="25">
        <f t="shared" si="185"/>
        <v>12233298</v>
      </c>
      <c r="AM328" s="14">
        <f>[6]TOTAL_PEF!$AL328</f>
        <v>12407906.291166322</v>
      </c>
      <c r="AN328" s="15"/>
      <c r="AQ328" s="25">
        <f t="shared" si="186"/>
        <v>3202366</v>
      </c>
      <c r="AR328" s="14">
        <f>[6]TOTAL_PEF!$AQ328</f>
        <v>3355222</v>
      </c>
      <c r="AV328" s="14">
        <f t="shared" si="179"/>
        <v>12448.46473921404</v>
      </c>
      <c r="AW328" s="14">
        <f>[6]TOTAL_PEF!$AV328</f>
        <v>13088.429092890659</v>
      </c>
      <c r="BA328" s="14">
        <f t="shared" si="190"/>
        <v>69836.585723229393</v>
      </c>
      <c r="BB328" s="14">
        <f>[6]TOTAL_PEF!$BA328</f>
        <v>69606.285768645743</v>
      </c>
      <c r="BF328" s="15">
        <f>SUM(TOTAL_PEF_B!O317:O328)</f>
        <v>2007331</v>
      </c>
      <c r="BG328" s="14">
        <f>[6]TOTAL_PEF!$BF328</f>
        <v>2071097</v>
      </c>
      <c r="BH328" s="14"/>
      <c r="BK328" s="15">
        <f>SUM('Billing Mo'!AH317:AH328)</f>
        <v>1166063</v>
      </c>
      <c r="BL328" s="14">
        <f>[6]TOTAL_PEF!$BK328</f>
        <v>1216177</v>
      </c>
      <c r="BM328" s="14"/>
      <c r="BP328" s="14">
        <f t="shared" si="183"/>
        <v>38205750</v>
      </c>
      <c r="BQ328" s="14">
        <f>[6]TOTAL_PEF!$BP328</f>
        <v>39668278.581914261</v>
      </c>
      <c r="BR328" s="14"/>
      <c r="BU328" s="15">
        <f t="shared" si="181"/>
        <v>1572351.0015128024</v>
      </c>
      <c r="BV328" s="15">
        <f>AVERAGE([6]TOTAL_PEF!$G317:$G328)</f>
        <v>1573427.8333333333</v>
      </c>
      <c r="BZ328" s="15">
        <f t="shared" si="188"/>
        <v>175170.33333333334</v>
      </c>
      <c r="CA328" s="15">
        <f>AVERAGE([6]TOTAL_PEF!$H317:$H328)</f>
        <v>178258.41666666666</v>
      </c>
    </row>
    <row r="329" spans="1:79">
      <c r="A329" s="2">
        <f t="shared" si="155"/>
        <v>2018</v>
      </c>
      <c r="B329" s="2">
        <f t="shared" si="156"/>
        <v>3</v>
      </c>
      <c r="C329" s="7">
        <f t="shared" si="161"/>
        <v>849</v>
      </c>
      <c r="D329" s="7">
        <f t="shared" si="162"/>
        <v>4984</v>
      </c>
      <c r="E329" s="7">
        <f t="shared" si="163"/>
        <v>9832</v>
      </c>
      <c r="G329" s="30">
        <f>'Billing Mo'!Y329</f>
        <v>1584811.0726233099</v>
      </c>
      <c r="H329" s="30">
        <f>'Billing Mo'!Z329</f>
        <v>176509</v>
      </c>
      <c r="I329" s="30">
        <f>'Billing Mo'!AC329</f>
        <v>24940</v>
      </c>
      <c r="J329" s="163">
        <f t="shared" si="189"/>
        <v>2732249</v>
      </c>
      <c r="K329" s="28">
        <f>ROUND('Billing Mo'!AE329+'Billing Mo'!AD329+'Billing Mo'!BM329-'Billing Mo'!BU329,0)</f>
        <v>1344764</v>
      </c>
      <c r="L329" s="28">
        <f>ROUND('Billing Mo'!AF329+'Billing Mo'!BQ329-'Billing Mo'!BY329,0)</f>
        <v>879746</v>
      </c>
      <c r="M329" s="31">
        <f t="shared" si="191"/>
        <v>260578</v>
      </c>
      <c r="N329" s="28">
        <f>'Billing Mo'!AH329</f>
        <v>100510</v>
      </c>
      <c r="O329" s="28">
        <f>'Billing Mo'!AI329</f>
        <v>160068</v>
      </c>
      <c r="P329" s="28">
        <f>ROUND('Billing Mo'!AJ329,0)</f>
        <v>1950</v>
      </c>
      <c r="Q329" s="28">
        <f>ROUND('Billing Mo'!AK329,0)</f>
        <v>245211</v>
      </c>
      <c r="R329" s="25"/>
      <c r="T329" s="38"/>
      <c r="U329" s="145"/>
      <c r="Z329" s="38"/>
      <c r="AC329" s="7"/>
      <c r="AG329" s="15">
        <f t="shared" si="184"/>
        <v>19605078</v>
      </c>
      <c r="AH329" s="14">
        <f>[6]TOTAL_PEF!$AG329</f>
        <v>20608141.659246355</v>
      </c>
      <c r="AL329" s="25">
        <f t="shared" si="185"/>
        <v>12245160</v>
      </c>
      <c r="AM329" s="14">
        <f>[6]TOTAL_PEF!$AL329</f>
        <v>12419204.432670165</v>
      </c>
      <c r="AN329" s="15"/>
      <c r="AQ329" s="25">
        <f t="shared" si="186"/>
        <v>3204383</v>
      </c>
      <c r="AR329" s="14">
        <f>[6]TOTAL_PEF!$AQ329</f>
        <v>3357812</v>
      </c>
      <c r="AV329" s="14">
        <f t="shared" si="179"/>
        <v>12453.297572493862</v>
      </c>
      <c r="AW329" s="14">
        <f>[6]TOTAL_PEF!$AV329</f>
        <v>13081.091775685927</v>
      </c>
      <c r="BA329" s="14">
        <f t="shared" si="190"/>
        <v>69821.163414264447</v>
      </c>
      <c r="BB329" s="14">
        <f>[6]TOTAL_PEF!$BA329</f>
        <v>69561.410730825257</v>
      </c>
      <c r="BF329" s="15">
        <f>SUM(TOTAL_PEF_B!O318:O329)</f>
        <v>2004259</v>
      </c>
      <c r="BG329" s="14">
        <f>[6]TOTAL_PEF!$BF329</f>
        <v>2069794</v>
      </c>
      <c r="BH329" s="14"/>
      <c r="BK329" s="15">
        <f>SUM('Billing Mo'!AH318:AH329)</f>
        <v>1176303</v>
      </c>
      <c r="BL329" s="14">
        <f>[6]TOTAL_PEF!$BK329</f>
        <v>1224368</v>
      </c>
      <c r="BM329" s="14"/>
      <c r="BP329" s="14">
        <f t="shared" si="183"/>
        <v>38258493</v>
      </c>
      <c r="BQ329" s="14">
        <f>[6]TOTAL_PEF!$BP329</f>
        <v>39703477.449101977</v>
      </c>
      <c r="BR329" s="14"/>
      <c r="BU329" s="15">
        <f t="shared" si="181"/>
        <v>1574288.0860168783</v>
      </c>
      <c r="BV329" s="15">
        <f>AVERAGE([6]TOTAL_PEF!$G318:$G329)</f>
        <v>1575414.5</v>
      </c>
      <c r="BZ329" s="15">
        <f t="shared" si="188"/>
        <v>175378.91666666666</v>
      </c>
      <c r="CA329" s="15">
        <f>AVERAGE([6]TOTAL_PEF!$H318:$H329)</f>
        <v>178535.83333333334</v>
      </c>
    </row>
    <row r="330" spans="1:79">
      <c r="A330" s="2">
        <f t="shared" si="155"/>
        <v>2018</v>
      </c>
      <c r="B330" s="2">
        <f t="shared" si="156"/>
        <v>4</v>
      </c>
      <c r="C330" s="7">
        <f t="shared" si="161"/>
        <v>839</v>
      </c>
      <c r="D330" s="7">
        <f t="shared" si="162"/>
        <v>5380</v>
      </c>
      <c r="E330" s="7">
        <f t="shared" si="163"/>
        <v>10065</v>
      </c>
      <c r="G330" s="30">
        <f>'Billing Mo'!Y330</f>
        <v>1586715.4117912899</v>
      </c>
      <c r="H330" s="30">
        <f>'Billing Mo'!Z330</f>
        <v>176713</v>
      </c>
      <c r="I330" s="30">
        <f>'Billing Mo'!AC330</f>
        <v>24907</v>
      </c>
      <c r="J330" s="163">
        <f t="shared" si="189"/>
        <v>2810150</v>
      </c>
      <c r="K330" s="28">
        <f>ROUND('Billing Mo'!AE330+'Billing Mo'!AD330+'Billing Mo'!BM330-'Billing Mo'!BU330,0)</f>
        <v>1331901</v>
      </c>
      <c r="L330" s="28">
        <f>ROUND('Billing Mo'!AF330+'Billing Mo'!BQ330-'Billing Mo'!BY330,0)</f>
        <v>950700</v>
      </c>
      <c r="M330" s="31">
        <f t="shared" si="191"/>
        <v>274936</v>
      </c>
      <c r="N330" s="28">
        <f>'Billing Mo'!AH330</f>
        <v>106138</v>
      </c>
      <c r="O330" s="28">
        <f>'Billing Mo'!AI330</f>
        <v>168798</v>
      </c>
      <c r="P330" s="28">
        <f>ROUND('Billing Mo'!AJ330,0)</f>
        <v>1926</v>
      </c>
      <c r="Q330" s="28">
        <f>ROUND('Billing Mo'!AK330,0)</f>
        <v>250687</v>
      </c>
      <c r="R330" s="25"/>
      <c r="T330" s="38"/>
      <c r="U330" s="145"/>
      <c r="Z330" s="38"/>
      <c r="AC330" s="7"/>
      <c r="AG330" s="15">
        <f t="shared" si="184"/>
        <v>19656474</v>
      </c>
      <c r="AH330" s="14">
        <f>[6]TOTAL_PEF!$AG330</f>
        <v>20625161.298110008</v>
      </c>
      <c r="AL330" s="25">
        <f t="shared" si="185"/>
        <v>12268184</v>
      </c>
      <c r="AM330" s="14">
        <f>[6]TOTAL_PEF!$AL330</f>
        <v>12430503.534067377</v>
      </c>
      <c r="AN330" s="15"/>
      <c r="AQ330" s="25">
        <f t="shared" si="186"/>
        <v>3206546</v>
      </c>
      <c r="AR330" s="14">
        <f>[6]TOTAL_PEF!$AQ330</f>
        <v>3360404</v>
      </c>
      <c r="AV330" s="14">
        <f t="shared" si="179"/>
        <v>12470.665013328442</v>
      </c>
      <c r="AW330" s="14">
        <f>[6]TOTAL_PEF!$AV330</f>
        <v>13075.393267895601</v>
      </c>
      <c r="BA330" s="14">
        <f t="shared" si="190"/>
        <v>69869.745111383847</v>
      </c>
      <c r="BB330" s="14">
        <f>[6]TOTAL_PEF!$BA330</f>
        <v>69516.356331370494</v>
      </c>
      <c r="BF330" s="15">
        <f>SUM(TOTAL_PEF_B!O319:O330)</f>
        <v>2004623</v>
      </c>
      <c r="BG330" s="14">
        <f>[6]TOTAL_PEF!$BF330</f>
        <v>2068457</v>
      </c>
      <c r="BH330" s="14"/>
      <c r="BK330" s="15">
        <f>SUM('Billing Mo'!AH319:AH330)</f>
        <v>1187116</v>
      </c>
      <c r="BL330" s="14">
        <f>[6]TOTAL_PEF!$BK330</f>
        <v>1233002</v>
      </c>
      <c r="BM330" s="14"/>
      <c r="BP330" s="14">
        <f t="shared" si="183"/>
        <v>38346226</v>
      </c>
      <c r="BQ330" s="14">
        <f>[6]TOTAL_PEF!$BP330</f>
        <v>39741664.861954957</v>
      </c>
      <c r="BR330" s="14"/>
      <c r="BU330" s="15">
        <f t="shared" si="181"/>
        <v>1576216.9843381634</v>
      </c>
      <c r="BV330" s="15">
        <f>AVERAGE([6]TOTAL_PEF!$G319:$G330)</f>
        <v>1577402.75</v>
      </c>
      <c r="BZ330" s="15">
        <f t="shared" si="188"/>
        <v>175586.5</v>
      </c>
      <c r="CA330" s="15">
        <f>AVERAGE([6]TOTAL_PEF!$H319:$H330)</f>
        <v>178814.08333333334</v>
      </c>
    </row>
    <row r="331" spans="1:79">
      <c r="A331" s="2">
        <f t="shared" si="155"/>
        <v>2018</v>
      </c>
      <c r="B331" s="2">
        <f t="shared" si="156"/>
        <v>5</v>
      </c>
      <c r="C331" s="7">
        <f t="shared" ref="C331:C362" si="192">ROUND(K331/G331*1000,0)</f>
        <v>945</v>
      </c>
      <c r="D331" s="7">
        <f t="shared" ref="D331:D362" si="193">ROUND(L331/H331*1000,0)</f>
        <v>5666</v>
      </c>
      <c r="E331" s="7">
        <f t="shared" ref="E331:E362" si="194">ROUND(Q331/I331*1000,0)</f>
        <v>10657</v>
      </c>
      <c r="G331" s="30">
        <f>'Billing Mo'!Y331</f>
        <v>1588619.75089934</v>
      </c>
      <c r="H331" s="30">
        <f>'Billing Mo'!Z331</f>
        <v>176916</v>
      </c>
      <c r="I331" s="30">
        <f>'Billing Mo'!AC331</f>
        <v>24949</v>
      </c>
      <c r="J331" s="163">
        <f t="shared" si="189"/>
        <v>3042338</v>
      </c>
      <c r="K331" s="28">
        <f>ROUND('Billing Mo'!AE331+'Billing Mo'!AD331+'Billing Mo'!BM331-'Billing Mo'!BU331,0)</f>
        <v>1500584</v>
      </c>
      <c r="L331" s="28">
        <f>ROUND('Billing Mo'!AF331+'Billing Mo'!BQ331-'Billing Mo'!BY331,0)</f>
        <v>1002322</v>
      </c>
      <c r="M331" s="31">
        <f t="shared" si="191"/>
        <v>271641</v>
      </c>
      <c r="N331" s="28">
        <f>'Billing Mo'!AH331</f>
        <v>108626</v>
      </c>
      <c r="O331" s="28">
        <f>'Billing Mo'!AI331</f>
        <v>163015</v>
      </c>
      <c r="P331" s="28">
        <f>ROUND('Billing Mo'!AJ331,0)</f>
        <v>1906</v>
      </c>
      <c r="Q331" s="28">
        <f>ROUND('Billing Mo'!AK331,0)</f>
        <v>265885</v>
      </c>
      <c r="T331" s="38"/>
      <c r="U331" s="145"/>
      <c r="Z331" s="38"/>
      <c r="AC331" s="7"/>
      <c r="AG331" s="15">
        <f t="shared" ref="AG331:AG394" si="195">SUM(K320:K331)</f>
        <v>19675560</v>
      </c>
      <c r="AH331" s="14">
        <f>[6]TOTAL_PEF!$AG331</f>
        <v>20647784.183600534</v>
      </c>
      <c r="AL331" s="25">
        <f t="shared" ref="AL331:AL394" si="196">SUM(L320:L331)</f>
        <v>12264125</v>
      </c>
      <c r="AM331" s="14">
        <f>[6]TOTAL_PEF!$AL331</f>
        <v>12441715.70660663</v>
      </c>
      <c r="AN331" s="15"/>
      <c r="AQ331" s="25">
        <f t="shared" ref="AQ331:AQ394" si="197">SUM(Q320:Q331)</f>
        <v>3208559</v>
      </c>
      <c r="AR331" s="14">
        <f>[6]TOTAL_PEF!$AQ331</f>
        <v>3362997</v>
      </c>
      <c r="AV331" s="14">
        <f t="shared" si="179"/>
        <v>12467.581278736614</v>
      </c>
      <c r="AW331" s="14">
        <f>[6]TOTAL_PEF!$AV331</f>
        <v>13073.244417458316</v>
      </c>
      <c r="BA331" s="14">
        <f t="shared" si="190"/>
        <v>69764.547998428068</v>
      </c>
      <c r="BB331" s="14">
        <f>[6]TOTAL_PEF!$BA331</f>
        <v>69470.69794244683</v>
      </c>
      <c r="BF331" s="15">
        <f>SUM(TOTAL_PEF_B!O320:O331)</f>
        <v>1997841</v>
      </c>
      <c r="BG331" s="14">
        <f>[6]TOTAL_PEF!$BF331</f>
        <v>2067075</v>
      </c>
      <c r="BH331" s="14"/>
      <c r="BK331" s="15">
        <f>SUM('Billing Mo'!AH320:AH331)</f>
        <v>1198183</v>
      </c>
      <c r="BL331" s="14">
        <f>[6]TOTAL_PEF!$BK331</f>
        <v>1241989</v>
      </c>
      <c r="BM331" s="14"/>
      <c r="BP331" s="14">
        <f t="shared" si="183"/>
        <v>38367525</v>
      </c>
      <c r="BQ331" s="14">
        <f>[6]TOTAL_PEF!$BP331</f>
        <v>39785677.778081521</v>
      </c>
      <c r="BR331" s="14"/>
      <c r="BU331" s="15">
        <f t="shared" si="181"/>
        <v>1578137.6964878144</v>
      </c>
      <c r="BV331" s="15">
        <f>AVERAGE([6]TOTAL_PEF!$G320:$G331)</f>
        <v>1579392.5</v>
      </c>
      <c r="BZ331" s="15">
        <f t="shared" si="188"/>
        <v>175793.08333333334</v>
      </c>
      <c r="CA331" s="15">
        <f>AVERAGE([6]TOTAL_PEF!$H320:$H331)</f>
        <v>179093</v>
      </c>
    </row>
    <row r="332" spans="1:79">
      <c r="A332" s="2">
        <f t="shared" ref="A332:A395" si="198">A320+1</f>
        <v>2018</v>
      </c>
      <c r="B332" s="2">
        <f t="shared" ref="B332:B395" si="199">B320</f>
        <v>6</v>
      </c>
      <c r="C332" s="7">
        <f t="shared" si="192"/>
        <v>1170</v>
      </c>
      <c r="D332" s="7">
        <f t="shared" si="193"/>
        <v>6349</v>
      </c>
      <c r="E332" s="7">
        <f t="shared" si="194"/>
        <v>11685</v>
      </c>
      <c r="G332" s="30">
        <f>'Billing Mo'!Y332</f>
        <v>1590524.0899768199</v>
      </c>
      <c r="H332" s="30">
        <f>'Billing Mo'!Z332</f>
        <v>177120</v>
      </c>
      <c r="I332" s="30">
        <f>'Billing Mo'!AC332</f>
        <v>24907</v>
      </c>
      <c r="J332" s="163">
        <f t="shared" si="189"/>
        <v>3563975</v>
      </c>
      <c r="K332" s="28">
        <f>ROUND('Billing Mo'!AE332+'Billing Mo'!AD332+'Billing Mo'!BM332-'Billing Mo'!BU332,0)</f>
        <v>1861559</v>
      </c>
      <c r="L332" s="28">
        <f>ROUND('Billing Mo'!AF332+'Billing Mo'!BQ332-'Billing Mo'!BY332,0)</f>
        <v>1124513</v>
      </c>
      <c r="M332" s="31">
        <f t="shared" si="191"/>
        <v>284948</v>
      </c>
      <c r="N332" s="28">
        <f>'Billing Mo'!AH332</f>
        <v>113216</v>
      </c>
      <c r="O332" s="28">
        <f>'Billing Mo'!AI332</f>
        <v>171732</v>
      </c>
      <c r="P332" s="28">
        <f>ROUND('Billing Mo'!AJ332,0)</f>
        <v>1927</v>
      </c>
      <c r="Q332" s="28">
        <f>ROUND('Billing Mo'!AK332,0)</f>
        <v>291028</v>
      </c>
      <c r="T332" s="38"/>
      <c r="U332" s="145"/>
      <c r="Z332" s="38"/>
      <c r="AC332" s="7"/>
      <c r="AG332" s="15">
        <f t="shared" si="195"/>
        <v>19713193</v>
      </c>
      <c r="AH332" s="14">
        <f>[6]TOTAL_PEF!$AG332</f>
        <v>20678576.489455927</v>
      </c>
      <c r="AL332" s="25">
        <f t="shared" si="196"/>
        <v>12270514</v>
      </c>
      <c r="AM332" s="14">
        <f>[6]TOTAL_PEF!$AL332</f>
        <v>12452888.080626894</v>
      </c>
      <c r="AN332" s="15"/>
      <c r="AQ332" s="25">
        <f t="shared" si="197"/>
        <v>3210714</v>
      </c>
      <c r="AR332" s="14">
        <f>[6]TOTAL_PEF!$AQ332</f>
        <v>3365591</v>
      </c>
      <c r="AV332" s="14">
        <f t="shared" si="179"/>
        <v>12476.307853519864</v>
      </c>
      <c r="AW332" s="14">
        <f>[6]TOTAL_PEF!$AV332</f>
        <v>13076.253881936062</v>
      </c>
      <c r="BA332" s="14">
        <f t="shared" si="190"/>
        <v>69719.357722407003</v>
      </c>
      <c r="BB332" s="14">
        <f>[6]TOTAL_PEF!$BA332</f>
        <v>69424.701641751613</v>
      </c>
      <c r="BF332" s="15">
        <f>SUM(TOTAL_PEF_B!O321:O332)</f>
        <v>1994522</v>
      </c>
      <c r="BG332" s="14">
        <f>[6]TOTAL_PEF!$BF332</f>
        <v>2065638</v>
      </c>
      <c r="BH332" s="14"/>
      <c r="BK332" s="15">
        <f>SUM('Billing Mo'!AH321:AH332)</f>
        <v>1209717</v>
      </c>
      <c r="BL332" s="14">
        <f>[6]TOTAL_PEF!$BK332</f>
        <v>1250520</v>
      </c>
      <c r="BM332" s="14"/>
      <c r="BP332" s="14">
        <f t="shared" si="183"/>
        <v>38421891</v>
      </c>
      <c r="BQ332" s="14">
        <f>[6]TOTAL_PEF!$BP332</f>
        <v>39837310.137293532</v>
      </c>
      <c r="BR332" s="14"/>
      <c r="BU332" s="15">
        <f t="shared" si="181"/>
        <v>1580050.2225054058</v>
      </c>
      <c r="BV332" s="15">
        <f>AVERAGE([6]TOTAL_PEF!$G321:$G332)</f>
        <v>1581383.8333333333</v>
      </c>
      <c r="BZ332" s="15">
        <f t="shared" si="188"/>
        <v>175998.66666666666</v>
      </c>
      <c r="CA332" s="15">
        <f>AVERAGE([6]TOTAL_PEF!$H321:$H332)</f>
        <v>179372.58333333334</v>
      </c>
    </row>
    <row r="333" spans="1:79">
      <c r="A333" s="2">
        <f t="shared" si="198"/>
        <v>2018</v>
      </c>
      <c r="B333" s="2">
        <f t="shared" si="199"/>
        <v>7</v>
      </c>
      <c r="C333" s="7">
        <f t="shared" si="192"/>
        <v>1248</v>
      </c>
      <c r="D333" s="7">
        <f t="shared" si="193"/>
        <v>6519</v>
      </c>
      <c r="E333" s="7">
        <f t="shared" si="194"/>
        <v>11142</v>
      </c>
      <c r="G333" s="30">
        <f>'Billing Mo'!Y333</f>
        <v>1592428.4290440399</v>
      </c>
      <c r="H333" s="30">
        <f>'Billing Mo'!Z333</f>
        <v>177323</v>
      </c>
      <c r="I333" s="30">
        <f>'Billing Mo'!AC333</f>
        <v>24887</v>
      </c>
      <c r="J333" s="163">
        <f t="shared" si="189"/>
        <v>3694681</v>
      </c>
      <c r="K333" s="28">
        <f>ROUND('Billing Mo'!AE333+'Billing Mo'!AD333+'Billing Mo'!BM333-'Billing Mo'!BU333,0)</f>
        <v>1987997</v>
      </c>
      <c r="L333" s="28">
        <f>ROUND('Billing Mo'!AF333+'Billing Mo'!BQ333-'Billing Mo'!BY333,0)</f>
        <v>1155943</v>
      </c>
      <c r="M333" s="31">
        <f t="shared" si="191"/>
        <v>271530</v>
      </c>
      <c r="N333" s="28">
        <f>'Billing Mo'!AH333</f>
        <v>109987</v>
      </c>
      <c r="O333" s="28">
        <f>'Billing Mo'!AI333</f>
        <v>161543</v>
      </c>
      <c r="P333" s="28">
        <f>ROUND('Billing Mo'!AJ333,0)</f>
        <v>1926</v>
      </c>
      <c r="Q333" s="28">
        <f>ROUND('Billing Mo'!AK333,0)</f>
        <v>277285</v>
      </c>
      <c r="T333" s="38"/>
      <c r="U333" s="145"/>
      <c r="AC333" s="7"/>
      <c r="AG333" s="15">
        <f t="shared" si="195"/>
        <v>19746241</v>
      </c>
      <c r="AH333" s="14">
        <f>[6]TOTAL_PEF!$AG333</f>
        <v>20712324.751079347</v>
      </c>
      <c r="AL333" s="25">
        <f t="shared" si="196"/>
        <v>12275520</v>
      </c>
      <c r="AM333" s="14">
        <f>[6]TOTAL_PEF!$AL333</f>
        <v>12463960.605095228</v>
      </c>
      <c r="AN333" s="15"/>
      <c r="AQ333" s="25">
        <f t="shared" si="197"/>
        <v>3212534</v>
      </c>
      <c r="AR333" s="14">
        <f>[6]TOTAL_PEF!$AQ333</f>
        <v>3368184</v>
      </c>
      <c r="AV333" s="14">
        <f t="shared" si="179"/>
        <v>12482.179620562156</v>
      </c>
      <c r="AW333" s="14">
        <f>[6]TOTAL_PEF!$AV333</f>
        <v>13081.109566045698</v>
      </c>
      <c r="BA333" s="14">
        <f t="shared" si="190"/>
        <v>69666.81942586189</v>
      </c>
      <c r="BB333" s="14">
        <f>[6]TOTAL_PEF!$BA333</f>
        <v>69378.09962053757</v>
      </c>
      <c r="BF333" s="15">
        <f>SUM(TOTAL_PEF_B!O322:O333)</f>
        <v>1991138</v>
      </c>
      <c r="BG333" s="14">
        <f>[6]TOTAL_PEF!$BF333</f>
        <v>2064163</v>
      </c>
      <c r="BH333" s="14"/>
      <c r="BK333" s="15">
        <f>SUM('Billing Mo'!AH322:AH333)</f>
        <v>1220923</v>
      </c>
      <c r="BL333" s="14">
        <f>[6]TOTAL_PEF!$BK333</f>
        <v>1258759</v>
      </c>
      <c r="BM333" s="14"/>
      <c r="BP333" s="14">
        <f t="shared" si="183"/>
        <v>38469561</v>
      </c>
      <c r="BQ333" s="14">
        <f>[6]TOTAL_PEF!$BP333</f>
        <v>39891467.69343438</v>
      </c>
      <c r="BR333" s="14"/>
      <c r="BU333" s="15">
        <f t="shared" si="181"/>
        <v>1581954.562444495</v>
      </c>
      <c r="BV333" s="15">
        <f>AVERAGE([6]TOTAL_PEF!$G322:$G333)</f>
        <v>1583376.75</v>
      </c>
      <c r="BZ333" s="15">
        <f t="shared" si="188"/>
        <v>176203.25</v>
      </c>
      <c r="CA333" s="15">
        <f>AVERAGE([6]TOTAL_PEF!$H322:$H333)</f>
        <v>179652.66666666666</v>
      </c>
    </row>
    <row r="334" spans="1:79">
      <c r="A334" s="2">
        <f t="shared" si="198"/>
        <v>2018</v>
      </c>
      <c r="B334" s="2">
        <f t="shared" si="199"/>
        <v>8</v>
      </c>
      <c r="C334" s="7">
        <f t="shared" si="192"/>
        <v>1305</v>
      </c>
      <c r="D334" s="7">
        <f t="shared" si="193"/>
        <v>6724</v>
      </c>
      <c r="E334" s="7">
        <f t="shared" si="194"/>
        <v>11362</v>
      </c>
      <c r="G334" s="30">
        <f>'Billing Mo'!Y334</f>
        <v>1594210.8131978901</v>
      </c>
      <c r="H334" s="30">
        <f>'Billing Mo'!Z334</f>
        <v>177522</v>
      </c>
      <c r="I334" s="30">
        <f>'Billing Mo'!AC334</f>
        <v>24951</v>
      </c>
      <c r="J334" s="163">
        <f t="shared" si="189"/>
        <v>3847626</v>
      </c>
      <c r="K334" s="28">
        <f>ROUND('Billing Mo'!AE334+'Billing Mo'!AD334+'Billing Mo'!BM334-'Billing Mo'!BU334,0)</f>
        <v>2080096</v>
      </c>
      <c r="L334" s="28">
        <f>ROUND('Billing Mo'!AF334+'Billing Mo'!BQ334-'Billing Mo'!BY334,0)</f>
        <v>1193588</v>
      </c>
      <c r="M334" s="31">
        <f t="shared" si="191"/>
        <v>288521</v>
      </c>
      <c r="N334" s="28">
        <f>'Billing Mo'!AH334</f>
        <v>114951</v>
      </c>
      <c r="O334" s="28">
        <f>'Billing Mo'!AI334</f>
        <v>173570</v>
      </c>
      <c r="P334" s="28">
        <f>ROUND('Billing Mo'!AJ334,0)</f>
        <v>1933</v>
      </c>
      <c r="Q334" s="28">
        <f>ROUND('Billing Mo'!AK334,0)</f>
        <v>283488</v>
      </c>
      <c r="T334" s="38"/>
      <c r="U334" s="145"/>
      <c r="AC334" s="7"/>
      <c r="AG334" s="15">
        <f t="shared" si="195"/>
        <v>19778739</v>
      </c>
      <c r="AH334" s="14">
        <f>[6]TOTAL_PEF!$AG334</f>
        <v>20746911.617697202</v>
      </c>
      <c r="AL334" s="25">
        <f t="shared" si="196"/>
        <v>12280455</v>
      </c>
      <c r="AM334" s="14">
        <f>[6]TOTAL_PEF!$AL334</f>
        <v>12474850.459135558</v>
      </c>
      <c r="AN334" s="15"/>
      <c r="AQ334" s="25">
        <f t="shared" si="197"/>
        <v>3214355</v>
      </c>
      <c r="AR334" s="14">
        <f>[6]TOTAL_PEF!$AQ334</f>
        <v>3370775</v>
      </c>
      <c r="AV334" s="14">
        <f t="shared" si="179"/>
        <v>12487.770145062408</v>
      </c>
      <c r="AW334" s="14">
        <f>[6]TOTAL_PEF!$AV334</f>
        <v>13086.46962548131</v>
      </c>
      <c r="BA334" s="14">
        <f t="shared" si="190"/>
        <v>69614.395133975355</v>
      </c>
      <c r="BB334" s="14">
        <f>[6]TOTAL_PEF!$BA334</f>
        <v>69330.402699901213</v>
      </c>
      <c r="BF334" s="15">
        <f>SUM(TOTAL_PEF_B!O323:O334)</f>
        <v>1987690</v>
      </c>
      <c r="BG334" s="14">
        <f>[6]TOTAL_PEF!$BF334</f>
        <v>2062653</v>
      </c>
      <c r="BH334" s="14"/>
      <c r="BK334" s="15">
        <f>SUM('Billing Mo'!AH323:AH334)</f>
        <v>1232635</v>
      </c>
      <c r="BL334" s="14">
        <f>[6]TOTAL_PEF!$BK334</f>
        <v>1266928</v>
      </c>
      <c r="BM334" s="14"/>
      <c r="BP334" s="14">
        <f t="shared" si="183"/>
        <v>38517053</v>
      </c>
      <c r="BQ334" s="14">
        <f>[6]TOTAL_PEF!$BP334</f>
        <v>39946174.61871624</v>
      </c>
      <c r="BR334" s="14"/>
      <c r="BU334" s="15">
        <f t="shared" si="181"/>
        <v>1583848.7392259056</v>
      </c>
      <c r="BV334" s="15">
        <f>AVERAGE([6]TOTAL_PEF!$G323:$G334)</f>
        <v>1585371.1666666667</v>
      </c>
      <c r="BZ334" s="15">
        <f t="shared" si="188"/>
        <v>176406.83333333334</v>
      </c>
      <c r="CA334" s="15">
        <f>AVERAGE([6]TOTAL_PEF!$H323:$H334)</f>
        <v>179933.33333333334</v>
      </c>
    </row>
    <row r="335" spans="1:79">
      <c r="A335" s="2">
        <f t="shared" si="198"/>
        <v>2018</v>
      </c>
      <c r="B335" s="2">
        <f t="shared" si="199"/>
        <v>9</v>
      </c>
      <c r="C335" s="7">
        <f t="shared" si="192"/>
        <v>1262</v>
      </c>
      <c r="D335" s="7">
        <f t="shared" si="193"/>
        <v>6545</v>
      </c>
      <c r="E335" s="7">
        <f t="shared" si="194"/>
        <v>12198</v>
      </c>
      <c r="G335" s="30">
        <f>'Billing Mo'!Y335</f>
        <v>1595993.1973623901</v>
      </c>
      <c r="H335" s="30">
        <f>'Billing Mo'!Z335</f>
        <v>177716</v>
      </c>
      <c r="I335" s="30">
        <f>'Billing Mo'!AC335</f>
        <v>24967</v>
      </c>
      <c r="J335" s="163">
        <f t="shared" si="189"/>
        <v>3764276</v>
      </c>
      <c r="K335" s="28">
        <f>ROUND('Billing Mo'!AE335+'Billing Mo'!AD335+'Billing Mo'!BM335-'Billing Mo'!BU335,0)</f>
        <v>2014042</v>
      </c>
      <c r="L335" s="28">
        <f>ROUND('Billing Mo'!AF335+'Billing Mo'!BQ335-'Billing Mo'!BY335,0)</f>
        <v>1163209</v>
      </c>
      <c r="M335" s="31">
        <f t="shared" si="191"/>
        <v>280571</v>
      </c>
      <c r="N335" s="28">
        <f>'Billing Mo'!AH335</f>
        <v>111942</v>
      </c>
      <c r="O335" s="28">
        <f>'Billing Mo'!AI335</f>
        <v>168629</v>
      </c>
      <c r="P335" s="28">
        <f>ROUND('Billing Mo'!AJ335,0)</f>
        <v>1902</v>
      </c>
      <c r="Q335" s="28">
        <f>ROUND('Billing Mo'!AK335,0)</f>
        <v>304552</v>
      </c>
      <c r="T335" s="38"/>
      <c r="U335" s="145"/>
      <c r="AC335" s="7"/>
      <c r="AG335" s="15">
        <f t="shared" si="195"/>
        <v>19811032</v>
      </c>
      <c r="AH335" s="14">
        <f>[6]TOTAL_PEF!$AG335</f>
        <v>20781326.246860657</v>
      </c>
      <c r="AL335" s="25">
        <f t="shared" si="196"/>
        <v>12287003</v>
      </c>
      <c r="AM335" s="14">
        <f>[6]TOTAL_PEF!$AL335</f>
        <v>12485902.832161378</v>
      </c>
      <c r="AN335" s="15"/>
      <c r="AQ335" s="25">
        <f t="shared" si="197"/>
        <v>3216120</v>
      </c>
      <c r="AR335" s="14">
        <f>[6]TOTAL_PEF!$AQ335</f>
        <v>3373365</v>
      </c>
      <c r="AV335" s="14">
        <f t="shared" si="179"/>
        <v>12493.298106952123</v>
      </c>
      <c r="AW335" s="14">
        <f>[6]TOTAL_PEF!$AV335</f>
        <v>13091.693964872122</v>
      </c>
      <c r="BA335" s="14">
        <f t="shared" si="190"/>
        <v>69571.684382329913</v>
      </c>
      <c r="BB335" s="14">
        <f>[6]TOTAL_PEF!$BA335</f>
        <v>69283.595969216549</v>
      </c>
      <c r="BF335" s="15">
        <f>SUM(TOTAL_PEF_B!O324:O335)</f>
        <v>1984690</v>
      </c>
      <c r="BG335" s="14">
        <f>[6]TOTAL_PEF!$BF335</f>
        <v>2061177</v>
      </c>
      <c r="BH335" s="14"/>
      <c r="BK335" s="15">
        <f>SUM('Billing Mo'!AH324:AH335)</f>
        <v>1244040</v>
      </c>
      <c r="BL335" s="14">
        <f>[6]TOTAL_PEF!$BK335</f>
        <v>1275429</v>
      </c>
      <c r="BM335" s="14"/>
      <c r="BP335" s="14">
        <f t="shared" si="183"/>
        <v>38566037</v>
      </c>
      <c r="BQ335" s="14">
        <f>[6]TOTAL_PEF!$BP335</f>
        <v>40001236.854840875</v>
      </c>
      <c r="BR335" s="14"/>
      <c r="BU335" s="15">
        <f t="shared" si="181"/>
        <v>1585732.7529049988</v>
      </c>
      <c r="BV335" s="15">
        <f>AVERAGE([6]TOTAL_PEF!$G324:$G335)</f>
        <v>1587367.25</v>
      </c>
      <c r="BZ335" s="15">
        <f t="shared" si="188"/>
        <v>176609.25</v>
      </c>
      <c r="CA335" s="15">
        <f>AVERAGE([6]TOTAL_PEF!$H324:$H335)</f>
        <v>180214.41666666666</v>
      </c>
    </row>
    <row r="336" spans="1:79">
      <c r="A336" s="2">
        <f t="shared" si="198"/>
        <v>2018</v>
      </c>
      <c r="B336" s="2">
        <f t="shared" si="199"/>
        <v>10</v>
      </c>
      <c r="C336" s="7">
        <f t="shared" si="192"/>
        <v>1113</v>
      </c>
      <c r="D336" s="7">
        <f t="shared" si="193"/>
        <v>6070</v>
      </c>
      <c r="E336" s="7">
        <f t="shared" si="194"/>
        <v>11509</v>
      </c>
      <c r="G336" s="30">
        <f>'Billing Mo'!Y336</f>
        <v>1597775.5815413699</v>
      </c>
      <c r="H336" s="30">
        <f>'Billing Mo'!Z336</f>
        <v>177906</v>
      </c>
      <c r="I336" s="30">
        <f>'Billing Mo'!AC336</f>
        <v>24998</v>
      </c>
      <c r="J336" s="163">
        <f t="shared" si="189"/>
        <v>3414648</v>
      </c>
      <c r="K336" s="28">
        <f>ROUND('Billing Mo'!AE336+'Billing Mo'!AD336+'Billing Mo'!BM336-'Billing Mo'!BU336,0)</f>
        <v>1778572</v>
      </c>
      <c r="L336" s="28">
        <f>ROUND('Billing Mo'!AF336+'Billing Mo'!BQ336-'Billing Mo'!BY336,0)</f>
        <v>1079841</v>
      </c>
      <c r="M336" s="31">
        <f t="shared" si="191"/>
        <v>266601</v>
      </c>
      <c r="N336" s="28">
        <f>'Billing Mo'!AH336</f>
        <v>106403</v>
      </c>
      <c r="O336" s="28">
        <f>'Billing Mo'!AI336</f>
        <v>160198</v>
      </c>
      <c r="P336" s="28">
        <f>ROUND('Billing Mo'!AJ336,0)</f>
        <v>1930</v>
      </c>
      <c r="Q336" s="28">
        <f>ROUND('Billing Mo'!AK336,0)</f>
        <v>287704</v>
      </c>
      <c r="T336" s="38"/>
      <c r="U336" s="145"/>
      <c r="AC336" s="7"/>
      <c r="AG336" s="15">
        <f t="shared" si="195"/>
        <v>19832592</v>
      </c>
      <c r="AH336" s="14">
        <f>[6]TOTAL_PEF!$AG336</f>
        <v>20811159.829524927</v>
      </c>
      <c r="AL336" s="25">
        <f t="shared" si="196"/>
        <v>12289379</v>
      </c>
      <c r="AM336" s="14">
        <f>[6]TOTAL_PEF!$AL336</f>
        <v>12497108.666054601</v>
      </c>
      <c r="AN336" s="15"/>
      <c r="AQ336" s="25">
        <f t="shared" si="197"/>
        <v>3217463</v>
      </c>
      <c r="AR336" s="14">
        <f>[6]TOTAL_PEF!$AQ336</f>
        <v>3375956</v>
      </c>
      <c r="AV336" s="14">
        <f t="shared" si="179"/>
        <v>12492.132469018279</v>
      </c>
      <c r="AW336" s="14">
        <f>[6]TOTAL_PEF!$AV336</f>
        <v>13094.009821968151</v>
      </c>
      <c r="BA336" s="14">
        <f t="shared" si="190"/>
        <v>69505.934319511565</v>
      </c>
      <c r="BB336" s="14">
        <f>[6]TOTAL_PEF!$BA336</f>
        <v>69237.625409187574</v>
      </c>
      <c r="BF336" s="15">
        <f>SUM(TOTAL_PEF_B!O325:O336)</f>
        <v>1980815</v>
      </c>
      <c r="BG336" s="14">
        <f>[6]TOTAL_PEF!$BF336</f>
        <v>2059738</v>
      </c>
      <c r="BH336" s="14"/>
      <c r="BK336" s="15">
        <f>SUM('Billing Mo'!AH325:AH336)</f>
        <v>1254881</v>
      </c>
      <c r="BL336" s="14">
        <f>[6]TOTAL_PEF!$BK336</f>
        <v>1282931</v>
      </c>
      <c r="BM336" s="14"/>
      <c r="BP336" s="14">
        <f t="shared" si="183"/>
        <v>38598256</v>
      </c>
      <c r="BQ336" s="14">
        <f>[6]TOTAL_PEF!$BP336</f>
        <v>40050910.193216488</v>
      </c>
      <c r="BR336" s="14"/>
      <c r="BU336" s="15">
        <f t="shared" si="181"/>
        <v>1587606.6035312051</v>
      </c>
      <c r="BV336" s="15">
        <f>AVERAGE([6]TOTAL_PEF!$G325:$G336)</f>
        <v>1589364.9166666667</v>
      </c>
      <c r="BZ336" s="15">
        <f t="shared" si="188"/>
        <v>176810.5</v>
      </c>
      <c r="CA336" s="15">
        <f>AVERAGE([6]TOTAL_PEF!$H325:$H336)</f>
        <v>180495.91666666666</v>
      </c>
    </row>
    <row r="337" spans="1:79">
      <c r="A337" s="2">
        <f t="shared" si="198"/>
        <v>2018</v>
      </c>
      <c r="B337" s="2">
        <f t="shared" si="199"/>
        <v>11</v>
      </c>
      <c r="C337" s="7">
        <f t="shared" si="192"/>
        <v>911</v>
      </c>
      <c r="D337" s="7">
        <f t="shared" si="193"/>
        <v>5594</v>
      </c>
      <c r="E337" s="7">
        <f t="shared" si="194"/>
        <v>10887</v>
      </c>
      <c r="G337" s="30">
        <f>'Billing Mo'!Y337</f>
        <v>1599557.9657359601</v>
      </c>
      <c r="H337" s="30">
        <f>'Billing Mo'!Z337</f>
        <v>178095</v>
      </c>
      <c r="I337" s="30">
        <f>'Billing Mo'!AC337</f>
        <v>25042</v>
      </c>
      <c r="J337" s="163">
        <f t="shared" si="189"/>
        <v>3004182</v>
      </c>
      <c r="K337" s="28">
        <f>ROUND('Billing Mo'!AE337+'Billing Mo'!AD337+'Billing Mo'!BM337-'Billing Mo'!BU337,0)</f>
        <v>1456598</v>
      </c>
      <c r="L337" s="28">
        <f>ROUND('Billing Mo'!AF337+'Billing Mo'!BQ337-'Billing Mo'!BY337,0)</f>
        <v>996272</v>
      </c>
      <c r="M337" s="31">
        <f t="shared" si="191"/>
        <v>276777</v>
      </c>
      <c r="N337" s="28">
        <f>'Billing Mo'!AH337</f>
        <v>108734</v>
      </c>
      <c r="O337" s="28">
        <f>'Billing Mo'!AI337</f>
        <v>168043</v>
      </c>
      <c r="P337" s="28">
        <f>ROUND('Billing Mo'!AJ337,0)</f>
        <v>1898</v>
      </c>
      <c r="Q337" s="28">
        <f>ROUND('Billing Mo'!AK337,0)</f>
        <v>272637</v>
      </c>
      <c r="T337" s="38"/>
      <c r="U337" s="145"/>
      <c r="AC337" s="7"/>
      <c r="AG337" s="15">
        <f t="shared" si="195"/>
        <v>19857669</v>
      </c>
      <c r="AH337" s="14">
        <f>[6]TOTAL_PEF!$AG337</f>
        <v>20833954.190103166</v>
      </c>
      <c r="AL337" s="25">
        <f t="shared" si="196"/>
        <v>12295160</v>
      </c>
      <c r="AM337" s="14">
        <f>[6]TOTAL_PEF!$AL337</f>
        <v>12508305.348566871</v>
      </c>
      <c r="AN337" s="15"/>
      <c r="AQ337" s="25">
        <f t="shared" si="197"/>
        <v>3218850</v>
      </c>
      <c r="AR337" s="14">
        <f>[6]TOTAL_PEF!$AQ337</f>
        <v>3378550</v>
      </c>
      <c r="AV337" s="14">
        <f t="shared" si="179"/>
        <v>12493.26213305887</v>
      </c>
      <c r="AW337" s="14">
        <f>[6]TOTAL_PEF!$AV337</f>
        <v>13091.883445976275</v>
      </c>
      <c r="BA337" s="14">
        <f t="shared" si="190"/>
        <v>69460.060278910008</v>
      </c>
      <c r="BB337" s="14">
        <f>[6]TOTAL_PEF!$BA337</f>
        <v>69191.587917214434</v>
      </c>
      <c r="BF337" s="15">
        <f>SUM(TOTAL_PEF_B!O326:O337)</f>
        <v>1977829</v>
      </c>
      <c r="BG337" s="14">
        <f>[6]TOTAL_PEF!$BF337</f>
        <v>2058321</v>
      </c>
      <c r="BH337" s="14"/>
      <c r="BK337" s="15">
        <f>SUM('Billing Mo'!AH326:AH337)</f>
        <v>1265959</v>
      </c>
      <c r="BL337" s="14">
        <f>[6]TOTAL_PEF!$BK337</f>
        <v>1292224</v>
      </c>
      <c r="BM337" s="14"/>
      <c r="BP337" s="14">
        <f t="shared" ref="BP337:BP400" si="200">SUM(J326:J337)</f>
        <v>38638567</v>
      </c>
      <c r="BQ337" s="14">
        <f>[6]TOTAL_PEF!$BP337</f>
        <v>40095350.94480323</v>
      </c>
      <c r="BR337" s="14"/>
      <c r="BU337" s="15">
        <f t="shared" si="181"/>
        <v>1589470.2911462898</v>
      </c>
      <c r="BV337" s="15">
        <f>AVERAGE([6]TOTAL_PEF!$G326:$G337)</f>
        <v>1591364.1666666667</v>
      </c>
      <c r="BZ337" s="15">
        <f t="shared" si="188"/>
        <v>177010.5</v>
      </c>
      <c r="CA337" s="15">
        <f>AVERAGE([6]TOTAL_PEF!$H326:$H337)</f>
        <v>180777.83333333334</v>
      </c>
    </row>
    <row r="338" spans="1:79">
      <c r="A338" s="2">
        <f t="shared" si="198"/>
        <v>2018</v>
      </c>
      <c r="B338" s="2">
        <f t="shared" si="199"/>
        <v>12</v>
      </c>
      <c r="C338" s="7">
        <f t="shared" si="192"/>
        <v>842</v>
      </c>
      <c r="D338" s="7">
        <f t="shared" si="193"/>
        <v>5269</v>
      </c>
      <c r="E338" s="7">
        <f t="shared" si="194"/>
        <v>10159</v>
      </c>
      <c r="G338" s="30">
        <f>'Billing Mo'!Y338</f>
        <v>1601340.3499455501</v>
      </c>
      <c r="H338" s="30">
        <f>'Billing Mo'!Z338</f>
        <v>178284</v>
      </c>
      <c r="I338" s="30">
        <f>'Billing Mo'!AC338</f>
        <v>24999</v>
      </c>
      <c r="J338" s="163">
        <f t="shared" si="189"/>
        <v>2800086</v>
      </c>
      <c r="K338" s="28">
        <f>ROUND('Billing Mo'!AE338+'Billing Mo'!AD338+'Billing Mo'!BM338-'Billing Mo'!BU338,0)</f>
        <v>1348683</v>
      </c>
      <c r="L338" s="28">
        <f>ROUND('Billing Mo'!AF338+'Billing Mo'!BQ338-'Billing Mo'!BY338,0)</f>
        <v>939448</v>
      </c>
      <c r="M338" s="31">
        <f t="shared" si="191"/>
        <v>256066</v>
      </c>
      <c r="N338" s="28">
        <f>'Billing Mo'!AH338</f>
        <v>98567</v>
      </c>
      <c r="O338" s="28">
        <f>'Billing Mo'!AI338</f>
        <v>157499</v>
      </c>
      <c r="P338" s="28">
        <f>ROUND('Billing Mo'!AJ338,0)</f>
        <v>1923</v>
      </c>
      <c r="Q338" s="28">
        <f>ROUND('Billing Mo'!AK338,0)</f>
        <v>253966</v>
      </c>
      <c r="T338" s="38"/>
      <c r="U338" s="145"/>
      <c r="AC338" s="7"/>
      <c r="AG338" s="15">
        <f t="shared" si="195"/>
        <v>19833382</v>
      </c>
      <c r="AH338" s="14">
        <f>[6]TOTAL_PEF!$AG338</f>
        <v>20854931.200830512</v>
      </c>
      <c r="AL338" s="25">
        <f t="shared" si="196"/>
        <v>12297176</v>
      </c>
      <c r="AM338" s="14">
        <f>[6]TOTAL_PEF!$AL338</f>
        <v>12519182.352583155</v>
      </c>
      <c r="AN338" s="15"/>
      <c r="AQ338" s="25">
        <f t="shared" si="197"/>
        <v>3220293</v>
      </c>
      <c r="AR338" s="14">
        <f>[6]TOTAL_PEF!$AQ338</f>
        <v>3381148</v>
      </c>
      <c r="AV338" s="14">
        <f t="shared" si="179"/>
        <v>12463.448233023202</v>
      </c>
      <c r="AW338" s="14">
        <f>[6]TOTAL_PEF!$AV338</f>
        <v>13088.608825241241</v>
      </c>
      <c r="BA338" s="14">
        <f t="shared" si="190"/>
        <v>69393.500718547555</v>
      </c>
      <c r="BB338" s="14">
        <f>[6]TOTAL_PEF!$BA338</f>
        <v>69143.864545299162</v>
      </c>
      <c r="BF338" s="15">
        <f>SUM(TOTAL_PEF_B!O327:O338)</f>
        <v>1974822</v>
      </c>
      <c r="BG338" s="14">
        <f>[6]TOTAL_PEF!$BF338</f>
        <v>2056896</v>
      </c>
      <c r="BH338" s="14"/>
      <c r="BK338" s="15">
        <f>SUM('Billing Mo'!AH327:AH338)</f>
        <v>1276000</v>
      </c>
      <c r="BL338" s="14">
        <f>[6]TOTAL_PEF!$BK338</f>
        <v>1300000</v>
      </c>
      <c r="BM338" s="14"/>
      <c r="BP338" s="14">
        <f t="shared" si="200"/>
        <v>38624746</v>
      </c>
      <c r="BQ338" s="14">
        <f>[6]TOTAL_PEF!$BP338</f>
        <v>40136133.69270812</v>
      </c>
      <c r="BR338" s="14"/>
      <c r="BU338" s="15">
        <f t="shared" si="181"/>
        <v>1591323.815783933</v>
      </c>
      <c r="BV338" s="15">
        <f>AVERAGE([6]TOTAL_PEF!$G327:$G338)</f>
        <v>1593365</v>
      </c>
      <c r="BZ338" s="15">
        <f t="shared" si="188"/>
        <v>177209.33333333334</v>
      </c>
      <c r="CA338" s="15">
        <f>AVERAGE([6]TOTAL_PEF!$H327:$H338)</f>
        <v>181059.91666666666</v>
      </c>
    </row>
    <row r="339" spans="1:79">
      <c r="A339" s="2">
        <f t="shared" si="198"/>
        <v>2019</v>
      </c>
      <c r="B339" s="2">
        <f t="shared" si="199"/>
        <v>1</v>
      </c>
      <c r="C339" s="7">
        <f t="shared" si="192"/>
        <v>1014</v>
      </c>
      <c r="D339" s="7">
        <f t="shared" si="193"/>
        <v>5357</v>
      </c>
      <c r="E339" s="7">
        <f t="shared" si="194"/>
        <v>9828</v>
      </c>
      <c r="G339" s="30">
        <f>'Billing Mo'!Y339</f>
        <v>1603122.73416855</v>
      </c>
      <c r="H339" s="30">
        <f>'Billing Mo'!Z339</f>
        <v>178473</v>
      </c>
      <c r="I339" s="30">
        <f>'Billing Mo'!AC339</f>
        <v>25047</v>
      </c>
      <c r="J339" s="163">
        <f t="shared" si="189"/>
        <v>3107165</v>
      </c>
      <c r="K339" s="28">
        <f>ROUND('Billing Mo'!AE339+'Billing Mo'!AD339+'Billing Mo'!BM339-'Billing Mo'!BU339,0)</f>
        <v>1625653</v>
      </c>
      <c r="L339" s="28">
        <f>ROUND('Billing Mo'!AF339+'Billing Mo'!BQ339-'Billing Mo'!BY339,0)</f>
        <v>956105</v>
      </c>
      <c r="M339" s="31">
        <f t="shared" si="191"/>
        <v>277326</v>
      </c>
      <c r="N339" s="28">
        <f>'Billing Mo'!AH339</f>
        <v>120912</v>
      </c>
      <c r="O339" s="28">
        <f>'Billing Mo'!AI339</f>
        <v>156414</v>
      </c>
      <c r="P339" s="28">
        <f>ROUND('Billing Mo'!AJ339,0)</f>
        <v>1921</v>
      </c>
      <c r="Q339" s="28">
        <f>ROUND('Billing Mo'!AK339,0)</f>
        <v>246160</v>
      </c>
      <c r="U339" s="145"/>
      <c r="AC339" s="7"/>
      <c r="AG339" s="15">
        <f t="shared" si="195"/>
        <v>19829032</v>
      </c>
      <c r="AH339" s="14">
        <f>[6]TOTAL_PEF!$AG339</f>
        <v>20880643.110793132</v>
      </c>
      <c r="AL339" s="25">
        <f t="shared" si="196"/>
        <v>12308882</v>
      </c>
      <c r="AM339" s="14">
        <f>[6]TOTAL_PEF!$AL339</f>
        <v>12530544.701915024</v>
      </c>
      <c r="AN339" s="15"/>
      <c r="AQ339" s="25">
        <f t="shared" si="197"/>
        <v>3222001</v>
      </c>
      <c r="AR339" s="14">
        <f>[6]TOTAL_PEF!$AQ339</f>
        <v>3383749</v>
      </c>
      <c r="AV339" s="14">
        <f t="shared" ref="AV339:AV402" si="201">AG339/BU339*1000</f>
        <v>12446.297086968232</v>
      </c>
      <c r="AW339" s="14">
        <f>[6]TOTAL_PEF!$AV339</f>
        <v>13088.297336810845</v>
      </c>
      <c r="BA339" s="14">
        <f t="shared" si="190"/>
        <v>69382.199021740525</v>
      </c>
      <c r="BB339" s="14">
        <f>[6]TOTAL_PEF!$BA339</f>
        <v>69098.839038770268</v>
      </c>
      <c r="BF339" s="15">
        <f>SUM(TOTAL_PEF_B!O328:O339)</f>
        <v>1971794</v>
      </c>
      <c r="BG339" s="14">
        <f>[6]TOTAL_PEF!$BF339</f>
        <v>2055511</v>
      </c>
      <c r="BH339" s="14"/>
      <c r="BK339" s="15">
        <f>SUM('Billing Mo'!AH328:AH339)</f>
        <v>1299017</v>
      </c>
      <c r="BL339" s="14">
        <f>[6]TOTAL_PEF!$BK339</f>
        <v>1308154</v>
      </c>
      <c r="BM339" s="14"/>
      <c r="BP339" s="14">
        <f t="shared" si="200"/>
        <v>38653772</v>
      </c>
      <c r="BQ339" s="14">
        <f>[6]TOTAL_PEF!$BP339</f>
        <v>40182577.952002615</v>
      </c>
      <c r="BR339" s="14"/>
      <c r="BU339" s="15">
        <f t="shared" ref="BU339:BU402" si="202">AVERAGE(G328:G339)</f>
        <v>1593167.1774701395</v>
      </c>
      <c r="BV339" s="15">
        <f>AVERAGE([6]TOTAL_PEF!$G328:$G339)</f>
        <v>1595367.4166666667</v>
      </c>
      <c r="BZ339" s="15">
        <f t="shared" ref="BZ339:BZ362" si="203">AVERAGE(H328:H339)</f>
        <v>177406.91666666666</v>
      </c>
      <c r="CA339" s="15">
        <f>AVERAGE([6]TOTAL_PEF!$H328:$H339)</f>
        <v>181342.33333333334</v>
      </c>
    </row>
    <row r="340" spans="1:79">
      <c r="A340" s="2">
        <f t="shared" si="198"/>
        <v>2019</v>
      </c>
      <c r="B340" s="2">
        <f t="shared" si="199"/>
        <v>2</v>
      </c>
      <c r="C340" s="7">
        <f t="shared" si="192"/>
        <v>957</v>
      </c>
      <c r="D340" s="7">
        <f t="shared" si="193"/>
        <v>4943</v>
      </c>
      <c r="E340" s="7">
        <f t="shared" si="194"/>
        <v>9776</v>
      </c>
      <c r="G340" s="30">
        <f>'Billing Mo'!Y340</f>
        <v>1604905.1184028799</v>
      </c>
      <c r="H340" s="30">
        <f>'Billing Mo'!Z340</f>
        <v>178662</v>
      </c>
      <c r="I340" s="30">
        <f>'Billing Mo'!AC340</f>
        <v>25058</v>
      </c>
      <c r="J340" s="163">
        <f t="shared" si="189"/>
        <v>2948534</v>
      </c>
      <c r="K340" s="28">
        <f>ROUND('Billing Mo'!AE340+'Billing Mo'!AD340+'Billing Mo'!BM340-'Billing Mo'!BU340,0)</f>
        <v>1536176</v>
      </c>
      <c r="L340" s="28">
        <f>ROUND('Billing Mo'!AF340+'Billing Mo'!BQ340-'Billing Mo'!BY340,0)</f>
        <v>883089</v>
      </c>
      <c r="M340" s="31">
        <f t="shared" si="191"/>
        <v>282433</v>
      </c>
      <c r="N340" s="28">
        <f>'Billing Mo'!AH340</f>
        <v>122314</v>
      </c>
      <c r="O340" s="28">
        <f>'Billing Mo'!AI340</f>
        <v>160119</v>
      </c>
      <c r="P340" s="28">
        <f>ROUND('Billing Mo'!AJ340,0)</f>
        <v>1878</v>
      </c>
      <c r="Q340" s="28">
        <f>ROUND('Billing Mo'!AK340,0)</f>
        <v>244958</v>
      </c>
      <c r="U340" s="145"/>
      <c r="AC340" s="7"/>
      <c r="AG340" s="15">
        <f t="shared" si="195"/>
        <v>19866625</v>
      </c>
      <c r="AH340" s="14">
        <f>[6]TOTAL_PEF!$AG340</f>
        <v>20904720.028438382</v>
      </c>
      <c r="AL340" s="25">
        <f t="shared" si="196"/>
        <v>12324776</v>
      </c>
      <c r="AM340" s="14">
        <f>[6]TOTAL_PEF!$AL340</f>
        <v>12542100.324269664</v>
      </c>
      <c r="AN340" s="15"/>
      <c r="AQ340" s="25">
        <f t="shared" si="197"/>
        <v>3223561</v>
      </c>
      <c r="AR340" s="14">
        <f>[6]TOTAL_PEF!$AQ340</f>
        <v>3386351</v>
      </c>
      <c r="AV340" s="14">
        <f t="shared" si="201"/>
        <v>12455.561325340097</v>
      </c>
      <c r="AW340" s="14">
        <f>[6]TOTAL_PEF!$AV340</f>
        <v>13086.952835539758</v>
      </c>
      <c r="BA340" s="14">
        <f t="shared" si="190"/>
        <v>69394.991364178291</v>
      </c>
      <c r="BB340" s="14">
        <f>[6]TOTAL_PEF!$BA340</f>
        <v>69054.954322638354</v>
      </c>
      <c r="BF340" s="15">
        <f>SUM(TOTAL_PEF_B!O329:O340)</f>
        <v>1969628</v>
      </c>
      <c r="BG340" s="14">
        <f>[6]TOTAL_PEF!$BF340</f>
        <v>2054153</v>
      </c>
      <c r="BH340" s="14"/>
      <c r="BK340" s="15">
        <f>SUM('Billing Mo'!AH329:AH340)</f>
        <v>1322300</v>
      </c>
      <c r="BL340" s="14">
        <f>[6]TOTAL_PEF!$BK340</f>
        <v>1316177</v>
      </c>
      <c r="BM340" s="14"/>
      <c r="BP340" s="14">
        <f t="shared" si="200"/>
        <v>38729910</v>
      </c>
      <c r="BQ340" s="14">
        <f>[6]TOTAL_PEF!$BP340</f>
        <v>40227477.492002502</v>
      </c>
      <c r="BR340" s="14"/>
      <c r="BU340" s="15">
        <f t="shared" si="202"/>
        <v>1595000.3762241157</v>
      </c>
      <c r="BV340" s="15">
        <f>AVERAGE([6]TOTAL_PEF!$G329:$G340)</f>
        <v>1597371.0833333333</v>
      </c>
      <c r="BZ340" s="15">
        <f t="shared" si="203"/>
        <v>177603.25</v>
      </c>
      <c r="CA340" s="15">
        <f>AVERAGE([6]TOTAL_PEF!$H329:$H340)</f>
        <v>181624.91666666666</v>
      </c>
    </row>
    <row r="341" spans="1:79">
      <c r="A341" s="2">
        <f t="shared" si="198"/>
        <v>2019</v>
      </c>
      <c r="B341" s="2">
        <f t="shared" si="199"/>
        <v>3</v>
      </c>
      <c r="C341" s="7">
        <f t="shared" si="192"/>
        <v>853</v>
      </c>
      <c r="D341" s="7">
        <f t="shared" si="193"/>
        <v>4963</v>
      </c>
      <c r="E341" s="7">
        <f t="shared" si="194"/>
        <v>9829</v>
      </c>
      <c r="G341" s="30">
        <f>'Billing Mo'!Y341</f>
        <v>1606687.5026463601</v>
      </c>
      <c r="H341" s="30">
        <f>'Billing Mo'!Z341</f>
        <v>178851</v>
      </c>
      <c r="I341" s="30">
        <f>'Billing Mo'!AC341</f>
        <v>25055</v>
      </c>
      <c r="J341" s="163">
        <f t="shared" si="189"/>
        <v>2786197</v>
      </c>
      <c r="K341" s="28">
        <f>ROUND('Billing Mo'!AE341+'Billing Mo'!AD341+'Billing Mo'!BM341-'Billing Mo'!BU341,0)</f>
        <v>1369758</v>
      </c>
      <c r="L341" s="28">
        <f>ROUND('Billing Mo'!AF341+'Billing Mo'!BQ341-'Billing Mo'!BY341,0)</f>
        <v>887561</v>
      </c>
      <c r="M341" s="31">
        <f t="shared" si="191"/>
        <v>280698</v>
      </c>
      <c r="N341" s="28">
        <f>'Billing Mo'!AH341</f>
        <v>124141</v>
      </c>
      <c r="O341" s="28">
        <f>'Billing Mo'!AI341</f>
        <v>156557</v>
      </c>
      <c r="P341" s="28">
        <f>ROUND('Billing Mo'!AJ341,0)</f>
        <v>1924</v>
      </c>
      <c r="Q341" s="28">
        <f>ROUND('Billing Mo'!AK341,0)</f>
        <v>246256</v>
      </c>
      <c r="U341" s="145"/>
      <c r="AC341" s="7"/>
      <c r="AG341" s="15">
        <f t="shared" si="195"/>
        <v>19891619</v>
      </c>
      <c r="AH341" s="14">
        <f>[6]TOTAL_PEF!$AG341</f>
        <v>20926290.315598331</v>
      </c>
      <c r="AL341" s="25">
        <f t="shared" si="196"/>
        <v>12332591</v>
      </c>
      <c r="AM341" s="14">
        <f>[6]TOTAL_PEF!$AL341</f>
        <v>12553776.663043745</v>
      </c>
      <c r="AN341" s="15"/>
      <c r="AQ341" s="25">
        <f t="shared" si="197"/>
        <v>3224606</v>
      </c>
      <c r="AR341" s="14">
        <f>[6]TOTAL_PEF!$AQ341</f>
        <v>3388954</v>
      </c>
      <c r="AV341" s="14">
        <f t="shared" si="201"/>
        <v>12456.993584748632</v>
      </c>
      <c r="AW341" s="14">
        <f>[6]TOTAL_PEF!$AV341</f>
        <v>13084.033538869036</v>
      </c>
      <c r="BA341" s="14">
        <f t="shared" si="190"/>
        <v>69362.771790712432</v>
      </c>
      <c r="BB341" s="14">
        <f>[6]TOTAL_PEF!$BA341</f>
        <v>69011.806336055539</v>
      </c>
      <c r="BF341" s="15">
        <f>SUM(TOTAL_PEF_B!O330:O341)</f>
        <v>1966117</v>
      </c>
      <c r="BG341" s="14">
        <f>[6]TOTAL_PEF!$BF341</f>
        <v>2052838</v>
      </c>
      <c r="BH341" s="14"/>
      <c r="BK341" s="15">
        <f>SUM('Billing Mo'!AH330:AH341)</f>
        <v>1345931</v>
      </c>
      <c r="BL341" s="14">
        <f>[6]TOTAL_PEF!$BK341</f>
        <v>1324368</v>
      </c>
      <c r="BM341" s="14"/>
      <c r="BP341" s="14">
        <f t="shared" si="200"/>
        <v>38783858</v>
      </c>
      <c r="BQ341" s="14">
        <f>[6]TOTAL_PEF!$BP341</f>
        <v>40270203.117936537</v>
      </c>
      <c r="BR341" s="14"/>
      <c r="BU341" s="15">
        <f t="shared" si="202"/>
        <v>1596823.4120593704</v>
      </c>
      <c r="BV341" s="15">
        <f>AVERAGE([6]TOTAL_PEF!$G330:$G341)</f>
        <v>1599376.0833333333</v>
      </c>
      <c r="BZ341" s="15">
        <f t="shared" si="203"/>
        <v>177798.41666666666</v>
      </c>
      <c r="CA341" s="15">
        <f>AVERAGE([6]TOTAL_PEF!$H330:$H341)</f>
        <v>181907.66666666666</v>
      </c>
    </row>
    <row r="342" spans="1:79">
      <c r="A342" s="2">
        <f t="shared" si="198"/>
        <v>2019</v>
      </c>
      <c r="B342" s="2">
        <f t="shared" si="199"/>
        <v>4</v>
      </c>
      <c r="C342" s="7">
        <f t="shared" si="192"/>
        <v>839</v>
      </c>
      <c r="D342" s="7">
        <f t="shared" si="193"/>
        <v>5407</v>
      </c>
      <c r="E342" s="7">
        <f t="shared" si="194"/>
        <v>10051</v>
      </c>
      <c r="G342" s="30">
        <f>'Billing Mo'!Y342</f>
        <v>1608469.8868969099</v>
      </c>
      <c r="H342" s="30">
        <f>'Billing Mo'!Z342</f>
        <v>179040</v>
      </c>
      <c r="I342" s="30">
        <f>'Billing Mo'!AC342</f>
        <v>25021</v>
      </c>
      <c r="J342" s="163">
        <f t="shared" si="189"/>
        <v>2869232</v>
      </c>
      <c r="K342" s="28">
        <f>ROUND('Billing Mo'!AE342+'Billing Mo'!AD342+'Billing Mo'!BM342-'Billing Mo'!BU342,0)</f>
        <v>1349291</v>
      </c>
      <c r="L342" s="28">
        <f>ROUND('Billing Mo'!AF342+'Billing Mo'!BQ342-'Billing Mo'!BY342,0)</f>
        <v>967989</v>
      </c>
      <c r="M342" s="31">
        <f t="shared" si="191"/>
        <v>298562</v>
      </c>
      <c r="N342" s="28">
        <f>'Billing Mo'!AH342</f>
        <v>131092</v>
      </c>
      <c r="O342" s="28">
        <f>'Billing Mo'!AI342</f>
        <v>167470</v>
      </c>
      <c r="P342" s="28">
        <f>ROUND('Billing Mo'!AJ342,0)</f>
        <v>1900</v>
      </c>
      <c r="Q342" s="28">
        <f>ROUND('Billing Mo'!AK342,0)</f>
        <v>251490</v>
      </c>
      <c r="U342" s="145"/>
      <c r="AC342" s="7"/>
      <c r="AG342" s="15">
        <f t="shared" si="195"/>
        <v>19909009</v>
      </c>
      <c r="AH342" s="14">
        <f>[6]TOTAL_PEF!$AG342</f>
        <v>20948378.656618685</v>
      </c>
      <c r="AL342" s="25">
        <f t="shared" si="196"/>
        <v>12349880</v>
      </c>
      <c r="AM342" s="14">
        <f>[6]TOTAL_PEF!$AL342</f>
        <v>12565447.05286075</v>
      </c>
      <c r="AN342" s="15"/>
      <c r="AQ342" s="25">
        <f t="shared" si="197"/>
        <v>3225409</v>
      </c>
      <c r="AR342" s="14">
        <f>[6]TOTAL_PEF!$AQ342</f>
        <v>3391558</v>
      </c>
      <c r="AV342" s="14">
        <f t="shared" si="201"/>
        <v>12453.745224598615</v>
      </c>
      <c r="AW342" s="14">
        <f>[6]TOTAL_PEF!$AV342</f>
        <v>13081.436887949874</v>
      </c>
      <c r="BA342" s="14">
        <f t="shared" si="190"/>
        <v>69384.33677855038</v>
      </c>
      <c r="BB342" s="14">
        <f>[6]TOTAL_PEF!$BA342</f>
        <v>68968.696531758644</v>
      </c>
      <c r="BF342" s="15">
        <f>SUM(TOTAL_PEF_B!O331:O342)</f>
        <v>1964789</v>
      </c>
      <c r="BG342" s="14">
        <f>[6]TOTAL_PEF!$BF342</f>
        <v>2051518</v>
      </c>
      <c r="BH342" s="14"/>
      <c r="BK342" s="15">
        <f>SUM('Billing Mo'!AH331:AH342)</f>
        <v>1370885</v>
      </c>
      <c r="BL342" s="14">
        <f>[6]TOTAL_PEF!$BK342</f>
        <v>1333003</v>
      </c>
      <c r="BM342" s="14"/>
      <c r="BP342" s="14">
        <f t="shared" si="200"/>
        <v>38842940</v>
      </c>
      <c r="BQ342" s="14">
        <f>[6]TOTAL_PEF!$BP342</f>
        <v>40313880.848773897</v>
      </c>
      <c r="BR342" s="14"/>
      <c r="BU342" s="15">
        <f t="shared" si="202"/>
        <v>1598636.2849848382</v>
      </c>
      <c r="BV342" s="15">
        <f>AVERAGE([6]TOTAL_PEF!$G331:$G342)</f>
        <v>1601382.0833333333</v>
      </c>
      <c r="BZ342" s="15">
        <f t="shared" si="203"/>
        <v>177992.33333333334</v>
      </c>
      <c r="CA342" s="15">
        <f>AVERAGE([6]TOTAL_PEF!$H331:$H342)</f>
        <v>182190.58333333334</v>
      </c>
    </row>
    <row r="343" spans="1:79">
      <c r="A343" s="2">
        <f t="shared" si="198"/>
        <v>2019</v>
      </c>
      <c r="B343" s="2">
        <f t="shared" si="199"/>
        <v>5</v>
      </c>
      <c r="C343" s="7">
        <f t="shared" si="192"/>
        <v>954</v>
      </c>
      <c r="D343" s="7">
        <f t="shared" si="193"/>
        <v>5853</v>
      </c>
      <c r="E343" s="7">
        <f t="shared" si="194"/>
        <v>10612</v>
      </c>
      <c r="G343" s="30">
        <f>'Billing Mo'!Y343</f>
        <v>1610252.27115267</v>
      </c>
      <c r="H343" s="30">
        <f>'Billing Mo'!Z343</f>
        <v>179230</v>
      </c>
      <c r="I343" s="30">
        <f>'Billing Mo'!AC343</f>
        <v>25062</v>
      </c>
      <c r="J343" s="163">
        <f t="shared" si="189"/>
        <v>3157553</v>
      </c>
      <c r="K343" s="28">
        <f>ROUND('Billing Mo'!AE343+'Billing Mo'!AD343+'Billing Mo'!BM343-'Billing Mo'!BU343,0)</f>
        <v>1536846</v>
      </c>
      <c r="L343" s="28">
        <f>ROUND('Billing Mo'!AF343+'Billing Mo'!BQ343-'Billing Mo'!BY343,0)</f>
        <v>1049101</v>
      </c>
      <c r="M343" s="31">
        <f t="shared" si="191"/>
        <v>303767</v>
      </c>
      <c r="N343" s="28">
        <f>'Billing Mo'!AH343</f>
        <v>134165</v>
      </c>
      <c r="O343" s="28">
        <f>'Billing Mo'!AI343</f>
        <v>169602</v>
      </c>
      <c r="P343" s="28">
        <f>ROUND('Billing Mo'!AJ343,0)</f>
        <v>1880</v>
      </c>
      <c r="Q343" s="28">
        <f>ROUND('Billing Mo'!AK343,0)</f>
        <v>265959</v>
      </c>
      <c r="U343" s="145"/>
      <c r="AC343" s="7"/>
      <c r="AG343" s="15">
        <f t="shared" si="195"/>
        <v>19945271</v>
      </c>
      <c r="AH343" s="14">
        <f>[6]TOTAL_PEF!$AG343</f>
        <v>20973461.63733726</v>
      </c>
      <c r="AL343" s="25">
        <f t="shared" si="196"/>
        <v>12396659</v>
      </c>
      <c r="AM343" s="14">
        <f>[6]TOTAL_PEF!$AL343</f>
        <v>12577037.043324798</v>
      </c>
      <c r="AN343" s="15"/>
      <c r="AQ343" s="25">
        <f t="shared" si="197"/>
        <v>3225483</v>
      </c>
      <c r="AR343" s="14">
        <f>[6]TOTAL_PEF!$AQ343</f>
        <v>3394164</v>
      </c>
      <c r="AV343" s="14">
        <f t="shared" si="201"/>
        <v>12462.375049744309</v>
      </c>
      <c r="AW343" s="14">
        <f>[6]TOTAL_PEF!$AV343</f>
        <v>13080.709670313203</v>
      </c>
      <c r="BA343" s="14">
        <f t="shared" si="190"/>
        <v>69571.77879565359</v>
      </c>
      <c r="BB343" s="14">
        <f>[6]TOTAL_PEF!$BA343</f>
        <v>68925.216844027527</v>
      </c>
      <c r="BF343" s="15">
        <f>SUM(TOTAL_PEF_B!O332:O343)</f>
        <v>1971376</v>
      </c>
      <c r="BG343" s="14">
        <f>[6]TOTAL_PEF!$BF343</f>
        <v>2050192</v>
      </c>
      <c r="BH343" s="14"/>
      <c r="BK343" s="15">
        <f>SUM('Billing Mo'!AH332:AH343)</f>
        <v>1396424</v>
      </c>
      <c r="BL343" s="14">
        <f>[6]TOTAL_PEF!$BK343</f>
        <v>1341990</v>
      </c>
      <c r="BM343" s="14"/>
      <c r="BP343" s="14">
        <f t="shared" si="200"/>
        <v>38958155</v>
      </c>
      <c r="BQ343" s="14">
        <f>[6]TOTAL_PEF!$BP343</f>
        <v>40360820.819956519</v>
      </c>
      <c r="BR343" s="14"/>
      <c r="BU343" s="15">
        <f t="shared" si="202"/>
        <v>1600438.9950059494</v>
      </c>
      <c r="BV343" s="15">
        <f>AVERAGE([6]TOTAL_PEF!$G332:$G343)</f>
        <v>1603388.6666666667</v>
      </c>
      <c r="BZ343" s="15">
        <f t="shared" si="203"/>
        <v>178185.16666666666</v>
      </c>
      <c r="CA343" s="15">
        <f>AVERAGE([6]TOTAL_PEF!$H332:$H343)</f>
        <v>182473.66666666666</v>
      </c>
    </row>
    <row r="344" spans="1:79">
      <c r="A344" s="2">
        <f t="shared" si="198"/>
        <v>2019</v>
      </c>
      <c r="B344" s="2">
        <f t="shared" si="199"/>
        <v>6</v>
      </c>
      <c r="C344" s="7">
        <f t="shared" si="192"/>
        <v>1151</v>
      </c>
      <c r="D344" s="7">
        <f t="shared" si="193"/>
        <v>6354</v>
      </c>
      <c r="E344" s="7">
        <f t="shared" si="194"/>
        <v>11628</v>
      </c>
      <c r="G344" s="30">
        <f>'Billing Mo'!Y344</f>
        <v>1612034.65541211</v>
      </c>
      <c r="H344" s="30">
        <f>'Billing Mo'!Z344</f>
        <v>179418</v>
      </c>
      <c r="I344" s="30">
        <f>'Billing Mo'!AC344</f>
        <v>25018</v>
      </c>
      <c r="J344" s="163">
        <f t="shared" si="189"/>
        <v>3595643</v>
      </c>
      <c r="K344" s="28">
        <f>ROUND('Billing Mo'!AE344+'Billing Mo'!AD344+'Billing Mo'!BM344-'Billing Mo'!BU344,0)</f>
        <v>1854852</v>
      </c>
      <c r="L344" s="28">
        <f>ROUND('Billing Mo'!AF344+'Billing Mo'!BQ344-'Billing Mo'!BY344,0)</f>
        <v>1139943</v>
      </c>
      <c r="M344" s="31">
        <f t="shared" si="191"/>
        <v>308035</v>
      </c>
      <c r="N344" s="28">
        <f>'Billing Mo'!AH344</f>
        <v>139835</v>
      </c>
      <c r="O344" s="28">
        <f>'Billing Mo'!AI344</f>
        <v>168200</v>
      </c>
      <c r="P344" s="28">
        <f>ROUND('Billing Mo'!AJ344,0)</f>
        <v>1901</v>
      </c>
      <c r="Q344" s="28">
        <f>ROUND('Billing Mo'!AK344,0)</f>
        <v>290912</v>
      </c>
      <c r="U344" s="145"/>
      <c r="AC344" s="7"/>
      <c r="AG344" s="15">
        <f t="shared" si="195"/>
        <v>19938564</v>
      </c>
      <c r="AH344" s="14">
        <f>[6]TOTAL_PEF!$AG344</f>
        <v>21004499.145377457</v>
      </c>
      <c r="AL344" s="25">
        <f t="shared" si="196"/>
        <v>12412089</v>
      </c>
      <c r="AM344" s="14">
        <f>[6]TOTAL_PEF!$AL344</f>
        <v>12588605.888216332</v>
      </c>
      <c r="AN344" s="15"/>
      <c r="AQ344" s="25">
        <f t="shared" si="197"/>
        <v>3225367</v>
      </c>
      <c r="AR344" s="14">
        <f>[6]TOTAL_PEF!$AQ344</f>
        <v>3396770</v>
      </c>
      <c r="AV344" s="14">
        <f t="shared" si="201"/>
        <v>12444.246337548098</v>
      </c>
      <c r="AW344" s="14">
        <f>[6]TOTAL_PEF!$AV344</f>
        <v>13083.687909827097</v>
      </c>
      <c r="BA344" s="14">
        <f t="shared" si="190"/>
        <v>69583.590903145043</v>
      </c>
      <c r="BB344" s="14">
        <f>[6]TOTAL_PEF!$BA344</f>
        <v>68881.724741070313</v>
      </c>
      <c r="BF344" s="15">
        <f>SUM(TOTAL_PEF_B!O333:O344)</f>
        <v>1967844</v>
      </c>
      <c r="BG344" s="14">
        <f>[6]TOTAL_PEF!$BF344</f>
        <v>2048859</v>
      </c>
      <c r="BH344" s="14"/>
      <c r="BK344" s="15">
        <f>SUM('Billing Mo'!AH333:AH344)</f>
        <v>1423043</v>
      </c>
      <c r="BL344" s="14">
        <f>[6]TOTAL_PEF!$BK344</f>
        <v>1350521</v>
      </c>
      <c r="BM344" s="14"/>
      <c r="BP344" s="14">
        <f t="shared" si="200"/>
        <v>38989823</v>
      </c>
      <c r="BQ344" s="14">
        <f>[6]TOTAL_PEF!$BP344</f>
        <v>40413231.172888249</v>
      </c>
      <c r="BR344" s="14"/>
      <c r="BU344" s="15">
        <f t="shared" si="202"/>
        <v>1602231.5421255569</v>
      </c>
      <c r="BV344" s="15">
        <f>AVERAGE([6]TOTAL_PEF!$G333:$G344)</f>
        <v>1605395.9166666667</v>
      </c>
      <c r="BZ344" s="15">
        <f t="shared" si="203"/>
        <v>178376.66666666666</v>
      </c>
      <c r="CA344" s="15">
        <f>AVERAGE([6]TOTAL_PEF!$H333:$H344)</f>
        <v>182756.83333333334</v>
      </c>
    </row>
    <row r="345" spans="1:79">
      <c r="A345" s="2">
        <f t="shared" si="198"/>
        <v>2019</v>
      </c>
      <c r="B345" s="2">
        <f t="shared" si="199"/>
        <v>7</v>
      </c>
      <c r="C345" s="7">
        <f t="shared" si="192"/>
        <v>1235</v>
      </c>
      <c r="D345" s="7">
        <f t="shared" si="193"/>
        <v>6527</v>
      </c>
      <c r="E345" s="7">
        <f t="shared" si="194"/>
        <v>11131</v>
      </c>
      <c r="G345" s="30">
        <f>'Billing Mo'!Y345</f>
        <v>1613817.0396739901</v>
      </c>
      <c r="H345" s="30">
        <f>'Billing Mo'!Z345</f>
        <v>179607</v>
      </c>
      <c r="I345" s="30">
        <f>'Billing Mo'!AC345</f>
        <v>24997</v>
      </c>
      <c r="J345" s="163">
        <f t="shared" si="189"/>
        <v>3737854</v>
      </c>
      <c r="K345" s="28">
        <f>ROUND('Billing Mo'!AE345+'Billing Mo'!AD345+'Billing Mo'!BM345-'Billing Mo'!BU345,0)</f>
        <v>1992460</v>
      </c>
      <c r="L345" s="28">
        <f>ROUND('Billing Mo'!AF345+'Billing Mo'!BQ345-'Billing Mo'!BY345,0)</f>
        <v>1172259</v>
      </c>
      <c r="M345" s="31">
        <f t="shared" si="191"/>
        <v>292996</v>
      </c>
      <c r="N345" s="28">
        <f>'Billing Mo'!AH345</f>
        <v>135845</v>
      </c>
      <c r="O345" s="28">
        <f>'Billing Mo'!AI345</f>
        <v>157151</v>
      </c>
      <c r="P345" s="28">
        <f>ROUND('Billing Mo'!AJ345,0)</f>
        <v>1900</v>
      </c>
      <c r="Q345" s="28">
        <f>ROUND('Billing Mo'!AK345,0)</f>
        <v>278239</v>
      </c>
      <c r="U345" s="145"/>
      <c r="AC345" s="7"/>
      <c r="AG345" s="15">
        <f t="shared" si="195"/>
        <v>19943027</v>
      </c>
      <c r="AH345" s="14">
        <f>[6]TOTAL_PEF!$AG345</f>
        <v>21038376.750914752</v>
      </c>
      <c r="AL345" s="25">
        <f t="shared" si="196"/>
        <v>12428405</v>
      </c>
      <c r="AM345" s="14">
        <f>[6]TOTAL_PEF!$AL345</f>
        <v>12600076.859163359</v>
      </c>
      <c r="AN345" s="15"/>
      <c r="AQ345" s="25">
        <f t="shared" si="197"/>
        <v>3226321</v>
      </c>
      <c r="AR345" s="14">
        <f>[6]TOTAL_PEF!$AQ345</f>
        <v>3399376</v>
      </c>
      <c r="AV345" s="14">
        <f t="shared" si="201"/>
        <v>12433.200655213035</v>
      </c>
      <c r="AW345" s="14">
        <f>[6]TOTAL_PEF!$AV345</f>
        <v>13088.423561113756</v>
      </c>
      <c r="BA345" s="14">
        <f t="shared" si="190"/>
        <v>69600.794099693667</v>
      </c>
      <c r="BB345" s="14">
        <f>[6]TOTAL_PEF!$BA345</f>
        <v>68837.769810979691</v>
      </c>
      <c r="BF345" s="15">
        <f>SUM(TOTAL_PEF_B!O334:O345)</f>
        <v>1963452</v>
      </c>
      <c r="BG345" s="14">
        <f>[6]TOTAL_PEF!$BF345</f>
        <v>2047523</v>
      </c>
      <c r="BH345" s="14"/>
      <c r="BK345" s="15">
        <f>SUM('Billing Mo'!AH334:AH345)</f>
        <v>1448901</v>
      </c>
      <c r="BL345" s="14">
        <f>[6]TOTAL_PEF!$BK345</f>
        <v>1358760</v>
      </c>
      <c r="BM345" s="14"/>
      <c r="BP345" s="14">
        <f t="shared" si="200"/>
        <v>39032996</v>
      </c>
      <c r="BQ345" s="14">
        <f>[6]TOTAL_PEF!$BP345</f>
        <v>40468088.749372572</v>
      </c>
      <c r="BR345" s="14"/>
      <c r="BU345" s="15">
        <f t="shared" si="202"/>
        <v>1604013.9263447195</v>
      </c>
      <c r="BV345" s="15">
        <f>AVERAGE([6]TOTAL_PEF!$G334:$G345)</f>
        <v>1607403.4166666667</v>
      </c>
      <c r="BZ345" s="15">
        <f t="shared" si="203"/>
        <v>178567</v>
      </c>
      <c r="CA345" s="15">
        <f>AVERAGE([6]TOTAL_PEF!$H334:$H345)</f>
        <v>183040.16666666666</v>
      </c>
    </row>
    <row r="346" spans="1:79">
      <c r="A346" s="2">
        <f t="shared" si="198"/>
        <v>2019</v>
      </c>
      <c r="B346" s="2">
        <f t="shared" si="199"/>
        <v>8</v>
      </c>
      <c r="C346" s="7">
        <f t="shared" si="192"/>
        <v>1244</v>
      </c>
      <c r="D346" s="7">
        <f t="shared" si="193"/>
        <v>6478</v>
      </c>
      <c r="E346" s="7">
        <f t="shared" si="194"/>
        <v>11259</v>
      </c>
      <c r="G346" s="30">
        <f>'Billing Mo'!Y346</f>
        <v>1615585.16661799</v>
      </c>
      <c r="H346" s="30">
        <f>'Billing Mo'!Z346</f>
        <v>179796</v>
      </c>
      <c r="I346" s="30">
        <f>'Billing Mo'!AC346</f>
        <v>25060</v>
      </c>
      <c r="J346" s="163">
        <f t="shared" si="189"/>
        <v>3759150</v>
      </c>
      <c r="K346" s="28">
        <f>ROUND('Billing Mo'!AE346+'Billing Mo'!AD346+'Billing Mo'!BM346-'Billing Mo'!BU346,0)</f>
        <v>2009745</v>
      </c>
      <c r="L346" s="28">
        <f>ROUND('Billing Mo'!AF346+'Billing Mo'!BQ346-'Billing Mo'!BY346,0)</f>
        <v>1164746</v>
      </c>
      <c r="M346" s="31">
        <f t="shared" si="191"/>
        <v>300595</v>
      </c>
      <c r="N346" s="28">
        <f>'Billing Mo'!AH346</f>
        <v>141977</v>
      </c>
      <c r="O346" s="28">
        <f>'Billing Mo'!AI346</f>
        <v>158618</v>
      </c>
      <c r="P346" s="28">
        <f>ROUND('Billing Mo'!AJ346,0)</f>
        <v>1907</v>
      </c>
      <c r="Q346" s="28">
        <f>ROUND('Billing Mo'!AK346,0)</f>
        <v>282157</v>
      </c>
      <c r="U346" s="145"/>
      <c r="AC346" s="7"/>
      <c r="AG346" s="15">
        <f t="shared" si="195"/>
        <v>19872676</v>
      </c>
      <c r="AH346" s="14">
        <f>[6]TOTAL_PEF!$AG346</f>
        <v>21072976.674931243</v>
      </c>
      <c r="AL346" s="25">
        <f t="shared" si="196"/>
        <v>12399563</v>
      </c>
      <c r="AM346" s="14">
        <f>[6]TOTAL_PEF!$AL346</f>
        <v>12611375.016329121</v>
      </c>
      <c r="AN346" s="15"/>
      <c r="AQ346" s="25">
        <f t="shared" si="197"/>
        <v>3224990</v>
      </c>
      <c r="AR346" s="14">
        <f>[6]TOTAL_PEF!$AQ346</f>
        <v>3401980</v>
      </c>
      <c r="AV346" s="14">
        <f t="shared" si="201"/>
        <v>12375.598681305089</v>
      </c>
      <c r="AW346" s="14">
        <f>[6]TOTAL_PEF!$AV346</f>
        <v>13093.59485165588</v>
      </c>
      <c r="BA346" s="14">
        <f t="shared" si="190"/>
        <v>69365.662227667242</v>
      </c>
      <c r="BB346" s="14">
        <f>[6]TOTAL_PEF!$BA346</f>
        <v>68792.976806470819</v>
      </c>
      <c r="BF346" s="15">
        <f>SUM(TOTAL_PEF_B!O335:O346)</f>
        <v>1948500</v>
      </c>
      <c r="BG346" s="14">
        <f>[6]TOTAL_PEF!$BF346</f>
        <v>2046167</v>
      </c>
      <c r="BH346" s="14"/>
      <c r="BK346" s="15">
        <f>SUM('Billing Mo'!AH335:AH346)</f>
        <v>1475927</v>
      </c>
      <c r="BL346" s="14">
        <f>[6]TOTAL_PEF!$BK346</f>
        <v>1366929</v>
      </c>
      <c r="BM346" s="14"/>
      <c r="BP346" s="14">
        <f t="shared" si="200"/>
        <v>38944520</v>
      </c>
      <c r="BQ346" s="14">
        <f>[6]TOTAL_PEF!$BP346</f>
        <v>40523403.830554828</v>
      </c>
      <c r="BR346" s="14"/>
      <c r="BU346" s="15">
        <f t="shared" si="202"/>
        <v>1605795.1224630608</v>
      </c>
      <c r="BV346" s="15">
        <f>AVERAGE([6]TOTAL_PEF!$G335:$G346)</f>
        <v>1609411.0833333333</v>
      </c>
      <c r="BZ346" s="15">
        <f t="shared" si="203"/>
        <v>178756.5</v>
      </c>
      <c r="CA346" s="15">
        <f>AVERAGE([6]TOTAL_PEF!$H335:$H346)</f>
        <v>183323.58333333334</v>
      </c>
    </row>
    <row r="347" spans="1:79">
      <c r="A347" s="2">
        <f t="shared" si="198"/>
        <v>2019</v>
      </c>
      <c r="B347" s="2">
        <f t="shared" si="199"/>
        <v>9</v>
      </c>
      <c r="C347" s="7">
        <f t="shared" si="192"/>
        <v>1259</v>
      </c>
      <c r="D347" s="7">
        <f t="shared" si="193"/>
        <v>6575</v>
      </c>
      <c r="E347" s="7">
        <f t="shared" si="194"/>
        <v>12229</v>
      </c>
      <c r="G347" s="30">
        <f>'Billing Mo'!Y347</f>
        <v>1617353.2935627699</v>
      </c>
      <c r="H347" s="30">
        <f>'Billing Mo'!Z347</f>
        <v>179984</v>
      </c>
      <c r="I347" s="30">
        <f>'Billing Mo'!AC347</f>
        <v>25075</v>
      </c>
      <c r="J347" s="163">
        <f t="shared" si="189"/>
        <v>3829955</v>
      </c>
      <c r="K347" s="28">
        <f>ROUND('Billing Mo'!AE347+'Billing Mo'!AD347+'Billing Mo'!BM347-'Billing Mo'!BU347,0)</f>
        <v>2035486</v>
      </c>
      <c r="L347" s="28">
        <f>ROUND('Billing Mo'!AF347+'Billing Mo'!BQ347-'Billing Mo'!BY347,0)</f>
        <v>1183447</v>
      </c>
      <c r="M347" s="31">
        <f t="shared" si="191"/>
        <v>302511</v>
      </c>
      <c r="N347" s="28">
        <f>'Billing Mo'!AH347</f>
        <v>138261</v>
      </c>
      <c r="O347" s="28">
        <f>'Billing Mo'!AI347</f>
        <v>164250</v>
      </c>
      <c r="P347" s="28">
        <f>ROUND('Billing Mo'!AJ347,0)</f>
        <v>1876</v>
      </c>
      <c r="Q347" s="28">
        <f>ROUND('Billing Mo'!AK347,0)</f>
        <v>306635</v>
      </c>
      <c r="U347" s="145"/>
      <c r="AC347" s="7"/>
      <c r="AG347" s="15">
        <f t="shared" si="195"/>
        <v>19894120</v>
      </c>
      <c r="AH347" s="14">
        <f>[6]TOTAL_PEF!$AG347</f>
        <v>21107194.237137802</v>
      </c>
      <c r="AL347" s="25">
        <f t="shared" si="196"/>
        <v>12419801</v>
      </c>
      <c r="AM347" s="14">
        <f>[6]TOTAL_PEF!$AL347</f>
        <v>12622821.455770545</v>
      </c>
      <c r="AN347" s="15"/>
      <c r="AQ347" s="25">
        <f t="shared" si="197"/>
        <v>3227073</v>
      </c>
      <c r="AR347" s="14">
        <f>[6]TOTAL_PEF!$AQ347</f>
        <v>3404582</v>
      </c>
      <c r="AV347" s="14">
        <f t="shared" si="201"/>
        <v>12375.23498765676</v>
      </c>
      <c r="AW347" s="14">
        <f>[6]TOTAL_PEF!$AV347</f>
        <v>13098.518005805321</v>
      </c>
      <c r="BA347" s="14">
        <f t="shared" si="190"/>
        <v>69405.494969138643</v>
      </c>
      <c r="BB347" s="14">
        <f>[6]TOTAL_PEF!$BA347</f>
        <v>68749.098491228564</v>
      </c>
      <c r="BF347" s="15">
        <f>SUM(TOTAL_PEF_B!O336:O347)</f>
        <v>1944121</v>
      </c>
      <c r="BG347" s="14">
        <f>[6]TOTAL_PEF!$BF347</f>
        <v>2044830</v>
      </c>
      <c r="BH347" s="14"/>
      <c r="BK347" s="15">
        <f>SUM('Billing Mo'!AH336:AH347)</f>
        <v>1502246</v>
      </c>
      <c r="BL347" s="14">
        <f>[6]TOTAL_PEF!$BK347</f>
        <v>1375429</v>
      </c>
      <c r="BM347" s="14"/>
      <c r="BP347" s="14">
        <f t="shared" si="200"/>
        <v>39010199</v>
      </c>
      <c r="BQ347" s="14">
        <f>[6]TOTAL_PEF!$BP347</f>
        <v>40578832.832202807</v>
      </c>
      <c r="BR347" s="14"/>
      <c r="BU347" s="15">
        <f t="shared" si="202"/>
        <v>1607575.1304797593</v>
      </c>
      <c r="BV347" s="15">
        <f>AVERAGE([6]TOTAL_PEF!$G336:$G347)</f>
        <v>1611418.5</v>
      </c>
      <c r="BZ347" s="15">
        <f t="shared" si="203"/>
        <v>178945.5</v>
      </c>
      <c r="CA347" s="15">
        <f>AVERAGE([6]TOTAL_PEF!$H336:$H347)</f>
        <v>183607.08333333334</v>
      </c>
    </row>
    <row r="348" spans="1:79">
      <c r="A348" s="2">
        <f t="shared" si="198"/>
        <v>2019</v>
      </c>
      <c r="B348" s="2">
        <f t="shared" si="199"/>
        <v>10</v>
      </c>
      <c r="C348" s="7">
        <f t="shared" si="192"/>
        <v>1138</v>
      </c>
      <c r="D348" s="7">
        <f t="shared" si="193"/>
        <v>6186</v>
      </c>
      <c r="E348" s="7">
        <f t="shared" si="194"/>
        <v>11648</v>
      </c>
      <c r="G348" s="30">
        <f>'Billing Mo'!Y348</f>
        <v>1619121.4205078499</v>
      </c>
      <c r="H348" s="30">
        <f>'Billing Mo'!Z348</f>
        <v>180171</v>
      </c>
      <c r="I348" s="30">
        <f>'Billing Mo'!AC348</f>
        <v>25105</v>
      </c>
      <c r="J348" s="163">
        <f t="shared" si="189"/>
        <v>3540233</v>
      </c>
      <c r="K348" s="28">
        <f>ROUND('Billing Mo'!AE348+'Billing Mo'!AD348+'Billing Mo'!BM348-'Billing Mo'!BU348,0)</f>
        <v>1842321</v>
      </c>
      <c r="L348" s="28">
        <f>ROUND('Billing Mo'!AF348+'Billing Mo'!BQ348-'Billing Mo'!BY348,0)</f>
        <v>1114580</v>
      </c>
      <c r="M348" s="31">
        <f t="shared" si="191"/>
        <v>288993</v>
      </c>
      <c r="N348" s="28">
        <f>'Billing Mo'!AH348</f>
        <v>131419</v>
      </c>
      <c r="O348" s="28">
        <f>'Billing Mo'!AI348</f>
        <v>157574</v>
      </c>
      <c r="P348" s="28">
        <f>ROUND('Billing Mo'!AJ348,0)</f>
        <v>1904</v>
      </c>
      <c r="Q348" s="28">
        <f>ROUND('Billing Mo'!AK348,0)</f>
        <v>292435</v>
      </c>
      <c r="U348" s="145"/>
      <c r="AC348" s="7"/>
      <c r="AG348" s="15">
        <f t="shared" si="195"/>
        <v>19957869</v>
      </c>
      <c r="AH348" s="14">
        <f>[6]TOTAL_PEF!$AG348</f>
        <v>21136564.211330831</v>
      </c>
      <c r="AL348" s="25">
        <f t="shared" si="196"/>
        <v>12454540</v>
      </c>
      <c r="AM348" s="14">
        <f>[6]TOTAL_PEF!$AL348</f>
        <v>12634425.321371157</v>
      </c>
      <c r="AN348" s="15"/>
      <c r="AQ348" s="25">
        <f t="shared" si="197"/>
        <v>3231804</v>
      </c>
      <c r="AR348" s="14">
        <f>[6]TOTAL_PEF!$AQ348</f>
        <v>3407185</v>
      </c>
      <c r="AV348" s="14">
        <f t="shared" si="201"/>
        <v>12401.168180013166</v>
      </c>
      <c r="AW348" s="14">
        <f>[6]TOTAL_PEF!$AV348</f>
        <v>13100.426408239135</v>
      </c>
      <c r="BA348" s="14">
        <f t="shared" si="190"/>
        <v>69526.291035913004</v>
      </c>
      <c r="BB348" s="14">
        <f>[6]TOTAL_PEF!$BA348</f>
        <v>68706.149283589068</v>
      </c>
      <c r="BF348" s="15">
        <f>SUM(TOTAL_PEF_B!O337:O348)</f>
        <v>1941497</v>
      </c>
      <c r="BG348" s="14">
        <f>[6]TOTAL_PEF!$BF348</f>
        <v>2043485</v>
      </c>
      <c r="BH348" s="14"/>
      <c r="BK348" s="15">
        <f>SUM('Billing Mo'!AH337:AH348)</f>
        <v>1527262</v>
      </c>
      <c r="BL348" s="14">
        <f>[6]TOTAL_PEF!$BK348</f>
        <v>1382930</v>
      </c>
      <c r="BM348" s="14"/>
      <c r="BP348" s="14">
        <f t="shared" si="200"/>
        <v>39135784</v>
      </c>
      <c r="BQ348" s="14">
        <f>[6]TOTAL_PEF!$BP348</f>
        <v>40628565.671996444</v>
      </c>
      <c r="BR348" s="14"/>
      <c r="BU348" s="15">
        <f t="shared" si="202"/>
        <v>1609353.9503936321</v>
      </c>
      <c r="BV348" s="15">
        <f>AVERAGE([6]TOTAL_PEF!$G337:$G348)</f>
        <v>1613425.6666666667</v>
      </c>
      <c r="BZ348" s="15">
        <f t="shared" si="203"/>
        <v>179134.25</v>
      </c>
      <c r="CA348" s="15">
        <f>AVERAGE([6]TOTAL_PEF!$H337:$H348)</f>
        <v>183890.75</v>
      </c>
    </row>
    <row r="349" spans="1:79">
      <c r="A349" s="2">
        <f t="shared" si="198"/>
        <v>2019</v>
      </c>
      <c r="B349" s="2">
        <f t="shared" si="199"/>
        <v>11</v>
      </c>
      <c r="C349" s="7">
        <f t="shared" si="192"/>
        <v>925</v>
      </c>
      <c r="D349" s="7">
        <f t="shared" si="193"/>
        <v>5634</v>
      </c>
      <c r="E349" s="7">
        <f t="shared" si="194"/>
        <v>11032</v>
      </c>
      <c r="G349" s="30">
        <f>'Billing Mo'!Y349</f>
        <v>1620889.5474528901</v>
      </c>
      <c r="H349" s="30">
        <f>'Billing Mo'!Z349</f>
        <v>180358</v>
      </c>
      <c r="I349" s="30">
        <f>'Billing Mo'!AC349</f>
        <v>25147</v>
      </c>
      <c r="J349" s="163">
        <f t="shared" si="189"/>
        <v>3089011</v>
      </c>
      <c r="K349" s="28">
        <f>ROUND('Billing Mo'!AE349+'Billing Mo'!AD349+'Billing Mo'!BM349-'Billing Mo'!BU349,0)</f>
        <v>1499231</v>
      </c>
      <c r="L349" s="28">
        <f>ROUND('Billing Mo'!AF349+'Billing Mo'!BQ349-'Billing Mo'!BY349,0)</f>
        <v>1016062</v>
      </c>
      <c r="M349" s="31">
        <f t="shared" si="191"/>
        <v>294417</v>
      </c>
      <c r="N349" s="28">
        <f>'Billing Mo'!AH349</f>
        <v>134298</v>
      </c>
      <c r="O349" s="28">
        <f>'Billing Mo'!AI349</f>
        <v>160119</v>
      </c>
      <c r="P349" s="28">
        <f>ROUND('Billing Mo'!AJ349,0)</f>
        <v>1872</v>
      </c>
      <c r="Q349" s="28">
        <f>ROUND('Billing Mo'!AK349,0)</f>
        <v>277429</v>
      </c>
      <c r="U349" s="145"/>
      <c r="AC349" s="7"/>
      <c r="AG349" s="15">
        <f t="shared" si="195"/>
        <v>20000502</v>
      </c>
      <c r="AH349" s="14">
        <f>[6]TOTAL_PEF!$AG349</f>
        <v>21158670.456294578</v>
      </c>
      <c r="AL349" s="25">
        <f t="shared" si="196"/>
        <v>12474330</v>
      </c>
      <c r="AM349" s="14">
        <f>[6]TOTAL_PEF!$AL349</f>
        <v>12646026.587184429</v>
      </c>
      <c r="AN349" s="15"/>
      <c r="AQ349" s="25">
        <f t="shared" si="197"/>
        <v>3236596</v>
      </c>
      <c r="AR349" s="14">
        <f>[6]TOTAL_PEF!$AQ349</f>
        <v>3409792</v>
      </c>
      <c r="AV349" s="14">
        <f t="shared" si="201"/>
        <v>12413.946955621963</v>
      </c>
      <c r="AW349" s="14">
        <f>[6]TOTAL_PEF!$AV349</f>
        <v>13097.839013540284</v>
      </c>
      <c r="BA349" s="14">
        <f t="shared" si="190"/>
        <v>69563.533924384043</v>
      </c>
      <c r="BB349" s="14">
        <f>[6]TOTAL_PEF!$BA349</f>
        <v>68663.318261364184</v>
      </c>
      <c r="BF349" s="15">
        <f>SUM(TOTAL_PEF_B!O338:O349)</f>
        <v>1933573</v>
      </c>
      <c r="BG349" s="14">
        <f>[6]TOTAL_PEF!$BF349</f>
        <v>2042114</v>
      </c>
      <c r="BH349" s="14"/>
      <c r="BK349" s="15">
        <f>SUM('Billing Mo'!AH338:AH349)</f>
        <v>1552826</v>
      </c>
      <c r="BL349" s="14">
        <f>[6]TOTAL_PEF!$BK349</f>
        <v>1392224</v>
      </c>
      <c r="BM349" s="14"/>
      <c r="BP349" s="14">
        <f t="shared" si="200"/>
        <v>39220613</v>
      </c>
      <c r="BQ349" s="14">
        <f>[6]TOTAL_PEF!$BP349</f>
        <v>40672803.182773463</v>
      </c>
      <c r="BR349" s="14"/>
      <c r="BU349" s="15">
        <f t="shared" si="202"/>
        <v>1611131.5822033763</v>
      </c>
      <c r="BV349" s="15">
        <f>AVERAGE([6]TOTAL_PEF!$G338:$G349)</f>
        <v>1615432.1666666667</v>
      </c>
      <c r="BZ349" s="15">
        <f t="shared" si="203"/>
        <v>179322.83333333334</v>
      </c>
      <c r="CA349" s="15">
        <f>AVERAGE([6]TOTAL_PEF!$H338:$H349)</f>
        <v>184174.41666666666</v>
      </c>
    </row>
    <row r="350" spans="1:79">
      <c r="A350" s="2">
        <f t="shared" si="198"/>
        <v>2019</v>
      </c>
      <c r="B350" s="2">
        <f t="shared" si="199"/>
        <v>12</v>
      </c>
      <c r="C350" s="7">
        <f t="shared" si="192"/>
        <v>884</v>
      </c>
      <c r="D350" s="7">
        <f t="shared" si="193"/>
        <v>5341</v>
      </c>
      <c r="E350" s="7">
        <f t="shared" si="194"/>
        <v>10219</v>
      </c>
      <c r="G350" s="30">
        <f>'Billing Mo'!Y350</f>
        <v>1622657.67439772</v>
      </c>
      <c r="H350" s="30">
        <f>'Billing Mo'!Z350</f>
        <v>180545</v>
      </c>
      <c r="I350" s="30">
        <f>'Billing Mo'!AC350</f>
        <v>25103</v>
      </c>
      <c r="J350" s="163">
        <f t="shared" si="189"/>
        <v>2929848</v>
      </c>
      <c r="K350" s="28">
        <f>ROUND('Billing Mo'!AE350+'Billing Mo'!AD350+'Billing Mo'!BM350-'Billing Mo'!BU350,0)</f>
        <v>1433947</v>
      </c>
      <c r="L350" s="28">
        <f>ROUND('Billing Mo'!AF350+'Billing Mo'!BQ350-'Billing Mo'!BY350,0)</f>
        <v>964376</v>
      </c>
      <c r="M350" s="31">
        <f t="shared" si="191"/>
        <v>273089</v>
      </c>
      <c r="N350" s="28">
        <f>'Billing Mo'!AH350</f>
        <v>121741</v>
      </c>
      <c r="O350" s="28">
        <f>'Billing Mo'!AI350</f>
        <v>151348</v>
      </c>
      <c r="P350" s="28">
        <f>ROUND('Billing Mo'!AJ350,0)</f>
        <v>1897</v>
      </c>
      <c r="Q350" s="28">
        <f>ROUND('Billing Mo'!AK350,0)</f>
        <v>256539</v>
      </c>
      <c r="U350" s="145"/>
      <c r="AC350" s="7"/>
      <c r="AG350" s="15">
        <f t="shared" si="195"/>
        <v>20085766</v>
      </c>
      <c r="AH350" s="14">
        <f>[6]TOTAL_PEF!$AG350</f>
        <v>21178778.660864096</v>
      </c>
      <c r="AL350" s="25">
        <f t="shared" si="196"/>
        <v>12499258</v>
      </c>
      <c r="AM350" s="14">
        <f>[6]TOTAL_PEF!$AL350</f>
        <v>12657332.326225197</v>
      </c>
      <c r="AN350" s="15"/>
      <c r="AQ350" s="25">
        <f t="shared" si="197"/>
        <v>3239169</v>
      </c>
      <c r="AR350" s="14">
        <f>[6]TOTAL_PEF!$AQ350</f>
        <v>3412403</v>
      </c>
      <c r="AV350" s="14">
        <f t="shared" si="201"/>
        <v>12453.137858679815</v>
      </c>
      <c r="AW350" s="14">
        <f>[6]TOTAL_PEF!$AV350</f>
        <v>13094.02812402336</v>
      </c>
      <c r="BA350" s="14">
        <f t="shared" si="190"/>
        <v>69629.385344929629</v>
      </c>
      <c r="BB350" s="14">
        <f>[6]TOTAL_PEF!$BA350</f>
        <v>68618.985838117937</v>
      </c>
      <c r="BF350" s="15">
        <f>SUM(TOTAL_PEF_B!O339:O350)</f>
        <v>1927422</v>
      </c>
      <c r="BG350" s="14">
        <f>[6]TOTAL_PEF!$BF350</f>
        <v>2040709</v>
      </c>
      <c r="BH350" s="14"/>
      <c r="BK350" s="15">
        <f>SUM('Billing Mo'!AH339:AH350)</f>
        <v>1576000</v>
      </c>
      <c r="BL350" s="14">
        <f>[6]TOTAL_PEF!$BK350</f>
        <v>1400000</v>
      </c>
      <c r="BM350" s="14"/>
      <c r="BP350" s="14">
        <f t="shared" si="200"/>
        <v>39350375</v>
      </c>
      <c r="BQ350" s="14">
        <f>[6]TOTAL_PEF!$BP350</f>
        <v>40713199.126383744</v>
      </c>
      <c r="BR350" s="14"/>
      <c r="BU350" s="15">
        <f t="shared" si="202"/>
        <v>1612908.0259077239</v>
      </c>
      <c r="BV350" s="15">
        <f>AVERAGE([6]TOTAL_PEF!$G339:$G350)</f>
        <v>1617438</v>
      </c>
      <c r="BZ350" s="15">
        <f t="shared" si="203"/>
        <v>179511.25</v>
      </c>
      <c r="CA350" s="15">
        <f>AVERAGE([6]TOTAL_PEF!$H339:$H350)</f>
        <v>184458.16666666666</v>
      </c>
    </row>
    <row r="351" spans="1:79">
      <c r="A351" s="2">
        <f t="shared" si="198"/>
        <v>2020</v>
      </c>
      <c r="B351" s="2">
        <f t="shared" si="199"/>
        <v>1</v>
      </c>
      <c r="C351" s="7">
        <f t="shared" si="192"/>
        <v>1022</v>
      </c>
      <c r="D351" s="7">
        <f t="shared" si="193"/>
        <v>5393</v>
      </c>
      <c r="E351" s="7">
        <f t="shared" si="194"/>
        <v>9844</v>
      </c>
      <c r="G351" s="30">
        <f>'Billing Mo'!Y351</f>
        <v>1624425.80134222</v>
      </c>
      <c r="H351" s="30">
        <f>'Billing Mo'!Z351</f>
        <v>180732</v>
      </c>
      <c r="I351" s="30">
        <f>'Billing Mo'!AC351</f>
        <v>25151</v>
      </c>
      <c r="J351" s="163">
        <f t="shared" si="189"/>
        <v>3169833</v>
      </c>
      <c r="K351" s="28">
        <f>ROUND('Billing Mo'!AE351+'Billing Mo'!AD351+'Billing Mo'!BM351-'Billing Mo'!BU351,0)</f>
        <v>1659832</v>
      </c>
      <c r="L351" s="28">
        <f>ROUND('Billing Mo'!AF351+'Billing Mo'!BQ351-'Billing Mo'!BY351,0)</f>
        <v>974743</v>
      </c>
      <c r="M351" s="31">
        <f t="shared" si="191"/>
        <v>285779</v>
      </c>
      <c r="N351" s="28">
        <f>'Billing Mo'!AH351</f>
        <v>132420</v>
      </c>
      <c r="O351" s="28">
        <f>'Billing Mo'!AI351</f>
        <v>153359</v>
      </c>
      <c r="P351" s="28">
        <f>ROUND('Billing Mo'!AJ351,0)</f>
        <v>1895</v>
      </c>
      <c r="Q351" s="28">
        <f>ROUND('Billing Mo'!AK351,0)</f>
        <v>247584</v>
      </c>
      <c r="U351" s="145"/>
      <c r="AC351" s="7"/>
      <c r="AG351" s="15">
        <f t="shared" si="195"/>
        <v>20119945</v>
      </c>
      <c r="AH351" s="14">
        <f>[6]TOTAL_PEF!$AG351</f>
        <v>21201053.082032766</v>
      </c>
      <c r="AL351" s="25">
        <f t="shared" si="196"/>
        <v>12517896</v>
      </c>
      <c r="AM351" s="14">
        <f>[6]TOTAL_PEF!$AL351</f>
        <v>12669047.661636138</v>
      </c>
      <c r="AN351" s="15"/>
      <c r="AQ351" s="25">
        <f t="shared" si="197"/>
        <v>3240593</v>
      </c>
      <c r="AR351" s="14">
        <f>[6]TOTAL_PEF!$AQ351</f>
        <v>3415017</v>
      </c>
      <c r="AV351" s="14">
        <f t="shared" si="201"/>
        <v>12460.613936152342</v>
      </c>
      <c r="AW351" s="14">
        <f>[6]TOTAL_PEF!$AV351</f>
        <v>13091.572388754343</v>
      </c>
      <c r="BA351" s="14">
        <f t="shared" si="190"/>
        <v>69660.160434503152</v>
      </c>
      <c r="BB351" s="14">
        <f>[6]TOTAL_PEF!$BA351</f>
        <v>68577.037658693822</v>
      </c>
      <c r="BF351" s="15">
        <f>SUM(TOTAL_PEF_B!O340:O351)</f>
        <v>1924367</v>
      </c>
      <c r="BG351" s="14">
        <f>[6]TOTAL_PEF!$BF351</f>
        <v>2039125</v>
      </c>
      <c r="BH351" s="14"/>
      <c r="BK351" s="15">
        <f>SUM('Billing Mo'!AH340:AH351)</f>
        <v>1587508</v>
      </c>
      <c r="BL351" s="14">
        <f>[6]TOTAL_PEF!$BK351</f>
        <v>1408153</v>
      </c>
      <c r="BM351" s="14"/>
      <c r="BP351" s="14">
        <f t="shared" si="200"/>
        <v>39413043</v>
      </c>
      <c r="BQ351" s="14">
        <f>[6]TOTAL_PEF!$BP351</f>
        <v>40756371.882963367</v>
      </c>
      <c r="BR351" s="14"/>
      <c r="BU351" s="15">
        <f t="shared" si="202"/>
        <v>1614683.2815055298</v>
      </c>
      <c r="BV351" s="15">
        <f>AVERAGE([6]TOTAL_PEF!$G340:$G351)</f>
        <v>1619442.8333333333</v>
      </c>
      <c r="BZ351" s="15">
        <f t="shared" si="203"/>
        <v>179699.5</v>
      </c>
      <c r="CA351" s="15">
        <f>AVERAGE([6]TOTAL_PEF!$H340:$H351)</f>
        <v>184741.83333333334</v>
      </c>
    </row>
    <row r="352" spans="1:79">
      <c r="A352" s="2">
        <f t="shared" si="198"/>
        <v>2020</v>
      </c>
      <c r="B352" s="2">
        <f t="shared" si="199"/>
        <v>2</v>
      </c>
      <c r="C352" s="7">
        <f t="shared" si="192"/>
        <v>937</v>
      </c>
      <c r="D352" s="7">
        <f t="shared" si="193"/>
        <v>4935</v>
      </c>
      <c r="E352" s="7">
        <f t="shared" si="194"/>
        <v>9795</v>
      </c>
      <c r="G352" s="30">
        <f>'Billing Mo'!Y352</f>
        <v>1626193.9282863699</v>
      </c>
      <c r="H352" s="30">
        <f>'Billing Mo'!Z352</f>
        <v>180919</v>
      </c>
      <c r="I352" s="30">
        <f>'Billing Mo'!AC352</f>
        <v>25160</v>
      </c>
      <c r="J352" s="163">
        <f t="shared" si="189"/>
        <v>2953679</v>
      </c>
      <c r="K352" s="28">
        <f>ROUND('Billing Mo'!AE352+'Billing Mo'!AD352+'Billing Mo'!BM352-'Billing Mo'!BU352,0)</f>
        <v>1523757</v>
      </c>
      <c r="L352" s="28">
        <f>ROUND('Billing Mo'!AF352+'Billing Mo'!BQ352-'Billing Mo'!BY352,0)</f>
        <v>892805</v>
      </c>
      <c r="M352" s="31">
        <f t="shared" si="191"/>
        <v>288823</v>
      </c>
      <c r="N352" s="28">
        <f>'Billing Mo'!AH352</f>
        <v>133955</v>
      </c>
      <c r="O352" s="28">
        <f>'Billing Mo'!AI352</f>
        <v>154868</v>
      </c>
      <c r="P352" s="28">
        <f>ROUND('Billing Mo'!AJ352,0)</f>
        <v>1852</v>
      </c>
      <c r="Q352" s="28">
        <f>ROUND('Billing Mo'!AK352,0)</f>
        <v>246442</v>
      </c>
      <c r="U352" s="145"/>
      <c r="AC352" s="7"/>
      <c r="AG352" s="15">
        <f t="shared" si="195"/>
        <v>20107526</v>
      </c>
      <c r="AH352" s="14">
        <f>[6]TOTAL_PEF!$AG352</f>
        <v>21219499.01295783</v>
      </c>
      <c r="AL352" s="25">
        <f t="shared" si="196"/>
        <v>12527612</v>
      </c>
      <c r="AM352" s="14">
        <f>[6]TOTAL_PEF!$AL352</f>
        <v>12681002.460658766</v>
      </c>
      <c r="AN352" s="15"/>
      <c r="AQ352" s="25">
        <f t="shared" si="197"/>
        <v>3242077</v>
      </c>
      <c r="AR352" s="14">
        <f>[6]TOTAL_PEF!$AQ352</f>
        <v>3417633</v>
      </c>
      <c r="AV352" s="14">
        <f t="shared" si="201"/>
        <v>12439.255519170514</v>
      </c>
      <c r="AW352" s="14">
        <f>[6]TOTAL_PEF!$AV352</f>
        <v>13086.770986867485</v>
      </c>
      <c r="BA352" s="14">
        <f t="shared" si="190"/>
        <v>69641.338039358845</v>
      </c>
      <c r="BB352" s="14">
        <f>[6]TOTAL_PEF!$BA352</f>
        <v>68536.481454098554</v>
      </c>
      <c r="BF352" s="15">
        <f>SUM(TOTAL_PEF_B!O341:O352)</f>
        <v>1919116</v>
      </c>
      <c r="BG352" s="14">
        <f>[6]TOTAL_PEF!$BF352</f>
        <v>2037357</v>
      </c>
      <c r="BH352" s="14"/>
      <c r="BK352" s="15">
        <f>SUM('Billing Mo'!AH341:AH352)</f>
        <v>1599149</v>
      </c>
      <c r="BL352" s="14">
        <f>[6]TOTAL_PEF!$BK352</f>
        <v>1416175</v>
      </c>
      <c r="BM352" s="14"/>
      <c r="BP352" s="14">
        <f t="shared" si="200"/>
        <v>39418188</v>
      </c>
      <c r="BQ352" s="14">
        <f>[6]TOTAL_PEF!$BP352</f>
        <v>40795642.61291106</v>
      </c>
      <c r="BR352" s="14"/>
      <c r="BU352" s="15">
        <f t="shared" si="202"/>
        <v>1616457.3489958206</v>
      </c>
      <c r="BV352" s="15">
        <f>AVERAGE([6]TOTAL_PEF!$G341:$G352)</f>
        <v>1621446.5</v>
      </c>
      <c r="BZ352" s="15">
        <f t="shared" si="203"/>
        <v>179887.58333333334</v>
      </c>
      <c r="CA352" s="15">
        <f>AVERAGE([6]TOTAL_PEF!$H341:$H352)</f>
        <v>185025.58333333334</v>
      </c>
    </row>
    <row r="353" spans="1:79">
      <c r="A353" s="2">
        <f t="shared" si="198"/>
        <v>2020</v>
      </c>
      <c r="B353" s="2">
        <f t="shared" si="199"/>
        <v>3</v>
      </c>
      <c r="C353" s="7">
        <f t="shared" si="192"/>
        <v>845</v>
      </c>
      <c r="D353" s="7">
        <f t="shared" si="193"/>
        <v>5010</v>
      </c>
      <c r="E353" s="7">
        <f t="shared" si="194"/>
        <v>9864</v>
      </c>
      <c r="G353" s="30">
        <f>'Billing Mo'!Y353</f>
        <v>1627962.05523018</v>
      </c>
      <c r="H353" s="30">
        <f>'Billing Mo'!Z353</f>
        <v>181106</v>
      </c>
      <c r="I353" s="30">
        <f>'Billing Mo'!AC353</f>
        <v>25156</v>
      </c>
      <c r="J353" s="163">
        <f t="shared" si="189"/>
        <v>2821739</v>
      </c>
      <c r="K353" s="28">
        <f>ROUND('Billing Mo'!AE353+'Billing Mo'!AD353+'Billing Mo'!BM353-'Billing Mo'!BU353,0)</f>
        <v>1375242</v>
      </c>
      <c r="L353" s="28">
        <f>ROUND('Billing Mo'!AF353+'Billing Mo'!BQ353-'Billing Mo'!BY353,0)</f>
        <v>907421</v>
      </c>
      <c r="M353" s="31">
        <f t="shared" si="191"/>
        <v>289050</v>
      </c>
      <c r="N353" s="28">
        <f>'Billing Mo'!AH353</f>
        <v>135956</v>
      </c>
      <c r="O353" s="28">
        <f>'Billing Mo'!AI353</f>
        <v>153094</v>
      </c>
      <c r="P353" s="28">
        <f>ROUND('Billing Mo'!AJ353,0)</f>
        <v>1898</v>
      </c>
      <c r="Q353" s="28">
        <f>ROUND('Billing Mo'!AK353,0)</f>
        <v>248128</v>
      </c>
      <c r="U353" s="145"/>
      <c r="AC353" s="7"/>
      <c r="AG353" s="15">
        <f t="shared" si="195"/>
        <v>20113010</v>
      </c>
      <c r="AH353" s="14">
        <f>[6]TOTAL_PEF!$AG353</f>
        <v>21233388.809356302</v>
      </c>
      <c r="AL353" s="25">
        <f t="shared" si="196"/>
        <v>12547472</v>
      </c>
      <c r="AM353" s="14">
        <f>[6]TOTAL_PEF!$AL353</f>
        <v>12693143.621606641</v>
      </c>
      <c r="AN353" s="15"/>
      <c r="AQ353" s="25">
        <f t="shared" si="197"/>
        <v>3243949</v>
      </c>
      <c r="AR353" s="14">
        <f>[6]TOTAL_PEF!$AQ353</f>
        <v>3420249</v>
      </c>
      <c r="AV353" s="14">
        <f t="shared" si="201"/>
        <v>12429.016370657147</v>
      </c>
      <c r="AW353" s="14">
        <f>[6]TOTAL_PEF!$AV353</f>
        <v>13079.185726943435</v>
      </c>
      <c r="BA353" s="14">
        <f t="shared" si="190"/>
        <v>69678.951328748226</v>
      </c>
      <c r="BB353" s="14">
        <f>[6]TOTAL_PEF!$BA353</f>
        <v>68497.055130916095</v>
      </c>
      <c r="BF353" s="15">
        <f>SUM(TOTAL_PEF_B!O342:O353)</f>
        <v>1915653</v>
      </c>
      <c r="BG353" s="14">
        <f>[6]TOTAL_PEF!$BF353</f>
        <v>2035420</v>
      </c>
      <c r="BH353" s="14"/>
      <c r="BK353" s="15">
        <f>SUM('Billing Mo'!AH342:AH353)</f>
        <v>1610964</v>
      </c>
      <c r="BL353" s="14">
        <f>[6]TOTAL_PEF!$BK353</f>
        <v>1424366</v>
      </c>
      <c r="BM353" s="14"/>
      <c r="BP353" s="14">
        <f t="shared" si="200"/>
        <v>39453730</v>
      </c>
      <c r="BQ353" s="14">
        <f>[6]TOTAL_PEF!$BP353</f>
        <v>40830543.570257403</v>
      </c>
      <c r="BR353" s="14"/>
      <c r="BU353" s="15">
        <f t="shared" si="202"/>
        <v>1618230.2283778058</v>
      </c>
      <c r="BV353" s="15">
        <f>AVERAGE([6]TOTAL_PEF!$G342:$G353)</f>
        <v>1623448.8333333333</v>
      </c>
      <c r="BZ353" s="15">
        <f t="shared" si="203"/>
        <v>180075.5</v>
      </c>
      <c r="CA353" s="15">
        <f>AVERAGE([6]TOTAL_PEF!$H342:$H353)</f>
        <v>185309.33333333334</v>
      </c>
    </row>
    <row r="354" spans="1:79">
      <c r="A354" s="2">
        <f t="shared" si="198"/>
        <v>2020</v>
      </c>
      <c r="B354" s="2">
        <f t="shared" si="199"/>
        <v>4</v>
      </c>
      <c r="C354" s="7">
        <f t="shared" si="192"/>
        <v>813</v>
      </c>
      <c r="D354" s="7">
        <f t="shared" si="193"/>
        <v>5294</v>
      </c>
      <c r="E354" s="7">
        <f t="shared" si="194"/>
        <v>10077</v>
      </c>
      <c r="G354" s="30">
        <f>'Billing Mo'!Y354</f>
        <v>1629730.18217368</v>
      </c>
      <c r="H354" s="30">
        <f>'Billing Mo'!Z354</f>
        <v>181293</v>
      </c>
      <c r="I354" s="30">
        <f>'Billing Mo'!AC354</f>
        <v>25121</v>
      </c>
      <c r="J354" s="163">
        <f t="shared" si="189"/>
        <v>2839659</v>
      </c>
      <c r="K354" s="28">
        <f>ROUND('Billing Mo'!AE354+'Billing Mo'!AD354+'Billing Mo'!BM354-'Billing Mo'!BU354,0)</f>
        <v>1325254</v>
      </c>
      <c r="L354" s="28">
        <f>ROUND('Billing Mo'!AF354+'Billing Mo'!BQ354-'Billing Mo'!BY354,0)</f>
        <v>959724</v>
      </c>
      <c r="M354" s="31">
        <f t="shared" si="191"/>
        <v>299664</v>
      </c>
      <c r="N354" s="28">
        <f>'Billing Mo'!AH354</f>
        <v>143569</v>
      </c>
      <c r="O354" s="28">
        <f>'Billing Mo'!AI354</f>
        <v>156095</v>
      </c>
      <c r="P354" s="28">
        <f>ROUND('Billing Mo'!AJ354,0)</f>
        <v>1874</v>
      </c>
      <c r="Q354" s="28">
        <f>ROUND('Billing Mo'!AK354,0)</f>
        <v>253143</v>
      </c>
      <c r="U354" s="145"/>
      <c r="AC354" s="7"/>
      <c r="AG354" s="15">
        <f t="shared" si="195"/>
        <v>20088973</v>
      </c>
      <c r="AH354" s="14">
        <f>[6]TOTAL_PEF!$AG354</f>
        <v>21245880.561397888</v>
      </c>
      <c r="AL354" s="25">
        <f t="shared" si="196"/>
        <v>12539207</v>
      </c>
      <c r="AM354" s="14">
        <f>[6]TOTAL_PEF!$AL354</f>
        <v>12705330.393863382</v>
      </c>
      <c r="AN354" s="15"/>
      <c r="AQ354" s="25">
        <f t="shared" si="197"/>
        <v>3245602</v>
      </c>
      <c r="AR354" s="14">
        <f>[6]TOTAL_PEF!$AQ354</f>
        <v>3422867</v>
      </c>
      <c r="AV354" s="14">
        <f t="shared" si="201"/>
        <v>12400.585922965705</v>
      </c>
      <c r="AW354" s="14">
        <f>[6]TOTAL_PEF!$AV354</f>
        <v>13070.771120810603</v>
      </c>
      <c r="BA354" s="14">
        <f t="shared" si="190"/>
        <v>69560.528837685997</v>
      </c>
      <c r="BB354" s="14">
        <f>[6]TOTAL_PEF!$BA354</f>
        <v>68458.025862308292</v>
      </c>
      <c r="BF354" s="15">
        <f>SUM(TOTAL_PEF_B!O343:O354)</f>
        <v>1904278</v>
      </c>
      <c r="BG354" s="14">
        <f>[6]TOTAL_PEF!$BF354</f>
        <v>2033477</v>
      </c>
      <c r="BH354" s="14"/>
      <c r="BK354" s="15">
        <f>SUM('Billing Mo'!AH343:AH354)</f>
        <v>1623441</v>
      </c>
      <c r="BL354" s="14">
        <f>[6]TOTAL_PEF!$BK354</f>
        <v>1433000</v>
      </c>
      <c r="BM354" s="14"/>
      <c r="BP354" s="14">
        <f t="shared" si="200"/>
        <v>39424157</v>
      </c>
      <c r="BQ354" s="14">
        <f>[6]TOTAL_PEF!$BP354</f>
        <v>40864531.094555736</v>
      </c>
      <c r="BR354" s="14"/>
      <c r="BU354" s="15">
        <f t="shared" si="202"/>
        <v>1620001.9196508701</v>
      </c>
      <c r="BV354" s="15">
        <f>AVERAGE([6]TOTAL_PEF!$G343:$G354)</f>
        <v>1625449.6666666667</v>
      </c>
      <c r="BZ354" s="15">
        <f t="shared" si="203"/>
        <v>180263.25</v>
      </c>
      <c r="CA354" s="15">
        <f>AVERAGE([6]TOTAL_PEF!$H343:$H354)</f>
        <v>185593</v>
      </c>
    </row>
    <row r="355" spans="1:79">
      <c r="A355" s="2">
        <f t="shared" si="198"/>
        <v>2020</v>
      </c>
      <c r="B355" s="2">
        <f t="shared" si="199"/>
        <v>5</v>
      </c>
      <c r="C355" s="7">
        <f t="shared" si="192"/>
        <v>946</v>
      </c>
      <c r="D355" s="7">
        <f t="shared" si="193"/>
        <v>5820</v>
      </c>
      <c r="E355" s="7">
        <f t="shared" si="194"/>
        <v>10653</v>
      </c>
      <c r="G355" s="30">
        <f>'Billing Mo'!Y355</f>
        <v>1631498.30911691</v>
      </c>
      <c r="H355" s="30">
        <f>'Billing Mo'!Z355</f>
        <v>181480</v>
      </c>
      <c r="I355" s="30">
        <f>'Billing Mo'!AC355</f>
        <v>25161</v>
      </c>
      <c r="J355" s="163">
        <f t="shared" si="189"/>
        <v>3178346</v>
      </c>
      <c r="K355" s="28">
        <f>ROUND('Billing Mo'!AE355+'Billing Mo'!AD355+'Billing Mo'!BM355-'Billing Mo'!BU355,0)</f>
        <v>1543156</v>
      </c>
      <c r="L355" s="28">
        <f>ROUND('Billing Mo'!AF355+'Billing Mo'!BQ355-'Billing Mo'!BY355,0)</f>
        <v>1056141</v>
      </c>
      <c r="M355" s="31">
        <f t="shared" si="191"/>
        <v>309154</v>
      </c>
      <c r="N355" s="28">
        <f>'Billing Mo'!AH355</f>
        <v>146935</v>
      </c>
      <c r="O355" s="28">
        <f>'Billing Mo'!AI355</f>
        <v>162219</v>
      </c>
      <c r="P355" s="28">
        <f>ROUND('Billing Mo'!AJ355,0)</f>
        <v>1854</v>
      </c>
      <c r="Q355" s="28">
        <f>ROUND('Billing Mo'!AK355,0)</f>
        <v>268041</v>
      </c>
      <c r="U355" s="145"/>
      <c r="AC355" s="7"/>
      <c r="AG355" s="15">
        <f t="shared" si="195"/>
        <v>20095283</v>
      </c>
      <c r="AH355" s="14">
        <f>[6]TOTAL_PEF!$AG355</f>
        <v>21259539.649567246</v>
      </c>
      <c r="AL355" s="25">
        <f t="shared" si="196"/>
        <v>12546247</v>
      </c>
      <c r="AM355" s="14">
        <f>[6]TOTAL_PEF!$AL355</f>
        <v>12717488.374479277</v>
      </c>
      <c r="AN355" s="15"/>
      <c r="AQ355" s="25">
        <f t="shared" si="197"/>
        <v>3247684</v>
      </c>
      <c r="AR355" s="14">
        <f>[6]TOTAL_PEF!$AQ355</f>
        <v>3425487</v>
      </c>
      <c r="AV355" s="14">
        <f t="shared" si="201"/>
        <v>12390.938899506627</v>
      </c>
      <c r="AW355" s="14">
        <f>[6]TOTAL_PEF!$AV355</f>
        <v>13063.107861906512</v>
      </c>
      <c r="BA355" s="14">
        <f t="shared" si="190"/>
        <v>69527.264364376431</v>
      </c>
      <c r="BB355" s="14">
        <f>[6]TOTAL_PEF!$BA355</f>
        <v>68418.991496486386</v>
      </c>
      <c r="BF355" s="15">
        <f>SUM(TOTAL_PEF_B!O344:O355)</f>
        <v>1896895</v>
      </c>
      <c r="BG355" s="14">
        <f>[6]TOTAL_PEF!$BF355</f>
        <v>2031523</v>
      </c>
      <c r="BH355" s="14"/>
      <c r="BK355" s="15">
        <f>SUM('Billing Mo'!AH344:AH355)</f>
        <v>1636211</v>
      </c>
      <c r="BL355" s="14">
        <f>[6]TOTAL_PEF!$BK355</f>
        <v>1441986</v>
      </c>
      <c r="BM355" s="14"/>
      <c r="BP355" s="14">
        <f t="shared" si="200"/>
        <v>39444950</v>
      </c>
      <c r="BQ355" s="14">
        <f>[6]TOTAL_PEF!$BP355</f>
        <v>40900000.163340993</v>
      </c>
      <c r="BR355" s="14"/>
      <c r="BU355" s="15">
        <f t="shared" si="202"/>
        <v>1621772.4228145566</v>
      </c>
      <c r="BV355" s="15">
        <f>AVERAGE([6]TOTAL_PEF!$G344:$G355)</f>
        <v>1627448.8333333333</v>
      </c>
      <c r="BZ355" s="15">
        <f t="shared" si="203"/>
        <v>180450.75</v>
      </c>
      <c r="CA355" s="15">
        <f>AVERAGE([6]TOTAL_PEF!$H344:$H355)</f>
        <v>185876.58333333334</v>
      </c>
    </row>
    <row r="356" spans="1:79">
      <c r="A356" s="2">
        <f t="shared" si="198"/>
        <v>2020</v>
      </c>
      <c r="B356" s="2">
        <f t="shared" si="199"/>
        <v>6</v>
      </c>
      <c r="C356" s="7">
        <f t="shared" si="192"/>
        <v>1159</v>
      </c>
      <c r="D356" s="7">
        <f t="shared" si="193"/>
        <v>6384</v>
      </c>
      <c r="E356" s="7">
        <f t="shared" si="194"/>
        <v>11661</v>
      </c>
      <c r="G356" s="30">
        <f>'Billing Mo'!Y356</f>
        <v>1633266.4360599299</v>
      </c>
      <c r="H356" s="30">
        <f>'Billing Mo'!Z356</f>
        <v>181667</v>
      </c>
      <c r="I356" s="30">
        <f>'Billing Mo'!AC356</f>
        <v>25116</v>
      </c>
      <c r="J356" s="163">
        <f t="shared" si="189"/>
        <v>3665231</v>
      </c>
      <c r="K356" s="28">
        <f>ROUND('Billing Mo'!AE356+'Billing Mo'!AD356+'Billing Mo'!BM356-'Billing Mo'!BU356,0)</f>
        <v>1893137</v>
      </c>
      <c r="L356" s="28">
        <f>ROUND('Billing Mo'!AF356+'Billing Mo'!BQ356-'Billing Mo'!BY356,0)</f>
        <v>1159843</v>
      </c>
      <c r="M356" s="31">
        <f t="shared" si="191"/>
        <v>317502</v>
      </c>
      <c r="N356" s="28">
        <f>'Billing Mo'!AH356</f>
        <v>153144</v>
      </c>
      <c r="O356" s="28">
        <f>'Billing Mo'!AI356</f>
        <v>164358</v>
      </c>
      <c r="P356" s="28">
        <f>ROUND('Billing Mo'!AJ356,0)</f>
        <v>1875</v>
      </c>
      <c r="Q356" s="28">
        <f>ROUND('Billing Mo'!AK356,0)</f>
        <v>292874</v>
      </c>
      <c r="U356" s="145"/>
      <c r="AC356" s="7"/>
      <c r="AG356" s="15">
        <f t="shared" si="195"/>
        <v>20133568</v>
      </c>
      <c r="AH356" s="14">
        <f>[6]TOTAL_PEF!$AG356</f>
        <v>21277305.91739564</v>
      </c>
      <c r="AL356" s="25">
        <f t="shared" si="196"/>
        <v>12566147</v>
      </c>
      <c r="AM356" s="14">
        <f>[6]TOTAL_PEF!$AL356</f>
        <v>12729657.068314645</v>
      </c>
      <c r="AN356" s="15"/>
      <c r="AQ356" s="25">
        <f t="shared" si="197"/>
        <v>3249646</v>
      </c>
      <c r="AR356" s="14">
        <f>[6]TOTAL_PEF!$AQ356</f>
        <v>3428108</v>
      </c>
      <c r="AV356" s="14">
        <f t="shared" si="201"/>
        <v>12401.016574068648</v>
      </c>
      <c r="AW356" s="14">
        <f>[6]TOTAL_PEF!$AV356</f>
        <v>13057.99802687302</v>
      </c>
      <c r="BA356" s="14">
        <f t="shared" si="190"/>
        <v>69565.293048995736</v>
      </c>
      <c r="BB356" s="14">
        <f>[6]TOTAL_PEF!$BA356</f>
        <v>68380.16421340582</v>
      </c>
      <c r="BF356" s="15">
        <f>SUM(TOTAL_PEF_B!O345:O356)</f>
        <v>1893053</v>
      </c>
      <c r="BG356" s="14">
        <f>[6]TOTAL_PEF!$BF356</f>
        <v>2029547</v>
      </c>
      <c r="BH356" s="14"/>
      <c r="BK356" s="15">
        <f>SUM('Billing Mo'!AH345:AH356)</f>
        <v>1649520</v>
      </c>
      <c r="BL356" s="14">
        <f>[6]TOTAL_PEF!$BK356</f>
        <v>1450517</v>
      </c>
      <c r="BM356" s="14"/>
      <c r="BP356" s="14">
        <f t="shared" si="200"/>
        <v>39514538</v>
      </c>
      <c r="BQ356" s="14">
        <f>[6]TOTAL_PEF!$BP356</f>
        <v>40939111.125004739</v>
      </c>
      <c r="BR356" s="14"/>
      <c r="BU356" s="15">
        <f t="shared" si="202"/>
        <v>1623541.7378685416</v>
      </c>
      <c r="BV356" s="15">
        <f>AVERAGE([6]TOTAL_PEF!$G345:$G356)</f>
        <v>1629446.25</v>
      </c>
      <c r="BZ356" s="15">
        <f t="shared" si="203"/>
        <v>180638.16666666666</v>
      </c>
      <c r="CA356" s="15">
        <f>AVERAGE([6]TOTAL_PEF!$H345:$H356)</f>
        <v>186160.08333333334</v>
      </c>
    </row>
    <row r="357" spans="1:79">
      <c r="A357" s="2">
        <f t="shared" si="198"/>
        <v>2020</v>
      </c>
      <c r="B357" s="2">
        <f t="shared" si="199"/>
        <v>7</v>
      </c>
      <c r="C357" s="7">
        <f t="shared" si="192"/>
        <v>1257</v>
      </c>
      <c r="D357" s="7">
        <f t="shared" si="193"/>
        <v>6645</v>
      </c>
      <c r="E357" s="7">
        <f t="shared" si="194"/>
        <v>11183</v>
      </c>
      <c r="G357" s="30">
        <f>'Billing Mo'!Y357</f>
        <v>1635034.5630027801</v>
      </c>
      <c r="H357" s="30">
        <f>'Billing Mo'!Z357</f>
        <v>181853</v>
      </c>
      <c r="I357" s="30">
        <f>'Billing Mo'!AC357</f>
        <v>25095</v>
      </c>
      <c r="J357" s="163">
        <f t="shared" si="189"/>
        <v>3852581</v>
      </c>
      <c r="K357" s="28">
        <f>ROUND('Billing Mo'!AE357+'Billing Mo'!AD357+'Billing Mo'!BM357-'Billing Mo'!BU357,0)</f>
        <v>2055535</v>
      </c>
      <c r="L357" s="28">
        <f>ROUND('Billing Mo'!AF357+'Billing Mo'!BQ357-'Billing Mo'!BY357,0)</f>
        <v>1208459</v>
      </c>
      <c r="M357" s="31">
        <f t="shared" si="191"/>
        <v>306065</v>
      </c>
      <c r="N357" s="28">
        <f>'Billing Mo'!AH357</f>
        <v>148775</v>
      </c>
      <c r="O357" s="28">
        <f>'Billing Mo'!AI357</f>
        <v>157290</v>
      </c>
      <c r="P357" s="28">
        <f>ROUND('Billing Mo'!AJ357,0)</f>
        <v>1874</v>
      </c>
      <c r="Q357" s="28">
        <f>ROUND('Billing Mo'!AK357,0)</f>
        <v>280648</v>
      </c>
      <c r="U357" s="145"/>
      <c r="AC357" s="7"/>
      <c r="AG357" s="15">
        <f t="shared" si="195"/>
        <v>20196643</v>
      </c>
      <c r="AH357" s="14">
        <f>[6]TOTAL_PEF!$AG357</f>
        <v>21298077.409171857</v>
      </c>
      <c r="AL357" s="25">
        <f t="shared" si="196"/>
        <v>12602347</v>
      </c>
      <c r="AM357" s="14">
        <f>[6]TOTAL_PEF!$AL357</f>
        <v>12741784.417613301</v>
      </c>
      <c r="AN357" s="15"/>
      <c r="AQ357" s="25">
        <f t="shared" si="197"/>
        <v>3252055</v>
      </c>
      <c r="AR357" s="14">
        <f>[6]TOTAL_PEF!$AQ357</f>
        <v>3430728</v>
      </c>
      <c r="AV357" s="14">
        <f t="shared" si="201"/>
        <v>12426.333856238914</v>
      </c>
      <c r="AW357" s="14">
        <f>[6]TOTAL_PEF!$AV357</f>
        <v>13054.758772152558</v>
      </c>
      <c r="BA357" s="14">
        <f t="shared" si="190"/>
        <v>69693.481370604422</v>
      </c>
      <c r="BB357" s="14">
        <f>[6]TOTAL_PEF!$BA357</f>
        <v>68341.294347730887</v>
      </c>
      <c r="BF357" s="15">
        <f>SUM(TOTAL_PEF_B!O346:O357)</f>
        <v>1893192</v>
      </c>
      <c r="BG357" s="14">
        <f>[6]TOTAL_PEF!$BF357</f>
        <v>2027554</v>
      </c>
      <c r="BH357" s="14"/>
      <c r="BK357" s="15">
        <f>SUM('Billing Mo'!AH346:AH357)</f>
        <v>1662450</v>
      </c>
      <c r="BL357" s="14">
        <f>[6]TOTAL_PEF!$BK357</f>
        <v>1458757</v>
      </c>
      <c r="BM357" s="14"/>
      <c r="BP357" s="14">
        <f t="shared" si="200"/>
        <v>39629265</v>
      </c>
      <c r="BQ357" s="14">
        <f>[6]TOTAL_PEF!$BP357</f>
        <v>40980876.966079608</v>
      </c>
      <c r="BR357" s="14"/>
      <c r="BU357" s="15">
        <f t="shared" si="202"/>
        <v>1625309.8648126076</v>
      </c>
      <c r="BV357" s="15">
        <f>AVERAGE([6]TOTAL_PEF!$G346:$G357)</f>
        <v>1631441.6666666667</v>
      </c>
      <c r="BZ357" s="15">
        <f t="shared" si="203"/>
        <v>180825.33333333334</v>
      </c>
      <c r="CA357" s="15">
        <f>AVERAGE([6]TOTAL_PEF!$H346:$H357)</f>
        <v>186443.41666666666</v>
      </c>
    </row>
    <row r="358" spans="1:79">
      <c r="A358" s="2">
        <f t="shared" si="198"/>
        <v>2020</v>
      </c>
      <c r="B358" s="2">
        <f t="shared" si="199"/>
        <v>8</v>
      </c>
      <c r="C358" s="7">
        <f t="shared" si="192"/>
        <v>1291</v>
      </c>
      <c r="D358" s="7">
        <f t="shared" si="193"/>
        <v>6727</v>
      </c>
      <c r="E358" s="7">
        <f t="shared" si="194"/>
        <v>11364</v>
      </c>
      <c r="G358" s="30">
        <f>'Billing Mo'!Y358</f>
        <v>1636731.1840053899</v>
      </c>
      <c r="H358" s="30">
        <f>'Billing Mo'!Z358</f>
        <v>182037</v>
      </c>
      <c r="I358" s="30">
        <f>'Billing Mo'!AC358</f>
        <v>25156</v>
      </c>
      <c r="J358" s="163">
        <f t="shared" si="189"/>
        <v>3945239</v>
      </c>
      <c r="K358" s="28">
        <f>ROUND('Billing Mo'!AE358+'Billing Mo'!AD358+'Billing Mo'!BM358-'Billing Mo'!BU358,0)</f>
        <v>2113367</v>
      </c>
      <c r="L358" s="28">
        <f>ROUND('Billing Mo'!AF358+'Billing Mo'!BQ358-'Billing Mo'!BY358,0)</f>
        <v>1224579</v>
      </c>
      <c r="M358" s="31">
        <f t="shared" si="191"/>
        <v>319551</v>
      </c>
      <c r="N358" s="28">
        <f>'Billing Mo'!AH358</f>
        <v>155490</v>
      </c>
      <c r="O358" s="28">
        <f>'Billing Mo'!AI358</f>
        <v>164061</v>
      </c>
      <c r="P358" s="28">
        <f>ROUND('Billing Mo'!AJ358,0)</f>
        <v>1881</v>
      </c>
      <c r="Q358" s="28">
        <f>ROUND('Billing Mo'!AK358,0)</f>
        <v>285861</v>
      </c>
      <c r="U358" s="145"/>
      <c r="AC358" s="7"/>
      <c r="AG358" s="15">
        <f t="shared" si="195"/>
        <v>20300265</v>
      </c>
      <c r="AH358" s="14">
        <f>[6]TOTAL_PEF!$AG358</f>
        <v>21319791.125454959</v>
      </c>
      <c r="AL358" s="25">
        <f t="shared" si="196"/>
        <v>12662180</v>
      </c>
      <c r="AM358" s="14">
        <f>[6]TOTAL_PEF!$AL358</f>
        <v>12753766.95418793</v>
      </c>
      <c r="AN358" s="15"/>
      <c r="AQ358" s="25">
        <f t="shared" si="197"/>
        <v>3255759</v>
      </c>
      <c r="AR358" s="14">
        <f>[6]TOTAL_PEF!$AQ358</f>
        <v>3433345</v>
      </c>
      <c r="AV358" s="14">
        <f t="shared" si="201"/>
        <v>12476.56194020238</v>
      </c>
      <c r="AW358" s="14">
        <f>[6]TOTAL_PEF!$AV358</f>
        <v>13052.121580063949</v>
      </c>
      <c r="BA358" s="14">
        <f t="shared" si="190"/>
        <v>69952.125663802362</v>
      </c>
      <c r="BB358" s="14">
        <f>[6]TOTAL_PEF!$BA358</f>
        <v>68301.827873220667</v>
      </c>
      <c r="BF358" s="15">
        <f>SUM(TOTAL_PEF_B!O347:O358)</f>
        <v>1898635</v>
      </c>
      <c r="BG358" s="14">
        <f>[6]TOTAL_PEF!$BF358</f>
        <v>2025534</v>
      </c>
      <c r="BH358" s="14"/>
      <c r="BK358" s="15">
        <f>SUM('Billing Mo'!AH347:AH358)</f>
        <v>1675963</v>
      </c>
      <c r="BL358" s="14">
        <f>[6]TOTAL_PEF!$BK358</f>
        <v>1466926</v>
      </c>
      <c r="BM358" s="14"/>
      <c r="BP358" s="14">
        <f t="shared" si="200"/>
        <v>39815354</v>
      </c>
      <c r="BQ358" s="14">
        <f>[6]TOTAL_PEF!$BP358</f>
        <v>41023339.218937345</v>
      </c>
      <c r="BR358" s="14"/>
      <c r="BU358" s="15">
        <f t="shared" si="202"/>
        <v>1627072.0329282244</v>
      </c>
      <c r="BV358" s="15">
        <f>AVERAGE([6]TOTAL_PEF!$G347:$G358)</f>
        <v>1633434.9166666667</v>
      </c>
      <c r="BZ358" s="15">
        <f t="shared" si="203"/>
        <v>181012.08333333334</v>
      </c>
      <c r="CA358" s="15">
        <f>AVERAGE([6]TOTAL_PEF!$H347:$H358)</f>
        <v>186726.58333333334</v>
      </c>
    </row>
    <row r="359" spans="1:79">
      <c r="A359" s="2">
        <f t="shared" si="198"/>
        <v>2020</v>
      </c>
      <c r="B359" s="2">
        <f t="shared" si="199"/>
        <v>9</v>
      </c>
      <c r="C359" s="7">
        <f t="shared" si="192"/>
        <v>1253</v>
      </c>
      <c r="D359" s="7">
        <f t="shared" si="193"/>
        <v>6556</v>
      </c>
      <c r="E359" s="7">
        <f t="shared" si="194"/>
        <v>12210</v>
      </c>
      <c r="G359" s="30">
        <f>'Billing Mo'!Y359</f>
        <v>1638427.8050079099</v>
      </c>
      <c r="H359" s="30">
        <f>'Billing Mo'!Z359</f>
        <v>182219</v>
      </c>
      <c r="I359" s="30">
        <f>'Billing Mo'!AC359</f>
        <v>25170</v>
      </c>
      <c r="J359" s="163">
        <f t="shared" si="189"/>
        <v>3866567</v>
      </c>
      <c r="K359" s="28">
        <f>ROUND('Billing Mo'!AE359+'Billing Mo'!AD359+'Billing Mo'!BM359-'Billing Mo'!BU359,0)</f>
        <v>2052297</v>
      </c>
      <c r="L359" s="28">
        <f>ROUND('Billing Mo'!AF359+'Billing Mo'!BQ359-'Billing Mo'!BY359,0)</f>
        <v>1194546</v>
      </c>
      <c r="M359" s="31">
        <f t="shared" si="191"/>
        <v>310555</v>
      </c>
      <c r="N359" s="28">
        <f>'Billing Mo'!AH359</f>
        <v>151420</v>
      </c>
      <c r="O359" s="28">
        <f>'Billing Mo'!AI359</f>
        <v>159135</v>
      </c>
      <c r="P359" s="28">
        <f>ROUND('Billing Mo'!AJ359,0)</f>
        <v>1850</v>
      </c>
      <c r="Q359" s="28">
        <f>ROUND('Billing Mo'!AK359,0)</f>
        <v>307319</v>
      </c>
      <c r="U359" s="145"/>
      <c r="AC359" s="7"/>
      <c r="AG359" s="15">
        <f t="shared" si="195"/>
        <v>20317076</v>
      </c>
      <c r="AH359" s="14">
        <f>[6]TOTAL_PEF!$AG359</f>
        <v>21341347.3635507</v>
      </c>
      <c r="AL359" s="25">
        <f t="shared" si="196"/>
        <v>12673279</v>
      </c>
      <c r="AM359" s="14">
        <f>[6]TOTAL_PEF!$AL359</f>
        <v>12765911.988814982</v>
      </c>
      <c r="AN359" s="15"/>
      <c r="AQ359" s="25">
        <f t="shared" si="197"/>
        <v>3256443</v>
      </c>
      <c r="AR359" s="14">
        <f>[6]TOTAL_PEF!$AQ359</f>
        <v>3435961</v>
      </c>
      <c r="AV359" s="14">
        <f t="shared" si="201"/>
        <v>12473.430576306422</v>
      </c>
      <c r="AW359" s="14">
        <f>[6]TOTAL_PEF!$AV359</f>
        <v>13049.413142785361</v>
      </c>
      <c r="BA359" s="14">
        <f t="shared" si="190"/>
        <v>69941.476650815399</v>
      </c>
      <c r="BB359" s="14">
        <f>[6]TOTAL_PEF!$BA359</f>
        <v>68263.410683400711</v>
      </c>
      <c r="BF359" s="15">
        <f>SUM(TOTAL_PEF_B!O348:O359)</f>
        <v>1893520</v>
      </c>
      <c r="BG359" s="14">
        <f>[6]TOTAL_PEF!$BF359</f>
        <v>2023534</v>
      </c>
      <c r="BH359" s="14"/>
      <c r="BK359" s="15">
        <f>SUM('Billing Mo'!AH348:AH359)</f>
        <v>1689122</v>
      </c>
      <c r="BL359" s="14">
        <f>[6]TOTAL_PEF!$BK359</f>
        <v>1475427</v>
      </c>
      <c r="BM359" s="14"/>
      <c r="BP359" s="14">
        <f t="shared" si="200"/>
        <v>39851966</v>
      </c>
      <c r="BQ359" s="14">
        <f>[6]TOTAL_PEF!$BP359</f>
        <v>41066157.49166014</v>
      </c>
      <c r="BR359" s="14"/>
      <c r="BU359" s="15">
        <f t="shared" si="202"/>
        <v>1628828.2422153188</v>
      </c>
      <c r="BV359" s="15">
        <f>AVERAGE([6]TOTAL_PEF!$G348:$G359)</f>
        <v>1635425.8333333333</v>
      </c>
      <c r="BZ359" s="15">
        <f t="shared" si="203"/>
        <v>181198.33333333334</v>
      </c>
      <c r="CA359" s="15">
        <f>AVERAGE([6]TOTAL_PEF!$H348:$H359)</f>
        <v>187009.58333333334</v>
      </c>
    </row>
    <row r="360" spans="1:79">
      <c r="A360" s="2">
        <f t="shared" si="198"/>
        <v>2020</v>
      </c>
      <c r="B360" s="2">
        <f t="shared" si="199"/>
        <v>10</v>
      </c>
      <c r="C360" s="7">
        <f t="shared" si="192"/>
        <v>1139</v>
      </c>
      <c r="D360" s="7">
        <f t="shared" si="193"/>
        <v>6230</v>
      </c>
      <c r="E360" s="7">
        <f t="shared" si="194"/>
        <v>11614</v>
      </c>
      <c r="G360" s="30">
        <f>'Billing Mo'!Y360</f>
        <v>1640124.42601038</v>
      </c>
      <c r="H360" s="30">
        <f>'Billing Mo'!Z360</f>
        <v>182397</v>
      </c>
      <c r="I360" s="30">
        <f>'Billing Mo'!AC360</f>
        <v>25199</v>
      </c>
      <c r="J360" s="163">
        <f t="shared" si="189"/>
        <v>3598132</v>
      </c>
      <c r="K360" s="28">
        <f>ROUND('Billing Mo'!AE360+'Billing Mo'!AD360+'Billing Mo'!BM360-'Billing Mo'!BU360,0)</f>
        <v>1867395</v>
      </c>
      <c r="L360" s="28">
        <f>ROUND('Billing Mo'!AF360+'Billing Mo'!BQ360-'Billing Mo'!BY360,0)</f>
        <v>1136254</v>
      </c>
      <c r="M360" s="31">
        <f t="shared" si="191"/>
        <v>299936</v>
      </c>
      <c r="N360" s="28">
        <f>'Billing Mo'!AH360</f>
        <v>143927</v>
      </c>
      <c r="O360" s="28">
        <f>'Billing Mo'!AI360</f>
        <v>156009</v>
      </c>
      <c r="P360" s="28">
        <f>ROUND('Billing Mo'!AJ360,0)</f>
        <v>1878</v>
      </c>
      <c r="Q360" s="28">
        <f>ROUND('Billing Mo'!AK360,0)</f>
        <v>292669</v>
      </c>
      <c r="U360" s="145"/>
      <c r="AC360" s="7"/>
      <c r="AG360" s="15">
        <f t="shared" si="195"/>
        <v>20342150</v>
      </c>
      <c r="AH360" s="14">
        <f>[6]TOTAL_PEF!$AG360</f>
        <v>21358349.472247884</v>
      </c>
      <c r="AL360" s="25">
        <f t="shared" si="196"/>
        <v>12694953</v>
      </c>
      <c r="AM360" s="14">
        <f>[6]TOTAL_PEF!$AL360</f>
        <v>12778224.406860439</v>
      </c>
      <c r="AN360" s="15"/>
      <c r="AQ360" s="25">
        <f t="shared" si="197"/>
        <v>3256677</v>
      </c>
      <c r="AR360" s="14">
        <f>[6]TOTAL_PEF!$AQ360</f>
        <v>3438578</v>
      </c>
      <c r="AV360" s="14">
        <f t="shared" si="201"/>
        <v>12475.419056118197</v>
      </c>
      <c r="AW360" s="14">
        <f>[6]TOTAL_PEF!$AV360</f>
        <v>13043.949918139459</v>
      </c>
      <c r="BA360" s="14">
        <f t="shared" si="190"/>
        <v>69989.440440759601</v>
      </c>
      <c r="BB360" s="14">
        <f>[6]TOTAL_PEF!$BA360</f>
        <v>68226.094359764349</v>
      </c>
      <c r="BF360" s="15">
        <f>SUM(TOTAL_PEF_B!O349:O360)</f>
        <v>1891955</v>
      </c>
      <c r="BG360" s="14">
        <f>[6]TOTAL_PEF!$BF360</f>
        <v>2021542</v>
      </c>
      <c r="BH360" s="14"/>
      <c r="BK360" s="15">
        <f>SUM('Billing Mo'!AH349:AH360)</f>
        <v>1701630</v>
      </c>
      <c r="BL360" s="14">
        <f>[6]TOTAL_PEF!$BK360</f>
        <v>1482928</v>
      </c>
      <c r="BM360" s="14"/>
      <c r="BP360" s="14">
        <f t="shared" si="200"/>
        <v>39909865</v>
      </c>
      <c r="BQ360" s="14">
        <f>[6]TOTAL_PEF!$BP360</f>
        <v>41103598.018402785</v>
      </c>
      <c r="BR360" s="14"/>
      <c r="BU360" s="15">
        <f t="shared" si="202"/>
        <v>1630578.4926738634</v>
      </c>
      <c r="BV360" s="15">
        <f>AVERAGE([6]TOTAL_PEF!$G349:$G360)</f>
        <v>1637414.25</v>
      </c>
      <c r="BZ360" s="15">
        <f t="shared" si="203"/>
        <v>181383.83333333334</v>
      </c>
      <c r="CA360" s="15">
        <f>AVERAGE([6]TOTAL_PEF!$H349:$H360)</f>
        <v>187292.33333333334</v>
      </c>
    </row>
    <row r="361" spans="1:79">
      <c r="A361" s="2">
        <f t="shared" si="198"/>
        <v>2020</v>
      </c>
      <c r="B361" s="2">
        <f t="shared" si="199"/>
        <v>11</v>
      </c>
      <c r="C361" s="7">
        <f t="shared" si="192"/>
        <v>913</v>
      </c>
      <c r="D361" s="7">
        <f t="shared" si="193"/>
        <v>5607</v>
      </c>
      <c r="E361" s="7">
        <f t="shared" si="194"/>
        <v>10968</v>
      </c>
      <c r="G361" s="30">
        <f>'Billing Mo'!Y361</f>
        <v>1641821.0470127999</v>
      </c>
      <c r="H361" s="30">
        <f>'Billing Mo'!Z361</f>
        <v>182575</v>
      </c>
      <c r="I361" s="30">
        <f>'Billing Mo'!AC361</f>
        <v>25240</v>
      </c>
      <c r="J361" s="163">
        <f t="shared" si="189"/>
        <v>3105337</v>
      </c>
      <c r="K361" s="28">
        <f>ROUND('Billing Mo'!AE361+'Billing Mo'!AD361+'Billing Mo'!BM361-'Billing Mo'!BU361,0)</f>
        <v>1499415</v>
      </c>
      <c r="L361" s="28">
        <f>ROUND('Billing Mo'!AF361+'Billing Mo'!BQ361-'Billing Mo'!BY361,0)</f>
        <v>1023786</v>
      </c>
      <c r="M361" s="31">
        <f t="shared" si="191"/>
        <v>303454</v>
      </c>
      <c r="N361" s="28">
        <f>'Billing Mo'!AH361</f>
        <v>147080</v>
      </c>
      <c r="O361" s="28">
        <f>'Billing Mo'!AI361</f>
        <v>156374</v>
      </c>
      <c r="P361" s="28">
        <f>ROUND('Billing Mo'!AJ361,0)</f>
        <v>1846</v>
      </c>
      <c r="Q361" s="28">
        <f>ROUND('Billing Mo'!AK361,0)</f>
        <v>276836</v>
      </c>
      <c r="U361" s="145"/>
      <c r="AC361" s="7"/>
      <c r="AG361" s="15">
        <f t="shared" si="195"/>
        <v>20342334</v>
      </c>
      <c r="AH361" s="14">
        <f>[6]TOTAL_PEF!$AG361</f>
        <v>21368340.837452464</v>
      </c>
      <c r="AL361" s="25">
        <f t="shared" si="196"/>
        <v>12702677</v>
      </c>
      <c r="AM361" s="14">
        <f>[6]TOTAL_PEF!$AL361</f>
        <v>12790542.985315319</v>
      </c>
      <c r="AN361" s="15"/>
      <c r="AQ361" s="25">
        <f t="shared" si="197"/>
        <v>3256084</v>
      </c>
      <c r="AR361" s="14">
        <f>[6]TOTAL_PEF!$AQ361</f>
        <v>3441198</v>
      </c>
      <c r="AV361" s="14">
        <f t="shared" si="201"/>
        <v>12462.200611060818</v>
      </c>
      <c r="AW361" s="14">
        <f>[6]TOTAL_PEF!$AV361</f>
        <v>13034.244083973075</v>
      </c>
      <c r="BA361" s="14">
        <f t="shared" si="190"/>
        <v>69960.765055261494</v>
      </c>
      <c r="BB361" s="14">
        <f>[6]TOTAL_PEF!$BA361</f>
        <v>68189.014261767443</v>
      </c>
      <c r="BF361" s="15">
        <f>SUM(TOTAL_PEF_B!O350:O361)</f>
        <v>1888210</v>
      </c>
      <c r="BG361" s="14">
        <f>[6]TOTAL_PEF!$BF361</f>
        <v>2019537</v>
      </c>
      <c r="BH361" s="14"/>
      <c r="BK361" s="15">
        <f>SUM('Billing Mo'!AH350:AH361)</f>
        <v>1714412</v>
      </c>
      <c r="BL361" s="14">
        <f>[6]TOTAL_PEF!$BK361</f>
        <v>1492221</v>
      </c>
      <c r="BM361" s="14"/>
      <c r="BP361" s="14">
        <f t="shared" si="200"/>
        <v>39926191</v>
      </c>
      <c r="BQ361" s="14">
        <f>[6]TOTAL_PEF!$BP361</f>
        <v>41135815.962062247</v>
      </c>
      <c r="BR361" s="14"/>
      <c r="BU361" s="15">
        <f t="shared" si="202"/>
        <v>1632322.7843038554</v>
      </c>
      <c r="BV361" s="15">
        <f>AVERAGE([6]TOTAL_PEF!$G350:$G361)</f>
        <v>1639400.0833333333</v>
      </c>
      <c r="BZ361" s="15">
        <f t="shared" si="203"/>
        <v>181568.58333333334</v>
      </c>
      <c r="CA361" s="15">
        <f>AVERAGE([6]TOTAL_PEF!$H350:$H361)</f>
        <v>187574.83333333334</v>
      </c>
    </row>
    <row r="362" spans="1:79">
      <c r="A362" s="2">
        <f t="shared" si="198"/>
        <v>2020</v>
      </c>
      <c r="B362" s="2">
        <f t="shared" si="199"/>
        <v>12</v>
      </c>
      <c r="C362" s="7">
        <f t="shared" si="192"/>
        <v>878</v>
      </c>
      <c r="D362" s="7">
        <f t="shared" si="193"/>
        <v>5451</v>
      </c>
      <c r="E362" s="7">
        <f t="shared" si="194"/>
        <v>10214</v>
      </c>
      <c r="G362" s="30">
        <f>'Billing Mo'!Y362</f>
        <v>1643517.66801521</v>
      </c>
      <c r="H362" s="30">
        <f>'Billing Mo'!Z362</f>
        <v>182754</v>
      </c>
      <c r="I362" s="30">
        <f>'Billing Mo'!AC362</f>
        <v>25195</v>
      </c>
      <c r="J362" s="163">
        <f t="shared" si="189"/>
        <v>2986503</v>
      </c>
      <c r="K362" s="28">
        <f>ROUND('Billing Mo'!AE362+'Billing Mo'!AD362+'Billing Mo'!BM362-'Billing Mo'!BU362,0)</f>
        <v>1443094</v>
      </c>
      <c r="L362" s="28">
        <f>ROUND('Billing Mo'!AF362+'Billing Mo'!BQ362-'Billing Mo'!BY362,0)</f>
        <v>996217</v>
      </c>
      <c r="M362" s="31">
        <f t="shared" si="191"/>
        <v>287969</v>
      </c>
      <c r="N362" s="28">
        <f>'Billing Mo'!AH362</f>
        <v>133331</v>
      </c>
      <c r="O362" s="28">
        <f>'Billing Mo'!AI362</f>
        <v>154638</v>
      </c>
      <c r="P362" s="28">
        <f>ROUND('Billing Mo'!AJ362,0)</f>
        <v>1871</v>
      </c>
      <c r="Q362" s="28">
        <f>ROUND('Billing Mo'!AK362,0)</f>
        <v>257352</v>
      </c>
      <c r="U362" s="145"/>
      <c r="AC362" s="7"/>
      <c r="AG362" s="15">
        <f t="shared" si="195"/>
        <v>20351481</v>
      </c>
      <c r="AH362" s="14">
        <f>[6]TOTAL_PEF!$AG362</f>
        <v>21376413.099320844</v>
      </c>
      <c r="AL362" s="25">
        <f t="shared" si="196"/>
        <v>12734518</v>
      </c>
      <c r="AM362" s="14">
        <f>[6]TOTAL_PEF!$AL362</f>
        <v>12802566.347541308</v>
      </c>
      <c r="AN362" s="15"/>
      <c r="AQ362" s="25">
        <f t="shared" si="197"/>
        <v>3256897</v>
      </c>
      <c r="AR362" s="14">
        <f>[6]TOTAL_PEF!$AQ362</f>
        <v>3443823</v>
      </c>
      <c r="AV362" s="14">
        <f t="shared" si="201"/>
        <v>12454.540890154705</v>
      </c>
      <c r="AW362" s="14">
        <f>[6]TOTAL_PEF!$AV362</f>
        <v>13023.415680143416</v>
      </c>
      <c r="BA362" s="14">
        <f t="shared" si="190"/>
        <v>70065.09578951617</v>
      </c>
      <c r="BB362" s="14">
        <f>[6]TOTAL_PEF!$BA362</f>
        <v>68150.564888865294</v>
      </c>
      <c r="BF362" s="15">
        <f>SUM(TOTAL_PEF_B!O351:O362)</f>
        <v>1891500</v>
      </c>
      <c r="BG362" s="14">
        <f>[6]TOTAL_PEF!$BF362</f>
        <v>2017492</v>
      </c>
      <c r="BH362" s="14"/>
      <c r="BK362" s="15">
        <f>SUM('Billing Mo'!AH351:AH362)</f>
        <v>1726002</v>
      </c>
      <c r="BL362" s="14">
        <f>[6]TOTAL_PEF!$BK362</f>
        <v>1500000</v>
      </c>
      <c r="BM362" s="14"/>
      <c r="BP362" s="14">
        <f t="shared" si="200"/>
        <v>39982846</v>
      </c>
      <c r="BQ362" s="14">
        <f>[6]TOTAL_PEF!$BP362</f>
        <v>41164270.586156614</v>
      </c>
      <c r="BR362" s="14"/>
      <c r="BU362" s="15">
        <f t="shared" si="202"/>
        <v>1634061.1171053133</v>
      </c>
      <c r="BV362" s="15">
        <f>AVERAGE([6]TOTAL_PEF!$G351:$G362)</f>
        <v>1641383</v>
      </c>
      <c r="BZ362" s="15">
        <f t="shared" si="203"/>
        <v>181752.66666666666</v>
      </c>
      <c r="CA362" s="15">
        <f>AVERAGE([6]TOTAL_PEF!$H351:$H362)</f>
        <v>187857.08333333334</v>
      </c>
    </row>
    <row r="363" spans="1:79">
      <c r="A363" s="2">
        <f t="shared" si="198"/>
        <v>2021</v>
      </c>
      <c r="B363" s="2">
        <f t="shared" si="199"/>
        <v>1</v>
      </c>
      <c r="C363" s="7">
        <f t="shared" ref="C363:C422" si="204">ROUND(K363/G363*1000,0)</f>
        <v>1029</v>
      </c>
      <c r="D363" s="7">
        <f t="shared" ref="D363:D422" si="205">ROUND(L363/H363*1000,0)</f>
        <v>5482</v>
      </c>
      <c r="E363" s="7">
        <f t="shared" ref="E363:E422" si="206">ROUND(Q363/I363*1000,0)</f>
        <v>9868</v>
      </c>
      <c r="G363" s="30">
        <f>'Billing Mo'!Y363</f>
        <v>1645214.28901761</v>
      </c>
      <c r="H363" s="30">
        <f>'Billing Mo'!Z363</f>
        <v>182932</v>
      </c>
      <c r="I363" s="30">
        <f>'Billing Mo'!AC363</f>
        <v>25242</v>
      </c>
      <c r="J363" s="163">
        <f t="shared" si="189"/>
        <v>3230575</v>
      </c>
      <c r="K363" s="28">
        <f>ROUND('Billing Mo'!AE363+'Billing Mo'!AD363+'Billing Mo'!BM363-'Billing Mo'!BU363,0)</f>
        <v>1692210</v>
      </c>
      <c r="L363" s="28">
        <f>ROUND('Billing Mo'!AF363+'Billing Mo'!BQ363-'Billing Mo'!BY363,0)</f>
        <v>1002760</v>
      </c>
      <c r="M363" s="31">
        <f t="shared" si="191"/>
        <v>284641</v>
      </c>
      <c r="N363" s="28">
        <f>'Billing Mo'!AH363</f>
        <v>132420</v>
      </c>
      <c r="O363" s="28">
        <f>'Billing Mo'!AI363</f>
        <v>152221</v>
      </c>
      <c r="P363" s="28">
        <f>ROUND('Billing Mo'!AJ363,0)</f>
        <v>1869</v>
      </c>
      <c r="Q363" s="28">
        <f>ROUND('Billing Mo'!AK363,0)</f>
        <v>249095</v>
      </c>
      <c r="U363" s="145"/>
      <c r="AC363" s="7"/>
      <c r="AG363" s="15">
        <f t="shared" si="195"/>
        <v>20383859</v>
      </c>
      <c r="AH363" s="14">
        <f>[6]TOTAL_PEF!$AG363</f>
        <v>21389876.105502315</v>
      </c>
      <c r="AL363" s="25">
        <f t="shared" si="196"/>
        <v>12762535</v>
      </c>
      <c r="AM363" s="14">
        <f>[6]TOTAL_PEF!$AL363</f>
        <v>12814945.071017735</v>
      </c>
      <c r="AN363" s="15"/>
      <c r="AQ363" s="25">
        <f t="shared" si="197"/>
        <v>3258408</v>
      </c>
      <c r="AR363" s="14">
        <f>[6]TOTAL_PEF!$AQ363</f>
        <v>3446450</v>
      </c>
      <c r="AV363" s="14">
        <f t="shared" si="201"/>
        <v>12461.144460578342</v>
      </c>
      <c r="AW363" s="14">
        <f>[6]TOTAL_PEF!$AV363</f>
        <v>13015.916155373243</v>
      </c>
      <c r="BA363" s="14">
        <f t="shared" si="190"/>
        <v>70148.486280889978</v>
      </c>
      <c r="BB363" s="14">
        <f>[6]TOTAL_PEF!$BA363</f>
        <v>68114.210210714155</v>
      </c>
      <c r="BF363" s="15">
        <f>SUM(TOTAL_PEF_B!O352:O363)</f>
        <v>1890362</v>
      </c>
      <c r="BG363" s="14">
        <f>[6]TOTAL_PEF!$BF363</f>
        <v>2015531</v>
      </c>
      <c r="BK363" s="15">
        <f>SUM('Billing Mo'!AH352:AH363)</f>
        <v>1726002</v>
      </c>
      <c r="BL363" s="14">
        <f>[6]TOTAL_PEF!$BK363</f>
        <v>1504077</v>
      </c>
      <c r="BM363" s="14"/>
      <c r="BP363" s="14">
        <f t="shared" si="200"/>
        <v>40043588</v>
      </c>
      <c r="BQ363" s="14">
        <f>[6]TOTAL_PEF!$BP363</f>
        <v>41194855.315814517</v>
      </c>
      <c r="BR363" s="14"/>
      <c r="BU363" s="15">
        <f t="shared" si="202"/>
        <v>1635793.4910782625</v>
      </c>
      <c r="BV363" s="15">
        <f>AVERAGE([6]TOTAL_PEF!$G352:$G363)</f>
        <v>1643363.0833333333</v>
      </c>
    </row>
    <row r="364" spans="1:79">
      <c r="A364" s="2">
        <f t="shared" si="198"/>
        <v>2021</v>
      </c>
      <c r="B364" s="2">
        <f t="shared" si="199"/>
        <v>2</v>
      </c>
      <c r="C364" s="7">
        <f t="shared" si="204"/>
        <v>952</v>
      </c>
      <c r="D364" s="7">
        <f t="shared" si="205"/>
        <v>4996</v>
      </c>
      <c r="E364" s="7">
        <f t="shared" si="206"/>
        <v>9818</v>
      </c>
      <c r="G364" s="30">
        <f>'Billing Mo'!Y364</f>
        <v>1646910.9100200101</v>
      </c>
      <c r="H364" s="30">
        <f>'Billing Mo'!Z364</f>
        <v>183110</v>
      </c>
      <c r="I364" s="30">
        <f>'Billing Mo'!AC364</f>
        <v>25251</v>
      </c>
      <c r="J364" s="163">
        <f t="shared" si="189"/>
        <v>3018788</v>
      </c>
      <c r="K364" s="28">
        <f>ROUND('Billing Mo'!AE364+'Billing Mo'!AD364+'Billing Mo'!BM364-'Billing Mo'!BU364,0)</f>
        <v>1567852</v>
      </c>
      <c r="L364" s="28">
        <f>ROUND('Billing Mo'!AF364+'Billing Mo'!BQ364-'Billing Mo'!BY364,0)</f>
        <v>914849</v>
      </c>
      <c r="M364" s="31">
        <f t="shared" si="191"/>
        <v>286344</v>
      </c>
      <c r="N364" s="28">
        <f>'Billing Mo'!AH364</f>
        <v>133955</v>
      </c>
      <c r="O364" s="28">
        <f>'Billing Mo'!AI364</f>
        <v>152389</v>
      </c>
      <c r="P364" s="28">
        <f>ROUND('Billing Mo'!AJ364,0)</f>
        <v>1826</v>
      </c>
      <c r="Q364" s="28">
        <f>ROUND('Billing Mo'!AK364,0)</f>
        <v>247917</v>
      </c>
      <c r="U364" s="145"/>
      <c r="AC364" s="7"/>
      <c r="AG364" s="15">
        <f t="shared" si="195"/>
        <v>20427954</v>
      </c>
      <c r="AH364" s="14">
        <f>[6]TOTAL_PEF!$AG364</f>
        <v>21402512.769405533</v>
      </c>
      <c r="AL364" s="25">
        <f t="shared" si="196"/>
        <v>12784579</v>
      </c>
      <c r="AM364" s="14">
        <f>[6]TOTAL_PEF!$AL364</f>
        <v>12827528.284408212</v>
      </c>
      <c r="AN364" s="15"/>
      <c r="AQ364" s="25">
        <f t="shared" si="197"/>
        <v>3259883</v>
      </c>
      <c r="AR364" s="14">
        <f>[6]TOTAL_PEF!$AQ364</f>
        <v>3449079</v>
      </c>
      <c r="AV364" s="14">
        <f t="shared" si="201"/>
        <v>12474.934761019891</v>
      </c>
      <c r="AW364" s="14">
        <f>[6]TOTAL_PEF!$AV364</f>
        <v>13007.956826801226</v>
      </c>
      <c r="BA364" s="14">
        <f t="shared" si="190"/>
        <v>70199.200795452416</v>
      </c>
      <c r="BB364" s="14">
        <f>[6]TOTAL_PEF!$BA364</f>
        <v>68079.200181906155</v>
      </c>
      <c r="BF364" s="15">
        <f>SUM(TOTAL_PEF_B!O353:O364)</f>
        <v>1887883</v>
      </c>
      <c r="BG364" s="14">
        <f>[6]TOTAL_PEF!$BF364</f>
        <v>2013652</v>
      </c>
      <c r="BK364" s="15">
        <f>SUM('Billing Mo'!AH353:AH364)</f>
        <v>1726002</v>
      </c>
      <c r="BL364" s="14">
        <f>[6]TOTAL_PEF!$BK364</f>
        <v>1508088</v>
      </c>
      <c r="BM364" s="14"/>
      <c r="BP364" s="14">
        <f t="shared" si="200"/>
        <v>40108697</v>
      </c>
      <c r="BQ364" s="14">
        <f>[6]TOTAL_PEF!$BP364</f>
        <v>41224836.193108208</v>
      </c>
      <c r="BR364" s="14"/>
      <c r="BU364" s="15">
        <f t="shared" si="202"/>
        <v>1637519.9062227325</v>
      </c>
      <c r="BV364" s="15">
        <f>AVERAGE([6]TOTAL_PEF!$G353:$G364)</f>
        <v>1645340.0833333333</v>
      </c>
    </row>
    <row r="365" spans="1:79">
      <c r="A365" s="2">
        <f t="shared" si="198"/>
        <v>2021</v>
      </c>
      <c r="B365" s="2">
        <f t="shared" si="199"/>
        <v>3</v>
      </c>
      <c r="C365" s="7">
        <f t="shared" si="204"/>
        <v>856</v>
      </c>
      <c r="D365" s="7">
        <f t="shared" si="205"/>
        <v>5043</v>
      </c>
      <c r="E365" s="7">
        <f t="shared" si="206"/>
        <v>9877</v>
      </c>
      <c r="G365" s="30">
        <f>'Billing Mo'!Y365</f>
        <v>1648607.5310224099</v>
      </c>
      <c r="H365" s="30">
        <f>'Billing Mo'!Z365</f>
        <v>183289</v>
      </c>
      <c r="I365" s="30">
        <f>'Billing Mo'!AC365</f>
        <v>25245</v>
      </c>
      <c r="J365" s="163">
        <f t="shared" si="189"/>
        <v>2872532</v>
      </c>
      <c r="K365" s="28">
        <f>ROUND('Billing Mo'!AE365+'Billing Mo'!AD365+'Billing Mo'!BM365-'Billing Mo'!BU365,0)</f>
        <v>1411216</v>
      </c>
      <c r="L365" s="28">
        <f>ROUND('Billing Mo'!AF365+'Billing Mo'!BQ365-'Billing Mo'!BY365,0)</f>
        <v>924405</v>
      </c>
      <c r="M365" s="31">
        <f t="shared" si="191"/>
        <v>285694</v>
      </c>
      <c r="N365" s="28">
        <f>'Billing Mo'!AH365</f>
        <v>135956</v>
      </c>
      <c r="O365" s="28">
        <f>'Billing Mo'!AI365</f>
        <v>149738</v>
      </c>
      <c r="P365" s="28">
        <f>ROUND('Billing Mo'!AJ365,0)</f>
        <v>1872</v>
      </c>
      <c r="Q365" s="28">
        <f>ROUND('Billing Mo'!AK365,0)</f>
        <v>249345</v>
      </c>
      <c r="U365" s="145"/>
      <c r="AC365" s="7"/>
      <c r="AG365" s="15">
        <f t="shared" si="195"/>
        <v>20463928</v>
      </c>
      <c r="AH365" s="14">
        <f>[6]TOTAL_PEF!$AG365</f>
        <v>21413604.468479387</v>
      </c>
      <c r="AL365" s="25">
        <f t="shared" si="196"/>
        <v>12801563</v>
      </c>
      <c r="AM365" s="14">
        <f>[6]TOTAL_PEF!$AL365</f>
        <v>12840284.370813979</v>
      </c>
      <c r="AN365" s="15"/>
      <c r="AQ365" s="25">
        <f t="shared" si="197"/>
        <v>3261100</v>
      </c>
      <c r="AR365" s="14">
        <f>[6]TOTAL_PEF!$AQ365</f>
        <v>3451709</v>
      </c>
      <c r="AV365" s="14">
        <f t="shared" si="201"/>
        <v>12483.787288098963</v>
      </c>
      <c r="AW365" s="14">
        <f>[6]TOTAL_PEF!$AV365</f>
        <v>12999.101093479516</v>
      </c>
      <c r="BA365" s="14">
        <f t="shared" si="190"/>
        <v>70222.314255857767</v>
      </c>
      <c r="BB365" s="14">
        <f>[6]TOTAL_PEF!$BA365</f>
        <v>68045.300902025308</v>
      </c>
      <c r="BF365" s="15">
        <f>SUM(TOTAL_PEF_B!O354:O365)</f>
        <v>1884527</v>
      </c>
      <c r="BG365" s="14">
        <f>[6]TOTAL_PEF!$BF365</f>
        <v>2011878</v>
      </c>
      <c r="BK365" s="15">
        <f>SUM('Billing Mo'!AH354:AH365)</f>
        <v>1726002</v>
      </c>
      <c r="BL365" s="14">
        <f>[6]TOTAL_PEF!$BK365</f>
        <v>1512183</v>
      </c>
      <c r="BM365" s="14"/>
      <c r="BP365" s="14">
        <f t="shared" si="200"/>
        <v>40159490</v>
      </c>
      <c r="BQ365" s="14">
        <f>[6]TOTAL_PEF!$BP365</f>
        <v>41253634.978587821</v>
      </c>
      <c r="BR365" s="14"/>
      <c r="BU365" s="15">
        <f t="shared" si="202"/>
        <v>1639240.3625387514</v>
      </c>
      <c r="BV365" s="15">
        <f>AVERAGE([6]TOTAL_PEF!$G354:$G365)</f>
        <v>1647314.25</v>
      </c>
    </row>
    <row r="366" spans="1:79">
      <c r="A366" s="2">
        <f t="shared" si="198"/>
        <v>2021</v>
      </c>
      <c r="B366" s="2">
        <f t="shared" si="199"/>
        <v>4</v>
      </c>
      <c r="C366" s="7">
        <f t="shared" si="204"/>
        <v>840</v>
      </c>
      <c r="D366" s="7">
        <f t="shared" si="205"/>
        <v>5455</v>
      </c>
      <c r="E366" s="7">
        <f t="shared" si="206"/>
        <v>10098</v>
      </c>
      <c r="G366" s="30">
        <f>'Billing Mo'!Y366</f>
        <v>1650304.15202482</v>
      </c>
      <c r="H366" s="30">
        <f>'Billing Mo'!Z366</f>
        <v>183467</v>
      </c>
      <c r="I366" s="30">
        <f>'Billing Mo'!AC366</f>
        <v>25209</v>
      </c>
      <c r="J366" s="163">
        <f t="shared" si="189"/>
        <v>2946277</v>
      </c>
      <c r="K366" s="28">
        <f>ROUND('Billing Mo'!AE366+'Billing Mo'!AD366+'Billing Mo'!BM366-'Billing Mo'!BU366,0)</f>
        <v>1386556</v>
      </c>
      <c r="L366" s="28">
        <f>ROUND('Billing Mo'!AF366+'Billing Mo'!BQ366-'Billing Mo'!BY366,0)</f>
        <v>1000821</v>
      </c>
      <c r="M366" s="31">
        <f t="shared" si="191"/>
        <v>302484</v>
      </c>
      <c r="N366" s="28">
        <f>'Billing Mo'!AH366</f>
        <v>143569</v>
      </c>
      <c r="O366" s="28">
        <f>'Billing Mo'!AI366</f>
        <v>158915</v>
      </c>
      <c r="P366" s="28">
        <f>ROUND('Billing Mo'!AJ366,0)</f>
        <v>1848</v>
      </c>
      <c r="Q366" s="28">
        <f>ROUND('Billing Mo'!AK366,0)</f>
        <v>254568</v>
      </c>
      <c r="U366" s="145"/>
      <c r="AC366" s="7"/>
      <c r="AG366" s="15">
        <f t="shared" si="195"/>
        <v>20525230</v>
      </c>
      <c r="AH366" s="14">
        <f>[6]TOTAL_PEF!$AG366</f>
        <v>21426158.348354045</v>
      </c>
      <c r="AL366" s="25">
        <f t="shared" si="196"/>
        <v>12842660</v>
      </c>
      <c r="AM366" s="14">
        <f>[6]TOTAL_PEF!$AL366</f>
        <v>12853046.787542704</v>
      </c>
      <c r="AN366" s="15"/>
      <c r="AQ366" s="25">
        <f t="shared" si="197"/>
        <v>3262525</v>
      </c>
      <c r="AR366" s="14">
        <f>[6]TOTAL_PEF!$AQ366</f>
        <v>3454341</v>
      </c>
      <c r="AV366" s="14">
        <f t="shared" si="201"/>
        <v>12508.101532829764</v>
      </c>
      <c r="AW366" s="14">
        <f>[6]TOTAL_PEF!$AV366</f>
        <v>12991.176087071672</v>
      </c>
      <c r="BA366" s="14">
        <f t="shared" si="190"/>
        <v>70377.809642977838</v>
      </c>
      <c r="BB366" s="14">
        <f>[6]TOTAL_PEF!$BA366</f>
        <v>68011.656008967489</v>
      </c>
      <c r="BF366" s="15">
        <f>SUM(TOTAL_PEF_B!O355:O366)</f>
        <v>1887347</v>
      </c>
      <c r="BG366" s="14">
        <f>[6]TOTAL_PEF!$BF366</f>
        <v>2010089</v>
      </c>
      <c r="BK366" s="15">
        <f>SUM('Billing Mo'!AH355:AH366)</f>
        <v>1726002</v>
      </c>
      <c r="BL366" s="14">
        <f>[6]TOTAL_PEF!$BK366</f>
        <v>1516501</v>
      </c>
      <c r="BM366" s="14"/>
      <c r="BP366" s="14">
        <f t="shared" si="200"/>
        <v>40266108</v>
      </c>
      <c r="BQ366" s="14">
        <f>[6]TOTAL_PEF!$BP366</f>
        <v>41284112.275191195</v>
      </c>
      <c r="BR366" s="14"/>
      <c r="BU366" s="15">
        <f t="shared" si="202"/>
        <v>1640954.8600263468</v>
      </c>
      <c r="BV366" s="15">
        <f>AVERAGE([6]TOTAL_PEF!$G355:$G366)</f>
        <v>1649285.5</v>
      </c>
    </row>
    <row r="367" spans="1:79">
      <c r="A367" s="2">
        <f t="shared" si="198"/>
        <v>2021</v>
      </c>
      <c r="B367" s="2">
        <f t="shared" si="199"/>
        <v>5</v>
      </c>
      <c r="C367" s="7">
        <f t="shared" si="204"/>
        <v>927</v>
      </c>
      <c r="D367" s="7">
        <f t="shared" si="205"/>
        <v>5708</v>
      </c>
      <c r="E367" s="7">
        <f t="shared" si="206"/>
        <v>10629</v>
      </c>
      <c r="G367" s="30">
        <f>'Billing Mo'!Y367</f>
        <v>1652000.7730272401</v>
      </c>
      <c r="H367" s="30">
        <f>'Billing Mo'!Z367</f>
        <v>183645</v>
      </c>
      <c r="I367" s="30">
        <f>'Billing Mo'!AC367</f>
        <v>25248</v>
      </c>
      <c r="J367" s="163">
        <f t="shared" si="189"/>
        <v>3148562</v>
      </c>
      <c r="K367" s="28">
        <f>ROUND('Billing Mo'!AE367+'Billing Mo'!AD367+'Billing Mo'!BM367-'Billing Mo'!BU367,0)</f>
        <v>1531017</v>
      </c>
      <c r="L367" s="28">
        <f>ROUND('Billing Mo'!AF367+'Billing Mo'!BQ367-'Billing Mo'!BY367,0)</f>
        <v>1048162</v>
      </c>
      <c r="M367" s="31">
        <f t="shared" si="191"/>
        <v>299193</v>
      </c>
      <c r="N367" s="28">
        <f>'Billing Mo'!AH367</f>
        <v>146935</v>
      </c>
      <c r="O367" s="28">
        <f>'Billing Mo'!AI367</f>
        <v>152258</v>
      </c>
      <c r="P367" s="28">
        <f>ROUND('Billing Mo'!AJ367,0)</f>
        <v>1828</v>
      </c>
      <c r="Q367" s="28">
        <f>ROUND('Billing Mo'!AK367,0)</f>
        <v>268362</v>
      </c>
      <c r="U367" s="145"/>
      <c r="AC367" s="7"/>
      <c r="AG367" s="15">
        <f t="shared" si="195"/>
        <v>20513091</v>
      </c>
      <c r="AH367" s="14">
        <f>[6]TOTAL_PEF!$AG367</f>
        <v>21442716.459264178</v>
      </c>
      <c r="AL367" s="25">
        <f t="shared" si="196"/>
        <v>12834681</v>
      </c>
      <c r="AM367" s="14">
        <f>[6]TOTAL_PEF!$AL367</f>
        <v>12865752.758361235</v>
      </c>
      <c r="AN367" s="15"/>
      <c r="AQ367" s="25">
        <f t="shared" si="197"/>
        <v>3262846</v>
      </c>
      <c r="AR367" s="14">
        <f>[6]TOTAL_PEF!$AQ367</f>
        <v>3456974</v>
      </c>
      <c r="AV367" s="14">
        <f t="shared" si="201"/>
        <v>12487.701994464947</v>
      </c>
      <c r="AW367" s="14">
        <f>[6]TOTAL_PEF!$AV367</f>
        <v>12985.717898972838</v>
      </c>
      <c r="BA367" s="14">
        <f t="shared" si="190"/>
        <v>70264.615216166465</v>
      </c>
      <c r="BB367" s="14">
        <f>[6]TOTAL_PEF!$BA367</f>
        <v>67977.962436132861</v>
      </c>
      <c r="BF367" s="15">
        <f>SUM(TOTAL_PEF_B!O356:O367)</f>
        <v>1877386</v>
      </c>
      <c r="BG367" s="14">
        <f>[6]TOTAL_PEF!$BF367</f>
        <v>2008287</v>
      </c>
      <c r="BK367" s="15">
        <f>SUM('Billing Mo'!AH356:AH367)</f>
        <v>1726002</v>
      </c>
      <c r="BL367" s="14">
        <f>[6]TOTAL_PEF!$BK367</f>
        <v>1520995</v>
      </c>
      <c r="BM367" s="14"/>
      <c r="BP367" s="14">
        <f t="shared" si="200"/>
        <v>40236324</v>
      </c>
      <c r="BQ367" s="14">
        <f>[6]TOTAL_PEF!$BP367</f>
        <v>41318701.35691987</v>
      </c>
      <c r="BR367" s="14"/>
      <c r="BU367" s="15">
        <f t="shared" si="202"/>
        <v>1642663.398685541</v>
      </c>
      <c r="BV367" s="15">
        <f>AVERAGE([6]TOTAL_PEF!$G356:$G367)</f>
        <v>1651253.8333333333</v>
      </c>
    </row>
    <row r="368" spans="1:79">
      <c r="A368" s="2">
        <f t="shared" si="198"/>
        <v>2021</v>
      </c>
      <c r="B368" s="2">
        <f t="shared" si="199"/>
        <v>6</v>
      </c>
      <c r="C368" s="7">
        <f t="shared" si="204"/>
        <v>1140</v>
      </c>
      <c r="D368" s="7">
        <f t="shared" si="205"/>
        <v>6351</v>
      </c>
      <c r="E368" s="7">
        <f t="shared" si="206"/>
        <v>11627</v>
      </c>
      <c r="G368" s="30">
        <f>'Billing Mo'!Y368</f>
        <v>1653697.3940296699</v>
      </c>
      <c r="H368" s="30">
        <f>'Billing Mo'!Z368</f>
        <v>183823</v>
      </c>
      <c r="I368" s="30">
        <f>'Billing Mo'!AC368</f>
        <v>25202</v>
      </c>
      <c r="J368" s="163">
        <f t="shared" si="189"/>
        <v>3659529</v>
      </c>
      <c r="K368" s="28">
        <f>ROUND('Billing Mo'!AE368+'Billing Mo'!AD368+'Billing Mo'!BM368-'Billing Mo'!BU368,0)</f>
        <v>1885619</v>
      </c>
      <c r="L368" s="28">
        <f>ROUND('Billing Mo'!AF368+'Billing Mo'!BQ368-'Billing Mo'!BY368,0)</f>
        <v>1167546</v>
      </c>
      <c r="M368" s="31">
        <f t="shared" si="191"/>
        <v>311490</v>
      </c>
      <c r="N368" s="28">
        <f>'Billing Mo'!AH368</f>
        <v>153144</v>
      </c>
      <c r="O368" s="28">
        <f>'Billing Mo'!AI368</f>
        <v>158346</v>
      </c>
      <c r="P368" s="28">
        <f>ROUND('Billing Mo'!AJ368,0)</f>
        <v>1848</v>
      </c>
      <c r="Q368" s="28">
        <f>ROUND('Billing Mo'!AK368,0)</f>
        <v>293026</v>
      </c>
      <c r="U368" s="145"/>
      <c r="AC368" s="7"/>
      <c r="AG368" s="15">
        <f t="shared" si="195"/>
        <v>20505573</v>
      </c>
      <c r="AH368" s="14">
        <f>[6]TOTAL_PEF!$AG368</f>
        <v>21466076.095104478</v>
      </c>
      <c r="AL368" s="25">
        <f t="shared" si="196"/>
        <v>12842384</v>
      </c>
      <c r="AM368" s="14">
        <f>[6]TOTAL_PEF!$AL368</f>
        <v>12878444.239748044</v>
      </c>
      <c r="AN368" s="15"/>
      <c r="AQ368" s="25">
        <f t="shared" si="197"/>
        <v>3262998</v>
      </c>
      <c r="AR368" s="14">
        <f>[6]TOTAL_PEF!$AQ368</f>
        <v>3459607</v>
      </c>
      <c r="AV368" s="14">
        <f t="shared" si="201"/>
        <v>12470.200227872252</v>
      </c>
      <c r="AW368" s="14">
        <f>[6]TOTAL_PEF!$AV368</f>
        <v>12984.40840864659</v>
      </c>
      <c r="BA368" s="14">
        <f t="shared" si="190"/>
        <v>70237.700087644102</v>
      </c>
      <c r="BB368" s="14">
        <f>[6]TOTAL_PEF!$BA368</f>
        <v>67944.411660704922</v>
      </c>
      <c r="BF368" s="15">
        <f>SUM(TOTAL_PEF_B!O357:O368)</f>
        <v>1871374</v>
      </c>
      <c r="BG368" s="14">
        <f>[6]TOTAL_PEF!$BF368</f>
        <v>2006461</v>
      </c>
      <c r="BK368" s="15">
        <f>SUM('Billing Mo'!AH357:AH368)</f>
        <v>1726002</v>
      </c>
      <c r="BL368" s="14">
        <f>[6]TOTAL_PEF!$BK368</f>
        <v>1525260</v>
      </c>
      <c r="BM368" s="14"/>
      <c r="BP368" s="14">
        <f t="shared" si="200"/>
        <v>40230622</v>
      </c>
      <c r="BQ368" s="14">
        <f>[6]TOTAL_PEF!$BP368</f>
        <v>41359824.474146977</v>
      </c>
      <c r="BR368" s="14"/>
      <c r="BU368" s="15">
        <f t="shared" si="202"/>
        <v>1644365.9785163526</v>
      </c>
      <c r="BV368" s="15">
        <f>AVERAGE([6]TOTAL_PEF!$G357:$G368)</f>
        <v>1653219.4166666667</v>
      </c>
    </row>
    <row r="369" spans="1:74">
      <c r="A369" s="2">
        <f t="shared" si="198"/>
        <v>2021</v>
      </c>
      <c r="B369" s="2">
        <f t="shared" si="199"/>
        <v>7</v>
      </c>
      <c r="C369" s="7">
        <f t="shared" si="204"/>
        <v>1247</v>
      </c>
      <c r="D369" s="7">
        <f t="shared" si="205"/>
        <v>6652</v>
      </c>
      <c r="E369" s="7">
        <f t="shared" si="206"/>
        <v>11177</v>
      </c>
      <c r="G369" s="30">
        <f>'Billing Mo'!Y369</f>
        <v>1655394.0150321</v>
      </c>
      <c r="H369" s="30">
        <f>'Billing Mo'!Z369</f>
        <v>184001</v>
      </c>
      <c r="I369" s="30">
        <f>'Billing Mo'!AC369</f>
        <v>25180</v>
      </c>
      <c r="J369" s="163">
        <f t="shared" si="189"/>
        <v>3873059</v>
      </c>
      <c r="K369" s="28">
        <f>ROUND('Billing Mo'!AE369+'Billing Mo'!AD369+'Billing Mo'!BM369-'Billing Mo'!BU369,0)</f>
        <v>2064530</v>
      </c>
      <c r="L369" s="28">
        <f>ROUND('Billing Mo'!AF369+'Billing Mo'!BQ369-'Billing Mo'!BY369,0)</f>
        <v>1223885</v>
      </c>
      <c r="M369" s="31">
        <f t="shared" si="191"/>
        <v>301359</v>
      </c>
      <c r="N369" s="28">
        <f>'Billing Mo'!AH369</f>
        <v>148775</v>
      </c>
      <c r="O369" s="28">
        <f>'Billing Mo'!AI369</f>
        <v>152584</v>
      </c>
      <c r="P369" s="28">
        <f>ROUND('Billing Mo'!AJ369,0)</f>
        <v>1847</v>
      </c>
      <c r="Q369" s="28">
        <f>ROUND('Billing Mo'!AK369,0)</f>
        <v>281438</v>
      </c>
      <c r="U369" s="145"/>
      <c r="AC369" s="7"/>
      <c r="AG369" s="15">
        <f t="shared" si="195"/>
        <v>20514568</v>
      </c>
      <c r="AH369" s="14">
        <f>[6]TOTAL_PEF!$AG369</f>
        <v>21492384.811815552</v>
      </c>
      <c r="AL369" s="25">
        <f t="shared" si="196"/>
        <v>12857810</v>
      </c>
      <c r="AM369" s="14">
        <f>[6]TOTAL_PEF!$AL369</f>
        <v>12891061.115094338</v>
      </c>
      <c r="AN369" s="15"/>
      <c r="AQ369" s="25">
        <f t="shared" si="197"/>
        <v>3263788</v>
      </c>
      <c r="AR369" s="14">
        <f>[6]TOTAL_PEF!$AQ369</f>
        <v>3462239</v>
      </c>
      <c r="AV369" s="14">
        <f t="shared" si="201"/>
        <v>12462.811563786912</v>
      </c>
      <c r="AW369" s="14">
        <f>[6]TOTAL_PEF!$AV369</f>
        <v>12984.906632467004</v>
      </c>
      <c r="BA369" s="14">
        <f t="shared" si="190"/>
        <v>70253.290951982228</v>
      </c>
      <c r="BB369" s="14">
        <f>[6]TOTAL_PEF!$BA369</f>
        <v>67910.656363458067</v>
      </c>
      <c r="BF369" s="15">
        <f>SUM(TOTAL_PEF_B!O358:O369)</f>
        <v>1866668</v>
      </c>
      <c r="BG369" s="14">
        <f>[6]TOTAL_PEF!$BF369</f>
        <v>2004620</v>
      </c>
      <c r="BK369" s="15">
        <f>SUM('Billing Mo'!AH358:AH369)</f>
        <v>1726002</v>
      </c>
      <c r="BL369" s="14">
        <f>[6]TOTAL_PEF!$BK369</f>
        <v>1529380</v>
      </c>
      <c r="BM369" s="14"/>
      <c r="BP369" s="14">
        <f t="shared" si="200"/>
        <v>40251100</v>
      </c>
      <c r="BQ369" s="14">
        <f>[6]TOTAL_PEF!$BP369</f>
        <v>41403661.066204354</v>
      </c>
      <c r="BR369" s="14"/>
      <c r="BU369" s="15">
        <f t="shared" si="202"/>
        <v>1646062.5995187962</v>
      </c>
      <c r="BV369" s="15">
        <f>AVERAGE([6]TOTAL_PEF!$G358:$G369)</f>
        <v>1655182.0833333333</v>
      </c>
    </row>
    <row r="370" spans="1:74">
      <c r="A370" s="2">
        <f t="shared" si="198"/>
        <v>2021</v>
      </c>
      <c r="B370" s="2">
        <f t="shared" si="199"/>
        <v>8</v>
      </c>
      <c r="C370" s="7">
        <f t="shared" si="204"/>
        <v>1251</v>
      </c>
      <c r="D370" s="7">
        <f t="shared" si="205"/>
        <v>6572</v>
      </c>
      <c r="E370" s="7">
        <f t="shared" si="206"/>
        <v>11298</v>
      </c>
      <c r="G370" s="30">
        <f>'Billing Mo'!Y370</f>
        <v>1657061.13435066</v>
      </c>
      <c r="H370" s="30">
        <f>'Billing Mo'!Z370</f>
        <v>184178</v>
      </c>
      <c r="I370" s="30">
        <f>'Billing Mo'!AC370</f>
        <v>25241</v>
      </c>
      <c r="J370" s="163">
        <f t="shared" si="189"/>
        <v>3879062</v>
      </c>
      <c r="K370" s="28">
        <f>ROUND('Billing Mo'!AE370+'Billing Mo'!AD370+'Billing Mo'!BM370-'Billing Mo'!BU370,0)</f>
        <v>2073480</v>
      </c>
      <c r="L370" s="28">
        <f>ROUND('Billing Mo'!AF370+'Billing Mo'!BQ370-'Billing Mo'!BY370,0)</f>
        <v>1210350</v>
      </c>
      <c r="M370" s="31">
        <f t="shared" si="191"/>
        <v>308213</v>
      </c>
      <c r="N370" s="28">
        <f>'Billing Mo'!AH370</f>
        <v>155490</v>
      </c>
      <c r="O370" s="28">
        <f>'Billing Mo'!AI370</f>
        <v>152723</v>
      </c>
      <c r="P370" s="28">
        <f>ROUND('Billing Mo'!AJ370,0)</f>
        <v>1855</v>
      </c>
      <c r="Q370" s="28">
        <f>ROUND('Billing Mo'!AK370,0)</f>
        <v>285164</v>
      </c>
      <c r="U370" s="145"/>
      <c r="AC370" s="7"/>
      <c r="AG370" s="15">
        <f t="shared" si="195"/>
        <v>20474681</v>
      </c>
      <c r="AH370" s="14">
        <f>[6]TOTAL_PEF!$AG370</f>
        <v>21519573.042706802</v>
      </c>
      <c r="AL370" s="25">
        <f t="shared" si="196"/>
        <v>12843581</v>
      </c>
      <c r="AM370" s="14">
        <f>[6]TOTAL_PEF!$AL370</f>
        <v>12903508.985320326</v>
      </c>
      <c r="AN370" s="15"/>
      <c r="AQ370" s="25">
        <f t="shared" si="197"/>
        <v>3263091</v>
      </c>
      <c r="AR370" s="14">
        <f>[6]TOTAL_PEF!$AQ370</f>
        <v>3464869</v>
      </c>
      <c r="AV370" s="14">
        <f t="shared" si="201"/>
        <v>12425.790912584298</v>
      </c>
      <c r="AW370" s="14">
        <f>[6]TOTAL_PEF!$AV370</f>
        <v>12985.955313753355</v>
      </c>
      <c r="BA370" s="14">
        <f t="shared" si="190"/>
        <v>70107.202088801365</v>
      </c>
      <c r="BB370" s="14">
        <f>[6]TOTAL_PEF!$BA370</f>
        <v>67876.260256519978</v>
      </c>
      <c r="BF370" s="15">
        <f>SUM(TOTAL_PEF_B!O359:O370)</f>
        <v>1855330</v>
      </c>
      <c r="BG370" s="14">
        <f>[6]TOTAL_PEF!$BF370</f>
        <v>2002755</v>
      </c>
      <c r="BK370" s="15">
        <f>SUM('Billing Mo'!AH359:AH370)</f>
        <v>1726002</v>
      </c>
      <c r="BL370" s="14">
        <f>[6]TOTAL_PEF!$BK370</f>
        <v>1533465</v>
      </c>
      <c r="BM370" s="14"/>
      <c r="BP370" s="14">
        <f t="shared" si="200"/>
        <v>40184923</v>
      </c>
      <c r="BQ370" s="14">
        <f>[6]TOTAL_PEF!$BP370</f>
        <v>41448147.167321578</v>
      </c>
      <c r="BR370" s="14"/>
      <c r="BU370" s="15">
        <f t="shared" si="202"/>
        <v>1647756.7620475683</v>
      </c>
      <c r="BV370" s="15">
        <f>AVERAGE([6]TOTAL_PEF!$G359:$G370)</f>
        <v>1657142.0833333333</v>
      </c>
    </row>
    <row r="371" spans="1:74">
      <c r="A371" s="2">
        <f t="shared" si="198"/>
        <v>2021</v>
      </c>
      <c r="B371" s="2">
        <f t="shared" si="199"/>
        <v>9</v>
      </c>
      <c r="C371" s="7">
        <f t="shared" si="204"/>
        <v>1252</v>
      </c>
      <c r="D371" s="7">
        <f t="shared" si="205"/>
        <v>6596</v>
      </c>
      <c r="E371" s="7">
        <f t="shared" si="206"/>
        <v>12236</v>
      </c>
      <c r="G371" s="30">
        <f>'Billing Mo'!Y371</f>
        <v>1658728.25366922</v>
      </c>
      <c r="H371" s="30">
        <f>'Billing Mo'!Z371</f>
        <v>184354</v>
      </c>
      <c r="I371" s="30">
        <f>'Billing Mo'!AC371</f>
        <v>25254</v>
      </c>
      <c r="J371" s="163">
        <f t="shared" si="189"/>
        <v>3910383</v>
      </c>
      <c r="K371" s="28">
        <f>ROUND('Billing Mo'!AE371+'Billing Mo'!AD371+'Billing Mo'!BM371-'Billing Mo'!BU371,0)</f>
        <v>2076794</v>
      </c>
      <c r="L371" s="28">
        <f>ROUND('Billing Mo'!AF371+'Billing Mo'!BQ371-'Billing Mo'!BY371,0)</f>
        <v>1216049</v>
      </c>
      <c r="M371" s="31">
        <f t="shared" si="191"/>
        <v>306705</v>
      </c>
      <c r="N371" s="28">
        <f>'Billing Mo'!AH371</f>
        <v>151420</v>
      </c>
      <c r="O371" s="28">
        <f>'Billing Mo'!AI371</f>
        <v>155285</v>
      </c>
      <c r="P371" s="28">
        <f>ROUND('Billing Mo'!AJ371,0)</f>
        <v>1824</v>
      </c>
      <c r="Q371" s="28">
        <f>ROUND('Billing Mo'!AK371,0)</f>
        <v>309011</v>
      </c>
      <c r="U371" s="145"/>
      <c r="AC371" s="7"/>
      <c r="AG371" s="15">
        <f t="shared" si="195"/>
        <v>20499178</v>
      </c>
      <c r="AH371" s="14">
        <f>[6]TOTAL_PEF!$AG371</f>
        <v>21546556.165027596</v>
      </c>
      <c r="AL371" s="25">
        <f t="shared" si="196"/>
        <v>12865084</v>
      </c>
      <c r="AM371" s="14">
        <f>[6]TOTAL_PEF!$AL371</f>
        <v>12916068.938224524</v>
      </c>
      <c r="AN371" s="15"/>
      <c r="AQ371" s="25">
        <f t="shared" si="197"/>
        <v>3264783</v>
      </c>
      <c r="AR371" s="14">
        <f>[6]TOTAL_PEF!$AQ371</f>
        <v>3467499</v>
      </c>
      <c r="AV371" s="14">
        <f t="shared" si="201"/>
        <v>12427.898428639925</v>
      </c>
      <c r="AW371" s="14">
        <f>[6]TOTAL_PEF!$AV371</f>
        <v>12986.899417130095</v>
      </c>
      <c r="BA371" s="14">
        <f t="shared" si="190"/>
        <v>70156.443575964833</v>
      </c>
      <c r="BB371" s="14">
        <f>[6]TOTAL_PEF!$BA371</f>
        <v>67842.672677963637</v>
      </c>
      <c r="BF371" s="15">
        <f>SUM(TOTAL_PEF_B!O360:O371)</f>
        <v>1851480</v>
      </c>
      <c r="BG371" s="14">
        <f>[6]TOTAL_PEF!$BF371</f>
        <v>2000920</v>
      </c>
      <c r="BK371" s="15">
        <f>SUM('Billing Mo'!AH360:AH371)</f>
        <v>1726002</v>
      </c>
      <c r="BL371" s="14">
        <f>[6]TOTAL_PEF!$BK371</f>
        <v>1537715</v>
      </c>
      <c r="BM371" s="14"/>
      <c r="BP371" s="14">
        <f t="shared" si="200"/>
        <v>40228739</v>
      </c>
      <c r="BQ371" s="14">
        <f>[6]TOTAL_PEF!$BP371</f>
        <v>41492735.242546573</v>
      </c>
      <c r="BR371" s="14"/>
      <c r="BU371" s="15">
        <f t="shared" si="202"/>
        <v>1649448.4661026776</v>
      </c>
      <c r="BV371" s="15">
        <f>AVERAGE([6]TOTAL_PEF!$G360:$G371)</f>
        <v>1659099.3333333333</v>
      </c>
    </row>
    <row r="372" spans="1:74">
      <c r="A372" s="2">
        <f t="shared" si="198"/>
        <v>2021</v>
      </c>
      <c r="B372" s="2">
        <f t="shared" si="199"/>
        <v>10</v>
      </c>
      <c r="C372" s="7">
        <f t="shared" si="204"/>
        <v>1154</v>
      </c>
      <c r="D372" s="7">
        <f t="shared" si="205"/>
        <v>6320</v>
      </c>
      <c r="E372" s="7">
        <f t="shared" si="206"/>
        <v>11708</v>
      </c>
      <c r="G372" s="30">
        <f>'Billing Mo'!Y372</f>
        <v>1660395.37298779</v>
      </c>
      <c r="H372" s="30">
        <f>'Billing Mo'!Z372</f>
        <v>184528</v>
      </c>
      <c r="I372" s="30">
        <f>'Billing Mo'!AC372</f>
        <v>25282</v>
      </c>
      <c r="J372" s="163">
        <f t="shared" si="189"/>
        <v>3676523</v>
      </c>
      <c r="K372" s="28">
        <f>ROUND('Billing Mo'!AE372+'Billing Mo'!AD372+'Billing Mo'!BM372-'Billing Mo'!BU372,0)</f>
        <v>1915494</v>
      </c>
      <c r="L372" s="28">
        <f>ROUND('Billing Mo'!AF372+'Billing Mo'!BQ372-'Billing Mo'!BY372,0)</f>
        <v>1166225</v>
      </c>
      <c r="M372" s="31">
        <f t="shared" si="191"/>
        <v>296962</v>
      </c>
      <c r="N372" s="28">
        <f>'Billing Mo'!AH372</f>
        <v>143927</v>
      </c>
      <c r="O372" s="28">
        <f>'Billing Mo'!AI372</f>
        <v>153035</v>
      </c>
      <c r="P372" s="28">
        <f>ROUND('Billing Mo'!AJ372,0)</f>
        <v>1852</v>
      </c>
      <c r="Q372" s="28">
        <f>ROUND('Billing Mo'!AK372,0)</f>
        <v>295990</v>
      </c>
      <c r="U372" s="145"/>
      <c r="AC372" s="7"/>
      <c r="AG372" s="15">
        <f t="shared" si="195"/>
        <v>20547277</v>
      </c>
      <c r="AH372" s="14">
        <f>[6]TOTAL_PEF!$AG372</f>
        <v>21569098.789881371</v>
      </c>
      <c r="AL372" s="25">
        <f t="shared" si="196"/>
        <v>12895055</v>
      </c>
      <c r="AM372" s="14">
        <f>[6]TOTAL_PEF!$AL372</f>
        <v>12928777.350572366</v>
      </c>
      <c r="AN372" s="15"/>
      <c r="AQ372" s="25">
        <f t="shared" si="197"/>
        <v>3268104</v>
      </c>
      <c r="AR372" s="14">
        <f>[6]TOTAL_PEF!$AQ372</f>
        <v>3470129</v>
      </c>
      <c r="AV372" s="14">
        <f t="shared" si="201"/>
        <v>12444.314519981606</v>
      </c>
      <c r="AW372" s="14">
        <f>[6]TOTAL_PEF!$AV372</f>
        <v>12985.18884514317</v>
      </c>
      <c r="BA372" s="14">
        <f t="shared" si="190"/>
        <v>70251.850493222737</v>
      </c>
      <c r="BB372" s="14">
        <f>[6]TOTAL_PEF!$BA372</f>
        <v>67810.110329418196</v>
      </c>
      <c r="BF372" s="15">
        <f>SUM(TOTAL_PEF_B!O361:O372)</f>
        <v>1848506</v>
      </c>
      <c r="BG372" s="14">
        <f>[6]TOTAL_PEF!$BF372</f>
        <v>1999103</v>
      </c>
      <c r="BK372" s="15">
        <f>SUM('Billing Mo'!AH361:AH372)</f>
        <v>1726002</v>
      </c>
      <c r="BL372" s="14">
        <f>[6]TOTAL_PEF!$BK372</f>
        <v>1541466</v>
      </c>
      <c r="BM372" s="14"/>
      <c r="BP372" s="14">
        <f t="shared" si="200"/>
        <v>40307130</v>
      </c>
      <c r="BQ372" s="14">
        <f>[6]TOTAL_PEF!$BP372</f>
        <v>41532550.279748194</v>
      </c>
      <c r="BR372" s="14"/>
      <c r="BU372" s="15">
        <f t="shared" si="202"/>
        <v>1651137.7116841283</v>
      </c>
      <c r="BV372" s="15">
        <f>AVERAGE([6]TOTAL_PEF!$G361:$G372)</f>
        <v>1661053.9166666667</v>
      </c>
    </row>
    <row r="373" spans="1:74">
      <c r="A373" s="2">
        <f t="shared" si="198"/>
        <v>2021</v>
      </c>
      <c r="B373" s="2">
        <f t="shared" si="199"/>
        <v>11</v>
      </c>
      <c r="C373" s="7">
        <f t="shared" si="204"/>
        <v>932</v>
      </c>
      <c r="D373" s="7">
        <f t="shared" si="205"/>
        <v>5718</v>
      </c>
      <c r="E373" s="7">
        <f t="shared" si="206"/>
        <v>11075</v>
      </c>
      <c r="G373" s="30">
        <f>'Billing Mo'!Y373</f>
        <v>1662062.49230636</v>
      </c>
      <c r="H373" s="30">
        <f>'Billing Mo'!Z373</f>
        <v>184703</v>
      </c>
      <c r="I373" s="30">
        <f>'Billing Mo'!AC373</f>
        <v>25322</v>
      </c>
      <c r="J373" s="163">
        <f t="shared" si="189"/>
        <v>3187408</v>
      </c>
      <c r="K373" s="28">
        <f>ROUND('Billing Mo'!AE373+'Billing Mo'!AD373+'Billing Mo'!BM373-'Billing Mo'!BU373,0)</f>
        <v>1548603</v>
      </c>
      <c r="L373" s="28">
        <f>ROUND('Billing Mo'!AF373+'Billing Mo'!BQ373-'Billing Mo'!BY373,0)</f>
        <v>1056083</v>
      </c>
      <c r="M373" s="31">
        <f t="shared" si="191"/>
        <v>300473</v>
      </c>
      <c r="N373" s="28">
        <f>'Billing Mo'!AH373</f>
        <v>147080</v>
      </c>
      <c r="O373" s="28">
        <f>'Billing Mo'!AI373</f>
        <v>153393</v>
      </c>
      <c r="P373" s="28">
        <f>ROUND('Billing Mo'!AJ373,0)</f>
        <v>1820</v>
      </c>
      <c r="Q373" s="28">
        <f>ROUND('Billing Mo'!AK373,0)</f>
        <v>280429</v>
      </c>
      <c r="U373" s="145"/>
      <c r="AC373" s="7"/>
      <c r="AG373" s="15">
        <f t="shared" si="195"/>
        <v>20596465</v>
      </c>
      <c r="AH373" s="14">
        <f>[6]TOTAL_PEF!$AG373</f>
        <v>21584851.834155157</v>
      </c>
      <c r="AL373" s="25">
        <f t="shared" si="196"/>
        <v>12927352</v>
      </c>
      <c r="AM373" s="14">
        <f>[6]TOTAL_PEF!$AL373</f>
        <v>12941477.123403667</v>
      </c>
      <c r="AN373" s="15"/>
      <c r="AQ373" s="25">
        <f t="shared" si="197"/>
        <v>3271697</v>
      </c>
      <c r="AR373" s="14">
        <f>[6]TOTAL_PEF!$AQ373</f>
        <v>3472762</v>
      </c>
      <c r="AV373" s="14">
        <f t="shared" si="201"/>
        <v>12461.374462354759</v>
      </c>
      <c r="AW373" s="14">
        <f>[6]TOTAL_PEF!$AV373</f>
        <v>12979.421047795629</v>
      </c>
      <c r="BA373" s="14">
        <f t="shared" si="190"/>
        <v>70359.828445779727</v>
      </c>
      <c r="BB373" s="14">
        <f>[6]TOTAL_PEF!$BA373</f>
        <v>67777.716159022035</v>
      </c>
      <c r="BF373" s="15">
        <f>SUM(TOTAL_PEF_B!O362:O373)</f>
        <v>1845525</v>
      </c>
      <c r="BG373" s="14">
        <f>[6]TOTAL_PEF!$BF373</f>
        <v>1997289</v>
      </c>
      <c r="BK373" s="15">
        <f>SUM('Billing Mo'!AH362:AH373)</f>
        <v>1726002</v>
      </c>
      <c r="BL373" s="14">
        <f>[6]TOTAL_PEF!$BK373</f>
        <v>1546113</v>
      </c>
      <c r="BM373" s="14"/>
      <c r="BP373" s="14">
        <f t="shared" si="200"/>
        <v>40389201</v>
      </c>
      <c r="BQ373" s="14">
        <f>[6]TOTAL_PEF!$BP373</f>
        <v>41566469.096853286</v>
      </c>
      <c r="BR373" s="14"/>
      <c r="BU373" s="15">
        <f t="shared" si="202"/>
        <v>1652824.4987919249</v>
      </c>
      <c r="BV373" s="15">
        <f>AVERAGE([6]TOTAL_PEF!$G362:$G373)</f>
        <v>1663005.75</v>
      </c>
    </row>
    <row r="374" spans="1:74">
      <c r="A374" s="2">
        <f t="shared" si="198"/>
        <v>2021</v>
      </c>
      <c r="B374" s="2">
        <f t="shared" si="199"/>
        <v>12</v>
      </c>
      <c r="C374" s="7">
        <f t="shared" si="204"/>
        <v>872</v>
      </c>
      <c r="D374" s="7">
        <f t="shared" si="205"/>
        <v>5449</v>
      </c>
      <c r="E374" s="7">
        <f t="shared" si="206"/>
        <v>10255</v>
      </c>
      <c r="G374" s="30">
        <f>'Billing Mo'!Y374</f>
        <v>1663729.6116249301</v>
      </c>
      <c r="H374" s="30">
        <f>'Billing Mo'!Z374</f>
        <v>184877</v>
      </c>
      <c r="I374" s="30">
        <f>'Billing Mo'!AC374</f>
        <v>25276</v>
      </c>
      <c r="J374" s="163">
        <f t="shared" si="189"/>
        <v>3000280</v>
      </c>
      <c r="K374" s="28">
        <f>ROUND('Billing Mo'!AE374+'Billing Mo'!AD374+'Billing Mo'!BM374-'Billing Mo'!BU374,0)</f>
        <v>1451204</v>
      </c>
      <c r="L374" s="28">
        <f>ROUND('Billing Mo'!AF374+'Billing Mo'!BQ374-'Billing Mo'!BY374,0)</f>
        <v>1007463</v>
      </c>
      <c r="M374" s="31">
        <f t="shared" si="191"/>
        <v>280557</v>
      </c>
      <c r="N374" s="28">
        <f>'Billing Mo'!AH374</f>
        <v>133330</v>
      </c>
      <c r="O374" s="28">
        <f>'Billing Mo'!AI374</f>
        <v>147227</v>
      </c>
      <c r="P374" s="28">
        <f>ROUND('Billing Mo'!AJ374,0)</f>
        <v>1845</v>
      </c>
      <c r="Q374" s="28">
        <f>ROUND('Billing Mo'!AK374,0)</f>
        <v>259211</v>
      </c>
      <c r="U374" s="145"/>
      <c r="AC374" s="7"/>
      <c r="AG374" s="15">
        <f t="shared" si="195"/>
        <v>20604575</v>
      </c>
      <c r="AH374" s="14">
        <f>[6]TOTAL_PEF!$AG374</f>
        <v>21598914.376387119</v>
      </c>
      <c r="AL374" s="25">
        <f t="shared" si="196"/>
        <v>12938598</v>
      </c>
      <c r="AM374" s="14">
        <f>[6]TOTAL_PEF!$AL374</f>
        <v>12953885.580672044</v>
      </c>
      <c r="AN374" s="15"/>
      <c r="AQ374" s="25">
        <f t="shared" si="197"/>
        <v>3273556</v>
      </c>
      <c r="AR374" s="14">
        <f>[6]TOTAL_PEF!$AQ374</f>
        <v>3475400</v>
      </c>
      <c r="AV374" s="14">
        <f t="shared" si="201"/>
        <v>12453.590248928855</v>
      </c>
      <c r="AW374" s="14">
        <f>[6]TOTAL_PEF!$AV374</f>
        <v>12972.671559523902</v>
      </c>
      <c r="BA374" s="14">
        <f t="shared" si="190"/>
        <v>70353.293546125875</v>
      </c>
      <c r="BB374" s="14">
        <f>[6]TOTAL_PEF!$BA374</f>
        <v>67744.040494803499</v>
      </c>
      <c r="BF374" s="15">
        <f>SUM(TOTAL_PEF_B!O363:O374)</f>
        <v>1838114</v>
      </c>
      <c r="BG374" s="14">
        <f>[6]TOTAL_PEF!$BF374</f>
        <v>1995459</v>
      </c>
      <c r="BK374" s="15">
        <f>SUM('Billing Mo'!AH363:AH374)</f>
        <v>1726001</v>
      </c>
      <c r="BL374" s="14">
        <f>[6]TOTAL_PEF!$BK374</f>
        <v>1550000</v>
      </c>
      <c r="BM374" s="14"/>
      <c r="BP374" s="14">
        <f t="shared" si="200"/>
        <v>40402978</v>
      </c>
      <c r="BQ374" s="14">
        <f>[6]TOTAL_PEF!$BP374</f>
        <v>41597635.096353628</v>
      </c>
      <c r="BR374" s="14"/>
      <c r="BU374" s="15">
        <f t="shared" si="202"/>
        <v>1654508.8274260685</v>
      </c>
      <c r="BV374" s="15">
        <f>AVERAGE([6]TOTAL_PEF!$G363:$G374)</f>
        <v>1664955</v>
      </c>
    </row>
    <row r="375" spans="1:74">
      <c r="A375" s="2">
        <f t="shared" si="198"/>
        <v>2022</v>
      </c>
      <c r="B375" s="2">
        <f t="shared" si="199"/>
        <v>1</v>
      </c>
      <c r="C375" s="7">
        <f t="shared" si="204"/>
        <v>1010</v>
      </c>
      <c r="D375" s="7">
        <f t="shared" si="205"/>
        <v>5472</v>
      </c>
      <c r="E375" s="7">
        <f t="shared" si="206"/>
        <v>9891</v>
      </c>
      <c r="G375" s="30">
        <f>'Billing Mo'!Y375</f>
        <v>1665396.7309435001</v>
      </c>
      <c r="H375" s="30">
        <f>'Billing Mo'!Z375</f>
        <v>185051</v>
      </c>
      <c r="I375" s="30">
        <f>'Billing Mo'!AC375</f>
        <v>25322</v>
      </c>
      <c r="J375" s="163">
        <f t="shared" si="189"/>
        <v>3225355</v>
      </c>
      <c r="K375" s="28">
        <f>ROUND('Billing Mo'!AE375+'Billing Mo'!AD375+'Billing Mo'!BM375-'Billing Mo'!BU375,0)</f>
        <v>1682382</v>
      </c>
      <c r="L375" s="28">
        <f>ROUND('Billing Mo'!AF375+'Billing Mo'!BQ375-'Billing Mo'!BY375,0)</f>
        <v>1012577</v>
      </c>
      <c r="M375" s="31">
        <f t="shared" si="191"/>
        <v>278091</v>
      </c>
      <c r="N375" s="28">
        <f>'Billing Mo'!AH375</f>
        <v>132420</v>
      </c>
      <c r="O375" s="28">
        <f>'Billing Mo'!AI375</f>
        <v>145671</v>
      </c>
      <c r="P375" s="28">
        <f>ROUND('Billing Mo'!AJ375,0)</f>
        <v>1843</v>
      </c>
      <c r="Q375" s="28">
        <f>ROUND('Billing Mo'!AK375,0)</f>
        <v>250462</v>
      </c>
      <c r="U375" s="145"/>
      <c r="AC375" s="7"/>
      <c r="AG375" s="15">
        <f t="shared" si="195"/>
        <v>20594747</v>
      </c>
      <c r="AH375" s="14">
        <f>[6]TOTAL_PEF!$AG375</f>
        <v>21616938.434223928</v>
      </c>
      <c r="AL375" s="25">
        <f t="shared" si="196"/>
        <v>12948415</v>
      </c>
      <c r="AM375" s="14">
        <f>[6]TOTAL_PEF!$AL375</f>
        <v>12966185.516284302</v>
      </c>
      <c r="AN375" s="15"/>
      <c r="AQ375" s="25">
        <f t="shared" si="197"/>
        <v>3274923</v>
      </c>
      <c r="AR375" s="14">
        <f>[6]TOTAL_PEF!$AQ375</f>
        <v>3478041</v>
      </c>
      <c r="AV375" s="14">
        <f t="shared" si="201"/>
        <v>12435.009464798441</v>
      </c>
      <c r="AW375" s="14">
        <f>[6]TOTAL_PEF!$AV375</f>
        <v>12968.334525366279</v>
      </c>
      <c r="BA375" s="14">
        <f t="shared" si="190"/>
        <v>70339.135890659512</v>
      </c>
      <c r="BB375" s="14">
        <f>[6]TOTAL_PEF!$BA375</f>
        <v>67710.043258319318</v>
      </c>
      <c r="BF375" s="15">
        <f>SUM(TOTAL_PEF_B!O364:O375)</f>
        <v>1831564</v>
      </c>
      <c r="BG375" s="14">
        <f>[6]TOTAL_PEF!$BF375</f>
        <v>1993643</v>
      </c>
      <c r="BK375" s="15">
        <f>SUM('Billing Mo'!AH364:AH375)</f>
        <v>1726001</v>
      </c>
      <c r="BL375" s="14">
        <f>[6]TOTAL_PEF!$BK375</f>
        <v>1550000</v>
      </c>
      <c r="BM375" s="14"/>
      <c r="BP375" s="14">
        <f t="shared" si="200"/>
        <v>40397758</v>
      </c>
      <c r="BQ375" s="14">
        <f>[6]TOTAL_PEF!$BP375</f>
        <v>41628784.089802697</v>
      </c>
      <c r="BR375" s="14"/>
      <c r="BU375" s="15">
        <f t="shared" si="202"/>
        <v>1656190.6975865595</v>
      </c>
      <c r="BV375" s="15">
        <f>AVERAGE([6]TOTAL_PEF!$G364:$G375)</f>
        <v>1666901.6666666667</v>
      </c>
    </row>
    <row r="376" spans="1:74">
      <c r="A376" s="2">
        <f t="shared" si="198"/>
        <v>2022</v>
      </c>
      <c r="B376" s="2">
        <f t="shared" si="199"/>
        <v>2</v>
      </c>
      <c r="C376" s="7">
        <f t="shared" si="204"/>
        <v>962</v>
      </c>
      <c r="D376" s="7">
        <f t="shared" si="205"/>
        <v>5103</v>
      </c>
      <c r="E376" s="7">
        <f t="shared" si="206"/>
        <v>9841</v>
      </c>
      <c r="G376" s="30">
        <f>'Billing Mo'!Y376</f>
        <v>1667063.8502620801</v>
      </c>
      <c r="H376" s="30">
        <f>'Billing Mo'!Z376</f>
        <v>185226</v>
      </c>
      <c r="I376" s="30">
        <f>'Billing Mo'!AC376</f>
        <v>25330</v>
      </c>
      <c r="J376" s="163">
        <f t="shared" ref="J376:J439" si="207">SUM(K376:M376,P376:Q376)</f>
        <v>3086202</v>
      </c>
      <c r="K376" s="28">
        <f>ROUND('Billing Mo'!AE376+'Billing Mo'!AD376+'Billing Mo'!BM376-'Billing Mo'!BU376,0)</f>
        <v>1604080</v>
      </c>
      <c r="L376" s="28">
        <f>ROUND('Billing Mo'!AF376+'Billing Mo'!BQ376-'Billing Mo'!BY376,0)</f>
        <v>945116</v>
      </c>
      <c r="M376" s="31">
        <f t="shared" si="191"/>
        <v>285946</v>
      </c>
      <c r="N376" s="28">
        <f>'Billing Mo'!AH376</f>
        <v>133955</v>
      </c>
      <c r="O376" s="28">
        <f>'Billing Mo'!AI376</f>
        <v>151991</v>
      </c>
      <c r="P376" s="28">
        <f>ROUND('Billing Mo'!AJ376,0)</f>
        <v>1800</v>
      </c>
      <c r="Q376" s="28">
        <f>ROUND('Billing Mo'!AK376,0)</f>
        <v>249260</v>
      </c>
      <c r="U376" s="145"/>
      <c r="AC376" s="7"/>
      <c r="AG376" s="15">
        <f t="shared" si="195"/>
        <v>20630975</v>
      </c>
      <c r="AH376" s="14">
        <f>[6]TOTAL_PEF!$AG376</f>
        <v>21633164.414238013</v>
      </c>
      <c r="AL376" s="25">
        <f t="shared" si="196"/>
        <v>12978682</v>
      </c>
      <c r="AM376" s="14">
        <f>[6]TOTAL_PEF!$AL376</f>
        <v>12978673.588948376</v>
      </c>
      <c r="AN376" s="15"/>
      <c r="AQ376" s="25">
        <f t="shared" si="197"/>
        <v>3276266</v>
      </c>
      <c r="AR376" s="14">
        <f>[6]TOTAL_PEF!$AQ376</f>
        <v>3480683</v>
      </c>
      <c r="AV376" s="14">
        <f t="shared" si="201"/>
        <v>12444.265014852112</v>
      </c>
      <c r="AW376" s="14">
        <f>[6]TOTAL_PEF!$AV376</f>
        <v>12962.950239252497</v>
      </c>
      <c r="BA376" s="14">
        <f t="shared" si="190"/>
        <v>70436.084159226317</v>
      </c>
      <c r="BB376" s="14">
        <f>[6]TOTAL_PEF!$BA376</f>
        <v>67677.243142559761</v>
      </c>
      <c r="BF376" s="15">
        <f>SUM(TOTAL_PEF_B!O365:O376)</f>
        <v>1831166</v>
      </c>
      <c r="BG376" s="14">
        <f>[6]TOTAL_PEF!$BF376</f>
        <v>1991838</v>
      </c>
      <c r="BK376" s="15">
        <f>SUM('Billing Mo'!AH365:AH376)</f>
        <v>1726001</v>
      </c>
      <c r="BL376" s="14">
        <f>[6]TOTAL_PEF!$BK376</f>
        <v>1550000</v>
      </c>
      <c r="BM376" s="14"/>
      <c r="BP376" s="14">
        <f t="shared" si="200"/>
        <v>40465172</v>
      </c>
      <c r="BQ376" s="14">
        <f>[6]TOTAL_PEF!$BP376</f>
        <v>41658335.142480858</v>
      </c>
      <c r="BR376" s="14"/>
      <c r="BU376" s="15">
        <f t="shared" si="202"/>
        <v>1657870.1092733983</v>
      </c>
      <c r="BV376" s="15">
        <f>AVERAGE([6]TOTAL_PEF!$G365:$G376)</f>
        <v>1668845.75</v>
      </c>
    </row>
    <row r="377" spans="1:74">
      <c r="A377" s="2">
        <f t="shared" si="198"/>
        <v>2022</v>
      </c>
      <c r="B377" s="2">
        <f t="shared" si="199"/>
        <v>3</v>
      </c>
      <c r="C377" s="7">
        <f t="shared" si="204"/>
        <v>855</v>
      </c>
      <c r="D377" s="7">
        <f t="shared" si="205"/>
        <v>5083</v>
      </c>
      <c r="E377" s="7">
        <f t="shared" si="206"/>
        <v>9894</v>
      </c>
      <c r="G377" s="30">
        <f>'Billing Mo'!Y377</f>
        <v>1668730.9695806501</v>
      </c>
      <c r="H377" s="30">
        <f>'Billing Mo'!Z377</f>
        <v>185400</v>
      </c>
      <c r="I377" s="30">
        <f>'Billing Mo'!AC377</f>
        <v>25324</v>
      </c>
      <c r="J377" s="163">
        <f t="shared" si="207"/>
        <v>2904482</v>
      </c>
      <c r="K377" s="28">
        <f>ROUND('Billing Mo'!AE377+'Billing Mo'!AD377+'Billing Mo'!BM377-'Billing Mo'!BU377,0)</f>
        <v>1427580</v>
      </c>
      <c r="L377" s="28">
        <f>ROUND('Billing Mo'!AF377+'Billing Mo'!BQ377-'Billing Mo'!BY377,0)</f>
        <v>942300</v>
      </c>
      <c r="M377" s="31">
        <f t="shared" si="191"/>
        <v>282207</v>
      </c>
      <c r="N377" s="28">
        <f>'Billing Mo'!AH377</f>
        <v>135956</v>
      </c>
      <c r="O377" s="28">
        <f>'Billing Mo'!AI377</f>
        <v>146251</v>
      </c>
      <c r="P377" s="28">
        <f>ROUND('Billing Mo'!AJ377,0)</f>
        <v>1846</v>
      </c>
      <c r="Q377" s="28">
        <f>ROUND('Billing Mo'!AK377,0)</f>
        <v>250549</v>
      </c>
      <c r="U377" s="145"/>
      <c r="AC377" s="7"/>
      <c r="AG377" s="15">
        <f t="shared" si="195"/>
        <v>20647339</v>
      </c>
      <c r="AH377" s="14">
        <f>[6]TOTAL_PEF!$AG377</f>
        <v>21646857.112692401</v>
      </c>
      <c r="AL377" s="25">
        <f t="shared" si="196"/>
        <v>12996577</v>
      </c>
      <c r="AM377" s="14">
        <f>[6]TOTAL_PEF!$AL377</f>
        <v>12991302.58919156</v>
      </c>
      <c r="AN377" s="15"/>
      <c r="AQ377" s="25">
        <f t="shared" si="197"/>
        <v>3277470</v>
      </c>
      <c r="AR377" s="14">
        <f>[6]TOTAL_PEF!$AQ377</f>
        <v>3483325</v>
      </c>
      <c r="AV377" s="14">
        <f t="shared" si="201"/>
        <v>12441.550750035993</v>
      </c>
      <c r="AW377" s="14">
        <f>[6]TOTAL_PEF!$AV377</f>
        <v>12956.081651340666</v>
      </c>
      <c r="BA377" s="14">
        <f t="shared" si="190"/>
        <v>70465.926850658274</v>
      </c>
      <c r="BB377" s="14">
        <f>[6]TOTAL_PEF!$BA377</f>
        <v>67645.418324350743</v>
      </c>
      <c r="BF377" s="15">
        <f>SUM(TOTAL_PEF_B!O366:O377)</f>
        <v>1827679</v>
      </c>
      <c r="BG377" s="14">
        <f>[6]TOTAL_PEF!$BF377</f>
        <v>1990066</v>
      </c>
      <c r="BK377" s="15">
        <f>SUM('Billing Mo'!AH366:AH377)</f>
        <v>1726001</v>
      </c>
      <c r="BL377" s="14">
        <f>[6]TOTAL_PEF!$BK377</f>
        <v>1550000</v>
      </c>
      <c r="BM377" s="14"/>
      <c r="BP377" s="14">
        <f t="shared" si="200"/>
        <v>40497122</v>
      </c>
      <c r="BQ377" s="14">
        <f>[6]TOTAL_PEF!$BP377</f>
        <v>41685526.841178425</v>
      </c>
      <c r="BR377" s="14"/>
      <c r="BU377" s="15">
        <f t="shared" si="202"/>
        <v>1659547.062486585</v>
      </c>
      <c r="BV377" s="15">
        <f>AVERAGE([6]TOTAL_PEF!$G366:$G377)</f>
        <v>1670787.3333333333</v>
      </c>
    </row>
    <row r="378" spans="1:74">
      <c r="A378" s="2">
        <f t="shared" si="198"/>
        <v>2022</v>
      </c>
      <c r="B378" s="2">
        <f t="shared" si="199"/>
        <v>4</v>
      </c>
      <c r="C378" s="7">
        <f t="shared" si="204"/>
        <v>808</v>
      </c>
      <c r="D378" s="7">
        <f t="shared" si="205"/>
        <v>5300</v>
      </c>
      <c r="E378" s="7">
        <f t="shared" si="206"/>
        <v>10095</v>
      </c>
      <c r="G378" s="30">
        <f>'Billing Mo'!Y378</f>
        <v>1670398.0888992299</v>
      </c>
      <c r="H378" s="30">
        <f>'Billing Mo'!Z378</f>
        <v>185574</v>
      </c>
      <c r="I378" s="30">
        <f>'Billing Mo'!AC378</f>
        <v>25287</v>
      </c>
      <c r="J378" s="163">
        <f t="shared" si="207"/>
        <v>2880127</v>
      </c>
      <c r="K378" s="28">
        <f>ROUND('Billing Mo'!AE378+'Billing Mo'!AD378+'Billing Mo'!BM378-'Billing Mo'!BU378,0)</f>
        <v>1349740</v>
      </c>
      <c r="L378" s="28">
        <f>ROUND('Billing Mo'!AF378+'Billing Mo'!BQ378-'Billing Mo'!BY378,0)</f>
        <v>983545</v>
      </c>
      <c r="M378" s="31">
        <f t="shared" si="191"/>
        <v>289736</v>
      </c>
      <c r="N378" s="28">
        <f>'Billing Mo'!AH378</f>
        <v>143569</v>
      </c>
      <c r="O378" s="28">
        <f>'Billing Mo'!AI378</f>
        <v>146167</v>
      </c>
      <c r="P378" s="28">
        <f>ROUND('Billing Mo'!AJ378,0)</f>
        <v>1822</v>
      </c>
      <c r="Q378" s="28">
        <f>ROUND('Billing Mo'!AK378,0)</f>
        <v>255284</v>
      </c>
      <c r="U378" s="145"/>
      <c r="AC378" s="7"/>
      <c r="AG378" s="15">
        <f t="shared" si="195"/>
        <v>20610523</v>
      </c>
      <c r="AH378" s="14">
        <f>[6]TOTAL_PEF!$AG378</f>
        <v>21661029.269234356</v>
      </c>
      <c r="AL378" s="25">
        <f t="shared" si="196"/>
        <v>12979301</v>
      </c>
      <c r="AM378" s="14">
        <f>[6]TOTAL_PEF!$AL378</f>
        <v>13003930.98054187</v>
      </c>
      <c r="AN378" s="15"/>
      <c r="AQ378" s="25">
        <f t="shared" si="197"/>
        <v>3278186</v>
      </c>
      <c r="AR378" s="14">
        <f>[6]TOTAL_PEF!$AQ378</f>
        <v>3485969</v>
      </c>
      <c r="AV378" s="14">
        <f t="shared" si="201"/>
        <v>12406.847786405515</v>
      </c>
      <c r="AW378" s="14">
        <f>[6]TOTAL_PEF!$AV378</f>
        <v>12949.534994730024</v>
      </c>
      <c r="BA378" s="14">
        <f t="shared" si="190"/>
        <v>70305.328253647254</v>
      </c>
      <c r="BB378" s="14">
        <f>[6]TOTAL_PEF!$BA378</f>
        <v>67613.799169945923</v>
      </c>
      <c r="BF378" s="15">
        <f>SUM(TOTAL_PEF_B!O367:O378)</f>
        <v>1814931</v>
      </c>
      <c r="BG378" s="14">
        <f>[6]TOTAL_PEF!$BF378</f>
        <v>1988304</v>
      </c>
      <c r="BK378" s="15">
        <f>SUM('Billing Mo'!AH367:AH378)</f>
        <v>1726001</v>
      </c>
      <c r="BL378" s="14">
        <f>[6]TOTAL_PEF!$BK378</f>
        <v>1550000</v>
      </c>
      <c r="BM378" s="14"/>
      <c r="BP378" s="14">
        <f t="shared" si="200"/>
        <v>40430972</v>
      </c>
      <c r="BQ378" s="14">
        <f>[6]TOTAL_PEF!$BP378</f>
        <v>41713209.389070682</v>
      </c>
      <c r="BR378" s="14"/>
      <c r="BU378" s="15">
        <f t="shared" si="202"/>
        <v>1661221.5572261193</v>
      </c>
      <c r="BV378" s="15">
        <f>AVERAGE([6]TOTAL_PEF!$G367:$G378)</f>
        <v>1672726.4166666667</v>
      </c>
    </row>
    <row r="379" spans="1:74">
      <c r="A379" s="2">
        <f t="shared" si="198"/>
        <v>2022</v>
      </c>
      <c r="B379" s="2">
        <f t="shared" si="199"/>
        <v>5</v>
      </c>
      <c r="C379" s="7">
        <f t="shared" si="204"/>
        <v>946</v>
      </c>
      <c r="D379" s="7">
        <f t="shared" si="205"/>
        <v>5927</v>
      </c>
      <c r="E379" s="7">
        <f t="shared" si="206"/>
        <v>10631</v>
      </c>
      <c r="G379" s="30">
        <f>'Billing Mo'!Y379</f>
        <v>1672065.2082177999</v>
      </c>
      <c r="H379" s="30">
        <f>'Billing Mo'!Z379</f>
        <v>185748</v>
      </c>
      <c r="I379" s="30">
        <f>'Billing Mo'!AC379</f>
        <v>25325</v>
      </c>
      <c r="J379" s="163">
        <f t="shared" si="207"/>
        <v>3258897</v>
      </c>
      <c r="K379" s="28">
        <f>ROUND('Billing Mo'!AE379+'Billing Mo'!AD379+'Billing Mo'!BM379-'Billing Mo'!BU379,0)</f>
        <v>1582043</v>
      </c>
      <c r="L379" s="28">
        <f>ROUND('Billing Mo'!AF379+'Billing Mo'!BQ379-'Billing Mo'!BY379,0)</f>
        <v>1100871</v>
      </c>
      <c r="M379" s="31">
        <f t="shared" si="191"/>
        <v>304960</v>
      </c>
      <c r="N379" s="28">
        <f>'Billing Mo'!AH379</f>
        <v>146935</v>
      </c>
      <c r="O379" s="28">
        <f>'Billing Mo'!AI379</f>
        <v>158025</v>
      </c>
      <c r="P379" s="28">
        <f>ROUND('Billing Mo'!AJ379,0)</f>
        <v>1802</v>
      </c>
      <c r="Q379" s="28">
        <f>ROUND('Billing Mo'!AK379,0)</f>
        <v>269221</v>
      </c>
      <c r="U379" s="145"/>
      <c r="AC379" s="7"/>
      <c r="AG379" s="15">
        <f t="shared" si="195"/>
        <v>20661549</v>
      </c>
      <c r="AH379" s="14">
        <f>[6]TOTAL_PEF!$AG379</f>
        <v>21678224.521386724</v>
      </c>
      <c r="AL379" s="25">
        <f t="shared" si="196"/>
        <v>13032010</v>
      </c>
      <c r="AM379" s="14">
        <f>[6]TOTAL_PEF!$AL379</f>
        <v>13016503.537086993</v>
      </c>
      <c r="AN379" s="15"/>
      <c r="AQ379" s="25">
        <f t="shared" si="197"/>
        <v>3279045</v>
      </c>
      <c r="AR379" s="14">
        <f>[6]TOTAL_PEF!$AQ379</f>
        <v>3488615</v>
      </c>
      <c r="AV379" s="14">
        <f t="shared" si="201"/>
        <v>12425.057791347737</v>
      </c>
      <c r="AW379" s="14">
        <f>[6]TOTAL_PEF!$AV379</f>
        <v>12944.828661123131</v>
      </c>
      <c r="BA379" s="14">
        <f t="shared" ref="BA379:BA442" si="208">AL379/AVERAGE(H368:H379)*1000</f>
        <v>70523.891492214301</v>
      </c>
      <c r="BB379" s="14">
        <f>[6]TOTAL_PEF!$BA379</f>
        <v>67582.09789447712</v>
      </c>
      <c r="BF379" s="15">
        <f>SUM(TOTAL_PEF_B!O368:O379)</f>
        <v>1820698</v>
      </c>
      <c r="BG379" s="14">
        <f>[6]TOTAL_PEF!$BF379</f>
        <v>1986546</v>
      </c>
      <c r="BK379" s="15">
        <f>SUM('Billing Mo'!AH368:AH379)</f>
        <v>1726001</v>
      </c>
      <c r="BL379" s="14">
        <f>[6]TOTAL_PEF!$BK379</f>
        <v>1550000</v>
      </c>
      <c r="BM379" s="14"/>
      <c r="BP379" s="14">
        <f t="shared" si="200"/>
        <v>40541307</v>
      </c>
      <c r="BQ379" s="14">
        <f>[6]TOTAL_PEF!$BP379</f>
        <v>41743865.197768167</v>
      </c>
      <c r="BR379" s="14"/>
      <c r="BU379" s="15">
        <f t="shared" si="202"/>
        <v>1662893.5934919992</v>
      </c>
      <c r="BV379" s="15">
        <f>AVERAGE([6]TOTAL_PEF!$G368:$G379)</f>
        <v>1674662.9166666667</v>
      </c>
    </row>
    <row r="380" spans="1:74">
      <c r="A380" s="2">
        <f t="shared" si="198"/>
        <v>2022</v>
      </c>
      <c r="B380" s="2">
        <f t="shared" si="199"/>
        <v>6</v>
      </c>
      <c r="C380" s="7">
        <f t="shared" si="204"/>
        <v>1136</v>
      </c>
      <c r="D380" s="7">
        <f t="shared" si="205"/>
        <v>6405</v>
      </c>
      <c r="E380" s="7">
        <f t="shared" si="206"/>
        <v>11620</v>
      </c>
      <c r="G380" s="30">
        <f>'Billing Mo'!Y380</f>
        <v>1673732.3275363799</v>
      </c>
      <c r="H380" s="30">
        <f>'Billing Mo'!Z380</f>
        <v>185923</v>
      </c>
      <c r="I380" s="30">
        <f>'Billing Mo'!AC380</f>
        <v>25279</v>
      </c>
      <c r="J380" s="163">
        <f t="shared" si="207"/>
        <v>3696354</v>
      </c>
      <c r="K380" s="28">
        <f>ROUND('Billing Mo'!AE380+'Billing Mo'!AD380+'Billing Mo'!BM380-'Billing Mo'!BU380,0)</f>
        <v>1901119</v>
      </c>
      <c r="L380" s="28">
        <f>ROUND('Billing Mo'!AF380+'Billing Mo'!BQ380-'Billing Mo'!BY380,0)</f>
        <v>1190809</v>
      </c>
      <c r="M380" s="31">
        <f t="shared" ref="M380:M422" si="209">SUM(N380:O380)</f>
        <v>308874</v>
      </c>
      <c r="N380" s="28">
        <f>'Billing Mo'!AH380</f>
        <v>153144</v>
      </c>
      <c r="O380" s="28">
        <f>'Billing Mo'!AI380</f>
        <v>155730</v>
      </c>
      <c r="P380" s="28">
        <f>ROUND('Billing Mo'!AJ380,0)</f>
        <v>1822</v>
      </c>
      <c r="Q380" s="28">
        <f>ROUND('Billing Mo'!AK380,0)</f>
        <v>293730</v>
      </c>
      <c r="U380" s="145"/>
      <c r="AC380" s="7"/>
      <c r="AG380" s="15">
        <f t="shared" si="195"/>
        <v>20677049</v>
      </c>
      <c r="AH380" s="14">
        <f>[6]TOTAL_PEF!$AG380</f>
        <v>21701248.23641311</v>
      </c>
      <c r="AL380" s="25">
        <f t="shared" si="196"/>
        <v>13055273</v>
      </c>
      <c r="AM380" s="14">
        <f>[6]TOTAL_PEF!$AL380</f>
        <v>13029005.536018183</v>
      </c>
      <c r="AN380" s="15"/>
      <c r="AQ380" s="25">
        <f t="shared" si="197"/>
        <v>3279749</v>
      </c>
      <c r="AR380" s="14">
        <f>[6]TOTAL_PEF!$AQ380</f>
        <v>3491262</v>
      </c>
      <c r="AV380" s="14">
        <f t="shared" si="201"/>
        <v>12421.907054478124</v>
      </c>
      <c r="AW380" s="14">
        <f>[6]TOTAL_PEF!$AV380</f>
        <v>12943.626286165691</v>
      </c>
      <c r="BA380" s="14">
        <f t="shared" si="208"/>
        <v>70582.937271886389</v>
      </c>
      <c r="BB380" s="14">
        <f>[6]TOTAL_PEF!$BA380</f>
        <v>67550.26753961826</v>
      </c>
      <c r="BF380" s="15">
        <f>SUM(TOTAL_PEF_B!O369:O380)</f>
        <v>1818082</v>
      </c>
      <c r="BG380" s="14">
        <f>[6]TOTAL_PEF!$BF380</f>
        <v>1984776</v>
      </c>
      <c r="BK380" s="15">
        <f>SUM('Billing Mo'!AH369:AH380)</f>
        <v>1726001</v>
      </c>
      <c r="BL380" s="14">
        <f>[6]TOTAL_PEF!$BK380</f>
        <v>1550000</v>
      </c>
      <c r="BM380" s="14"/>
      <c r="BP380" s="14">
        <f t="shared" si="200"/>
        <v>40578132</v>
      </c>
      <c r="BQ380" s="14">
        <f>[6]TOTAL_PEF!$BP380</f>
        <v>41780267.911725745</v>
      </c>
      <c r="BR380" s="14"/>
      <c r="BU380" s="15">
        <f t="shared" si="202"/>
        <v>1664563.1712842255</v>
      </c>
      <c r="BV380" s="15">
        <f>AVERAGE([6]TOTAL_PEF!$G369:$G380)</f>
        <v>1676597.25</v>
      </c>
    </row>
    <row r="381" spans="1:74">
      <c r="A381" s="2">
        <f t="shared" si="198"/>
        <v>2022</v>
      </c>
      <c r="B381" s="2">
        <f t="shared" si="199"/>
        <v>7</v>
      </c>
      <c r="C381" s="7">
        <f t="shared" si="204"/>
        <v>1240</v>
      </c>
      <c r="D381" s="7">
        <f t="shared" si="205"/>
        <v>6673</v>
      </c>
      <c r="E381" s="7">
        <f t="shared" si="206"/>
        <v>11180</v>
      </c>
      <c r="G381" s="30">
        <f>'Billing Mo'!Y381</f>
        <v>1675399.4468549499</v>
      </c>
      <c r="H381" s="30">
        <f>'Billing Mo'!Z381</f>
        <v>186097</v>
      </c>
      <c r="I381" s="30">
        <f>'Billing Mo'!AC381</f>
        <v>25256</v>
      </c>
      <c r="J381" s="163">
        <f t="shared" si="207"/>
        <v>3899856</v>
      </c>
      <c r="K381" s="28">
        <f>ROUND('Billing Mo'!AE381+'Billing Mo'!AD381+'Billing Mo'!BM381-'Billing Mo'!BU381,0)</f>
        <v>2076835</v>
      </c>
      <c r="L381" s="28">
        <f>ROUND('Billing Mo'!AF381+'Billing Mo'!BQ381-'Billing Mo'!BY381,0)</f>
        <v>1241879</v>
      </c>
      <c r="M381" s="31">
        <f t="shared" si="209"/>
        <v>296971</v>
      </c>
      <c r="N381" s="28">
        <f>'Billing Mo'!AH381</f>
        <v>148775</v>
      </c>
      <c r="O381" s="28">
        <f>'Billing Mo'!AI381</f>
        <v>148196</v>
      </c>
      <c r="P381" s="28">
        <f>ROUND('Billing Mo'!AJ381,0)</f>
        <v>1821</v>
      </c>
      <c r="Q381" s="28">
        <f>ROUND('Billing Mo'!AK381,0)</f>
        <v>282350</v>
      </c>
      <c r="U381" s="145"/>
      <c r="AC381" s="7"/>
      <c r="AG381" s="15">
        <f t="shared" si="195"/>
        <v>20689354</v>
      </c>
      <c r="AH381" s="14">
        <f>[6]TOTAL_PEF!$AG381</f>
        <v>21727214.369793791</v>
      </c>
      <c r="AL381" s="25">
        <f t="shared" si="196"/>
        <v>13073267</v>
      </c>
      <c r="AM381" s="14">
        <f>[6]TOTAL_PEF!$AL381</f>
        <v>13041344.554159919</v>
      </c>
      <c r="AN381" s="15"/>
      <c r="AQ381" s="25">
        <f t="shared" si="197"/>
        <v>3280661</v>
      </c>
      <c r="AR381" s="14">
        <f>[6]TOTAL_PEF!$AQ381</f>
        <v>3493909</v>
      </c>
      <c r="AV381" s="14">
        <f t="shared" si="201"/>
        <v>12416.863453199598</v>
      </c>
      <c r="AW381" s="14">
        <f>[6]TOTAL_PEF!$AV381</f>
        <v>12944.198933179319</v>
      </c>
      <c r="BA381" s="14">
        <f t="shared" si="208"/>
        <v>70613.538801409217</v>
      </c>
      <c r="BB381" s="14">
        <f>[6]TOTAL_PEF!$BA381</f>
        <v>67517.829957826849</v>
      </c>
      <c r="BF381" s="15">
        <f>SUM(TOTAL_PEF_B!O370:O381)</f>
        <v>1813694</v>
      </c>
      <c r="BG381" s="14">
        <f>[6]TOTAL_PEF!$BF381</f>
        <v>1982990</v>
      </c>
      <c r="BK381" s="15">
        <f>SUM('Billing Mo'!AH370:AH381)</f>
        <v>1726001</v>
      </c>
      <c r="BL381" s="14">
        <f>[6]TOTAL_PEF!$BK381</f>
        <v>1550000</v>
      </c>
      <c r="BM381" s="14"/>
      <c r="BP381" s="14">
        <f t="shared" si="200"/>
        <v>40604929</v>
      </c>
      <c r="BQ381" s="14">
        <f>[6]TOTAL_PEF!$BP381</f>
        <v>41819434.063248165</v>
      </c>
      <c r="BR381" s="14"/>
      <c r="BU381" s="15">
        <f t="shared" si="202"/>
        <v>1666230.2906027958</v>
      </c>
      <c r="BV381" s="15">
        <f>AVERAGE([6]TOTAL_PEF!$G370:$G381)</f>
        <v>1678529.0833333333</v>
      </c>
    </row>
    <row r="382" spans="1:74">
      <c r="A382" s="2">
        <f t="shared" si="198"/>
        <v>2022</v>
      </c>
      <c r="B382" s="2">
        <f t="shared" si="199"/>
        <v>8</v>
      </c>
      <c r="C382" s="7">
        <f t="shared" si="204"/>
        <v>1305</v>
      </c>
      <c r="D382" s="7">
        <f t="shared" si="205"/>
        <v>6922</v>
      </c>
      <c r="E382" s="7">
        <f t="shared" si="206"/>
        <v>11425</v>
      </c>
      <c r="G382" s="30">
        <f>'Billing Mo'!Y382</f>
        <v>1676947.5723928099</v>
      </c>
      <c r="H382" s="30">
        <f>'Billing Mo'!Z382</f>
        <v>186266</v>
      </c>
      <c r="I382" s="30">
        <f>'Billing Mo'!AC382</f>
        <v>25316</v>
      </c>
      <c r="J382" s="163">
        <f t="shared" si="207"/>
        <v>4086084</v>
      </c>
      <c r="K382" s="28">
        <f>ROUND('Billing Mo'!AE382+'Billing Mo'!AD382+'Billing Mo'!BM382-'Billing Mo'!BU382,0)</f>
        <v>2188597</v>
      </c>
      <c r="L382" s="28">
        <f>ROUND('Billing Mo'!AF382+'Billing Mo'!BQ382-'Billing Mo'!BY382,0)</f>
        <v>1289374</v>
      </c>
      <c r="M382" s="31">
        <f t="shared" si="209"/>
        <v>317046</v>
      </c>
      <c r="N382" s="28">
        <f>'Billing Mo'!AH382</f>
        <v>155490</v>
      </c>
      <c r="O382" s="28">
        <f>'Billing Mo'!AI382</f>
        <v>161556</v>
      </c>
      <c r="P382" s="28">
        <f>ROUND('Billing Mo'!AJ382,0)</f>
        <v>1829</v>
      </c>
      <c r="Q382" s="28">
        <f>ROUND('Billing Mo'!AK382,0)</f>
        <v>289238</v>
      </c>
      <c r="U382" s="145"/>
      <c r="AC382" s="7"/>
      <c r="AG382" s="15">
        <f t="shared" si="195"/>
        <v>20804471</v>
      </c>
      <c r="AH382" s="14">
        <f>[6]TOTAL_PEF!$AG382</f>
        <v>21754102.7339909</v>
      </c>
      <c r="AL382" s="25">
        <f t="shared" si="196"/>
        <v>13152291</v>
      </c>
      <c r="AM382" s="14">
        <f>[6]TOTAL_PEF!$AL382</f>
        <v>13053413.811220985</v>
      </c>
      <c r="AN382" s="15"/>
      <c r="AQ382" s="25">
        <f t="shared" si="197"/>
        <v>3284735</v>
      </c>
      <c r="AR382" s="14">
        <f>[6]TOTAL_PEF!$AQ382</f>
        <v>3496553</v>
      </c>
      <c r="AV382" s="14">
        <f t="shared" si="201"/>
        <v>12473.545774324155</v>
      </c>
      <c r="AW382" s="14">
        <f>[6]TOTAL_PEF!$AV382</f>
        <v>12945.337034632403</v>
      </c>
      <c r="BA382" s="14">
        <f t="shared" si="208"/>
        <v>70973.672814398393</v>
      </c>
      <c r="BB382" s="14">
        <f>[6]TOTAL_PEF!$BA382</f>
        <v>67484.177347639954</v>
      </c>
      <c r="BF382" s="15">
        <f>SUM(TOTAL_PEF_B!O371:O382)</f>
        <v>1822527</v>
      </c>
      <c r="BG382" s="14">
        <f>[6]TOTAL_PEF!$BF382</f>
        <v>1981170</v>
      </c>
      <c r="BK382" s="15">
        <f>SUM('Billing Mo'!AH371:AH382)</f>
        <v>1726001</v>
      </c>
      <c r="BL382" s="14">
        <f>[6]TOTAL_PEF!$BK382</f>
        <v>1550000</v>
      </c>
      <c r="BM382" s="14"/>
      <c r="BP382" s="14">
        <f t="shared" si="200"/>
        <v>40811951</v>
      </c>
      <c r="BQ382" s="14">
        <f>[6]TOTAL_PEF!$BP382</f>
        <v>41859215.684506342</v>
      </c>
      <c r="BR382" s="14"/>
      <c r="BU382" s="15">
        <f t="shared" si="202"/>
        <v>1667887.4937729752</v>
      </c>
      <c r="BV382" s="15">
        <f>AVERAGE([6]TOTAL_PEF!$G371:$G382)</f>
        <v>1680458.5833333333</v>
      </c>
    </row>
    <row r="383" spans="1:74">
      <c r="A383" s="2">
        <f t="shared" si="198"/>
        <v>2022</v>
      </c>
      <c r="B383" s="2">
        <f t="shared" si="199"/>
        <v>9</v>
      </c>
      <c r="C383" s="7">
        <f t="shared" si="204"/>
        <v>1251</v>
      </c>
      <c r="D383" s="7">
        <f t="shared" si="205"/>
        <v>6651</v>
      </c>
      <c r="E383" s="7">
        <f t="shared" si="206"/>
        <v>12251</v>
      </c>
      <c r="G383" s="30">
        <f>'Billing Mo'!Y383</f>
        <v>1678495.6979306701</v>
      </c>
      <c r="H383" s="30">
        <f>'Billing Mo'!Z383</f>
        <v>186431</v>
      </c>
      <c r="I383" s="30">
        <f>'Billing Mo'!AC383</f>
        <v>25328</v>
      </c>
      <c r="J383" s="163">
        <f t="shared" si="207"/>
        <v>3956102</v>
      </c>
      <c r="K383" s="28">
        <f>ROUND('Billing Mo'!AE383+'Billing Mo'!AD383+'Billing Mo'!BM383-'Billing Mo'!BU383,0)</f>
        <v>2100383</v>
      </c>
      <c r="L383" s="28">
        <f>ROUND('Billing Mo'!AF383+'Billing Mo'!BQ383-'Billing Mo'!BY383,0)</f>
        <v>1240013</v>
      </c>
      <c r="M383" s="31">
        <f t="shared" si="209"/>
        <v>303626</v>
      </c>
      <c r="N383" s="28">
        <f>'Billing Mo'!AH383</f>
        <v>151420</v>
      </c>
      <c r="O383" s="28">
        <f>'Billing Mo'!AI383</f>
        <v>152206</v>
      </c>
      <c r="P383" s="28">
        <f>ROUND('Billing Mo'!AJ383,0)</f>
        <v>1798</v>
      </c>
      <c r="Q383" s="28">
        <f>ROUND('Billing Mo'!AK383,0)</f>
        <v>310282</v>
      </c>
      <c r="U383" s="145"/>
      <c r="AC383" s="7"/>
      <c r="AG383" s="15">
        <f t="shared" si="195"/>
        <v>20828060</v>
      </c>
      <c r="AH383" s="14">
        <f>[6]TOTAL_PEF!$AG383</f>
        <v>21780831.247907221</v>
      </c>
      <c r="AL383" s="25">
        <f t="shared" si="196"/>
        <v>13176255</v>
      </c>
      <c r="AM383" s="14">
        <f>[6]TOTAL_PEF!$AL383</f>
        <v>13065539.425041281</v>
      </c>
      <c r="AN383" s="15"/>
      <c r="AQ383" s="25">
        <f t="shared" si="197"/>
        <v>3286006</v>
      </c>
      <c r="AR383" s="14">
        <f>[6]TOTAL_PEF!$AQ383</f>
        <v>3499195</v>
      </c>
      <c r="AV383" s="14">
        <f t="shared" si="201"/>
        <v>12475.367533274773</v>
      </c>
      <c r="AW383" s="14">
        <f>[6]TOTAL_PEF!$AV383</f>
        <v>12946.395467215067</v>
      </c>
      <c r="BA383" s="14">
        <f t="shared" si="208"/>
        <v>71036.640812570986</v>
      </c>
      <c r="BB383" s="14">
        <f>[6]TOTAL_PEF!$BA383</f>
        <v>67451.056380050388</v>
      </c>
      <c r="BF383" s="15">
        <f>SUM(TOTAL_PEF_B!O372:O383)</f>
        <v>1819448</v>
      </c>
      <c r="BG383" s="14">
        <f>[6]TOTAL_PEF!$BF383</f>
        <v>1979358</v>
      </c>
      <c r="BK383" s="15">
        <f>SUM('Billing Mo'!AH372:AH383)</f>
        <v>1726001</v>
      </c>
      <c r="BL383" s="14">
        <f>[6]TOTAL_PEF!$BK383</f>
        <v>1550000</v>
      </c>
      <c r="BM383" s="14"/>
      <c r="BP383" s="14">
        <f t="shared" si="200"/>
        <v>40857670</v>
      </c>
      <c r="BQ383" s="14">
        <f>[6]TOTAL_PEF!$BP383</f>
        <v>41898899.812242962</v>
      </c>
      <c r="BR383" s="14"/>
      <c r="BU383" s="15">
        <f t="shared" si="202"/>
        <v>1669534.7807947628</v>
      </c>
      <c r="BV383" s="15">
        <f>AVERAGE([6]TOTAL_PEF!$G372:$G383)</f>
        <v>1682385.75</v>
      </c>
    </row>
    <row r="384" spans="1:74">
      <c r="A384" s="2">
        <f t="shared" si="198"/>
        <v>2022</v>
      </c>
      <c r="B384" s="2">
        <f t="shared" si="199"/>
        <v>10</v>
      </c>
      <c r="C384" s="7">
        <f t="shared" si="204"/>
        <v>1147</v>
      </c>
      <c r="D384" s="7">
        <f t="shared" si="205"/>
        <v>6348</v>
      </c>
      <c r="E384" s="7">
        <f t="shared" si="206"/>
        <v>11705</v>
      </c>
      <c r="G384" s="30">
        <f>'Billing Mo'!Y384</f>
        <v>1680043.8234685301</v>
      </c>
      <c r="H384" s="30">
        <f>'Billing Mo'!Z384</f>
        <v>186591</v>
      </c>
      <c r="I384" s="30">
        <f>'Billing Mo'!AC384</f>
        <v>25355</v>
      </c>
      <c r="J384" s="163">
        <f t="shared" si="207"/>
        <v>3703044</v>
      </c>
      <c r="K384" s="28">
        <f>ROUND('Billing Mo'!AE384+'Billing Mo'!AD384+'Billing Mo'!BM384-'Billing Mo'!BU384,0)</f>
        <v>1926969</v>
      </c>
      <c r="L384" s="28">
        <f>ROUND('Billing Mo'!AF384+'Billing Mo'!BQ384-'Billing Mo'!BY384,0)</f>
        <v>1184482</v>
      </c>
      <c r="M384" s="31">
        <f t="shared" si="209"/>
        <v>292994</v>
      </c>
      <c r="N384" s="28">
        <f>'Billing Mo'!AH384</f>
        <v>143927</v>
      </c>
      <c r="O384" s="28">
        <f>'Billing Mo'!AI384</f>
        <v>149067</v>
      </c>
      <c r="P384" s="28">
        <f>ROUND('Billing Mo'!AJ384,0)</f>
        <v>1826</v>
      </c>
      <c r="Q384" s="28">
        <f>ROUND('Billing Mo'!AK384,0)</f>
        <v>296773</v>
      </c>
      <c r="U384" s="145"/>
      <c r="AC384" s="7"/>
      <c r="AG384" s="15">
        <f t="shared" si="195"/>
        <v>20839535</v>
      </c>
      <c r="AH384" s="14">
        <f>[6]TOTAL_PEF!$AG384</f>
        <v>21803141.207887322</v>
      </c>
      <c r="AL384" s="25">
        <f t="shared" si="196"/>
        <v>13194512</v>
      </c>
      <c r="AM384" s="14">
        <f>[6]TOTAL_PEF!$AL384</f>
        <v>13077782.372343257</v>
      </c>
      <c r="AN384" s="15"/>
      <c r="AQ384" s="25">
        <f t="shared" si="197"/>
        <v>3286789</v>
      </c>
      <c r="AR384" s="14">
        <f>[6]TOTAL_PEF!$AQ384</f>
        <v>3501839</v>
      </c>
      <c r="AV384" s="14">
        <f t="shared" si="201"/>
        <v>12470.010931667368</v>
      </c>
      <c r="AW384" s="14">
        <f>[6]TOTAL_PEF!$AV384</f>
        <v>12944.845413249566</v>
      </c>
      <c r="BA384" s="14">
        <f t="shared" si="208"/>
        <v>71069.198752001335</v>
      </c>
      <c r="BB384" s="14">
        <f>[6]TOTAL_PEF!$BA384</f>
        <v>67418.749967508891</v>
      </c>
      <c r="BF384" s="15">
        <f>SUM(TOTAL_PEF_B!O373:O384)</f>
        <v>1815480</v>
      </c>
      <c r="BG384" s="14">
        <f>[6]TOTAL_PEF!$BF384</f>
        <v>1977539</v>
      </c>
      <c r="BK384" s="15">
        <f>SUM('Billing Mo'!AH373:AH384)</f>
        <v>1726001</v>
      </c>
      <c r="BL384" s="14">
        <f>[6]TOTAL_PEF!$BK384</f>
        <v>1550000</v>
      </c>
      <c r="BM384" s="14"/>
      <c r="BP384" s="14">
        <f t="shared" si="200"/>
        <v>40884191</v>
      </c>
      <c r="BQ384" s="14">
        <f>[6]TOTAL_PEF!$BP384</f>
        <v>41934277.719525039</v>
      </c>
      <c r="BR384" s="14"/>
      <c r="BU384" s="15">
        <f t="shared" si="202"/>
        <v>1671172.1516681574</v>
      </c>
      <c r="BV384" s="15">
        <f>AVERAGE([6]TOTAL_PEF!$G373:$G384)</f>
        <v>1684310.6666666667</v>
      </c>
    </row>
    <row r="385" spans="1:74">
      <c r="A385" s="2">
        <f t="shared" si="198"/>
        <v>2022</v>
      </c>
      <c r="B385" s="2">
        <f t="shared" si="199"/>
        <v>11</v>
      </c>
      <c r="C385" s="7">
        <f t="shared" si="204"/>
        <v>924</v>
      </c>
      <c r="D385" s="7">
        <f t="shared" si="205"/>
        <v>5734</v>
      </c>
      <c r="E385" s="7">
        <f t="shared" si="206"/>
        <v>11072</v>
      </c>
      <c r="G385" s="30">
        <f>'Billing Mo'!Y385</f>
        <v>1681591.9490063901</v>
      </c>
      <c r="H385" s="30">
        <f>'Billing Mo'!Z385</f>
        <v>186752</v>
      </c>
      <c r="I385" s="30">
        <f>'Billing Mo'!AC385</f>
        <v>25395</v>
      </c>
      <c r="J385" s="163">
        <f t="shared" si="207"/>
        <v>3203336</v>
      </c>
      <c r="K385" s="28">
        <f>ROUND('Billing Mo'!AE385+'Billing Mo'!AD385+'Billing Mo'!BM385-'Billing Mo'!BU385,0)</f>
        <v>1553395</v>
      </c>
      <c r="L385" s="28">
        <f>ROUND('Billing Mo'!AF385+'Billing Mo'!BQ385-'Billing Mo'!BY385,0)</f>
        <v>1070915</v>
      </c>
      <c r="M385" s="31">
        <f t="shared" si="209"/>
        <v>296056</v>
      </c>
      <c r="N385" s="28">
        <f>'Billing Mo'!AH385</f>
        <v>147080</v>
      </c>
      <c r="O385" s="28">
        <f>'Billing Mo'!AI385</f>
        <v>148976</v>
      </c>
      <c r="P385" s="28">
        <f>ROUND('Billing Mo'!AJ385,0)</f>
        <v>1794</v>
      </c>
      <c r="Q385" s="28">
        <f>ROUND('Billing Mo'!AK385,0)</f>
        <v>281176</v>
      </c>
      <c r="U385" s="145"/>
      <c r="AC385" s="7"/>
      <c r="AG385" s="15">
        <f t="shared" si="195"/>
        <v>20844327</v>
      </c>
      <c r="AH385" s="14">
        <f>[6]TOTAL_PEF!$AG385</f>
        <v>21818731.387013704</v>
      </c>
      <c r="AL385" s="25">
        <f t="shared" si="196"/>
        <v>13209344</v>
      </c>
      <c r="AM385" s="14">
        <f>[6]TOTAL_PEF!$AL385</f>
        <v>13090006.552779339</v>
      </c>
      <c r="AN385" s="15"/>
      <c r="AQ385" s="25">
        <f t="shared" si="197"/>
        <v>3287536</v>
      </c>
      <c r="AR385" s="14">
        <f>[6]TOTAL_PEF!$AQ385</f>
        <v>3504486</v>
      </c>
      <c r="AV385" s="14">
        <f t="shared" si="201"/>
        <v>12460.743606309132</v>
      </c>
      <c r="AW385" s="14">
        <f>[6]TOTAL_PEF!$AV385</f>
        <v>12939.330445807915</v>
      </c>
      <c r="BA385" s="14">
        <f t="shared" si="208"/>
        <v>71083.711819532036</v>
      </c>
      <c r="BB385" s="14">
        <f>[6]TOTAL_PEF!$BA385</f>
        <v>67386.582763814644</v>
      </c>
      <c r="BF385" s="15">
        <f>SUM(TOTAL_PEF_B!O374:O385)</f>
        <v>1811063</v>
      </c>
      <c r="BG385" s="14">
        <f>[6]TOTAL_PEF!$BF385</f>
        <v>1975699</v>
      </c>
      <c r="BK385" s="15">
        <f>SUM('Billing Mo'!AH374:AH385)</f>
        <v>1726001</v>
      </c>
      <c r="BL385" s="14">
        <f>[6]TOTAL_PEF!$BK385</f>
        <v>1550000</v>
      </c>
      <c r="BM385" s="14"/>
      <c r="BP385" s="14">
        <f t="shared" si="200"/>
        <v>40900119</v>
      </c>
      <c r="BQ385" s="14">
        <f>[6]TOTAL_PEF!$BP385</f>
        <v>41962899.079087496</v>
      </c>
      <c r="BR385" s="14"/>
      <c r="BU385" s="15">
        <f t="shared" si="202"/>
        <v>1672799.6063931601</v>
      </c>
      <c r="BV385" s="15">
        <f>AVERAGE([6]TOTAL_PEF!$G374:$G385)</f>
        <v>1686233.4166666667</v>
      </c>
    </row>
    <row r="386" spans="1:74">
      <c r="A386" s="2">
        <f t="shared" si="198"/>
        <v>2022</v>
      </c>
      <c r="B386" s="2">
        <f t="shared" si="199"/>
        <v>12</v>
      </c>
      <c r="C386" s="7">
        <f t="shared" si="204"/>
        <v>899</v>
      </c>
      <c r="D386" s="7">
        <f t="shared" si="205"/>
        <v>5548</v>
      </c>
      <c r="E386" s="7">
        <f t="shared" si="206"/>
        <v>10273</v>
      </c>
      <c r="G386" s="30">
        <f>'Billing Mo'!Y386</f>
        <v>1683140.07454424</v>
      </c>
      <c r="H386" s="30">
        <f>'Billing Mo'!Z386</f>
        <v>186912</v>
      </c>
      <c r="I386" s="30">
        <f>'Billing Mo'!AC386</f>
        <v>25348</v>
      </c>
      <c r="J386" s="163">
        <f t="shared" si="207"/>
        <v>3091290</v>
      </c>
      <c r="K386" s="28">
        <f>ROUND('Billing Mo'!AE386+'Billing Mo'!AD386+'Billing Mo'!BM386-'Billing Mo'!BU386,0)</f>
        <v>1513310</v>
      </c>
      <c r="L386" s="28">
        <f>ROUND('Billing Mo'!AF386+'Billing Mo'!BQ386-'Billing Mo'!BY386,0)</f>
        <v>1036989</v>
      </c>
      <c r="M386" s="31">
        <f t="shared" si="209"/>
        <v>278779</v>
      </c>
      <c r="N386" s="28">
        <f>'Billing Mo'!AH386</f>
        <v>133330</v>
      </c>
      <c r="O386" s="28">
        <f>'Billing Mo'!AI386</f>
        <v>145449</v>
      </c>
      <c r="P386" s="28">
        <f>ROUND('Billing Mo'!AJ386,0)</f>
        <v>1819</v>
      </c>
      <c r="Q386" s="28">
        <f>ROUND('Billing Mo'!AK386,0)</f>
        <v>260393</v>
      </c>
      <c r="U386" s="145"/>
      <c r="AC386" s="7"/>
      <c r="AG386" s="15">
        <f t="shared" si="195"/>
        <v>20906433</v>
      </c>
      <c r="AH386" s="14">
        <f>[6]TOTAL_PEF!$AG386</f>
        <v>21832691.941982403</v>
      </c>
      <c r="AL386" s="25">
        <f t="shared" si="196"/>
        <v>13238870</v>
      </c>
      <c r="AM386" s="14">
        <f>[6]TOTAL_PEF!$AL386</f>
        <v>13101945.505601805</v>
      </c>
      <c r="AN386" s="15"/>
      <c r="AQ386" s="25">
        <f t="shared" si="197"/>
        <v>3288718</v>
      </c>
      <c r="AR386" s="14">
        <f>[6]TOTAL_PEF!$AQ386</f>
        <v>3507137</v>
      </c>
      <c r="AV386" s="14">
        <f t="shared" si="201"/>
        <v>12485.797259545772</v>
      </c>
      <c r="AW386" s="14">
        <f>[6]TOTAL_PEF!$AV386</f>
        <v>12932.879950361401</v>
      </c>
      <c r="BA386" s="14">
        <f t="shared" si="208"/>
        <v>71177.645229261485</v>
      </c>
      <c r="BB386" s="14">
        <f>[6]TOTAL_PEF!$BA386</f>
        <v>67353.155325451924</v>
      </c>
      <c r="BF386" s="15">
        <f>SUM(TOTAL_PEF_B!O375:O386)</f>
        <v>1809285</v>
      </c>
      <c r="BG386" s="14">
        <f>[6]TOTAL_PEF!$BF386</f>
        <v>1973823</v>
      </c>
      <c r="BK386" s="15">
        <f>SUM('Billing Mo'!AH375:AH386)</f>
        <v>1726001</v>
      </c>
      <c r="BL386" s="14">
        <f>[6]TOTAL_PEF!$BK386</f>
        <v>1550000</v>
      </c>
      <c r="BM386" s="14"/>
      <c r="BP386" s="14">
        <f t="shared" si="200"/>
        <v>40991129</v>
      </c>
      <c r="BQ386" s="14">
        <f>[6]TOTAL_PEF!$BP386</f>
        <v>41989573.586878665</v>
      </c>
      <c r="BR386" s="14"/>
      <c r="BU386" s="15">
        <f t="shared" si="202"/>
        <v>1674417.1449697691</v>
      </c>
      <c r="BV386" s="15">
        <f>AVERAGE([6]TOTAL_PEF!$G375:$G386)</f>
        <v>1688153.9166666667</v>
      </c>
    </row>
    <row r="387" spans="1:74">
      <c r="A387" s="2">
        <f t="shared" si="198"/>
        <v>2023</v>
      </c>
      <c r="B387" s="2">
        <f t="shared" si="199"/>
        <v>1</v>
      </c>
      <c r="C387" s="7">
        <f t="shared" si="204"/>
        <v>1023</v>
      </c>
      <c r="D387" s="7">
        <f t="shared" si="205"/>
        <v>5493</v>
      </c>
      <c r="E387" s="7">
        <f t="shared" si="206"/>
        <v>9904</v>
      </c>
      <c r="G387" s="30">
        <f>'Billing Mo'!Y387</f>
        <v>1684688.2000821</v>
      </c>
      <c r="H387" s="30">
        <f>'Billing Mo'!Z387</f>
        <v>187072</v>
      </c>
      <c r="I387" s="30">
        <f>'Billing Mo'!AC387</f>
        <v>25393</v>
      </c>
      <c r="J387" s="163">
        <f t="shared" si="207"/>
        <v>3277314</v>
      </c>
      <c r="K387" s="28">
        <f>ROUND('Billing Mo'!AE387+'Billing Mo'!AD387+'Billing Mo'!BM387-'Billing Mo'!BU387,0)</f>
        <v>1723146</v>
      </c>
      <c r="L387" s="28">
        <f>ROUND('Billing Mo'!AF387+'Billing Mo'!BQ387-'Billing Mo'!BY387,0)</f>
        <v>1027651</v>
      </c>
      <c r="M387" s="31">
        <f t="shared" si="209"/>
        <v>273219</v>
      </c>
      <c r="N387" s="28">
        <f>'Billing Mo'!AH387</f>
        <v>132420</v>
      </c>
      <c r="O387" s="28">
        <f>'Billing Mo'!AI387</f>
        <v>140799</v>
      </c>
      <c r="P387" s="28">
        <f>ROUND('Billing Mo'!AJ387,0)</f>
        <v>1817</v>
      </c>
      <c r="Q387" s="28">
        <f>ROUND('Billing Mo'!AK387,0)</f>
        <v>251481</v>
      </c>
      <c r="U387" s="145"/>
      <c r="AC387" s="7"/>
      <c r="AG387" s="15">
        <f t="shared" si="195"/>
        <v>20947197</v>
      </c>
      <c r="AH387" s="14">
        <f>[6]TOTAL_PEF!$AG387</f>
        <v>21851373.564712107</v>
      </c>
      <c r="AL387" s="25">
        <f t="shared" si="196"/>
        <v>13253944</v>
      </c>
      <c r="AM387" s="14">
        <f>[6]TOTAL_PEF!$AL387</f>
        <v>13113970.506686756</v>
      </c>
      <c r="AN387" s="15"/>
      <c r="AQ387" s="25">
        <f t="shared" si="197"/>
        <v>3289737</v>
      </c>
      <c r="AR387" s="14">
        <f>[6]TOTAL_PEF!$AQ387</f>
        <v>3509790</v>
      </c>
      <c r="AV387" s="14">
        <f t="shared" si="201"/>
        <v>12498.142872029477</v>
      </c>
      <c r="AW387" s="14">
        <f>[6]TOTAL_PEF!$AV387</f>
        <v>12929.254098286097</v>
      </c>
      <c r="BA387" s="14">
        <f t="shared" si="208"/>
        <v>71194.2245093089</v>
      </c>
      <c r="BB387" s="14">
        <f>[6]TOTAL_PEF!$BA387</f>
        <v>67320.349932555051</v>
      </c>
      <c r="BF387" s="15">
        <f>SUM(TOTAL_PEF_B!O376:O387)</f>
        <v>1804413</v>
      </c>
      <c r="BG387" s="14">
        <f>[6]TOTAL_PEF!$BF387</f>
        <v>1972009</v>
      </c>
      <c r="BK387" s="15">
        <f>SUM('Billing Mo'!AH376:AH387)</f>
        <v>1726001</v>
      </c>
      <c r="BL387" s="14">
        <f>[6]TOTAL_PEF!$BK387</f>
        <v>1550000</v>
      </c>
      <c r="BM387" s="14"/>
      <c r="BP387" s="14">
        <f t="shared" si="200"/>
        <v>41043088</v>
      </c>
      <c r="BQ387" s="14">
        <f>[6]TOTAL_PEF!$BP387</f>
        <v>42021119.210693322</v>
      </c>
      <c r="BR387" s="14"/>
      <c r="BU387" s="15">
        <f t="shared" si="202"/>
        <v>1676024.7673979858</v>
      </c>
      <c r="BV387" s="15">
        <f>AVERAGE([6]TOTAL_PEF!$G376:$G387)</f>
        <v>1690072.25</v>
      </c>
    </row>
    <row r="388" spans="1:74">
      <c r="A388" s="2">
        <f t="shared" si="198"/>
        <v>2023</v>
      </c>
      <c r="B388" s="2">
        <f t="shared" si="199"/>
        <v>2</v>
      </c>
      <c r="C388" s="7">
        <f t="shared" si="204"/>
        <v>949</v>
      </c>
      <c r="D388" s="7">
        <f t="shared" si="205"/>
        <v>5083</v>
      </c>
      <c r="E388" s="7">
        <f t="shared" si="206"/>
        <v>9855</v>
      </c>
      <c r="G388" s="30">
        <f>'Billing Mo'!Y388</f>
        <v>1686236.32561996</v>
      </c>
      <c r="H388" s="30">
        <f>'Billing Mo'!Z388</f>
        <v>187232</v>
      </c>
      <c r="I388" s="30">
        <f>'Billing Mo'!AC388</f>
        <v>25400</v>
      </c>
      <c r="J388" s="163">
        <f t="shared" si="207"/>
        <v>3082820</v>
      </c>
      <c r="K388" s="28">
        <f>ROUND('Billing Mo'!AE388+'Billing Mo'!AD388+'Billing Mo'!BM388-'Billing Mo'!BU388,0)</f>
        <v>1599644</v>
      </c>
      <c r="L388" s="28">
        <f>ROUND('Billing Mo'!AF388+'Billing Mo'!BQ388-'Billing Mo'!BY388,0)</f>
        <v>951785</v>
      </c>
      <c r="M388" s="31">
        <f t="shared" si="209"/>
        <v>279303</v>
      </c>
      <c r="N388" s="28">
        <f>'Billing Mo'!AH388</f>
        <v>133955</v>
      </c>
      <c r="O388" s="28">
        <f>'Billing Mo'!AI388</f>
        <v>145348</v>
      </c>
      <c r="P388" s="28">
        <f>ROUND('Billing Mo'!AJ388,0)</f>
        <v>1774</v>
      </c>
      <c r="Q388" s="28">
        <f>ROUND('Billing Mo'!AK388,0)</f>
        <v>250314</v>
      </c>
      <c r="U388" s="145"/>
      <c r="AC388" s="7"/>
      <c r="AG388" s="15">
        <f t="shared" si="195"/>
        <v>20942761</v>
      </c>
      <c r="AH388" s="14">
        <f>[6]TOTAL_PEF!$AG388</f>
        <v>21869010.304818023</v>
      </c>
      <c r="AL388" s="25">
        <f t="shared" si="196"/>
        <v>13260613</v>
      </c>
      <c r="AM388" s="14">
        <f>[6]TOTAL_PEF!$AL388</f>
        <v>13126130.851511011</v>
      </c>
      <c r="AN388" s="15"/>
      <c r="AQ388" s="25">
        <f t="shared" si="197"/>
        <v>3290791</v>
      </c>
      <c r="AR388" s="14">
        <f>[6]TOTAL_PEF!$AQ388</f>
        <v>3512446</v>
      </c>
      <c r="AV388" s="14">
        <f t="shared" si="201"/>
        <v>12483.595879642526</v>
      </c>
      <c r="AW388" s="14">
        <f>[6]TOTAL_PEF!$AV388</f>
        <v>12925.034836122126</v>
      </c>
      <c r="BA388" s="14">
        <f t="shared" si="208"/>
        <v>71166.144155764006</v>
      </c>
      <c r="BB388" s="14">
        <f>[6]TOTAL_PEF!$BA388</f>
        <v>67288.445291574011</v>
      </c>
      <c r="BF388" s="15">
        <f>SUM(TOTAL_PEF_B!O377:O388)</f>
        <v>1797770</v>
      </c>
      <c r="BG388" s="14">
        <f>[6]TOTAL_PEF!$BF388</f>
        <v>1970249</v>
      </c>
      <c r="BK388" s="15">
        <f>SUM('Billing Mo'!AH377:AH388)</f>
        <v>1726001</v>
      </c>
      <c r="BL388" s="14">
        <f>[6]TOTAL_PEF!$BK388</f>
        <v>1550000</v>
      </c>
      <c r="BM388" s="14"/>
      <c r="BP388" s="14">
        <f t="shared" si="200"/>
        <v>41039706</v>
      </c>
      <c r="BQ388" s="14">
        <f>[6]TOTAL_PEF!$BP388</f>
        <v>42051812.295623496</v>
      </c>
      <c r="BR388" s="14"/>
      <c r="BU388" s="15">
        <f t="shared" si="202"/>
        <v>1677622.4736778091</v>
      </c>
      <c r="BV388" s="15">
        <f>AVERAGE([6]TOTAL_PEF!$G377:$G388)</f>
        <v>1691988.5</v>
      </c>
    </row>
    <row r="389" spans="1:74">
      <c r="A389" s="2">
        <f t="shared" si="198"/>
        <v>2023</v>
      </c>
      <c r="B389" s="2">
        <f t="shared" si="199"/>
        <v>3</v>
      </c>
      <c r="C389" s="7">
        <f t="shared" si="204"/>
        <v>854</v>
      </c>
      <c r="D389" s="7">
        <f t="shared" si="205"/>
        <v>5146</v>
      </c>
      <c r="E389" s="7">
        <f t="shared" si="206"/>
        <v>9924</v>
      </c>
      <c r="G389" s="30">
        <f>'Billing Mo'!Y389</f>
        <v>1687784.4511578199</v>
      </c>
      <c r="H389" s="30">
        <f>'Billing Mo'!Z389</f>
        <v>187392</v>
      </c>
      <c r="I389" s="30">
        <f>'Billing Mo'!AC389</f>
        <v>25393</v>
      </c>
      <c r="J389" s="163">
        <f t="shared" si="207"/>
        <v>2937813</v>
      </c>
      <c r="K389" s="28">
        <f>ROUND('Billing Mo'!AE389+'Billing Mo'!AD389+'Billing Mo'!BM389-'Billing Mo'!BU389,0)</f>
        <v>1441036</v>
      </c>
      <c r="L389" s="28">
        <f>ROUND('Billing Mo'!AF389+'Billing Mo'!BQ389-'Billing Mo'!BY389,0)</f>
        <v>964319</v>
      </c>
      <c r="M389" s="31">
        <f t="shared" si="209"/>
        <v>278634</v>
      </c>
      <c r="N389" s="28">
        <f>'Billing Mo'!AH389</f>
        <v>135956</v>
      </c>
      <c r="O389" s="28">
        <f>'Billing Mo'!AI389</f>
        <v>142678</v>
      </c>
      <c r="P389" s="28">
        <f>ROUND('Billing Mo'!AJ389,0)</f>
        <v>1819</v>
      </c>
      <c r="Q389" s="28">
        <f>ROUND('Billing Mo'!AK389,0)</f>
        <v>252005</v>
      </c>
      <c r="U389" s="145"/>
      <c r="AC389" s="7"/>
      <c r="AG389" s="15">
        <f t="shared" si="195"/>
        <v>20956217</v>
      </c>
      <c r="AH389" s="14">
        <f>[6]TOTAL_PEF!$AG389</f>
        <v>21884815.910345051</v>
      </c>
      <c r="AL389" s="25">
        <f t="shared" si="196"/>
        <v>13282632</v>
      </c>
      <c r="AM389" s="14">
        <f>[6]TOTAL_PEF!$AL389</f>
        <v>13138355.196609193</v>
      </c>
      <c r="AN389" s="15"/>
      <c r="AQ389" s="25">
        <f t="shared" si="197"/>
        <v>3292247</v>
      </c>
      <c r="AR389" s="14">
        <f>[6]TOTAL_PEF!$AQ389</f>
        <v>3515103</v>
      </c>
      <c r="AV389" s="14">
        <f t="shared" si="201"/>
        <v>12479.805210612178</v>
      </c>
      <c r="AW389" s="14">
        <f>[6]TOTAL_PEF!$AV389</f>
        <v>12919.760631853565</v>
      </c>
      <c r="BA389" s="14">
        <f t="shared" si="208"/>
        <v>71220.865151318823</v>
      </c>
      <c r="BB389" s="14">
        <f>[6]TOTAL_PEF!$BA389</f>
        <v>67257.072244414303</v>
      </c>
      <c r="BF389" s="15">
        <f>SUM(TOTAL_PEF_B!O378:O389)</f>
        <v>1794197</v>
      </c>
      <c r="BG389" s="14">
        <f>[6]TOTAL_PEF!$BF389</f>
        <v>1968554</v>
      </c>
      <c r="BK389" s="15">
        <f>SUM('Billing Mo'!AH378:AH389)</f>
        <v>1726001</v>
      </c>
      <c r="BL389" s="14">
        <f>[6]TOTAL_PEF!$BK389</f>
        <v>1550000</v>
      </c>
      <c r="BM389" s="14"/>
      <c r="BP389" s="14">
        <f t="shared" si="200"/>
        <v>41073037</v>
      </c>
      <c r="BQ389" s="14">
        <f>[6]TOTAL_PEF!$BP389</f>
        <v>42080804.246248707</v>
      </c>
      <c r="BR389" s="14"/>
      <c r="BU389" s="15">
        <f t="shared" si="202"/>
        <v>1679210.2638092397</v>
      </c>
      <c r="BV389" s="15">
        <f>AVERAGE([6]TOTAL_PEF!$G378:$G389)</f>
        <v>1693902.5833333333</v>
      </c>
    </row>
    <row r="390" spans="1:74">
      <c r="A390" s="2">
        <f t="shared" si="198"/>
        <v>2023</v>
      </c>
      <c r="B390" s="2">
        <f t="shared" si="199"/>
        <v>4</v>
      </c>
      <c r="C390" s="7">
        <f t="shared" si="204"/>
        <v>834</v>
      </c>
      <c r="D390" s="7">
        <f t="shared" si="205"/>
        <v>5479</v>
      </c>
      <c r="E390" s="7">
        <f t="shared" si="206"/>
        <v>10146</v>
      </c>
      <c r="G390" s="30">
        <f>'Billing Mo'!Y390</f>
        <v>1689332.5766956799</v>
      </c>
      <c r="H390" s="30">
        <f>'Billing Mo'!Z390</f>
        <v>187552</v>
      </c>
      <c r="I390" s="30">
        <f>'Billing Mo'!AC390</f>
        <v>25356</v>
      </c>
      <c r="J390" s="163">
        <f t="shared" si="207"/>
        <v>2987409</v>
      </c>
      <c r="K390" s="28">
        <f>ROUND('Billing Mo'!AE390+'Billing Mo'!AD390+'Billing Mo'!BM390-'Billing Mo'!BU390,0)</f>
        <v>1409302</v>
      </c>
      <c r="L390" s="28">
        <f>ROUND('Billing Mo'!AF390+'Billing Mo'!BQ390-'Billing Mo'!BY390,0)</f>
        <v>1027611</v>
      </c>
      <c r="M390" s="31">
        <f t="shared" si="209"/>
        <v>291438</v>
      </c>
      <c r="N390" s="28">
        <f>'Billing Mo'!AH390</f>
        <v>143569</v>
      </c>
      <c r="O390" s="28">
        <f>'Billing Mo'!AI390</f>
        <v>147869</v>
      </c>
      <c r="P390" s="28">
        <f>ROUND('Billing Mo'!AJ390,0)</f>
        <v>1796</v>
      </c>
      <c r="Q390" s="28">
        <f>ROUND('Billing Mo'!AK390,0)</f>
        <v>257262</v>
      </c>
      <c r="U390" s="145"/>
      <c r="AC390" s="7"/>
      <c r="AG390" s="15">
        <f t="shared" si="195"/>
        <v>21015779</v>
      </c>
      <c r="AH390" s="14">
        <f>[6]TOTAL_PEF!$AG390</f>
        <v>21901678.538384873</v>
      </c>
      <c r="AL390" s="25">
        <f t="shared" si="196"/>
        <v>13326698</v>
      </c>
      <c r="AM390" s="14">
        <f>[6]TOTAL_PEF!$AL390</f>
        <v>13150511.801135002</v>
      </c>
      <c r="AN390" s="15"/>
      <c r="AQ390" s="25">
        <f t="shared" si="197"/>
        <v>3294225</v>
      </c>
      <c r="AR390" s="14">
        <f>[6]TOTAL_PEF!$AQ390</f>
        <v>3517761</v>
      </c>
      <c r="AV390" s="14">
        <f t="shared" si="201"/>
        <v>12503.526487046916</v>
      </c>
      <c r="AW390" s="14">
        <f>[6]TOTAL_PEF!$AV390</f>
        <v>12915.136877212726</v>
      </c>
      <c r="BA390" s="14">
        <f t="shared" si="208"/>
        <v>71394.044914927348</v>
      </c>
      <c r="BB390" s="14">
        <f>[6]TOTAL_PEF!$BA390</f>
        <v>67225.554946496428</v>
      </c>
      <c r="BF390" s="15">
        <f>SUM(TOTAL_PEF_B!O379:O390)</f>
        <v>1795899</v>
      </c>
      <c r="BG390" s="14">
        <f>[6]TOTAL_PEF!$BF390</f>
        <v>1966831</v>
      </c>
      <c r="BK390" s="15">
        <f>SUM('Billing Mo'!AH379:AH390)</f>
        <v>1726001</v>
      </c>
      <c r="BL390" s="14">
        <f>[6]TOTAL_PEF!$BK390</f>
        <v>1550000</v>
      </c>
      <c r="BM390" s="14"/>
      <c r="BP390" s="14">
        <f t="shared" si="200"/>
        <v>41180319</v>
      </c>
      <c r="BQ390" s="14">
        <f>[6]TOTAL_PEF!$BP390</f>
        <v>42110758.478814341</v>
      </c>
      <c r="BR390" s="14"/>
      <c r="BU390" s="15">
        <f t="shared" si="202"/>
        <v>1680788.1377922774</v>
      </c>
      <c r="BV390" s="15">
        <f>AVERAGE([6]TOTAL_PEF!$G379:$G390)</f>
        <v>1695814.6666666667</v>
      </c>
    </row>
    <row r="391" spans="1:74">
      <c r="A391" s="2">
        <f t="shared" si="198"/>
        <v>2023</v>
      </c>
      <c r="B391" s="2">
        <f t="shared" si="199"/>
        <v>5</v>
      </c>
      <c r="C391" s="7">
        <f t="shared" si="204"/>
        <v>958</v>
      </c>
      <c r="D391" s="7">
        <f t="shared" si="205"/>
        <v>5915</v>
      </c>
      <c r="E391" s="7">
        <f t="shared" si="206"/>
        <v>10732</v>
      </c>
      <c r="G391" s="30">
        <f>'Billing Mo'!Y391</f>
        <v>1690880.7022335399</v>
      </c>
      <c r="H391" s="30">
        <f>'Billing Mo'!Z391</f>
        <v>187712</v>
      </c>
      <c r="I391" s="30">
        <f>'Billing Mo'!AC391</f>
        <v>25393</v>
      </c>
      <c r="J391" s="163">
        <f t="shared" si="207"/>
        <v>3300963</v>
      </c>
      <c r="K391" s="28">
        <f>ROUND('Billing Mo'!AE391+'Billing Mo'!AD391+'Billing Mo'!BM391-'Billing Mo'!BU391,0)</f>
        <v>1620345</v>
      </c>
      <c r="L391" s="28">
        <f>ROUND('Billing Mo'!AF391+'Billing Mo'!BQ391-'Billing Mo'!BY391,0)</f>
        <v>1110247</v>
      </c>
      <c r="M391" s="31">
        <f t="shared" si="209"/>
        <v>296065</v>
      </c>
      <c r="N391" s="28">
        <f>'Billing Mo'!AH391</f>
        <v>146935</v>
      </c>
      <c r="O391" s="28">
        <f>'Billing Mo'!AI391</f>
        <v>149130</v>
      </c>
      <c r="P391" s="28">
        <f>ROUND('Billing Mo'!AJ391,0)</f>
        <v>1776</v>
      </c>
      <c r="Q391" s="28">
        <f>ROUND('Billing Mo'!AK391,0)</f>
        <v>272530</v>
      </c>
      <c r="U391" s="145"/>
      <c r="AC391" s="7"/>
      <c r="AG391" s="15">
        <f t="shared" si="195"/>
        <v>21054081</v>
      </c>
      <c r="AH391" s="14">
        <f>[6]TOTAL_PEF!$AG391</f>
        <v>21922046.576478999</v>
      </c>
      <c r="AL391" s="25">
        <f t="shared" si="196"/>
        <v>13336074</v>
      </c>
      <c r="AM391" s="14">
        <f>[6]TOTAL_PEF!$AL391</f>
        <v>13162549.679939592</v>
      </c>
      <c r="AN391" s="15"/>
      <c r="AQ391" s="25">
        <f t="shared" si="197"/>
        <v>3297534</v>
      </c>
      <c r="AR391" s="14">
        <f>[6]TOTAL_PEF!$AQ391</f>
        <v>3520421</v>
      </c>
      <c r="AV391" s="14">
        <f t="shared" si="201"/>
        <v>12514.640066230617</v>
      </c>
      <c r="AW391" s="14">
        <f>[6]TOTAL_PEF!$AV391</f>
        <v>12912.604150071644</v>
      </c>
      <c r="BA391" s="14">
        <f t="shared" si="208"/>
        <v>71381.686866506221</v>
      </c>
      <c r="BB391" s="14">
        <f>[6]TOTAL_PEF!$BA391</f>
        <v>67193.633564135584</v>
      </c>
      <c r="BF391" s="15">
        <f>SUM(TOTAL_PEF_B!O380:O391)</f>
        <v>1787004</v>
      </c>
      <c r="BG391" s="14">
        <f>[6]TOTAL_PEF!$BF391</f>
        <v>1965076</v>
      </c>
      <c r="BK391" s="15">
        <f>SUM('Billing Mo'!AH380:AH391)</f>
        <v>1726001</v>
      </c>
      <c r="BL391" s="14">
        <f>[6]TOTAL_PEF!$BK391</f>
        <v>1550000</v>
      </c>
      <c r="BM391" s="14"/>
      <c r="BP391" s="14">
        <f t="shared" si="200"/>
        <v>41222385</v>
      </c>
      <c r="BQ391" s="14">
        <f>[6]TOTAL_PEF!$BP391</f>
        <v>42144069.395713061</v>
      </c>
      <c r="BR391" s="14"/>
      <c r="BU391" s="15">
        <f t="shared" si="202"/>
        <v>1682356.095626923</v>
      </c>
      <c r="BV391" s="15">
        <f>AVERAGE([6]TOTAL_PEF!$G380:$G391)</f>
        <v>1697724.6666666667</v>
      </c>
    </row>
    <row r="392" spans="1:74">
      <c r="A392" s="2">
        <f t="shared" si="198"/>
        <v>2023</v>
      </c>
      <c r="B392" s="2">
        <f t="shared" si="199"/>
        <v>6</v>
      </c>
      <c r="C392" s="7">
        <f t="shared" si="204"/>
        <v>1170</v>
      </c>
      <c r="D392" s="7">
        <f t="shared" si="205"/>
        <v>6540</v>
      </c>
      <c r="E392" s="7">
        <f t="shared" si="206"/>
        <v>11735</v>
      </c>
      <c r="G392" s="30">
        <f>'Billing Mo'!Y392</f>
        <v>1692428.8277713901</v>
      </c>
      <c r="H392" s="30">
        <f>'Billing Mo'!Z392</f>
        <v>187872</v>
      </c>
      <c r="I392" s="30">
        <f>'Billing Mo'!AC392</f>
        <v>25346</v>
      </c>
      <c r="J392" s="163">
        <f t="shared" si="207"/>
        <v>3815453</v>
      </c>
      <c r="K392" s="28">
        <f>ROUND('Billing Mo'!AE392+'Billing Mo'!AD392+'Billing Mo'!BM392-'Billing Mo'!BU392,0)</f>
        <v>1980109</v>
      </c>
      <c r="L392" s="28">
        <f>ROUND('Billing Mo'!AF392+'Billing Mo'!BQ392-'Billing Mo'!BY392,0)</f>
        <v>1228650</v>
      </c>
      <c r="M392" s="31">
        <f t="shared" si="209"/>
        <v>307462</v>
      </c>
      <c r="N392" s="28">
        <f>'Billing Mo'!AH392</f>
        <v>153144</v>
      </c>
      <c r="O392" s="28">
        <f>'Billing Mo'!AI392</f>
        <v>154318</v>
      </c>
      <c r="P392" s="28">
        <f>ROUND('Billing Mo'!AJ392,0)</f>
        <v>1796</v>
      </c>
      <c r="Q392" s="28">
        <f>ROUND('Billing Mo'!AK392,0)</f>
        <v>297436</v>
      </c>
      <c r="U392" s="145"/>
      <c r="AC392" s="7"/>
      <c r="AG392" s="15">
        <f t="shared" si="195"/>
        <v>21133071</v>
      </c>
      <c r="AH392" s="14">
        <f>[6]TOTAL_PEF!$AG392</f>
        <v>21948690.976909369</v>
      </c>
      <c r="AL392" s="25">
        <f t="shared" si="196"/>
        <v>13373915</v>
      </c>
      <c r="AM392" s="14">
        <f>[6]TOTAL_PEF!$AL392</f>
        <v>13174544.086707419</v>
      </c>
      <c r="AN392" s="15"/>
      <c r="AQ392" s="25">
        <f t="shared" si="197"/>
        <v>3301240</v>
      </c>
      <c r="AR392" s="14">
        <f>[6]TOTAL_PEF!$AQ392</f>
        <v>3523081</v>
      </c>
      <c r="AV392" s="14">
        <f t="shared" si="201"/>
        <v>12549.96946205321</v>
      </c>
      <c r="AW392" s="14">
        <f>[6]TOTAL_PEF!$AV392</f>
        <v>12913.784449557923</v>
      </c>
      <c r="BA392" s="14">
        <f t="shared" si="208"/>
        <v>71522.054868328574</v>
      </c>
      <c r="BB392" s="14">
        <f>[6]TOTAL_PEF!$BA392</f>
        <v>67161.664715536084</v>
      </c>
      <c r="BF392" s="15">
        <f>SUM(TOTAL_PEF_B!O381:O392)</f>
        <v>1785592</v>
      </c>
      <c r="BG392" s="14">
        <f>[6]TOTAL_PEF!$BF392</f>
        <v>1963282</v>
      </c>
      <c r="BK392" s="15">
        <f>SUM('Billing Mo'!AH381:AH392)</f>
        <v>1726001</v>
      </c>
      <c r="BL392" s="14">
        <f>[6]TOTAL_PEF!$BK392</f>
        <v>1550000</v>
      </c>
      <c r="BM392" s="14"/>
      <c r="BP392" s="14">
        <f t="shared" si="200"/>
        <v>41341484</v>
      </c>
      <c r="BQ392" s="14">
        <f>[6]TOTAL_PEF!$BP392</f>
        <v>42183574.202911243</v>
      </c>
      <c r="BR392" s="14"/>
      <c r="BU392" s="15">
        <f t="shared" si="202"/>
        <v>1683914.1373131732</v>
      </c>
      <c r="BV392" s="15">
        <f>AVERAGE([6]TOTAL_PEF!$G381:$G392)</f>
        <v>1699632.75</v>
      </c>
    </row>
    <row r="393" spans="1:74">
      <c r="A393" s="2">
        <f t="shared" si="198"/>
        <v>2023</v>
      </c>
      <c r="B393" s="2">
        <f t="shared" si="199"/>
        <v>7</v>
      </c>
      <c r="C393" s="7">
        <f t="shared" si="204"/>
        <v>1250</v>
      </c>
      <c r="D393" s="7">
        <f t="shared" si="205"/>
        <v>6714</v>
      </c>
      <c r="E393" s="7">
        <f t="shared" si="206"/>
        <v>11213</v>
      </c>
      <c r="G393" s="30">
        <f>'Billing Mo'!Y393</f>
        <v>1693976.9533092501</v>
      </c>
      <c r="H393" s="30">
        <f>'Billing Mo'!Z393</f>
        <v>188032</v>
      </c>
      <c r="I393" s="30">
        <f>'Billing Mo'!AC393</f>
        <v>25322</v>
      </c>
      <c r="J393" s="163">
        <f t="shared" si="207"/>
        <v>3957906</v>
      </c>
      <c r="K393" s="28">
        <f>ROUND('Billing Mo'!AE393+'Billing Mo'!AD393+'Billing Mo'!BM393-'Billing Mo'!BU393,0)</f>
        <v>2116924</v>
      </c>
      <c r="L393" s="28">
        <f>ROUND('Billing Mo'!AF393+'Billing Mo'!BQ393-'Billing Mo'!BY393,0)</f>
        <v>1262355</v>
      </c>
      <c r="M393" s="31">
        <f t="shared" si="209"/>
        <v>292903</v>
      </c>
      <c r="N393" s="28">
        <f>'Billing Mo'!AH393</f>
        <v>148775</v>
      </c>
      <c r="O393" s="28">
        <f>'Billing Mo'!AI393</f>
        <v>144128</v>
      </c>
      <c r="P393" s="28">
        <f>ROUND('Billing Mo'!AJ393,0)</f>
        <v>1795</v>
      </c>
      <c r="Q393" s="28">
        <f>ROUND('Billing Mo'!AK393,0)</f>
        <v>283929</v>
      </c>
      <c r="U393" s="145"/>
      <c r="AC393" s="7"/>
      <c r="AG393" s="15">
        <f t="shared" si="195"/>
        <v>21173160</v>
      </c>
      <c r="AH393" s="14">
        <f>[6]TOTAL_PEF!$AG393</f>
        <v>21978193.615195218</v>
      </c>
      <c r="AL393" s="25">
        <f t="shared" si="196"/>
        <v>13394391</v>
      </c>
      <c r="AM393" s="14">
        <f>[6]TOTAL_PEF!$AL393</f>
        <v>13186434.645869553</v>
      </c>
      <c r="AN393" s="15"/>
      <c r="AQ393" s="25">
        <f t="shared" si="197"/>
        <v>3302819</v>
      </c>
      <c r="AR393" s="14">
        <f>[6]TOTAL_PEF!$AQ393</f>
        <v>3525740</v>
      </c>
      <c r="AV393" s="14">
        <f t="shared" si="201"/>
        <v>12562.227269440427</v>
      </c>
      <c r="AW393" s="14">
        <f>[6]TOTAL_PEF!$AV393</f>
        <v>12916.657078075437</v>
      </c>
      <c r="BA393" s="14">
        <f t="shared" si="208"/>
        <v>71569.840093756575</v>
      </c>
      <c r="BB393" s="14">
        <f>[6]TOTAL_PEF!$BA393</f>
        <v>67129.369594932054</v>
      </c>
      <c r="BF393" s="15">
        <f>SUM(TOTAL_PEF_B!O382:O393)</f>
        <v>1781524</v>
      </c>
      <c r="BG393" s="14">
        <f>[6]TOTAL_PEF!$BF393</f>
        <v>1961459</v>
      </c>
      <c r="BK393" s="15">
        <f>SUM('Billing Mo'!AH382:AH393)</f>
        <v>1726001</v>
      </c>
      <c r="BL393" s="14">
        <f>[6]TOTAL_PEF!$BK393</f>
        <v>1550000</v>
      </c>
      <c r="BM393" s="14"/>
      <c r="BP393" s="14">
        <f t="shared" si="200"/>
        <v>41399534</v>
      </c>
      <c r="BQ393" s="14">
        <f>[6]TOTAL_PEF!$BP393</f>
        <v>42225803.400359228</v>
      </c>
      <c r="BR393" s="14"/>
      <c r="BU393" s="15">
        <f t="shared" si="202"/>
        <v>1685462.2628510317</v>
      </c>
      <c r="BV393" s="15">
        <f>AVERAGE([6]TOTAL_PEF!$G382:$G393)</f>
        <v>1701538.8333333333</v>
      </c>
    </row>
    <row r="394" spans="1:74">
      <c r="A394" s="2">
        <f t="shared" si="198"/>
        <v>2023</v>
      </c>
      <c r="B394" s="2">
        <f t="shared" si="199"/>
        <v>8</v>
      </c>
      <c r="C394" s="7">
        <f t="shared" si="204"/>
        <v>1306</v>
      </c>
      <c r="D394" s="7">
        <f t="shared" si="205"/>
        <v>6921</v>
      </c>
      <c r="E394" s="7">
        <f t="shared" si="206"/>
        <v>11427</v>
      </c>
      <c r="G394" s="30">
        <f>'Billing Mo'!Y394</f>
        <v>1695497.22223854</v>
      </c>
      <c r="H394" s="30">
        <f>'Billing Mo'!Z394</f>
        <v>188191</v>
      </c>
      <c r="I394" s="30">
        <f>'Billing Mo'!AC394</f>
        <v>25382</v>
      </c>
      <c r="J394" s="163">
        <f t="shared" si="207"/>
        <v>4119517</v>
      </c>
      <c r="K394" s="28">
        <f>ROUND('Billing Mo'!AE394+'Billing Mo'!AD394+'Billing Mo'!BM394-'Billing Mo'!BU394,0)</f>
        <v>2213533</v>
      </c>
      <c r="L394" s="28">
        <f>ROUND('Billing Mo'!AF394+'Billing Mo'!BQ394-'Billing Mo'!BY394,0)</f>
        <v>1302494</v>
      </c>
      <c r="M394" s="31">
        <f t="shared" si="209"/>
        <v>311643</v>
      </c>
      <c r="N394" s="28">
        <f>'Billing Mo'!AH394</f>
        <v>155490</v>
      </c>
      <c r="O394" s="28">
        <f>'Billing Mo'!AI394</f>
        <v>156153</v>
      </c>
      <c r="P394" s="28">
        <f>ROUND('Billing Mo'!AJ394,0)</f>
        <v>1802</v>
      </c>
      <c r="Q394" s="28">
        <f>ROUND('Billing Mo'!AK394,0)</f>
        <v>290045</v>
      </c>
      <c r="U394" s="145"/>
      <c r="AC394" s="7"/>
      <c r="AG394" s="15">
        <f t="shared" si="195"/>
        <v>21198096</v>
      </c>
      <c r="AH394" s="14">
        <f>[6]TOTAL_PEF!$AG394</f>
        <v>22008554.583935097</v>
      </c>
      <c r="AL394" s="25">
        <f t="shared" si="196"/>
        <v>13407511</v>
      </c>
      <c r="AM394" s="14">
        <f>[6]TOTAL_PEF!$AL394</f>
        <v>13198158.610661197</v>
      </c>
      <c r="AN394" s="15"/>
      <c r="AQ394" s="25">
        <f t="shared" si="197"/>
        <v>3303626</v>
      </c>
      <c r="AR394" s="14">
        <f>[6]TOTAL_PEF!$AQ394</f>
        <v>3528397</v>
      </c>
      <c r="AV394" s="14">
        <f t="shared" si="201"/>
        <v>12565.497708399012</v>
      </c>
      <c r="AW394" s="14">
        <f>[6]TOTAL_PEF!$AV394</f>
        <v>12920.042326397355</v>
      </c>
      <c r="BA394" s="14">
        <f t="shared" si="208"/>
        <v>71578.590237932221</v>
      </c>
      <c r="BB394" s="14">
        <f>[6]TOTAL_PEF!$BA394</f>
        <v>67096.430398895784</v>
      </c>
      <c r="BF394" s="15">
        <f>SUM(TOTAL_PEF_B!O383:O394)</f>
        <v>1776121</v>
      </c>
      <c r="BG394" s="14">
        <f>[6]TOTAL_PEF!$BF394</f>
        <v>1959598</v>
      </c>
      <c r="BK394" s="15">
        <f>SUM('Billing Mo'!AH383:AH394)</f>
        <v>1726001</v>
      </c>
      <c r="BL394" s="14">
        <f>[6]TOTAL_PEF!$BK394</f>
        <v>1550000</v>
      </c>
      <c r="BM394" s="14"/>
      <c r="BP394" s="14">
        <f t="shared" si="200"/>
        <v>41432967</v>
      </c>
      <c r="BQ394" s="14">
        <f>[6]TOTAL_PEF!$BP394</f>
        <v>42268684.333890751</v>
      </c>
      <c r="BR394" s="14"/>
      <c r="BU394" s="15">
        <f t="shared" si="202"/>
        <v>1687008.0670048427</v>
      </c>
      <c r="BV394" s="15">
        <f>AVERAGE([6]TOTAL_PEF!$G383:$G394)</f>
        <v>1703442.9166666667</v>
      </c>
    </row>
    <row r="395" spans="1:74">
      <c r="A395" s="2">
        <f t="shared" si="198"/>
        <v>2023</v>
      </c>
      <c r="B395" s="2">
        <f t="shared" si="199"/>
        <v>9</v>
      </c>
      <c r="C395" s="7">
        <f t="shared" si="204"/>
        <v>1263</v>
      </c>
      <c r="D395" s="7">
        <f t="shared" si="205"/>
        <v>6731</v>
      </c>
      <c r="E395" s="7">
        <f t="shared" si="206"/>
        <v>12252</v>
      </c>
      <c r="G395" s="30">
        <f>'Billing Mo'!Y395</f>
        <v>1697017.4911678201</v>
      </c>
      <c r="H395" s="30">
        <f>'Billing Mo'!Z395</f>
        <v>188348</v>
      </c>
      <c r="I395" s="30">
        <f>'Billing Mo'!AC395</f>
        <v>25393</v>
      </c>
      <c r="J395" s="163">
        <f t="shared" si="207"/>
        <v>4025866</v>
      </c>
      <c r="K395" s="28">
        <f>ROUND('Billing Mo'!AE395+'Billing Mo'!AD395+'Billing Mo'!BM395-'Billing Mo'!BU395,0)</f>
        <v>2143060</v>
      </c>
      <c r="L395" s="28">
        <f>ROUND('Billing Mo'!AF395+'Billing Mo'!BQ395-'Billing Mo'!BY395,0)</f>
        <v>1267754</v>
      </c>
      <c r="M395" s="31">
        <f t="shared" si="209"/>
        <v>302176</v>
      </c>
      <c r="N395" s="28">
        <f>'Billing Mo'!AH395</f>
        <v>151420</v>
      </c>
      <c r="O395" s="28">
        <f>'Billing Mo'!AI395</f>
        <v>150756</v>
      </c>
      <c r="P395" s="28">
        <f>ROUND('Billing Mo'!AJ395,0)</f>
        <v>1772</v>
      </c>
      <c r="Q395" s="28">
        <f>ROUND('Billing Mo'!AK395,0)</f>
        <v>311104</v>
      </c>
      <c r="U395" s="145"/>
      <c r="AC395" s="7"/>
      <c r="AG395" s="15">
        <f t="shared" ref="AG395:AG422" si="210">SUM(K384:K395)</f>
        <v>21240773</v>
      </c>
      <c r="AH395" s="14">
        <f>[6]TOTAL_PEF!$AG395</f>
        <v>22038732.427763924</v>
      </c>
      <c r="AL395" s="25">
        <f t="shared" ref="AL395:AL422" si="211">SUM(L384:L395)</f>
        <v>13435252</v>
      </c>
      <c r="AM395" s="14">
        <f>[6]TOTAL_PEF!$AL395</f>
        <v>13209967.873269174</v>
      </c>
      <c r="AN395" s="15"/>
      <c r="AQ395" s="25">
        <f t="shared" ref="AQ395:AQ422" si="212">SUM(Q384:Q395)</f>
        <v>3304448</v>
      </c>
      <c r="AR395" s="14">
        <f>[6]TOTAL_PEF!$AQ395</f>
        <v>3531053</v>
      </c>
      <c r="AV395" s="14">
        <f t="shared" si="201"/>
        <v>12579.286076777051</v>
      </c>
      <c r="AW395" s="14">
        <f>[6]TOTAL_PEF!$AV395</f>
        <v>12923.32715715588</v>
      </c>
      <c r="BA395" s="14">
        <f t="shared" si="208"/>
        <v>71665.570500049347</v>
      </c>
      <c r="BB395" s="14">
        <f>[6]TOTAL_PEF!$BA395</f>
        <v>67064.128421954258</v>
      </c>
      <c r="BF395" s="15">
        <f>SUM(TOTAL_PEF_B!O384:O395)</f>
        <v>1774671</v>
      </c>
      <c r="BG395" s="14">
        <f>[6]TOTAL_PEF!$BF395</f>
        <v>1957739</v>
      </c>
      <c r="BK395" s="15">
        <f>SUM('Billing Mo'!AH384:AH395)</f>
        <v>1726001</v>
      </c>
      <c r="BL395" s="14">
        <f>[6]TOTAL_PEF!$BK395</f>
        <v>1550000</v>
      </c>
      <c r="BM395" s="14"/>
      <c r="BP395" s="14">
        <f t="shared" si="200"/>
        <v>41502731</v>
      </c>
      <c r="BQ395" s="14">
        <f>[6]TOTAL_PEF!$BP395</f>
        <v>42311468.440327555</v>
      </c>
      <c r="BR395" s="14"/>
      <c r="BU395" s="15">
        <f t="shared" si="202"/>
        <v>1688551.5497746051</v>
      </c>
      <c r="BV395" s="15">
        <f>AVERAGE([6]TOTAL_PEF!$G384:$G395)</f>
        <v>1705345.0833333333</v>
      </c>
    </row>
    <row r="396" spans="1:74">
      <c r="A396" s="2">
        <f t="shared" ref="A396:A459" si="213">A384+1</f>
        <v>2023</v>
      </c>
      <c r="B396" s="2">
        <f t="shared" ref="B396:B459" si="214">B384</f>
        <v>10</v>
      </c>
      <c r="C396" s="7">
        <f t="shared" si="204"/>
        <v>1122</v>
      </c>
      <c r="D396" s="7">
        <f t="shared" si="205"/>
        <v>6280</v>
      </c>
      <c r="E396" s="7">
        <f t="shared" si="206"/>
        <v>11590</v>
      </c>
      <c r="G396" s="30">
        <f>'Billing Mo'!Y396</f>
        <v>1698537.7600971099</v>
      </c>
      <c r="H396" s="30">
        <f>'Billing Mo'!Z396</f>
        <v>188505</v>
      </c>
      <c r="I396" s="30">
        <f>'Billing Mo'!AC396</f>
        <v>25420</v>
      </c>
      <c r="J396" s="163">
        <f t="shared" si="207"/>
        <v>3673896</v>
      </c>
      <c r="K396" s="28">
        <f>ROUND('Billing Mo'!AE396+'Billing Mo'!AD396+'Billing Mo'!BM396-'Billing Mo'!BU396,0)</f>
        <v>1906596</v>
      </c>
      <c r="L396" s="28">
        <f>ROUND('Billing Mo'!AF396+'Billing Mo'!BQ396-'Billing Mo'!BY396,0)</f>
        <v>1183759</v>
      </c>
      <c r="M396" s="31">
        <f t="shared" si="209"/>
        <v>287120</v>
      </c>
      <c r="N396" s="28">
        <f>'Billing Mo'!AH396</f>
        <v>143927</v>
      </c>
      <c r="O396" s="28">
        <f>'Billing Mo'!AI396</f>
        <v>143193</v>
      </c>
      <c r="P396" s="28">
        <f>ROUND('Billing Mo'!AJ396,0)</f>
        <v>1800</v>
      </c>
      <c r="Q396" s="28">
        <f>ROUND('Billing Mo'!AK396,0)</f>
        <v>294621</v>
      </c>
      <c r="U396" s="145"/>
      <c r="AC396" s="7"/>
      <c r="AG396" s="15">
        <f t="shared" si="210"/>
        <v>21220400</v>
      </c>
      <c r="AH396" s="14">
        <f>[6]TOTAL_PEF!$AG396</f>
        <v>22064524.731228463</v>
      </c>
      <c r="AL396" s="25">
        <f t="shared" si="211"/>
        <v>13434529</v>
      </c>
      <c r="AM396" s="14">
        <f>[6]TOTAL_PEF!$AL396</f>
        <v>13221893.034408404</v>
      </c>
      <c r="AN396" s="15"/>
      <c r="AQ396" s="25">
        <f t="shared" si="212"/>
        <v>3302296</v>
      </c>
      <c r="AR396" s="14">
        <f>[6]TOTAL_PEF!$AQ396</f>
        <v>3533710</v>
      </c>
      <c r="AV396" s="14">
        <f t="shared" si="201"/>
        <v>12555.760911737972</v>
      </c>
      <c r="AW396" s="14">
        <f>[6]TOTAL_PEF!$AV396</f>
        <v>12924.051029709097</v>
      </c>
      <c r="BA396" s="14">
        <f t="shared" si="208"/>
        <v>71600.796243691075</v>
      </c>
      <c r="BB396" s="14">
        <f>[6]TOTAL_PEF!$BA396</f>
        <v>67032.587695341485</v>
      </c>
      <c r="BF396" s="15">
        <f>SUM(TOTAL_PEF_B!O385:O396)</f>
        <v>1768797</v>
      </c>
      <c r="BG396" s="14">
        <f>[6]TOTAL_PEF!$BF396</f>
        <v>1955871</v>
      </c>
      <c r="BK396" s="15">
        <f>SUM('Billing Mo'!AH385:AH396)</f>
        <v>1726001</v>
      </c>
      <c r="BL396" s="14">
        <f>[6]TOTAL_PEF!$BK396</f>
        <v>1550000</v>
      </c>
      <c r="BM396" s="14"/>
      <c r="BP396" s="14">
        <f t="shared" si="200"/>
        <v>41473583</v>
      </c>
      <c r="BQ396" s="14">
        <f>[6]TOTAL_PEF!$BP396</f>
        <v>42349974.904931329</v>
      </c>
      <c r="BR396" s="14"/>
      <c r="BU396" s="15">
        <f t="shared" si="202"/>
        <v>1690092.7111603201</v>
      </c>
      <c r="BV396" s="15">
        <f>AVERAGE([6]TOTAL_PEF!$G385:$G396)</f>
        <v>1707245.25</v>
      </c>
    </row>
    <row r="397" spans="1:74">
      <c r="A397" s="2">
        <f t="shared" si="213"/>
        <v>2023</v>
      </c>
      <c r="B397" s="2">
        <f t="shared" si="214"/>
        <v>11</v>
      </c>
      <c r="C397" s="7">
        <f t="shared" si="204"/>
        <v>921</v>
      </c>
      <c r="D397" s="7">
        <f t="shared" si="205"/>
        <v>5796</v>
      </c>
      <c r="E397" s="7">
        <f t="shared" si="206"/>
        <v>10976</v>
      </c>
      <c r="G397" s="30">
        <f>'Billing Mo'!Y397</f>
        <v>1700058.0290263901</v>
      </c>
      <c r="H397" s="30">
        <f>'Billing Mo'!Z397</f>
        <v>188661</v>
      </c>
      <c r="I397" s="30">
        <f>'Billing Mo'!AC397</f>
        <v>25458</v>
      </c>
      <c r="J397" s="163">
        <f t="shared" si="207"/>
        <v>3237126</v>
      </c>
      <c r="K397" s="28">
        <f>ROUND('Billing Mo'!AE397+'Billing Mo'!AD397+'Billing Mo'!BM397-'Billing Mo'!BU397,0)</f>
        <v>1565131</v>
      </c>
      <c r="L397" s="28">
        <f>ROUND('Billing Mo'!AF397+'Billing Mo'!BQ397-'Billing Mo'!BY397,0)</f>
        <v>1093573</v>
      </c>
      <c r="M397" s="31">
        <f t="shared" si="209"/>
        <v>297221</v>
      </c>
      <c r="N397" s="28">
        <f>'Billing Mo'!AH397</f>
        <v>147080</v>
      </c>
      <c r="O397" s="28">
        <f>'Billing Mo'!AI397</f>
        <v>150141</v>
      </c>
      <c r="P397" s="28">
        <f>ROUND('Billing Mo'!AJ397,0)</f>
        <v>1768</v>
      </c>
      <c r="Q397" s="28">
        <f>ROUND('Billing Mo'!AK397,0)</f>
        <v>279433</v>
      </c>
      <c r="U397" s="145"/>
      <c r="AC397" s="7"/>
      <c r="AG397" s="15">
        <f t="shared" si="210"/>
        <v>21232136</v>
      </c>
      <c r="AH397" s="14">
        <f>[6]TOTAL_PEF!$AG397</f>
        <v>22083684.706693981</v>
      </c>
      <c r="AL397" s="25">
        <f t="shared" si="211"/>
        <v>13457187</v>
      </c>
      <c r="AM397" s="14">
        <f>[6]TOTAL_PEF!$AL397</f>
        <v>13233772.19887243</v>
      </c>
      <c r="AN397" s="15"/>
      <c r="AQ397" s="25">
        <f t="shared" si="212"/>
        <v>3300553</v>
      </c>
      <c r="AR397" s="14">
        <f>[6]TOTAL_PEF!$AQ397</f>
        <v>3536371</v>
      </c>
      <c r="AV397" s="14">
        <f t="shared" si="201"/>
        <v>12551.27689325467</v>
      </c>
      <c r="AW397" s="14">
        <f>[6]TOTAL_PEF!$AV397</f>
        <v>12920.906658774853</v>
      </c>
      <c r="BA397" s="14">
        <f t="shared" si="208"/>
        <v>71660.796785062761</v>
      </c>
      <c r="BB397" s="14">
        <f>[6]TOTAL_PEF!$BA397</f>
        <v>67000.985314895937</v>
      </c>
      <c r="BF397" s="15">
        <f>SUM(TOTAL_PEF_B!O386:O397)</f>
        <v>1769962</v>
      </c>
      <c r="BG397" s="14">
        <f>[6]TOTAL_PEF!$BF397</f>
        <v>1953986</v>
      </c>
      <c r="BK397" s="15">
        <f>SUM('Billing Mo'!AH386:AH397)</f>
        <v>1726001</v>
      </c>
      <c r="BL397" s="14">
        <f>[6]TOTAL_PEF!$BK397</f>
        <v>1550000</v>
      </c>
      <c r="BM397" s="14"/>
      <c r="BP397" s="14">
        <f t="shared" si="200"/>
        <v>41507373</v>
      </c>
      <c r="BQ397" s="14">
        <f>[6]TOTAL_PEF!$BP397</f>
        <v>42381790.044860877</v>
      </c>
      <c r="BR397" s="14"/>
      <c r="BU397" s="15">
        <f t="shared" si="202"/>
        <v>1691631.5511619868</v>
      </c>
      <c r="BV397" s="15">
        <f>AVERAGE([6]TOTAL_PEF!$G386:$G397)</f>
        <v>1709143.5833333333</v>
      </c>
    </row>
    <row r="398" spans="1:74">
      <c r="A398" s="2">
        <f t="shared" si="213"/>
        <v>2023</v>
      </c>
      <c r="B398" s="2">
        <f t="shared" si="214"/>
        <v>12</v>
      </c>
      <c r="C398" s="7">
        <f t="shared" si="204"/>
        <v>870</v>
      </c>
      <c r="D398" s="7">
        <f t="shared" si="205"/>
        <v>5489</v>
      </c>
      <c r="E398" s="7">
        <f t="shared" si="206"/>
        <v>10253</v>
      </c>
      <c r="G398" s="30">
        <f>'Billing Mo'!Y398</f>
        <v>1701578.2979556799</v>
      </c>
      <c r="H398" s="30">
        <f>'Billing Mo'!Z398</f>
        <v>188818</v>
      </c>
      <c r="I398" s="30">
        <f>'Billing Mo'!AC398</f>
        <v>25411</v>
      </c>
      <c r="J398" s="163">
        <f t="shared" si="207"/>
        <v>3051623</v>
      </c>
      <c r="K398" s="28">
        <f>ROUND('Billing Mo'!AE398+'Billing Mo'!AD398+'Billing Mo'!BM398-'Billing Mo'!BU398,0)</f>
        <v>1479898</v>
      </c>
      <c r="L398" s="28">
        <f>ROUND('Billing Mo'!AF398+'Billing Mo'!BQ398-'Billing Mo'!BY398,0)</f>
        <v>1036501</v>
      </c>
      <c r="M398" s="31">
        <f t="shared" si="209"/>
        <v>272900</v>
      </c>
      <c r="N398" s="28">
        <f>'Billing Mo'!AH398</f>
        <v>133330</v>
      </c>
      <c r="O398" s="28">
        <f>'Billing Mo'!AI398</f>
        <v>139570</v>
      </c>
      <c r="P398" s="28">
        <f>ROUND('Billing Mo'!AJ398,0)</f>
        <v>1793</v>
      </c>
      <c r="Q398" s="28">
        <f>ROUND('Billing Mo'!AK398,0)</f>
        <v>260531</v>
      </c>
      <c r="U398" s="145"/>
      <c r="AC398" s="7"/>
      <c r="AG398" s="15">
        <f t="shared" si="210"/>
        <v>21198724</v>
      </c>
      <c r="AH398" s="14">
        <f>[6]TOTAL_PEF!$AG398</f>
        <v>22101226.880277421</v>
      </c>
      <c r="AL398" s="25">
        <f t="shared" si="211"/>
        <v>13456699</v>
      </c>
      <c r="AM398" s="14">
        <f>[6]TOTAL_PEF!$AL398</f>
        <v>13245344.414208386</v>
      </c>
      <c r="AN398" s="15"/>
      <c r="AQ398" s="25">
        <f t="shared" si="212"/>
        <v>3300691</v>
      </c>
      <c r="AR398" s="14">
        <f>[6]TOTAL_PEF!$AQ398</f>
        <v>3539036</v>
      </c>
      <c r="AV398" s="14">
        <f t="shared" si="201"/>
        <v>12520.153420303608</v>
      </c>
      <c r="AW398" s="14">
        <f>[6]TOTAL_PEF!$AV398</f>
        <v>12916.837598112428</v>
      </c>
      <c r="BA398" s="14">
        <f t="shared" si="208"/>
        <v>71597.640670980196</v>
      </c>
      <c r="BB398" s="14">
        <f>[6]TOTAL_PEF!$BA398</f>
        <v>66968.030262704124</v>
      </c>
      <c r="BF398" s="15">
        <f>SUM(TOTAL_PEF_B!O387:O398)</f>
        <v>1764083</v>
      </c>
      <c r="BG398" s="14">
        <f>[6]TOTAL_PEF!$BF398</f>
        <v>1952079</v>
      </c>
      <c r="BK398" s="15">
        <f>SUM('Billing Mo'!AH387:AH398)</f>
        <v>1726001</v>
      </c>
      <c r="BL398" s="14">
        <f>[6]TOTAL_PEF!$BK398</f>
        <v>1550000</v>
      </c>
      <c r="BM398" s="14"/>
      <c r="BP398" s="14">
        <f t="shared" si="200"/>
        <v>41467706</v>
      </c>
      <c r="BQ398" s="14">
        <f>[6]TOTAL_PEF!$BP398</f>
        <v>42411662.433780268</v>
      </c>
      <c r="BR398" s="14"/>
      <c r="BU398" s="15">
        <f t="shared" si="202"/>
        <v>1693168.0697796068</v>
      </c>
      <c r="BV398" s="15">
        <f>AVERAGE([6]TOTAL_PEF!$G387:$G398)</f>
        <v>1711040.0833333333</v>
      </c>
    </row>
    <row r="399" spans="1:74">
      <c r="A399" s="2">
        <f t="shared" si="213"/>
        <v>2024</v>
      </c>
      <c r="B399" s="2">
        <f t="shared" si="214"/>
        <v>1</v>
      </c>
      <c r="C399" s="7">
        <f t="shared" si="204"/>
        <v>981</v>
      </c>
      <c r="D399" s="7">
        <f t="shared" si="205"/>
        <v>5331</v>
      </c>
      <c r="E399" s="7">
        <f t="shared" si="206"/>
        <v>9918</v>
      </c>
      <c r="G399" s="30">
        <f>'Billing Mo'!Y399</f>
        <v>1703098.56688496</v>
      </c>
      <c r="H399" s="30">
        <f>'Billing Mo'!Z399</f>
        <v>188974</v>
      </c>
      <c r="I399" s="30">
        <f>'Billing Mo'!AC399</f>
        <v>25455</v>
      </c>
      <c r="J399" s="163">
        <f t="shared" si="207"/>
        <v>3190720</v>
      </c>
      <c r="K399" s="28">
        <f>ROUND('Billing Mo'!AE399+'Billing Mo'!AD399+'Billing Mo'!BM399-'Billing Mo'!BU399,0)</f>
        <v>1670064</v>
      </c>
      <c r="L399" s="28">
        <f>ROUND('Billing Mo'!AF399+'Billing Mo'!BQ399-'Billing Mo'!BY399,0)</f>
        <v>1007436</v>
      </c>
      <c r="M399" s="31">
        <f t="shared" si="209"/>
        <v>258975</v>
      </c>
      <c r="N399" s="28">
        <f>'Billing Mo'!AH399</f>
        <v>132420</v>
      </c>
      <c r="O399" s="28">
        <f>'Billing Mo'!AI399</f>
        <v>126555</v>
      </c>
      <c r="P399" s="28">
        <f>ROUND('Billing Mo'!AJ399,0)</f>
        <v>1791</v>
      </c>
      <c r="Q399" s="28">
        <f>ROUND('Billing Mo'!AK399,0)</f>
        <v>252454</v>
      </c>
      <c r="U399" s="145"/>
      <c r="AC399" s="7"/>
      <c r="AG399" s="15">
        <f t="shared" si="210"/>
        <v>21145642</v>
      </c>
      <c r="AH399" s="14">
        <f>[6]TOTAL_PEF!$AG399</f>
        <v>22122391.237425778</v>
      </c>
      <c r="AL399" s="25">
        <f t="shared" si="211"/>
        <v>13436484</v>
      </c>
      <c r="AM399" s="14">
        <f>[6]TOTAL_PEF!$AL399</f>
        <v>13256919.623844482</v>
      </c>
      <c r="AN399" s="15"/>
      <c r="AQ399" s="25">
        <f t="shared" si="212"/>
        <v>3301664</v>
      </c>
      <c r="AR399" s="14">
        <f>[6]TOTAL_PEF!$AQ399</f>
        <v>3541704</v>
      </c>
      <c r="AV399" s="14">
        <f t="shared" si="201"/>
        <v>12477.496732961863</v>
      </c>
      <c r="AW399" s="14">
        <f>[6]TOTAL_PEF!$AV399</f>
        <v>12914.905346618525</v>
      </c>
      <c r="BA399" s="14">
        <f t="shared" si="208"/>
        <v>71429.847042182024</v>
      </c>
      <c r="BB399" s="14">
        <f>[6]TOTAL_PEF!$BA399</f>
        <v>66935.264671213823</v>
      </c>
      <c r="BF399" s="15">
        <f>SUM(TOTAL_PEF_B!O388:O399)</f>
        <v>1749839</v>
      </c>
      <c r="BG399" s="14">
        <f>[6]TOTAL_PEF!$BF399</f>
        <v>1950157</v>
      </c>
      <c r="BK399" s="15">
        <f>SUM('Billing Mo'!AH388:AH399)</f>
        <v>1726001</v>
      </c>
      <c r="BL399" s="14">
        <f>[6]TOTAL_PEF!$BK399</f>
        <v>1550000</v>
      </c>
      <c r="BM399" s="14"/>
      <c r="BP399" s="14">
        <f t="shared" si="200"/>
        <v>41381112</v>
      </c>
      <c r="BQ399" s="14">
        <f>[6]TOTAL_PEF!$BP399</f>
        <v>42445148.000564724</v>
      </c>
      <c r="BR399" s="14"/>
      <c r="BU399" s="15">
        <f t="shared" si="202"/>
        <v>1694702.2670131789</v>
      </c>
      <c r="BV399" s="15">
        <f>AVERAGE([6]TOTAL_PEF!$G388:$G399)</f>
        <v>1712934.8333333333</v>
      </c>
    </row>
    <row r="400" spans="1:74">
      <c r="A400" s="2">
        <f t="shared" si="213"/>
        <v>2024</v>
      </c>
      <c r="B400" s="2">
        <f t="shared" si="214"/>
        <v>2</v>
      </c>
      <c r="C400" s="7">
        <f t="shared" si="204"/>
        <v>998</v>
      </c>
      <c r="D400" s="7">
        <f t="shared" si="205"/>
        <v>5374</v>
      </c>
      <c r="E400" s="7">
        <f t="shared" si="206"/>
        <v>9870</v>
      </c>
      <c r="G400" s="30">
        <f>'Billing Mo'!Y400</f>
        <v>1704618.8358142499</v>
      </c>
      <c r="H400" s="30">
        <f>'Billing Mo'!Z400</f>
        <v>189130</v>
      </c>
      <c r="I400" s="30">
        <f>'Billing Mo'!AC400</f>
        <v>25462</v>
      </c>
      <c r="J400" s="163">
        <f t="shared" si="207"/>
        <v>3259176</v>
      </c>
      <c r="K400" s="28">
        <f>ROUND('Billing Mo'!AE400+'Billing Mo'!AD400+'Billing Mo'!BM400-'Billing Mo'!BU400,0)</f>
        <v>1701262</v>
      </c>
      <c r="L400" s="28">
        <f>ROUND('Billing Mo'!AF400+'Billing Mo'!BQ400-'Billing Mo'!BY400,0)</f>
        <v>1016413</v>
      </c>
      <c r="M400" s="31">
        <f t="shared" si="209"/>
        <v>288439</v>
      </c>
      <c r="N400" s="28">
        <f>'Billing Mo'!AH400</f>
        <v>133955</v>
      </c>
      <c r="O400" s="28">
        <f>'Billing Mo'!AI400</f>
        <v>154484</v>
      </c>
      <c r="P400" s="28">
        <f>ROUND('Billing Mo'!AJ400,0)</f>
        <v>1747</v>
      </c>
      <c r="Q400" s="28">
        <f>ROUND('Billing Mo'!AK400,0)</f>
        <v>251315</v>
      </c>
      <c r="U400" s="145"/>
      <c r="AC400" s="7"/>
      <c r="AG400" s="15">
        <f t="shared" si="210"/>
        <v>21247260</v>
      </c>
      <c r="AH400" s="14">
        <f>[6]TOTAL_PEF!$AG400</f>
        <v>22141489.343626283</v>
      </c>
      <c r="AL400" s="25">
        <f t="shared" si="211"/>
        <v>13501112</v>
      </c>
      <c r="AM400" s="14">
        <f>[6]TOTAL_PEF!$AL400</f>
        <v>13268631.757828239</v>
      </c>
      <c r="AN400" s="15"/>
      <c r="AQ400" s="25">
        <f t="shared" si="212"/>
        <v>3302665</v>
      </c>
      <c r="AR400" s="14">
        <f>[6]TOTAL_PEF!$AQ400</f>
        <v>3544373</v>
      </c>
      <c r="AV400" s="14">
        <f t="shared" si="201"/>
        <v>12526.136258607197</v>
      </c>
      <c r="AW400" s="14">
        <f>[6]TOTAL_PEF!$AV400</f>
        <v>12911.786865828664</v>
      </c>
      <c r="BA400" s="14">
        <f t="shared" si="208"/>
        <v>71713.118037594933</v>
      </c>
      <c r="BB400" s="14">
        <f>[6]TOTAL_PEF!$BA400</f>
        <v>66903.391060030117</v>
      </c>
      <c r="BF400" s="15">
        <f>SUM(TOTAL_PEF_B!O389:O400)</f>
        <v>1758975</v>
      </c>
      <c r="BG400" s="14">
        <f>[6]TOTAL_PEF!$BF400</f>
        <v>1948216</v>
      </c>
      <c r="BK400" s="15">
        <f>SUM('Billing Mo'!AH389:AH400)</f>
        <v>1726001</v>
      </c>
      <c r="BL400" s="14">
        <f>[6]TOTAL_PEF!$BK400</f>
        <v>1550000</v>
      </c>
      <c r="BM400" s="14"/>
      <c r="BP400" s="14">
        <f t="shared" si="200"/>
        <v>41557468</v>
      </c>
      <c r="BQ400" s="14">
        <f>[6]TOTAL_PEF!$BP400</f>
        <v>42476686.240748979</v>
      </c>
      <c r="BR400" s="14"/>
      <c r="BU400" s="15">
        <f t="shared" si="202"/>
        <v>1696234.1428627027</v>
      </c>
      <c r="BV400" s="15">
        <f>AVERAGE([6]TOTAL_PEF!$G389:$G400)</f>
        <v>1714827.6666666667</v>
      </c>
    </row>
    <row r="401" spans="1:74">
      <c r="A401" s="2">
        <f t="shared" si="213"/>
        <v>2024</v>
      </c>
      <c r="B401" s="2">
        <f t="shared" si="214"/>
        <v>3</v>
      </c>
      <c r="C401" s="7">
        <f t="shared" si="204"/>
        <v>856</v>
      </c>
      <c r="D401" s="7">
        <f t="shared" si="205"/>
        <v>5175</v>
      </c>
      <c r="E401" s="7">
        <f t="shared" si="206"/>
        <v>9932</v>
      </c>
      <c r="G401" s="30">
        <f>'Billing Mo'!Y401</f>
        <v>1706139.10474353</v>
      </c>
      <c r="H401" s="30">
        <f>'Billing Mo'!Z401</f>
        <v>189287</v>
      </c>
      <c r="I401" s="30">
        <f>'Billing Mo'!AC401</f>
        <v>25454</v>
      </c>
      <c r="J401" s="163">
        <f t="shared" si="207"/>
        <v>2969518</v>
      </c>
      <c r="K401" s="28">
        <f>ROUND('Billing Mo'!AE401+'Billing Mo'!AD401+'Billing Mo'!BM401-'Billing Mo'!BU401,0)</f>
        <v>1460337</v>
      </c>
      <c r="L401" s="28">
        <f>ROUND('Billing Mo'!AF401+'Billing Mo'!BQ401-'Billing Mo'!BY401,0)</f>
        <v>979602</v>
      </c>
      <c r="M401" s="31">
        <f t="shared" si="209"/>
        <v>274972</v>
      </c>
      <c r="N401" s="28">
        <f>'Billing Mo'!AH401</f>
        <v>135956</v>
      </c>
      <c r="O401" s="28">
        <f>'Billing Mo'!AI401</f>
        <v>139016</v>
      </c>
      <c r="P401" s="28">
        <f>ROUND('Billing Mo'!AJ401,0)</f>
        <v>1793</v>
      </c>
      <c r="Q401" s="28">
        <f>ROUND('Billing Mo'!AK401,0)</f>
        <v>252814</v>
      </c>
      <c r="U401" s="145"/>
      <c r="AC401" s="7"/>
      <c r="AG401" s="15">
        <f t="shared" si="210"/>
        <v>21266561</v>
      </c>
      <c r="AH401" s="14">
        <f>[6]TOTAL_PEF!$AG401</f>
        <v>22157766.976417948</v>
      </c>
      <c r="AL401" s="25">
        <f t="shared" si="211"/>
        <v>13516395</v>
      </c>
      <c r="AM401" s="14">
        <f>[6]TOTAL_PEF!$AL401</f>
        <v>13280412.878834637</v>
      </c>
      <c r="AN401" s="15"/>
      <c r="AQ401" s="25">
        <f t="shared" si="212"/>
        <v>3303474</v>
      </c>
      <c r="AR401" s="14">
        <f>[6]TOTAL_PEF!$AQ401</f>
        <v>3547043</v>
      </c>
      <c r="AV401" s="14">
        <f t="shared" si="201"/>
        <v>12526.219657934626</v>
      </c>
      <c r="AW401" s="14">
        <f>[6]TOTAL_PEF!$AV401</f>
        <v>12907.044223314919</v>
      </c>
      <c r="BA401" s="14">
        <f t="shared" si="208"/>
        <v>71734.125520436675</v>
      </c>
      <c r="BB401" s="14">
        <f>[6]TOTAL_PEF!$BA401</f>
        <v>66872.03548690553</v>
      </c>
      <c r="BF401" s="15">
        <f>SUM(TOTAL_PEF_B!O390:O401)</f>
        <v>1755313</v>
      </c>
      <c r="BG401" s="14">
        <f>[6]TOTAL_PEF!$BF401</f>
        <v>1946259</v>
      </c>
      <c r="BK401" s="15">
        <f>SUM('Billing Mo'!AH390:AH401)</f>
        <v>1726001</v>
      </c>
      <c r="BL401" s="14">
        <f>[6]TOTAL_PEF!$BK401</f>
        <v>1550000</v>
      </c>
      <c r="BM401" s="14"/>
      <c r="BP401" s="14">
        <f t="shared" ref="BP401:BP464" si="215">SUM(J390:J401)</f>
        <v>41589173</v>
      </c>
      <c r="BQ401" s="14">
        <f>[6]TOTAL_PEF!$BP401</f>
        <v>42505457.994547047</v>
      </c>
      <c r="BR401" s="14"/>
      <c r="BU401" s="15">
        <f t="shared" si="202"/>
        <v>1697763.6973281784</v>
      </c>
      <c r="BV401" s="15">
        <f>AVERAGE([6]TOTAL_PEF!$G390:$G401)</f>
        <v>1716718.9166666667</v>
      </c>
    </row>
    <row r="402" spans="1:74">
      <c r="A402" s="2">
        <f t="shared" si="213"/>
        <v>2024</v>
      </c>
      <c r="B402" s="2">
        <f t="shared" si="214"/>
        <v>4</v>
      </c>
      <c r="C402" s="7">
        <f t="shared" si="204"/>
        <v>842</v>
      </c>
      <c r="D402" s="7">
        <f t="shared" si="205"/>
        <v>5567</v>
      </c>
      <c r="E402" s="7">
        <f t="shared" si="206"/>
        <v>10148</v>
      </c>
      <c r="G402" s="30">
        <f>'Billing Mo'!Y402</f>
        <v>1707659.3736728199</v>
      </c>
      <c r="H402" s="30">
        <f>'Billing Mo'!Z402</f>
        <v>189443</v>
      </c>
      <c r="I402" s="30">
        <f>'Billing Mo'!AC402</f>
        <v>25416</v>
      </c>
      <c r="J402" s="163">
        <f t="shared" si="207"/>
        <v>3042323</v>
      </c>
      <c r="K402" s="28">
        <f>ROUND('Billing Mo'!AE402+'Billing Mo'!AD402+'Billing Mo'!BM402-'Billing Mo'!BU402,0)</f>
        <v>1437074</v>
      </c>
      <c r="L402" s="28">
        <f>ROUND('Billing Mo'!AF402+'Billing Mo'!BQ402-'Billing Mo'!BY402,0)</f>
        <v>1054704</v>
      </c>
      <c r="M402" s="31">
        <f t="shared" si="209"/>
        <v>290850</v>
      </c>
      <c r="N402" s="28">
        <f>'Billing Mo'!AH402</f>
        <v>143569</v>
      </c>
      <c r="O402" s="28">
        <f>'Billing Mo'!AI402</f>
        <v>147281</v>
      </c>
      <c r="P402" s="28">
        <f>ROUND('Billing Mo'!AJ402,0)</f>
        <v>1770</v>
      </c>
      <c r="Q402" s="28">
        <f>ROUND('Billing Mo'!AK402,0)</f>
        <v>257925</v>
      </c>
      <c r="U402" s="145"/>
      <c r="AC402" s="7"/>
      <c r="AG402" s="15">
        <f t="shared" si="210"/>
        <v>21294333</v>
      </c>
      <c r="AH402" s="14">
        <f>[6]TOTAL_PEF!$AG402</f>
        <v>22174095.499411304</v>
      </c>
      <c r="AL402" s="25">
        <f t="shared" si="211"/>
        <v>13543488</v>
      </c>
      <c r="AM402" s="14">
        <f>[6]TOTAL_PEF!$AL402</f>
        <v>13292156.787941124</v>
      </c>
      <c r="AN402" s="15"/>
      <c r="AQ402" s="25">
        <f t="shared" si="212"/>
        <v>3304137</v>
      </c>
      <c r="AR402" s="14">
        <f>[6]TOTAL_PEF!$AQ402</f>
        <v>3549715</v>
      </c>
      <c r="AV402" s="14">
        <f t="shared" si="201"/>
        <v>12531.305039606779</v>
      </c>
      <c r="AW402" s="14">
        <f>[6]TOTAL_PEF!$AV402</f>
        <v>12902.354768178751</v>
      </c>
      <c r="BA402" s="14">
        <f t="shared" si="208"/>
        <v>71817.850235066871</v>
      </c>
      <c r="BB402" s="14">
        <f>[6]TOTAL_PEF!$BA402</f>
        <v>66840.689709843937</v>
      </c>
      <c r="BF402" s="15">
        <f>SUM(TOTAL_PEF_B!O391:O402)</f>
        <v>1754725</v>
      </c>
      <c r="BG402" s="14">
        <f>[6]TOTAL_PEF!$BF402</f>
        <v>1944287</v>
      </c>
      <c r="BK402" s="15">
        <f>SUM('Billing Mo'!AH391:AH402)</f>
        <v>1726001</v>
      </c>
      <c r="BL402" s="14">
        <f>[6]TOTAL_PEF!$BK402</f>
        <v>1550000</v>
      </c>
      <c r="BM402" s="14"/>
      <c r="BP402" s="14">
        <f t="shared" si="215"/>
        <v>41644087</v>
      </c>
      <c r="BQ402" s="14">
        <f>[6]TOTAL_PEF!$BP402</f>
        <v>42534230.426646888</v>
      </c>
      <c r="BR402" s="14"/>
      <c r="BU402" s="15">
        <f t="shared" si="202"/>
        <v>1699290.9304096068</v>
      </c>
      <c r="BV402" s="15">
        <f>AVERAGE([6]TOTAL_PEF!$G391:$G402)</f>
        <v>1718608.4166666667</v>
      </c>
    </row>
    <row r="403" spans="1:74">
      <c r="A403" s="2">
        <f t="shared" si="213"/>
        <v>2024</v>
      </c>
      <c r="B403" s="2">
        <f t="shared" si="214"/>
        <v>5</v>
      </c>
      <c r="C403" s="7">
        <f t="shared" si="204"/>
        <v>934</v>
      </c>
      <c r="D403" s="7">
        <f t="shared" si="205"/>
        <v>5854</v>
      </c>
      <c r="E403" s="7">
        <f t="shared" si="206"/>
        <v>10677</v>
      </c>
      <c r="G403" s="30">
        <f>'Billing Mo'!Y403</f>
        <v>1709179.6426021</v>
      </c>
      <c r="H403" s="30">
        <f>'Billing Mo'!Z403</f>
        <v>189599</v>
      </c>
      <c r="I403" s="30">
        <f>'Billing Mo'!AC403</f>
        <v>25453</v>
      </c>
      <c r="J403" s="163">
        <f t="shared" si="207"/>
        <v>3269829</v>
      </c>
      <c r="K403" s="28">
        <f>ROUND('Billing Mo'!AE403+'Billing Mo'!AD403+'Billing Mo'!BM403-'Billing Mo'!BU403,0)</f>
        <v>1597198</v>
      </c>
      <c r="L403" s="28">
        <f>ROUND('Billing Mo'!AF403+'Billing Mo'!BQ403-'Billing Mo'!BY403,0)</f>
        <v>1109840</v>
      </c>
      <c r="M403" s="31">
        <f t="shared" si="209"/>
        <v>289292</v>
      </c>
      <c r="N403" s="28">
        <f>'Billing Mo'!AH403</f>
        <v>146935</v>
      </c>
      <c r="O403" s="28">
        <f>'Billing Mo'!AI403</f>
        <v>142357</v>
      </c>
      <c r="P403" s="28">
        <f>ROUND('Billing Mo'!AJ403,0)</f>
        <v>1750</v>
      </c>
      <c r="Q403" s="28">
        <f>ROUND('Billing Mo'!AK403,0)</f>
        <v>271749</v>
      </c>
      <c r="U403" s="145"/>
      <c r="AC403" s="7"/>
      <c r="AG403" s="15">
        <f t="shared" si="210"/>
        <v>21271186</v>
      </c>
      <c r="AH403" s="14">
        <f>[6]TOTAL_PEF!$AG403</f>
        <v>22192926.707488414</v>
      </c>
      <c r="AL403" s="25">
        <f t="shared" si="211"/>
        <v>13543081</v>
      </c>
      <c r="AM403" s="14">
        <f>[6]TOTAL_PEF!$AL403</f>
        <v>13303810.025131511</v>
      </c>
      <c r="AN403" s="15"/>
      <c r="AQ403" s="25">
        <f t="shared" si="212"/>
        <v>3303356</v>
      </c>
      <c r="AR403" s="14">
        <f>[6]TOTAL_PEF!$AQ403</f>
        <v>3552389</v>
      </c>
      <c r="AV403" s="14">
        <f t="shared" ref="AV403:AV466" si="216">AG403/BU403*1000</f>
        <v>12506.460413520754</v>
      </c>
      <c r="AW403" s="14">
        <f>[6]TOTAL_PEF!$AV403</f>
        <v>12899.143986710664</v>
      </c>
      <c r="BA403" s="14">
        <f t="shared" si="208"/>
        <v>71755.857757212361</v>
      </c>
      <c r="BB403" s="14">
        <f>[6]TOTAL_PEF!$BA403</f>
        <v>66809.057107719316</v>
      </c>
      <c r="BF403" s="15">
        <f>SUM(TOTAL_PEF_B!O392:O403)</f>
        <v>1747952</v>
      </c>
      <c r="BG403" s="14">
        <f>[6]TOTAL_PEF!$BF403</f>
        <v>1942295</v>
      </c>
      <c r="BK403" s="15">
        <f>SUM('Billing Mo'!AH392:AH403)</f>
        <v>1726001</v>
      </c>
      <c r="BL403" s="14">
        <f>[6]TOTAL_PEF!$BK403</f>
        <v>1550000</v>
      </c>
      <c r="BM403" s="14"/>
      <c r="BP403" s="14">
        <f t="shared" si="215"/>
        <v>41612953</v>
      </c>
      <c r="BQ403" s="14">
        <f>[6]TOTAL_PEF!$BP403</f>
        <v>42565396.871914387</v>
      </c>
      <c r="BR403" s="14"/>
      <c r="BU403" s="15">
        <f t="shared" ref="BU403:BU466" si="217">AVERAGE(G392:G403)</f>
        <v>1700815.842106987</v>
      </c>
      <c r="BV403" s="15">
        <f>AVERAGE([6]TOTAL_PEF!$G392:$G403)</f>
        <v>1720496.0833333333</v>
      </c>
    </row>
    <row r="404" spans="1:74">
      <c r="A404" s="2">
        <f t="shared" si="213"/>
        <v>2024</v>
      </c>
      <c r="B404" s="2">
        <f t="shared" si="214"/>
        <v>6</v>
      </c>
      <c r="C404" s="7">
        <f t="shared" si="204"/>
        <v>1214</v>
      </c>
      <c r="D404" s="7">
        <f t="shared" si="205"/>
        <v>6859</v>
      </c>
      <c r="E404" s="7">
        <f t="shared" si="206"/>
        <v>11794</v>
      </c>
      <c r="G404" s="30">
        <f>'Billing Mo'!Y404</f>
        <v>1710699.9115313899</v>
      </c>
      <c r="H404" s="30">
        <f>'Billing Mo'!Z404</f>
        <v>189755</v>
      </c>
      <c r="I404" s="30">
        <f>'Billing Mo'!AC404</f>
        <v>25405</v>
      </c>
      <c r="J404" s="163">
        <f t="shared" si="207"/>
        <v>3996092</v>
      </c>
      <c r="K404" s="28">
        <f>ROUND('Billing Mo'!AE404+'Billing Mo'!AD404+'Billing Mo'!BM404-'Billing Mo'!BU404,0)</f>
        <v>2077096</v>
      </c>
      <c r="L404" s="28">
        <f>ROUND('Billing Mo'!AF404+'Billing Mo'!BQ404-'Billing Mo'!BY404,0)</f>
        <v>1301455</v>
      </c>
      <c r="M404" s="31">
        <f t="shared" si="209"/>
        <v>316137</v>
      </c>
      <c r="N404" s="28">
        <f>'Billing Mo'!AH404</f>
        <v>153144</v>
      </c>
      <c r="O404" s="28">
        <f>'Billing Mo'!AI404</f>
        <v>162993</v>
      </c>
      <c r="P404" s="28">
        <f>ROUND('Billing Mo'!AJ404,0)</f>
        <v>1770</v>
      </c>
      <c r="Q404" s="28">
        <f>ROUND('Billing Mo'!AK404,0)</f>
        <v>299634</v>
      </c>
      <c r="U404" s="145"/>
      <c r="AC404" s="7"/>
      <c r="AG404" s="15">
        <f t="shared" si="210"/>
        <v>21368173</v>
      </c>
      <c r="AH404" s="14">
        <f>[6]TOTAL_PEF!$AG404</f>
        <v>22217060.94010732</v>
      </c>
      <c r="AL404" s="25">
        <f t="shared" si="211"/>
        <v>13615886</v>
      </c>
      <c r="AM404" s="14">
        <f>[6]TOTAL_PEF!$AL404</f>
        <v>13315443.904436193</v>
      </c>
      <c r="AN404" s="15"/>
      <c r="AQ404" s="25">
        <f t="shared" si="212"/>
        <v>3305554</v>
      </c>
      <c r="AR404" s="14">
        <f>[6]TOTAL_PEF!$AQ404</f>
        <v>3555063</v>
      </c>
      <c r="AV404" s="14">
        <f t="shared" si="216"/>
        <v>12552.247304679329</v>
      </c>
      <c r="AW404" s="14">
        <f>[6]TOTAL_PEF!$AV404</f>
        <v>12899.030363386129</v>
      </c>
      <c r="BA404" s="14">
        <f t="shared" si="208"/>
        <v>72081.67489653657</v>
      </c>
      <c r="BB404" s="14">
        <f>[6]TOTAL_PEF!$BA404</f>
        <v>66777.496363357393</v>
      </c>
      <c r="BF404" s="15">
        <f>SUM(TOTAL_PEF_B!O393:O404)</f>
        <v>1756627</v>
      </c>
      <c r="BG404" s="14">
        <f>[6]TOTAL_PEF!$BF404</f>
        <v>1940280</v>
      </c>
      <c r="BK404" s="15">
        <f>SUM('Billing Mo'!AH393:AH404)</f>
        <v>1726001</v>
      </c>
      <c r="BL404" s="14">
        <f>[6]TOTAL_PEF!$BK404</f>
        <v>1550000</v>
      </c>
      <c r="BM404" s="14"/>
      <c r="BP404" s="14">
        <f t="shared" si="215"/>
        <v>41793592</v>
      </c>
      <c r="BQ404" s="14">
        <f>[6]TOTAL_PEF!$BP404</f>
        <v>42601823.98383797</v>
      </c>
      <c r="BR404" s="14"/>
      <c r="BU404" s="15">
        <f t="shared" si="217"/>
        <v>1702338.4324203201</v>
      </c>
      <c r="BV404" s="15">
        <f>AVERAGE([6]TOTAL_PEF!$G393:$G404)</f>
        <v>1722382.25</v>
      </c>
    </row>
    <row r="405" spans="1:74">
      <c r="A405" s="2">
        <f t="shared" si="213"/>
        <v>2024</v>
      </c>
      <c r="B405" s="2">
        <f t="shared" si="214"/>
        <v>7</v>
      </c>
      <c r="C405" s="7">
        <f t="shared" si="204"/>
        <v>1247</v>
      </c>
      <c r="D405" s="7">
        <f t="shared" si="205"/>
        <v>6741</v>
      </c>
      <c r="E405" s="7">
        <f t="shared" si="206"/>
        <v>11215</v>
      </c>
      <c r="G405" s="30">
        <f>'Billing Mo'!Y405</f>
        <v>1712220.18046067</v>
      </c>
      <c r="H405" s="30">
        <f>'Billing Mo'!Z405</f>
        <v>189911</v>
      </c>
      <c r="I405" s="30">
        <f>'Billing Mo'!AC405</f>
        <v>25381</v>
      </c>
      <c r="J405" s="163">
        <f t="shared" si="207"/>
        <v>3990117</v>
      </c>
      <c r="K405" s="28">
        <f>ROUND('Billing Mo'!AE405+'Billing Mo'!AD405+'Billing Mo'!BM405-'Billing Mo'!BU405,0)</f>
        <v>2134744</v>
      </c>
      <c r="L405" s="28">
        <f>ROUND('Billing Mo'!AF405+'Billing Mo'!BQ405-'Billing Mo'!BY405,0)</f>
        <v>1280154</v>
      </c>
      <c r="M405" s="31">
        <f t="shared" si="209"/>
        <v>288807</v>
      </c>
      <c r="N405" s="28">
        <f>'Billing Mo'!AH405</f>
        <v>148775</v>
      </c>
      <c r="O405" s="28">
        <f>'Billing Mo'!AI405</f>
        <v>140032</v>
      </c>
      <c r="P405" s="28">
        <f>ROUND('Billing Mo'!AJ405,0)</f>
        <v>1769</v>
      </c>
      <c r="Q405" s="28">
        <f>ROUND('Billing Mo'!AK405,0)</f>
        <v>284643</v>
      </c>
      <c r="U405" s="145"/>
      <c r="AC405" s="7"/>
      <c r="AG405" s="15">
        <f t="shared" si="210"/>
        <v>21385993</v>
      </c>
      <c r="AH405" s="14">
        <f>[6]TOTAL_PEF!$AG405</f>
        <v>22244050.753531836</v>
      </c>
      <c r="AL405" s="25">
        <f t="shared" si="211"/>
        <v>13633685</v>
      </c>
      <c r="AM405" s="14">
        <f>[6]TOTAL_PEF!$AL405</f>
        <v>13326977.035683611</v>
      </c>
      <c r="AN405" s="15"/>
      <c r="AQ405" s="25">
        <f t="shared" si="212"/>
        <v>3306268</v>
      </c>
      <c r="AR405" s="14">
        <f>[6]TOTAL_PEF!$AQ405</f>
        <v>3557737</v>
      </c>
      <c r="AV405" s="14">
        <f t="shared" si="216"/>
        <v>12551.506168357988</v>
      </c>
      <c r="AW405" s="14">
        <f>[6]TOTAL_PEF!$AV405</f>
        <v>12900.585569797617</v>
      </c>
      <c r="BA405" s="14">
        <f t="shared" si="208"/>
        <v>72116.121592755415</v>
      </c>
      <c r="BB405" s="14">
        <f>[6]TOTAL_PEF!$BA405</f>
        <v>66745.599441491635</v>
      </c>
      <c r="BF405" s="15">
        <f>SUM(TOTAL_PEF_B!O394:O405)</f>
        <v>1752531</v>
      </c>
      <c r="BG405" s="14">
        <f>[6]TOTAL_PEF!$BF405</f>
        <v>1938255</v>
      </c>
      <c r="BK405" s="15">
        <f>SUM('Billing Mo'!AH394:AH405)</f>
        <v>1726001</v>
      </c>
      <c r="BL405" s="14">
        <f>[6]TOTAL_PEF!$BK405</f>
        <v>1550000</v>
      </c>
      <c r="BM405" s="14"/>
      <c r="BP405" s="14">
        <f t="shared" si="215"/>
        <v>41825803</v>
      </c>
      <c r="BQ405" s="14">
        <f>[6]TOTAL_PEF!$BP405</f>
        <v>42640995.928509906</v>
      </c>
      <c r="BR405" s="14"/>
      <c r="BU405" s="15">
        <f t="shared" si="217"/>
        <v>1703858.7013496051</v>
      </c>
      <c r="BV405" s="15">
        <f>AVERAGE([6]TOTAL_PEF!$G394:$G405)</f>
        <v>1724266.75</v>
      </c>
    </row>
    <row r="406" spans="1:74">
      <c r="A406" s="2">
        <f t="shared" si="213"/>
        <v>2024</v>
      </c>
      <c r="B406" s="2">
        <f t="shared" si="214"/>
        <v>8</v>
      </c>
      <c r="C406" s="7">
        <f t="shared" si="204"/>
        <v>1308</v>
      </c>
      <c r="D406" s="7">
        <f t="shared" si="205"/>
        <v>6974</v>
      </c>
      <c r="E406" s="7">
        <f t="shared" si="206"/>
        <v>11443</v>
      </c>
      <c r="G406" s="30">
        <f>'Billing Mo'!Y406</f>
        <v>1713667.7370612801</v>
      </c>
      <c r="H406" s="30">
        <f>'Billing Mo'!Z406</f>
        <v>190064</v>
      </c>
      <c r="I406" s="30">
        <f>'Billing Mo'!AC406</f>
        <v>25440</v>
      </c>
      <c r="J406" s="163">
        <f t="shared" si="207"/>
        <v>4167978</v>
      </c>
      <c r="K406" s="28">
        <f>ROUND('Billing Mo'!AE406+'Billing Mo'!AD406+'Billing Mo'!BM406-'Billing Mo'!BU406,0)</f>
        <v>2241114</v>
      </c>
      <c r="L406" s="28">
        <f>ROUND('Billing Mo'!AF406+'Billing Mo'!BQ406-'Billing Mo'!BY406,0)</f>
        <v>1325529</v>
      </c>
      <c r="M406" s="31">
        <f t="shared" si="209"/>
        <v>308445</v>
      </c>
      <c r="N406" s="28">
        <f>'Billing Mo'!AH406</f>
        <v>155490</v>
      </c>
      <c r="O406" s="28">
        <f>'Billing Mo'!AI406</f>
        <v>152955</v>
      </c>
      <c r="P406" s="28">
        <f>ROUND('Billing Mo'!AJ406,0)</f>
        <v>1776</v>
      </c>
      <c r="Q406" s="28">
        <f>ROUND('Billing Mo'!AK406,0)</f>
        <v>291114</v>
      </c>
      <c r="U406" s="145"/>
      <c r="AG406" s="15">
        <f t="shared" si="210"/>
        <v>21413574</v>
      </c>
      <c r="AH406" s="14">
        <f>[6]TOTAL_PEF!$AG406</f>
        <v>22271944.169508625</v>
      </c>
      <c r="AL406" s="25">
        <f t="shared" si="211"/>
        <v>13656720</v>
      </c>
      <c r="AM406" s="14">
        <f>[6]TOTAL_PEF!$AL406</f>
        <v>13338346.908825275</v>
      </c>
      <c r="AN406" s="15"/>
      <c r="AQ406" s="25">
        <f t="shared" si="212"/>
        <v>3307337</v>
      </c>
      <c r="AR406" s="14">
        <f>[6]TOTAL_PEF!$AQ406</f>
        <v>3560408</v>
      </c>
      <c r="AV406" s="14">
        <f t="shared" si="216"/>
        <v>12556.534622372421</v>
      </c>
      <c r="AW406" s="14">
        <f>[6]TOTAL_PEF!$AV406</f>
        <v>12902.671447993434</v>
      </c>
      <c r="BA406" s="14">
        <f t="shared" si="208"/>
        <v>72178.375200121562</v>
      </c>
      <c r="BB406" s="14">
        <f>[6]TOTAL_PEF!$BA406</f>
        <v>66713.054924596028</v>
      </c>
      <c r="BF406" s="15">
        <f>SUM(TOTAL_PEF_B!O395:O406)</f>
        <v>1749333</v>
      </c>
      <c r="BG406" s="14">
        <f>[6]TOTAL_PEF!$BF406</f>
        <v>1936211</v>
      </c>
      <c r="BK406" s="15">
        <f>SUM('Billing Mo'!AH395:AH406)</f>
        <v>1726001</v>
      </c>
      <c r="BL406" s="14">
        <f>[6]TOTAL_PEF!$BK406</f>
        <v>1550000</v>
      </c>
      <c r="BM406" s="14"/>
      <c r="BP406" s="14">
        <f t="shared" si="215"/>
        <v>41874264</v>
      </c>
      <c r="BQ406" s="14">
        <f>[6]TOTAL_PEF!$BP406</f>
        <v>42680886.217628352</v>
      </c>
      <c r="BR406" s="14"/>
      <c r="BU406" s="15">
        <f t="shared" si="217"/>
        <v>1705372.9109181669</v>
      </c>
      <c r="BV406" s="15">
        <f>AVERAGE([6]TOTAL_PEF!$G395:$G406)</f>
        <v>1726149.8333333333</v>
      </c>
    </row>
    <row r="407" spans="1:74">
      <c r="A407" s="2">
        <f t="shared" si="213"/>
        <v>2024</v>
      </c>
      <c r="B407" s="2">
        <f t="shared" si="214"/>
        <v>9</v>
      </c>
      <c r="C407" s="7">
        <f t="shared" si="204"/>
        <v>1266</v>
      </c>
      <c r="D407" s="7">
        <f t="shared" si="205"/>
        <v>6785</v>
      </c>
      <c r="E407" s="7">
        <f t="shared" si="206"/>
        <v>12270</v>
      </c>
      <c r="G407" s="30">
        <f>'Billing Mo'!Y407</f>
        <v>1715115.2936618901</v>
      </c>
      <c r="H407" s="30">
        <f>'Billing Mo'!Z407</f>
        <v>190215</v>
      </c>
      <c r="I407" s="30">
        <f>'Billing Mo'!AC407</f>
        <v>25450</v>
      </c>
      <c r="J407" s="163">
        <f t="shared" si="207"/>
        <v>4074806</v>
      </c>
      <c r="K407" s="28">
        <f>ROUND('Billing Mo'!AE407+'Billing Mo'!AD407+'Billing Mo'!BM407-'Billing Mo'!BU407,0)</f>
        <v>2171075</v>
      </c>
      <c r="L407" s="28">
        <f>ROUND('Billing Mo'!AF407+'Billing Mo'!BQ407-'Billing Mo'!BY407,0)</f>
        <v>1290700</v>
      </c>
      <c r="M407" s="31">
        <f t="shared" si="209"/>
        <v>299003</v>
      </c>
      <c r="N407" s="28">
        <f>'Billing Mo'!AH407</f>
        <v>151420</v>
      </c>
      <c r="O407" s="28">
        <f>'Billing Mo'!AI407</f>
        <v>147583</v>
      </c>
      <c r="P407" s="28">
        <f>ROUND('Billing Mo'!AJ407,0)</f>
        <v>1746</v>
      </c>
      <c r="Q407" s="28">
        <f>ROUND('Billing Mo'!AK407,0)</f>
        <v>312282</v>
      </c>
      <c r="U407" s="145"/>
      <c r="AG407" s="15">
        <f t="shared" si="210"/>
        <v>21441589</v>
      </c>
      <c r="AH407" s="14">
        <f>[6]TOTAL_PEF!$AG407</f>
        <v>22299670.696805671</v>
      </c>
      <c r="AL407" s="25">
        <f t="shared" si="211"/>
        <v>13679666</v>
      </c>
      <c r="AM407" s="14">
        <f>[6]TOTAL_PEF!$AL407</f>
        <v>13349806.118089022</v>
      </c>
      <c r="AN407" s="15"/>
      <c r="AQ407" s="25">
        <f t="shared" si="212"/>
        <v>3308515</v>
      </c>
      <c r="AR407" s="14">
        <f>[6]TOTAL_PEF!$AQ407</f>
        <v>3563078</v>
      </c>
      <c r="AV407" s="14">
        <f t="shared" si="216"/>
        <v>12561.853012684596</v>
      </c>
      <c r="AW407" s="14">
        <f>[6]TOTAL_PEF!$AV407</f>
        <v>12904.668649253694</v>
      </c>
      <c r="BA407" s="14">
        <f t="shared" si="208"/>
        <v>72240.246932486989</v>
      </c>
      <c r="BB407" s="14">
        <f>[6]TOTAL_PEF!$BA407</f>
        <v>66681.126976141066</v>
      </c>
      <c r="BF407" s="15">
        <f>SUM(TOTAL_PEF_B!O396:O407)</f>
        <v>1746160</v>
      </c>
      <c r="BG407" s="14">
        <f>[6]TOTAL_PEF!$BF407</f>
        <v>1934189</v>
      </c>
      <c r="BK407" s="15">
        <f>SUM('Billing Mo'!AH396:AH407)</f>
        <v>1726001</v>
      </c>
      <c r="BL407" s="14">
        <f>[6]TOTAL_PEF!$BK407</f>
        <v>1550000</v>
      </c>
      <c r="BM407" s="14"/>
      <c r="BP407" s="14">
        <f t="shared" si="215"/>
        <v>41923204</v>
      </c>
      <c r="BQ407" s="14">
        <f>[6]TOTAL_PEF!$BP407</f>
        <v>42720719.954189152</v>
      </c>
      <c r="BR407" s="14"/>
      <c r="BU407" s="15">
        <f t="shared" si="217"/>
        <v>1706881.0611260061</v>
      </c>
      <c r="BV407" s="15">
        <f>AVERAGE([6]TOTAL_PEF!$G396:$G407)</f>
        <v>1728031.25</v>
      </c>
    </row>
    <row r="408" spans="1:74">
      <c r="A408" s="2">
        <f t="shared" si="213"/>
        <v>2024</v>
      </c>
      <c r="B408" s="2">
        <f t="shared" si="214"/>
        <v>10</v>
      </c>
      <c r="C408" s="7">
        <f t="shared" si="204"/>
        <v>1125</v>
      </c>
      <c r="D408" s="7">
        <f t="shared" si="205"/>
        <v>6321</v>
      </c>
      <c r="E408" s="7">
        <f t="shared" si="206"/>
        <v>11619</v>
      </c>
      <c r="G408" s="30">
        <f>'Billing Mo'!Y408</f>
        <v>1716562.8502625001</v>
      </c>
      <c r="H408" s="30">
        <f>'Billing Mo'!Z408</f>
        <v>190362</v>
      </c>
      <c r="I408" s="30">
        <f>'Billing Mo'!AC408</f>
        <v>25476</v>
      </c>
      <c r="J408" s="163">
        <f t="shared" si="207"/>
        <v>3714915</v>
      </c>
      <c r="K408" s="28">
        <f>ROUND('Billing Mo'!AE408+'Billing Mo'!AD408+'Billing Mo'!BM408-'Billing Mo'!BU408,0)</f>
        <v>1930751</v>
      </c>
      <c r="L408" s="28">
        <f>ROUND('Billing Mo'!AF408+'Billing Mo'!BQ408-'Billing Mo'!BY408,0)</f>
        <v>1203286</v>
      </c>
      <c r="M408" s="31">
        <f t="shared" si="209"/>
        <v>283090</v>
      </c>
      <c r="N408" s="28">
        <f>'Billing Mo'!AH408</f>
        <v>143927</v>
      </c>
      <c r="O408" s="28">
        <f>'Billing Mo'!AI408</f>
        <v>139163</v>
      </c>
      <c r="P408" s="28">
        <f>ROUND('Billing Mo'!AJ408,0)</f>
        <v>1773</v>
      </c>
      <c r="Q408" s="28">
        <f>ROUND('Billing Mo'!AK408,0)</f>
        <v>296015</v>
      </c>
      <c r="U408" s="145"/>
      <c r="AG408" s="15">
        <f t="shared" si="210"/>
        <v>21465744</v>
      </c>
      <c r="AH408" s="14">
        <f>[6]TOTAL_PEF!$AG408</f>
        <v>22323067.581067346</v>
      </c>
      <c r="AL408" s="25">
        <f t="shared" si="211"/>
        <v>13699193</v>
      </c>
      <c r="AM408" s="14">
        <f>[6]TOTAL_PEF!$AL408</f>
        <v>13361403.418393489</v>
      </c>
      <c r="AN408" s="15"/>
      <c r="AQ408" s="25">
        <f t="shared" si="212"/>
        <v>3309909</v>
      </c>
      <c r="AR408" s="14">
        <f>[6]TOTAL_PEF!$AQ408</f>
        <v>3565748</v>
      </c>
      <c r="AV408" s="14">
        <f t="shared" si="216"/>
        <v>12564.947140346021</v>
      </c>
      <c r="AW408" s="14">
        <f>[6]TOTAL_PEF!$AV408</f>
        <v>12904.168642015571</v>
      </c>
      <c r="BA408" s="14">
        <f t="shared" si="208"/>
        <v>72284.294520448559</v>
      </c>
      <c r="BB408" s="14">
        <f>[6]TOTAL_PEF!$BA408</f>
        <v>66650.056209593851</v>
      </c>
      <c r="BF408" s="15">
        <f>SUM(TOTAL_PEF_B!O397:O408)</f>
        <v>1742130</v>
      </c>
      <c r="BG408" s="14">
        <f>[6]TOTAL_PEF!$BF408</f>
        <v>1932176</v>
      </c>
      <c r="BK408" s="15">
        <f>SUM('Billing Mo'!AH397:AH408)</f>
        <v>1726001</v>
      </c>
      <c r="BL408" s="14">
        <f>[6]TOTAL_PEF!$BK408</f>
        <v>1550000</v>
      </c>
      <c r="BM408" s="14"/>
      <c r="BP408" s="14">
        <f t="shared" si="215"/>
        <v>41964223</v>
      </c>
      <c r="BQ408" s="14">
        <f>[6]TOTAL_PEF!$BP408</f>
        <v>42756371.138755299</v>
      </c>
      <c r="BR408" s="14"/>
      <c r="BU408" s="15">
        <f t="shared" si="217"/>
        <v>1708383.1519731218</v>
      </c>
      <c r="BV408" s="15">
        <f>AVERAGE([6]TOTAL_PEF!$G397:$G408)</f>
        <v>1729911.3333333333</v>
      </c>
    </row>
    <row r="409" spans="1:74">
      <c r="A409" s="2">
        <f t="shared" si="213"/>
        <v>2024</v>
      </c>
      <c r="B409" s="2">
        <f t="shared" si="214"/>
        <v>11</v>
      </c>
      <c r="C409" s="7">
        <f t="shared" si="204"/>
        <v>914</v>
      </c>
      <c r="D409" s="7">
        <f t="shared" si="205"/>
        <v>5782</v>
      </c>
      <c r="E409" s="7">
        <f t="shared" si="206"/>
        <v>11008</v>
      </c>
      <c r="G409" s="30">
        <f>'Billing Mo'!Y409</f>
        <v>1718010.4068631099</v>
      </c>
      <c r="H409" s="30">
        <f>'Billing Mo'!Z409</f>
        <v>190510</v>
      </c>
      <c r="I409" s="30">
        <f>'Billing Mo'!AC409</f>
        <v>25515</v>
      </c>
      <c r="J409" s="163">
        <f t="shared" si="207"/>
        <v>3244480</v>
      </c>
      <c r="K409" s="28">
        <f>ROUND('Billing Mo'!AE409+'Billing Mo'!AD409+'Billing Mo'!BM409-'Billing Mo'!BU409,0)</f>
        <v>1570243</v>
      </c>
      <c r="L409" s="28">
        <f>ROUND('Billing Mo'!AF409+'Billing Mo'!BQ409-'Billing Mo'!BY409,0)</f>
        <v>1101502</v>
      </c>
      <c r="M409" s="31">
        <f t="shared" si="209"/>
        <v>290131</v>
      </c>
      <c r="N409" s="28">
        <f>'Billing Mo'!AH409</f>
        <v>147080</v>
      </c>
      <c r="O409" s="28">
        <f>'Billing Mo'!AI409</f>
        <v>143051</v>
      </c>
      <c r="P409" s="28">
        <f>ROUND('Billing Mo'!AJ409,0)</f>
        <v>1741</v>
      </c>
      <c r="Q409" s="28">
        <f>ROUND('Billing Mo'!AK409,0)</f>
        <v>280863</v>
      </c>
      <c r="U409" s="145"/>
      <c r="AG409" s="15">
        <f t="shared" si="210"/>
        <v>21470856</v>
      </c>
      <c r="AH409" s="14">
        <f>[6]TOTAL_PEF!$AG409</f>
        <v>22339862.445498016</v>
      </c>
      <c r="AL409" s="25">
        <f t="shared" si="211"/>
        <v>13707122</v>
      </c>
      <c r="AM409" s="14">
        <f>[6]TOTAL_PEF!$AL409</f>
        <v>13372981.99114579</v>
      </c>
      <c r="AN409" s="15"/>
      <c r="AQ409" s="25">
        <f t="shared" si="212"/>
        <v>3311339</v>
      </c>
      <c r="AR409" s="14">
        <f>[6]TOTAL_PEF!$AQ409</f>
        <v>3568422</v>
      </c>
      <c r="AV409" s="14">
        <f t="shared" si="216"/>
        <v>12556.943325410317</v>
      </c>
      <c r="AW409" s="14">
        <f>[6]TOTAL_PEF!$AV409</f>
        <v>12899.868644862869</v>
      </c>
      <c r="BA409" s="14">
        <f t="shared" si="208"/>
        <v>72267.376897351045</v>
      </c>
      <c r="BB409" s="14">
        <f>[6]TOTAL_PEF!$BA409</f>
        <v>66619.05787423224</v>
      </c>
      <c r="BF409" s="15">
        <f>SUM(TOTAL_PEF_B!O398:O409)</f>
        <v>1735040</v>
      </c>
      <c r="BG409" s="14">
        <f>[6]TOTAL_PEF!$BF409</f>
        <v>1930152</v>
      </c>
      <c r="BK409" s="15">
        <f>SUM('Billing Mo'!AH398:AH409)</f>
        <v>1726001</v>
      </c>
      <c r="BL409" s="14">
        <f>[6]TOTAL_PEF!$BK409</f>
        <v>1550000</v>
      </c>
      <c r="BM409" s="14"/>
      <c r="BP409" s="14">
        <f t="shared" si="215"/>
        <v>41971577</v>
      </c>
      <c r="BQ409" s="14">
        <f>[6]TOTAL_PEF!$BP409</f>
        <v>42785394.575938269</v>
      </c>
      <c r="BR409" s="14"/>
      <c r="BU409" s="15">
        <f t="shared" si="217"/>
        <v>1709879.183459515</v>
      </c>
      <c r="BV409" s="15">
        <f>AVERAGE([6]TOTAL_PEF!$G398:$G409)</f>
        <v>1731789.9166666667</v>
      </c>
    </row>
    <row r="410" spans="1:74">
      <c r="A410" s="2">
        <f t="shared" si="213"/>
        <v>2024</v>
      </c>
      <c r="B410" s="2">
        <f t="shared" si="214"/>
        <v>12</v>
      </c>
      <c r="C410" s="7">
        <f t="shared" si="204"/>
        <v>861</v>
      </c>
      <c r="D410" s="7">
        <f t="shared" si="205"/>
        <v>5562</v>
      </c>
      <c r="E410" s="7">
        <f t="shared" si="206"/>
        <v>10270</v>
      </c>
      <c r="G410" s="30">
        <f>'Billing Mo'!Y410</f>
        <v>1719457.9634637199</v>
      </c>
      <c r="H410" s="30">
        <f>'Billing Mo'!Z410</f>
        <v>190657</v>
      </c>
      <c r="I410" s="30">
        <f>'Billing Mo'!AC410</f>
        <v>25467</v>
      </c>
      <c r="J410" s="163">
        <f t="shared" si="207"/>
        <v>3075618</v>
      </c>
      <c r="K410" s="28">
        <f>ROUND('Billing Mo'!AE410+'Billing Mo'!AD410+'Billing Mo'!BM410-'Billing Mo'!BU410,0)</f>
        <v>1480847</v>
      </c>
      <c r="L410" s="28">
        <f>ROUND('Billing Mo'!AF410+'Billing Mo'!BQ410-'Billing Mo'!BY410,0)</f>
        <v>1060342</v>
      </c>
      <c r="M410" s="31">
        <f t="shared" si="209"/>
        <v>271112</v>
      </c>
      <c r="N410" s="28">
        <f>'Billing Mo'!AH410</f>
        <v>133330</v>
      </c>
      <c r="O410" s="28">
        <f>'Billing Mo'!AI410</f>
        <v>137782</v>
      </c>
      <c r="P410" s="28">
        <f>ROUND('Billing Mo'!AJ410,0)</f>
        <v>1767</v>
      </c>
      <c r="Q410" s="28">
        <f>ROUND('Billing Mo'!AK410,0)</f>
        <v>261550</v>
      </c>
      <c r="U410" s="145"/>
      <c r="AG410" s="15">
        <f t="shared" si="210"/>
        <v>21471805</v>
      </c>
      <c r="AH410" s="14">
        <f>[6]TOTAL_PEF!$AG410</f>
        <v>22355078.861358874</v>
      </c>
      <c r="AL410" s="25">
        <f t="shared" si="211"/>
        <v>13730963</v>
      </c>
      <c r="AM410" s="14">
        <f>[6]TOTAL_PEF!$AL410</f>
        <v>13384282.980647121</v>
      </c>
      <c r="AN410" s="15"/>
      <c r="AQ410" s="25">
        <f t="shared" si="212"/>
        <v>3312358</v>
      </c>
      <c r="AR410" s="14">
        <f>[6]TOTAL_PEF!$AQ410</f>
        <v>3571101</v>
      </c>
      <c r="AV410" s="14">
        <f t="shared" si="216"/>
        <v>12546.565380078935</v>
      </c>
      <c r="AW410" s="14">
        <f>[6]TOTAL_PEF!$AV410</f>
        <v>12894.678036094805</v>
      </c>
      <c r="BA410" s="14">
        <f t="shared" si="208"/>
        <v>72334.628235481083</v>
      </c>
      <c r="BB410" s="14">
        <f>[6]TOTAL_PEF!$BA410</f>
        <v>66586.816152071449</v>
      </c>
      <c r="BF410" s="15">
        <f>SUM(TOTAL_PEF_B!O399:O410)</f>
        <v>1733252</v>
      </c>
      <c r="BG410" s="14">
        <f>[6]TOTAL_PEF!$BF410</f>
        <v>1928109</v>
      </c>
      <c r="BK410" s="15">
        <f>SUM('Billing Mo'!AH399:AH410)</f>
        <v>1726001</v>
      </c>
      <c r="BL410" s="14">
        <f>[6]TOTAL_PEF!$BK410</f>
        <v>1550000</v>
      </c>
      <c r="BM410" s="14"/>
      <c r="BP410" s="14">
        <f t="shared" si="215"/>
        <v>41995572</v>
      </c>
      <c r="BQ410" s="14">
        <f>[6]TOTAL_PEF!$BP410</f>
        <v>42812547.981300458</v>
      </c>
      <c r="BR410" s="14"/>
      <c r="BU410" s="15">
        <f t="shared" si="217"/>
        <v>1711369.1555851849</v>
      </c>
      <c r="BV410" s="15">
        <f>AVERAGE([6]TOTAL_PEF!$G399:$G410)</f>
        <v>1733667.0833333333</v>
      </c>
    </row>
    <row r="411" spans="1:74">
      <c r="A411" s="2">
        <f t="shared" si="213"/>
        <v>2025</v>
      </c>
      <c r="B411" s="2">
        <f t="shared" si="214"/>
        <v>1</v>
      </c>
      <c r="C411" s="7">
        <f t="shared" si="204"/>
        <v>1031</v>
      </c>
      <c r="D411" s="7">
        <f t="shared" si="205"/>
        <v>5711</v>
      </c>
      <c r="E411" s="7">
        <f t="shared" si="206"/>
        <v>9939</v>
      </c>
      <c r="F411" s="15"/>
      <c r="G411" s="30">
        <f>'Billing Mo'!Y411</f>
        <v>1720905.5200643199</v>
      </c>
      <c r="H411" s="30">
        <f>'Billing Mo'!Z411</f>
        <v>190805</v>
      </c>
      <c r="I411" s="30">
        <f>'Billing Mo'!AC411</f>
        <v>25510</v>
      </c>
      <c r="J411" s="163">
        <f t="shared" si="207"/>
        <v>3391550</v>
      </c>
      <c r="K411" s="28">
        <f>ROUND('Billing Mo'!AE411+'Billing Mo'!AD411+'Billing Mo'!BM411-'Billing Mo'!BU411,0)</f>
        <v>1774292</v>
      </c>
      <c r="L411" s="28">
        <f>ROUND('Billing Mo'!AF411+'Billing Mo'!BQ411-'Billing Mo'!BY411,0)</f>
        <v>1089769</v>
      </c>
      <c r="M411" s="31">
        <f t="shared" si="209"/>
        <v>272188</v>
      </c>
      <c r="N411" s="28">
        <f>'Billing Mo'!AH411</f>
        <v>132420</v>
      </c>
      <c r="O411" s="28">
        <f>'Billing Mo'!AI411</f>
        <v>139768</v>
      </c>
      <c r="P411" s="28">
        <f>ROUND('Billing Mo'!AJ411,0)</f>
        <v>1765</v>
      </c>
      <c r="Q411" s="28">
        <f>ROUND('Billing Mo'!AK411,0)</f>
        <v>253536</v>
      </c>
      <c r="U411" s="145"/>
      <c r="AG411" s="15">
        <f t="shared" si="210"/>
        <v>21576033</v>
      </c>
      <c r="AH411" s="14">
        <f>[6]TOTAL_PEF!$AG411</f>
        <v>22374895.858215012</v>
      </c>
      <c r="AL411" s="25">
        <f t="shared" si="211"/>
        <v>13813296</v>
      </c>
      <c r="AM411" s="14">
        <f>[6]TOTAL_PEF!$AL411</f>
        <v>13395453.921123037</v>
      </c>
      <c r="AN411" s="15"/>
      <c r="AQ411" s="25">
        <f t="shared" si="212"/>
        <v>3313440</v>
      </c>
      <c r="AR411" s="14">
        <f>[6]TOTAL_PEF!$AQ411</f>
        <v>3573782</v>
      </c>
      <c r="AV411" s="14">
        <f t="shared" si="216"/>
        <v>12596.546311343938</v>
      </c>
      <c r="AW411" s="14">
        <f>[6]TOTAL_PEF!$AV411</f>
        <v>12892.159979273543</v>
      </c>
      <c r="BA411" s="14">
        <f t="shared" si="208"/>
        <v>72709.913156687311</v>
      </c>
      <c r="BB411" s="14">
        <f>[6]TOTAL_PEF!$BA411</f>
        <v>66554.096475524973</v>
      </c>
      <c r="BF411" s="15">
        <f>SUM(TOTAL_PEF_B!O400:O411)</f>
        <v>1746465</v>
      </c>
      <c r="BG411" s="14">
        <f>[6]TOTAL_PEF!$BF411</f>
        <v>1926133</v>
      </c>
      <c r="BK411" s="15">
        <f>SUM('Billing Mo'!AH400:AH411)</f>
        <v>1726001</v>
      </c>
      <c r="BL411" s="14">
        <f>[6]TOTAL_PEF!$BK411</f>
        <v>1541847</v>
      </c>
      <c r="BM411" s="14"/>
      <c r="BP411" s="14">
        <f t="shared" si="215"/>
        <v>42196402</v>
      </c>
      <c r="BQ411" s="14">
        <f>[6]TOTAL_PEF!$BP411</f>
        <v>42836087.918632515</v>
      </c>
      <c r="BR411" s="14"/>
      <c r="BU411" s="15">
        <f t="shared" si="217"/>
        <v>1712853.0683501319</v>
      </c>
      <c r="BV411" s="15">
        <f>AVERAGE([6]TOTAL_PEF!$G400:$G411)</f>
        <v>1735542.8333333333</v>
      </c>
    </row>
    <row r="412" spans="1:74">
      <c r="A412" s="2">
        <f t="shared" si="213"/>
        <v>2025</v>
      </c>
      <c r="B412" s="2">
        <f t="shared" si="214"/>
        <v>2</v>
      </c>
      <c r="C412" s="7">
        <f t="shared" si="204"/>
        <v>960</v>
      </c>
      <c r="D412" s="7">
        <f t="shared" si="205"/>
        <v>5195</v>
      </c>
      <c r="E412" s="7">
        <f t="shared" si="206"/>
        <v>9885</v>
      </c>
      <c r="F412" s="15"/>
      <c r="G412" s="30">
        <f>'Billing Mo'!Y412</f>
        <v>1722353.07666493</v>
      </c>
      <c r="H412" s="30">
        <f>'Billing Mo'!Z412</f>
        <v>190952</v>
      </c>
      <c r="I412" s="30">
        <f>'Billing Mo'!AC412</f>
        <v>25516</v>
      </c>
      <c r="J412" s="163">
        <f t="shared" si="207"/>
        <v>3171579</v>
      </c>
      <c r="K412" s="28">
        <f>ROUND('Billing Mo'!AE412+'Billing Mo'!AD412+'Billing Mo'!BM412-'Billing Mo'!BU412,0)</f>
        <v>1652698</v>
      </c>
      <c r="L412" s="28">
        <f>ROUND('Billing Mo'!AF412+'Billing Mo'!BQ412-'Billing Mo'!BY412,0)</f>
        <v>991925</v>
      </c>
      <c r="M412" s="31">
        <f t="shared" si="209"/>
        <v>273004</v>
      </c>
      <c r="N412" s="28">
        <f>'Billing Mo'!AH412</f>
        <v>133955</v>
      </c>
      <c r="O412" s="28">
        <f>'Billing Mo'!AI412</f>
        <v>139049</v>
      </c>
      <c r="P412" s="28">
        <f>ROUND('Billing Mo'!AJ412,0)</f>
        <v>1721</v>
      </c>
      <c r="Q412" s="28">
        <f>ROUND('Billing Mo'!AK412,0)</f>
        <v>252231</v>
      </c>
      <c r="U412" s="145"/>
      <c r="AG412" s="15">
        <f t="shared" si="210"/>
        <v>21527469</v>
      </c>
      <c r="AH412" s="14">
        <f>[6]TOTAL_PEF!$AG412</f>
        <v>22393835.179708701</v>
      </c>
      <c r="AL412" s="25">
        <f t="shared" si="211"/>
        <v>13788808</v>
      </c>
      <c r="AM412" s="14">
        <f>[6]TOTAL_PEF!$AL412</f>
        <v>13406741.401059568</v>
      </c>
      <c r="AN412" s="15"/>
      <c r="AQ412" s="25">
        <f t="shared" si="212"/>
        <v>3314356</v>
      </c>
      <c r="AR412" s="14">
        <f>[6]TOTAL_PEF!$AQ412</f>
        <v>3576465</v>
      </c>
      <c r="AV412" s="14">
        <f t="shared" si="216"/>
        <v>12557.359099589674</v>
      </c>
      <c r="AW412" s="14">
        <f>[6]TOTAL_PEF!$AV412</f>
        <v>12889.15209038514</v>
      </c>
      <c r="BA412" s="14">
        <f t="shared" si="208"/>
        <v>72523.052648188081</v>
      </c>
      <c r="BB412" s="14">
        <f>[6]TOTAL_PEF!$BA412</f>
        <v>66522.124153009456</v>
      </c>
      <c r="BF412" s="15">
        <f>SUM(TOTAL_PEF_B!O401:O412)</f>
        <v>1731030</v>
      </c>
      <c r="BG412" s="14">
        <f>[6]TOTAL_PEF!$BF412</f>
        <v>1924222</v>
      </c>
      <c r="BK412" s="15">
        <f>SUM('Billing Mo'!AH401:AH412)</f>
        <v>1726001</v>
      </c>
      <c r="BL412" s="14">
        <f>[6]TOTAL_PEF!$BK412</f>
        <v>1533825</v>
      </c>
      <c r="BM412" s="14"/>
      <c r="BP412" s="14">
        <f t="shared" si="215"/>
        <v>42108805</v>
      </c>
      <c r="BQ412" s="14">
        <f>[6]TOTAL_PEF!$BP412</f>
        <v>42859064.720062733</v>
      </c>
      <c r="BR412" s="14"/>
      <c r="BU412" s="15">
        <f t="shared" si="217"/>
        <v>1714330.9217543548</v>
      </c>
      <c r="BV412" s="15">
        <f>AVERAGE([6]TOTAL_PEF!$G401:$G412)</f>
        <v>1737417.25</v>
      </c>
    </row>
    <row r="413" spans="1:74">
      <c r="A413" s="2">
        <f t="shared" si="213"/>
        <v>2025</v>
      </c>
      <c r="B413" s="2">
        <f t="shared" si="214"/>
        <v>3</v>
      </c>
      <c r="C413" s="7">
        <f t="shared" si="204"/>
        <v>859</v>
      </c>
      <c r="D413" s="7">
        <f t="shared" si="205"/>
        <v>5215</v>
      </c>
      <c r="E413" s="7">
        <f t="shared" si="206"/>
        <v>9939</v>
      </c>
      <c r="F413" s="15"/>
      <c r="G413" s="30">
        <f>'Billing Mo'!Y413</f>
        <v>1723800.63326554</v>
      </c>
      <c r="H413" s="30">
        <f>'Billing Mo'!Z413</f>
        <v>191100</v>
      </c>
      <c r="I413" s="30">
        <f>'Billing Mo'!AC413</f>
        <v>25508</v>
      </c>
      <c r="J413" s="163">
        <f t="shared" si="207"/>
        <v>3004746</v>
      </c>
      <c r="K413" s="28">
        <f>ROUND('Billing Mo'!AE413+'Billing Mo'!AD413+'Billing Mo'!BM413-'Billing Mo'!BU413,0)</f>
        <v>1481460</v>
      </c>
      <c r="L413" s="28">
        <f>ROUND('Billing Mo'!AF413+'Billing Mo'!BQ413-'Billing Mo'!BY413,0)</f>
        <v>996533</v>
      </c>
      <c r="M413" s="31">
        <f t="shared" si="209"/>
        <v>271466</v>
      </c>
      <c r="N413" s="28">
        <f>'Billing Mo'!AH413</f>
        <v>135956</v>
      </c>
      <c r="O413" s="28">
        <f>'Billing Mo'!AI413</f>
        <v>135510</v>
      </c>
      <c r="P413" s="28">
        <f>ROUND('Billing Mo'!AJ413,0)</f>
        <v>1767</v>
      </c>
      <c r="Q413" s="28">
        <f>ROUND('Billing Mo'!AK413,0)</f>
        <v>253520</v>
      </c>
      <c r="U413" s="145"/>
      <c r="AG413" s="15">
        <f t="shared" si="210"/>
        <v>21548592</v>
      </c>
      <c r="AH413" s="14">
        <f>[6]TOTAL_PEF!$AG413</f>
        <v>22411152.890742056</v>
      </c>
      <c r="AL413" s="25">
        <f t="shared" si="211"/>
        <v>13805739</v>
      </c>
      <c r="AM413" s="14">
        <f>[6]TOTAL_PEF!$AL413</f>
        <v>13418059.48480182</v>
      </c>
      <c r="AN413" s="15"/>
      <c r="AQ413" s="25">
        <f t="shared" si="212"/>
        <v>3315062</v>
      </c>
      <c r="AR413" s="14">
        <f>[6]TOTAL_PEF!$AQ413</f>
        <v>3579148</v>
      </c>
      <c r="AV413" s="14">
        <f t="shared" si="216"/>
        <v>12558.898410403675</v>
      </c>
      <c r="AW413" s="14">
        <f>[6]TOTAL_PEF!$AV413</f>
        <v>12885.2276054581</v>
      </c>
      <c r="BA413" s="14">
        <f t="shared" si="208"/>
        <v>72554.448178199527</v>
      </c>
      <c r="BB413" s="14">
        <f>[6]TOTAL_PEF!$BA413</f>
        <v>66490.442812436231</v>
      </c>
      <c r="BF413" s="15">
        <f>SUM(TOTAL_PEF_B!O402:O413)</f>
        <v>1727524</v>
      </c>
      <c r="BG413" s="14">
        <f>[6]TOTAL_PEF!$BF413</f>
        <v>1922387</v>
      </c>
      <c r="BK413" s="15">
        <f>SUM('Billing Mo'!AH402:AH413)</f>
        <v>1726001</v>
      </c>
      <c r="BL413" s="14">
        <f>[6]TOTAL_PEF!$BK413</f>
        <v>1525634</v>
      </c>
      <c r="BM413" s="14"/>
      <c r="BP413" s="14">
        <f t="shared" si="215"/>
        <v>42144033</v>
      </c>
      <c r="BQ413" s="14">
        <f>[6]TOTAL_PEF!$BP413</f>
        <v>42880357.514838345</v>
      </c>
      <c r="BR413" s="14"/>
      <c r="BU413" s="15">
        <f t="shared" si="217"/>
        <v>1715802.7157978558</v>
      </c>
      <c r="BV413" s="15">
        <f>AVERAGE([6]TOTAL_PEF!$G402:$G413)</f>
        <v>1739290.4166666667</v>
      </c>
    </row>
    <row r="414" spans="1:74">
      <c r="A414" s="2">
        <f t="shared" si="213"/>
        <v>2025</v>
      </c>
      <c r="B414" s="2">
        <f t="shared" si="214"/>
        <v>4</v>
      </c>
      <c r="C414" s="7">
        <f t="shared" si="204"/>
        <v>822</v>
      </c>
      <c r="D414" s="7">
        <f t="shared" si="205"/>
        <v>5480</v>
      </c>
      <c r="E414" s="7">
        <f t="shared" si="206"/>
        <v>10145</v>
      </c>
      <c r="F414" s="15"/>
      <c r="G414" s="30">
        <f>'Billing Mo'!Y414</f>
        <v>1725248.18986615</v>
      </c>
      <c r="H414" s="30">
        <f>'Billing Mo'!Z414</f>
        <v>191247</v>
      </c>
      <c r="I414" s="30">
        <f>'Billing Mo'!AC414</f>
        <v>25469</v>
      </c>
      <c r="J414" s="163">
        <f t="shared" si="207"/>
        <v>3007681</v>
      </c>
      <c r="K414" s="28">
        <f>ROUND('Billing Mo'!AE414+'Billing Mo'!AD414+'Billing Mo'!BM414-'Billing Mo'!BU414,0)</f>
        <v>1418350</v>
      </c>
      <c r="L414" s="28">
        <f>ROUND('Billing Mo'!AF414+'Billing Mo'!BQ414-'Billing Mo'!BY414,0)</f>
        <v>1048002</v>
      </c>
      <c r="M414" s="31">
        <f t="shared" si="209"/>
        <v>281197</v>
      </c>
      <c r="N414" s="28">
        <f>'Billing Mo'!AH414</f>
        <v>143569</v>
      </c>
      <c r="O414" s="28">
        <f>'Billing Mo'!AI414</f>
        <v>137628</v>
      </c>
      <c r="P414" s="28">
        <f>ROUND('Billing Mo'!AJ414,0)</f>
        <v>1744</v>
      </c>
      <c r="Q414" s="28">
        <f>ROUND('Billing Mo'!AK414,0)</f>
        <v>258388</v>
      </c>
      <c r="U414" s="145"/>
      <c r="AG414" s="15">
        <f t="shared" si="210"/>
        <v>21529868</v>
      </c>
      <c r="AH414" s="14">
        <f>[6]TOTAL_PEF!$AG414</f>
        <v>22429703.559091423</v>
      </c>
      <c r="AL414" s="25">
        <f t="shared" si="211"/>
        <v>13799037</v>
      </c>
      <c r="AM414" s="14">
        <f>[6]TOTAL_PEF!$AL414</f>
        <v>13429335.489209715</v>
      </c>
      <c r="AN414" s="15"/>
      <c r="AQ414" s="25">
        <f t="shared" si="212"/>
        <v>3315525</v>
      </c>
      <c r="AR414" s="14">
        <f>[6]TOTAL_PEF!$AQ414</f>
        <v>3581833</v>
      </c>
      <c r="AV414" s="14">
        <f t="shared" si="216"/>
        <v>12537.275691505405</v>
      </c>
      <c r="AW414" s="14">
        <f>[6]TOTAL_PEF!$AV414</f>
        <v>12882.028935321227</v>
      </c>
      <c r="BA414" s="14">
        <f t="shared" si="208"/>
        <v>72461.977343549326</v>
      </c>
      <c r="BB414" s="14">
        <f>[6]TOTAL_PEF!$BA414</f>
        <v>66458.691533073899</v>
      </c>
      <c r="BF414" s="15">
        <f>SUM(TOTAL_PEF_B!O403:O414)</f>
        <v>1717871</v>
      </c>
      <c r="BG414" s="14">
        <f>[6]TOTAL_PEF!$BF414</f>
        <v>1920548</v>
      </c>
      <c r="BK414" s="15">
        <f>SUM('Billing Mo'!AH403:AH414)</f>
        <v>1726001</v>
      </c>
      <c r="BL414" s="14">
        <f>[6]TOTAL_PEF!$BK414</f>
        <v>1516999</v>
      </c>
      <c r="BM414" s="14"/>
      <c r="BP414" s="14">
        <f t="shared" si="215"/>
        <v>42109391</v>
      </c>
      <c r="BQ414" s="14">
        <f>[6]TOTAL_PEF!$BP414</f>
        <v>42902395.187595606</v>
      </c>
      <c r="BR414" s="14"/>
      <c r="BU414" s="15">
        <f t="shared" si="217"/>
        <v>1717268.4504806334</v>
      </c>
      <c r="BV414" s="15">
        <f>AVERAGE([6]TOTAL_PEF!$G403:$G414)</f>
        <v>1741162.3333333333</v>
      </c>
    </row>
    <row r="415" spans="1:74">
      <c r="A415" s="2">
        <f t="shared" si="213"/>
        <v>2025</v>
      </c>
      <c r="B415" s="2">
        <f t="shared" si="214"/>
        <v>5</v>
      </c>
      <c r="C415" s="7">
        <f t="shared" si="204"/>
        <v>947</v>
      </c>
      <c r="D415" s="7">
        <f t="shared" si="205"/>
        <v>6016</v>
      </c>
      <c r="E415" s="7">
        <f t="shared" si="206"/>
        <v>10670</v>
      </c>
      <c r="F415" s="15"/>
      <c r="G415" s="30">
        <f>'Billing Mo'!Y415</f>
        <v>1726695.7464667601</v>
      </c>
      <c r="H415" s="30">
        <f>'Billing Mo'!Z415</f>
        <v>191394</v>
      </c>
      <c r="I415" s="30">
        <f>'Billing Mo'!AC415</f>
        <v>25506</v>
      </c>
      <c r="J415" s="163">
        <f t="shared" si="207"/>
        <v>3352608</v>
      </c>
      <c r="K415" s="28">
        <f>ROUND('Billing Mo'!AE415+'Billing Mo'!AD415+'Billing Mo'!BM415-'Billing Mo'!BU415,0)</f>
        <v>1635284</v>
      </c>
      <c r="L415" s="28">
        <f>ROUND('Billing Mo'!AF415+'Billing Mo'!BQ415-'Billing Mo'!BY415,0)</f>
        <v>1151448</v>
      </c>
      <c r="M415" s="31">
        <f t="shared" si="209"/>
        <v>292010</v>
      </c>
      <c r="N415" s="28">
        <f>'Billing Mo'!AH415</f>
        <v>146935</v>
      </c>
      <c r="O415" s="28">
        <f>'Billing Mo'!AI415</f>
        <v>145075</v>
      </c>
      <c r="P415" s="28">
        <f>ROUND('Billing Mo'!AJ415,0)</f>
        <v>1724</v>
      </c>
      <c r="Q415" s="28">
        <f>ROUND('Billing Mo'!AK415,0)</f>
        <v>272142</v>
      </c>
      <c r="U415" s="145"/>
      <c r="AG415" s="15">
        <f t="shared" si="210"/>
        <v>21567954</v>
      </c>
      <c r="AH415" s="14">
        <f>[6]TOTAL_PEF!$AG415</f>
        <v>22451888.350623794</v>
      </c>
      <c r="AL415" s="25">
        <f t="shared" si="211"/>
        <v>13840645</v>
      </c>
      <c r="AM415" s="14">
        <f>[6]TOTAL_PEF!$AL415</f>
        <v>13440536.593472691</v>
      </c>
      <c r="AN415" s="15"/>
      <c r="AQ415" s="25">
        <f t="shared" si="212"/>
        <v>3315918</v>
      </c>
      <c r="AR415" s="14">
        <f>[6]TOTAL_PEF!$AQ415</f>
        <v>3584520</v>
      </c>
      <c r="AV415" s="14">
        <f t="shared" si="216"/>
        <v>12548.787487798418</v>
      </c>
      <c r="AW415" s="14">
        <f>[6]TOTAL_PEF!$AV415</f>
        <v>12880.931929593293</v>
      </c>
      <c r="BA415" s="14">
        <f t="shared" si="208"/>
        <v>72623.425210278045</v>
      </c>
      <c r="BB415" s="14">
        <f>[6]TOTAL_PEF!$BA415</f>
        <v>66426.735661418512</v>
      </c>
      <c r="BF415" s="15">
        <f>SUM(TOTAL_PEF_B!O404:O415)</f>
        <v>1720589</v>
      </c>
      <c r="BG415" s="14">
        <f>[6]TOTAL_PEF!$BF415</f>
        <v>1918702</v>
      </c>
      <c r="BK415" s="15">
        <f>SUM('Billing Mo'!AH404:AH415)</f>
        <v>1726001</v>
      </c>
      <c r="BL415" s="14">
        <f>[6]TOTAL_PEF!$BK415</f>
        <v>1508012</v>
      </c>
      <c r="BM415" s="14"/>
      <c r="BP415" s="14">
        <f t="shared" si="215"/>
        <v>42192170</v>
      </c>
      <c r="BQ415" s="14">
        <f>[6]TOTAL_PEF!$BP415</f>
        <v>42927635.083390951</v>
      </c>
      <c r="BR415" s="14"/>
      <c r="BU415" s="15">
        <f t="shared" si="217"/>
        <v>1718728.1258026883</v>
      </c>
      <c r="BV415" s="15">
        <f>AVERAGE([6]TOTAL_PEF!$G404:$G415)</f>
        <v>1743032.9166666667</v>
      </c>
    </row>
    <row r="416" spans="1:74">
      <c r="A416" s="2">
        <f t="shared" si="213"/>
        <v>2025</v>
      </c>
      <c r="B416" s="2">
        <f t="shared" si="214"/>
        <v>6</v>
      </c>
      <c r="C416" s="7">
        <f t="shared" si="204"/>
        <v>1154</v>
      </c>
      <c r="D416" s="7">
        <f t="shared" si="205"/>
        <v>6594</v>
      </c>
      <c r="E416" s="7">
        <f t="shared" si="206"/>
        <v>11675</v>
      </c>
      <c r="F416" s="15"/>
      <c r="G416" s="30">
        <f>'Billing Mo'!Y416</f>
        <v>1728143.3030673701</v>
      </c>
      <c r="H416" s="30">
        <f>'Billing Mo'!Z416</f>
        <v>191541</v>
      </c>
      <c r="I416" s="30">
        <f>'Billing Mo'!AC416</f>
        <v>25457</v>
      </c>
      <c r="J416" s="163">
        <f t="shared" si="207"/>
        <v>3857229</v>
      </c>
      <c r="K416" s="28">
        <f>ROUND('Billing Mo'!AE416+'Billing Mo'!AD416+'Billing Mo'!BM416-'Billing Mo'!BU416,0)</f>
        <v>1994826</v>
      </c>
      <c r="L416" s="28">
        <f>ROUND('Billing Mo'!AF416+'Billing Mo'!BQ416-'Billing Mo'!BY416,0)</f>
        <v>1263091</v>
      </c>
      <c r="M416" s="31">
        <f t="shared" si="209"/>
        <v>300357</v>
      </c>
      <c r="N416" s="28">
        <f>'Billing Mo'!AH416</f>
        <v>153144</v>
      </c>
      <c r="O416" s="28">
        <f>'Billing Mo'!AI416</f>
        <v>147213</v>
      </c>
      <c r="P416" s="28">
        <f>ROUND('Billing Mo'!AJ416,0)</f>
        <v>1744</v>
      </c>
      <c r="Q416" s="28">
        <f>ROUND('Billing Mo'!AK416,0)</f>
        <v>297211</v>
      </c>
      <c r="U416" s="145"/>
      <c r="AG416" s="15">
        <f t="shared" si="210"/>
        <v>21485684</v>
      </c>
      <c r="AH416" s="14">
        <f>[6]TOTAL_PEF!$AG416</f>
        <v>22480418.309624612</v>
      </c>
      <c r="AL416" s="25">
        <f t="shared" si="211"/>
        <v>13802281</v>
      </c>
      <c r="AM416" s="14">
        <f>[6]TOTAL_PEF!$AL416</f>
        <v>13451748.707793679</v>
      </c>
      <c r="AN416" s="15"/>
      <c r="AQ416" s="25">
        <f t="shared" si="212"/>
        <v>3313495</v>
      </c>
      <c r="AR416" s="14">
        <f>[6]TOTAL_PEF!$AQ416</f>
        <v>3587208</v>
      </c>
      <c r="AV416" s="14">
        <f t="shared" si="216"/>
        <v>12490.356965402247</v>
      </c>
      <c r="AW416" s="14">
        <f>[6]TOTAL_PEF!$AV416</f>
        <v>12883.481674906239</v>
      </c>
      <c r="BA416" s="14">
        <f t="shared" si="208"/>
        <v>72365.611392729144</v>
      </c>
      <c r="BB416" s="14">
        <f>[6]TOTAL_PEF!$BA416</f>
        <v>66394.972609885706</v>
      </c>
      <c r="BF416" s="15">
        <f>SUM(TOTAL_PEF_B!O405:O416)</f>
        <v>1704809</v>
      </c>
      <c r="BG416" s="14">
        <f>[6]TOTAL_PEF!$BF416</f>
        <v>1916846</v>
      </c>
      <c r="BK416" s="15">
        <f>SUM('Billing Mo'!AH405:AH416)</f>
        <v>1726001</v>
      </c>
      <c r="BL416" s="14">
        <f>[6]TOTAL_PEF!$BK416</f>
        <v>1499481</v>
      </c>
      <c r="BM416" s="14"/>
      <c r="BP416" s="14">
        <f t="shared" si="215"/>
        <v>42053307</v>
      </c>
      <c r="BQ416" s="14">
        <f>[6]TOTAL_PEF!$BP416</f>
        <v>42959678.156712756</v>
      </c>
      <c r="BR416" s="14"/>
      <c r="BU416" s="15">
        <f t="shared" si="217"/>
        <v>1720181.7417640202</v>
      </c>
      <c r="BV416" s="15">
        <f>AVERAGE([6]TOTAL_PEF!$G405:$G416)</f>
        <v>1744902.4166666667</v>
      </c>
    </row>
    <row r="417" spans="1:74">
      <c r="A417" s="2">
        <f t="shared" si="213"/>
        <v>2025</v>
      </c>
      <c r="B417" s="2">
        <f t="shared" si="214"/>
        <v>7</v>
      </c>
      <c r="C417" s="7">
        <f t="shared" si="204"/>
        <v>1241</v>
      </c>
      <c r="D417" s="7">
        <f t="shared" si="205"/>
        <v>6765</v>
      </c>
      <c r="E417" s="7">
        <f t="shared" si="206"/>
        <v>11206</v>
      </c>
      <c r="F417" s="15"/>
      <c r="G417" s="30">
        <f>'Billing Mo'!Y417</f>
        <v>1729590.8596679701</v>
      </c>
      <c r="H417" s="30">
        <f>'Billing Mo'!Z417</f>
        <v>191688</v>
      </c>
      <c r="I417" s="30">
        <f>'Billing Mo'!AC417</f>
        <v>25432</v>
      </c>
      <c r="J417" s="163">
        <f t="shared" si="207"/>
        <v>4013730</v>
      </c>
      <c r="K417" s="28">
        <f>ROUND('Billing Mo'!AE417+'Billing Mo'!AD417+'Billing Mo'!BM417-'Billing Mo'!BU417,0)</f>
        <v>2145798</v>
      </c>
      <c r="L417" s="28">
        <f>ROUND('Billing Mo'!AF417+'Billing Mo'!BQ417-'Billing Mo'!BY417,0)</f>
        <v>1296698</v>
      </c>
      <c r="M417" s="31">
        <f t="shared" si="209"/>
        <v>284510</v>
      </c>
      <c r="N417" s="28">
        <f>'Billing Mo'!AH417</f>
        <v>148775</v>
      </c>
      <c r="O417" s="28">
        <f>'Billing Mo'!AI417</f>
        <v>135735</v>
      </c>
      <c r="P417" s="28">
        <f>ROUND('Billing Mo'!AJ417,0)</f>
        <v>1743</v>
      </c>
      <c r="Q417" s="28">
        <f>ROUND('Billing Mo'!AK417,0)</f>
        <v>284981</v>
      </c>
      <c r="U417" s="145"/>
      <c r="AG417" s="15">
        <f t="shared" si="210"/>
        <v>21496738</v>
      </c>
      <c r="AH417" s="14">
        <f>[6]TOTAL_PEF!$AG417</f>
        <v>22511778.946416106</v>
      </c>
      <c r="AL417" s="25">
        <f t="shared" si="211"/>
        <v>13818825</v>
      </c>
      <c r="AM417" s="14">
        <f>[6]TOTAL_PEF!$AL417</f>
        <v>13462866.167502107</v>
      </c>
      <c r="AN417" s="15"/>
      <c r="AQ417" s="25">
        <f t="shared" si="212"/>
        <v>3313833</v>
      </c>
      <c r="AR417" s="14">
        <f>[6]TOTAL_PEF!$AQ417</f>
        <v>3589895</v>
      </c>
      <c r="AV417" s="14">
        <f t="shared" si="216"/>
        <v>12486.275657843238</v>
      </c>
      <c r="AW417" s="14">
        <f>[6]TOTAL_PEF!$AV417</f>
        <v>12887.655704326064</v>
      </c>
      <c r="BA417" s="14">
        <f t="shared" si="208"/>
        <v>72396.143259107586</v>
      </c>
      <c r="BB417" s="14">
        <f>[6]TOTAL_PEF!$BA417</f>
        <v>66362.907947240266</v>
      </c>
      <c r="BF417" s="15">
        <f>SUM(TOTAL_PEF_B!O406:O417)</f>
        <v>1700512</v>
      </c>
      <c r="BG417" s="14">
        <f>[6]TOTAL_PEF!$BF417</f>
        <v>1914982</v>
      </c>
      <c r="BK417" s="15">
        <f>SUM('Billing Mo'!AH406:AH417)</f>
        <v>1726001</v>
      </c>
      <c r="BL417" s="14">
        <f>[6]TOTAL_PEF!$BK417</f>
        <v>1491241</v>
      </c>
      <c r="BM417" s="14"/>
      <c r="BP417" s="14">
        <f t="shared" si="215"/>
        <v>42076920</v>
      </c>
      <c r="BQ417" s="14">
        <f>[6]TOTAL_PEF!$BP417</f>
        <v>42994739.253212675</v>
      </c>
      <c r="BR417" s="14"/>
      <c r="BU417" s="15">
        <f t="shared" si="217"/>
        <v>1721629.2983646288</v>
      </c>
      <c r="BV417" s="15">
        <f>AVERAGE([6]TOTAL_PEF!$G406:$G417)</f>
        <v>1746770.6666666667</v>
      </c>
    </row>
    <row r="418" spans="1:74">
      <c r="A418" s="2">
        <f t="shared" si="213"/>
        <v>2025</v>
      </c>
      <c r="B418" s="2">
        <f t="shared" si="214"/>
        <v>8</v>
      </c>
      <c r="C418" s="7">
        <f t="shared" si="204"/>
        <v>1311</v>
      </c>
      <c r="D418" s="7">
        <f t="shared" si="205"/>
        <v>7047</v>
      </c>
      <c r="E418" s="7">
        <f t="shared" si="206"/>
        <v>11457</v>
      </c>
      <c r="F418" s="15"/>
      <c r="G418" s="30">
        <f>'Billing Mo'!Y418</f>
        <v>1730965.74049714</v>
      </c>
      <c r="H418" s="30">
        <f>'Billing Mo'!Z418</f>
        <v>191833</v>
      </c>
      <c r="I418" s="30">
        <f>'Billing Mo'!AC418</f>
        <v>25491</v>
      </c>
      <c r="J418" s="163">
        <f t="shared" si="207"/>
        <v>4221303</v>
      </c>
      <c r="K418" s="28">
        <f>ROUND('Billing Mo'!AE418+'Billing Mo'!AD418+'Billing Mo'!BM418-'Billing Mo'!BU418,0)</f>
        <v>2269695</v>
      </c>
      <c r="L418" s="28">
        <f>ROUND('Billing Mo'!AF418+'Billing Mo'!BQ418-'Billing Mo'!BY418,0)</f>
        <v>1351878</v>
      </c>
      <c r="M418" s="31">
        <f t="shared" si="209"/>
        <v>305932</v>
      </c>
      <c r="N418" s="28">
        <f>'Billing Mo'!AH418</f>
        <v>155490</v>
      </c>
      <c r="O418" s="28">
        <f>'Billing Mo'!AI418</f>
        <v>150442</v>
      </c>
      <c r="P418" s="28">
        <f>ROUND('Billing Mo'!AJ418,0)</f>
        <v>1750</v>
      </c>
      <c r="Q418" s="28">
        <f>ROUND('Billing Mo'!AK418,0)</f>
        <v>292048</v>
      </c>
      <c r="U418" s="145"/>
      <c r="AG418" s="15">
        <f t="shared" si="210"/>
        <v>21525319</v>
      </c>
      <c r="AH418" s="14">
        <f>[6]TOTAL_PEF!$AG418</f>
        <v>22544042.23515819</v>
      </c>
      <c r="AL418" s="25">
        <f t="shared" si="211"/>
        <v>13845174</v>
      </c>
      <c r="AM418" s="14">
        <f>[6]TOTAL_PEF!$AL418</f>
        <v>13473828.941242483</v>
      </c>
      <c r="AN418" s="15"/>
      <c r="AQ418" s="25">
        <f t="shared" si="212"/>
        <v>3314767</v>
      </c>
      <c r="AR418" s="14">
        <f>[6]TOTAL_PEF!$AQ418</f>
        <v>3592579</v>
      </c>
      <c r="AV418" s="14">
        <f t="shared" si="216"/>
        <v>12492.417036405524</v>
      </c>
      <c r="AW418" s="14">
        <f>[6]TOTAL_PEF!$AV418</f>
        <v>12892.346233243778</v>
      </c>
      <c r="BA418" s="14">
        <f t="shared" si="208"/>
        <v>72478.208823960507</v>
      </c>
      <c r="BB418" s="14">
        <f>[6]TOTAL_PEF!$BA418</f>
        <v>66330.219997903579</v>
      </c>
      <c r="BF418" s="15">
        <f>SUM(TOTAL_PEF_B!O407:O418)</f>
        <v>1697999</v>
      </c>
      <c r="BG418" s="14">
        <f>[6]TOTAL_PEF!$BF418</f>
        <v>1913101</v>
      </c>
      <c r="BK418" s="15">
        <f>SUM('Billing Mo'!AH407:AH418)</f>
        <v>1726001</v>
      </c>
      <c r="BL418" s="14">
        <f>[6]TOTAL_PEF!$BK418</f>
        <v>1483072</v>
      </c>
      <c r="BM418" s="14"/>
      <c r="BP418" s="14">
        <f t="shared" si="215"/>
        <v>42130245</v>
      </c>
      <c r="BQ418" s="14">
        <f>[6]TOTAL_PEF!$BP418</f>
        <v>43030599.315695129</v>
      </c>
      <c r="BR418" s="14"/>
      <c r="BU418" s="15">
        <f t="shared" si="217"/>
        <v>1723070.79865095</v>
      </c>
      <c r="BV418" s="15">
        <f>AVERAGE([6]TOTAL_PEF!$G407:$G418)</f>
        <v>1748637.6666666667</v>
      </c>
    </row>
    <row r="419" spans="1:74">
      <c r="A419" s="2">
        <f t="shared" si="213"/>
        <v>2025</v>
      </c>
      <c r="B419" s="2">
        <f t="shared" si="214"/>
        <v>9</v>
      </c>
      <c r="C419" s="7">
        <f t="shared" si="204"/>
        <v>1268</v>
      </c>
      <c r="D419" s="7">
        <f t="shared" si="205"/>
        <v>6836</v>
      </c>
      <c r="E419" s="7">
        <f t="shared" si="206"/>
        <v>12295</v>
      </c>
      <c r="F419" s="15"/>
      <c r="G419" s="30">
        <f>'Billing Mo'!Y419</f>
        <v>1732340.6213263001</v>
      </c>
      <c r="H419" s="30">
        <f>'Billing Mo'!Z419</f>
        <v>191974</v>
      </c>
      <c r="I419" s="30">
        <f>'Billing Mo'!AC419</f>
        <v>25501</v>
      </c>
      <c r="J419" s="163">
        <f t="shared" si="207"/>
        <v>4119583</v>
      </c>
      <c r="K419" s="28">
        <f>ROUND('Billing Mo'!AE419+'Billing Mo'!AD419+'Billing Mo'!BM419-'Billing Mo'!BU419,0)</f>
        <v>2196782</v>
      </c>
      <c r="L419" s="28">
        <f>ROUND('Billing Mo'!AF419+'Billing Mo'!BQ419-'Billing Mo'!BY419,0)</f>
        <v>1312393</v>
      </c>
      <c r="M419" s="31">
        <f t="shared" si="209"/>
        <v>295159</v>
      </c>
      <c r="N419" s="28">
        <f>'Billing Mo'!AH419</f>
        <v>151420</v>
      </c>
      <c r="O419" s="28">
        <f>'Billing Mo'!AI419</f>
        <v>143739</v>
      </c>
      <c r="P419" s="28">
        <f>ROUND('Billing Mo'!AJ419,0)</f>
        <v>1720</v>
      </c>
      <c r="Q419" s="28">
        <f>ROUND('Billing Mo'!AK419,0)</f>
        <v>313529</v>
      </c>
      <c r="U419" s="145"/>
      <c r="AG419" s="15">
        <f t="shared" si="210"/>
        <v>21551026</v>
      </c>
      <c r="AH419" s="14">
        <f>[6]TOTAL_PEF!$AG419</f>
        <v>22576256.708661027</v>
      </c>
      <c r="AL419" s="25">
        <f t="shared" si="211"/>
        <v>13866867</v>
      </c>
      <c r="AM419" s="14">
        <f>[6]TOTAL_PEF!$AL419</f>
        <v>13484887.715402467</v>
      </c>
      <c r="AN419" s="15"/>
      <c r="AQ419" s="25">
        <f t="shared" si="212"/>
        <v>3316014</v>
      </c>
      <c r="AR419" s="14">
        <f>[6]TOTAL_PEF!$AQ419</f>
        <v>3595262</v>
      </c>
      <c r="AV419" s="14">
        <f t="shared" si="216"/>
        <v>12496.925477765022</v>
      </c>
      <c r="AW419" s="14">
        <f>[6]TOTAL_PEF!$AV419</f>
        <v>12897.006238010941</v>
      </c>
      <c r="BA419" s="14">
        <f t="shared" si="208"/>
        <v>72536.109078085472</v>
      </c>
      <c r="BB419" s="14">
        <f>[6]TOTAL_PEF!$BA419</f>
        <v>66298.143613917899</v>
      </c>
      <c r="BF419" s="15">
        <f>SUM(TOTAL_PEF_B!O408:O419)</f>
        <v>1694155</v>
      </c>
      <c r="BG419" s="14">
        <f>[6]TOTAL_PEF!$BF419</f>
        <v>1911235</v>
      </c>
      <c r="BK419" s="15">
        <f>SUM('Billing Mo'!AH408:AH419)</f>
        <v>1726001</v>
      </c>
      <c r="BL419" s="14">
        <f>[6]TOTAL_PEF!$BK419</f>
        <v>1474571</v>
      </c>
      <c r="BM419" s="14"/>
      <c r="BP419" s="14">
        <f t="shared" si="215"/>
        <v>42175022</v>
      </c>
      <c r="BQ419" s="14">
        <f>[6]TOTAL_PEF!$BP419</f>
        <v>43066188.563357957</v>
      </c>
      <c r="BR419" s="14"/>
      <c r="BU419" s="15">
        <f t="shared" si="217"/>
        <v>1724506.2426229843</v>
      </c>
      <c r="BV419" s="15">
        <f>AVERAGE([6]TOTAL_PEF!$G408:$G419)</f>
        <v>1750503.6666666667</v>
      </c>
    </row>
    <row r="420" spans="1:74">
      <c r="A420" s="2">
        <f t="shared" si="213"/>
        <v>2025</v>
      </c>
      <c r="B420" s="2">
        <f t="shared" si="214"/>
        <v>10</v>
      </c>
      <c r="C420" s="7">
        <f t="shared" si="204"/>
        <v>1143</v>
      </c>
      <c r="D420" s="7">
        <f t="shared" si="205"/>
        <v>6422</v>
      </c>
      <c r="E420" s="7">
        <f t="shared" si="206"/>
        <v>11710</v>
      </c>
      <c r="F420" s="15"/>
      <c r="G420" s="30">
        <f>'Billing Mo'!Y420</f>
        <v>1733715.50215546</v>
      </c>
      <c r="H420" s="30">
        <f>'Billing Mo'!Z420</f>
        <v>192113</v>
      </c>
      <c r="I420" s="30">
        <f>'Billing Mo'!AC420</f>
        <v>25526</v>
      </c>
      <c r="J420" s="163">
        <f t="shared" si="207"/>
        <v>3795622</v>
      </c>
      <c r="K420" s="28">
        <f>ROUND('Billing Mo'!AE420+'Billing Mo'!AD420+'Billing Mo'!BM420-'Billing Mo'!BU420,0)</f>
        <v>1981134</v>
      </c>
      <c r="L420" s="28">
        <f>ROUND('Billing Mo'!AF420+'Billing Mo'!BQ420-'Billing Mo'!BY420,0)</f>
        <v>1233701</v>
      </c>
      <c r="M420" s="31">
        <f t="shared" si="209"/>
        <v>280118</v>
      </c>
      <c r="N420" s="28">
        <f>'Billing Mo'!AH420</f>
        <v>143927</v>
      </c>
      <c r="O420" s="28">
        <f>'Billing Mo'!AI420</f>
        <v>136191</v>
      </c>
      <c r="P420" s="28">
        <f>ROUND('Billing Mo'!AJ420,0)</f>
        <v>1747</v>
      </c>
      <c r="Q420" s="28">
        <f>ROUND('Billing Mo'!AK420,0)</f>
        <v>298922</v>
      </c>
      <c r="U420" s="145"/>
      <c r="AG420" s="15">
        <f t="shared" si="210"/>
        <v>21601409</v>
      </c>
      <c r="AH420" s="14">
        <f>[6]TOTAL_PEF!$AG420</f>
        <v>22604372.740500964</v>
      </c>
      <c r="AL420" s="25">
        <f t="shared" si="211"/>
        <v>13897282</v>
      </c>
      <c r="AM420" s="14">
        <f>[6]TOTAL_PEF!$AL420</f>
        <v>13496097.441280976</v>
      </c>
      <c r="AN420" s="15"/>
      <c r="AQ420" s="25">
        <f t="shared" si="212"/>
        <v>3318921</v>
      </c>
      <c r="AR420" s="14">
        <f>[6]TOTAL_PEF!$AQ420</f>
        <v>3597946</v>
      </c>
      <c r="AV420" s="14">
        <f t="shared" si="216"/>
        <v>12515.767460276857</v>
      </c>
      <c r="AW420" s="14">
        <f>[6]TOTAL_PEF!$AV420</f>
        <v>12899.326106638509</v>
      </c>
      <c r="BA420" s="14">
        <f t="shared" si="208"/>
        <v>72639.762628854078</v>
      </c>
      <c r="BB420" s="14">
        <f>[6]TOTAL_PEF!$BA420</f>
        <v>66266.946143916837</v>
      </c>
      <c r="BF420" s="15">
        <f>SUM(TOTAL_PEF_B!O409:O420)</f>
        <v>1691183</v>
      </c>
      <c r="BG420" s="14">
        <f>[6]TOTAL_PEF!$BF420</f>
        <v>1909366</v>
      </c>
      <c r="BK420" s="15">
        <f>SUM('Billing Mo'!AH409:AH420)</f>
        <v>1726001</v>
      </c>
      <c r="BL420" s="14">
        <f>[6]TOTAL_PEF!$BK420</f>
        <v>1467070</v>
      </c>
      <c r="BM420" s="14"/>
      <c r="BP420" s="14">
        <f t="shared" si="215"/>
        <v>42255729</v>
      </c>
      <c r="BQ420" s="14">
        <f>[6]TOTAL_PEF!$BP420</f>
        <v>43098828.321076401</v>
      </c>
      <c r="BR420" s="14"/>
      <c r="BU420" s="15">
        <f t="shared" si="217"/>
        <v>1725935.630280731</v>
      </c>
      <c r="BV420" s="15">
        <f>AVERAGE([6]TOTAL_PEF!$G409:$G420)</f>
        <v>1752368.5</v>
      </c>
    </row>
    <row r="421" spans="1:74">
      <c r="A421" s="2">
        <f t="shared" si="213"/>
        <v>2025</v>
      </c>
      <c r="B421" s="2">
        <f t="shared" si="214"/>
        <v>11</v>
      </c>
      <c r="C421" s="7">
        <f t="shared" si="204"/>
        <v>928</v>
      </c>
      <c r="D421" s="7">
        <f t="shared" si="205"/>
        <v>5855</v>
      </c>
      <c r="E421" s="7">
        <f t="shared" si="206"/>
        <v>11103</v>
      </c>
      <c r="F421" s="15"/>
      <c r="G421" s="30">
        <f>'Billing Mo'!Y421</f>
        <v>1735090.3829846201</v>
      </c>
      <c r="H421" s="30">
        <f>'Billing Mo'!Z421</f>
        <v>192251</v>
      </c>
      <c r="I421" s="30">
        <f>'Billing Mo'!AC421</f>
        <v>25564</v>
      </c>
      <c r="J421" s="163">
        <f t="shared" si="207"/>
        <v>3306367</v>
      </c>
      <c r="K421" s="28">
        <f>ROUND('Billing Mo'!AE421+'Billing Mo'!AD421+'Billing Mo'!BM421-'Billing Mo'!BU421,0)</f>
        <v>1610237</v>
      </c>
      <c r="L421" s="28">
        <f>ROUND('Billing Mo'!AF421+'Billing Mo'!BQ421-'Billing Mo'!BY421,0)</f>
        <v>1125624</v>
      </c>
      <c r="M421" s="31">
        <f t="shared" si="209"/>
        <v>284944</v>
      </c>
      <c r="N421" s="28">
        <f>'Billing Mo'!AH421</f>
        <v>147080</v>
      </c>
      <c r="O421" s="28">
        <f>'Billing Mo'!AI421</f>
        <v>137864</v>
      </c>
      <c r="P421" s="28">
        <f>ROUND('Billing Mo'!AJ421,0)</f>
        <v>1715</v>
      </c>
      <c r="Q421" s="28">
        <f>ROUND('Billing Mo'!AK421,0)</f>
        <v>283847</v>
      </c>
      <c r="U421" s="145"/>
      <c r="AG421" s="15">
        <f t="shared" si="210"/>
        <v>21641403</v>
      </c>
      <c r="AH421" s="14">
        <f>[6]TOTAL_PEF!$AG421</f>
        <v>22626218.031092912</v>
      </c>
      <c r="AL421" s="25">
        <f t="shared" si="211"/>
        <v>13921404</v>
      </c>
      <c r="AM421" s="14">
        <f>[6]TOTAL_PEF!$AL421</f>
        <v>13507309.395379299</v>
      </c>
      <c r="AN421" s="15"/>
      <c r="AQ421" s="25">
        <f t="shared" si="212"/>
        <v>3321905</v>
      </c>
      <c r="AR421" s="14">
        <f>[6]TOTAL_PEF!$AQ421</f>
        <v>3600634</v>
      </c>
      <c r="AV421" s="14">
        <f t="shared" si="216"/>
        <v>12528.607823154003</v>
      </c>
      <c r="AW421" s="14">
        <f>[6]TOTAL_PEF!$AV421</f>
        <v>12898.074374754489</v>
      </c>
      <c r="BA421" s="14">
        <f t="shared" si="208"/>
        <v>72710.706816594175</v>
      </c>
      <c r="BB421" s="14">
        <f>[6]TOTAL_PEF!$BA421</f>
        <v>66235.894789545782</v>
      </c>
      <c r="BF421" s="15">
        <f>SUM(TOTAL_PEF_B!O410:O421)</f>
        <v>1685996</v>
      </c>
      <c r="BG421" s="14">
        <f>[6]TOTAL_PEF!$BF421</f>
        <v>1907484</v>
      </c>
      <c r="BK421" s="15">
        <f>SUM('Billing Mo'!AH410:AH421)</f>
        <v>1726001</v>
      </c>
      <c r="BL421" s="14">
        <f>[6]TOTAL_PEF!$BK421</f>
        <v>1457777</v>
      </c>
      <c r="BM421" s="14"/>
      <c r="BP421" s="14">
        <f t="shared" si="215"/>
        <v>42317616</v>
      </c>
      <c r="BQ421" s="14">
        <f>[6]TOTAL_PEF!$BP421</f>
        <v>43123398.565766677</v>
      </c>
      <c r="BR421" s="14"/>
      <c r="BU421" s="15">
        <f t="shared" si="217"/>
        <v>1727358.96162419</v>
      </c>
      <c r="BV421" s="15">
        <f>AVERAGE([6]TOTAL_PEF!$G410:$G421)</f>
        <v>1754232.25</v>
      </c>
    </row>
    <row r="422" spans="1:74">
      <c r="A422" s="2">
        <f t="shared" si="213"/>
        <v>2025</v>
      </c>
      <c r="B422" s="2">
        <f t="shared" si="214"/>
        <v>12</v>
      </c>
      <c r="C422" s="7">
        <f t="shared" si="204"/>
        <v>888</v>
      </c>
      <c r="D422" s="7">
        <f t="shared" si="205"/>
        <v>5651</v>
      </c>
      <c r="E422" s="7">
        <f t="shared" si="206"/>
        <v>10314</v>
      </c>
      <c r="F422" s="15"/>
      <c r="G422" s="30">
        <f>'Billing Mo'!Y422</f>
        <v>1736465.2638137799</v>
      </c>
      <c r="H422" s="30">
        <f>'Billing Mo'!Z422</f>
        <v>192390</v>
      </c>
      <c r="I422" s="30">
        <f>'Billing Mo'!AC422</f>
        <v>25516</v>
      </c>
      <c r="J422" s="163">
        <f t="shared" si="207"/>
        <v>3161762</v>
      </c>
      <c r="K422" s="28">
        <f>ROUND('Billing Mo'!AE422+'Billing Mo'!AD422+'Billing Mo'!BM422-'Billing Mo'!BU422,0)</f>
        <v>1542768</v>
      </c>
      <c r="L422" s="28">
        <f>ROUND('Billing Mo'!AF422+'Billing Mo'!BQ422-'Billing Mo'!BY422,0)</f>
        <v>1087287</v>
      </c>
      <c r="M422" s="31">
        <f t="shared" si="209"/>
        <v>266790</v>
      </c>
      <c r="N422" s="28">
        <f>'Billing Mo'!AH422</f>
        <v>133329</v>
      </c>
      <c r="O422" s="28">
        <f>'Billing Mo'!AI422</f>
        <v>133461</v>
      </c>
      <c r="P422" s="28">
        <f>ROUND('Billing Mo'!AJ422,0)</f>
        <v>1741</v>
      </c>
      <c r="Q422" s="28">
        <f>ROUND('Billing Mo'!AK422,0)</f>
        <v>263176</v>
      </c>
      <c r="U422" s="145"/>
      <c r="AG422" s="15">
        <f t="shared" si="210"/>
        <v>21703324</v>
      </c>
      <c r="AH422" s="14">
        <f>[6]TOTAL_PEF!$AG422</f>
        <v>22646741.946102537</v>
      </c>
      <c r="AL422" s="25">
        <f t="shared" si="211"/>
        <v>13948349</v>
      </c>
      <c r="AM422" s="14">
        <f>[6]TOTAL_PEF!$AL422</f>
        <v>13518276.946909193</v>
      </c>
      <c r="AN422" s="15"/>
      <c r="AQ422" s="25">
        <f t="shared" si="212"/>
        <v>3323531</v>
      </c>
      <c r="AR422" s="14">
        <f>[6]TOTAL_PEF!$AQ422</f>
        <v>3603326</v>
      </c>
      <c r="AV422" s="14">
        <f t="shared" si="216"/>
        <v>12554.154516847257</v>
      </c>
      <c r="AW422" s="14">
        <f>[6]TOTAL_PEF!$AV422</f>
        <v>12896.080192758671</v>
      </c>
      <c r="BA422" s="14">
        <f t="shared" si="208"/>
        <v>72796.53005626089</v>
      </c>
      <c r="BB422" s="14">
        <f>[6]TOTAL_PEF!$BA422</f>
        <v>66203.781068263939</v>
      </c>
      <c r="BF422" s="15">
        <f>SUM(TOTAL_PEF_B!O411:O422)</f>
        <v>1681675</v>
      </c>
      <c r="BG422" s="14">
        <f>[6]TOTAL_PEF!$BF422</f>
        <v>1905577</v>
      </c>
      <c r="BK422" s="15">
        <f>SUM('Billing Mo'!AH411:AH422)</f>
        <v>1726000</v>
      </c>
      <c r="BL422" s="14">
        <f>[6]TOTAL_PEF!$BK422</f>
        <v>1450000</v>
      </c>
      <c r="BM422" s="14"/>
      <c r="BP422" s="14">
        <f t="shared" si="215"/>
        <v>42403760</v>
      </c>
      <c r="BQ422" s="14">
        <f>[6]TOTAL_PEF!$BP422</f>
        <v>43147898.032306194</v>
      </c>
      <c r="BR422" s="14"/>
      <c r="BU422" s="15">
        <f t="shared" si="217"/>
        <v>1728776.2366533615</v>
      </c>
      <c r="BV422" s="15">
        <f>AVERAGE([6]TOTAL_PEF!$G411:$G422)</f>
        <v>1756095</v>
      </c>
    </row>
    <row r="423" spans="1:74">
      <c r="A423" s="2">
        <f t="shared" si="213"/>
        <v>2026</v>
      </c>
      <c r="B423" s="2">
        <f t="shared" si="214"/>
        <v>1</v>
      </c>
      <c r="C423" s="7">
        <f t="shared" ref="C423:C482" si="218">ROUND(K423/G423*1000,0)</f>
        <v>1034</v>
      </c>
      <c r="D423" s="7">
        <f t="shared" ref="D423:D482" si="219">ROUND(L423/H423*1000,0)</f>
        <v>5723</v>
      </c>
      <c r="E423" s="7">
        <f t="shared" ref="E423:E482" si="220">ROUND(Q423/I423*1000,0)</f>
        <v>9954</v>
      </c>
      <c r="F423" s="15"/>
      <c r="G423" s="30">
        <f>'Billing Mo'!Y423</f>
        <v>1737840.14464294</v>
      </c>
      <c r="H423" s="30">
        <f>'Billing Mo'!Z423</f>
        <v>192528</v>
      </c>
      <c r="I423" s="30">
        <f>'Billing Mo'!AC423</f>
        <v>25559</v>
      </c>
      <c r="J423" s="163">
        <f t="shared" si="207"/>
        <v>3422019</v>
      </c>
      <c r="K423" s="28">
        <f>ROUND('Billing Mo'!AE423+'Billing Mo'!AD423+'Billing Mo'!BM423-'Billing Mo'!BU423,0)</f>
        <v>1797480</v>
      </c>
      <c r="L423" s="28">
        <f>ROUND('Billing Mo'!AF423+'Billing Mo'!BQ423-'Billing Mo'!BY423,0)</f>
        <v>1101862</v>
      </c>
      <c r="M423" s="31">
        <f t="shared" ref="M423:M482" si="221">SUM(N423:O423)</f>
        <v>266528</v>
      </c>
      <c r="N423" s="28">
        <f>'Billing Mo'!AH423</f>
        <v>132420</v>
      </c>
      <c r="O423" s="28">
        <f>'Billing Mo'!AI423</f>
        <v>134108</v>
      </c>
      <c r="P423" s="28">
        <f>ROUND('Billing Mo'!AJ423,0)</f>
        <v>1739</v>
      </c>
      <c r="Q423" s="28">
        <f>ROUND('Billing Mo'!AK423,0)</f>
        <v>254410</v>
      </c>
      <c r="AG423" s="15">
        <f t="shared" ref="AG423:AG482" si="222">SUM(K412:K423)</f>
        <v>21726512</v>
      </c>
      <c r="AH423" s="14">
        <f>[6]TOTAL_PEF!$AG423</f>
        <v>22671249.726437133</v>
      </c>
      <c r="AL423" s="25">
        <f t="shared" ref="AL423:AL482" si="223">SUM(L412:L423)</f>
        <v>13960442</v>
      </c>
      <c r="AM423" s="14">
        <f>[6]TOTAL_PEF!$AL423</f>
        <v>13529156.781409765</v>
      </c>
      <c r="AN423" s="15"/>
      <c r="AQ423" s="25">
        <f t="shared" ref="AQ423:AQ482" si="224">SUM(Q412:Q423)</f>
        <v>3324405</v>
      </c>
      <c r="AR423" s="14">
        <f>[6]TOTAL_PEF!$AQ423</f>
        <v>3606021</v>
      </c>
      <c r="AV423" s="14">
        <f t="shared" si="216"/>
        <v>12557.316799742841</v>
      </c>
      <c r="AW423" s="14">
        <f>[6]TOTAL_PEF!$AV423</f>
        <v>12896.363762326424</v>
      </c>
      <c r="BA423" s="14">
        <f t="shared" si="208"/>
        <v>72805.086112148099</v>
      </c>
      <c r="BB423" s="14">
        <f>[6]TOTAL_PEF!$BA423</f>
        <v>66171.375378001321</v>
      </c>
      <c r="BF423" s="15">
        <f>SUM(TOTAL_PEF_B!O412:O423)</f>
        <v>1676015</v>
      </c>
      <c r="BG423" s="14">
        <f>[6]TOTAL_PEF!$BF423</f>
        <v>1903690</v>
      </c>
      <c r="BK423" s="15">
        <f>SUM('Billing Mo'!AH412:AH423)</f>
        <v>1726000</v>
      </c>
      <c r="BL423" s="14">
        <f>[6]TOTAL_PEF!$BK423</f>
        <v>1441846</v>
      </c>
      <c r="BM423" s="14"/>
      <c r="BP423" s="14">
        <f t="shared" si="215"/>
        <v>42434229</v>
      </c>
      <c r="BQ423" s="14">
        <f>[6]TOTAL_PEF!$BP423</f>
        <v>43175939.647141352</v>
      </c>
      <c r="BR423" s="14"/>
      <c r="BU423" s="15">
        <f t="shared" si="217"/>
        <v>1730187.4553682467</v>
      </c>
      <c r="BV423" s="15">
        <f>AVERAGE([6]TOTAL_PEF!$G412:$G423)</f>
        <v>1757956.75</v>
      </c>
    </row>
    <row r="424" spans="1:74">
      <c r="A424" s="2">
        <f t="shared" si="213"/>
        <v>2026</v>
      </c>
      <c r="B424" s="2">
        <f t="shared" si="214"/>
        <v>2</v>
      </c>
      <c r="C424" s="7">
        <f t="shared" si="218"/>
        <v>953</v>
      </c>
      <c r="D424" s="7">
        <f t="shared" si="219"/>
        <v>5221</v>
      </c>
      <c r="E424" s="7">
        <f t="shared" si="220"/>
        <v>9905</v>
      </c>
      <c r="F424" s="15"/>
      <c r="G424" s="30">
        <f>'Billing Mo'!Y424</f>
        <v>1739215.0254720999</v>
      </c>
      <c r="H424" s="30">
        <f>'Billing Mo'!Z424</f>
        <v>192667</v>
      </c>
      <c r="I424" s="30">
        <f>'Billing Mo'!AC424</f>
        <v>25564</v>
      </c>
      <c r="J424" s="163">
        <f t="shared" si="207"/>
        <v>3185946</v>
      </c>
      <c r="K424" s="28">
        <f>ROUND('Billing Mo'!AE424+'Billing Mo'!AD424+'Billing Mo'!BM424-'Billing Mo'!BU424,0)</f>
        <v>1656900</v>
      </c>
      <c r="L424" s="28">
        <f>ROUND('Billing Mo'!AF424+'Billing Mo'!BQ424-'Billing Mo'!BY424,0)</f>
        <v>1005937</v>
      </c>
      <c r="M424" s="31">
        <f t="shared" si="221"/>
        <v>268208</v>
      </c>
      <c r="N424" s="28">
        <f>'Billing Mo'!AH424</f>
        <v>133955</v>
      </c>
      <c r="O424" s="28">
        <f>'Billing Mo'!AI424</f>
        <v>134253</v>
      </c>
      <c r="P424" s="28">
        <f>ROUND('Billing Mo'!AJ424,0)</f>
        <v>1695</v>
      </c>
      <c r="Q424" s="28">
        <f>ROUND('Billing Mo'!AK424,0)</f>
        <v>253206</v>
      </c>
      <c r="AG424" s="15">
        <f t="shared" si="222"/>
        <v>21730714</v>
      </c>
      <c r="AH424" s="14">
        <f>[6]TOTAL_PEF!$AG424</f>
        <v>22694216.023865968</v>
      </c>
      <c r="AL424" s="25">
        <f t="shared" si="223"/>
        <v>13974454</v>
      </c>
      <c r="AM424" s="14">
        <f>[6]TOTAL_PEF!$AL424</f>
        <v>13540244.459841987</v>
      </c>
      <c r="AN424" s="15"/>
      <c r="AQ424" s="25">
        <f t="shared" si="224"/>
        <v>3325380</v>
      </c>
      <c r="AR424" s="14">
        <f>[6]TOTAL_PEF!$AQ424</f>
        <v>3608718</v>
      </c>
      <c r="AV424" s="14">
        <f t="shared" si="216"/>
        <v>12549.553386292444</v>
      </c>
      <c r="AW424" s="14">
        <f>[6]TOTAL_PEF!$AV424</f>
        <v>12895.778126917121</v>
      </c>
      <c r="BA424" s="14">
        <f t="shared" si="208"/>
        <v>72823.882650389132</v>
      </c>
      <c r="BB424" s="14">
        <f>[6]TOTAL_PEF!$BA424</f>
        <v>66140.122499530393</v>
      </c>
      <c r="BF424" s="15">
        <f>SUM(TOTAL_PEF_B!O413:O424)</f>
        <v>1671219</v>
      </c>
      <c r="BG424" s="14">
        <f>[6]TOTAL_PEF!$BF424</f>
        <v>1901825</v>
      </c>
      <c r="BK424" s="15">
        <f>SUM('Billing Mo'!AH413:AH424)</f>
        <v>1726000</v>
      </c>
      <c r="BL424" s="14">
        <f>[6]TOTAL_PEF!$BK424</f>
        <v>1433823</v>
      </c>
      <c r="BM424" s="14"/>
      <c r="BP424" s="14">
        <f t="shared" si="215"/>
        <v>42448596</v>
      </c>
      <c r="BQ424" s="14">
        <f>[6]TOTAL_PEF!$BP424</f>
        <v>43202802.623002417</v>
      </c>
      <c r="BR424" s="14"/>
      <c r="BU424" s="15">
        <f t="shared" si="217"/>
        <v>1731592.6177688444</v>
      </c>
      <c r="BV424" s="15">
        <f>AVERAGE([6]TOTAL_PEF!$G413:$G424)</f>
        <v>1759817.5</v>
      </c>
    </row>
    <row r="425" spans="1:74">
      <c r="A425" s="2">
        <f t="shared" si="213"/>
        <v>2026</v>
      </c>
      <c r="B425" s="2">
        <f t="shared" si="214"/>
        <v>3</v>
      </c>
      <c r="C425" s="7">
        <f t="shared" si="218"/>
        <v>862</v>
      </c>
      <c r="D425" s="7">
        <f t="shared" si="219"/>
        <v>5289</v>
      </c>
      <c r="E425" s="7">
        <f t="shared" si="220"/>
        <v>9967</v>
      </c>
      <c r="F425" s="15"/>
      <c r="G425" s="30">
        <f>'Billing Mo'!Y425</f>
        <v>1740589.90630126</v>
      </c>
      <c r="H425" s="30">
        <f>'Billing Mo'!Z425</f>
        <v>192805</v>
      </c>
      <c r="I425" s="30">
        <f>'Billing Mo'!AC425</f>
        <v>25556</v>
      </c>
      <c r="J425" s="163">
        <f t="shared" si="207"/>
        <v>3045401</v>
      </c>
      <c r="K425" s="28">
        <f>ROUND('Billing Mo'!AE425+'Billing Mo'!AD425+'Billing Mo'!BM425-'Billing Mo'!BU425,0)</f>
        <v>1500665</v>
      </c>
      <c r="L425" s="28">
        <f>ROUND('Billing Mo'!AF425+'Billing Mo'!BQ425-'Billing Mo'!BY425,0)</f>
        <v>1019831</v>
      </c>
      <c r="M425" s="31">
        <f t="shared" si="221"/>
        <v>268441</v>
      </c>
      <c r="N425" s="28">
        <f>'Billing Mo'!AH425</f>
        <v>135956</v>
      </c>
      <c r="O425" s="28">
        <f>'Billing Mo'!AI425</f>
        <v>132485</v>
      </c>
      <c r="P425" s="28">
        <f>ROUND('Billing Mo'!AJ425,0)</f>
        <v>1741</v>
      </c>
      <c r="Q425" s="28">
        <f>ROUND('Billing Mo'!AK425,0)</f>
        <v>254723</v>
      </c>
      <c r="AG425" s="15">
        <f t="shared" si="222"/>
        <v>21749919</v>
      </c>
      <c r="AH425" s="14">
        <f>[6]TOTAL_PEF!$AG425</f>
        <v>22714881.487139042</v>
      </c>
      <c r="AL425" s="25">
        <f t="shared" si="223"/>
        <v>13997752</v>
      </c>
      <c r="AM425" s="14">
        <f>[6]TOTAL_PEF!$AL425</f>
        <v>13551489.377698993</v>
      </c>
      <c r="AN425" s="15"/>
      <c r="AQ425" s="25">
        <f t="shared" si="224"/>
        <v>3326583</v>
      </c>
      <c r="AR425" s="14">
        <f>[6]TOTAL_PEF!$AQ425</f>
        <v>3611416</v>
      </c>
      <c r="AV425" s="14">
        <f t="shared" si="216"/>
        <v>12550.503675583557</v>
      </c>
      <c r="AW425" s="14">
        <f>[6]TOTAL_PEF!$AV425</f>
        <v>12893.895610918709</v>
      </c>
      <c r="BA425" s="14">
        <f t="shared" si="208"/>
        <v>72891.322847158357</v>
      </c>
      <c r="BB425" s="14">
        <f>[6]TOTAL_PEF!$BA425</f>
        <v>66109.77102855983</v>
      </c>
      <c r="BF425" s="15">
        <f>SUM(TOTAL_PEF_B!O414:O425)</f>
        <v>1668194</v>
      </c>
      <c r="BG425" s="14">
        <f>[6]TOTAL_PEF!$BF425</f>
        <v>1900000</v>
      </c>
      <c r="BK425" s="15">
        <f>SUM('Billing Mo'!AH414:AH425)</f>
        <v>1726000</v>
      </c>
      <c r="BL425" s="14">
        <f>[6]TOTAL_PEF!$BK425</f>
        <v>1425633</v>
      </c>
      <c r="BM425" s="14"/>
      <c r="BP425" s="14">
        <f t="shared" si="215"/>
        <v>42489251</v>
      </c>
      <c r="BQ425" s="14">
        <f>[6]TOTAL_PEF!$BP425</f>
        <v>43227396.004132502</v>
      </c>
      <c r="BR425" s="14"/>
      <c r="BU425" s="15">
        <f t="shared" si="217"/>
        <v>1732991.7238551544</v>
      </c>
      <c r="BV425" s="15">
        <f>AVERAGE([6]TOTAL_PEF!$G414:$G425)</f>
        <v>1761677.1666666667</v>
      </c>
    </row>
    <row r="426" spans="1:74">
      <c r="A426" s="2">
        <f t="shared" si="213"/>
        <v>2026</v>
      </c>
      <c r="B426" s="2">
        <f t="shared" si="214"/>
        <v>4</v>
      </c>
      <c r="C426" s="7">
        <f t="shared" si="218"/>
        <v>839</v>
      </c>
      <c r="D426" s="7">
        <f t="shared" si="219"/>
        <v>5625</v>
      </c>
      <c r="E426" s="7">
        <f t="shared" si="220"/>
        <v>10186</v>
      </c>
      <c r="F426" s="15"/>
      <c r="G426" s="30">
        <f>'Billing Mo'!Y426</f>
        <v>1741964.7871304201</v>
      </c>
      <c r="H426" s="30">
        <f>'Billing Mo'!Z426</f>
        <v>192943</v>
      </c>
      <c r="I426" s="30">
        <f>'Billing Mo'!AC426</f>
        <v>25516</v>
      </c>
      <c r="J426" s="163">
        <f t="shared" si="207"/>
        <v>3090472</v>
      </c>
      <c r="K426" s="28">
        <f>ROUND('Billing Mo'!AE426+'Billing Mo'!AD426+'Billing Mo'!BM426-'Billing Mo'!BU426,0)</f>
        <v>1462195</v>
      </c>
      <c r="L426" s="28">
        <f>ROUND('Billing Mo'!AF426+'Billing Mo'!BQ426-'Billing Mo'!BY426,0)</f>
        <v>1085399</v>
      </c>
      <c r="M426" s="31">
        <f t="shared" si="221"/>
        <v>281265</v>
      </c>
      <c r="N426" s="28">
        <f>'Billing Mo'!AH426</f>
        <v>143569</v>
      </c>
      <c r="O426" s="28">
        <f>'Billing Mo'!AI426</f>
        <v>137696</v>
      </c>
      <c r="P426" s="28">
        <f>ROUND('Billing Mo'!AJ426,0)</f>
        <v>1718</v>
      </c>
      <c r="Q426" s="28">
        <f>ROUND('Billing Mo'!AK426,0)</f>
        <v>259895</v>
      </c>
      <c r="AG426" s="15">
        <f t="shared" si="222"/>
        <v>21793764</v>
      </c>
      <c r="AH426" s="14">
        <f>[6]TOTAL_PEF!$AG426</f>
        <v>22736126.750537813</v>
      </c>
      <c r="AL426" s="25">
        <f t="shared" si="223"/>
        <v>14035149</v>
      </c>
      <c r="AM426" s="14">
        <f>[6]TOTAL_PEF!$AL426</f>
        <v>13562814.186528603</v>
      </c>
      <c r="AN426" s="15"/>
      <c r="AQ426" s="25">
        <f t="shared" si="224"/>
        <v>3328090</v>
      </c>
      <c r="AR426" s="14">
        <f>[6]TOTAL_PEF!$AQ426</f>
        <v>3614115</v>
      </c>
      <c r="AV426" s="14">
        <f t="shared" si="216"/>
        <v>12565.703027028989</v>
      </c>
      <c r="AW426" s="14">
        <f>[6]TOTAL_PEF!$AV426</f>
        <v>12892.353756104923</v>
      </c>
      <c r="BA426" s="14">
        <f t="shared" si="208"/>
        <v>73032.312617648553</v>
      </c>
      <c r="BB426" s="14">
        <f>[6]TOTAL_PEF!$BA426</f>
        <v>66079.940559209397</v>
      </c>
      <c r="BF426" s="15">
        <f>SUM(TOTAL_PEF_B!O415:O426)</f>
        <v>1668262</v>
      </c>
      <c r="BG426" s="14">
        <f>[6]TOTAL_PEF!$BF426</f>
        <v>1898187</v>
      </c>
      <c r="BK426" s="15">
        <f>SUM('Billing Mo'!AH415:AH426)</f>
        <v>1726000</v>
      </c>
      <c r="BL426" s="14">
        <f>[6]TOTAL_PEF!$BK426</f>
        <v>1416999</v>
      </c>
      <c r="BM426" s="14"/>
      <c r="BP426" s="14">
        <f t="shared" si="215"/>
        <v>42572042</v>
      </c>
      <c r="BQ426" s="14">
        <f>[6]TOTAL_PEF!$BP426</f>
        <v>43252218.076360874</v>
      </c>
      <c r="BR426" s="14"/>
      <c r="BU426" s="15">
        <f t="shared" si="217"/>
        <v>1734384.7736271766</v>
      </c>
      <c r="BV426" s="15">
        <f>AVERAGE([6]TOTAL_PEF!$G415:$G426)</f>
        <v>1763535.75</v>
      </c>
    </row>
    <row r="427" spans="1:74">
      <c r="A427" s="2">
        <f t="shared" si="213"/>
        <v>2026</v>
      </c>
      <c r="B427" s="2">
        <f t="shared" si="214"/>
        <v>5</v>
      </c>
      <c r="C427" s="7">
        <f t="shared" si="218"/>
        <v>972</v>
      </c>
      <c r="D427" s="7">
        <f t="shared" si="219"/>
        <v>6081</v>
      </c>
      <c r="E427" s="7">
        <f t="shared" si="220"/>
        <v>10802</v>
      </c>
      <c r="F427" s="15"/>
      <c r="G427" s="30">
        <f>'Billing Mo'!Y427</f>
        <v>1743339.66795958</v>
      </c>
      <c r="H427" s="30">
        <f>'Billing Mo'!Z427</f>
        <v>193082</v>
      </c>
      <c r="I427" s="30">
        <f>'Billing Mo'!AC427</f>
        <v>25552</v>
      </c>
      <c r="J427" s="163">
        <f t="shared" si="207"/>
        <v>3431015</v>
      </c>
      <c r="K427" s="28">
        <f>ROUND('Billing Mo'!AE427+'Billing Mo'!AD427+'Billing Mo'!BM427-'Billing Mo'!BU427,0)</f>
        <v>1694114</v>
      </c>
      <c r="L427" s="28">
        <f>ROUND('Billing Mo'!AF427+'Billing Mo'!BQ427-'Billing Mo'!BY427,0)</f>
        <v>1174157</v>
      </c>
      <c r="M427" s="31">
        <f t="shared" si="221"/>
        <v>285029</v>
      </c>
      <c r="N427" s="28">
        <f>'Billing Mo'!AH427</f>
        <v>146935</v>
      </c>
      <c r="O427" s="28">
        <f>'Billing Mo'!AI427</f>
        <v>138094</v>
      </c>
      <c r="P427" s="28">
        <f>ROUND('Billing Mo'!AJ427,0)</f>
        <v>1697</v>
      </c>
      <c r="Q427" s="28">
        <f>ROUND('Billing Mo'!AK427,0)</f>
        <v>276018</v>
      </c>
      <c r="AG427" s="15">
        <f t="shared" si="222"/>
        <v>21852594</v>
      </c>
      <c r="AH427" s="14">
        <f>[6]TOTAL_PEF!$AG427</f>
        <v>22760371.440362561</v>
      </c>
      <c r="AL427" s="25">
        <f t="shared" si="223"/>
        <v>14057858</v>
      </c>
      <c r="AM427" s="14">
        <f>[6]TOTAL_PEF!$AL427</f>
        <v>13574173.362180497</v>
      </c>
      <c r="AN427" s="15"/>
      <c r="AQ427" s="25">
        <f t="shared" si="224"/>
        <v>3331966</v>
      </c>
      <c r="AR427" s="14">
        <f>[6]TOTAL_PEF!$AQ427</f>
        <v>3616815</v>
      </c>
      <c r="AV427" s="14">
        <f t="shared" si="216"/>
        <v>12589.55492558775</v>
      </c>
      <c r="AW427" s="14">
        <f>[6]TOTAL_PEF!$AV427</f>
        <v>12892.522071420948</v>
      </c>
      <c r="BA427" s="14">
        <f t="shared" si="208"/>
        <v>73096.975277481077</v>
      </c>
      <c r="BB427" s="14">
        <f>[6]TOTAL_PEF!$BA427</f>
        <v>66050.407496292188</v>
      </c>
      <c r="BF427" s="15">
        <f>SUM(TOTAL_PEF_B!O416:O427)</f>
        <v>1661281</v>
      </c>
      <c r="BG427" s="14">
        <f>[6]TOTAL_PEF!$BF427</f>
        <v>1896380</v>
      </c>
      <c r="BK427" s="15">
        <f>SUM('Billing Mo'!AH416:AH427)</f>
        <v>1726000</v>
      </c>
      <c r="BL427" s="14">
        <f>[6]TOTAL_PEF!$BK427</f>
        <v>1408012</v>
      </c>
      <c r="BM427" s="14"/>
      <c r="BP427" s="14">
        <f t="shared" si="215"/>
        <v>42650449</v>
      </c>
      <c r="BQ427" s="14">
        <f>[6]TOTAL_PEF!$BP427</f>
        <v>43279727.941837519</v>
      </c>
      <c r="BR427" s="14"/>
      <c r="BU427" s="15">
        <f t="shared" si="217"/>
        <v>1735771.7670849115</v>
      </c>
      <c r="BV427" s="15">
        <f>AVERAGE([6]TOTAL_PEF!$G416:$G427)</f>
        <v>1765393.25</v>
      </c>
    </row>
    <row r="428" spans="1:74">
      <c r="A428" s="2">
        <f t="shared" si="213"/>
        <v>2026</v>
      </c>
      <c r="B428" s="2">
        <f t="shared" si="214"/>
        <v>6</v>
      </c>
      <c r="C428" s="7">
        <f t="shared" si="218"/>
        <v>1114</v>
      </c>
      <c r="D428" s="7">
        <f t="shared" si="219"/>
        <v>6343</v>
      </c>
      <c r="E428" s="7">
        <f t="shared" si="220"/>
        <v>11660</v>
      </c>
      <c r="F428" s="15"/>
      <c r="G428" s="30">
        <f>'Billing Mo'!Y428</f>
        <v>1744714.5487887401</v>
      </c>
      <c r="H428" s="30">
        <f>'Billing Mo'!Z428</f>
        <v>193220</v>
      </c>
      <c r="I428" s="30">
        <f>'Billing Mo'!AC428</f>
        <v>25503</v>
      </c>
      <c r="J428" s="163">
        <f t="shared" si="207"/>
        <v>3751746</v>
      </c>
      <c r="K428" s="28">
        <f>ROUND('Billing Mo'!AE428+'Billing Mo'!AD428+'Billing Mo'!BM428-'Billing Mo'!BU428,0)</f>
        <v>1944212</v>
      </c>
      <c r="L428" s="28">
        <f>ROUND('Billing Mo'!AF428+'Billing Mo'!BQ428-'Billing Mo'!BY428,0)</f>
        <v>1225661</v>
      </c>
      <c r="M428" s="31">
        <f t="shared" si="221"/>
        <v>282783</v>
      </c>
      <c r="N428" s="28">
        <f>'Billing Mo'!AH428</f>
        <v>153144</v>
      </c>
      <c r="O428" s="28">
        <f>'Billing Mo'!AI428</f>
        <v>129639</v>
      </c>
      <c r="P428" s="28">
        <f>ROUND('Billing Mo'!AJ428,0)</f>
        <v>1718</v>
      </c>
      <c r="Q428" s="28">
        <f>ROUND('Billing Mo'!AK428,0)</f>
        <v>297372</v>
      </c>
      <c r="AG428" s="15">
        <f t="shared" si="222"/>
        <v>21801980</v>
      </c>
      <c r="AH428" s="14">
        <f>[6]TOTAL_PEF!$AG428</f>
        <v>22790332.752242032</v>
      </c>
      <c r="AL428" s="25">
        <f t="shared" si="223"/>
        <v>14020428</v>
      </c>
      <c r="AM428" s="14">
        <f>[6]TOTAL_PEF!$AL428</f>
        <v>13585593.240077075</v>
      </c>
      <c r="AN428" s="15"/>
      <c r="AQ428" s="25">
        <f t="shared" si="224"/>
        <v>3332127</v>
      </c>
      <c r="AR428" s="14">
        <f>[6]TOTAL_PEF!$AQ428</f>
        <v>3619516</v>
      </c>
      <c r="AV428" s="14">
        <f t="shared" si="216"/>
        <v>12550.4107652323</v>
      </c>
      <c r="AW428" s="14">
        <f>[6]TOTAL_PEF!$AV428</f>
        <v>12895.931476341177</v>
      </c>
      <c r="BA428" s="14">
        <f t="shared" si="208"/>
        <v>72849.34968438973</v>
      </c>
      <c r="BB428" s="14">
        <f>[6]TOTAL_PEF!$BA428</f>
        <v>66021.298605532022</v>
      </c>
      <c r="BF428" s="15">
        <f>SUM(TOTAL_PEF_B!O417:O428)</f>
        <v>1643707</v>
      </c>
      <c r="BG428" s="14">
        <f>[6]TOTAL_PEF!$BF428</f>
        <v>1894567</v>
      </c>
      <c r="BK428" s="15">
        <f>SUM('Billing Mo'!AH417:AH428)</f>
        <v>1726000</v>
      </c>
      <c r="BL428" s="14">
        <f>[6]TOTAL_PEF!$BK428</f>
        <v>1399481</v>
      </c>
      <c r="BM428" s="14"/>
      <c r="BP428" s="14">
        <f t="shared" si="215"/>
        <v>42544966</v>
      </c>
      <c r="BQ428" s="14">
        <f>[6]TOTAL_PEF!$BP428</f>
        <v>43313466.131613553</v>
      </c>
      <c r="BR428" s="14"/>
      <c r="BU428" s="15">
        <f t="shared" si="217"/>
        <v>1737152.704228359</v>
      </c>
      <c r="BV428" s="15">
        <f>AVERAGE([6]TOTAL_PEF!$G417:$G428)</f>
        <v>1767249.8333333333</v>
      </c>
    </row>
    <row r="429" spans="1:74">
      <c r="A429" s="2">
        <f t="shared" si="213"/>
        <v>2026</v>
      </c>
      <c r="B429" s="2">
        <f t="shared" si="214"/>
        <v>7</v>
      </c>
      <c r="C429" s="7">
        <f t="shared" si="218"/>
        <v>1290</v>
      </c>
      <c r="D429" s="7">
        <f t="shared" si="219"/>
        <v>7131</v>
      </c>
      <c r="E429" s="7">
        <f t="shared" si="220"/>
        <v>11268</v>
      </c>
      <c r="F429" s="15"/>
      <c r="G429" s="30">
        <f>'Billing Mo'!Y429</f>
        <v>1746089.4296179099</v>
      </c>
      <c r="H429" s="30">
        <f>'Billing Mo'!Z429</f>
        <v>193358</v>
      </c>
      <c r="I429" s="30">
        <f>'Billing Mo'!AC429</f>
        <v>25478</v>
      </c>
      <c r="J429" s="163">
        <f t="shared" si="207"/>
        <v>4216135</v>
      </c>
      <c r="K429" s="28">
        <f>ROUND('Billing Mo'!AE429+'Billing Mo'!AD429+'Billing Mo'!BM429-'Billing Mo'!BU429,0)</f>
        <v>2252990</v>
      </c>
      <c r="L429" s="28">
        <f>ROUND('Billing Mo'!AF429+'Billing Mo'!BQ429-'Billing Mo'!BY429,0)</f>
        <v>1378746</v>
      </c>
      <c r="M429" s="31">
        <f t="shared" si="221"/>
        <v>295585</v>
      </c>
      <c r="N429" s="28">
        <f>'Billing Mo'!AH429</f>
        <v>148775</v>
      </c>
      <c r="O429" s="28">
        <f>'Billing Mo'!AI429</f>
        <v>146810</v>
      </c>
      <c r="P429" s="28">
        <f>ROUND('Billing Mo'!AJ429,0)</f>
        <v>1717</v>
      </c>
      <c r="Q429" s="28">
        <f>ROUND('Billing Mo'!AK429,0)</f>
        <v>287097</v>
      </c>
      <c r="AG429" s="15">
        <f t="shared" si="222"/>
        <v>21909172</v>
      </c>
      <c r="AH429" s="14">
        <f>[6]TOTAL_PEF!$AG429</f>
        <v>22823208.70428703</v>
      </c>
      <c r="AL429" s="25">
        <f t="shared" si="223"/>
        <v>14102476</v>
      </c>
      <c r="AM429" s="14">
        <f>[6]TOTAL_PEF!$AL429</f>
        <v>13597004.807679841</v>
      </c>
      <c r="AN429" s="15"/>
      <c r="AQ429" s="25">
        <f t="shared" si="224"/>
        <v>3334243</v>
      </c>
      <c r="AR429" s="14">
        <f>[6]TOTAL_PEF!$AQ429</f>
        <v>3622216</v>
      </c>
      <c r="AV429" s="14">
        <f t="shared" si="216"/>
        <v>12602.142288858253</v>
      </c>
      <c r="AW429" s="14">
        <f>[6]TOTAL_PEF!$AV429</f>
        <v>12900.989754163598</v>
      </c>
      <c r="BA429" s="14">
        <f t="shared" si="208"/>
        <v>73222.718941624218</v>
      </c>
      <c r="BB429" s="14">
        <f>[6]TOTAL_PEF!$BA429</f>
        <v>65992.277240008421</v>
      </c>
      <c r="BF429" s="15">
        <f>SUM(TOTAL_PEF_B!O418:O429)</f>
        <v>1654782</v>
      </c>
      <c r="BG429" s="14">
        <f>[6]TOTAL_PEF!$BF429</f>
        <v>1892749</v>
      </c>
      <c r="BK429" s="15">
        <f>SUM('Billing Mo'!AH418:AH429)</f>
        <v>1726000</v>
      </c>
      <c r="BL429" s="14">
        <f>[6]TOTAL_PEF!$BK429</f>
        <v>1391242</v>
      </c>
      <c r="BM429" s="14"/>
      <c r="BP429" s="14">
        <f t="shared" si="215"/>
        <v>42747371</v>
      </c>
      <c r="BQ429" s="14">
        <f>[6]TOTAL_PEF!$BP429</f>
        <v>43350396.65126133</v>
      </c>
      <c r="BR429" s="14"/>
      <c r="BU429" s="15">
        <f t="shared" si="217"/>
        <v>1738527.585057521</v>
      </c>
      <c r="BV429" s="15">
        <f>AVERAGE([6]TOTAL_PEF!$G418:$G429)</f>
        <v>1769105.25</v>
      </c>
    </row>
    <row r="430" spans="1:74">
      <c r="A430" s="2">
        <f t="shared" si="213"/>
        <v>2026</v>
      </c>
      <c r="B430" s="2">
        <f t="shared" si="214"/>
        <v>8</v>
      </c>
      <c r="C430" s="7">
        <f t="shared" si="218"/>
        <v>1258</v>
      </c>
      <c r="D430" s="7">
        <f t="shared" si="219"/>
        <v>6776</v>
      </c>
      <c r="E430" s="7">
        <f t="shared" si="220"/>
        <v>11360</v>
      </c>
      <c r="F430" s="15"/>
      <c r="G430" s="30">
        <f>'Billing Mo'!Y430</f>
        <v>1747437.9161276601</v>
      </c>
      <c r="H430" s="30">
        <f>'Billing Mo'!Z430</f>
        <v>193495</v>
      </c>
      <c r="I430" s="30">
        <f>'Billing Mo'!AC430</f>
        <v>25536</v>
      </c>
      <c r="J430" s="163">
        <f t="shared" si="207"/>
        <v>4089703</v>
      </c>
      <c r="K430" s="28">
        <f>ROUND('Billing Mo'!AE430+'Billing Mo'!AD430+'Billing Mo'!BM430-'Billing Mo'!BU430,0)</f>
        <v>2197555</v>
      </c>
      <c r="L430" s="28">
        <f>ROUND('Billing Mo'!AF430+'Billing Mo'!BQ430-'Billing Mo'!BY430,0)</f>
        <v>1311116</v>
      </c>
      <c r="M430" s="31">
        <f t="shared" si="221"/>
        <v>289218</v>
      </c>
      <c r="N430" s="28">
        <f>'Billing Mo'!AH430</f>
        <v>155490</v>
      </c>
      <c r="O430" s="28">
        <f>'Billing Mo'!AI430</f>
        <v>133728</v>
      </c>
      <c r="P430" s="28">
        <f>ROUND('Billing Mo'!AJ430,0)</f>
        <v>1724</v>
      </c>
      <c r="Q430" s="28">
        <f>ROUND('Billing Mo'!AK430,0)</f>
        <v>290090</v>
      </c>
      <c r="AG430" s="15">
        <f t="shared" si="222"/>
        <v>21837032</v>
      </c>
      <c r="AH430" s="14">
        <f>[6]TOTAL_PEF!$AG430</f>
        <v>22856995.627161015</v>
      </c>
      <c r="AL430" s="25">
        <f t="shared" si="223"/>
        <v>14061714</v>
      </c>
      <c r="AM430" s="14">
        <f>[6]TOTAL_PEF!$AL430</f>
        <v>13608313.290328044</v>
      </c>
      <c r="AN430" s="15"/>
      <c r="AQ430" s="25">
        <f t="shared" si="224"/>
        <v>3332285</v>
      </c>
      <c r="AR430" s="14">
        <f>[6]TOTAL_PEF!$AQ430</f>
        <v>3624914</v>
      </c>
      <c r="AV430" s="14">
        <f t="shared" si="216"/>
        <v>12550.737776300179</v>
      </c>
      <c r="AW430" s="14">
        <f>[6]TOTAL_PEF!$AV430</f>
        <v>12906.559114461865</v>
      </c>
      <c r="BA430" s="14">
        <f t="shared" si="208"/>
        <v>72958.609078244539</v>
      </c>
      <c r="BB430" s="14">
        <f>[6]TOTAL_PEF!$BA430</f>
        <v>65962.883597731867</v>
      </c>
      <c r="BF430" s="15">
        <f>SUM(TOTAL_PEF_B!O419:O430)</f>
        <v>1638068</v>
      </c>
      <c r="BG430" s="14">
        <f>[6]TOTAL_PEF!$BF430</f>
        <v>1890912</v>
      </c>
      <c r="BK430" s="15">
        <f>SUM('Billing Mo'!AH419:AH430)</f>
        <v>1726000</v>
      </c>
      <c r="BL430" s="14">
        <f>[6]TOTAL_PEF!$BK430</f>
        <v>1383073</v>
      </c>
      <c r="BM430" s="14"/>
      <c r="BP430" s="14">
        <f t="shared" si="215"/>
        <v>42615771</v>
      </c>
      <c r="BQ430" s="14">
        <f>[6]TOTAL_PEF!$BP430</f>
        <v>43388184.05678352</v>
      </c>
      <c r="BR430" s="14"/>
      <c r="BU430" s="15">
        <f t="shared" si="217"/>
        <v>1739900.266360064</v>
      </c>
      <c r="BV430" s="15">
        <f>AVERAGE([6]TOTAL_PEF!$G419:$G430)</f>
        <v>1770959.6666666667</v>
      </c>
    </row>
    <row r="431" spans="1:74">
      <c r="A431" s="2">
        <f t="shared" si="213"/>
        <v>2026</v>
      </c>
      <c r="B431" s="2">
        <f t="shared" si="214"/>
        <v>9</v>
      </c>
      <c r="C431" s="7">
        <f t="shared" si="218"/>
        <v>1262</v>
      </c>
      <c r="D431" s="7">
        <f t="shared" si="219"/>
        <v>6829</v>
      </c>
      <c r="E431" s="7">
        <f t="shared" si="220"/>
        <v>12290</v>
      </c>
      <c r="F431" s="15"/>
      <c r="G431" s="30">
        <f>'Billing Mo'!Y431</f>
        <v>1748786.40263741</v>
      </c>
      <c r="H431" s="30">
        <f>'Billing Mo'!Z431</f>
        <v>193631</v>
      </c>
      <c r="I431" s="30">
        <f>'Billing Mo'!AC431</f>
        <v>25545</v>
      </c>
      <c r="J431" s="163">
        <f t="shared" si="207"/>
        <v>4133886</v>
      </c>
      <c r="K431" s="28">
        <f>ROUND('Billing Mo'!AE431+'Billing Mo'!AD431+'Billing Mo'!BM431-'Billing Mo'!BU431,0)</f>
        <v>2206873</v>
      </c>
      <c r="L431" s="28">
        <f>ROUND('Billing Mo'!AF431+'Billing Mo'!BQ431-'Billing Mo'!BY431,0)</f>
        <v>1322343</v>
      </c>
      <c r="M431" s="31">
        <f t="shared" si="221"/>
        <v>289032</v>
      </c>
      <c r="N431" s="28">
        <f>'Billing Mo'!AH431</f>
        <v>151420</v>
      </c>
      <c r="O431" s="28">
        <f>'Billing Mo'!AI431</f>
        <v>137612</v>
      </c>
      <c r="P431" s="28">
        <f>ROUND('Billing Mo'!AJ431,0)</f>
        <v>1694</v>
      </c>
      <c r="Q431" s="28">
        <f>ROUND('Billing Mo'!AK431,0)</f>
        <v>313944</v>
      </c>
      <c r="AG431" s="15">
        <f t="shared" si="222"/>
        <v>21847123</v>
      </c>
      <c r="AH431" s="14">
        <f>[6]TOTAL_PEF!$AG431</f>
        <v>22890636.550913874</v>
      </c>
      <c r="AL431" s="25">
        <f t="shared" si="223"/>
        <v>14071664</v>
      </c>
      <c r="AM431" s="14">
        <f>[6]TOTAL_PEF!$AL431</f>
        <v>13619730.731789146</v>
      </c>
      <c r="AN431" s="15"/>
      <c r="AQ431" s="25">
        <f t="shared" si="224"/>
        <v>3332700</v>
      </c>
      <c r="AR431" s="14">
        <f>[6]TOTAL_PEF!$AQ431</f>
        <v>3627611</v>
      </c>
      <c r="AV431" s="14">
        <f t="shared" si="216"/>
        <v>12546.654805628066</v>
      </c>
      <c r="AW431" s="14">
        <f>[6]TOTAL_PEF!$AV431</f>
        <v>12912.042966132047</v>
      </c>
      <c r="BA431" s="14">
        <f t="shared" si="208"/>
        <v>72957.964262429232</v>
      </c>
      <c r="BB431" s="14">
        <f>[6]TOTAL_PEF!$BA431</f>
        <v>65934.145550756963</v>
      </c>
      <c r="BF431" s="15">
        <f>SUM(TOTAL_PEF_B!O420:O431)</f>
        <v>1631941</v>
      </c>
      <c r="BG431" s="14">
        <f>[6]TOTAL_PEF!$BF431</f>
        <v>1889097</v>
      </c>
      <c r="BK431" s="15">
        <f>SUM('Billing Mo'!AH420:AH431)</f>
        <v>1726000</v>
      </c>
      <c r="BL431" s="14">
        <f>[6]TOTAL_PEF!$BK431</f>
        <v>1374573</v>
      </c>
      <c r="BM431" s="14"/>
      <c r="BP431" s="14">
        <f t="shared" si="215"/>
        <v>42630074</v>
      </c>
      <c r="BQ431" s="14">
        <f>[6]TOTAL_PEF!$BP431</f>
        <v>43425624.42199748</v>
      </c>
      <c r="BR431" s="14"/>
      <c r="BU431" s="15">
        <f t="shared" si="217"/>
        <v>1741270.7481359902</v>
      </c>
      <c r="BV431" s="15">
        <f>AVERAGE([6]TOTAL_PEF!$G420:$G431)</f>
        <v>1772812.9166666667</v>
      </c>
    </row>
    <row r="432" spans="1:74">
      <c r="A432" s="2">
        <f t="shared" si="213"/>
        <v>2026</v>
      </c>
      <c r="B432" s="2">
        <f t="shared" si="214"/>
        <v>10</v>
      </c>
      <c r="C432" s="7">
        <f t="shared" si="218"/>
        <v>1159</v>
      </c>
      <c r="D432" s="7">
        <f t="shared" si="219"/>
        <v>6541</v>
      </c>
      <c r="E432" s="7">
        <f t="shared" si="220"/>
        <v>11744</v>
      </c>
      <c r="F432" s="15"/>
      <c r="G432" s="30">
        <f>'Billing Mo'!Y432</f>
        <v>1750134.8891471601</v>
      </c>
      <c r="H432" s="30">
        <f>'Billing Mo'!Z432</f>
        <v>193766</v>
      </c>
      <c r="I432" s="30">
        <f>'Billing Mo'!AC432</f>
        <v>25571</v>
      </c>
      <c r="J432" s="163">
        <f t="shared" si="207"/>
        <v>3876381</v>
      </c>
      <c r="K432" s="28">
        <f>ROUND('Billing Mo'!AE432+'Billing Mo'!AD432+'Billing Mo'!BM432-'Billing Mo'!BU432,0)</f>
        <v>2027602</v>
      </c>
      <c r="L432" s="28">
        <f>ROUND('Billing Mo'!AF432+'Billing Mo'!BQ432-'Billing Mo'!BY432,0)</f>
        <v>1267474</v>
      </c>
      <c r="M432" s="31">
        <f t="shared" si="221"/>
        <v>279288</v>
      </c>
      <c r="N432" s="28">
        <f>'Billing Mo'!AH432</f>
        <v>143927</v>
      </c>
      <c r="O432" s="28">
        <f>'Billing Mo'!AI432</f>
        <v>135361</v>
      </c>
      <c r="P432" s="28">
        <f>ROUND('Billing Mo'!AJ432,0)</f>
        <v>1721</v>
      </c>
      <c r="Q432" s="28">
        <f>ROUND('Billing Mo'!AK432,0)</f>
        <v>300296</v>
      </c>
      <c r="AG432" s="15">
        <f t="shared" si="222"/>
        <v>21893591</v>
      </c>
      <c r="AH432" s="14">
        <f>[6]TOTAL_PEF!$AG432</f>
        <v>22920011.696733959</v>
      </c>
      <c r="AL432" s="25">
        <f t="shared" si="223"/>
        <v>14105437</v>
      </c>
      <c r="AM432" s="14">
        <f>[6]TOTAL_PEF!$AL432</f>
        <v>13631292.802537717</v>
      </c>
      <c r="AN432" s="15"/>
      <c r="AQ432" s="25">
        <f t="shared" si="224"/>
        <v>3334074</v>
      </c>
      <c r="AR432" s="14">
        <f>[6]TOTAL_PEF!$AQ432</f>
        <v>3630309</v>
      </c>
      <c r="AV432" s="14">
        <f t="shared" si="216"/>
        <v>12563.468749554699</v>
      </c>
      <c r="AW432" s="14">
        <f>[6]TOTAL_PEF!$AV432</f>
        <v>12915.119541138185</v>
      </c>
      <c r="BA432" s="14">
        <f t="shared" si="208"/>
        <v>73080.874352801387</v>
      </c>
      <c r="BB432" s="14">
        <f>[6]TOTAL_PEF!$BA432</f>
        <v>65906.232991834462</v>
      </c>
      <c r="BF432" s="15">
        <f>SUM(TOTAL_PEF_B!O421:O432)</f>
        <v>1631111</v>
      </c>
      <c r="BG432" s="14">
        <f>[6]TOTAL_PEF!$BF432</f>
        <v>1887293</v>
      </c>
      <c r="BK432" s="15">
        <f>SUM('Billing Mo'!AH421:AH432)</f>
        <v>1726000</v>
      </c>
      <c r="BL432" s="14">
        <f>[6]TOTAL_PEF!$BK432</f>
        <v>1367071</v>
      </c>
      <c r="BM432" s="14"/>
      <c r="BP432" s="14">
        <f t="shared" si="215"/>
        <v>42710833</v>
      </c>
      <c r="BQ432" s="14">
        <f>[6]TOTAL_PEF!$BP432</f>
        <v>43459953.638566144</v>
      </c>
      <c r="BR432" s="14"/>
      <c r="BU432" s="15">
        <f t="shared" si="217"/>
        <v>1742639.0303852984</v>
      </c>
      <c r="BV432" s="15">
        <f>AVERAGE([6]TOTAL_PEF!$G421:$G432)</f>
        <v>1774665.0833333333</v>
      </c>
    </row>
    <row r="433" spans="1:74">
      <c r="A433" s="2">
        <f t="shared" si="213"/>
        <v>2026</v>
      </c>
      <c r="B433" s="2">
        <f t="shared" si="214"/>
        <v>11</v>
      </c>
      <c r="C433" s="7">
        <f t="shared" si="218"/>
        <v>933</v>
      </c>
      <c r="D433" s="7">
        <f t="shared" si="219"/>
        <v>5922</v>
      </c>
      <c r="E433" s="7">
        <f t="shared" si="220"/>
        <v>11113</v>
      </c>
      <c r="F433" s="15"/>
      <c r="G433" s="30">
        <f>'Billing Mo'!Y433</f>
        <v>1751483.37565691</v>
      </c>
      <c r="H433" s="30">
        <f>'Billing Mo'!Z433</f>
        <v>193901</v>
      </c>
      <c r="I433" s="30">
        <f>'Billing Mo'!AC433</f>
        <v>25608</v>
      </c>
      <c r="J433" s="163">
        <f t="shared" si="207"/>
        <v>3351295</v>
      </c>
      <c r="K433" s="28">
        <f>ROUND('Billing Mo'!AE433+'Billing Mo'!AD433+'Billing Mo'!BM433-'Billing Mo'!BU433,0)</f>
        <v>1634476</v>
      </c>
      <c r="L433" s="28">
        <f>ROUND('Billing Mo'!AF433+'Billing Mo'!BQ433-'Billing Mo'!BY433,0)</f>
        <v>1148198</v>
      </c>
      <c r="M433" s="31">
        <f t="shared" si="221"/>
        <v>282357</v>
      </c>
      <c r="N433" s="28">
        <f>'Billing Mo'!AH433</f>
        <v>147080</v>
      </c>
      <c r="O433" s="28">
        <f>'Billing Mo'!AI433</f>
        <v>135277</v>
      </c>
      <c r="P433" s="28">
        <f>ROUND('Billing Mo'!AJ433,0)</f>
        <v>1689</v>
      </c>
      <c r="Q433" s="28">
        <f>ROUND('Billing Mo'!AK433,0)</f>
        <v>284575</v>
      </c>
      <c r="AG433" s="15">
        <f t="shared" si="222"/>
        <v>21917830</v>
      </c>
      <c r="AH433" s="14">
        <f>[6]TOTAL_PEF!$AG433</f>
        <v>22942962.118038513</v>
      </c>
      <c r="AL433" s="25">
        <f t="shared" si="223"/>
        <v>14128011</v>
      </c>
      <c r="AM433" s="14">
        <f>[6]TOTAL_PEF!$AL433</f>
        <v>13642868.497369274</v>
      </c>
      <c r="AN433" s="15"/>
      <c r="AQ433" s="25">
        <f t="shared" si="224"/>
        <v>3334802</v>
      </c>
      <c r="AR433" s="14">
        <f>[6]TOTAL_PEF!$AQ433</f>
        <v>3633010</v>
      </c>
      <c r="AV433" s="14">
        <f t="shared" si="216"/>
        <v>12567.526227569522</v>
      </c>
      <c r="AW433" s="14">
        <f>[6]TOTAL_PEF!$AV433</f>
        <v>12914.58110459367</v>
      </c>
      <c r="BA433" s="14">
        <f t="shared" si="208"/>
        <v>73145.722685355766</v>
      </c>
      <c r="BB433" s="14">
        <f>[6]TOTAL_PEF!$BA433</f>
        <v>65878.51011326375</v>
      </c>
      <c r="BF433" s="15">
        <f>SUM(TOTAL_PEF_B!O422:O433)</f>
        <v>1628524</v>
      </c>
      <c r="BG433" s="14">
        <f>[6]TOTAL_PEF!$BF433</f>
        <v>1885484</v>
      </c>
      <c r="BK433" s="15">
        <f>SUM('Billing Mo'!AH422:AH433)</f>
        <v>1726000</v>
      </c>
      <c r="BL433" s="14">
        <f>[6]TOTAL_PEF!$BK433</f>
        <v>1357777</v>
      </c>
      <c r="BM433" s="14"/>
      <c r="BP433" s="14">
        <f t="shared" si="215"/>
        <v>42755761</v>
      </c>
      <c r="BQ433" s="14">
        <f>[6]TOTAL_PEF!$BP433</f>
        <v>43486077.754702248</v>
      </c>
      <c r="BR433" s="14"/>
      <c r="BU433" s="15">
        <f t="shared" si="217"/>
        <v>1744005.1131079888</v>
      </c>
      <c r="BV433" s="15">
        <f>AVERAGE([6]TOTAL_PEF!$G422:$G433)</f>
        <v>1776516.1666666667</v>
      </c>
    </row>
    <row r="434" spans="1:74">
      <c r="A434" s="2">
        <f t="shared" si="213"/>
        <v>2026</v>
      </c>
      <c r="B434" s="2">
        <f t="shared" si="214"/>
        <v>12</v>
      </c>
      <c r="C434" s="7">
        <f t="shared" si="218"/>
        <v>883</v>
      </c>
      <c r="D434" s="7">
        <f t="shared" si="219"/>
        <v>5696</v>
      </c>
      <c r="E434" s="7">
        <f t="shared" si="220"/>
        <v>10332</v>
      </c>
      <c r="F434" s="15"/>
      <c r="G434" s="30">
        <f>'Billing Mo'!Y434</f>
        <v>1752831.8621666599</v>
      </c>
      <c r="H434" s="30">
        <f>'Billing Mo'!Z434</f>
        <v>194036</v>
      </c>
      <c r="I434" s="30">
        <f>'Billing Mo'!AC434</f>
        <v>25559</v>
      </c>
      <c r="J434" s="163">
        <f t="shared" si="207"/>
        <v>3182125</v>
      </c>
      <c r="K434" s="28">
        <f>ROUND('Billing Mo'!AE434+'Billing Mo'!AD434+'Billing Mo'!BM434-'Billing Mo'!BU434,0)</f>
        <v>1547804</v>
      </c>
      <c r="L434" s="28">
        <f>ROUND('Billing Mo'!AF434+'Billing Mo'!BQ434-'Billing Mo'!BY434,0)</f>
        <v>1105194</v>
      </c>
      <c r="M434" s="31">
        <f t="shared" si="221"/>
        <v>263326</v>
      </c>
      <c r="N434" s="28">
        <f>'Billing Mo'!AH434</f>
        <v>133329</v>
      </c>
      <c r="O434" s="28">
        <f>'Billing Mo'!AI434</f>
        <v>129997</v>
      </c>
      <c r="P434" s="28">
        <f>ROUND('Billing Mo'!AJ434,0)</f>
        <v>1715</v>
      </c>
      <c r="Q434" s="28">
        <f>ROUND('Billing Mo'!AK434,0)</f>
        <v>264086</v>
      </c>
      <c r="AG434" s="15">
        <f t="shared" si="222"/>
        <v>21922866</v>
      </c>
      <c r="AH434" s="14">
        <f>[6]TOTAL_PEF!$AG434</f>
        <v>22964511.918059386</v>
      </c>
      <c r="AL434" s="25">
        <f t="shared" si="223"/>
        <v>14145918</v>
      </c>
      <c r="AM434" s="14">
        <f>[6]TOTAL_PEF!$AL434</f>
        <v>13654206.608100746</v>
      </c>
      <c r="AN434" s="15"/>
      <c r="AQ434" s="25">
        <f t="shared" si="224"/>
        <v>3335712</v>
      </c>
      <c r="AR434" s="14">
        <f>[6]TOTAL_PEF!$AQ434</f>
        <v>3635716</v>
      </c>
      <c r="AV434" s="14">
        <f t="shared" si="216"/>
        <v>12560.590938892095</v>
      </c>
      <c r="AW434" s="14">
        <f>[6]TOTAL_PEF!$AV434</f>
        <v>12913.264672150726</v>
      </c>
      <c r="BA434" s="14">
        <f t="shared" si="208"/>
        <v>73186.459443518921</v>
      </c>
      <c r="BB434" s="14">
        <f>[6]TOTAL_PEF!$BA434</f>
        <v>65849.764632373292</v>
      </c>
      <c r="BF434" s="15">
        <f>SUM(TOTAL_PEF_B!O423:O434)</f>
        <v>1625060</v>
      </c>
      <c r="BG434" s="14">
        <f>[6]TOTAL_PEF!$BF434</f>
        <v>1883652</v>
      </c>
      <c r="BK434" s="15">
        <f>SUM('Billing Mo'!AH423:AH434)</f>
        <v>1726000</v>
      </c>
      <c r="BL434" s="14">
        <f>[6]TOTAL_PEF!$BK434</f>
        <v>1350000</v>
      </c>
      <c r="BM434" s="14"/>
      <c r="BP434" s="14">
        <f t="shared" si="215"/>
        <v>42776124</v>
      </c>
      <c r="BQ434" s="14">
        <f>[6]TOTAL_PEF!$BP434</f>
        <v>43512062.665454589</v>
      </c>
      <c r="BR434" s="14"/>
      <c r="BU434" s="15">
        <f t="shared" si="217"/>
        <v>1745368.9963040624</v>
      </c>
      <c r="BV434" s="15">
        <f>AVERAGE([6]TOTAL_PEF!$G423:$G434)</f>
        <v>1778366.0833333333</v>
      </c>
    </row>
    <row r="435" spans="1:74">
      <c r="A435" s="2">
        <f t="shared" si="213"/>
        <v>2027</v>
      </c>
      <c r="B435" s="2">
        <f t="shared" si="214"/>
        <v>1</v>
      </c>
      <c r="C435" s="7">
        <f t="shared" si="218"/>
        <v>1027</v>
      </c>
      <c r="D435" s="7">
        <f t="shared" si="219"/>
        <v>5793</v>
      </c>
      <c r="E435" s="7">
        <f t="shared" si="220"/>
        <v>9982</v>
      </c>
      <c r="F435" s="15"/>
      <c r="G435" s="30">
        <f>'Billing Mo'!Y435</f>
        <v>1754180.34867642</v>
      </c>
      <c r="H435" s="30">
        <f>'Billing Mo'!Z435</f>
        <v>194171</v>
      </c>
      <c r="I435" s="30">
        <f>'Billing Mo'!AC435</f>
        <v>25601</v>
      </c>
      <c r="J435" s="163">
        <f t="shared" si="207"/>
        <v>3448027</v>
      </c>
      <c r="K435" s="28">
        <f>ROUND('Billing Mo'!AE435+'Billing Mo'!AD435+'Billing Mo'!BM435-'Billing Mo'!BU435,0)</f>
        <v>1802347</v>
      </c>
      <c r="L435" s="28">
        <f>ROUND('Billing Mo'!AF435+'Billing Mo'!BQ435-'Billing Mo'!BY435,0)</f>
        <v>1124909</v>
      </c>
      <c r="M435" s="31">
        <f t="shared" si="221"/>
        <v>263511</v>
      </c>
      <c r="N435" s="28">
        <f>'Billing Mo'!AH435</f>
        <v>132420</v>
      </c>
      <c r="O435" s="28">
        <f>'Billing Mo'!AI435</f>
        <v>131091</v>
      </c>
      <c r="P435" s="28">
        <f>ROUND('Billing Mo'!AJ435,0)</f>
        <v>1713</v>
      </c>
      <c r="Q435" s="28">
        <f>ROUND('Billing Mo'!AK435,0)</f>
        <v>255547</v>
      </c>
      <c r="AG435" s="15">
        <f t="shared" si="222"/>
        <v>21927733</v>
      </c>
      <c r="AH435" s="14">
        <f>[6]TOTAL_PEF!$AG435</f>
        <v>22990116.712079287</v>
      </c>
      <c r="AL435" s="25">
        <f t="shared" si="223"/>
        <v>14168965</v>
      </c>
      <c r="AM435" s="14">
        <f>[6]TOTAL_PEF!$AL435</f>
        <v>13664858.150286749</v>
      </c>
      <c r="AN435" s="15"/>
      <c r="AQ435" s="25">
        <f t="shared" si="224"/>
        <v>3336849</v>
      </c>
      <c r="AR435" s="14">
        <f>[6]TOTAL_PEF!$AQ435</f>
        <v>3638424</v>
      </c>
      <c r="AV435" s="14">
        <f t="shared" si="216"/>
        <v>12553.585536341772</v>
      </c>
      <c r="AW435" s="14">
        <f>[6]TOTAL_PEF!$AV435</f>
        <v>12914.236644599485</v>
      </c>
      <c r="BA435" s="14">
        <f t="shared" si="208"/>
        <v>73253.806964445364</v>
      </c>
      <c r="BB435" s="14">
        <f>[6]TOTAL_PEF!$BA435</f>
        <v>65817.837791921062</v>
      </c>
      <c r="BF435" s="15">
        <f>SUM(TOTAL_PEF_B!O424:O435)</f>
        <v>1622043</v>
      </c>
      <c r="BG435" s="14">
        <f>[6]TOTAL_PEF!$BF435</f>
        <v>1881838</v>
      </c>
      <c r="BK435" s="15">
        <f>SUM('Billing Mo'!AH424:AH435)</f>
        <v>1726000</v>
      </c>
      <c r="BL435" s="14">
        <f>[6]TOTAL_PEF!$BK435</f>
        <v>1350000</v>
      </c>
      <c r="BM435" s="14"/>
      <c r="BP435" s="14">
        <f t="shared" si="215"/>
        <v>42802132</v>
      </c>
      <c r="BQ435" s="14">
        <f>[6]TOTAL_PEF!$BP435</f>
        <v>43549213.001660489</v>
      </c>
      <c r="BR435" s="14"/>
      <c r="BU435" s="15">
        <f t="shared" si="217"/>
        <v>1746730.6799735192</v>
      </c>
      <c r="BV435" s="15">
        <f>AVERAGE([6]TOTAL_PEF!$G424:$G435)</f>
        <v>1780214.9166666667</v>
      </c>
    </row>
    <row r="436" spans="1:74">
      <c r="A436" s="2">
        <f t="shared" si="213"/>
        <v>2027</v>
      </c>
      <c r="B436" s="2">
        <f t="shared" si="214"/>
        <v>2</v>
      </c>
      <c r="C436" s="7">
        <f t="shared" si="218"/>
        <v>952</v>
      </c>
      <c r="D436" s="7">
        <f t="shared" si="219"/>
        <v>5287</v>
      </c>
      <c r="E436" s="7">
        <f t="shared" si="220"/>
        <v>9932</v>
      </c>
      <c r="F436" s="15"/>
      <c r="G436" s="30">
        <f>'Billing Mo'!Y436</f>
        <v>1755528.8351861699</v>
      </c>
      <c r="H436" s="30">
        <f>'Billing Mo'!Z436</f>
        <v>194305</v>
      </c>
      <c r="I436" s="30">
        <f>'Billing Mo'!AC436</f>
        <v>25607</v>
      </c>
      <c r="J436" s="163">
        <f t="shared" si="207"/>
        <v>3219014</v>
      </c>
      <c r="K436" s="28">
        <f>ROUND('Billing Mo'!AE436+'Billing Mo'!AD436+'Billing Mo'!BM436-'Billing Mo'!BU436,0)</f>
        <v>1670424</v>
      </c>
      <c r="L436" s="28">
        <f>ROUND('Billing Mo'!AF436+'Billing Mo'!BQ436-'Billing Mo'!BY436,0)</f>
        <v>1027383</v>
      </c>
      <c r="M436" s="31">
        <f t="shared" si="221"/>
        <v>265198</v>
      </c>
      <c r="N436" s="28">
        <f>'Billing Mo'!AH436</f>
        <v>133955</v>
      </c>
      <c r="O436" s="28">
        <f>'Billing Mo'!AI436</f>
        <v>131243</v>
      </c>
      <c r="P436" s="28">
        <f>ROUND('Billing Mo'!AJ436,0)</f>
        <v>1669</v>
      </c>
      <c r="Q436" s="28">
        <f>ROUND('Billing Mo'!AK436,0)</f>
        <v>254340</v>
      </c>
      <c r="AG436" s="15">
        <f t="shared" si="222"/>
        <v>21941257</v>
      </c>
      <c r="AH436" s="14">
        <f>[6]TOTAL_PEF!$AG436</f>
        <v>23014277.569659173</v>
      </c>
      <c r="AL436" s="25">
        <f t="shared" si="223"/>
        <v>14190411</v>
      </c>
      <c r="AM436" s="14">
        <f>[6]TOTAL_PEF!$AL436</f>
        <v>13675616.532129128</v>
      </c>
      <c r="AN436" s="15"/>
      <c r="AQ436" s="25">
        <f t="shared" si="224"/>
        <v>3337983</v>
      </c>
      <c r="AR436" s="14">
        <f>[6]TOTAL_PEF!$AQ436</f>
        <v>3641134</v>
      </c>
      <c r="AV436" s="14">
        <f t="shared" si="216"/>
        <v>12551.55909597551</v>
      </c>
      <c r="AW436" s="14">
        <f>[6]TOTAL_PEF!$AV436</f>
        <v>12914.405398048146</v>
      </c>
      <c r="BA436" s="14">
        <f t="shared" si="208"/>
        <v>73312.945680331584</v>
      </c>
      <c r="BB436" s="14">
        <f>[6]TOTAL_PEF!$BA436</f>
        <v>65786.558253575713</v>
      </c>
      <c r="BF436" s="15">
        <f>SUM(TOTAL_PEF_B!O425:O436)</f>
        <v>1619033</v>
      </c>
      <c r="BG436" s="14">
        <f>[6]TOTAL_PEF!$BF436</f>
        <v>1880038</v>
      </c>
      <c r="BK436" s="15">
        <f>SUM('Billing Mo'!AH425:AH436)</f>
        <v>1726000</v>
      </c>
      <c r="BL436" s="14">
        <f>[6]TOTAL_PEF!$BK436</f>
        <v>1350000</v>
      </c>
      <c r="BM436" s="14"/>
      <c r="BP436" s="14">
        <f t="shared" si="215"/>
        <v>42835200</v>
      </c>
      <c r="BQ436" s="14">
        <f>[6]TOTAL_PEF!$BP436</f>
        <v>43585042.241082758</v>
      </c>
      <c r="BR436" s="14"/>
      <c r="BU436" s="15">
        <f t="shared" si="217"/>
        <v>1748090.1641163584</v>
      </c>
      <c r="BV436" s="15">
        <f>AVERAGE([6]TOTAL_PEF!$G425:$G436)</f>
        <v>1782062.5</v>
      </c>
    </row>
    <row r="437" spans="1:74">
      <c r="A437" s="2">
        <f t="shared" si="213"/>
        <v>2027</v>
      </c>
      <c r="B437" s="2">
        <f t="shared" si="214"/>
        <v>3</v>
      </c>
      <c r="C437" s="7">
        <f t="shared" si="218"/>
        <v>858</v>
      </c>
      <c r="D437" s="7">
        <f t="shared" si="219"/>
        <v>5332</v>
      </c>
      <c r="E437" s="7">
        <f t="shared" si="220"/>
        <v>9991</v>
      </c>
      <c r="F437" s="15"/>
      <c r="G437" s="30">
        <f>'Billing Mo'!Y437</f>
        <v>1756877.3216959201</v>
      </c>
      <c r="H437" s="30">
        <f>'Billing Mo'!Z437</f>
        <v>194440</v>
      </c>
      <c r="I437" s="30">
        <f>'Billing Mo'!AC437</f>
        <v>25598</v>
      </c>
      <c r="J437" s="163">
        <f t="shared" si="207"/>
        <v>3066751</v>
      </c>
      <c r="K437" s="28">
        <f>ROUND('Billing Mo'!AE437+'Billing Mo'!AD437+'Billing Mo'!BM437-'Billing Mo'!BU437,0)</f>
        <v>1508066</v>
      </c>
      <c r="L437" s="28">
        <f>ROUND('Billing Mo'!AF437+'Billing Mo'!BQ437-'Billing Mo'!BY437,0)</f>
        <v>1036662</v>
      </c>
      <c r="M437" s="31">
        <f t="shared" si="221"/>
        <v>264566</v>
      </c>
      <c r="N437" s="28">
        <f>'Billing Mo'!AH437</f>
        <v>135956</v>
      </c>
      <c r="O437" s="28">
        <f>'Billing Mo'!AI437</f>
        <v>128610</v>
      </c>
      <c r="P437" s="28">
        <f>ROUND('Billing Mo'!AJ437,0)</f>
        <v>1715</v>
      </c>
      <c r="Q437" s="28">
        <f>ROUND('Billing Mo'!AK437,0)</f>
        <v>255742</v>
      </c>
      <c r="AG437" s="15">
        <f t="shared" si="222"/>
        <v>21948658</v>
      </c>
      <c r="AH437" s="14">
        <f>[6]TOTAL_PEF!$AG437</f>
        <v>23036249.366178248</v>
      </c>
      <c r="AL437" s="25">
        <f t="shared" si="223"/>
        <v>14207242</v>
      </c>
      <c r="AM437" s="14">
        <f>[6]TOTAL_PEF!$AL437</f>
        <v>13686476.409106605</v>
      </c>
      <c r="AN437" s="15"/>
      <c r="AQ437" s="25">
        <f t="shared" si="224"/>
        <v>3339002</v>
      </c>
      <c r="AR437" s="14">
        <f>[6]TOTAL_PEF!$AQ437</f>
        <v>3643845</v>
      </c>
      <c r="AV437" s="14">
        <f t="shared" si="216"/>
        <v>12546.05162098531</v>
      </c>
      <c r="AW437" s="14">
        <f>[6]TOTAL_PEF!$AV437</f>
        <v>12913.353926722395</v>
      </c>
      <c r="BA437" s="14">
        <f t="shared" si="208"/>
        <v>73348.269708322507</v>
      </c>
      <c r="BB437" s="14">
        <f>[6]TOTAL_PEF!$BA437</f>
        <v>65755.897818013807</v>
      </c>
      <c r="BF437" s="15">
        <f>SUM(TOTAL_PEF_B!O426:O437)</f>
        <v>1615158</v>
      </c>
      <c r="BG437" s="14">
        <f>[6]TOTAL_PEF!$BF437</f>
        <v>1878271</v>
      </c>
      <c r="BK437" s="15">
        <f>SUM('Billing Mo'!AH426:AH437)</f>
        <v>1726000</v>
      </c>
      <c r="BL437" s="14">
        <f>[6]TOTAL_PEF!$BK437</f>
        <v>1350000</v>
      </c>
      <c r="BM437" s="14"/>
      <c r="BP437" s="14">
        <f t="shared" si="215"/>
        <v>42856550</v>
      </c>
      <c r="BQ437" s="14">
        <f>[6]TOTAL_PEF!$BP437</f>
        <v>43618817.91457931</v>
      </c>
      <c r="BR437" s="14"/>
      <c r="BU437" s="15">
        <f t="shared" si="217"/>
        <v>1749447.4487325801</v>
      </c>
      <c r="BV437" s="15">
        <f>AVERAGE([6]TOTAL_PEF!$G426:$G437)</f>
        <v>1783909.0833333333</v>
      </c>
    </row>
    <row r="438" spans="1:74">
      <c r="A438" s="2">
        <f t="shared" si="213"/>
        <v>2027</v>
      </c>
      <c r="B438" s="2">
        <f t="shared" si="214"/>
        <v>4</v>
      </c>
      <c r="C438" s="7">
        <f t="shared" si="218"/>
        <v>846</v>
      </c>
      <c r="D438" s="7">
        <f t="shared" si="219"/>
        <v>5751</v>
      </c>
      <c r="E438" s="7">
        <f t="shared" si="220"/>
        <v>10210</v>
      </c>
      <c r="F438" s="15"/>
      <c r="G438" s="30">
        <f>'Billing Mo'!Y438</f>
        <v>1758225.80820567</v>
      </c>
      <c r="H438" s="30">
        <f>'Billing Mo'!Z438</f>
        <v>194575</v>
      </c>
      <c r="I438" s="30">
        <f>'Billing Mo'!AC438</f>
        <v>25558</v>
      </c>
      <c r="J438" s="163">
        <f t="shared" si="207"/>
        <v>3149954</v>
      </c>
      <c r="K438" s="28">
        <f>ROUND('Billing Mo'!AE438+'Billing Mo'!AD438+'Billing Mo'!BM438-'Billing Mo'!BU438,0)</f>
        <v>1486894</v>
      </c>
      <c r="L438" s="28">
        <f>ROUND('Billing Mo'!AF438+'Billing Mo'!BQ438-'Billing Mo'!BY438,0)</f>
        <v>1119049</v>
      </c>
      <c r="M438" s="31">
        <f t="shared" si="221"/>
        <v>281375</v>
      </c>
      <c r="N438" s="28">
        <f>'Billing Mo'!AH438</f>
        <v>143569</v>
      </c>
      <c r="O438" s="28">
        <f>'Billing Mo'!AI438</f>
        <v>137806</v>
      </c>
      <c r="P438" s="28">
        <f>ROUND('Billing Mo'!AJ438,0)</f>
        <v>1691</v>
      </c>
      <c r="Q438" s="28">
        <f>ROUND('Billing Mo'!AK438,0)</f>
        <v>260945</v>
      </c>
      <c r="AG438" s="15">
        <f t="shared" si="222"/>
        <v>21973357</v>
      </c>
      <c r="AH438" s="14">
        <f>[6]TOTAL_PEF!$AG438</f>
        <v>23058759.413619932</v>
      </c>
      <c r="AL438" s="25">
        <f t="shared" si="223"/>
        <v>14240892</v>
      </c>
      <c r="AM438" s="14">
        <f>[6]TOTAL_PEF!$AL438</f>
        <v>13697338.479188524</v>
      </c>
      <c r="AN438" s="15"/>
      <c r="AQ438" s="25">
        <f t="shared" si="224"/>
        <v>3340052</v>
      </c>
      <c r="AR438" s="14">
        <f>[6]TOTAL_PEF!$AQ438</f>
        <v>3646558</v>
      </c>
      <c r="AV438" s="14">
        <f t="shared" si="216"/>
        <v>12550.448480349107</v>
      </c>
      <c r="AW438" s="14">
        <f>[6]TOTAL_PEF!$AV438</f>
        <v>12912.614479549082</v>
      </c>
      <c r="BA438" s="14">
        <f t="shared" si="208"/>
        <v>73470.409891744552</v>
      </c>
      <c r="BB438" s="14">
        <f>[6]TOTAL_PEF!$BA438</f>
        <v>65725.351303191215</v>
      </c>
      <c r="BF438" s="15">
        <f>SUM(TOTAL_PEF_B!O427:O438)</f>
        <v>1615268</v>
      </c>
      <c r="BG438" s="14">
        <f>[6]TOTAL_PEF!$BF438</f>
        <v>1876509</v>
      </c>
      <c r="BK438" s="15">
        <f>SUM('Billing Mo'!AH427:AH438)</f>
        <v>1726000</v>
      </c>
      <c r="BL438" s="14">
        <f>[6]TOTAL_PEF!$BK438</f>
        <v>1350000</v>
      </c>
      <c r="BM438" s="14"/>
      <c r="BP438" s="14">
        <f t="shared" si="215"/>
        <v>42916032</v>
      </c>
      <c r="BQ438" s="14">
        <f>[6]TOTAL_PEF!$BP438</f>
        <v>43653141.032102913</v>
      </c>
      <c r="BR438" s="14"/>
      <c r="BU438" s="15">
        <f t="shared" si="217"/>
        <v>1750802.5338221844</v>
      </c>
      <c r="BV438" s="15">
        <f>AVERAGE([6]TOTAL_PEF!$G427:$G438)</f>
        <v>1785754.5</v>
      </c>
    </row>
    <row r="439" spans="1:74">
      <c r="A439" s="2">
        <f t="shared" si="213"/>
        <v>2027</v>
      </c>
      <c r="B439" s="2">
        <f t="shared" si="214"/>
        <v>5</v>
      </c>
      <c r="C439" s="7">
        <f t="shared" si="218"/>
        <v>934</v>
      </c>
      <c r="D439" s="7">
        <f t="shared" si="219"/>
        <v>6000</v>
      </c>
      <c r="E439" s="7">
        <f t="shared" si="220"/>
        <v>10734</v>
      </c>
      <c r="F439" s="15"/>
      <c r="G439" s="30">
        <f>'Billing Mo'!Y439</f>
        <v>1759574.2947154201</v>
      </c>
      <c r="H439" s="30">
        <f>'Billing Mo'!Z439</f>
        <v>194709</v>
      </c>
      <c r="I439" s="30">
        <f>'Billing Mo'!AC439</f>
        <v>25593</v>
      </c>
      <c r="J439" s="163">
        <f t="shared" si="207"/>
        <v>3365815</v>
      </c>
      <c r="K439" s="28">
        <f>ROUND('Billing Mo'!AE439+'Billing Mo'!AD439+'Billing Mo'!BM439-'Billing Mo'!BU439,0)</f>
        <v>1643038</v>
      </c>
      <c r="L439" s="28">
        <f>ROUND('Billing Mo'!AF439+'Billing Mo'!BQ439-'Billing Mo'!BY439,0)</f>
        <v>1168277</v>
      </c>
      <c r="M439" s="31">
        <f t="shared" si="221"/>
        <v>278102</v>
      </c>
      <c r="N439" s="28">
        <f>'Billing Mo'!AH439</f>
        <v>146935</v>
      </c>
      <c r="O439" s="28">
        <f>'Billing Mo'!AI439</f>
        <v>131167</v>
      </c>
      <c r="P439" s="28">
        <f>ROUND('Billing Mo'!AJ439,0)</f>
        <v>1671</v>
      </c>
      <c r="Q439" s="28">
        <f>ROUND('Billing Mo'!AK439,0)</f>
        <v>274727</v>
      </c>
      <c r="AG439" s="15">
        <f t="shared" si="222"/>
        <v>21922281</v>
      </c>
      <c r="AH439" s="14">
        <f>[6]TOTAL_PEF!$AG439</f>
        <v>23084200.003407419</v>
      </c>
      <c r="AL439" s="25">
        <f t="shared" si="223"/>
        <v>14235012</v>
      </c>
      <c r="AM439" s="14">
        <f>[6]TOTAL_PEF!$AL439</f>
        <v>13708177.859210521</v>
      </c>
      <c r="AN439" s="15"/>
      <c r="AQ439" s="25">
        <f t="shared" si="224"/>
        <v>3338761</v>
      </c>
      <c r="AR439" s="14">
        <f>[6]TOTAL_PEF!$AQ439</f>
        <v>3649273</v>
      </c>
      <c r="AV439" s="14">
        <f t="shared" si="216"/>
        <v>12511.607564865733</v>
      </c>
      <c r="AW439" s="14">
        <f>[6]TOTAL_PEF!$AV439</f>
        <v>12913.524961647292</v>
      </c>
      <c r="BA439" s="14">
        <f t="shared" si="208"/>
        <v>73388.739593926293</v>
      </c>
      <c r="BB439" s="14">
        <f>[6]TOTAL_PEF!$BA439</f>
        <v>65694.825230024842</v>
      </c>
      <c r="BF439" s="15">
        <f>SUM(TOTAL_PEF_B!O428:O439)</f>
        <v>1608341</v>
      </c>
      <c r="BG439" s="14">
        <f>[6]TOTAL_PEF!$BF439</f>
        <v>1874749</v>
      </c>
      <c r="BK439" s="15">
        <f>SUM('Billing Mo'!AH428:AH439)</f>
        <v>1726000</v>
      </c>
      <c r="BL439" s="14">
        <f>[6]TOTAL_PEF!$BK439</f>
        <v>1350000</v>
      </c>
      <c r="BM439" s="14"/>
      <c r="BP439" s="14">
        <f t="shared" si="215"/>
        <v>42850832</v>
      </c>
      <c r="BQ439" s="14">
        <f>[6]TOTAL_PEF!$BP439</f>
        <v>43690376.0019124</v>
      </c>
      <c r="BR439" s="14"/>
      <c r="BU439" s="15">
        <f t="shared" si="217"/>
        <v>1752155.4193851713</v>
      </c>
      <c r="BV439" s="15">
        <f>AVERAGE([6]TOTAL_PEF!$G428:$G439)</f>
        <v>1787598.6666666667</v>
      </c>
    </row>
    <row r="440" spans="1:74">
      <c r="A440" s="2">
        <f t="shared" si="213"/>
        <v>2027</v>
      </c>
      <c r="B440" s="2">
        <f t="shared" si="214"/>
        <v>6</v>
      </c>
      <c r="C440" s="7">
        <f t="shared" si="218"/>
        <v>1149</v>
      </c>
      <c r="D440" s="7">
        <f t="shared" si="219"/>
        <v>6654</v>
      </c>
      <c r="E440" s="7">
        <f t="shared" si="220"/>
        <v>11721</v>
      </c>
      <c r="F440" s="15"/>
      <c r="G440" s="30">
        <f>'Billing Mo'!Y440</f>
        <v>1760922.78122518</v>
      </c>
      <c r="H440" s="30">
        <f>'Billing Mo'!Z440</f>
        <v>194844</v>
      </c>
      <c r="I440" s="30">
        <f>'Billing Mo'!AC440</f>
        <v>25544</v>
      </c>
      <c r="J440" s="163">
        <f t="shared" ref="J440:J503" si="225">SUM(K440:M440,P440:Q440)</f>
        <v>3910584</v>
      </c>
      <c r="K440" s="28">
        <f>ROUND('Billing Mo'!AE440+'Billing Mo'!AD440+'Billing Mo'!BM440-'Billing Mo'!BU440,0)</f>
        <v>2022580</v>
      </c>
      <c r="L440" s="28">
        <f>ROUND('Billing Mo'!AF440+'Billing Mo'!BQ440-'Billing Mo'!BY440,0)</f>
        <v>1296509</v>
      </c>
      <c r="M440" s="31">
        <f t="shared" si="221"/>
        <v>290413</v>
      </c>
      <c r="N440" s="28">
        <f>'Billing Mo'!AH440</f>
        <v>153144</v>
      </c>
      <c r="O440" s="28">
        <f>'Billing Mo'!AI440</f>
        <v>137269</v>
      </c>
      <c r="P440" s="28">
        <f>ROUND('Billing Mo'!AJ440,0)</f>
        <v>1692</v>
      </c>
      <c r="Q440" s="28">
        <f>ROUND('Billing Mo'!AK440,0)</f>
        <v>299390</v>
      </c>
      <c r="AG440" s="15">
        <f t="shared" si="222"/>
        <v>22000649</v>
      </c>
      <c r="AH440" s="14">
        <f>[6]TOTAL_PEF!$AG440</f>
        <v>23115291.544682268</v>
      </c>
      <c r="AL440" s="25">
        <f t="shared" si="223"/>
        <v>14305860</v>
      </c>
      <c r="AM440" s="14">
        <f>[6]TOTAL_PEF!$AL440</f>
        <v>13719023.655473368</v>
      </c>
      <c r="AN440" s="15"/>
      <c r="AQ440" s="25">
        <f t="shared" si="224"/>
        <v>3340779</v>
      </c>
      <c r="AR440" s="14">
        <f>[6]TOTAL_PEF!$AQ440</f>
        <v>3651988</v>
      </c>
      <c r="AV440" s="14">
        <f t="shared" si="216"/>
        <v>12546.662330959529</v>
      </c>
      <c r="AW440" s="14">
        <f>[6]TOTAL_PEF!$AV440</f>
        <v>12917.599326539837</v>
      </c>
      <c r="BA440" s="14">
        <f t="shared" si="208"/>
        <v>73702.573939639304</v>
      </c>
      <c r="BB440" s="14">
        <f>[6]TOTAL_PEF!$BA440</f>
        <v>65664.458762417838</v>
      </c>
      <c r="BF440" s="15">
        <f>SUM(TOTAL_PEF_B!O429:O440)</f>
        <v>1615971</v>
      </c>
      <c r="BG440" s="14">
        <f>[6]TOTAL_PEF!$BF440</f>
        <v>1872980</v>
      </c>
      <c r="BK440" s="15">
        <f>SUM('Billing Mo'!AH429:AH440)</f>
        <v>1726000</v>
      </c>
      <c r="BL440" s="14">
        <f>[6]TOTAL_PEF!$BK440</f>
        <v>1350000</v>
      </c>
      <c r="BM440" s="14"/>
      <c r="BP440" s="14">
        <f t="shared" si="215"/>
        <v>43009670</v>
      </c>
      <c r="BQ440" s="14">
        <f>[6]TOTAL_PEF!$BP440</f>
        <v>43733259.339450106</v>
      </c>
      <c r="BR440" s="14"/>
      <c r="BU440" s="15">
        <f t="shared" si="217"/>
        <v>1753506.105421541</v>
      </c>
      <c r="BV440" s="15">
        <f>AVERAGE([6]TOTAL_PEF!$G429:$G440)</f>
        <v>1789441.75</v>
      </c>
    </row>
    <row r="441" spans="1:74">
      <c r="A441" s="2">
        <f t="shared" si="213"/>
        <v>2027</v>
      </c>
      <c r="B441" s="2">
        <f t="shared" si="214"/>
        <v>7</v>
      </c>
      <c r="C441" s="7">
        <f t="shared" si="218"/>
        <v>1256</v>
      </c>
      <c r="D441" s="7">
        <f t="shared" si="219"/>
        <v>6958</v>
      </c>
      <c r="E441" s="7">
        <f t="shared" si="220"/>
        <v>11278</v>
      </c>
      <c r="F441" s="15"/>
      <c r="G441" s="30">
        <f>'Billing Mo'!Y441</f>
        <v>1762271.2677349299</v>
      </c>
      <c r="H441" s="30">
        <f>'Billing Mo'!Z441</f>
        <v>194979</v>
      </c>
      <c r="I441" s="30">
        <f>'Billing Mo'!AC441</f>
        <v>25518</v>
      </c>
      <c r="J441" s="163">
        <f t="shared" si="225"/>
        <v>4139848</v>
      </c>
      <c r="K441" s="28">
        <f>ROUND('Billing Mo'!AE441+'Billing Mo'!AD441+'Billing Mo'!BM441-'Billing Mo'!BU441,0)</f>
        <v>2213440</v>
      </c>
      <c r="L441" s="28">
        <f>ROUND('Billing Mo'!AF441+'Billing Mo'!BQ441-'Billing Mo'!BY441,0)</f>
        <v>1356620</v>
      </c>
      <c r="M441" s="31">
        <f t="shared" si="221"/>
        <v>280294</v>
      </c>
      <c r="N441" s="28">
        <f>'Billing Mo'!AH441</f>
        <v>148775</v>
      </c>
      <c r="O441" s="28">
        <f>'Billing Mo'!AI441</f>
        <v>131519</v>
      </c>
      <c r="P441" s="28">
        <f>ROUND('Billing Mo'!AJ441,0)</f>
        <v>1691</v>
      </c>
      <c r="Q441" s="28">
        <f>ROUND('Billing Mo'!AK441,0)</f>
        <v>287803</v>
      </c>
      <c r="AG441" s="15">
        <f t="shared" si="222"/>
        <v>21961099</v>
      </c>
      <c r="AH441" s="14">
        <f>[6]TOTAL_PEF!$AG441</f>
        <v>23149205.614420027</v>
      </c>
      <c r="AL441" s="25">
        <f t="shared" si="223"/>
        <v>14283734</v>
      </c>
      <c r="AM441" s="14">
        <f>[6]TOTAL_PEF!$AL441</f>
        <v>13729804.100241618</v>
      </c>
      <c r="AN441" s="15"/>
      <c r="AQ441" s="25">
        <f t="shared" si="224"/>
        <v>3341485</v>
      </c>
      <c r="AR441" s="14">
        <f>[6]TOTAL_PEF!$AQ441</f>
        <v>3654702</v>
      </c>
      <c r="AV441" s="14">
        <f t="shared" si="216"/>
        <v>12514.483593669645</v>
      </c>
      <c r="AW441" s="14">
        <f>[6]TOTAL_PEF!$AV441</f>
        <v>12923.250025739937</v>
      </c>
      <c r="BA441" s="14">
        <f t="shared" si="208"/>
        <v>73537.405206336567</v>
      </c>
      <c r="BB441" s="14">
        <f>[6]TOTAL_PEF!$BA441</f>
        <v>65633.908150615724</v>
      </c>
      <c r="BF441" s="15">
        <f>SUM(TOTAL_PEF_B!O430:O441)</f>
        <v>1600680</v>
      </c>
      <c r="BG441" s="14">
        <f>[6]TOTAL_PEF!$BF441</f>
        <v>1871205</v>
      </c>
      <c r="BK441" s="15">
        <f>SUM('Billing Mo'!AH430:AH441)</f>
        <v>1726000</v>
      </c>
      <c r="BL441" s="14">
        <f>[6]TOTAL_PEF!$BK441</f>
        <v>1350000</v>
      </c>
      <c r="BM441" s="14"/>
      <c r="BP441" s="14">
        <f t="shared" si="215"/>
        <v>42933383</v>
      </c>
      <c r="BQ441" s="14">
        <f>[6]TOTAL_PEF!$BP441</f>
        <v>43778892.853956111</v>
      </c>
      <c r="BR441" s="14"/>
      <c r="BU441" s="15">
        <f t="shared" si="217"/>
        <v>1754854.5919312926</v>
      </c>
      <c r="BV441" s="15">
        <f>AVERAGE([6]TOTAL_PEF!$G430:$G441)</f>
        <v>1791283.5833333333</v>
      </c>
    </row>
    <row r="442" spans="1:74">
      <c r="A442" s="2">
        <f t="shared" si="213"/>
        <v>2027</v>
      </c>
      <c r="B442" s="2">
        <f t="shared" si="214"/>
        <v>8</v>
      </c>
      <c r="C442" s="7">
        <f t="shared" si="218"/>
        <v>1260</v>
      </c>
      <c r="D442" s="7">
        <f t="shared" si="219"/>
        <v>6874</v>
      </c>
      <c r="E442" s="7">
        <f t="shared" si="220"/>
        <v>11399</v>
      </c>
      <c r="F442" s="15"/>
      <c r="G442" s="30">
        <f>'Billing Mo'!Y442</f>
        <v>1763592.7384523801</v>
      </c>
      <c r="H442" s="30">
        <f>'Billing Mo'!Z442</f>
        <v>195112</v>
      </c>
      <c r="I442" s="30">
        <f>'Billing Mo'!AC442</f>
        <v>25575</v>
      </c>
      <c r="J442" s="163">
        <f t="shared" si="225"/>
        <v>4144302</v>
      </c>
      <c r="K442" s="28">
        <f>ROUND('Billing Mo'!AE442+'Billing Mo'!AD442+'Billing Mo'!BM442-'Billing Mo'!BU442,0)</f>
        <v>2222722</v>
      </c>
      <c r="L442" s="28">
        <f>ROUND('Billing Mo'!AF442+'Billing Mo'!BQ442-'Billing Mo'!BY442,0)</f>
        <v>1341199</v>
      </c>
      <c r="M442" s="31">
        <f t="shared" si="221"/>
        <v>287162</v>
      </c>
      <c r="N442" s="28">
        <f>'Billing Mo'!AH442</f>
        <v>155490</v>
      </c>
      <c r="O442" s="28">
        <f>'Billing Mo'!AI442</f>
        <v>131672</v>
      </c>
      <c r="P442" s="28">
        <f>ROUND('Billing Mo'!AJ442,0)</f>
        <v>1698</v>
      </c>
      <c r="Q442" s="28">
        <f>ROUND('Billing Mo'!AK442,0)</f>
        <v>291521</v>
      </c>
      <c r="AG442" s="15">
        <f t="shared" si="222"/>
        <v>21986266</v>
      </c>
      <c r="AH442" s="14">
        <f>[6]TOTAL_PEF!$AG442</f>
        <v>23183992.47571522</v>
      </c>
      <c r="AL442" s="25">
        <f t="shared" si="223"/>
        <v>14313817</v>
      </c>
      <c r="AM442" s="14">
        <f>[6]TOTAL_PEF!$AL442</f>
        <v>13740423.724342193</v>
      </c>
      <c r="AN442" s="15"/>
      <c r="AQ442" s="25">
        <f t="shared" si="224"/>
        <v>3342916</v>
      </c>
      <c r="AR442" s="14">
        <f>[6]TOTAL_PEF!$AQ442</f>
        <v>3657414</v>
      </c>
      <c r="AV442" s="14">
        <f t="shared" si="216"/>
        <v>12519.220843320361</v>
      </c>
      <c r="AW442" s="14">
        <f>[6]TOTAL_PEF!$AV442</f>
        <v>12929.383671135216</v>
      </c>
      <c r="BA442" s="14">
        <f t="shared" si="208"/>
        <v>73641.194802589031</v>
      </c>
      <c r="BB442" s="14">
        <f>[6]TOTAL_PEF!$BA442</f>
        <v>65602.692099036925</v>
      </c>
      <c r="BF442" s="15">
        <f>SUM(TOTAL_PEF_B!O431:O442)</f>
        <v>1598624</v>
      </c>
      <c r="BG442" s="14">
        <f>[6]TOTAL_PEF!$BF442</f>
        <v>1869419</v>
      </c>
      <c r="BK442" s="15">
        <f>SUM('Billing Mo'!AH431:AH442)</f>
        <v>1726000</v>
      </c>
      <c r="BL442" s="14">
        <f>[6]TOTAL_PEF!$BK442</f>
        <v>1350000</v>
      </c>
      <c r="BM442" s="14"/>
      <c r="BP442" s="14">
        <f t="shared" si="215"/>
        <v>42987982</v>
      </c>
      <c r="BQ442" s="14">
        <f>[6]TOTAL_PEF!$BP442</f>
        <v>43825225.33935187</v>
      </c>
      <c r="BR442" s="14"/>
      <c r="BU442" s="15">
        <f t="shared" si="217"/>
        <v>1756200.8271250192</v>
      </c>
      <c r="BV442" s="15">
        <f>AVERAGE([6]TOTAL_PEF!$G431:$G442)</f>
        <v>1793124.3333333333</v>
      </c>
    </row>
    <row r="443" spans="1:74">
      <c r="A443" s="2">
        <f t="shared" si="213"/>
        <v>2027</v>
      </c>
      <c r="B443" s="2">
        <f t="shared" si="214"/>
        <v>9</v>
      </c>
      <c r="C443" s="7">
        <f t="shared" si="218"/>
        <v>1261</v>
      </c>
      <c r="D443" s="7">
        <f t="shared" si="219"/>
        <v>6899</v>
      </c>
      <c r="E443" s="7">
        <f t="shared" si="220"/>
        <v>12326</v>
      </c>
      <c r="F443" s="15"/>
      <c r="G443" s="30">
        <f>'Billing Mo'!Y443</f>
        <v>1764914.20916982</v>
      </c>
      <c r="H443" s="30">
        <f>'Billing Mo'!Z443</f>
        <v>195244</v>
      </c>
      <c r="I443" s="30">
        <f>'Billing Mo'!AC443</f>
        <v>25584</v>
      </c>
      <c r="J443" s="163">
        <f t="shared" si="225"/>
        <v>4174867</v>
      </c>
      <c r="K443" s="28">
        <f>ROUND('Billing Mo'!AE443+'Billing Mo'!AD443+'Billing Mo'!BM443-'Billing Mo'!BU443,0)</f>
        <v>2225109</v>
      </c>
      <c r="L443" s="28">
        <f>ROUND('Billing Mo'!AF443+'Billing Mo'!BQ443-'Billing Mo'!BY443,0)</f>
        <v>1347068</v>
      </c>
      <c r="M443" s="31">
        <f t="shared" si="221"/>
        <v>285679</v>
      </c>
      <c r="N443" s="28">
        <f>'Billing Mo'!AH443</f>
        <v>151420</v>
      </c>
      <c r="O443" s="28">
        <f>'Billing Mo'!AI443</f>
        <v>134259</v>
      </c>
      <c r="P443" s="28">
        <f>ROUND('Billing Mo'!AJ443,0)</f>
        <v>1667</v>
      </c>
      <c r="Q443" s="28">
        <f>ROUND('Billing Mo'!AK443,0)</f>
        <v>315344</v>
      </c>
      <c r="AG443" s="15">
        <f t="shared" si="222"/>
        <v>22004502</v>
      </c>
      <c r="AH443" s="14">
        <f>[6]TOTAL_PEF!$AG443</f>
        <v>23218630.085546792</v>
      </c>
      <c r="AL443" s="25">
        <f t="shared" si="223"/>
        <v>14338542</v>
      </c>
      <c r="AM443" s="14">
        <f>[6]TOTAL_PEF!$AL443</f>
        <v>13751104.886110812</v>
      </c>
      <c r="AN443" s="15"/>
      <c r="AQ443" s="25">
        <f t="shared" si="224"/>
        <v>3344316</v>
      </c>
      <c r="AR443" s="14">
        <f>[6]TOTAL_PEF!$AQ443</f>
        <v>3660125</v>
      </c>
      <c r="AV443" s="14">
        <f t="shared" si="216"/>
        <v>12520.023308791724</v>
      </c>
      <c r="AW443" s="14">
        <f>[6]TOTAL_PEF!$AV443</f>
        <v>12935.430594402947</v>
      </c>
      <c r="BA443" s="14">
        <f t="shared" ref="BA443:BA482" si="226">AL443/AVERAGE(H432:H443)*1000</f>
        <v>73717.420381974574</v>
      </c>
      <c r="BB443" s="14">
        <f>[6]TOTAL_PEF!$BA443</f>
        <v>65571.899426880002</v>
      </c>
      <c r="BF443" s="15">
        <f>SUM(TOTAL_PEF_B!O432:O443)</f>
        <v>1595271</v>
      </c>
      <c r="BG443" s="14">
        <f>[6]TOTAL_PEF!$BF443</f>
        <v>1867663</v>
      </c>
      <c r="BK443" s="15">
        <f>SUM('Billing Mo'!AH432:AH443)</f>
        <v>1726000</v>
      </c>
      <c r="BL443" s="14">
        <f>[6]TOTAL_PEF!$BK443</f>
        <v>1350000</v>
      </c>
      <c r="BM443" s="14"/>
      <c r="BP443" s="14">
        <f t="shared" si="215"/>
        <v>43028963</v>
      </c>
      <c r="BQ443" s="14">
        <f>[6]TOTAL_PEF!$BP443</f>
        <v>43871499.110952057</v>
      </c>
      <c r="BR443" s="14"/>
      <c r="BU443" s="15">
        <f t="shared" si="217"/>
        <v>1757544.8110027199</v>
      </c>
      <c r="BV443" s="15">
        <f>AVERAGE([6]TOTAL_PEF!$G432:$G443)</f>
        <v>1794963.8333333333</v>
      </c>
    </row>
    <row r="444" spans="1:74">
      <c r="A444" s="2">
        <f t="shared" si="213"/>
        <v>2027</v>
      </c>
      <c r="B444" s="2">
        <f t="shared" si="214"/>
        <v>10</v>
      </c>
      <c r="C444" s="7">
        <f t="shared" si="218"/>
        <v>1162</v>
      </c>
      <c r="D444" s="7">
        <f t="shared" si="219"/>
        <v>6623</v>
      </c>
      <c r="E444" s="7">
        <f t="shared" si="220"/>
        <v>11804</v>
      </c>
      <c r="F444" s="15"/>
      <c r="G444" s="30">
        <f>'Billing Mo'!Y444</f>
        <v>1766235.6798872701</v>
      </c>
      <c r="H444" s="30">
        <f>'Billing Mo'!Z444</f>
        <v>195376</v>
      </c>
      <c r="I444" s="30">
        <f>'Billing Mo'!AC444</f>
        <v>25609</v>
      </c>
      <c r="J444" s="163">
        <f t="shared" si="225"/>
        <v>3926110</v>
      </c>
      <c r="K444" s="28">
        <f>ROUND('Billing Mo'!AE444+'Billing Mo'!AD444+'Billing Mo'!BM444-'Billing Mo'!BU444,0)</f>
        <v>2052279</v>
      </c>
      <c r="L444" s="28">
        <f>ROUND('Billing Mo'!AF444+'Billing Mo'!BQ444-'Billing Mo'!BY444,0)</f>
        <v>1293880</v>
      </c>
      <c r="M444" s="31">
        <f t="shared" si="221"/>
        <v>275961</v>
      </c>
      <c r="N444" s="28">
        <f>'Billing Mo'!AH444</f>
        <v>143927</v>
      </c>
      <c r="O444" s="28">
        <f>'Billing Mo'!AI444</f>
        <v>132034</v>
      </c>
      <c r="P444" s="28">
        <f>ROUND('Billing Mo'!AJ444,0)</f>
        <v>1695</v>
      </c>
      <c r="Q444" s="28">
        <f>ROUND('Billing Mo'!AK444,0)</f>
        <v>302295</v>
      </c>
      <c r="AG444" s="15">
        <f t="shared" si="222"/>
        <v>22029179</v>
      </c>
      <c r="AH444" s="14">
        <f>[6]TOTAL_PEF!$AG444</f>
        <v>23249005.388048824</v>
      </c>
      <c r="AL444" s="25">
        <f t="shared" si="223"/>
        <v>14364948</v>
      </c>
      <c r="AM444" s="14">
        <f>[6]TOTAL_PEF!$AL444</f>
        <v>13761900.294946216</v>
      </c>
      <c r="AN444" s="15"/>
      <c r="AQ444" s="25">
        <f t="shared" si="224"/>
        <v>3346315</v>
      </c>
      <c r="AR444" s="14">
        <f>[6]TOTAL_PEF!$AQ444</f>
        <v>3662837</v>
      </c>
      <c r="AV444" s="14">
        <f t="shared" si="216"/>
        <v>12524.50254998126</v>
      </c>
      <c r="AW444" s="14">
        <f>[6]TOTAL_PEF!$AV444</f>
        <v>12939.101976617527</v>
      </c>
      <c r="BA444" s="14">
        <f t="shared" si="226"/>
        <v>73802.271874887607</v>
      </c>
      <c r="BB444" s="14">
        <f>[6]TOTAL_PEF!$BA444</f>
        <v>65541.779511796485</v>
      </c>
      <c r="BF444" s="15">
        <f>SUM(TOTAL_PEF_B!O433:O444)</f>
        <v>1591944</v>
      </c>
      <c r="BG444" s="14">
        <f>[6]TOTAL_PEF!$BF444</f>
        <v>1865927</v>
      </c>
      <c r="BK444" s="15">
        <f>SUM('Billing Mo'!AH433:AH444)</f>
        <v>1726000</v>
      </c>
      <c r="BL444" s="14">
        <f>[6]TOTAL_PEF!$BK444</f>
        <v>1350000</v>
      </c>
      <c r="BM444" s="14"/>
      <c r="BP444" s="14">
        <f t="shared" si="215"/>
        <v>43078692</v>
      </c>
      <c r="BQ444" s="14">
        <f>[6]TOTAL_PEF!$BP444</f>
        <v>43913645.822289497</v>
      </c>
      <c r="BR444" s="14"/>
      <c r="BU444" s="15">
        <f t="shared" si="217"/>
        <v>1758886.5435643957</v>
      </c>
      <c r="BV444" s="15">
        <f>AVERAGE([6]TOTAL_PEF!$G433:$G444)</f>
        <v>1796802.0833333333</v>
      </c>
    </row>
    <row r="445" spans="1:74">
      <c r="A445" s="2">
        <f t="shared" si="213"/>
        <v>2027</v>
      </c>
      <c r="B445" s="2">
        <f t="shared" si="214"/>
        <v>11</v>
      </c>
      <c r="C445" s="7">
        <f t="shared" si="218"/>
        <v>939</v>
      </c>
      <c r="D445" s="7">
        <f t="shared" si="219"/>
        <v>6018</v>
      </c>
      <c r="E445" s="7">
        <f t="shared" si="220"/>
        <v>11180</v>
      </c>
      <c r="F445" s="15"/>
      <c r="G445" s="30">
        <f>'Billing Mo'!Y445</f>
        <v>1767557.15060472</v>
      </c>
      <c r="H445" s="30">
        <f>'Billing Mo'!Z445</f>
        <v>195507</v>
      </c>
      <c r="I445" s="30">
        <f>'Billing Mo'!AC445</f>
        <v>25646</v>
      </c>
      <c r="J445" s="163">
        <f t="shared" si="225"/>
        <v>3403672</v>
      </c>
      <c r="K445" s="28">
        <f>ROUND('Billing Mo'!AE445+'Billing Mo'!AD445+'Billing Mo'!BM445-'Billing Mo'!BU445,0)</f>
        <v>1659155</v>
      </c>
      <c r="L445" s="28">
        <f>ROUND('Billing Mo'!AF445+'Billing Mo'!BQ445-'Billing Mo'!BY445,0)</f>
        <v>1176646</v>
      </c>
      <c r="M445" s="31">
        <f t="shared" si="221"/>
        <v>279496</v>
      </c>
      <c r="N445" s="28">
        <f>'Billing Mo'!AH445</f>
        <v>147080</v>
      </c>
      <c r="O445" s="28">
        <f>'Billing Mo'!AI445</f>
        <v>132416</v>
      </c>
      <c r="P445" s="28">
        <f>ROUND('Billing Mo'!AJ445,0)</f>
        <v>1663</v>
      </c>
      <c r="Q445" s="28">
        <f>ROUND('Billing Mo'!AK445,0)</f>
        <v>286712</v>
      </c>
      <c r="AG445" s="15">
        <f t="shared" si="222"/>
        <v>22053858</v>
      </c>
      <c r="AH445" s="14">
        <f>[6]TOTAL_PEF!$AG445</f>
        <v>23272955.569124218</v>
      </c>
      <c r="AL445" s="25">
        <f t="shared" si="223"/>
        <v>14393396</v>
      </c>
      <c r="AM445" s="14">
        <f>[6]TOTAL_PEF!$AL445</f>
        <v>13772699.136360586</v>
      </c>
      <c r="AN445" s="15"/>
      <c r="AQ445" s="25">
        <f t="shared" si="224"/>
        <v>3348452</v>
      </c>
      <c r="AR445" s="14">
        <f>[6]TOTAL_PEF!$AQ445</f>
        <v>3665552</v>
      </c>
      <c r="AV445" s="14">
        <f t="shared" si="216"/>
        <v>12528.992123258673</v>
      </c>
      <c r="AW445" s="14">
        <f>[6]TOTAL_PEF!$AV445</f>
        <v>12939.202036979374</v>
      </c>
      <c r="BA445" s="14">
        <f t="shared" si="226"/>
        <v>73897.616820790499</v>
      </c>
      <c r="BB445" s="14">
        <f>[6]TOTAL_PEF!$BA445</f>
        <v>65511.802670825702</v>
      </c>
      <c r="BF445" s="15">
        <f>SUM(TOTAL_PEF_B!O434:O445)</f>
        <v>1589083</v>
      </c>
      <c r="BG445" s="14">
        <f>[6]TOTAL_PEF!$BF445</f>
        <v>1864205</v>
      </c>
      <c r="BK445" s="15">
        <f>SUM('Billing Mo'!AH434:AH445)</f>
        <v>1726000</v>
      </c>
      <c r="BL445" s="14">
        <f>[6]TOTAL_PEF!$BK445</f>
        <v>1350000</v>
      </c>
      <c r="BM445" s="14"/>
      <c r="BP445" s="14">
        <f t="shared" si="215"/>
        <v>43131069</v>
      </c>
      <c r="BQ445" s="14">
        <f>[6]TOTAL_PEF!$BP445</f>
        <v>43949387.844779268</v>
      </c>
      <c r="BR445" s="14"/>
      <c r="BU445" s="15">
        <f t="shared" si="217"/>
        <v>1760226.0248100467</v>
      </c>
      <c r="BV445" s="15">
        <f>AVERAGE([6]TOTAL_PEF!$G434:$G445)</f>
        <v>1798639.1666666667</v>
      </c>
    </row>
    <row r="446" spans="1:74">
      <c r="A446" s="2">
        <f t="shared" si="213"/>
        <v>2027</v>
      </c>
      <c r="B446" s="2">
        <f t="shared" si="214"/>
        <v>12</v>
      </c>
      <c r="C446" s="7">
        <f t="shared" si="218"/>
        <v>898</v>
      </c>
      <c r="D446" s="7">
        <f t="shared" si="219"/>
        <v>5781</v>
      </c>
      <c r="E446" s="7">
        <f t="shared" si="220"/>
        <v>10377</v>
      </c>
      <c r="F446" s="15"/>
      <c r="G446" s="30">
        <f>'Billing Mo'!Y446</f>
        <v>1768878.6213221699</v>
      </c>
      <c r="H446" s="30">
        <f>'Billing Mo'!Z446</f>
        <v>195638</v>
      </c>
      <c r="I446" s="30">
        <f>'Billing Mo'!AC446</f>
        <v>25597</v>
      </c>
      <c r="J446" s="163">
        <f t="shared" si="225"/>
        <v>3246910</v>
      </c>
      <c r="K446" s="28">
        <f>ROUND('Billing Mo'!AE446+'Billing Mo'!AD446+'Billing Mo'!BM446-'Billing Mo'!BU446,0)</f>
        <v>1589036</v>
      </c>
      <c r="L446" s="28">
        <f>ROUND('Billing Mo'!AF446+'Billing Mo'!BQ446-'Billing Mo'!BY446,0)</f>
        <v>1130966</v>
      </c>
      <c r="M446" s="31">
        <f t="shared" si="221"/>
        <v>259592</v>
      </c>
      <c r="N446" s="28">
        <f>'Billing Mo'!AH446</f>
        <v>133329</v>
      </c>
      <c r="O446" s="28">
        <f>'Billing Mo'!AI446</f>
        <v>126263</v>
      </c>
      <c r="P446" s="28">
        <f>ROUND('Billing Mo'!AJ446,0)</f>
        <v>1688</v>
      </c>
      <c r="Q446" s="28">
        <f>ROUND('Billing Mo'!AK446,0)</f>
        <v>265628</v>
      </c>
      <c r="AG446" s="15">
        <f t="shared" si="222"/>
        <v>22095090</v>
      </c>
      <c r="AH446" s="14">
        <f>[6]TOTAL_PEF!$AG446</f>
        <v>23295449.528965425</v>
      </c>
      <c r="AL446" s="25">
        <f t="shared" si="223"/>
        <v>14419168</v>
      </c>
      <c r="AM446" s="14">
        <f>[6]TOTAL_PEF!$AL446</f>
        <v>13783284.085221265</v>
      </c>
      <c r="AN446" s="15"/>
      <c r="AQ446" s="25">
        <f t="shared" si="224"/>
        <v>3349994</v>
      </c>
      <c r="AR446" s="14">
        <f>[6]TOTAL_PEF!$AQ446</f>
        <v>3668271</v>
      </c>
      <c r="AV446" s="14">
        <f t="shared" si="216"/>
        <v>12542.887654218956</v>
      </c>
      <c r="AW446" s="14">
        <f>[6]TOTAL_PEF!$AV446</f>
        <v>12938.501479196862</v>
      </c>
      <c r="BA446" s="14">
        <f t="shared" si="226"/>
        <v>73979.227842148015</v>
      </c>
      <c r="BB446" s="14">
        <f>[6]TOTAL_PEF!$BA446</f>
        <v>65480.935843361112</v>
      </c>
      <c r="BF446" s="15">
        <f>SUM(TOTAL_PEF_B!O435:O446)</f>
        <v>1585349</v>
      </c>
      <c r="BG446" s="14">
        <f>[6]TOTAL_PEF!$BF446</f>
        <v>1862479</v>
      </c>
      <c r="BK446" s="15">
        <f>SUM('Billing Mo'!AH435:AH446)</f>
        <v>1726000</v>
      </c>
      <c r="BL446" s="14">
        <f>[6]TOTAL_PEF!$BK446</f>
        <v>1350000</v>
      </c>
      <c r="BM446" s="14"/>
      <c r="BP446" s="14">
        <f t="shared" si="215"/>
        <v>43195854</v>
      </c>
      <c r="BQ446" s="14">
        <f>[6]TOTAL_PEF!$BP446</f>
        <v>43983459.753481142</v>
      </c>
      <c r="BR446" s="14"/>
      <c r="BU446" s="15">
        <f t="shared" si="217"/>
        <v>1761563.2547396726</v>
      </c>
      <c r="BV446" s="15">
        <f>AVERAGE([6]TOTAL_PEF!$G435:$G446)</f>
        <v>1800475.0833333333</v>
      </c>
    </row>
    <row r="447" spans="1:74">
      <c r="A447" s="2">
        <f t="shared" si="213"/>
        <v>2028</v>
      </c>
      <c r="B447" s="2">
        <f t="shared" si="214"/>
        <v>1</v>
      </c>
      <c r="C447" s="7">
        <f t="shared" si="218"/>
        <v>980</v>
      </c>
      <c r="D447" s="7">
        <f t="shared" si="219"/>
        <v>5584</v>
      </c>
      <c r="E447" s="7">
        <f t="shared" si="220"/>
        <v>10012</v>
      </c>
      <c r="F447" s="15"/>
      <c r="G447" s="30">
        <f>'Billing Mo'!Y447</f>
        <v>1770200.09203962</v>
      </c>
      <c r="H447" s="30">
        <f>'Billing Mo'!Z447</f>
        <v>195769</v>
      </c>
      <c r="I447" s="30">
        <f>'Billing Mo'!AC447</f>
        <v>25639</v>
      </c>
      <c r="J447" s="163">
        <f t="shared" si="225"/>
        <v>3332436</v>
      </c>
      <c r="K447" s="28">
        <f>ROUND('Billing Mo'!AE447+'Billing Mo'!AD447+'Billing Mo'!BM447-'Billing Mo'!BU447,0)</f>
        <v>1734337</v>
      </c>
      <c r="L447" s="28">
        <f>ROUND('Billing Mo'!AF447+'Billing Mo'!BQ447-'Billing Mo'!BY447,0)</f>
        <v>1093149</v>
      </c>
      <c r="M447" s="31">
        <f t="shared" si="221"/>
        <v>246557</v>
      </c>
      <c r="N447" s="28">
        <f>'Billing Mo'!AH447</f>
        <v>132420</v>
      </c>
      <c r="O447" s="28">
        <f>'Billing Mo'!AI447</f>
        <v>114137</v>
      </c>
      <c r="P447" s="28">
        <f>ROUND('Billing Mo'!AJ447,0)</f>
        <v>1686</v>
      </c>
      <c r="Q447" s="28">
        <f>ROUND('Billing Mo'!AK447,0)</f>
        <v>256707</v>
      </c>
      <c r="AG447" s="15">
        <f t="shared" si="222"/>
        <v>22027080</v>
      </c>
      <c r="AH447" s="14">
        <f>[6]TOTAL_PEF!$AG447</f>
        <v>23321866.611616299</v>
      </c>
      <c r="AL447" s="25">
        <f t="shared" si="223"/>
        <v>14387408</v>
      </c>
      <c r="AM447" s="14">
        <f>[6]TOTAL_PEF!$AL447</f>
        <v>13793681.989593092</v>
      </c>
      <c r="AN447" s="15"/>
      <c r="AQ447" s="25">
        <f t="shared" si="224"/>
        <v>3351154</v>
      </c>
      <c r="AR447" s="14">
        <f>[6]TOTAL_PEF!$AQ447</f>
        <v>3670994</v>
      </c>
      <c r="AV447" s="14">
        <f t="shared" si="216"/>
        <v>12494.810865004667</v>
      </c>
      <c r="AW447" s="14">
        <f>[6]TOTAL_PEF!$AV447</f>
        <v>12939.987442937603</v>
      </c>
      <c r="BA447" s="14">
        <f t="shared" si="226"/>
        <v>73765.880594642687</v>
      </c>
      <c r="BB447" s="14">
        <f>[6]TOTAL_PEF!$BA447</f>
        <v>65449.30965025405</v>
      </c>
      <c r="BF447" s="15">
        <f>SUM(TOTAL_PEF_B!O436:O447)</f>
        <v>1568395</v>
      </c>
      <c r="BG447" s="14">
        <f>[6]TOTAL_PEF!$BF447</f>
        <v>1860789</v>
      </c>
      <c r="BK447" s="15">
        <f>SUM('Billing Mo'!AH436:AH447)</f>
        <v>1726000</v>
      </c>
      <c r="BL447" s="14">
        <f>[6]TOTAL_PEF!$BK447</f>
        <v>1350000</v>
      </c>
      <c r="BM447" s="14"/>
      <c r="BP447" s="14">
        <f t="shared" si="215"/>
        <v>43080263</v>
      </c>
      <c r="BQ447" s="14">
        <f>[6]TOTAL_PEF!$BP447</f>
        <v>44021307.740503848</v>
      </c>
      <c r="BR447" s="14"/>
      <c r="BU447" s="15">
        <f t="shared" si="217"/>
        <v>1762898.2333532723</v>
      </c>
      <c r="BV447" s="15">
        <f>AVERAGE([6]TOTAL_PEF!$G436:$G447)</f>
        <v>1802309.8333333333</v>
      </c>
    </row>
    <row r="448" spans="1:74">
      <c r="A448" s="2">
        <f t="shared" si="213"/>
        <v>2028</v>
      </c>
      <c r="B448" s="2">
        <f t="shared" si="214"/>
        <v>2</v>
      </c>
      <c r="C448" s="7">
        <f t="shared" si="218"/>
        <v>980</v>
      </c>
      <c r="D448" s="7">
        <f t="shared" si="219"/>
        <v>5559</v>
      </c>
      <c r="E448" s="7">
        <f t="shared" si="220"/>
        <v>9967</v>
      </c>
      <c r="F448" s="15"/>
      <c r="G448" s="30">
        <f>'Billing Mo'!Y448</f>
        <v>1771521.5627570699</v>
      </c>
      <c r="H448" s="30">
        <f>'Billing Mo'!Z448</f>
        <v>195900</v>
      </c>
      <c r="I448" s="30">
        <f>'Billing Mo'!AC448</f>
        <v>25644</v>
      </c>
      <c r="J448" s="163">
        <f t="shared" si="225"/>
        <v>3355753</v>
      </c>
      <c r="K448" s="28">
        <f>ROUND('Billing Mo'!AE448+'Billing Mo'!AD448+'Billing Mo'!BM448-'Billing Mo'!BU448,0)</f>
        <v>1736906</v>
      </c>
      <c r="L448" s="28">
        <f>ROUND('Billing Mo'!AF448+'Billing Mo'!BQ448-'Billing Mo'!BY448,0)</f>
        <v>1089102</v>
      </c>
      <c r="M448" s="31">
        <f t="shared" si="221"/>
        <v>272501</v>
      </c>
      <c r="N448" s="28">
        <f>'Billing Mo'!AH448</f>
        <v>133955</v>
      </c>
      <c r="O448" s="28">
        <f>'Billing Mo'!AI448</f>
        <v>138546</v>
      </c>
      <c r="P448" s="28">
        <f>ROUND('Billing Mo'!AJ448,0)</f>
        <v>1643</v>
      </c>
      <c r="Q448" s="28">
        <f>ROUND('Billing Mo'!AK448,0)</f>
        <v>255601</v>
      </c>
      <c r="AG448" s="15">
        <f t="shared" si="222"/>
        <v>22093562</v>
      </c>
      <c r="AH448" s="14">
        <f>[6]TOTAL_PEF!$AG448</f>
        <v>23346762.371609822</v>
      </c>
      <c r="AL448" s="25">
        <f t="shared" si="223"/>
        <v>14449127</v>
      </c>
      <c r="AM448" s="14">
        <f>[6]TOTAL_PEF!$AL448</f>
        <v>13804237.577214666</v>
      </c>
      <c r="AN448" s="15"/>
      <c r="AQ448" s="25">
        <f t="shared" si="224"/>
        <v>3352415</v>
      </c>
      <c r="AR448" s="14">
        <f>[6]TOTAL_PEF!$AQ448</f>
        <v>3673719</v>
      </c>
      <c r="AV448" s="14">
        <f t="shared" si="216"/>
        <v>12523.05536676978</v>
      </c>
      <c r="AW448" s="14">
        <f>[6]TOTAL_PEF!$AV448</f>
        <v>12940.63850349436</v>
      </c>
      <c r="BA448" s="14">
        <f t="shared" si="226"/>
        <v>74031.869784846291</v>
      </c>
      <c r="BB448" s="14">
        <f>[6]TOTAL_PEF!$BA448</f>
        <v>65418.586336521119</v>
      </c>
      <c r="BF448" s="15">
        <f>SUM(TOTAL_PEF_B!O437:O448)</f>
        <v>1575698</v>
      </c>
      <c r="BG448" s="14">
        <f>[6]TOTAL_PEF!$BF448</f>
        <v>1859123</v>
      </c>
      <c r="BK448" s="15">
        <f>SUM('Billing Mo'!AH437:AH448)</f>
        <v>1726000</v>
      </c>
      <c r="BL448" s="14">
        <f>[6]TOTAL_PEF!$BK448</f>
        <v>1350000</v>
      </c>
      <c r="BM448" s="14"/>
      <c r="BP448" s="14">
        <f t="shared" si="215"/>
        <v>43217002</v>
      </c>
      <c r="BQ448" s="14">
        <f>[6]TOTAL_PEF!$BP448</f>
        <v>44057818.088118948</v>
      </c>
      <c r="BR448" s="14"/>
      <c r="BU448" s="15">
        <f t="shared" si="217"/>
        <v>1764230.9606508475</v>
      </c>
      <c r="BV448" s="15">
        <f>AVERAGE([6]TOTAL_PEF!$G437:$G448)</f>
        <v>1804143</v>
      </c>
    </row>
    <row r="449" spans="1:74">
      <c r="A449" s="2">
        <f t="shared" si="213"/>
        <v>2028</v>
      </c>
      <c r="B449" s="2">
        <f t="shared" si="214"/>
        <v>3</v>
      </c>
      <c r="C449" s="7">
        <f t="shared" si="218"/>
        <v>851</v>
      </c>
      <c r="D449" s="7">
        <f t="shared" si="219"/>
        <v>5402</v>
      </c>
      <c r="E449" s="7">
        <f t="shared" si="220"/>
        <v>10034</v>
      </c>
      <c r="F449" s="15"/>
      <c r="G449" s="30">
        <f>'Billing Mo'!Y449</f>
        <v>1772843.0334745101</v>
      </c>
      <c r="H449" s="30">
        <f>'Billing Mo'!Z449</f>
        <v>196031</v>
      </c>
      <c r="I449" s="30">
        <f>'Billing Mo'!AC449</f>
        <v>25635</v>
      </c>
      <c r="J449" s="163">
        <f t="shared" si="225"/>
        <v>3088571</v>
      </c>
      <c r="K449" s="28">
        <f>ROUND('Billing Mo'!AE449+'Billing Mo'!AD449+'Billing Mo'!BM449-'Billing Mo'!BU449,0)</f>
        <v>1509395</v>
      </c>
      <c r="L449" s="28">
        <f>ROUND('Billing Mo'!AF449+'Billing Mo'!BQ449-'Billing Mo'!BY449,0)</f>
        <v>1058994</v>
      </c>
      <c r="M449" s="31">
        <f t="shared" si="221"/>
        <v>261282</v>
      </c>
      <c r="N449" s="28">
        <f>'Billing Mo'!AH449</f>
        <v>135956</v>
      </c>
      <c r="O449" s="28">
        <f>'Billing Mo'!AI449</f>
        <v>125326</v>
      </c>
      <c r="P449" s="28">
        <f>ROUND('Billing Mo'!AJ449,0)</f>
        <v>1689</v>
      </c>
      <c r="Q449" s="28">
        <f>ROUND('Billing Mo'!AK449,0)</f>
        <v>257211</v>
      </c>
      <c r="AG449" s="15">
        <f t="shared" si="222"/>
        <v>22094891</v>
      </c>
      <c r="AH449" s="14">
        <f>[6]TOTAL_PEF!$AG449</f>
        <v>23369444.154736366</v>
      </c>
      <c r="AL449" s="25">
        <f t="shared" si="223"/>
        <v>14471459</v>
      </c>
      <c r="AM449" s="14">
        <f>[6]TOTAL_PEF!$AL449</f>
        <v>13814892.782941842</v>
      </c>
      <c r="AN449" s="15"/>
      <c r="AQ449" s="25">
        <f t="shared" si="224"/>
        <v>3353884</v>
      </c>
      <c r="AR449" s="14">
        <f>[6]TOTAL_PEF!$AQ449</f>
        <v>3676443</v>
      </c>
      <c r="AV449" s="14">
        <f t="shared" si="216"/>
        <v>12514.371089880304</v>
      </c>
      <c r="AW449" s="14">
        <f>[6]TOTAL_PEF!$AV449</f>
        <v>12940.06949047363</v>
      </c>
      <c r="BA449" s="14">
        <f t="shared" si="226"/>
        <v>74095.956622138474</v>
      </c>
      <c r="BB449" s="14">
        <f>[6]TOTAL_PEF!$BA449</f>
        <v>65388.436039611275</v>
      </c>
      <c r="BF449" s="15">
        <f>SUM(TOTAL_PEF_B!O438:O449)</f>
        <v>1572414</v>
      </c>
      <c r="BG449" s="14">
        <f>[6]TOTAL_PEF!$BF449</f>
        <v>1857490</v>
      </c>
      <c r="BK449" s="15">
        <f>SUM('Billing Mo'!AH438:AH449)</f>
        <v>1726000</v>
      </c>
      <c r="BL449" s="14">
        <f>[6]TOTAL_PEF!$BK449</f>
        <v>1350000</v>
      </c>
      <c r="BM449" s="14"/>
      <c r="BP449" s="14">
        <f t="shared" si="215"/>
        <v>43238822</v>
      </c>
      <c r="BQ449" s="14">
        <f>[6]TOTAL_PEF!$BP449</f>
        <v>44092246.076972678</v>
      </c>
      <c r="BR449" s="14"/>
      <c r="BU449" s="15">
        <f t="shared" si="217"/>
        <v>1765561.4366323967</v>
      </c>
      <c r="BV449" s="15">
        <f>AVERAGE([6]TOTAL_PEF!$G438:$G449)</f>
        <v>1805975.1666666667</v>
      </c>
    </row>
    <row r="450" spans="1:74">
      <c r="A450" s="2">
        <f t="shared" si="213"/>
        <v>2028</v>
      </c>
      <c r="B450" s="2">
        <f t="shared" si="214"/>
        <v>4</v>
      </c>
      <c r="C450" s="7">
        <f t="shared" si="218"/>
        <v>859</v>
      </c>
      <c r="D450" s="7">
        <f t="shared" si="219"/>
        <v>5939</v>
      </c>
      <c r="E450" s="7">
        <f t="shared" si="220"/>
        <v>10262</v>
      </c>
      <c r="F450" s="15"/>
      <c r="G450" s="30">
        <f>'Billing Mo'!Y450</f>
        <v>1774164.50419196</v>
      </c>
      <c r="H450" s="30">
        <f>'Billing Mo'!Z450</f>
        <v>196162</v>
      </c>
      <c r="I450" s="30">
        <f>'Billing Mo'!AC450</f>
        <v>25594</v>
      </c>
      <c r="J450" s="163">
        <f t="shared" si="225"/>
        <v>3236401</v>
      </c>
      <c r="K450" s="28">
        <f>ROUND('Billing Mo'!AE450+'Billing Mo'!AD450+'Billing Mo'!BM450-'Billing Mo'!BU450,0)</f>
        <v>1523755</v>
      </c>
      <c r="L450" s="28">
        <f>ROUND('Billing Mo'!AF450+'Billing Mo'!BQ450-'Billing Mo'!BY450,0)</f>
        <v>1164951</v>
      </c>
      <c r="M450" s="31">
        <f t="shared" si="221"/>
        <v>283377</v>
      </c>
      <c r="N450" s="28">
        <f>'Billing Mo'!AH450</f>
        <v>143569</v>
      </c>
      <c r="O450" s="28">
        <f>'Billing Mo'!AI450</f>
        <v>139808</v>
      </c>
      <c r="P450" s="28">
        <f>ROUND('Billing Mo'!AJ450,0)</f>
        <v>1665</v>
      </c>
      <c r="Q450" s="28">
        <f>ROUND('Billing Mo'!AK450,0)</f>
        <v>262653</v>
      </c>
      <c r="AG450" s="15">
        <f t="shared" si="222"/>
        <v>22131752</v>
      </c>
      <c r="AH450" s="14">
        <f>[6]TOTAL_PEF!$AG450</f>
        <v>23392694.225208513</v>
      </c>
      <c r="AL450" s="25">
        <f t="shared" si="223"/>
        <v>14517361</v>
      </c>
      <c r="AM450" s="14">
        <f>[6]TOTAL_PEF!$AL450</f>
        <v>13825506.074797919</v>
      </c>
      <c r="AN450" s="15"/>
      <c r="AQ450" s="25">
        <f t="shared" si="224"/>
        <v>3355592</v>
      </c>
      <c r="AR450" s="14">
        <f>[6]TOTAL_PEF!$AQ450</f>
        <v>3679170</v>
      </c>
      <c r="AV450" s="14">
        <f t="shared" si="216"/>
        <v>12525.825740438409</v>
      </c>
      <c r="AW450" s="14">
        <f>[6]TOTAL_PEF!$AV450</f>
        <v>12939.824929715784</v>
      </c>
      <c r="BA450" s="14">
        <f t="shared" si="226"/>
        <v>74280.683127877332</v>
      </c>
      <c r="BB450" s="14">
        <f>[6]TOTAL_PEF!$BA450</f>
        <v>65358.239031258148</v>
      </c>
      <c r="BF450" s="15">
        <f>SUM(TOTAL_PEF_B!O439:O450)</f>
        <v>1574416</v>
      </c>
      <c r="BG450" s="14">
        <f>[6]TOTAL_PEF!$BF450</f>
        <v>1855849</v>
      </c>
      <c r="BK450" s="15">
        <f>SUM('Billing Mo'!AH439:AH450)</f>
        <v>1726000</v>
      </c>
      <c r="BL450" s="14">
        <f>[6]TOTAL_PEF!$BK450</f>
        <v>1350000</v>
      </c>
      <c r="BM450" s="14"/>
      <c r="BP450" s="14">
        <f t="shared" si="215"/>
        <v>43325269</v>
      </c>
      <c r="BQ450" s="14">
        <f>[6]TOTAL_PEF!$BP450</f>
        <v>44127195.439300895</v>
      </c>
      <c r="BR450" s="14"/>
      <c r="BU450" s="15">
        <f t="shared" si="217"/>
        <v>1766889.6612979209</v>
      </c>
      <c r="BV450" s="15">
        <f>AVERAGE([6]TOTAL_PEF!$G439:$G450)</f>
        <v>1807806.0833333333</v>
      </c>
    </row>
    <row r="451" spans="1:74">
      <c r="A451" s="2">
        <f t="shared" si="213"/>
        <v>2028</v>
      </c>
      <c r="B451" s="2">
        <f t="shared" si="214"/>
        <v>5</v>
      </c>
      <c r="C451" s="7">
        <f t="shared" si="218"/>
        <v>967</v>
      </c>
      <c r="D451" s="7">
        <f t="shared" si="219"/>
        <v>6258</v>
      </c>
      <c r="E451" s="7">
        <f t="shared" si="220"/>
        <v>10845</v>
      </c>
      <c r="F451" s="15"/>
      <c r="G451" s="30">
        <f>'Billing Mo'!Y451</f>
        <v>1775485.9749094101</v>
      </c>
      <c r="H451" s="30">
        <f>'Billing Mo'!Z451</f>
        <v>196293</v>
      </c>
      <c r="I451" s="30">
        <f>'Billing Mo'!AC451</f>
        <v>25629</v>
      </c>
      <c r="J451" s="163">
        <f t="shared" si="225"/>
        <v>3506285</v>
      </c>
      <c r="K451" s="28">
        <f>ROUND('Billing Mo'!AE451+'Billing Mo'!AD451+'Billing Mo'!BM451-'Billing Mo'!BU451,0)</f>
        <v>1716365</v>
      </c>
      <c r="L451" s="28">
        <f>ROUND('Billing Mo'!AF451+'Billing Mo'!BQ451-'Billing Mo'!BY451,0)</f>
        <v>1228454</v>
      </c>
      <c r="M451" s="31">
        <f t="shared" si="221"/>
        <v>281862</v>
      </c>
      <c r="N451" s="28">
        <f>'Billing Mo'!AH451</f>
        <v>146935</v>
      </c>
      <c r="O451" s="28">
        <f>'Billing Mo'!AI451</f>
        <v>134927</v>
      </c>
      <c r="P451" s="28">
        <f>ROUND('Billing Mo'!AJ451,0)</f>
        <v>1645</v>
      </c>
      <c r="Q451" s="28">
        <f>ROUND('Billing Mo'!AK451,0)</f>
        <v>277959</v>
      </c>
      <c r="AG451" s="15">
        <f t="shared" si="222"/>
        <v>22205079</v>
      </c>
      <c r="AH451" s="14">
        <f>[6]TOTAL_PEF!$AG451</f>
        <v>23418919.774192613</v>
      </c>
      <c r="AL451" s="25">
        <f t="shared" si="223"/>
        <v>14577538</v>
      </c>
      <c r="AM451" s="14">
        <f>[6]TOTAL_PEF!$AL451</f>
        <v>13836016.379808232</v>
      </c>
      <c r="AN451" s="15"/>
      <c r="AQ451" s="25">
        <f t="shared" si="224"/>
        <v>3358824</v>
      </c>
      <c r="AR451" s="14">
        <f>[6]TOTAL_PEF!$AQ451</f>
        <v>3681898</v>
      </c>
      <c r="AV451" s="14">
        <f t="shared" si="216"/>
        <v>12557.902195241964</v>
      </c>
      <c r="AW451" s="14">
        <f>[6]TOTAL_PEF!$AV451</f>
        <v>12941.235831300068</v>
      </c>
      <c r="BA451" s="14">
        <f t="shared" si="226"/>
        <v>74538.246291313277</v>
      </c>
      <c r="BB451" s="14">
        <f>[6]TOTAL_PEF!$BA451</f>
        <v>65327.681312193876</v>
      </c>
      <c r="BF451" s="15">
        <f>SUM(TOTAL_PEF_B!O440:O451)</f>
        <v>1578176</v>
      </c>
      <c r="BG451" s="14">
        <f>[6]TOTAL_PEF!$BF451</f>
        <v>1854198</v>
      </c>
      <c r="BK451" s="15">
        <f>SUM('Billing Mo'!AH440:AH451)</f>
        <v>1726000</v>
      </c>
      <c r="BL451" s="14">
        <f>[6]TOTAL_PEF!$BK451</f>
        <v>1350000</v>
      </c>
      <c r="BM451" s="14"/>
      <c r="BP451" s="14">
        <f t="shared" si="215"/>
        <v>43465739</v>
      </c>
      <c r="BQ451" s="14">
        <f>[6]TOTAL_PEF!$BP451</f>
        <v>44165008.293295309</v>
      </c>
      <c r="BR451" s="14"/>
      <c r="BU451" s="15">
        <f t="shared" si="217"/>
        <v>1768215.6346474199</v>
      </c>
      <c r="BV451" s="15">
        <f>AVERAGE([6]TOTAL_PEF!$G440:$G451)</f>
        <v>1809635.5</v>
      </c>
    </row>
    <row r="452" spans="1:74">
      <c r="A452" s="2">
        <f t="shared" si="213"/>
        <v>2028</v>
      </c>
      <c r="B452" s="2">
        <f t="shared" si="214"/>
        <v>6</v>
      </c>
      <c r="C452" s="7">
        <f t="shared" si="218"/>
        <v>1171</v>
      </c>
      <c r="D452" s="7">
        <f t="shared" si="219"/>
        <v>6830</v>
      </c>
      <c r="E452" s="7">
        <f t="shared" si="220"/>
        <v>11837</v>
      </c>
      <c r="F452" s="15"/>
      <c r="G452" s="30">
        <f>'Billing Mo'!Y452</f>
        <v>1776807.44562686</v>
      </c>
      <c r="H452" s="30">
        <f>'Billing Mo'!Z452</f>
        <v>196424</v>
      </c>
      <c r="I452" s="30">
        <f>'Billing Mo'!AC452</f>
        <v>25580</v>
      </c>
      <c r="J452" s="163">
        <f t="shared" si="225"/>
        <v>4016885</v>
      </c>
      <c r="K452" s="28">
        <f>ROUND('Billing Mo'!AE452+'Billing Mo'!AD452+'Billing Mo'!BM452-'Billing Mo'!BU452,0)</f>
        <v>2080674</v>
      </c>
      <c r="L452" s="28">
        <f>ROUND('Billing Mo'!AF452+'Billing Mo'!BQ452-'Billing Mo'!BY452,0)</f>
        <v>1341552</v>
      </c>
      <c r="M452" s="31">
        <f t="shared" si="221"/>
        <v>290213</v>
      </c>
      <c r="N452" s="28">
        <f>'Billing Mo'!AH452</f>
        <v>153144</v>
      </c>
      <c r="O452" s="28">
        <f>'Billing Mo'!AI452</f>
        <v>137069</v>
      </c>
      <c r="P452" s="28">
        <f>ROUND('Billing Mo'!AJ452,0)</f>
        <v>1666</v>
      </c>
      <c r="Q452" s="28">
        <f>ROUND('Billing Mo'!AK452,0)</f>
        <v>302780</v>
      </c>
      <c r="AG452" s="15">
        <f t="shared" si="222"/>
        <v>22263173</v>
      </c>
      <c r="AH452" s="14">
        <f>[6]TOTAL_PEF!$AG452</f>
        <v>23450803.020084955</v>
      </c>
      <c r="AL452" s="25">
        <f t="shared" si="223"/>
        <v>14622581</v>
      </c>
      <c r="AM452" s="14">
        <f>[6]TOTAL_PEF!$AL452</f>
        <v>13846463.833906474</v>
      </c>
      <c r="AN452" s="15"/>
      <c r="AQ452" s="25">
        <f t="shared" si="224"/>
        <v>3362214</v>
      </c>
      <c r="AR452" s="14">
        <f>[6]TOTAL_PEF!$AQ452</f>
        <v>3684627</v>
      </c>
      <c r="AV452" s="14">
        <f t="shared" si="216"/>
        <v>12581.338140881366</v>
      </c>
      <c r="AW452" s="14">
        <f>[6]TOTAL_PEF!$AV452</f>
        <v>12945.77489683157</v>
      </c>
      <c r="BA452" s="14">
        <f t="shared" si="226"/>
        <v>74718.257903667763</v>
      </c>
      <c r="BB452" s="14">
        <f>[6]TOTAL_PEF!$BA452</f>
        <v>65296.953408777124</v>
      </c>
      <c r="BF452" s="15">
        <f>SUM(TOTAL_PEF_B!O441:O452)</f>
        <v>1577976</v>
      </c>
      <c r="BG452" s="14">
        <f>[6]TOTAL_PEF!$BF452</f>
        <v>1852535</v>
      </c>
      <c r="BK452" s="15">
        <f>SUM('Billing Mo'!AH441:AH452)</f>
        <v>1726000</v>
      </c>
      <c r="BL452" s="14">
        <f>[6]TOTAL_PEF!$BK452</f>
        <v>1350000</v>
      </c>
      <c r="BM452" s="14"/>
      <c r="BP452" s="14">
        <f t="shared" si="215"/>
        <v>43572040</v>
      </c>
      <c r="BQ452" s="14">
        <f>[6]TOTAL_PEF!$BP452</f>
        <v>44208404.993285894</v>
      </c>
      <c r="BR452" s="14"/>
      <c r="BU452" s="15">
        <f t="shared" si="217"/>
        <v>1769539.3566808933</v>
      </c>
      <c r="BV452" s="15">
        <f>AVERAGE([6]TOTAL_PEF!$G441:$G452)</f>
        <v>1811463.8333333333</v>
      </c>
    </row>
    <row r="453" spans="1:74">
      <c r="A453" s="2">
        <f t="shared" si="213"/>
        <v>2028</v>
      </c>
      <c r="B453" s="2">
        <f t="shared" si="214"/>
        <v>7</v>
      </c>
      <c r="C453" s="7">
        <f t="shared" si="218"/>
        <v>1310</v>
      </c>
      <c r="D453" s="7">
        <f t="shared" si="219"/>
        <v>7334</v>
      </c>
      <c r="E453" s="7">
        <f t="shared" si="220"/>
        <v>11438</v>
      </c>
      <c r="F453" s="15"/>
      <c r="G453" s="30">
        <f>'Billing Mo'!Y453</f>
        <v>1778128.9163443099</v>
      </c>
      <c r="H453" s="30">
        <f>'Billing Mo'!Z453</f>
        <v>196554</v>
      </c>
      <c r="I453" s="30">
        <f>'Billing Mo'!AC453</f>
        <v>25553</v>
      </c>
      <c r="J453" s="163">
        <f t="shared" si="225"/>
        <v>4353589</v>
      </c>
      <c r="K453" s="28">
        <f>ROUND('Billing Mo'!AE453+'Billing Mo'!AD453+'Billing Mo'!BM453-'Billing Mo'!BU453,0)</f>
        <v>2329556</v>
      </c>
      <c r="L453" s="28">
        <f>ROUND('Billing Mo'!AF453+'Billing Mo'!BQ453-'Billing Mo'!BY453,0)</f>
        <v>1441604</v>
      </c>
      <c r="M453" s="31">
        <f t="shared" si="221"/>
        <v>288481</v>
      </c>
      <c r="N453" s="28">
        <f>'Billing Mo'!AH453</f>
        <v>148775</v>
      </c>
      <c r="O453" s="28">
        <f>'Billing Mo'!AI453</f>
        <v>139706</v>
      </c>
      <c r="P453" s="28">
        <f>ROUND('Billing Mo'!AJ453,0)</f>
        <v>1665</v>
      </c>
      <c r="Q453" s="28">
        <f>ROUND('Billing Mo'!AK453,0)</f>
        <v>292283</v>
      </c>
      <c r="AG453" s="15">
        <f t="shared" si="222"/>
        <v>22379289</v>
      </c>
      <c r="AH453" s="14">
        <f>[6]TOTAL_PEF!$AG453</f>
        <v>23485484.984280068</v>
      </c>
      <c r="AL453" s="25">
        <f t="shared" si="223"/>
        <v>14707565</v>
      </c>
      <c r="AM453" s="14">
        <f>[6]TOTAL_PEF!$AL453</f>
        <v>13856812.592814587</v>
      </c>
      <c r="AN453" s="15"/>
      <c r="AQ453" s="25">
        <f t="shared" si="224"/>
        <v>3366694</v>
      </c>
      <c r="AR453" s="14">
        <f>[6]TOTAL_PEF!$AQ453</f>
        <v>3687356</v>
      </c>
      <c r="AV453" s="14">
        <f t="shared" si="216"/>
        <v>12637.519930280747</v>
      </c>
      <c r="AW453" s="14">
        <f>[6]TOTAL_PEF!$AV453</f>
        <v>12951.85837366681</v>
      </c>
      <c r="BA453" s="14">
        <f t="shared" si="226"/>
        <v>75102.139990893658</v>
      </c>
      <c r="BB453" s="14">
        <f>[6]TOTAL_PEF!$BA453</f>
        <v>65265.887045742958</v>
      </c>
      <c r="BF453" s="15">
        <f>SUM(TOTAL_PEF_B!O442:O453)</f>
        <v>1586163</v>
      </c>
      <c r="BG453" s="14">
        <f>[6]TOTAL_PEF!$BF453</f>
        <v>1850868</v>
      </c>
      <c r="BK453" s="15">
        <f>SUM('Billing Mo'!AH442:AH453)</f>
        <v>1726000</v>
      </c>
      <c r="BL453" s="14">
        <f>[6]TOTAL_PEF!$BK453</f>
        <v>1350000</v>
      </c>
      <c r="BM453" s="14"/>
      <c r="BP453" s="14">
        <f t="shared" si="215"/>
        <v>43785781</v>
      </c>
      <c r="BQ453" s="14">
        <f>[6]TOTAL_PEF!$BP453</f>
        <v>44254497.71638912</v>
      </c>
      <c r="BR453" s="14"/>
      <c r="BU453" s="15">
        <f t="shared" si="217"/>
        <v>1770860.8273983418</v>
      </c>
      <c r="BV453" s="15">
        <f>AVERAGE([6]TOTAL_PEF!$G442:$G453)</f>
        <v>1813290.75</v>
      </c>
    </row>
    <row r="454" spans="1:74">
      <c r="A454" s="2">
        <f t="shared" si="213"/>
        <v>2028</v>
      </c>
      <c r="B454" s="2">
        <f t="shared" si="214"/>
        <v>8</v>
      </c>
      <c r="C454" s="7">
        <f t="shared" si="218"/>
        <v>1249</v>
      </c>
      <c r="D454" s="7">
        <f t="shared" si="219"/>
        <v>6892</v>
      </c>
      <c r="E454" s="7">
        <f t="shared" si="220"/>
        <v>11422</v>
      </c>
      <c r="F454" s="15"/>
      <c r="G454" s="30">
        <f>'Billing Mo'!Y454</f>
        <v>1779422.6766820999</v>
      </c>
      <c r="H454" s="30">
        <f>'Billing Mo'!Z454</f>
        <v>196684</v>
      </c>
      <c r="I454" s="30">
        <f>'Billing Mo'!AC454</f>
        <v>25610</v>
      </c>
      <c r="J454" s="163">
        <f t="shared" si="225"/>
        <v>4154305</v>
      </c>
      <c r="K454" s="28">
        <f>ROUND('Billing Mo'!AE454+'Billing Mo'!AD454+'Billing Mo'!BM454-'Billing Mo'!BU454,0)</f>
        <v>2222949</v>
      </c>
      <c r="L454" s="28">
        <f>ROUND('Billing Mo'!AF454+'Billing Mo'!BQ454-'Billing Mo'!BY454,0)</f>
        <v>1355483</v>
      </c>
      <c r="M454" s="31">
        <f t="shared" si="221"/>
        <v>281690</v>
      </c>
      <c r="N454" s="28">
        <f>'Billing Mo'!AH454</f>
        <v>155490</v>
      </c>
      <c r="O454" s="28">
        <f>'Billing Mo'!AI454</f>
        <v>126200</v>
      </c>
      <c r="P454" s="28">
        <f>ROUND('Billing Mo'!AJ454,0)</f>
        <v>1672</v>
      </c>
      <c r="Q454" s="28">
        <f>ROUND('Billing Mo'!AK454,0)</f>
        <v>292511</v>
      </c>
      <c r="AG454" s="15">
        <f t="shared" si="222"/>
        <v>22379516</v>
      </c>
      <c r="AH454" s="14">
        <f>[6]TOTAL_PEF!$AG454</f>
        <v>23520998.891060006</v>
      </c>
      <c r="AL454" s="25">
        <f t="shared" si="223"/>
        <v>14721849</v>
      </c>
      <c r="AM454" s="14">
        <f>[6]TOTAL_PEF!$AL454</f>
        <v>13867006.322808245</v>
      </c>
      <c r="AN454" s="15"/>
      <c r="AQ454" s="25">
        <f t="shared" si="224"/>
        <v>3367684</v>
      </c>
      <c r="AR454" s="14">
        <f>[6]TOTAL_PEF!$AQ454</f>
        <v>3690081</v>
      </c>
      <c r="AV454" s="14">
        <f t="shared" si="216"/>
        <v>12628.241002580251</v>
      </c>
      <c r="AW454" s="14">
        <f>[6]TOTAL_PEF!$AV454</f>
        <v>12958.396869251319</v>
      </c>
      <c r="BA454" s="14">
        <f t="shared" si="226"/>
        <v>75124.825755597732</v>
      </c>
      <c r="BB454" s="14">
        <f>[6]TOTAL_PEF!$BA454</f>
        <v>65234.218380192076</v>
      </c>
      <c r="BF454" s="15">
        <f>SUM(TOTAL_PEF_B!O443:O454)</f>
        <v>1580691</v>
      </c>
      <c r="BG454" s="14">
        <f>[6]TOTAL_PEF!$BF454</f>
        <v>1849192</v>
      </c>
      <c r="BK454" s="15">
        <f>SUM('Billing Mo'!AH443:AH454)</f>
        <v>1726000</v>
      </c>
      <c r="BL454" s="14">
        <f>[6]TOTAL_PEF!$BK454</f>
        <v>1350000</v>
      </c>
      <c r="BM454" s="14"/>
      <c r="BP454" s="14">
        <f t="shared" si="215"/>
        <v>43795784</v>
      </c>
      <c r="BQ454" s="14">
        <f>[6]TOTAL_PEF!$BP454</f>
        <v>44301254.353162713</v>
      </c>
      <c r="BR454" s="14"/>
      <c r="BU454" s="15">
        <f t="shared" si="217"/>
        <v>1772179.9889174849</v>
      </c>
      <c r="BV454" s="15">
        <f>AVERAGE([6]TOTAL_PEF!$G443:$G454)</f>
        <v>1815116.4166666667</v>
      </c>
    </row>
    <row r="455" spans="1:74">
      <c r="A455" s="2">
        <f t="shared" si="213"/>
        <v>2028</v>
      </c>
      <c r="B455" s="2">
        <f t="shared" si="214"/>
        <v>9</v>
      </c>
      <c r="C455" s="7">
        <f t="shared" si="218"/>
        <v>1321</v>
      </c>
      <c r="D455" s="7">
        <f t="shared" si="219"/>
        <v>7350</v>
      </c>
      <c r="E455" s="7">
        <f t="shared" si="220"/>
        <v>12462</v>
      </c>
      <c r="F455" s="15"/>
      <c r="G455" s="30">
        <f>'Billing Mo'!Y455</f>
        <v>1780716.4370198899</v>
      </c>
      <c r="H455" s="30">
        <f>'Billing Mo'!Z455</f>
        <v>196813</v>
      </c>
      <c r="I455" s="30">
        <f>'Billing Mo'!AC455</f>
        <v>25619</v>
      </c>
      <c r="J455" s="163">
        <f t="shared" si="225"/>
        <v>4418276</v>
      </c>
      <c r="K455" s="28">
        <f>ROUND('Billing Mo'!AE455+'Billing Mo'!AD455+'Billing Mo'!BM455-'Billing Mo'!BU455,0)</f>
        <v>2352946</v>
      </c>
      <c r="L455" s="28">
        <f>ROUND('Billing Mo'!AF455+'Billing Mo'!BQ455-'Billing Mo'!BY455,0)</f>
        <v>1446554</v>
      </c>
      <c r="M455" s="31">
        <f t="shared" si="221"/>
        <v>297859</v>
      </c>
      <c r="N455" s="28">
        <f>'Billing Mo'!AH455</f>
        <v>151420</v>
      </c>
      <c r="O455" s="28">
        <f>'Billing Mo'!AI455</f>
        <v>146439</v>
      </c>
      <c r="P455" s="28">
        <f>ROUND('Billing Mo'!AJ455,0)</f>
        <v>1641</v>
      </c>
      <c r="Q455" s="28">
        <f>ROUND('Billing Mo'!AK455,0)</f>
        <v>319276</v>
      </c>
      <c r="AG455" s="15">
        <f t="shared" si="222"/>
        <v>22507353</v>
      </c>
      <c r="AH455" s="14">
        <f>[6]TOTAL_PEF!$AG455</f>
        <v>23556322.989320531</v>
      </c>
      <c r="AL455" s="25">
        <f t="shared" si="223"/>
        <v>14821335</v>
      </c>
      <c r="AM455" s="14">
        <f>[6]TOTAL_PEF!$AL455</f>
        <v>13877265.609665547</v>
      </c>
      <c r="AN455" s="15"/>
      <c r="AQ455" s="25">
        <f t="shared" si="224"/>
        <v>3371616</v>
      </c>
      <c r="AR455" s="14">
        <f>[6]TOTAL_PEF!$AQ455</f>
        <v>3692805</v>
      </c>
      <c r="AV455" s="14">
        <f t="shared" si="216"/>
        <v>12690.946201113333</v>
      </c>
      <c r="AW455" s="14">
        <f>[6]TOTAL_PEF!$AV455</f>
        <v>12964.828462416992</v>
      </c>
      <c r="BA455" s="14">
        <f t="shared" si="226"/>
        <v>75582.068469044272</v>
      </c>
      <c r="BB455" s="14">
        <f>[6]TOTAL_PEF!$BA455</f>
        <v>65202.985972090843</v>
      </c>
      <c r="BF455" s="15">
        <f>SUM(TOTAL_PEF_B!O444:O455)</f>
        <v>1592871</v>
      </c>
      <c r="BG455" s="14">
        <f>[6]TOTAL_PEF!$BF455</f>
        <v>1847539</v>
      </c>
      <c r="BK455" s="15">
        <f>SUM('Billing Mo'!AH444:AH455)</f>
        <v>1726000</v>
      </c>
      <c r="BL455" s="14">
        <f>[6]TOTAL_PEF!$BK455</f>
        <v>1350000</v>
      </c>
      <c r="BM455" s="14"/>
      <c r="BP455" s="14">
        <f t="shared" si="215"/>
        <v>44039193</v>
      </c>
      <c r="BQ455" s="14">
        <f>[6]TOTAL_PEF!$BP455</f>
        <v>44347908.738280535</v>
      </c>
      <c r="BR455" s="14"/>
      <c r="BU455" s="15">
        <f t="shared" si="217"/>
        <v>1773496.8412383238</v>
      </c>
      <c r="BV455" s="15">
        <f>AVERAGE([6]TOTAL_PEF!$G444:$G455)</f>
        <v>1816940.5833333333</v>
      </c>
    </row>
    <row r="456" spans="1:74">
      <c r="A456" s="2">
        <f t="shared" si="213"/>
        <v>2028</v>
      </c>
      <c r="B456" s="2">
        <f t="shared" si="214"/>
        <v>10</v>
      </c>
      <c r="C456" s="7">
        <f t="shared" si="218"/>
        <v>1112</v>
      </c>
      <c r="D456" s="7">
        <f t="shared" si="219"/>
        <v>6535</v>
      </c>
      <c r="E456" s="7">
        <f t="shared" si="220"/>
        <v>11655</v>
      </c>
      <c r="F456" s="15"/>
      <c r="G456" s="30">
        <f>'Billing Mo'!Y456</f>
        <v>1782010.19735768</v>
      </c>
      <c r="H456" s="30">
        <f>'Billing Mo'!Z456</f>
        <v>196940</v>
      </c>
      <c r="I456" s="30">
        <f>'Billing Mo'!AC456</f>
        <v>25644</v>
      </c>
      <c r="J456" s="163">
        <f t="shared" si="225"/>
        <v>3839415</v>
      </c>
      <c r="K456" s="28">
        <f>ROUND('Billing Mo'!AE456+'Billing Mo'!AD456+'Billing Mo'!BM456-'Billing Mo'!BU456,0)</f>
        <v>1982162</v>
      </c>
      <c r="L456" s="28">
        <f>ROUND('Billing Mo'!AF456+'Billing Mo'!BQ456-'Billing Mo'!BY456,0)</f>
        <v>1287055</v>
      </c>
      <c r="M456" s="31">
        <f t="shared" si="221"/>
        <v>269638</v>
      </c>
      <c r="N456" s="28">
        <f>'Billing Mo'!AH456</f>
        <v>143927</v>
      </c>
      <c r="O456" s="28">
        <f>'Billing Mo'!AI456</f>
        <v>125711</v>
      </c>
      <c r="P456" s="28">
        <f>ROUND('Billing Mo'!AJ456,0)</f>
        <v>1669</v>
      </c>
      <c r="Q456" s="28">
        <f>ROUND('Billing Mo'!AK456,0)</f>
        <v>298891</v>
      </c>
      <c r="AG456" s="15">
        <f t="shared" si="222"/>
        <v>22437236</v>
      </c>
      <c r="AH456" s="14">
        <f>[6]TOTAL_PEF!$AG456</f>
        <v>23587417.553159926</v>
      </c>
      <c r="AL456" s="25">
        <f t="shared" si="223"/>
        <v>14814510</v>
      </c>
      <c r="AM456" s="14">
        <f>[6]TOTAL_PEF!$AL456</f>
        <v>13887619.688949049</v>
      </c>
      <c r="AN456" s="15"/>
      <c r="AQ456" s="25">
        <f t="shared" si="224"/>
        <v>3368212</v>
      </c>
      <c r="AR456" s="14">
        <f>[6]TOTAL_PEF!$AQ456</f>
        <v>3695530</v>
      </c>
      <c r="AV456" s="14">
        <f t="shared" si="216"/>
        <v>12642.039710647932</v>
      </c>
      <c r="AW456" s="14">
        <f>[6]TOTAL_PEF!$AV456</f>
        <v>12968.930569125632</v>
      </c>
      <c r="BA456" s="14">
        <f t="shared" si="226"/>
        <v>75497.085634567236</v>
      </c>
      <c r="BB456" s="14">
        <f>[6]TOTAL_PEF!$BA456</f>
        <v>65172.35084103034</v>
      </c>
      <c r="BF456" s="15">
        <f>SUM(TOTAL_PEF_B!O445:O456)</f>
        <v>1586548</v>
      </c>
      <c r="BG456" s="14">
        <f>[6]TOTAL_PEF!$BF456</f>
        <v>1845900</v>
      </c>
      <c r="BK456" s="15">
        <f>SUM('Billing Mo'!AH445:AH456)</f>
        <v>1726000</v>
      </c>
      <c r="BL456" s="14">
        <f>[6]TOTAL_PEF!$BK456</f>
        <v>1350000</v>
      </c>
      <c r="BM456" s="14"/>
      <c r="BP456" s="14">
        <f t="shared" si="215"/>
        <v>43952498</v>
      </c>
      <c r="BQ456" s="14">
        <f>[6]TOTAL_PEF!$BP456</f>
        <v>44390443.381403431</v>
      </c>
      <c r="BR456" s="14"/>
      <c r="BU456" s="15">
        <f t="shared" si="217"/>
        <v>1774811.3843608582</v>
      </c>
      <c r="BV456" s="15">
        <f>AVERAGE([6]TOTAL_PEF!$G445:$G456)</f>
        <v>1818763.5</v>
      </c>
    </row>
    <row r="457" spans="1:74">
      <c r="A457" s="2">
        <f t="shared" si="213"/>
        <v>2028</v>
      </c>
      <c r="B457" s="2">
        <f t="shared" si="214"/>
        <v>11</v>
      </c>
      <c r="C457" s="7">
        <f t="shared" si="218"/>
        <v>892</v>
      </c>
      <c r="D457" s="7">
        <f t="shared" si="219"/>
        <v>5930</v>
      </c>
      <c r="E457" s="7">
        <f t="shared" si="220"/>
        <v>11049</v>
      </c>
      <c r="F457" s="15"/>
      <c r="G457" s="30">
        <f>'Billing Mo'!Y457</f>
        <v>1783303.95769547</v>
      </c>
      <c r="H457" s="30">
        <f>'Billing Mo'!Z457</f>
        <v>197067</v>
      </c>
      <c r="I457" s="30">
        <f>'Billing Mo'!AC457</f>
        <v>25680</v>
      </c>
      <c r="J457" s="163">
        <f t="shared" si="225"/>
        <v>3318126</v>
      </c>
      <c r="K457" s="28">
        <f>ROUND('Billing Mo'!AE457+'Billing Mo'!AD457+'Billing Mo'!BM457-'Billing Mo'!BU457,0)</f>
        <v>1590145</v>
      </c>
      <c r="L457" s="28">
        <f>ROUND('Billing Mo'!AF457+'Billing Mo'!BQ457-'Billing Mo'!BY457,0)</f>
        <v>1168532</v>
      </c>
      <c r="M457" s="31">
        <f t="shared" si="221"/>
        <v>274071</v>
      </c>
      <c r="N457" s="28">
        <f>'Billing Mo'!AH457</f>
        <v>147080</v>
      </c>
      <c r="O457" s="28">
        <f>'Billing Mo'!AI457</f>
        <v>126991</v>
      </c>
      <c r="P457" s="28">
        <f>ROUND('Billing Mo'!AJ457,0)</f>
        <v>1637</v>
      </c>
      <c r="Q457" s="28">
        <f>ROUND('Billing Mo'!AK457,0)</f>
        <v>283741</v>
      </c>
      <c r="AG457" s="15">
        <f t="shared" si="222"/>
        <v>22368226</v>
      </c>
      <c r="AH457" s="14">
        <f>[6]TOTAL_PEF!$AG457</f>
        <v>23612177.832195565</v>
      </c>
      <c r="AL457" s="25">
        <f t="shared" si="223"/>
        <v>14806396</v>
      </c>
      <c r="AM457" s="14">
        <f>[6]TOTAL_PEF!$AL457</f>
        <v>13897947.13952701</v>
      </c>
      <c r="AN457" s="15"/>
      <c r="AQ457" s="25">
        <f t="shared" si="224"/>
        <v>3365241</v>
      </c>
      <c r="AR457" s="14">
        <f>[6]TOTAL_PEF!$AQ457</f>
        <v>3698259</v>
      </c>
      <c r="AV457" s="14">
        <f t="shared" si="216"/>
        <v>12593.845253630119</v>
      </c>
      <c r="AW457" s="14">
        <f>[6]TOTAL_PEF!$AV457</f>
        <v>12969.55529799244</v>
      </c>
      <c r="BA457" s="14">
        <f t="shared" si="226"/>
        <v>75405.779036827196</v>
      </c>
      <c r="BB457" s="14">
        <f>[6]TOTAL_PEF!$BA457</f>
        <v>65141.716141839352</v>
      </c>
      <c r="BF457" s="15">
        <f>SUM(TOTAL_PEF_B!O446:O457)</f>
        <v>1581123</v>
      </c>
      <c r="BG457" s="14">
        <f>[6]TOTAL_PEF!$BF457</f>
        <v>1844264</v>
      </c>
      <c r="BK457" s="15">
        <f>SUM('Billing Mo'!AH446:AH457)</f>
        <v>1726000</v>
      </c>
      <c r="BL457" s="14">
        <f>[6]TOTAL_PEF!$BK457</f>
        <v>1350000</v>
      </c>
      <c r="BM457" s="14"/>
      <c r="BP457" s="14">
        <f t="shared" si="215"/>
        <v>43866952</v>
      </c>
      <c r="BQ457" s="14">
        <f>[6]TOTAL_PEF!$BP457</f>
        <v>44426624.111017033</v>
      </c>
      <c r="BR457" s="14"/>
      <c r="BU457" s="15">
        <f t="shared" si="217"/>
        <v>1776123.6182850872</v>
      </c>
      <c r="BV457" s="15">
        <f>AVERAGE([6]TOTAL_PEF!$G446:$G457)</f>
        <v>1820585</v>
      </c>
    </row>
    <row r="458" spans="1:74">
      <c r="A458" s="2">
        <f t="shared" si="213"/>
        <v>2028</v>
      </c>
      <c r="B458" s="2">
        <f t="shared" si="214"/>
        <v>12</v>
      </c>
      <c r="C458" s="7">
        <f t="shared" si="218"/>
        <v>860</v>
      </c>
      <c r="D458" s="7">
        <f t="shared" si="219"/>
        <v>5663</v>
      </c>
      <c r="E458" s="7">
        <f t="shared" si="220"/>
        <v>10377</v>
      </c>
      <c r="F458" s="15"/>
      <c r="G458" s="30">
        <f>'Billing Mo'!Y458</f>
        <v>1784597.71803326</v>
      </c>
      <c r="H458" s="30">
        <f>'Billing Mo'!Z458</f>
        <v>197195</v>
      </c>
      <c r="I458" s="30">
        <f>'Billing Mo'!AC458</f>
        <v>25631</v>
      </c>
      <c r="J458" s="163">
        <f t="shared" si="225"/>
        <v>3168427</v>
      </c>
      <c r="K458" s="28">
        <f>ROUND('Billing Mo'!AE458+'Billing Mo'!AD458+'Billing Mo'!BM458-'Billing Mo'!BU458,0)</f>
        <v>1534219</v>
      </c>
      <c r="L458" s="28">
        <f>ROUND('Billing Mo'!AF458+'Billing Mo'!BQ458-'Billing Mo'!BY458,0)</f>
        <v>1116788</v>
      </c>
      <c r="M458" s="31">
        <f t="shared" si="221"/>
        <v>249790</v>
      </c>
      <c r="N458" s="28">
        <f>'Billing Mo'!AH458</f>
        <v>133329</v>
      </c>
      <c r="O458" s="28">
        <f>'Billing Mo'!AI458</f>
        <v>116461</v>
      </c>
      <c r="P458" s="28">
        <f>ROUND('Billing Mo'!AJ458,0)</f>
        <v>1662</v>
      </c>
      <c r="Q458" s="28">
        <f>ROUND('Billing Mo'!AK458,0)</f>
        <v>265968</v>
      </c>
      <c r="AG458" s="15">
        <f t="shared" si="222"/>
        <v>22313409</v>
      </c>
      <c r="AH458" s="14">
        <f>[6]TOTAL_PEF!$AG458</f>
        <v>23635588.208809573</v>
      </c>
      <c r="AL458" s="25">
        <f t="shared" si="223"/>
        <v>14792218</v>
      </c>
      <c r="AM458" s="14">
        <f>[6]TOTAL_PEF!$AL458</f>
        <v>13908039.267812196</v>
      </c>
      <c r="AN458" s="15"/>
      <c r="AQ458" s="25">
        <f t="shared" si="224"/>
        <v>3365581</v>
      </c>
      <c r="AR458" s="14">
        <f>[6]TOTAL_PEF!$AQ458</f>
        <v>3700993</v>
      </c>
      <c r="AV458" s="14">
        <f t="shared" si="216"/>
        <v>12553.723365769609</v>
      </c>
      <c r="AW458" s="14">
        <f>[6]TOTAL_PEF!$AV458</f>
        <v>12969.448134757218</v>
      </c>
      <c r="BA458" s="14">
        <f t="shared" si="226"/>
        <v>75283.826837535496</v>
      </c>
      <c r="BB458" s="14">
        <f>[6]TOTAL_PEF!$BA458</f>
        <v>65110.104807929463</v>
      </c>
      <c r="BF458" s="15">
        <f>SUM(TOTAL_PEF_B!O447:O458)</f>
        <v>1571321</v>
      </c>
      <c r="BG458" s="14">
        <f>[6]TOTAL_PEF!$BF458</f>
        <v>1842625</v>
      </c>
      <c r="BK458" s="15">
        <f>SUM('Billing Mo'!AH447:AH458)</f>
        <v>1726000</v>
      </c>
      <c r="BL458" s="14">
        <f>[6]TOTAL_PEF!$BK458</f>
        <v>1350000</v>
      </c>
      <c r="BM458" s="14"/>
      <c r="BP458" s="14">
        <f t="shared" si="215"/>
        <v>43788469</v>
      </c>
      <c r="BQ458" s="14">
        <f>[6]TOTAL_PEF!$BP458</f>
        <v>44461221.615916222</v>
      </c>
      <c r="BR458" s="14"/>
      <c r="BU458" s="15">
        <f t="shared" si="217"/>
        <v>1777433.5430110118</v>
      </c>
      <c r="BV458" s="15">
        <f>AVERAGE([6]TOTAL_PEF!$G447:$G458)</f>
        <v>1822405.0833333333</v>
      </c>
    </row>
    <row r="459" spans="1:74">
      <c r="A459" s="2">
        <f t="shared" si="213"/>
        <v>2029</v>
      </c>
      <c r="B459" s="2">
        <f t="shared" si="214"/>
        <v>1</v>
      </c>
      <c r="C459" s="7">
        <f t="shared" si="218"/>
        <v>1021</v>
      </c>
      <c r="D459" s="7">
        <f t="shared" si="219"/>
        <v>5866</v>
      </c>
      <c r="E459" s="7">
        <f t="shared" si="220"/>
        <v>10055</v>
      </c>
      <c r="F459" s="15"/>
      <c r="G459" s="30">
        <f>'Billing Mo'!Y459</f>
        <v>1785891.47837106</v>
      </c>
      <c r="H459" s="30">
        <f>'Billing Mo'!Z459</f>
        <v>197322</v>
      </c>
      <c r="I459" s="30">
        <f>'Billing Mo'!AC459</f>
        <v>25672</v>
      </c>
      <c r="J459" s="163">
        <f t="shared" si="225"/>
        <v>3494082</v>
      </c>
      <c r="K459" s="28">
        <f>ROUND('Billing Mo'!AE459+'Billing Mo'!AD459+'Billing Mo'!BM459-'Billing Mo'!BU459,0)</f>
        <v>1822769</v>
      </c>
      <c r="L459" s="28">
        <f>ROUND('Billing Mo'!AF459+'Billing Mo'!BQ459-'Billing Mo'!BY459,0)</f>
        <v>1157545</v>
      </c>
      <c r="M459" s="31">
        <f t="shared" si="221"/>
        <v>253983</v>
      </c>
      <c r="N459" s="28">
        <f>'Billing Mo'!AH459</f>
        <v>132420</v>
      </c>
      <c r="O459" s="28">
        <f>'Billing Mo'!AI459</f>
        <v>121563</v>
      </c>
      <c r="P459" s="28">
        <f>ROUND('Billing Mo'!AJ459,0)</f>
        <v>1660</v>
      </c>
      <c r="Q459" s="28">
        <f>ROUND('Billing Mo'!AK459,0)</f>
        <v>258125</v>
      </c>
      <c r="AG459" s="15">
        <f t="shared" si="222"/>
        <v>22401841</v>
      </c>
      <c r="AH459" s="14">
        <f>[6]TOTAL_PEF!$AG459</f>
        <v>23662110.13053643</v>
      </c>
      <c r="AL459" s="25">
        <f t="shared" si="223"/>
        <v>14856614</v>
      </c>
      <c r="AM459" s="14">
        <f>[6]TOTAL_PEF!$AL459</f>
        <v>13917942.848300986</v>
      </c>
      <c r="AN459" s="15"/>
      <c r="AQ459" s="25">
        <f t="shared" si="224"/>
        <v>3366999</v>
      </c>
      <c r="AR459" s="14">
        <f>[6]TOTAL_PEF!$AQ459</f>
        <v>3703729</v>
      </c>
      <c r="AV459" s="14">
        <f t="shared" si="216"/>
        <v>12594.21073856793</v>
      </c>
      <c r="AW459" s="14">
        <f>[6]TOTAL_PEF!$AV459</f>
        <v>12971.055753820661</v>
      </c>
      <c r="BA459" s="14">
        <f t="shared" si="226"/>
        <v>75561.795976493886</v>
      </c>
      <c r="BB459" s="14">
        <f>[6]TOTAL_PEF!$BA459</f>
        <v>65077.739016844178</v>
      </c>
      <c r="BF459" s="15">
        <f>SUM(TOTAL_PEF_B!O448:O459)</f>
        <v>1578747</v>
      </c>
      <c r="BG459" s="14">
        <f>[6]TOTAL_PEF!$BF459</f>
        <v>1840953</v>
      </c>
      <c r="BK459" s="15">
        <f>SUM('Billing Mo'!AH448:AH459)</f>
        <v>1726000</v>
      </c>
      <c r="BL459" s="14">
        <f>[6]TOTAL_PEF!$BK459</f>
        <v>1350000</v>
      </c>
      <c r="BM459" s="14"/>
      <c r="BP459" s="14">
        <f t="shared" si="215"/>
        <v>43950115</v>
      </c>
      <c r="BQ459" s="14">
        <f>[6]TOTAL_PEF!$BP459</f>
        <v>44498711.118131869</v>
      </c>
      <c r="BR459" s="14"/>
      <c r="BU459" s="15">
        <f t="shared" si="217"/>
        <v>1778741.1585386319</v>
      </c>
      <c r="BV459" s="15">
        <f>AVERAGE([6]TOTAL_PEF!$G448:$G459)</f>
        <v>1824223.9166666667</v>
      </c>
    </row>
    <row r="460" spans="1:74">
      <c r="A460" s="2">
        <f t="shared" ref="A460:A523" si="227">A448+1</f>
        <v>2029</v>
      </c>
      <c r="B460" s="2">
        <f t="shared" ref="B460:B523" si="228">B448</f>
        <v>2</v>
      </c>
      <c r="C460" s="7">
        <f t="shared" si="218"/>
        <v>939</v>
      </c>
      <c r="D460" s="7">
        <f t="shared" si="219"/>
        <v>5402</v>
      </c>
      <c r="E460" s="7">
        <f t="shared" si="220"/>
        <v>10008</v>
      </c>
      <c r="G460" s="30">
        <f>'Billing Mo'!Y460</f>
        <v>1787185.23870885</v>
      </c>
      <c r="H460" s="30">
        <f>'Billing Mo'!Z460</f>
        <v>197449</v>
      </c>
      <c r="I460" s="30">
        <f>'Billing Mo'!AC460</f>
        <v>25677</v>
      </c>
      <c r="J460" s="163">
        <f t="shared" si="225"/>
        <v>3262412</v>
      </c>
      <c r="K460" s="28">
        <f>ROUND('Billing Mo'!AE460+'Billing Mo'!AD460+'Billing Mo'!BM460-'Billing Mo'!BU460,0)</f>
        <v>1678883</v>
      </c>
      <c r="L460" s="28">
        <f>ROUND('Billing Mo'!AF460+'Billing Mo'!BQ460-'Billing Mo'!BY460,0)</f>
        <v>1066576</v>
      </c>
      <c r="M460" s="31">
        <f t="shared" si="221"/>
        <v>258355</v>
      </c>
      <c r="N460" s="28">
        <f>'Billing Mo'!AH460</f>
        <v>133955</v>
      </c>
      <c r="O460" s="28">
        <f>'Billing Mo'!AI460</f>
        <v>124400</v>
      </c>
      <c r="P460" s="28">
        <f>ROUND('Billing Mo'!AJ460,0)</f>
        <v>1617</v>
      </c>
      <c r="Q460" s="28">
        <f>ROUND('Billing Mo'!AK460,0)</f>
        <v>256981</v>
      </c>
      <c r="AG460" s="15">
        <f t="shared" si="222"/>
        <v>22343818</v>
      </c>
      <c r="AH460" s="14">
        <f>[6]TOTAL_PEF!$AG460</f>
        <v>23686287.726385795</v>
      </c>
      <c r="AL460" s="25">
        <f t="shared" si="223"/>
        <v>14834088</v>
      </c>
      <c r="AM460" s="14">
        <f>[6]TOTAL_PEF!$AL460</f>
        <v>13927995.899600077</v>
      </c>
      <c r="AN460" s="15"/>
      <c r="AQ460" s="25">
        <f t="shared" si="224"/>
        <v>3368379</v>
      </c>
      <c r="AR460" s="14">
        <f>[6]TOTAL_PEF!$AQ460</f>
        <v>3706467</v>
      </c>
      <c r="AV460" s="14">
        <f t="shared" si="216"/>
        <v>12552.379076047087</v>
      </c>
      <c r="AW460" s="14">
        <f>[6]TOTAL_PEF!$AV460</f>
        <v>12971.388181008411</v>
      </c>
      <c r="BA460" s="14">
        <f t="shared" si="226"/>
        <v>75397.726492989634</v>
      </c>
      <c r="BB460" s="14">
        <f>[6]TOTAL_PEF!$BA460</f>
        <v>65046.174716374808</v>
      </c>
      <c r="BF460" s="15">
        <f>SUM(TOTAL_PEF_B!O449:O460)</f>
        <v>1564601</v>
      </c>
      <c r="BG460" s="14">
        <f>[6]TOTAL_PEF!$BF460</f>
        <v>1839245</v>
      </c>
      <c r="BK460" s="15">
        <f>SUM('Billing Mo'!AH449:AH460)</f>
        <v>1726000</v>
      </c>
      <c r="BL460" s="14">
        <f>[6]TOTAL_PEF!$BK460</f>
        <v>1350000</v>
      </c>
      <c r="BM460" s="14"/>
      <c r="BP460" s="14">
        <f t="shared" si="215"/>
        <v>43856774</v>
      </c>
      <c r="BQ460" s="14">
        <f>[6]TOTAL_PEF!$BP460</f>
        <v>44533971.765280336</v>
      </c>
      <c r="BR460" s="14"/>
      <c r="BU460" s="15">
        <f t="shared" si="217"/>
        <v>1780046.4648679467</v>
      </c>
      <c r="BV460" s="15">
        <f>AVERAGE([6]TOTAL_PEF!$G449:$G460)</f>
        <v>1826041.0833333333</v>
      </c>
    </row>
    <row r="461" spans="1:74">
      <c r="A461" s="2">
        <f t="shared" si="227"/>
        <v>2029</v>
      </c>
      <c r="B461" s="2">
        <f t="shared" si="228"/>
        <v>3</v>
      </c>
      <c r="C461" s="7">
        <f t="shared" si="218"/>
        <v>848</v>
      </c>
      <c r="D461" s="7">
        <f t="shared" si="219"/>
        <v>5473</v>
      </c>
      <c r="E461" s="7">
        <f t="shared" si="220"/>
        <v>10081</v>
      </c>
      <c r="G461" s="30">
        <f>'Billing Mo'!Y461</f>
        <v>1788478.99904664</v>
      </c>
      <c r="H461" s="30">
        <f>'Billing Mo'!Z461</f>
        <v>197576</v>
      </c>
      <c r="I461" s="30">
        <f>'Billing Mo'!AC461</f>
        <v>25667</v>
      </c>
      <c r="J461" s="163">
        <f t="shared" si="225"/>
        <v>3116021</v>
      </c>
      <c r="K461" s="28">
        <f>ROUND('Billing Mo'!AE461+'Billing Mo'!AD461+'Billing Mo'!BM461-'Billing Mo'!BU461,0)</f>
        <v>1516105</v>
      </c>
      <c r="L461" s="28">
        <f>ROUND('Billing Mo'!AF461+'Billing Mo'!BQ461-'Billing Mo'!BY461,0)</f>
        <v>1081330</v>
      </c>
      <c r="M461" s="31">
        <f t="shared" si="221"/>
        <v>258168</v>
      </c>
      <c r="N461" s="28">
        <f>'Billing Mo'!AH461</f>
        <v>135956</v>
      </c>
      <c r="O461" s="28">
        <f>'Billing Mo'!AI461</f>
        <v>122212</v>
      </c>
      <c r="P461" s="28">
        <f>ROUND('Billing Mo'!AJ461,0)</f>
        <v>1663</v>
      </c>
      <c r="Q461" s="28">
        <f>ROUND('Billing Mo'!AK461,0)</f>
        <v>258755</v>
      </c>
      <c r="AG461" s="15">
        <f t="shared" si="222"/>
        <v>22350528</v>
      </c>
      <c r="AH461" s="14">
        <f>[6]TOTAL_PEF!$AG461</f>
        <v>23707377.527069125</v>
      </c>
      <c r="AL461" s="25">
        <f t="shared" si="223"/>
        <v>14856424</v>
      </c>
      <c r="AM461" s="14">
        <f>[6]TOTAL_PEF!$AL461</f>
        <v>13938147.524565158</v>
      </c>
      <c r="AN461" s="15"/>
      <c r="AQ461" s="25">
        <f t="shared" si="224"/>
        <v>3369923</v>
      </c>
      <c r="AR461" s="14">
        <f>[6]TOTAL_PEF!$AQ461</f>
        <v>3709206</v>
      </c>
      <c r="AV461" s="14">
        <f t="shared" si="216"/>
        <v>12546.964240761134</v>
      </c>
      <c r="AW461" s="14">
        <f>[6]TOTAL_PEF!$AV461</f>
        <v>12970.038928774269</v>
      </c>
      <c r="BA461" s="14">
        <f t="shared" si="226"/>
        <v>75461.872042037197</v>
      </c>
      <c r="BB461" s="14">
        <f>[6]TOTAL_PEF!$BA461</f>
        <v>65015.22210453025</v>
      </c>
      <c r="BF461" s="15">
        <f>SUM(TOTAL_PEF_B!O450:O461)</f>
        <v>1561487</v>
      </c>
      <c r="BG461" s="14">
        <f>[6]TOTAL_PEF!$BF461</f>
        <v>1837505</v>
      </c>
      <c r="BK461" s="15">
        <f>SUM('Billing Mo'!AH450:AH461)</f>
        <v>1726000</v>
      </c>
      <c r="BL461" s="14">
        <f>[6]TOTAL_PEF!$BK461</f>
        <v>1350000</v>
      </c>
      <c r="BM461" s="14"/>
      <c r="BP461" s="14">
        <f t="shared" si="215"/>
        <v>43884224</v>
      </c>
      <c r="BQ461" s="14">
        <f>[6]TOTAL_PEF!$BP461</f>
        <v>44566212.190928742</v>
      </c>
      <c r="BR461" s="14"/>
      <c r="BU461" s="15">
        <f t="shared" si="217"/>
        <v>1781349.4619989574</v>
      </c>
      <c r="BV461" s="15">
        <f>AVERAGE([6]TOTAL_PEF!$G450:$G461)</f>
        <v>1827857.0833333333</v>
      </c>
    </row>
    <row r="462" spans="1:74">
      <c r="A462" s="2">
        <f t="shared" si="227"/>
        <v>2029</v>
      </c>
      <c r="B462" s="2">
        <f t="shared" si="228"/>
        <v>4</v>
      </c>
      <c r="C462" s="7">
        <f t="shared" si="218"/>
        <v>844</v>
      </c>
      <c r="D462" s="7">
        <f t="shared" si="219"/>
        <v>5893</v>
      </c>
      <c r="E462" s="7">
        <f t="shared" si="220"/>
        <v>10311</v>
      </c>
      <c r="G462" s="30">
        <f>'Billing Mo'!Y462</f>
        <v>1789772.75938443</v>
      </c>
      <c r="H462" s="30">
        <f>'Billing Mo'!Z462</f>
        <v>197703</v>
      </c>
      <c r="I462" s="30">
        <f>'Billing Mo'!AC462</f>
        <v>25627</v>
      </c>
      <c r="J462" s="163">
        <f t="shared" si="225"/>
        <v>3215568</v>
      </c>
      <c r="K462" s="28">
        <f>ROUND('Billing Mo'!AE462+'Billing Mo'!AD462+'Billing Mo'!BM462-'Billing Mo'!BU462,0)</f>
        <v>1510057</v>
      </c>
      <c r="L462" s="28">
        <f>ROUND('Billing Mo'!AF462+'Billing Mo'!BQ462-'Billing Mo'!BY462,0)</f>
        <v>1165101</v>
      </c>
      <c r="M462" s="31">
        <f t="shared" si="221"/>
        <v>274541</v>
      </c>
      <c r="N462" s="28">
        <f>'Billing Mo'!AH462</f>
        <v>143569</v>
      </c>
      <c r="O462" s="28">
        <f>'Billing Mo'!AI462</f>
        <v>130972</v>
      </c>
      <c r="P462" s="28">
        <f>ROUND('Billing Mo'!AJ462,0)</f>
        <v>1639</v>
      </c>
      <c r="Q462" s="28">
        <f>ROUND('Billing Mo'!AK462,0)</f>
        <v>264230</v>
      </c>
      <c r="AG462" s="15">
        <f t="shared" si="222"/>
        <v>22336830</v>
      </c>
      <c r="AH462" s="14">
        <f>[6]TOTAL_PEF!$AG462</f>
        <v>23728108.086497992</v>
      </c>
      <c r="AL462" s="25">
        <f t="shared" si="223"/>
        <v>14856574</v>
      </c>
      <c r="AM462" s="14">
        <f>[6]TOTAL_PEF!$AL462</f>
        <v>13948288.081097536</v>
      </c>
      <c r="AN462" s="15"/>
      <c r="AQ462" s="25">
        <f t="shared" si="224"/>
        <v>3371500</v>
      </c>
      <c r="AR462" s="14">
        <f>[6]TOTAL_PEF!$AQ462</f>
        <v>3712126</v>
      </c>
      <c r="AV462" s="14">
        <f t="shared" si="216"/>
        <v>12530.125443209523</v>
      </c>
      <c r="AW462" s="14">
        <f>[6]TOTAL_PEF!$AV462</f>
        <v>12968.506054272757</v>
      </c>
      <c r="BA462" s="14">
        <f t="shared" si="226"/>
        <v>75413.443202680181</v>
      </c>
      <c r="BB462" s="14">
        <f>[6]TOTAL_PEF!$BA462</f>
        <v>64984.342819793244</v>
      </c>
      <c r="BF462" s="15">
        <f>SUM(TOTAL_PEF_B!O451:O462)</f>
        <v>1552651</v>
      </c>
      <c r="BG462" s="14">
        <f>[6]TOTAL_PEF!$BF462</f>
        <v>1835765</v>
      </c>
      <c r="BK462" s="15">
        <f>SUM('Billing Mo'!AH451:AH462)</f>
        <v>1726000</v>
      </c>
      <c r="BL462" s="14">
        <f>[6]TOTAL_PEF!$BK462</f>
        <v>1350000</v>
      </c>
      <c r="BM462" s="14"/>
      <c r="BP462" s="14">
        <f t="shared" si="215"/>
        <v>43863391</v>
      </c>
      <c r="BQ462" s="14">
        <f>[6]TOTAL_PEF!$BP462</f>
        <v>44598263.306889988</v>
      </c>
      <c r="BR462" s="14"/>
      <c r="BU462" s="15">
        <f t="shared" si="217"/>
        <v>1782650.1499316629</v>
      </c>
      <c r="BV462" s="15">
        <f>AVERAGE([6]TOTAL_PEF!$G451:$G462)</f>
        <v>1829671.6666666667</v>
      </c>
    </row>
    <row r="463" spans="1:74">
      <c r="A463" s="2">
        <f t="shared" si="227"/>
        <v>2029</v>
      </c>
      <c r="B463" s="2">
        <f t="shared" si="228"/>
        <v>5</v>
      </c>
      <c r="C463" s="7">
        <f t="shared" si="218"/>
        <v>950</v>
      </c>
      <c r="D463" s="7">
        <f t="shared" si="219"/>
        <v>6185</v>
      </c>
      <c r="E463" s="7">
        <f t="shared" si="220"/>
        <v>10890</v>
      </c>
      <c r="G463" s="30">
        <f>'Billing Mo'!Y463</f>
        <v>1791066.51972222</v>
      </c>
      <c r="H463" s="30">
        <f>'Billing Mo'!Z463</f>
        <v>197830</v>
      </c>
      <c r="I463" s="30">
        <f>'Billing Mo'!AC463</f>
        <v>25661</v>
      </c>
      <c r="J463" s="163">
        <f t="shared" si="225"/>
        <v>3477777</v>
      </c>
      <c r="K463" s="28">
        <f>ROUND('Billing Mo'!AE463+'Billing Mo'!AD463+'Billing Mo'!BM463-'Billing Mo'!BU463,0)</f>
        <v>1700917</v>
      </c>
      <c r="L463" s="28">
        <f>ROUND('Billing Mo'!AF463+'Billing Mo'!BQ463-'Billing Mo'!BY463,0)</f>
        <v>1223643</v>
      </c>
      <c r="M463" s="31">
        <f t="shared" si="221"/>
        <v>272154</v>
      </c>
      <c r="N463" s="28">
        <f>'Billing Mo'!AH463</f>
        <v>146935</v>
      </c>
      <c r="O463" s="28">
        <f>'Billing Mo'!AI463</f>
        <v>125219</v>
      </c>
      <c r="P463" s="28">
        <f>ROUND('Billing Mo'!AJ463,0)</f>
        <v>1619</v>
      </c>
      <c r="Q463" s="28">
        <f>ROUND('Billing Mo'!AK463,0)</f>
        <v>279444</v>
      </c>
      <c r="AG463" s="15">
        <f t="shared" si="222"/>
        <v>22321382</v>
      </c>
      <c r="AH463" s="14">
        <f>[6]TOTAL_PEF!$AG463</f>
        <v>23750839.490906555</v>
      </c>
      <c r="AL463" s="25">
        <f t="shared" si="223"/>
        <v>14851763</v>
      </c>
      <c r="AM463" s="14">
        <f>[6]TOTAL_PEF!$AL463</f>
        <v>13958373.403002406</v>
      </c>
      <c r="AN463" s="15"/>
      <c r="AQ463" s="25">
        <f t="shared" si="224"/>
        <v>3372985</v>
      </c>
      <c r="AR463" s="14">
        <f>[6]TOTAL_PEF!$AQ463</f>
        <v>3715227</v>
      </c>
      <c r="AV463" s="14">
        <f t="shared" si="216"/>
        <v>12512.346427781002</v>
      </c>
      <c r="AW463" s="14">
        <f>[6]TOTAL_PEF!$AV463</f>
        <v>12968.080488932983</v>
      </c>
      <c r="BA463" s="14">
        <f t="shared" si="226"/>
        <v>75340.03873083592</v>
      </c>
      <c r="BB463" s="14">
        <f>[6]TOTAL_PEF!$BA463</f>
        <v>64953.356192723957</v>
      </c>
      <c r="BF463" s="15">
        <f>SUM(TOTAL_PEF_B!O452:O463)</f>
        <v>1542943</v>
      </c>
      <c r="BG463" s="14">
        <f>[6]TOTAL_PEF!$BF463</f>
        <v>1834020</v>
      </c>
      <c r="BK463" s="15">
        <f>SUM('Billing Mo'!AH452:AH463)</f>
        <v>1726000</v>
      </c>
      <c r="BL463" s="14">
        <f>[6]TOTAL_PEF!$BK463</f>
        <v>1350000</v>
      </c>
      <c r="BM463" s="14"/>
      <c r="BP463" s="14">
        <f t="shared" si="215"/>
        <v>43834883</v>
      </c>
      <c r="BQ463" s="14">
        <f>[6]TOTAL_PEF!$BP463</f>
        <v>44632436.033203423</v>
      </c>
      <c r="BR463" s="14"/>
      <c r="BU463" s="15">
        <f t="shared" si="217"/>
        <v>1783948.5286660641</v>
      </c>
      <c r="BV463" s="15">
        <f>AVERAGE([6]TOTAL_PEF!$G452:$G463)</f>
        <v>1831484.5833333333</v>
      </c>
    </row>
    <row r="464" spans="1:74">
      <c r="A464" s="2">
        <f t="shared" si="227"/>
        <v>2029</v>
      </c>
      <c r="B464" s="2">
        <f t="shared" si="228"/>
        <v>6</v>
      </c>
      <c r="C464" s="7">
        <f t="shared" si="218"/>
        <v>1175</v>
      </c>
      <c r="D464" s="7">
        <f t="shared" si="219"/>
        <v>6903</v>
      </c>
      <c r="E464" s="7">
        <f t="shared" si="220"/>
        <v>11893</v>
      </c>
      <c r="G464" s="30">
        <f>'Billing Mo'!Y464</f>
        <v>1792360.28006001</v>
      </c>
      <c r="H464" s="30">
        <f>'Billing Mo'!Z464</f>
        <v>197957</v>
      </c>
      <c r="I464" s="30">
        <f>'Billing Mo'!AC464</f>
        <v>25611</v>
      </c>
      <c r="J464" s="163">
        <f t="shared" si="225"/>
        <v>4065669</v>
      </c>
      <c r="K464" s="28">
        <f>ROUND('Billing Mo'!AE464+'Billing Mo'!AD464+'Billing Mo'!BM464-'Billing Mo'!BU464,0)</f>
        <v>2105820</v>
      </c>
      <c r="L464" s="28">
        <f>ROUND('Billing Mo'!AF464+'Billing Mo'!BQ464-'Billing Mo'!BY464,0)</f>
        <v>1366466</v>
      </c>
      <c r="M464" s="31">
        <f t="shared" si="221"/>
        <v>287144</v>
      </c>
      <c r="N464" s="28">
        <f>'Billing Mo'!AH464</f>
        <v>153144</v>
      </c>
      <c r="O464" s="28">
        <f>'Billing Mo'!AI464</f>
        <v>134000</v>
      </c>
      <c r="P464" s="28">
        <f>ROUND('Billing Mo'!AJ464,0)</f>
        <v>1640</v>
      </c>
      <c r="Q464" s="28">
        <f>ROUND('Billing Mo'!AK464,0)</f>
        <v>304599</v>
      </c>
      <c r="AG464" s="15">
        <f t="shared" si="222"/>
        <v>22346528</v>
      </c>
      <c r="AH464" s="14">
        <f>[6]TOTAL_PEF!$AG464</f>
        <v>23778239.561682183</v>
      </c>
      <c r="AL464" s="25">
        <f t="shared" si="223"/>
        <v>14876677</v>
      </c>
      <c r="AM464" s="14">
        <f>[6]TOTAL_PEF!$AL464</f>
        <v>13968458.793238368</v>
      </c>
      <c r="AN464" s="15"/>
      <c r="AQ464" s="25">
        <f t="shared" si="224"/>
        <v>3374804</v>
      </c>
      <c r="AR464" s="14">
        <f>[6]TOTAL_PEF!$AQ464</f>
        <v>3718508</v>
      </c>
      <c r="AV464" s="14">
        <f t="shared" si="216"/>
        <v>12517.348055557313</v>
      </c>
      <c r="AW464" s="14">
        <f>[6]TOTAL_PEF!$AV464</f>
        <v>12970.210614259044</v>
      </c>
      <c r="BA464" s="14">
        <f t="shared" si="226"/>
        <v>75417.548128715003</v>
      </c>
      <c r="BB464" s="14">
        <f>[6]TOTAL_PEF!$BA464</f>
        <v>64922.494392190943</v>
      </c>
      <c r="BF464" s="15">
        <f>SUM(TOTAL_PEF_B!O453:O464)</f>
        <v>1539874</v>
      </c>
      <c r="BG464" s="14">
        <f>[6]TOTAL_PEF!$BF464</f>
        <v>1832267</v>
      </c>
      <c r="BK464" s="15">
        <f>SUM('Billing Mo'!AH453:AH464)</f>
        <v>1726000</v>
      </c>
      <c r="BL464" s="14">
        <f>[6]TOTAL_PEF!$BK464</f>
        <v>1350000</v>
      </c>
      <c r="BM464" s="14"/>
      <c r="BP464" s="14">
        <f t="shared" si="215"/>
        <v>43883667</v>
      </c>
      <c r="BQ464" s="14">
        <f>[6]TOTAL_PEF!$BP464</f>
        <v>44671449.494215004</v>
      </c>
      <c r="BR464" s="14"/>
      <c r="BU464" s="15">
        <f t="shared" si="217"/>
        <v>1785244.5982021596</v>
      </c>
      <c r="BV464" s="15">
        <f>AVERAGE([6]TOTAL_PEF!$G453:$G464)</f>
        <v>1833296.3333333333</v>
      </c>
    </row>
    <row r="465" spans="1:74">
      <c r="A465" s="2">
        <f t="shared" si="227"/>
        <v>2029</v>
      </c>
      <c r="B465" s="2">
        <f t="shared" si="228"/>
        <v>7</v>
      </c>
      <c r="C465" s="7">
        <f t="shared" si="218"/>
        <v>1253</v>
      </c>
      <c r="D465" s="7">
        <f t="shared" si="219"/>
        <v>7074</v>
      </c>
      <c r="E465" s="7">
        <f t="shared" si="220"/>
        <v>11368</v>
      </c>
      <c r="G465" s="30">
        <f>'Billing Mo'!Y465</f>
        <v>1793654.0403978101</v>
      </c>
      <c r="H465" s="30">
        <f>'Billing Mo'!Z465</f>
        <v>198084</v>
      </c>
      <c r="I465" s="30">
        <f>'Billing Mo'!AC465</f>
        <v>25585</v>
      </c>
      <c r="J465" s="163">
        <f t="shared" si="225"/>
        <v>4213892</v>
      </c>
      <c r="K465" s="28">
        <f>ROUND('Billing Mo'!AE465+'Billing Mo'!AD465+'Billing Mo'!BM465-'Billing Mo'!BU465,0)</f>
        <v>2247583</v>
      </c>
      <c r="L465" s="28">
        <f>ROUND('Billing Mo'!AF465+'Billing Mo'!BQ465-'Billing Mo'!BY465,0)</f>
        <v>1401161</v>
      </c>
      <c r="M465" s="31">
        <f t="shared" si="221"/>
        <v>272650</v>
      </c>
      <c r="N465" s="28">
        <f>'Billing Mo'!AH465</f>
        <v>148775</v>
      </c>
      <c r="O465" s="28">
        <f>'Billing Mo'!AI465</f>
        <v>123875</v>
      </c>
      <c r="P465" s="28">
        <f>ROUND('Billing Mo'!AJ465,0)</f>
        <v>1639</v>
      </c>
      <c r="Q465" s="28">
        <f>ROUND('Billing Mo'!AK465,0)</f>
        <v>290859</v>
      </c>
      <c r="AG465" s="15">
        <f t="shared" si="222"/>
        <v>22264555</v>
      </c>
      <c r="AH465" s="14">
        <f>[6]TOTAL_PEF!$AG465</f>
        <v>23808267.746943429</v>
      </c>
      <c r="AL465" s="25">
        <f t="shared" si="223"/>
        <v>14836234</v>
      </c>
      <c r="AM465" s="14">
        <f>[6]TOTAL_PEF!$AL465</f>
        <v>13978492.142013429</v>
      </c>
      <c r="AN465" s="15"/>
      <c r="AQ465" s="25">
        <f t="shared" si="224"/>
        <v>3373380</v>
      </c>
      <c r="AR465" s="14">
        <f>[6]TOTAL_PEF!$AQ465</f>
        <v>3721788</v>
      </c>
      <c r="AV465" s="14">
        <f t="shared" si="216"/>
        <v>12462.399642062936</v>
      </c>
      <c r="AW465" s="14">
        <f>[6]TOTAL_PEF!$AV465</f>
        <v>12973.779857977413</v>
      </c>
      <c r="BA465" s="14">
        <f t="shared" si="226"/>
        <v>75163.938495833019</v>
      </c>
      <c r="BB465" s="14">
        <f>[6]TOTAL_PEF!$BA465</f>
        <v>64891.514992756609</v>
      </c>
      <c r="BF465" s="15">
        <f>SUM(TOTAL_PEF_B!O454:O465)</f>
        <v>1524043</v>
      </c>
      <c r="BG465" s="14">
        <f>[6]TOTAL_PEF!$BF465</f>
        <v>1830518</v>
      </c>
      <c r="BK465" s="15">
        <f>SUM('Billing Mo'!AH454:AH465)</f>
        <v>1726000</v>
      </c>
      <c r="BL465" s="14">
        <f>[6]TOTAL_PEF!$BK465</f>
        <v>1350000</v>
      </c>
      <c r="BM465" s="14"/>
      <c r="BP465" s="14">
        <f t="shared" ref="BP465:BP482" si="229">SUM(J454:J465)</f>
        <v>43743970</v>
      </c>
      <c r="BQ465" s="14">
        <f>[6]TOTAL_PEF!$BP465</f>
        <v>44713042.02825132</v>
      </c>
      <c r="BR465" s="14"/>
      <c r="BU465" s="15">
        <f t="shared" si="217"/>
        <v>1786538.3585399517</v>
      </c>
      <c r="BV465" s="15">
        <f>AVERAGE([6]TOTAL_PEF!$G454:$G465)</f>
        <v>1835106.5</v>
      </c>
    </row>
    <row r="466" spans="1:74">
      <c r="A466" s="2">
        <f t="shared" si="227"/>
        <v>2029</v>
      </c>
      <c r="B466" s="2">
        <f t="shared" si="228"/>
        <v>8</v>
      </c>
      <c r="C466" s="7">
        <f t="shared" si="218"/>
        <v>1309</v>
      </c>
      <c r="D466" s="7">
        <f t="shared" si="219"/>
        <v>7291</v>
      </c>
      <c r="E466" s="7">
        <f t="shared" si="220"/>
        <v>11585</v>
      </c>
      <c r="G466" s="30">
        <f>'Billing Mo'!Y466</f>
        <v>1794869.6413797899</v>
      </c>
      <c r="H466" s="30">
        <f>'Billing Mo'!Z466</f>
        <v>198208</v>
      </c>
      <c r="I466" s="30">
        <f>'Billing Mo'!AC466</f>
        <v>25641</v>
      </c>
      <c r="J466" s="163">
        <f t="shared" si="225"/>
        <v>4385595</v>
      </c>
      <c r="K466" s="28">
        <f>ROUND('Billing Mo'!AE466+'Billing Mo'!AD466+'Billing Mo'!BM466-'Billing Mo'!BU466,0)</f>
        <v>2350252</v>
      </c>
      <c r="L466" s="28">
        <f>ROUND('Billing Mo'!AF466+'Billing Mo'!BQ466-'Billing Mo'!BY466,0)</f>
        <v>1445184</v>
      </c>
      <c r="M466" s="31">
        <f t="shared" si="221"/>
        <v>291456</v>
      </c>
      <c r="N466" s="28">
        <f>'Billing Mo'!AH466</f>
        <v>155490</v>
      </c>
      <c r="O466" s="28">
        <f>'Billing Mo'!AI466</f>
        <v>135966</v>
      </c>
      <c r="P466" s="28">
        <f>ROUND('Billing Mo'!AJ466,0)</f>
        <v>1646</v>
      </c>
      <c r="Q466" s="28">
        <f>ROUND('Billing Mo'!AK466,0)</f>
        <v>297057</v>
      </c>
      <c r="AG466" s="15">
        <f t="shared" si="222"/>
        <v>22391858</v>
      </c>
      <c r="AH466" s="14">
        <f>[6]TOTAL_PEF!$AG466</f>
        <v>23839044.316686146</v>
      </c>
      <c r="AL466" s="25">
        <f t="shared" si="223"/>
        <v>14925935</v>
      </c>
      <c r="AM466" s="14">
        <f>[6]TOTAL_PEF!$AL466</f>
        <v>13988416.283767624</v>
      </c>
      <c r="AN466" s="15"/>
      <c r="AQ466" s="25">
        <f t="shared" si="224"/>
        <v>3377926</v>
      </c>
      <c r="AR466" s="14">
        <f>[6]TOTAL_PEF!$AQ466</f>
        <v>3725066</v>
      </c>
      <c r="AV466" s="14">
        <f t="shared" si="216"/>
        <v>12524.632117297097</v>
      </c>
      <c r="AW466" s="14">
        <f>[6]TOTAL_PEF!$AV466</f>
        <v>12977.7589005297</v>
      </c>
      <c r="BA466" s="14">
        <f t="shared" si="226"/>
        <v>75569.762849852152</v>
      </c>
      <c r="BB466" s="14">
        <f>[6]TOTAL_PEF!$BA466</f>
        <v>64860.17834519485</v>
      </c>
      <c r="BF466" s="15">
        <f>SUM(TOTAL_PEF_B!O455:O466)</f>
        <v>1533809</v>
      </c>
      <c r="BG466" s="14">
        <f>[6]TOTAL_PEF!$BF466</f>
        <v>1828763</v>
      </c>
      <c r="BK466" s="15">
        <f>SUM('Billing Mo'!AH455:AH466)</f>
        <v>1726000</v>
      </c>
      <c r="BL466" s="14">
        <f>[6]TOTAL_PEF!$BK466</f>
        <v>1350000</v>
      </c>
      <c r="BM466" s="14"/>
      <c r="BP466" s="14">
        <f t="shared" si="229"/>
        <v>43975260</v>
      </c>
      <c r="BQ466" s="14">
        <f>[6]TOTAL_PEF!$BP466</f>
        <v>44755265.739748232</v>
      </c>
      <c r="BR466" s="14"/>
      <c r="BU466" s="15">
        <f t="shared" si="217"/>
        <v>1787825.6055980923</v>
      </c>
      <c r="BV466" s="15">
        <f>AVERAGE([6]TOTAL_PEF!$G455:$G466)</f>
        <v>1836915.3333333333</v>
      </c>
    </row>
    <row r="467" spans="1:74">
      <c r="A467" s="2">
        <f t="shared" si="227"/>
        <v>2029</v>
      </c>
      <c r="B467" s="2">
        <f t="shared" si="228"/>
        <v>9</v>
      </c>
      <c r="C467" s="7">
        <f t="shared" si="218"/>
        <v>1267</v>
      </c>
      <c r="D467" s="7">
        <f t="shared" si="219"/>
        <v>7104</v>
      </c>
      <c r="E467" s="7">
        <f t="shared" si="220"/>
        <v>12402</v>
      </c>
      <c r="G467" s="30">
        <f>'Billing Mo'!Y467</f>
        <v>1796085.24236176</v>
      </c>
      <c r="H467" s="30">
        <f>'Billing Mo'!Z467</f>
        <v>198329</v>
      </c>
      <c r="I467" s="30">
        <f>'Billing Mo'!AC467</f>
        <v>25650</v>
      </c>
      <c r="J467" s="163">
        <f t="shared" si="225"/>
        <v>4286797</v>
      </c>
      <c r="K467" s="28">
        <f>ROUND('Billing Mo'!AE467+'Billing Mo'!AD467+'Billing Mo'!BM467-'Billing Mo'!BU467,0)</f>
        <v>2275635</v>
      </c>
      <c r="L467" s="28">
        <f>ROUND('Billing Mo'!AF467+'Billing Mo'!BQ467-'Billing Mo'!BY467,0)</f>
        <v>1408934</v>
      </c>
      <c r="M467" s="31">
        <f t="shared" si="221"/>
        <v>282504</v>
      </c>
      <c r="N467" s="28">
        <f>'Billing Mo'!AH467</f>
        <v>151420</v>
      </c>
      <c r="O467" s="28">
        <f>'Billing Mo'!AI467</f>
        <v>131084</v>
      </c>
      <c r="P467" s="28">
        <f>ROUND('Billing Mo'!AJ467,0)</f>
        <v>1615</v>
      </c>
      <c r="Q467" s="28">
        <f>ROUND('Billing Mo'!AK467,0)</f>
        <v>318109</v>
      </c>
      <c r="AG467" s="15">
        <f t="shared" si="222"/>
        <v>22314547</v>
      </c>
      <c r="AH467" s="14">
        <f>[6]TOTAL_PEF!$AG467</f>
        <v>23869619.308178883</v>
      </c>
      <c r="AL467" s="25">
        <f t="shared" si="223"/>
        <v>14888315</v>
      </c>
      <c r="AM467" s="14">
        <f>[6]TOTAL_PEF!$AL467</f>
        <v>13998435.905976465</v>
      </c>
      <c r="AN467" s="15"/>
      <c r="AQ467" s="25">
        <f t="shared" si="224"/>
        <v>3376759</v>
      </c>
      <c r="AR467" s="14">
        <f>[6]TOTAL_PEF!$AQ467</f>
        <v>3728343</v>
      </c>
      <c r="AV467" s="14">
        <f t="shared" ref="AV467:AV482" si="230">AG467/BU467*1000</f>
        <v>12472.454268858921</v>
      </c>
      <c r="AW467" s="14">
        <f>[6]TOTAL_PEF!$AV467</f>
        <v>12981.631075147938</v>
      </c>
      <c r="BA467" s="14">
        <f t="shared" si="226"/>
        <v>75331.109855544215</v>
      </c>
      <c r="BB467" s="14">
        <f>[6]TOTAL_PEF!$BA467</f>
        <v>64829.408543740843</v>
      </c>
      <c r="BF467" s="15">
        <f>SUM(TOTAL_PEF_B!O456:O467)</f>
        <v>1518454</v>
      </c>
      <c r="BG467" s="14">
        <f>[6]TOTAL_PEF!$BF467</f>
        <v>1827037</v>
      </c>
      <c r="BK467" s="15">
        <f>SUM('Billing Mo'!AH456:AH467)</f>
        <v>1726000</v>
      </c>
      <c r="BL467" s="14">
        <f>[6]TOTAL_PEF!$BK467</f>
        <v>1350000</v>
      </c>
      <c r="BM467" s="14"/>
      <c r="BP467" s="14">
        <f t="shared" si="229"/>
        <v>43843781</v>
      </c>
      <c r="BQ467" s="14">
        <f>[6]TOTAL_PEF!$BP467</f>
        <v>44797411.353449807</v>
      </c>
      <c r="BR467" s="14"/>
      <c r="BU467" s="15">
        <f t="shared" ref="BU467:BU482" si="231">AVERAGE(G456:G467)</f>
        <v>1789106.3393765816</v>
      </c>
      <c r="BV467" s="15">
        <f>AVERAGE([6]TOTAL_PEF!$G456:$G467)</f>
        <v>1838722.6666666667</v>
      </c>
    </row>
    <row r="468" spans="1:74">
      <c r="A468" s="2">
        <f t="shared" si="227"/>
        <v>2029</v>
      </c>
      <c r="B468" s="2">
        <f t="shared" si="228"/>
        <v>10</v>
      </c>
      <c r="C468" s="7">
        <f t="shared" si="218"/>
        <v>1120</v>
      </c>
      <c r="D468" s="7">
        <f t="shared" si="219"/>
        <v>6618</v>
      </c>
      <c r="E468" s="7">
        <f t="shared" si="220"/>
        <v>11734</v>
      </c>
      <c r="G468" s="30">
        <f>'Billing Mo'!Y468</f>
        <v>1797300.8433437401</v>
      </c>
      <c r="H468" s="30">
        <f>'Billing Mo'!Z468</f>
        <v>198447</v>
      </c>
      <c r="I468" s="30">
        <f>'Billing Mo'!AC468</f>
        <v>25674</v>
      </c>
      <c r="J468" s="163">
        <f t="shared" si="225"/>
        <v>3895343</v>
      </c>
      <c r="K468" s="28">
        <f>ROUND('Billing Mo'!AE468+'Billing Mo'!AD468+'Billing Mo'!BM468-'Billing Mo'!BU468,0)</f>
        <v>2012500</v>
      </c>
      <c r="L468" s="28">
        <f>ROUND('Billing Mo'!AF468+'Billing Mo'!BQ468-'Billing Mo'!BY468,0)</f>
        <v>1313312</v>
      </c>
      <c r="M468" s="31">
        <f t="shared" si="221"/>
        <v>266640</v>
      </c>
      <c r="N468" s="28">
        <f>'Billing Mo'!AH468</f>
        <v>143927</v>
      </c>
      <c r="O468" s="28">
        <f>'Billing Mo'!AI468</f>
        <v>122713</v>
      </c>
      <c r="P468" s="28">
        <f>ROUND('Billing Mo'!AJ468,0)</f>
        <v>1643</v>
      </c>
      <c r="Q468" s="28">
        <f>ROUND('Billing Mo'!AK468,0)</f>
        <v>301248</v>
      </c>
      <c r="AG468" s="15">
        <f t="shared" si="222"/>
        <v>22344885</v>
      </c>
      <c r="AH468" s="14">
        <f>[6]TOTAL_PEF!$AG468</f>
        <v>23896024.71991225</v>
      </c>
      <c r="AL468" s="25">
        <f t="shared" si="223"/>
        <v>14914572</v>
      </c>
      <c r="AM468" s="14">
        <f>[6]TOTAL_PEF!$AL468</f>
        <v>14008575.0013716</v>
      </c>
      <c r="AN468" s="15"/>
      <c r="AQ468" s="25">
        <f t="shared" si="224"/>
        <v>3379116</v>
      </c>
      <c r="AR468" s="14">
        <f>[6]TOTAL_PEF!$AQ468</f>
        <v>3731620</v>
      </c>
      <c r="AV468" s="14">
        <f t="shared" si="230"/>
        <v>12480.522577588099</v>
      </c>
      <c r="AW468" s="14">
        <f>[6]TOTAL_PEF!$AV468</f>
        <v>12983.239627117417</v>
      </c>
      <c r="BA468" s="14">
        <f t="shared" si="226"/>
        <v>75416.042781650001</v>
      </c>
      <c r="BB468" s="14">
        <f>[6]TOTAL_PEF!$BA468</f>
        <v>64799.314479201043</v>
      </c>
      <c r="BF468" s="15">
        <f>SUM(TOTAL_PEF_B!O457:O468)</f>
        <v>1515456</v>
      </c>
      <c r="BG468" s="14">
        <f>[6]TOTAL_PEF!$BF468</f>
        <v>1825322</v>
      </c>
      <c r="BK468" s="15">
        <f>SUM('Billing Mo'!AH457:AH468)</f>
        <v>1726000</v>
      </c>
      <c r="BL468" s="14">
        <f>[6]TOTAL_PEF!$BK468</f>
        <v>1350000</v>
      </c>
      <c r="BM468" s="14"/>
      <c r="BP468" s="14">
        <f t="shared" si="229"/>
        <v>43899709</v>
      </c>
      <c r="BQ468" s="14">
        <f>[6]TOTAL_PEF!$BP468</f>
        <v>44835517.860578306</v>
      </c>
      <c r="BR468" s="14"/>
      <c r="BU468" s="15">
        <f t="shared" si="231"/>
        <v>1790380.5598754201</v>
      </c>
      <c r="BV468" s="15">
        <f>AVERAGE([6]TOTAL_PEF!$G457:$G468)</f>
        <v>1840528.6666666667</v>
      </c>
    </row>
    <row r="469" spans="1:74">
      <c r="A469" s="2">
        <f t="shared" si="227"/>
        <v>2029</v>
      </c>
      <c r="B469" s="2">
        <f t="shared" si="228"/>
        <v>11</v>
      </c>
      <c r="C469" s="7">
        <f t="shared" si="218"/>
        <v>918</v>
      </c>
      <c r="D469" s="7">
        <f t="shared" si="219"/>
        <v>6151</v>
      </c>
      <c r="E469" s="7">
        <f t="shared" si="220"/>
        <v>11131</v>
      </c>
      <c r="G469" s="30">
        <f>'Billing Mo'!Y469</f>
        <v>1798516.44432572</v>
      </c>
      <c r="H469" s="30">
        <f>'Billing Mo'!Z469</f>
        <v>198564</v>
      </c>
      <c r="I469" s="30">
        <f>'Billing Mo'!AC469</f>
        <v>25710</v>
      </c>
      <c r="J469" s="163">
        <f t="shared" si="225"/>
        <v>3437175</v>
      </c>
      <c r="K469" s="28">
        <f>ROUND('Billing Mo'!AE469+'Billing Mo'!AD469+'Billing Mo'!BM469-'Billing Mo'!BU469,0)</f>
        <v>1650249</v>
      </c>
      <c r="L469" s="28">
        <f>ROUND('Billing Mo'!AF469+'Billing Mo'!BQ469-'Billing Mo'!BY469,0)</f>
        <v>1221441</v>
      </c>
      <c r="M469" s="31">
        <f t="shared" si="221"/>
        <v>277697</v>
      </c>
      <c r="N469" s="28">
        <f>'Billing Mo'!AH469</f>
        <v>147080</v>
      </c>
      <c r="O469" s="28">
        <f>'Billing Mo'!AI469</f>
        <v>130617</v>
      </c>
      <c r="P469" s="28">
        <f>ROUND('Billing Mo'!AJ469,0)</f>
        <v>1611</v>
      </c>
      <c r="Q469" s="28">
        <f>ROUND('Billing Mo'!AK469,0)</f>
        <v>286177</v>
      </c>
      <c r="AG469" s="15">
        <f t="shared" si="222"/>
        <v>22404989</v>
      </c>
      <c r="AH469" s="14">
        <f>[6]TOTAL_PEF!$AG469</f>
        <v>23916190.751385219</v>
      </c>
      <c r="AL469" s="25">
        <f t="shared" si="223"/>
        <v>14967481</v>
      </c>
      <c r="AM469" s="14">
        <f>[6]TOTAL_PEF!$AL469</f>
        <v>14018699.475990549</v>
      </c>
      <c r="AN469" s="15"/>
      <c r="AQ469" s="25">
        <f t="shared" si="224"/>
        <v>3381552</v>
      </c>
      <c r="AR469" s="14">
        <f>[6]TOTAL_PEF!$AQ469</f>
        <v>3734901</v>
      </c>
      <c r="AV469" s="14">
        <f t="shared" si="230"/>
        <v>12505.238562439843</v>
      </c>
      <c r="AW469" s="14">
        <f>[6]TOTAL_PEF!$AV469</f>
        <v>12981.469511535695</v>
      </c>
      <c r="BA469" s="14">
        <f t="shared" si="226"/>
        <v>75635.867642748621</v>
      </c>
      <c r="BB469" s="14">
        <f>[6]TOTAL_PEF!$BA469</f>
        <v>64769.274135621745</v>
      </c>
      <c r="BF469" s="15">
        <f>SUM(TOTAL_PEF_B!O458:O469)</f>
        <v>1519082</v>
      </c>
      <c r="BG469" s="14">
        <f>[6]TOTAL_PEF!$BF469</f>
        <v>1823601</v>
      </c>
      <c r="BK469" s="15">
        <f>SUM('Billing Mo'!AH458:AH469)</f>
        <v>1726000</v>
      </c>
      <c r="BL469" s="14">
        <f>[6]TOTAL_PEF!$BK469</f>
        <v>1350000</v>
      </c>
      <c r="BM469" s="14"/>
      <c r="BP469" s="14">
        <f t="shared" si="229"/>
        <v>44018758</v>
      </c>
      <c r="BQ469" s="14">
        <f>[6]TOTAL_PEF!$BP469</f>
        <v>44867368.366670229</v>
      </c>
      <c r="BR469" s="14"/>
      <c r="BU469" s="15">
        <f t="shared" si="231"/>
        <v>1791648.2670946072</v>
      </c>
      <c r="BV469" s="15">
        <f>AVERAGE([6]TOTAL_PEF!$G458:$G469)</f>
        <v>1842333.0833333333</v>
      </c>
    </row>
    <row r="470" spans="1:74">
      <c r="A470" s="2">
        <f t="shared" si="227"/>
        <v>2029</v>
      </c>
      <c r="B470" s="2">
        <f t="shared" si="228"/>
        <v>12</v>
      </c>
      <c r="C470" s="7">
        <f t="shared" si="218"/>
        <v>846</v>
      </c>
      <c r="D470" s="7">
        <f t="shared" si="219"/>
        <v>5837</v>
      </c>
      <c r="E470" s="7">
        <f t="shared" si="220"/>
        <v>10425</v>
      </c>
      <c r="G470" s="30">
        <f>'Billing Mo'!Y470</f>
        <v>1799732.0453077001</v>
      </c>
      <c r="H470" s="30">
        <f>'Billing Mo'!Z470</f>
        <v>198682</v>
      </c>
      <c r="I470" s="30">
        <f>'Billing Mo'!AC470</f>
        <v>25660</v>
      </c>
      <c r="J470" s="163">
        <f t="shared" si="225"/>
        <v>3205616</v>
      </c>
      <c r="K470" s="28">
        <f>ROUND('Billing Mo'!AE470+'Billing Mo'!AD470+'Billing Mo'!BM470-'Billing Mo'!BU470,0)</f>
        <v>1523423</v>
      </c>
      <c r="L470" s="28">
        <f>ROUND('Billing Mo'!AF470+'Billing Mo'!BQ470-'Billing Mo'!BY470,0)</f>
        <v>1159629</v>
      </c>
      <c r="M470" s="31">
        <f t="shared" si="221"/>
        <v>253417</v>
      </c>
      <c r="N470" s="28">
        <f>'Billing Mo'!AH470</f>
        <v>133329</v>
      </c>
      <c r="O470" s="28">
        <f>'Billing Mo'!AI470</f>
        <v>120088</v>
      </c>
      <c r="P470" s="28">
        <f>ROUND('Billing Mo'!AJ470,0)</f>
        <v>1636</v>
      </c>
      <c r="Q470" s="28">
        <f>ROUND('Billing Mo'!AK470,0)</f>
        <v>267511</v>
      </c>
      <c r="AG470" s="15">
        <f t="shared" si="222"/>
        <v>22394193</v>
      </c>
      <c r="AH470" s="14">
        <f>[6]TOTAL_PEF!$AG470</f>
        <v>23935035.372047849</v>
      </c>
      <c r="AL470" s="25">
        <f t="shared" si="223"/>
        <v>15010322</v>
      </c>
      <c r="AM470" s="14">
        <f>[6]TOTAL_PEF!$AL470</f>
        <v>14028590.278241279</v>
      </c>
      <c r="AN470" s="15"/>
      <c r="AQ470" s="25">
        <f t="shared" si="224"/>
        <v>3383095</v>
      </c>
      <c r="AR470" s="14">
        <f>[6]TOTAL_PEF!$AQ470</f>
        <v>3738188</v>
      </c>
      <c r="AV470" s="14">
        <f t="shared" si="230"/>
        <v>12490.420451617843</v>
      </c>
      <c r="AW470" s="14">
        <f>[6]TOTAL_PEF!$AV470</f>
        <v>12978.99628360643</v>
      </c>
      <c r="BA470" s="14">
        <f t="shared" si="226"/>
        <v>75804.889504076127</v>
      </c>
      <c r="BB470" s="14">
        <f>[6]TOTAL_PEF!$BA470</f>
        <v>64738.30128289602</v>
      </c>
      <c r="BF470" s="15">
        <f>SUM(TOTAL_PEF_B!O459:O470)</f>
        <v>1522709</v>
      </c>
      <c r="BG470" s="14">
        <f>[6]TOTAL_PEF!$BF470</f>
        <v>1821858</v>
      </c>
      <c r="BK470" s="15">
        <f>SUM('Billing Mo'!AH459:AH470)</f>
        <v>1726000</v>
      </c>
      <c r="BL470" s="14">
        <f>[6]TOTAL_PEF!$BK470</f>
        <v>1350000</v>
      </c>
      <c r="BM470" s="14"/>
      <c r="BP470" s="14">
        <f t="shared" si="229"/>
        <v>44055947</v>
      </c>
      <c r="BQ470" s="14">
        <f>[6]TOTAL_PEF!$BP470</f>
        <v>44897647.789583586</v>
      </c>
      <c r="BR470" s="14"/>
      <c r="BU470" s="15">
        <f t="shared" si="231"/>
        <v>1792909.461034144</v>
      </c>
      <c r="BV470" s="15">
        <f>AVERAGE([6]TOTAL_PEF!$G459:$G470)</f>
        <v>1844136.0833333333</v>
      </c>
    </row>
    <row r="471" spans="1:74">
      <c r="A471" s="2">
        <f t="shared" si="227"/>
        <v>2030</v>
      </c>
      <c r="B471" s="2">
        <f t="shared" si="228"/>
        <v>1</v>
      </c>
      <c r="C471" s="7">
        <f t="shared" si="218"/>
        <v>1006</v>
      </c>
      <c r="D471" s="7">
        <f t="shared" si="219"/>
        <v>5926</v>
      </c>
      <c r="E471" s="7">
        <f t="shared" si="220"/>
        <v>10109</v>
      </c>
      <c r="G471" s="30">
        <f>'Billing Mo'!Y471</f>
        <v>1800947.6462896799</v>
      </c>
      <c r="H471" s="30">
        <f>'Billing Mo'!Z471</f>
        <v>198800</v>
      </c>
      <c r="I471" s="30">
        <f>'Billing Mo'!AC471</f>
        <v>25702</v>
      </c>
      <c r="J471" s="163">
        <f t="shared" si="225"/>
        <v>3503255</v>
      </c>
      <c r="K471" s="28">
        <f>ROUND('Billing Mo'!AE471+'Billing Mo'!AD471+'Billing Mo'!BM471-'Billing Mo'!BU471,0)</f>
        <v>1812304</v>
      </c>
      <c r="L471" s="28">
        <f>ROUND('Billing Mo'!AF471+'Billing Mo'!BQ471-'Billing Mo'!BY471,0)</f>
        <v>1178055</v>
      </c>
      <c r="M471" s="31">
        <f t="shared" si="221"/>
        <v>251439</v>
      </c>
      <c r="N471" s="28">
        <f>'Billing Mo'!AH471</f>
        <v>132420</v>
      </c>
      <c r="O471" s="28">
        <f>'Billing Mo'!AI471</f>
        <v>119019</v>
      </c>
      <c r="P471" s="28">
        <f>ROUND('Billing Mo'!AJ471,0)</f>
        <v>1634</v>
      </c>
      <c r="Q471" s="28">
        <f>ROUND('Billing Mo'!AK471,0)</f>
        <v>259823</v>
      </c>
      <c r="AG471" s="15">
        <f t="shared" si="222"/>
        <v>22383728</v>
      </c>
      <c r="AH471" s="14">
        <f>[6]TOTAL_PEF!$AG471</f>
        <v>23958073.982728999</v>
      </c>
      <c r="AL471" s="25">
        <f t="shared" si="223"/>
        <v>15030832</v>
      </c>
      <c r="AM471" s="14">
        <f>[6]TOTAL_PEF!$AL471</f>
        <v>14038265.94760545</v>
      </c>
      <c r="AN471" s="15"/>
      <c r="AQ471" s="25">
        <f t="shared" si="224"/>
        <v>3384793</v>
      </c>
      <c r="AR471" s="14">
        <f>[6]TOTAL_PEF!$AQ471</f>
        <v>3741478</v>
      </c>
      <c r="AV471" s="14">
        <f t="shared" si="230"/>
        <v>12475.852950034739</v>
      </c>
      <c r="AW471" s="14">
        <f>[6]TOTAL_PEF!$AV471</f>
        <v>12978.810442477854</v>
      </c>
      <c r="BA471" s="14">
        <f t="shared" si="226"/>
        <v>75861.281974605794</v>
      </c>
      <c r="BB471" s="14">
        <f>[6]TOTAL_PEF!$BA471</f>
        <v>64706.459718927479</v>
      </c>
      <c r="BF471" s="15">
        <f>SUM(TOTAL_PEF_B!O460:O471)</f>
        <v>1520165</v>
      </c>
      <c r="BG471" s="14">
        <f>[6]TOTAL_PEF!$BF471</f>
        <v>1820156</v>
      </c>
      <c r="BK471" s="15">
        <f>SUM('Billing Mo'!AH460:AH471)</f>
        <v>1726000</v>
      </c>
      <c r="BL471" s="14">
        <f>[6]TOTAL_PEF!$BK471</f>
        <v>1350000</v>
      </c>
      <c r="BM471" s="14"/>
      <c r="BP471" s="14">
        <f t="shared" si="229"/>
        <v>44065120</v>
      </c>
      <c r="BQ471" s="14">
        <f>[6]TOTAL_PEF!$BP471</f>
        <v>44931950.069628909</v>
      </c>
      <c r="BR471" s="14"/>
      <c r="BU471" s="15">
        <f t="shared" si="231"/>
        <v>1794164.1416940291</v>
      </c>
      <c r="BV471" s="15">
        <f>AVERAGE([6]TOTAL_PEF!$G460:$G471)</f>
        <v>1845937.5833333333</v>
      </c>
    </row>
    <row r="472" spans="1:74">
      <c r="A472" s="2">
        <f t="shared" si="227"/>
        <v>2030</v>
      </c>
      <c r="B472" s="2">
        <f t="shared" si="228"/>
        <v>2</v>
      </c>
      <c r="C472" s="7">
        <f t="shared" si="218"/>
        <v>950</v>
      </c>
      <c r="D472" s="7">
        <f t="shared" si="219"/>
        <v>5479</v>
      </c>
      <c r="E472" s="7">
        <f t="shared" si="220"/>
        <v>10060</v>
      </c>
      <c r="G472" s="30">
        <f>'Billing Mo'!Y472</f>
        <v>1802163.24727166</v>
      </c>
      <c r="H472" s="30">
        <f>'Billing Mo'!Z472</f>
        <v>198917</v>
      </c>
      <c r="I472" s="30">
        <f>'Billing Mo'!AC472</f>
        <v>25706</v>
      </c>
      <c r="J472" s="163">
        <f t="shared" si="225"/>
        <v>3318922</v>
      </c>
      <c r="K472" s="28">
        <f>ROUND('Billing Mo'!AE472+'Billing Mo'!AD472+'Billing Mo'!BM472-'Billing Mo'!BU472,0)</f>
        <v>1712089</v>
      </c>
      <c r="L472" s="28">
        <f>ROUND('Billing Mo'!AF472+'Billing Mo'!BQ472-'Billing Mo'!BY472,0)</f>
        <v>1089938</v>
      </c>
      <c r="M472" s="31">
        <f t="shared" si="221"/>
        <v>256694</v>
      </c>
      <c r="N472" s="28">
        <f>'Billing Mo'!AH472</f>
        <v>133955</v>
      </c>
      <c r="O472" s="28">
        <f>'Billing Mo'!AI472</f>
        <v>122739</v>
      </c>
      <c r="P472" s="28">
        <f>ROUND('Billing Mo'!AJ472,0)</f>
        <v>1591</v>
      </c>
      <c r="Q472" s="28">
        <f>ROUND('Billing Mo'!AK472,0)</f>
        <v>258610</v>
      </c>
      <c r="AG472" s="15">
        <f t="shared" si="222"/>
        <v>22416934</v>
      </c>
      <c r="AH472" s="14">
        <f>[6]TOTAL_PEF!$AG472</f>
        <v>23979876.553196035</v>
      </c>
      <c r="AL472" s="25">
        <f t="shared" si="223"/>
        <v>15054194</v>
      </c>
      <c r="AM472" s="14">
        <f>[6]TOTAL_PEF!$AL472</f>
        <v>14048067.746096078</v>
      </c>
      <c r="AN472" s="15"/>
      <c r="AQ472" s="25">
        <f t="shared" si="224"/>
        <v>3386422</v>
      </c>
      <c r="AR472" s="14">
        <f>[6]TOTAL_PEF!$AQ472</f>
        <v>3744770</v>
      </c>
      <c r="AV472" s="14">
        <f t="shared" si="230"/>
        <v>12485.67467578433</v>
      </c>
      <c r="AW472" s="14">
        <f>[6]TOTAL_PEF!$AV472</f>
        <v>12977.965966595206</v>
      </c>
      <c r="BA472" s="14">
        <f t="shared" si="226"/>
        <v>75932.308770932839</v>
      </c>
      <c r="BB472" s="14">
        <f>[6]TOTAL_PEF!$BA472</f>
        <v>64675.373192227351</v>
      </c>
      <c r="BF472" s="15">
        <f>SUM(TOTAL_PEF_B!O461:O472)</f>
        <v>1518504</v>
      </c>
      <c r="BG472" s="14">
        <f>[6]TOTAL_PEF!$BF472</f>
        <v>1818493</v>
      </c>
      <c r="BK472" s="15">
        <f>SUM('Billing Mo'!AH461:AH472)</f>
        <v>1726000</v>
      </c>
      <c r="BL472" s="14">
        <f>[6]TOTAL_PEF!$BK472</f>
        <v>1350000</v>
      </c>
      <c r="BM472" s="14"/>
      <c r="BP472" s="14">
        <f t="shared" si="229"/>
        <v>44121630</v>
      </c>
      <c r="BQ472" s="14">
        <f>[6]TOTAL_PEF!$BP472</f>
        <v>44965183.438586578</v>
      </c>
      <c r="BR472" s="14"/>
      <c r="BU472" s="15">
        <f t="shared" si="231"/>
        <v>1795412.3090742633</v>
      </c>
      <c r="BV472" s="15">
        <f>AVERAGE([6]TOTAL_PEF!$G461:$G472)</f>
        <v>1847737.6666666667</v>
      </c>
    </row>
    <row r="473" spans="1:74">
      <c r="A473" s="2">
        <f t="shared" si="227"/>
        <v>2030</v>
      </c>
      <c r="B473" s="2">
        <f t="shared" si="228"/>
        <v>3</v>
      </c>
      <c r="C473" s="7">
        <f t="shared" si="218"/>
        <v>851</v>
      </c>
      <c r="D473" s="7">
        <f t="shared" si="219"/>
        <v>5494</v>
      </c>
      <c r="E473" s="7">
        <f t="shared" si="220"/>
        <v>10114</v>
      </c>
      <c r="G473" s="30">
        <f>'Billing Mo'!Y473</f>
        <v>1803378.8482536401</v>
      </c>
      <c r="H473" s="30">
        <f>'Billing Mo'!Z473</f>
        <v>199035</v>
      </c>
      <c r="I473" s="30">
        <f>'Billing Mo'!AC473</f>
        <v>25696</v>
      </c>
      <c r="J473" s="163">
        <f t="shared" si="225"/>
        <v>3143984</v>
      </c>
      <c r="K473" s="28">
        <f>ROUND('Billing Mo'!AE473+'Billing Mo'!AD473+'Billing Mo'!BM473-'Billing Mo'!BU473,0)</f>
        <v>1533828</v>
      </c>
      <c r="L473" s="28">
        <f>ROUND('Billing Mo'!AF473+'Billing Mo'!BQ473-'Billing Mo'!BY473,0)</f>
        <v>1093414</v>
      </c>
      <c r="M473" s="31">
        <f t="shared" si="221"/>
        <v>255206</v>
      </c>
      <c r="N473" s="28">
        <f>'Billing Mo'!AH473</f>
        <v>135956</v>
      </c>
      <c r="O473" s="28">
        <f>'Billing Mo'!AI473</f>
        <v>119250</v>
      </c>
      <c r="P473" s="28">
        <f>ROUND('Billing Mo'!AJ473,0)</f>
        <v>1637</v>
      </c>
      <c r="Q473" s="28">
        <f>ROUND('Billing Mo'!AK473,0)</f>
        <v>259899</v>
      </c>
      <c r="AG473" s="15">
        <f t="shared" si="222"/>
        <v>22434657</v>
      </c>
      <c r="AH473" s="14">
        <f>[6]TOTAL_PEF!$AG473</f>
        <v>23999703.900566809</v>
      </c>
      <c r="AL473" s="25">
        <f t="shared" si="223"/>
        <v>15066278</v>
      </c>
      <c r="AM473" s="14">
        <f>[6]TOTAL_PEF!$AL473</f>
        <v>14057952.421281334</v>
      </c>
      <c r="AN473" s="15"/>
      <c r="AQ473" s="25">
        <f t="shared" si="224"/>
        <v>3387566</v>
      </c>
      <c r="AR473" s="14">
        <f>[6]TOTAL_PEF!$AQ473</f>
        <v>3748063</v>
      </c>
      <c r="AV473" s="14">
        <f t="shared" si="230"/>
        <v>12486.910367734903</v>
      </c>
      <c r="AW473" s="14">
        <f>[6]TOTAL_PEF!$AV473</f>
        <v>12976.066287917129</v>
      </c>
      <c r="BA473" s="14">
        <f t="shared" si="226"/>
        <v>75946.684724072868</v>
      </c>
      <c r="BB473" s="14">
        <f>[6]TOTAL_PEF!$BA473</f>
        <v>64644.79045644444</v>
      </c>
      <c r="BF473" s="15">
        <f>SUM(TOTAL_PEF_B!O462:O473)</f>
        <v>1515542</v>
      </c>
      <c r="BG473" s="14">
        <f>[6]TOTAL_PEF!$BF473</f>
        <v>1816885</v>
      </c>
      <c r="BK473" s="15">
        <f>SUM('Billing Mo'!AH462:AH473)</f>
        <v>1726000</v>
      </c>
      <c r="BL473" s="14">
        <f>[6]TOTAL_PEF!$BK473</f>
        <v>1350000</v>
      </c>
      <c r="BM473" s="14"/>
      <c r="BP473" s="14">
        <f t="shared" si="229"/>
        <v>44149593</v>
      </c>
      <c r="BQ473" s="14">
        <f>[6]TOTAL_PEF!$BP473</f>
        <v>44996580.4611426</v>
      </c>
      <c r="BR473" s="14"/>
      <c r="BU473" s="15">
        <f t="shared" si="231"/>
        <v>1796653.963174847</v>
      </c>
      <c r="BV473" s="15">
        <f>AVERAGE([6]TOTAL_PEF!$G462:$G473)</f>
        <v>1849536.1666666667</v>
      </c>
    </row>
    <row r="474" spans="1:74">
      <c r="A474" s="2">
        <f t="shared" si="227"/>
        <v>2030</v>
      </c>
      <c r="B474" s="2">
        <f t="shared" si="228"/>
        <v>4</v>
      </c>
      <c r="C474" s="7">
        <f t="shared" si="218"/>
        <v>842</v>
      </c>
      <c r="D474" s="7">
        <f t="shared" si="219"/>
        <v>5959</v>
      </c>
      <c r="E474" s="7">
        <f t="shared" si="220"/>
        <v>10334</v>
      </c>
      <c r="G474" s="30">
        <f>'Billing Mo'!Y474</f>
        <v>1804594.44923562</v>
      </c>
      <c r="H474" s="30">
        <f>'Billing Mo'!Z474</f>
        <v>199152</v>
      </c>
      <c r="I474" s="30">
        <f>'Billing Mo'!AC474</f>
        <v>25655</v>
      </c>
      <c r="J474" s="163">
        <f t="shared" si="225"/>
        <v>3247077</v>
      </c>
      <c r="K474" s="28">
        <f>ROUND('Billing Mo'!AE474+'Billing Mo'!AD474+'Billing Mo'!BM474-'Billing Mo'!BU474,0)</f>
        <v>1519765</v>
      </c>
      <c r="L474" s="28">
        <f>ROUND('Billing Mo'!AF474+'Billing Mo'!BQ474-'Billing Mo'!BY474,0)</f>
        <v>1186764</v>
      </c>
      <c r="M474" s="31">
        <f t="shared" si="221"/>
        <v>273804</v>
      </c>
      <c r="N474" s="28">
        <f>'Billing Mo'!AH474</f>
        <v>143569</v>
      </c>
      <c r="O474" s="28">
        <f>'Billing Mo'!AI474</f>
        <v>130235</v>
      </c>
      <c r="P474" s="28">
        <f>ROUND('Billing Mo'!AJ474,0)</f>
        <v>1613</v>
      </c>
      <c r="Q474" s="28">
        <f>ROUND('Billing Mo'!AK474,0)</f>
        <v>265131</v>
      </c>
      <c r="AG474" s="15">
        <f t="shared" si="222"/>
        <v>22444365</v>
      </c>
      <c r="AH474" s="14">
        <f>[6]TOTAL_PEF!$AG474</f>
        <v>24020305.046520092</v>
      </c>
      <c r="AL474" s="25">
        <f t="shared" si="223"/>
        <v>15087941</v>
      </c>
      <c r="AM474" s="14">
        <f>[6]TOTAL_PEF!$AL474</f>
        <v>14067850.811016059</v>
      </c>
      <c r="AN474" s="15"/>
      <c r="AQ474" s="25">
        <f t="shared" si="224"/>
        <v>3388467</v>
      </c>
      <c r="AR474" s="14">
        <f>[6]TOTAL_PEF!$AQ474</f>
        <v>3751359</v>
      </c>
      <c r="AV474" s="14">
        <f t="shared" si="230"/>
        <v>12483.731588404291</v>
      </c>
      <c r="AW474" s="14">
        <f>[6]TOTAL_PEF!$AV474</f>
        <v>12974.598780493277</v>
      </c>
      <c r="BA474" s="14">
        <f t="shared" si="226"/>
        <v>76009.61878753404</v>
      </c>
      <c r="BB474" s="14">
        <f>[6]TOTAL_PEF!$BA474</f>
        <v>64614.392001117907</v>
      </c>
      <c r="BF474" s="15">
        <f>SUM(TOTAL_PEF_B!O463:O474)</f>
        <v>1514805</v>
      </c>
      <c r="BG474" s="14">
        <f>[6]TOTAL_PEF!$BF474</f>
        <v>1815280</v>
      </c>
      <c r="BK474" s="15">
        <f>SUM('Billing Mo'!AH463:AH474)</f>
        <v>1726000</v>
      </c>
      <c r="BL474" s="14">
        <f>[6]TOTAL_PEF!$BK474</f>
        <v>1350000</v>
      </c>
      <c r="BM474" s="14"/>
      <c r="BP474" s="14">
        <f t="shared" si="229"/>
        <v>44181102</v>
      </c>
      <c r="BQ474" s="14">
        <f>[6]TOTAL_PEF!$BP474</f>
        <v>45028770.99683062</v>
      </c>
      <c r="BR474" s="14"/>
      <c r="BU474" s="15">
        <f t="shared" si="231"/>
        <v>1797889.1039957795</v>
      </c>
      <c r="BV474" s="15">
        <f>AVERAGE([6]TOTAL_PEF!$G463:$G474)</f>
        <v>1851333.1666666667</v>
      </c>
    </row>
    <row r="475" spans="1:74">
      <c r="A475" s="2">
        <f t="shared" si="227"/>
        <v>2030</v>
      </c>
      <c r="B475" s="2">
        <f t="shared" si="228"/>
        <v>5</v>
      </c>
      <c r="C475" s="7">
        <f t="shared" si="218"/>
        <v>960</v>
      </c>
      <c r="D475" s="7">
        <f t="shared" si="219"/>
        <v>6417</v>
      </c>
      <c r="E475" s="7">
        <f t="shared" si="220"/>
        <v>10884</v>
      </c>
      <c r="G475" s="30">
        <f>'Billing Mo'!Y475</f>
        <v>1805810.0502176001</v>
      </c>
      <c r="H475" s="30">
        <f>'Billing Mo'!Z475</f>
        <v>199269</v>
      </c>
      <c r="I475" s="30">
        <f>'Billing Mo'!AC475</f>
        <v>25689</v>
      </c>
      <c r="J475" s="163">
        <f t="shared" si="225"/>
        <v>3572475</v>
      </c>
      <c r="K475" s="28">
        <f>ROUND('Billing Mo'!AE475+'Billing Mo'!AD475+'Billing Mo'!BM475-'Billing Mo'!BU475,0)</f>
        <v>1733156</v>
      </c>
      <c r="L475" s="28">
        <f>ROUND('Billing Mo'!AF475+'Billing Mo'!BQ475-'Billing Mo'!BY475,0)</f>
        <v>1278744</v>
      </c>
      <c r="M475" s="31">
        <f t="shared" si="221"/>
        <v>279374</v>
      </c>
      <c r="N475" s="28">
        <f>'Billing Mo'!AH475</f>
        <v>146935</v>
      </c>
      <c r="O475" s="28">
        <f>'Billing Mo'!AI475</f>
        <v>132439</v>
      </c>
      <c r="P475" s="28">
        <f>ROUND('Billing Mo'!AJ475,0)</f>
        <v>1593</v>
      </c>
      <c r="Q475" s="28">
        <f>ROUND('Billing Mo'!AK475,0)</f>
        <v>279608</v>
      </c>
      <c r="AG475" s="15">
        <f t="shared" si="222"/>
        <v>22476604</v>
      </c>
      <c r="AH475" s="14">
        <f>[6]TOTAL_PEF!$AG475</f>
        <v>24044113.351804066</v>
      </c>
      <c r="AL475" s="25">
        <f t="shared" si="223"/>
        <v>15143042</v>
      </c>
      <c r="AM475" s="14">
        <f>[6]TOTAL_PEF!$AL475</f>
        <v>14077721.497960085</v>
      </c>
      <c r="AN475" s="15"/>
      <c r="AQ475" s="25">
        <f t="shared" si="224"/>
        <v>3388631</v>
      </c>
      <c r="AR475" s="14">
        <f>[6]TOTAL_PEF!$AQ475</f>
        <v>3754659</v>
      </c>
      <c r="AV475" s="14">
        <f t="shared" si="230"/>
        <v>12493.125717124307</v>
      </c>
      <c r="AW475" s="14">
        <f>[6]TOTAL_PEF!$AV475</f>
        <v>12974.875876424334</v>
      </c>
      <c r="BA475" s="14">
        <f t="shared" si="226"/>
        <v>76241.146844650008</v>
      </c>
      <c r="BB475" s="14">
        <f>[6]TOTAL_PEF!$BA475</f>
        <v>64584.011790141776</v>
      </c>
      <c r="BF475" s="15">
        <f>SUM(TOTAL_PEF_B!O464:O475)</f>
        <v>1522025</v>
      </c>
      <c r="BG475" s="14">
        <f>[6]TOTAL_PEF!$BF475</f>
        <v>1813672</v>
      </c>
      <c r="BK475" s="15">
        <f>SUM('Billing Mo'!AH464:AH475)</f>
        <v>1726000</v>
      </c>
      <c r="BL475" s="14">
        <f>[6]TOTAL_PEF!$BK475</f>
        <v>1350000</v>
      </c>
      <c r="BM475" s="14"/>
      <c r="BP475" s="14">
        <f t="shared" si="229"/>
        <v>44275800</v>
      </c>
      <c r="BQ475" s="14">
        <f>[6]TOTAL_PEF!$BP475</f>
        <v>45064141.989058614</v>
      </c>
      <c r="BR475" s="14"/>
      <c r="BU475" s="15">
        <f t="shared" si="231"/>
        <v>1799117.7315370608</v>
      </c>
      <c r="BV475" s="15">
        <f>AVERAGE([6]TOTAL_PEF!$G464:$G475)</f>
        <v>1853128.5833333333</v>
      </c>
    </row>
    <row r="476" spans="1:74">
      <c r="A476" s="2">
        <f t="shared" si="227"/>
        <v>2030</v>
      </c>
      <c r="B476" s="2">
        <f t="shared" si="228"/>
        <v>6</v>
      </c>
      <c r="C476" s="7">
        <f t="shared" si="218"/>
        <v>1158</v>
      </c>
      <c r="D476" s="7">
        <f t="shared" si="219"/>
        <v>6928</v>
      </c>
      <c r="E476" s="7">
        <f t="shared" si="220"/>
        <v>11879</v>
      </c>
      <c r="G476" s="30">
        <f>'Billing Mo'!Y476</f>
        <v>1807025.6511995799</v>
      </c>
      <c r="H476" s="30">
        <f>'Billing Mo'!Z476</f>
        <v>199387</v>
      </c>
      <c r="I476" s="30">
        <f>'Billing Mo'!AC476</f>
        <v>25639</v>
      </c>
      <c r="J476" s="163">
        <f t="shared" si="225"/>
        <v>4063909</v>
      </c>
      <c r="K476" s="28">
        <f>ROUND('Billing Mo'!AE476+'Billing Mo'!AD476+'Billing Mo'!BM476-'Billing Mo'!BU476,0)</f>
        <v>2092049</v>
      </c>
      <c r="L476" s="28">
        <f>ROUND('Billing Mo'!AF476+'Billing Mo'!BQ476-'Billing Mo'!BY476,0)</f>
        <v>1381439</v>
      </c>
      <c r="M476" s="31">
        <f t="shared" si="221"/>
        <v>284230</v>
      </c>
      <c r="N476" s="28">
        <f>'Billing Mo'!AH476</f>
        <v>153144</v>
      </c>
      <c r="O476" s="28">
        <f>'Billing Mo'!AI476</f>
        <v>131086</v>
      </c>
      <c r="P476" s="28">
        <f>ROUND('Billing Mo'!AJ476,0)</f>
        <v>1613</v>
      </c>
      <c r="Q476" s="28">
        <f>ROUND('Billing Mo'!AK476,0)</f>
        <v>304578</v>
      </c>
      <c r="AG476" s="15">
        <f t="shared" si="222"/>
        <v>22462833</v>
      </c>
      <c r="AH476" s="14">
        <f>[6]TOTAL_PEF!$AG476</f>
        <v>24073763.886525877</v>
      </c>
      <c r="AL476" s="25">
        <f t="shared" si="223"/>
        <v>15158015</v>
      </c>
      <c r="AM476" s="14">
        <f>[6]TOTAL_PEF!$AL476</f>
        <v>14087611.174908463</v>
      </c>
      <c r="AN476" s="15"/>
      <c r="AQ476" s="25">
        <f t="shared" si="224"/>
        <v>3388610</v>
      </c>
      <c r="AR476" s="14">
        <f>[6]TOTAL_PEF!$AQ476</f>
        <v>3757960</v>
      </c>
      <c r="AV476" s="14">
        <f t="shared" si="230"/>
        <v>12476.995969633017</v>
      </c>
      <c r="AW476" s="14">
        <f>[6]TOTAL_PEF!$AV476</f>
        <v>12978.313092893082</v>
      </c>
      <c r="BA476" s="14">
        <f t="shared" si="226"/>
        <v>76270.77153761583</v>
      </c>
      <c r="BB476" s="14">
        <f>[6]TOTAL_PEF!$BA476</f>
        <v>64553.838965658077</v>
      </c>
      <c r="BF476" s="15">
        <f>SUM(TOTAL_PEF_B!O465:O476)</f>
        <v>1519111</v>
      </c>
      <c r="BG476" s="14">
        <f>[6]TOTAL_PEF!$BF476</f>
        <v>1812052</v>
      </c>
      <c r="BK476" s="15">
        <f>SUM('Billing Mo'!AH465:AH476)</f>
        <v>1726000</v>
      </c>
      <c r="BL476" s="14">
        <f>[6]TOTAL_PEF!$BK476</f>
        <v>1350000</v>
      </c>
      <c r="BM476" s="14"/>
      <c r="BP476" s="14">
        <f t="shared" si="229"/>
        <v>44274040</v>
      </c>
      <c r="BQ476" s="14">
        <f>[6]TOTAL_PEF!$BP476</f>
        <v>45105363.200728804</v>
      </c>
      <c r="BR476" s="14"/>
      <c r="BU476" s="15">
        <f t="shared" si="231"/>
        <v>1800339.8457986915</v>
      </c>
      <c r="BV476" s="15">
        <f>AVERAGE([6]TOTAL_PEF!$G465:$G476)</f>
        <v>1854922.4166666667</v>
      </c>
    </row>
    <row r="477" spans="1:74">
      <c r="A477" s="2">
        <f t="shared" si="227"/>
        <v>2030</v>
      </c>
      <c r="B477" s="2">
        <f t="shared" si="228"/>
        <v>7</v>
      </c>
      <c r="C477" s="7">
        <f t="shared" si="218"/>
        <v>1242</v>
      </c>
      <c r="D477" s="7">
        <f t="shared" si="219"/>
        <v>7102</v>
      </c>
      <c r="E477" s="7">
        <f t="shared" si="220"/>
        <v>11398</v>
      </c>
      <c r="G477" s="30">
        <f>'Billing Mo'!Y477</f>
        <v>1808241.25218156</v>
      </c>
      <c r="H477" s="30">
        <f>'Billing Mo'!Z477</f>
        <v>199504</v>
      </c>
      <c r="I477" s="30">
        <f>'Billing Mo'!AC477</f>
        <v>25612</v>
      </c>
      <c r="J477" s="163">
        <f t="shared" si="225"/>
        <v>4225506</v>
      </c>
      <c r="K477" s="28">
        <f>ROUND('Billing Mo'!AE477+'Billing Mo'!AD477+'Billing Mo'!BM477-'Billing Mo'!BU477,0)</f>
        <v>2246235</v>
      </c>
      <c r="L477" s="28">
        <f>ROUND('Billing Mo'!AF477+'Billing Mo'!BQ477-'Billing Mo'!BY477,0)</f>
        <v>1416869</v>
      </c>
      <c r="M477" s="31">
        <f t="shared" si="221"/>
        <v>268861</v>
      </c>
      <c r="N477" s="28">
        <f>'Billing Mo'!AH477</f>
        <v>148775</v>
      </c>
      <c r="O477" s="28">
        <f>'Billing Mo'!AI477</f>
        <v>120086</v>
      </c>
      <c r="P477" s="28">
        <f>ROUND('Billing Mo'!AJ477,0)</f>
        <v>1613</v>
      </c>
      <c r="Q477" s="28">
        <f>ROUND('Billing Mo'!AK477,0)</f>
        <v>291928</v>
      </c>
      <c r="AG477" s="15">
        <f t="shared" si="222"/>
        <v>22461485</v>
      </c>
      <c r="AH477" s="14">
        <f>[6]TOTAL_PEF!$AG477</f>
        <v>24106151.68604631</v>
      </c>
      <c r="AL477" s="25">
        <f t="shared" si="223"/>
        <v>15173723</v>
      </c>
      <c r="AM477" s="14">
        <f>[6]TOTAL_PEF!$AL477</f>
        <v>14097443.253580067</v>
      </c>
      <c r="AN477" s="15"/>
      <c r="AQ477" s="25">
        <f t="shared" si="224"/>
        <v>3389679</v>
      </c>
      <c r="AR477" s="14">
        <f>[6]TOTAL_PEF!$AQ477</f>
        <v>3761261</v>
      </c>
      <c r="AV477" s="14">
        <f t="shared" si="230"/>
        <v>12467.828864295043</v>
      </c>
      <c r="AW477" s="14">
        <f>[6]TOTAL_PEF!$AV477</f>
        <v>12983.228407081007</v>
      </c>
      <c r="BA477" s="14">
        <f t="shared" si="226"/>
        <v>76304.3765772365</v>
      </c>
      <c r="BB477" s="14">
        <f>[6]TOTAL_PEF!$BA477</f>
        <v>64523.546800436488</v>
      </c>
      <c r="BF477" s="15">
        <f>SUM(TOTAL_PEF_B!O466:O477)</f>
        <v>1515322</v>
      </c>
      <c r="BG477" s="14">
        <f>[6]TOTAL_PEF!$BF477</f>
        <v>1810418</v>
      </c>
      <c r="BK477" s="15">
        <f>SUM('Billing Mo'!AH466:AH477)</f>
        <v>1726000</v>
      </c>
      <c r="BL477" s="14">
        <f>[6]TOTAL_PEF!$BK477</f>
        <v>1350000</v>
      </c>
      <c r="BM477" s="14"/>
      <c r="BP477" s="14">
        <f t="shared" si="229"/>
        <v>44285654</v>
      </c>
      <c r="BQ477" s="14">
        <f>[6]TOTAL_PEF!$BP477</f>
        <v>45149250.078920841</v>
      </c>
      <c r="BR477" s="14"/>
      <c r="BU477" s="15">
        <f t="shared" si="231"/>
        <v>1801555.4467806707</v>
      </c>
      <c r="BV477" s="15">
        <f>AVERAGE([6]TOTAL_PEF!$G466:$G477)</f>
        <v>1856714.75</v>
      </c>
    </row>
    <row r="478" spans="1:74">
      <c r="A478" s="2">
        <f t="shared" si="227"/>
        <v>2030</v>
      </c>
      <c r="B478" s="2">
        <f t="shared" si="228"/>
        <v>8</v>
      </c>
      <c r="C478" s="7">
        <f t="shared" si="218"/>
        <v>1252</v>
      </c>
      <c r="D478" s="7">
        <f t="shared" si="219"/>
        <v>7049</v>
      </c>
      <c r="E478" s="7">
        <f t="shared" si="220"/>
        <v>11526</v>
      </c>
      <c r="G478" s="30">
        <f>'Billing Mo'!Y478</f>
        <v>1809427.09557905</v>
      </c>
      <c r="H478" s="30">
        <f>'Billing Mo'!Z478</f>
        <v>199620</v>
      </c>
      <c r="I478" s="30">
        <f>'Billing Mo'!AC478</f>
        <v>25669</v>
      </c>
      <c r="J478" s="163">
        <f t="shared" si="225"/>
        <v>4246403</v>
      </c>
      <c r="K478" s="28">
        <f>ROUND('Billing Mo'!AE478+'Billing Mo'!AD478+'Billing Mo'!BM478-'Billing Mo'!BU478,0)</f>
        <v>2264755</v>
      </c>
      <c r="L478" s="28">
        <f>ROUND('Billing Mo'!AF478+'Billing Mo'!BQ478-'Billing Mo'!BY478,0)</f>
        <v>1407066</v>
      </c>
      <c r="M478" s="31">
        <f t="shared" si="221"/>
        <v>277092</v>
      </c>
      <c r="N478" s="28">
        <f>'Billing Mo'!AH478</f>
        <v>155490</v>
      </c>
      <c r="O478" s="28">
        <f>'Billing Mo'!AI478</f>
        <v>121602</v>
      </c>
      <c r="P478" s="28">
        <f>ROUND('Billing Mo'!AJ478,0)</f>
        <v>1620</v>
      </c>
      <c r="Q478" s="28">
        <f>ROUND('Billing Mo'!AK478,0)</f>
        <v>295870</v>
      </c>
      <c r="AG478" s="15">
        <f t="shared" si="222"/>
        <v>22375988</v>
      </c>
      <c r="AH478" s="14">
        <f>[6]TOTAL_PEF!$AG478</f>
        <v>24139408.885709792</v>
      </c>
      <c r="AL478" s="25">
        <f t="shared" si="223"/>
        <v>15135605</v>
      </c>
      <c r="AM478" s="14">
        <f>[6]TOTAL_PEF!$AL478</f>
        <v>14107156.989095468</v>
      </c>
      <c r="AN478" s="15"/>
      <c r="AQ478" s="25">
        <f t="shared" si="224"/>
        <v>3388492</v>
      </c>
      <c r="AR478" s="14">
        <f>[6]TOTAL_PEF!$AQ478</f>
        <v>3764558</v>
      </c>
      <c r="AV478" s="14">
        <f t="shared" si="230"/>
        <v>12412.013609307362</v>
      </c>
      <c r="AW478" s="14">
        <f>[6]TOTAL_PEF!$AV478</f>
        <v>12988.613101069537</v>
      </c>
      <c r="BA478" s="14">
        <f t="shared" si="226"/>
        <v>76067.681699505716</v>
      </c>
      <c r="BB478" s="14">
        <f>[6]TOTAL_PEF!$BA478</f>
        <v>64492.833334087249</v>
      </c>
      <c r="BF478" s="15">
        <f>SUM(TOTAL_PEF_B!O467:O478)</f>
        <v>1500958</v>
      </c>
      <c r="BG478" s="14">
        <f>[6]TOTAL_PEF!$BF478</f>
        <v>1808759</v>
      </c>
      <c r="BK478" s="15">
        <f>SUM('Billing Mo'!AH467:AH478)</f>
        <v>1726000</v>
      </c>
      <c r="BL478" s="14">
        <f>[6]TOTAL_PEF!$BK478</f>
        <v>1350000</v>
      </c>
      <c r="BM478" s="14"/>
      <c r="BP478" s="14">
        <f t="shared" si="229"/>
        <v>44146462</v>
      </c>
      <c r="BQ478" s="14">
        <f>[6]TOTAL_PEF!$BP478</f>
        <v>45193859.014099717</v>
      </c>
      <c r="BR478" s="14"/>
      <c r="BU478" s="15">
        <f t="shared" si="231"/>
        <v>1802768.5679639427</v>
      </c>
      <c r="BV478" s="15">
        <f>AVERAGE([6]TOTAL_PEF!$G467:$G478)</f>
        <v>1858505.5</v>
      </c>
    </row>
    <row r="479" spans="1:74">
      <c r="A479" s="2">
        <f t="shared" si="227"/>
        <v>2030</v>
      </c>
      <c r="B479" s="2">
        <f t="shared" si="228"/>
        <v>9</v>
      </c>
      <c r="C479" s="7">
        <f t="shared" si="218"/>
        <v>1265</v>
      </c>
      <c r="D479" s="7">
        <f t="shared" si="219"/>
        <v>7156</v>
      </c>
      <c r="E479" s="7">
        <f t="shared" si="220"/>
        <v>12477</v>
      </c>
      <c r="G479" s="30">
        <f>'Billing Mo'!Y479</f>
        <v>1810612.93897654</v>
      </c>
      <c r="H479" s="30">
        <f>'Billing Mo'!Z479</f>
        <v>199735</v>
      </c>
      <c r="I479" s="30">
        <f>'Billing Mo'!AC479</f>
        <v>25677</v>
      </c>
      <c r="J479" s="163">
        <f t="shared" si="225"/>
        <v>4321066</v>
      </c>
      <c r="K479" s="28">
        <f>ROUND('Billing Mo'!AE479+'Billing Mo'!AD479+'Billing Mo'!BM479-'Billing Mo'!BU479,0)</f>
        <v>2291079</v>
      </c>
      <c r="L479" s="28">
        <f>ROUND('Billing Mo'!AF479+'Billing Mo'!BQ479-'Billing Mo'!BY479,0)</f>
        <v>1429287</v>
      </c>
      <c r="M479" s="31">
        <f t="shared" si="221"/>
        <v>278743</v>
      </c>
      <c r="N479" s="28">
        <f>'Billing Mo'!AH479</f>
        <v>151420</v>
      </c>
      <c r="O479" s="28">
        <f>'Billing Mo'!AI479</f>
        <v>127323</v>
      </c>
      <c r="P479" s="28">
        <f>ROUND('Billing Mo'!AJ479,0)</f>
        <v>1589</v>
      </c>
      <c r="Q479" s="28">
        <f>ROUND('Billing Mo'!AK479,0)</f>
        <v>320368</v>
      </c>
      <c r="AG479" s="15">
        <f t="shared" si="222"/>
        <v>22391432</v>
      </c>
      <c r="AH479" s="14">
        <f>[6]TOTAL_PEF!$AG479</f>
        <v>24172522.093061525</v>
      </c>
      <c r="AL479" s="25">
        <f t="shared" si="223"/>
        <v>15155958</v>
      </c>
      <c r="AM479" s="14">
        <f>[6]TOTAL_PEF!$AL479</f>
        <v>14116968.601596653</v>
      </c>
      <c r="AN479" s="15"/>
      <c r="AQ479" s="25">
        <f t="shared" si="224"/>
        <v>3390751</v>
      </c>
      <c r="AR479" s="14">
        <f>[6]TOTAL_PEF!$AQ479</f>
        <v>3767854</v>
      </c>
      <c r="AV479" s="14">
        <f t="shared" si="230"/>
        <v>12412.245043603623</v>
      </c>
      <c r="AW479" s="14">
        <f>[6]TOTAL_PEF!$AV479</f>
        <v>12993.921666830021</v>
      </c>
      <c r="BA479" s="14">
        <f t="shared" si="226"/>
        <v>76125.144405117899</v>
      </c>
      <c r="BB479" s="14">
        <f>[6]TOTAL_PEF!$BA479</f>
        <v>64462.736357674476</v>
      </c>
      <c r="BF479" s="15">
        <f>SUM(TOTAL_PEF_B!O468:O479)</f>
        <v>1497197</v>
      </c>
      <c r="BG479" s="14">
        <f>[6]TOTAL_PEF!$BF479</f>
        <v>1807106</v>
      </c>
      <c r="BK479" s="15">
        <f>SUM('Billing Mo'!AH468:AH479)</f>
        <v>1726000</v>
      </c>
      <c r="BL479" s="14">
        <f>[6]TOTAL_PEF!$BK479</f>
        <v>1350000</v>
      </c>
      <c r="BM479" s="14"/>
      <c r="BP479" s="14">
        <f t="shared" si="229"/>
        <v>44180731</v>
      </c>
      <c r="BQ479" s="14">
        <f>[6]TOTAL_PEF!$BP479</f>
        <v>45238426.833952636</v>
      </c>
      <c r="BR479" s="14"/>
      <c r="BU479" s="15">
        <f t="shared" si="231"/>
        <v>1803979.2093485079</v>
      </c>
      <c r="BV479" s="15">
        <f>AVERAGE([6]TOTAL_PEF!$G468:$G479)</f>
        <v>1860294.5833333333</v>
      </c>
    </row>
    <row r="480" spans="1:74">
      <c r="A480" s="2">
        <f t="shared" si="227"/>
        <v>2030</v>
      </c>
      <c r="B480" s="2">
        <f t="shared" si="228"/>
        <v>10</v>
      </c>
      <c r="C480" s="7">
        <f t="shared" si="218"/>
        <v>1144</v>
      </c>
      <c r="D480" s="7">
        <f t="shared" si="219"/>
        <v>6759</v>
      </c>
      <c r="E480" s="7">
        <f t="shared" si="220"/>
        <v>11913</v>
      </c>
      <c r="G480" s="30">
        <f>'Billing Mo'!Y480</f>
        <v>1811798.78237404</v>
      </c>
      <c r="H480" s="30">
        <f>'Billing Mo'!Z480</f>
        <v>199849</v>
      </c>
      <c r="I480" s="30">
        <f>'Billing Mo'!AC480</f>
        <v>25701</v>
      </c>
      <c r="J480" s="163">
        <f t="shared" si="225"/>
        <v>3996700</v>
      </c>
      <c r="K480" s="28">
        <f>ROUND('Billing Mo'!AE480+'Billing Mo'!AD480+'Billing Mo'!BM480-'Billing Mo'!BU480,0)</f>
        <v>2073440</v>
      </c>
      <c r="L480" s="28">
        <f>ROUND('Billing Mo'!AF480+'Billing Mo'!BQ480-'Billing Mo'!BY480,0)</f>
        <v>1350793</v>
      </c>
      <c r="M480" s="31">
        <f t="shared" si="221"/>
        <v>264664</v>
      </c>
      <c r="N480" s="28">
        <f>'Billing Mo'!AH480</f>
        <v>143927</v>
      </c>
      <c r="O480" s="28">
        <f>'Billing Mo'!AI480</f>
        <v>120737</v>
      </c>
      <c r="P480" s="28">
        <f>ROUND('Billing Mo'!AJ480,0)</f>
        <v>1617</v>
      </c>
      <c r="Q480" s="28">
        <f>ROUND('Billing Mo'!AK480,0)</f>
        <v>306186</v>
      </c>
      <c r="AG480" s="15">
        <f t="shared" si="222"/>
        <v>22452372</v>
      </c>
      <c r="AH480" s="14">
        <f>[6]TOTAL_PEF!$AG480</f>
        <v>24201479.305579606</v>
      </c>
      <c r="AL480" s="25">
        <f t="shared" si="223"/>
        <v>15193439</v>
      </c>
      <c r="AM480" s="14">
        <f>[6]TOTAL_PEF!$AL480</f>
        <v>14126917.499612473</v>
      </c>
      <c r="AN480" s="15"/>
      <c r="AQ480" s="25">
        <f t="shared" si="224"/>
        <v>3395689</v>
      </c>
      <c r="AR480" s="14">
        <f>[6]TOTAL_PEF!$AQ480</f>
        <v>3771151</v>
      </c>
      <c r="AV480" s="14">
        <f t="shared" si="230"/>
        <v>12437.696142522118</v>
      </c>
      <c r="AW480" s="14">
        <f>[6]TOTAL_PEF!$AV480</f>
        <v>12996.999759183327</v>
      </c>
      <c r="BA480" s="14">
        <f t="shared" si="226"/>
        <v>76268.646826582073</v>
      </c>
      <c r="BB480" s="14">
        <f>[6]TOTAL_PEF!$BA480</f>
        <v>64433.384351825298</v>
      </c>
      <c r="BF480" s="15">
        <f>SUM(TOTAL_PEF_B!O469:O480)</f>
        <v>1495221</v>
      </c>
      <c r="BG480" s="14">
        <f>[6]TOTAL_PEF!$BF480</f>
        <v>1805451</v>
      </c>
      <c r="BK480" s="15">
        <f>SUM('Billing Mo'!AH469:AH480)</f>
        <v>1726000</v>
      </c>
      <c r="BL480" s="14">
        <f>[6]TOTAL_PEF!$BK480</f>
        <v>1350000</v>
      </c>
      <c r="BM480" s="14"/>
      <c r="BP480" s="14">
        <f t="shared" si="229"/>
        <v>44282088</v>
      </c>
      <c r="BQ480" s="14">
        <f>[6]TOTAL_PEF!$BP480</f>
        <v>45278974.944486536</v>
      </c>
      <c r="BR480" s="14"/>
      <c r="BU480" s="15">
        <f t="shared" si="231"/>
        <v>1805187.3709343656</v>
      </c>
      <c r="BV480" s="15">
        <f>AVERAGE([6]TOTAL_PEF!$G469:$G480)</f>
        <v>1862082</v>
      </c>
    </row>
    <row r="481" spans="1:74">
      <c r="A481" s="2">
        <f t="shared" si="227"/>
        <v>2030</v>
      </c>
      <c r="B481" s="2">
        <f t="shared" si="228"/>
        <v>11</v>
      </c>
      <c r="C481" s="7">
        <f t="shared" si="218"/>
        <v>930</v>
      </c>
      <c r="D481" s="7">
        <f t="shared" si="219"/>
        <v>6205</v>
      </c>
      <c r="E481" s="7">
        <f t="shared" si="220"/>
        <v>11315</v>
      </c>
      <c r="G481" s="30">
        <f>'Billing Mo'!Y481</f>
        <v>1812984.62577153</v>
      </c>
      <c r="H481" s="30">
        <f>'Billing Mo'!Z481</f>
        <v>199962</v>
      </c>
      <c r="I481" s="30">
        <f>'Billing Mo'!AC481</f>
        <v>25736</v>
      </c>
      <c r="J481" s="163">
        <f t="shared" si="225"/>
        <v>3490135</v>
      </c>
      <c r="K481" s="28">
        <f>ROUND('Billing Mo'!AE481+'Billing Mo'!AD481+'Billing Mo'!BM481-'Billing Mo'!BU481,0)</f>
        <v>1686153</v>
      </c>
      <c r="L481" s="28">
        <f>ROUND('Billing Mo'!AF481+'Billing Mo'!BQ481-'Billing Mo'!BY481,0)</f>
        <v>1240745</v>
      </c>
      <c r="M481" s="31">
        <f t="shared" si="221"/>
        <v>270451</v>
      </c>
      <c r="N481" s="28">
        <f>'Billing Mo'!AH481</f>
        <v>147080</v>
      </c>
      <c r="O481" s="28">
        <f>'Billing Mo'!AI481</f>
        <v>123371</v>
      </c>
      <c r="P481" s="28">
        <f>ROUND('Billing Mo'!AJ481,0)</f>
        <v>1585</v>
      </c>
      <c r="Q481" s="28">
        <f>ROUND('Billing Mo'!AK481,0)</f>
        <v>291201</v>
      </c>
      <c r="AG481" s="15">
        <f t="shared" si="222"/>
        <v>22488276</v>
      </c>
      <c r="AH481" s="14">
        <f>[6]TOTAL_PEF!$AG481</f>
        <v>24224226.612166882</v>
      </c>
      <c r="AL481" s="25">
        <f t="shared" si="223"/>
        <v>15212743</v>
      </c>
      <c r="AM481" s="14">
        <f>[6]TOTAL_PEF!$AL481</f>
        <v>14136894.891539156</v>
      </c>
      <c r="AN481" s="15"/>
      <c r="AQ481" s="25">
        <f t="shared" si="224"/>
        <v>3400713</v>
      </c>
      <c r="AR481" s="14">
        <f>[6]TOTAL_PEF!$AQ481</f>
        <v>3774453</v>
      </c>
      <c r="AV481" s="14">
        <f t="shared" si="230"/>
        <v>12449.270642465717</v>
      </c>
      <c r="AW481" s="14">
        <f>[6]TOTAL_PEF!$AV481</f>
        <v>12996.751260439094</v>
      </c>
      <c r="BA481" s="14">
        <f t="shared" si="226"/>
        <v>76320.916488566465</v>
      </c>
      <c r="BB481" s="14">
        <f>[6]TOTAL_PEF!$BA481</f>
        <v>64404.303484423806</v>
      </c>
      <c r="BF481" s="15">
        <f>SUM(TOTAL_PEF_B!O470:O481)</f>
        <v>1487975</v>
      </c>
      <c r="BG481" s="14">
        <f>[6]TOTAL_PEF!$BF481</f>
        <v>1803789</v>
      </c>
      <c r="BK481" s="15">
        <f>SUM('Billing Mo'!AH470:AH481)</f>
        <v>1726000</v>
      </c>
      <c r="BL481" s="14">
        <f>[6]TOTAL_PEF!$BK481</f>
        <v>1350000</v>
      </c>
      <c r="BM481" s="14"/>
      <c r="BP481" s="14">
        <f t="shared" si="229"/>
        <v>44335048</v>
      </c>
      <c r="BQ481" s="14">
        <f>[6]TOTAL_PEF!$BP481</f>
        <v>45313339.643000491</v>
      </c>
      <c r="BR481" s="14"/>
      <c r="BU481" s="15">
        <f t="shared" si="231"/>
        <v>1806393.0527215165</v>
      </c>
      <c r="BV481" s="15">
        <f>AVERAGE([6]TOTAL_PEF!$G470:$G481)</f>
        <v>1863867.8333333333</v>
      </c>
    </row>
    <row r="482" spans="1:74">
      <c r="A482" s="2">
        <f t="shared" si="227"/>
        <v>2030</v>
      </c>
      <c r="B482" s="2">
        <f t="shared" si="228"/>
        <v>12</v>
      </c>
      <c r="C482" s="7">
        <f t="shared" si="218"/>
        <v>859</v>
      </c>
      <c r="D482" s="7">
        <f t="shared" si="219"/>
        <v>5897</v>
      </c>
      <c r="E482" s="7">
        <f t="shared" si="220"/>
        <v>10519</v>
      </c>
      <c r="G482" s="30">
        <f>'Billing Mo'!Y482</f>
        <v>1814170.46916902</v>
      </c>
      <c r="H482" s="30">
        <f>'Billing Mo'!Z482</f>
        <v>200076</v>
      </c>
      <c r="I482" s="30">
        <f>'Billing Mo'!AC482</f>
        <v>25686</v>
      </c>
      <c r="J482" s="163">
        <f t="shared" si="225"/>
        <v>3258424</v>
      </c>
      <c r="K482" s="28">
        <f>ROUND('Billing Mo'!AE482+'Billing Mo'!AD482+'Billing Mo'!BM482-'Billing Mo'!BU482,0)</f>
        <v>1558795</v>
      </c>
      <c r="L482" s="28">
        <f>ROUND('Billing Mo'!AF482+'Billing Mo'!BQ482-'Billing Mo'!BY482,0)</f>
        <v>1179868</v>
      </c>
      <c r="M482" s="31">
        <f t="shared" si="221"/>
        <v>247968</v>
      </c>
      <c r="N482" s="28">
        <f>'Billing Mo'!AH482</f>
        <v>133329</v>
      </c>
      <c r="O482" s="28">
        <f>'Billing Mo'!AI482</f>
        <v>114639</v>
      </c>
      <c r="P482" s="28">
        <f>ROUND('Billing Mo'!AJ482,0)</f>
        <v>1610</v>
      </c>
      <c r="Q482" s="28">
        <f>ROUND('Billing Mo'!AK482,0)</f>
        <v>270183</v>
      </c>
      <c r="AG482" s="15">
        <f t="shared" si="222"/>
        <v>22523648</v>
      </c>
      <c r="AH482" s="14">
        <f>[6]TOTAL_PEF!$AG482</f>
        <v>24245706.972166494</v>
      </c>
      <c r="AL482" s="25">
        <f t="shared" si="223"/>
        <v>15232982</v>
      </c>
      <c r="AM482" s="14">
        <f>[6]TOTAL_PEF!$AL482</f>
        <v>14146695.282338126</v>
      </c>
      <c r="AQ482" s="25">
        <f t="shared" si="224"/>
        <v>3403385</v>
      </c>
      <c r="AR482" s="14">
        <f>[6]TOTAL_PEF!$AQ482</f>
        <v>3777760</v>
      </c>
      <c r="AV482" s="14">
        <f t="shared" si="230"/>
        <v>12460.552483062131</v>
      </c>
      <c r="AW482" s="14">
        <f>[6]TOTAL_PEF!$AV482</f>
        <v>12995.835757240093</v>
      </c>
      <c r="BA482" s="14">
        <f t="shared" si="226"/>
        <v>76377.940806566316</v>
      </c>
      <c r="BB482" s="14">
        <f>[6]TOTAL_PEF!$BA482</f>
        <v>64374.557610887197</v>
      </c>
      <c r="BF482" s="15">
        <f>SUM(TOTAL_PEF_B!O471:O482)</f>
        <v>1482526</v>
      </c>
      <c r="BG482" s="14">
        <f>[6]TOTAL_PEF!$BF482</f>
        <v>1802115</v>
      </c>
      <c r="BK482" s="15">
        <f>SUM('Billing Mo'!AH471:AH482)</f>
        <v>1726000</v>
      </c>
      <c r="BL482" s="14">
        <f>[6]TOTAL_PEF!$BK482</f>
        <v>1350000</v>
      </c>
      <c r="BM482" s="14"/>
      <c r="BP482" s="14">
        <f t="shared" si="229"/>
        <v>44387856</v>
      </c>
      <c r="BQ482" s="14">
        <f>[6]TOTAL_PEF!$BP482</f>
        <v>45346253.393799074</v>
      </c>
      <c r="BR482" s="14"/>
      <c r="BU482" s="15">
        <f t="shared" si="231"/>
        <v>1807596.25470996</v>
      </c>
      <c r="BV482" s="15">
        <f>AVERAGE([6]TOTAL_PEF!$G471:$G482)</f>
        <v>1865652</v>
      </c>
    </row>
    <row r="483" spans="1:74">
      <c r="A483" s="2">
        <f t="shared" si="227"/>
        <v>2031</v>
      </c>
      <c r="B483" s="2">
        <f t="shared" si="228"/>
        <v>1</v>
      </c>
      <c r="C483" s="7">
        <f t="shared" ref="C483:C546" si="232">ROUND(K483/G483*1000,0)</f>
        <v>1024</v>
      </c>
      <c r="D483" s="7">
        <f t="shared" ref="D483:D546" si="233">ROUND(L483/H483*1000,0)</f>
        <v>6074</v>
      </c>
      <c r="E483" s="7">
        <f t="shared" ref="E483:E546" si="234">ROUND(Q483/I483*1000,0)</f>
        <v>10169</v>
      </c>
      <c r="G483" s="30">
        <f>'Billing Mo'!Y483</f>
        <v>1815356.3125665199</v>
      </c>
      <c r="H483" s="30">
        <f>'Billing Mo'!Z483</f>
        <v>200189</v>
      </c>
      <c r="I483" s="30">
        <f>'Billing Mo'!AC483</f>
        <v>25727</v>
      </c>
      <c r="J483" s="163">
        <f t="shared" si="225"/>
        <v>3591856</v>
      </c>
      <c r="K483" s="28">
        <f>ROUND('Billing Mo'!AE483+'Billing Mo'!AD483+'Billing Mo'!BM483-'Billing Mo'!BU483,0)</f>
        <v>1859620</v>
      </c>
      <c r="L483" s="28">
        <f>ROUND('Billing Mo'!AF483+'Billing Mo'!BQ483-'Billing Mo'!BY483,0)</f>
        <v>1215940</v>
      </c>
      <c r="M483" s="31">
        <f t="shared" ref="M483:M546" si="235">SUM(N483:O483)</f>
        <v>253078</v>
      </c>
      <c r="N483" s="28">
        <f>'Billing Mo'!AH483</f>
        <v>132420</v>
      </c>
      <c r="O483" s="28">
        <f>'Billing Mo'!AI483</f>
        <v>120658</v>
      </c>
      <c r="P483" s="28">
        <f>ROUND('Billing Mo'!AJ483,0)</f>
        <v>1608</v>
      </c>
      <c r="Q483" s="28">
        <f>ROUND('Billing Mo'!AK483,0)</f>
        <v>261610</v>
      </c>
      <c r="AG483" s="15"/>
      <c r="AH483" s="14"/>
      <c r="AL483" s="25"/>
      <c r="AM483" s="14"/>
      <c r="AQ483" s="25"/>
      <c r="AR483" s="14"/>
      <c r="AV483" s="14"/>
      <c r="AW483" s="14"/>
      <c r="BA483" s="14"/>
      <c r="BB483" s="14"/>
      <c r="BF483" s="15"/>
      <c r="BG483" s="14"/>
      <c r="BK483" s="15"/>
      <c r="BL483" s="14"/>
      <c r="BM483" s="14"/>
      <c r="BP483" s="14"/>
      <c r="BQ483" s="14"/>
    </row>
    <row r="484" spans="1:74">
      <c r="A484" s="2">
        <f t="shared" si="227"/>
        <v>2031</v>
      </c>
      <c r="B484" s="2">
        <f t="shared" si="228"/>
        <v>2</v>
      </c>
      <c r="C484" s="7">
        <f t="shared" si="232"/>
        <v>953</v>
      </c>
      <c r="D484" s="7">
        <f t="shared" si="233"/>
        <v>5533</v>
      </c>
      <c r="E484" s="7">
        <f t="shared" si="234"/>
        <v>10119</v>
      </c>
      <c r="G484" s="30">
        <f>'Billing Mo'!Y484</f>
        <v>1816542.1559640099</v>
      </c>
      <c r="H484" s="30">
        <f>'Billing Mo'!Z484</f>
        <v>200303</v>
      </c>
      <c r="I484" s="30">
        <f>'Billing Mo'!AC484</f>
        <v>25731</v>
      </c>
      <c r="J484" s="163">
        <f t="shared" si="225"/>
        <v>3355948</v>
      </c>
      <c r="K484" s="28">
        <f>ROUND('Billing Mo'!AE484+'Billing Mo'!AD484+'Billing Mo'!BM484-'Billing Mo'!BU484,0)</f>
        <v>1731792</v>
      </c>
      <c r="L484" s="28">
        <f>ROUND('Billing Mo'!AF484+'Billing Mo'!BQ484-'Billing Mo'!BY484,0)</f>
        <v>1108252</v>
      </c>
      <c r="M484" s="31">
        <f t="shared" si="235"/>
        <v>253957</v>
      </c>
      <c r="N484" s="28">
        <f>'Billing Mo'!AH484</f>
        <v>133955</v>
      </c>
      <c r="O484" s="28">
        <f>'Billing Mo'!AI484</f>
        <v>120002</v>
      </c>
      <c r="P484" s="28">
        <f>ROUND('Billing Mo'!AJ484,0)</f>
        <v>1565</v>
      </c>
      <c r="Q484" s="28">
        <f>ROUND('Billing Mo'!AK484,0)</f>
        <v>260382</v>
      </c>
      <c r="AG484" s="15"/>
      <c r="AH484" s="14"/>
      <c r="AL484" s="25"/>
      <c r="AM484" s="14"/>
      <c r="AQ484" s="25"/>
      <c r="AR484" s="14"/>
      <c r="AV484" s="14"/>
      <c r="AW484" s="14"/>
      <c r="BA484" s="14"/>
      <c r="BB484" s="14"/>
      <c r="BF484" s="15"/>
      <c r="BG484" s="14"/>
      <c r="BK484" s="15"/>
      <c r="BL484" s="14"/>
      <c r="BM484" s="14"/>
      <c r="BP484" s="14"/>
      <c r="BQ484" s="14"/>
    </row>
    <row r="485" spans="1:74">
      <c r="A485" s="2">
        <f t="shared" si="227"/>
        <v>2031</v>
      </c>
      <c r="B485" s="2">
        <f t="shared" si="228"/>
        <v>3</v>
      </c>
      <c r="C485" s="7">
        <f t="shared" si="232"/>
        <v>855</v>
      </c>
      <c r="D485" s="7">
        <f t="shared" si="233"/>
        <v>5552</v>
      </c>
      <c r="E485" s="7">
        <f t="shared" si="234"/>
        <v>10176</v>
      </c>
      <c r="G485" s="30">
        <f>'Billing Mo'!Y485</f>
        <v>1817727.9993614999</v>
      </c>
      <c r="H485" s="30">
        <f>'Billing Mo'!Z485</f>
        <v>200416</v>
      </c>
      <c r="I485" s="30">
        <f>'Billing Mo'!AC485</f>
        <v>25721</v>
      </c>
      <c r="J485" s="163">
        <f t="shared" si="225"/>
        <v>3183207</v>
      </c>
      <c r="K485" s="28">
        <f>ROUND('Billing Mo'!AE485+'Billing Mo'!AD485+'Billing Mo'!BM485-'Billing Mo'!BU485,0)</f>
        <v>1554705</v>
      </c>
      <c r="L485" s="28">
        <f>ROUND('Billing Mo'!AF485+'Billing Mo'!BQ485-'Billing Mo'!BY485,0)</f>
        <v>1112660</v>
      </c>
      <c r="M485" s="31">
        <f t="shared" si="235"/>
        <v>252490</v>
      </c>
      <c r="N485" s="28">
        <f>'Billing Mo'!AH485</f>
        <v>135956</v>
      </c>
      <c r="O485" s="28">
        <f>'Billing Mo'!AI485</f>
        <v>116534</v>
      </c>
      <c r="P485" s="28">
        <f>ROUND('Billing Mo'!AJ485,0)</f>
        <v>1611</v>
      </c>
      <c r="Q485" s="28">
        <f>ROUND('Billing Mo'!AK485,0)</f>
        <v>261741</v>
      </c>
      <c r="AG485" s="15"/>
      <c r="AH485" s="14"/>
      <c r="AL485" s="25"/>
      <c r="AM485" s="14"/>
      <c r="AQ485" s="25"/>
      <c r="AR485" s="14"/>
      <c r="AV485" s="14"/>
      <c r="AW485" s="14"/>
      <c r="BA485" s="14"/>
      <c r="BB485" s="14"/>
      <c r="BF485" s="15"/>
      <c r="BG485" s="14"/>
      <c r="BK485" s="15"/>
      <c r="BL485" s="14"/>
      <c r="BP485" s="14"/>
      <c r="BQ485" s="14"/>
    </row>
    <row r="486" spans="1:74">
      <c r="A486" s="2">
        <f t="shared" si="227"/>
        <v>2031</v>
      </c>
      <c r="B486" s="2">
        <f t="shared" si="228"/>
        <v>4</v>
      </c>
      <c r="C486" s="7">
        <f t="shared" si="232"/>
        <v>821</v>
      </c>
      <c r="D486" s="7">
        <f t="shared" si="233"/>
        <v>5826</v>
      </c>
      <c r="E486" s="7">
        <f t="shared" si="234"/>
        <v>10385</v>
      </c>
      <c r="G486" s="30">
        <f>'Billing Mo'!Y486</f>
        <v>1818913.8427589999</v>
      </c>
      <c r="H486" s="30">
        <f>'Billing Mo'!Z486</f>
        <v>200529</v>
      </c>
      <c r="I486" s="30">
        <f>'Billing Mo'!AC486</f>
        <v>25680</v>
      </c>
      <c r="J486" s="163">
        <f t="shared" si="225"/>
        <v>3192166</v>
      </c>
      <c r="K486" s="28">
        <f>ROUND('Billing Mo'!AE486+'Billing Mo'!AD486+'Billing Mo'!BM486-'Billing Mo'!BU486,0)</f>
        <v>1493237</v>
      </c>
      <c r="L486" s="28">
        <f>ROUND('Billing Mo'!AF486+'Billing Mo'!BQ486-'Billing Mo'!BY486,0)</f>
        <v>1168371</v>
      </c>
      <c r="M486" s="31">
        <f t="shared" si="235"/>
        <v>262291</v>
      </c>
      <c r="N486" s="28">
        <f>'Billing Mo'!AH486</f>
        <v>143569</v>
      </c>
      <c r="O486" s="28">
        <f>'Billing Mo'!AI486</f>
        <v>118722</v>
      </c>
      <c r="P486" s="28">
        <f>ROUND('Billing Mo'!AJ486,0)</f>
        <v>1587</v>
      </c>
      <c r="Q486" s="28">
        <f>ROUND('Billing Mo'!AK486,0)</f>
        <v>266680</v>
      </c>
      <c r="AG486" s="15"/>
      <c r="AH486" s="14"/>
      <c r="AL486" s="25"/>
      <c r="AM486" s="14"/>
      <c r="AQ486" s="25"/>
      <c r="AR486" s="14"/>
      <c r="AV486" s="14"/>
      <c r="AW486" s="14"/>
      <c r="BA486" s="14"/>
      <c r="BB486" s="14"/>
      <c r="BF486" s="15"/>
      <c r="BG486" s="14"/>
      <c r="BK486" s="15"/>
      <c r="BL486" s="14"/>
      <c r="BP486" s="14"/>
      <c r="BQ486" s="14"/>
    </row>
    <row r="487" spans="1:74">
      <c r="A487" s="2">
        <f t="shared" si="227"/>
        <v>2031</v>
      </c>
      <c r="B487" s="2">
        <f t="shared" si="228"/>
        <v>5</v>
      </c>
      <c r="C487" s="7">
        <f t="shared" si="232"/>
        <v>948</v>
      </c>
      <c r="D487" s="7">
        <f t="shared" si="233"/>
        <v>6383</v>
      </c>
      <c r="E487" s="7">
        <f t="shared" si="234"/>
        <v>10909</v>
      </c>
      <c r="G487" s="30">
        <f>'Billing Mo'!Y487</f>
        <v>1820099.6861564899</v>
      </c>
      <c r="H487" s="30">
        <f>'Billing Mo'!Z487</f>
        <v>200643</v>
      </c>
      <c r="I487" s="30">
        <f>'Billing Mo'!AC487</f>
        <v>25714</v>
      </c>
      <c r="J487" s="163">
        <f t="shared" si="225"/>
        <v>3561413</v>
      </c>
      <c r="K487" s="28">
        <f>ROUND('Billing Mo'!AE487+'Billing Mo'!AD487+'Billing Mo'!BM487-'Billing Mo'!BU487,0)</f>
        <v>1725540</v>
      </c>
      <c r="L487" s="28">
        <f>ROUND('Billing Mo'!AF487+'Billing Mo'!BQ487-'Billing Mo'!BY487,0)</f>
        <v>1280629</v>
      </c>
      <c r="M487" s="31">
        <f t="shared" si="235"/>
        <v>273174</v>
      </c>
      <c r="N487" s="28">
        <f>'Billing Mo'!AH487</f>
        <v>146935</v>
      </c>
      <c r="O487" s="28">
        <f>'Billing Mo'!AI487</f>
        <v>126239</v>
      </c>
      <c r="P487" s="28">
        <f>ROUND('Billing Mo'!AJ487,0)</f>
        <v>1567</v>
      </c>
      <c r="Q487" s="28">
        <f>ROUND('Billing Mo'!AK487,0)</f>
        <v>280503</v>
      </c>
      <c r="AG487" s="15"/>
      <c r="AH487" s="14"/>
      <c r="AL487" s="25"/>
      <c r="AM487" s="14"/>
      <c r="AQ487" s="25"/>
      <c r="AR487" s="14"/>
      <c r="AV487" s="14"/>
      <c r="AW487" s="14"/>
      <c r="BA487" s="14"/>
      <c r="BB487" s="14"/>
      <c r="BF487" s="15"/>
      <c r="BG487" s="14"/>
      <c r="BK487" s="15"/>
      <c r="BL487" s="14"/>
      <c r="BP487" s="14"/>
      <c r="BQ487" s="14"/>
    </row>
    <row r="488" spans="1:74">
      <c r="A488" s="2">
        <f t="shared" si="227"/>
        <v>2031</v>
      </c>
      <c r="B488" s="2">
        <f t="shared" si="228"/>
        <v>6</v>
      </c>
      <c r="C488" s="7">
        <f t="shared" si="232"/>
        <v>1158</v>
      </c>
      <c r="D488" s="7">
        <f t="shared" si="233"/>
        <v>6980</v>
      </c>
      <c r="E488" s="7">
        <f t="shared" si="234"/>
        <v>11910</v>
      </c>
      <c r="G488" s="30">
        <f>'Billing Mo'!Y488</f>
        <v>1821285.5295539801</v>
      </c>
      <c r="H488" s="30">
        <f>'Billing Mo'!Z488</f>
        <v>200756</v>
      </c>
      <c r="I488" s="30">
        <f>'Billing Mo'!AC488</f>
        <v>25663</v>
      </c>
      <c r="J488" s="163">
        <f t="shared" si="225"/>
        <v>4099427</v>
      </c>
      <c r="K488" s="28">
        <f>ROUND('Billing Mo'!AE488+'Billing Mo'!AD488+'Billing Mo'!BM488-'Billing Mo'!BU488,0)</f>
        <v>2109244</v>
      </c>
      <c r="L488" s="28">
        <f>ROUND('Billing Mo'!AF488+'Billing Mo'!BQ488-'Billing Mo'!BY488,0)</f>
        <v>1401375</v>
      </c>
      <c r="M488" s="31">
        <f t="shared" si="235"/>
        <v>281580</v>
      </c>
      <c r="N488" s="28">
        <f>'Billing Mo'!AH488</f>
        <v>153144</v>
      </c>
      <c r="O488" s="28">
        <f>'Billing Mo'!AI488</f>
        <v>128436</v>
      </c>
      <c r="P488" s="28">
        <f>ROUND('Billing Mo'!AJ488,0)</f>
        <v>1587</v>
      </c>
      <c r="Q488" s="28">
        <f>ROUND('Billing Mo'!AK488,0)</f>
        <v>305641</v>
      </c>
      <c r="AG488" s="15"/>
      <c r="AH488" s="14"/>
      <c r="AL488" s="25"/>
      <c r="AM488" s="14"/>
      <c r="AQ488" s="25"/>
      <c r="AR488" s="14"/>
      <c r="AV488" s="14"/>
      <c r="AW488" s="14"/>
      <c r="BA488" s="14"/>
      <c r="BB488" s="14"/>
      <c r="BF488" s="15"/>
      <c r="BG488" s="14"/>
      <c r="BK488" s="15"/>
      <c r="BL488" s="14"/>
      <c r="BP488" s="14"/>
      <c r="BQ488" s="14"/>
    </row>
    <row r="489" spans="1:74">
      <c r="A489" s="2">
        <f t="shared" si="227"/>
        <v>2031</v>
      </c>
      <c r="B489" s="2">
        <f t="shared" si="228"/>
        <v>7</v>
      </c>
      <c r="C489" s="7">
        <f t="shared" si="232"/>
        <v>1246</v>
      </c>
      <c r="D489" s="7">
        <f t="shared" si="233"/>
        <v>7155</v>
      </c>
      <c r="E489" s="7">
        <f t="shared" si="234"/>
        <v>11448</v>
      </c>
      <c r="G489" s="30">
        <f>'Billing Mo'!Y489</f>
        <v>1822471.3729514801</v>
      </c>
      <c r="H489" s="30">
        <f>'Billing Mo'!Z489</f>
        <v>200869</v>
      </c>
      <c r="I489" s="30">
        <f>'Billing Mo'!AC489</f>
        <v>25636</v>
      </c>
      <c r="J489" s="163">
        <f t="shared" si="225"/>
        <v>4267903</v>
      </c>
      <c r="K489" s="28">
        <f>ROUND('Billing Mo'!AE489+'Billing Mo'!AD489+'Billing Mo'!BM489-'Billing Mo'!BU489,0)</f>
        <v>2269924</v>
      </c>
      <c r="L489" s="28">
        <f>ROUND('Billing Mo'!AF489+'Billing Mo'!BQ489-'Billing Mo'!BY489,0)</f>
        <v>1437120</v>
      </c>
      <c r="M489" s="31">
        <f t="shared" si="235"/>
        <v>265794</v>
      </c>
      <c r="N489" s="28">
        <f>'Billing Mo'!AH489</f>
        <v>148775</v>
      </c>
      <c r="O489" s="28">
        <f>'Billing Mo'!AI489</f>
        <v>117019</v>
      </c>
      <c r="P489" s="28">
        <f>ROUND('Billing Mo'!AJ489,0)</f>
        <v>1586</v>
      </c>
      <c r="Q489" s="28">
        <f>ROUND('Billing Mo'!AK489,0)</f>
        <v>293479</v>
      </c>
      <c r="AG489" s="15"/>
      <c r="AH489" s="14"/>
      <c r="AL489" s="25"/>
      <c r="AM489" s="14"/>
      <c r="AQ489" s="25"/>
      <c r="AR489" s="14"/>
      <c r="AV489" s="14"/>
      <c r="AW489" s="14"/>
      <c r="BA489" s="14"/>
      <c r="BB489" s="14"/>
      <c r="BF489" s="15"/>
      <c r="BG489" s="14"/>
      <c r="BK489" s="15"/>
      <c r="BL489" s="14"/>
      <c r="BP489" s="14"/>
      <c r="BQ489" s="14"/>
    </row>
    <row r="490" spans="1:74">
      <c r="A490" s="2">
        <f t="shared" si="227"/>
        <v>2031</v>
      </c>
      <c r="B490" s="2">
        <f t="shared" si="228"/>
        <v>8</v>
      </c>
      <c r="C490" s="7">
        <f t="shared" si="232"/>
        <v>1317</v>
      </c>
      <c r="D490" s="7">
        <f t="shared" si="233"/>
        <v>7452</v>
      </c>
      <c r="E490" s="7">
        <f t="shared" si="234"/>
        <v>11700</v>
      </c>
      <c r="G490" s="30">
        <f>'Billing Mo'!Y490</f>
        <v>1823627.8974512301</v>
      </c>
      <c r="H490" s="30">
        <f>'Billing Mo'!Z490</f>
        <v>200981</v>
      </c>
      <c r="I490" s="30">
        <f>'Billing Mo'!AC490</f>
        <v>25693</v>
      </c>
      <c r="J490" s="163">
        <f t="shared" si="225"/>
        <v>4488300</v>
      </c>
      <c r="K490" s="28">
        <f>ROUND('Billing Mo'!AE490+'Billing Mo'!AD490+'Billing Mo'!BM490-'Billing Mo'!BU490,0)</f>
        <v>2401142</v>
      </c>
      <c r="L490" s="28">
        <f>ROUND('Billing Mo'!AF490+'Billing Mo'!BQ490-'Billing Mo'!BY490,0)</f>
        <v>1497673</v>
      </c>
      <c r="M490" s="31">
        <f t="shared" si="235"/>
        <v>287276</v>
      </c>
      <c r="N490" s="28">
        <f>'Billing Mo'!AH490</f>
        <v>155490</v>
      </c>
      <c r="O490" s="28">
        <f>'Billing Mo'!AI490</f>
        <v>131786</v>
      </c>
      <c r="P490" s="28">
        <f>ROUND('Billing Mo'!AJ490,0)</f>
        <v>1594</v>
      </c>
      <c r="Q490" s="28">
        <f>ROUND('Billing Mo'!AK490,0)</f>
        <v>300615</v>
      </c>
      <c r="AG490" s="15"/>
      <c r="AH490" s="14"/>
      <c r="AL490" s="25"/>
      <c r="AM490" s="14"/>
      <c r="AQ490" s="25"/>
      <c r="AR490" s="14"/>
      <c r="AV490" s="14"/>
      <c r="AW490" s="14"/>
      <c r="BA490" s="14"/>
      <c r="BB490" s="14"/>
      <c r="BF490" s="15"/>
      <c r="BG490" s="14"/>
      <c r="BK490" s="15"/>
      <c r="BL490" s="14"/>
      <c r="BP490" s="14"/>
      <c r="BQ490" s="14"/>
    </row>
    <row r="491" spans="1:74">
      <c r="A491" s="2">
        <f t="shared" si="227"/>
        <v>2031</v>
      </c>
      <c r="B491" s="2">
        <f t="shared" si="228"/>
        <v>9</v>
      </c>
      <c r="C491" s="7">
        <f t="shared" si="232"/>
        <v>1273</v>
      </c>
      <c r="D491" s="7">
        <f t="shared" si="233"/>
        <v>7233</v>
      </c>
      <c r="E491" s="7">
        <f t="shared" si="234"/>
        <v>12536</v>
      </c>
      <c r="G491" s="30">
        <f>'Billing Mo'!Y491</f>
        <v>1824784.4219509901</v>
      </c>
      <c r="H491" s="30">
        <f>'Billing Mo'!Z491</f>
        <v>201092</v>
      </c>
      <c r="I491" s="30">
        <f>'Billing Mo'!AC491</f>
        <v>25700</v>
      </c>
      <c r="J491" s="163">
        <f t="shared" si="225"/>
        <v>4378019</v>
      </c>
      <c r="K491" s="28">
        <f>ROUND('Billing Mo'!AE491+'Billing Mo'!AD491+'Billing Mo'!BM491-'Billing Mo'!BU491,0)</f>
        <v>2323177</v>
      </c>
      <c r="L491" s="28">
        <f>ROUND('Billing Mo'!AF491+'Billing Mo'!BQ491-'Billing Mo'!BY491,0)</f>
        <v>1454529</v>
      </c>
      <c r="M491" s="31">
        <f t="shared" si="235"/>
        <v>276585</v>
      </c>
      <c r="N491" s="28">
        <f>'Billing Mo'!AH491</f>
        <v>151420</v>
      </c>
      <c r="O491" s="28">
        <f>'Billing Mo'!AI491</f>
        <v>125165</v>
      </c>
      <c r="P491" s="28">
        <f>ROUND('Billing Mo'!AJ491,0)</f>
        <v>1563</v>
      </c>
      <c r="Q491" s="28">
        <f>ROUND('Billing Mo'!AK491,0)</f>
        <v>322165</v>
      </c>
      <c r="AG491" s="15"/>
      <c r="AH491" s="14"/>
      <c r="AL491" s="25"/>
      <c r="AM491" s="14"/>
      <c r="AQ491" s="25"/>
      <c r="AR491" s="14"/>
      <c r="AV491" s="14"/>
      <c r="AW491" s="14"/>
      <c r="BA491" s="14"/>
      <c r="BB491" s="14"/>
      <c r="BF491" s="15"/>
      <c r="BG491" s="14"/>
      <c r="BK491" s="15"/>
      <c r="BL491" s="14"/>
      <c r="BP491" s="14"/>
      <c r="BQ491" s="14"/>
    </row>
    <row r="492" spans="1:74">
      <c r="A492" s="2">
        <f t="shared" si="227"/>
        <v>2031</v>
      </c>
      <c r="B492" s="2">
        <f t="shared" si="228"/>
        <v>10</v>
      </c>
      <c r="C492" s="7">
        <f t="shared" si="232"/>
        <v>1147</v>
      </c>
      <c r="D492" s="7">
        <f t="shared" si="233"/>
        <v>6808</v>
      </c>
      <c r="E492" s="7">
        <f t="shared" si="234"/>
        <v>11959</v>
      </c>
      <c r="G492" s="30">
        <f>'Billing Mo'!Y492</f>
        <v>1825940.9464507401</v>
      </c>
      <c r="H492" s="30">
        <f>'Billing Mo'!Z492</f>
        <v>201201</v>
      </c>
      <c r="I492" s="30">
        <f>'Billing Mo'!AC492</f>
        <v>25724</v>
      </c>
      <c r="J492" s="163">
        <f t="shared" si="225"/>
        <v>4034202</v>
      </c>
      <c r="K492" s="28">
        <f>ROUND('Billing Mo'!AE492+'Billing Mo'!AD492+'Billing Mo'!BM492-'Billing Mo'!BU492,0)</f>
        <v>2093665</v>
      </c>
      <c r="L492" s="28">
        <f>ROUND('Billing Mo'!AF492+'Billing Mo'!BQ492-'Billing Mo'!BY492,0)</f>
        <v>1369692</v>
      </c>
      <c r="M492" s="31">
        <f t="shared" si="235"/>
        <v>261627</v>
      </c>
      <c r="N492" s="28">
        <f>'Billing Mo'!AH492</f>
        <v>143927</v>
      </c>
      <c r="O492" s="28">
        <f>'Billing Mo'!AI492</f>
        <v>117700</v>
      </c>
      <c r="P492" s="28">
        <f>ROUND('Billing Mo'!AJ492,0)</f>
        <v>1591</v>
      </c>
      <c r="Q492" s="28">
        <f>ROUND('Billing Mo'!AK492,0)</f>
        <v>307627</v>
      </c>
      <c r="AG492" s="15"/>
      <c r="AH492" s="14"/>
      <c r="AL492" s="25"/>
      <c r="AM492" s="14"/>
      <c r="AQ492" s="25"/>
      <c r="AR492" s="14"/>
      <c r="AV492" s="14"/>
      <c r="AW492" s="14"/>
      <c r="BA492" s="14"/>
      <c r="BB492" s="14"/>
      <c r="BF492" s="15"/>
      <c r="BG492" s="14"/>
      <c r="BK492" s="15"/>
      <c r="BL492" s="14"/>
      <c r="BP492" s="14"/>
      <c r="BQ492" s="14"/>
    </row>
    <row r="493" spans="1:74">
      <c r="A493" s="2">
        <f t="shared" si="227"/>
        <v>2031</v>
      </c>
      <c r="B493" s="2">
        <f t="shared" si="228"/>
        <v>11</v>
      </c>
      <c r="C493" s="7">
        <f t="shared" si="232"/>
        <v>929</v>
      </c>
      <c r="D493" s="7">
        <f t="shared" si="233"/>
        <v>6230</v>
      </c>
      <c r="E493" s="7">
        <f t="shared" si="234"/>
        <v>11359</v>
      </c>
      <c r="G493" s="30">
        <f>'Billing Mo'!Y493</f>
        <v>1827097.4709505001</v>
      </c>
      <c r="H493" s="30">
        <f>'Billing Mo'!Z493</f>
        <v>201311</v>
      </c>
      <c r="I493" s="30">
        <f>'Billing Mo'!AC493</f>
        <v>25760</v>
      </c>
      <c r="J493" s="163">
        <f t="shared" si="225"/>
        <v>3512414</v>
      </c>
      <c r="K493" s="28">
        <f>ROUND('Billing Mo'!AE493+'Billing Mo'!AD493+'Billing Mo'!BM493-'Billing Mo'!BU493,0)</f>
        <v>1697555</v>
      </c>
      <c r="L493" s="28">
        <f>ROUND('Billing Mo'!AF493+'Billing Mo'!BQ493-'Billing Mo'!BY493,0)</f>
        <v>1254145</v>
      </c>
      <c r="M493" s="31">
        <f t="shared" si="235"/>
        <v>266536</v>
      </c>
      <c r="N493" s="28">
        <f>'Billing Mo'!AH493</f>
        <v>147080</v>
      </c>
      <c r="O493" s="28">
        <f>'Billing Mo'!AI493</f>
        <v>119456</v>
      </c>
      <c r="P493" s="28">
        <f>ROUND('Billing Mo'!AJ493,0)</f>
        <v>1559</v>
      </c>
      <c r="Q493" s="28">
        <f>ROUND('Billing Mo'!AK493,0)</f>
        <v>292619</v>
      </c>
      <c r="AG493" s="15"/>
      <c r="AH493" s="14"/>
      <c r="AL493" s="25"/>
      <c r="AM493" s="14"/>
      <c r="AQ493" s="25"/>
      <c r="AR493" s="14"/>
      <c r="AV493" s="14"/>
      <c r="AW493" s="14"/>
      <c r="BA493" s="14"/>
      <c r="BB493" s="14"/>
      <c r="BF493" s="15"/>
      <c r="BG493" s="14"/>
      <c r="BK493" s="15"/>
      <c r="BL493" s="14"/>
      <c r="BP493" s="14"/>
      <c r="BQ493" s="14"/>
    </row>
    <row r="494" spans="1:74">
      <c r="A494" s="2">
        <f t="shared" si="227"/>
        <v>2031</v>
      </c>
      <c r="B494" s="2">
        <f t="shared" si="228"/>
        <v>12</v>
      </c>
      <c r="C494" s="7">
        <f t="shared" si="232"/>
        <v>912</v>
      </c>
      <c r="D494" s="7">
        <f t="shared" si="233"/>
        <v>6056</v>
      </c>
      <c r="E494" s="7">
        <f t="shared" si="234"/>
        <v>10586</v>
      </c>
      <c r="G494" s="30">
        <f>'Billing Mo'!Y494</f>
        <v>1828253.9954502599</v>
      </c>
      <c r="H494" s="30">
        <f>'Billing Mo'!Z494</f>
        <v>201420</v>
      </c>
      <c r="I494" s="30">
        <f>'Billing Mo'!AC494</f>
        <v>25709</v>
      </c>
      <c r="J494" s="163">
        <f t="shared" si="225"/>
        <v>3408848</v>
      </c>
      <c r="K494" s="28">
        <f>ROUND('Billing Mo'!AE494+'Billing Mo'!AD494+'Billing Mo'!BM494-'Billing Mo'!BU494,0)</f>
        <v>1666824</v>
      </c>
      <c r="L494" s="28">
        <f>ROUND('Billing Mo'!AF494+'Billing Mo'!BQ494-'Billing Mo'!BY494,0)</f>
        <v>1219808</v>
      </c>
      <c r="M494" s="31">
        <f t="shared" si="235"/>
        <v>248478</v>
      </c>
      <c r="N494" s="28">
        <f>'Billing Mo'!AH494</f>
        <v>133329</v>
      </c>
      <c r="O494" s="28">
        <f>'Billing Mo'!AI494</f>
        <v>115149</v>
      </c>
      <c r="P494" s="28">
        <f>ROUND('Billing Mo'!AJ494,0)</f>
        <v>1584</v>
      </c>
      <c r="Q494" s="28">
        <f>ROUND('Billing Mo'!AK494,0)</f>
        <v>272154</v>
      </c>
      <c r="AG494" s="15"/>
      <c r="AH494" s="14"/>
      <c r="AL494" s="25"/>
      <c r="AM494" s="14"/>
      <c r="AQ494" s="25"/>
      <c r="AR494" s="14"/>
      <c r="AV494" s="14"/>
      <c r="AW494" s="14"/>
      <c r="BA494" s="14"/>
      <c r="BB494" s="14"/>
      <c r="BF494" s="15"/>
      <c r="BG494" s="14"/>
      <c r="BK494" s="15"/>
      <c r="BL494" s="14"/>
      <c r="BP494" s="14"/>
      <c r="BQ494" s="14"/>
    </row>
    <row r="495" spans="1:74">
      <c r="A495" s="2">
        <f t="shared" si="227"/>
        <v>2032</v>
      </c>
      <c r="B495" s="2">
        <f t="shared" si="228"/>
        <v>1</v>
      </c>
      <c r="C495" s="7">
        <f t="shared" si="232"/>
        <v>1017</v>
      </c>
      <c r="D495" s="7">
        <f t="shared" si="233"/>
        <v>5993</v>
      </c>
      <c r="E495" s="7">
        <f t="shared" si="234"/>
        <v>10225</v>
      </c>
      <c r="G495" s="30">
        <f>'Billing Mo'!Y495</f>
        <v>1829410.5199500101</v>
      </c>
      <c r="H495" s="30">
        <f>'Billing Mo'!Z495</f>
        <v>201530</v>
      </c>
      <c r="I495" s="30">
        <f>'Billing Mo'!AC495</f>
        <v>25750</v>
      </c>
      <c r="J495" s="163">
        <f t="shared" si="225"/>
        <v>3577446</v>
      </c>
      <c r="K495" s="28">
        <f>ROUND('Billing Mo'!AE495+'Billing Mo'!AD495+'Billing Mo'!BM495-'Billing Mo'!BU495,0)</f>
        <v>1860822</v>
      </c>
      <c r="L495" s="28">
        <f>ROUND('Billing Mo'!AF495+'Billing Mo'!BQ495-'Billing Mo'!BY495,0)</f>
        <v>1207849</v>
      </c>
      <c r="M495" s="31">
        <f t="shared" si="235"/>
        <v>243903</v>
      </c>
      <c r="N495" s="28">
        <f>'Billing Mo'!AH495</f>
        <v>132420</v>
      </c>
      <c r="O495" s="28">
        <f>'Billing Mo'!AI495</f>
        <v>111483</v>
      </c>
      <c r="P495" s="28">
        <f>ROUND('Billing Mo'!AJ495,0)</f>
        <v>1582</v>
      </c>
      <c r="Q495" s="28">
        <f>ROUND('Billing Mo'!AK495,0)</f>
        <v>263290</v>
      </c>
      <c r="AG495" s="15"/>
      <c r="AH495" s="14"/>
      <c r="AL495" s="25"/>
      <c r="AM495" s="14"/>
      <c r="AQ495" s="25"/>
      <c r="AR495" s="14"/>
      <c r="AV495" s="14"/>
      <c r="AW495" s="14"/>
      <c r="BA495" s="14"/>
      <c r="BB495" s="14"/>
      <c r="BF495" s="15"/>
      <c r="BG495" s="14"/>
      <c r="BK495" s="15"/>
      <c r="BL495" s="14"/>
      <c r="BP495" s="14"/>
      <c r="BQ495" s="14"/>
    </row>
    <row r="496" spans="1:74">
      <c r="A496" s="2">
        <f t="shared" si="227"/>
        <v>2032</v>
      </c>
      <c r="B496" s="2">
        <f t="shared" si="228"/>
        <v>2</v>
      </c>
      <c r="C496" s="7">
        <f t="shared" si="232"/>
        <v>931</v>
      </c>
      <c r="D496" s="7">
        <f t="shared" si="233"/>
        <v>5540</v>
      </c>
      <c r="E496" s="7">
        <f t="shared" si="234"/>
        <v>10182</v>
      </c>
      <c r="G496" s="30">
        <f>'Billing Mo'!Y496</f>
        <v>1830567.0444497699</v>
      </c>
      <c r="H496" s="30">
        <f>'Billing Mo'!Z496</f>
        <v>201639</v>
      </c>
      <c r="I496" s="30">
        <f>'Billing Mo'!AC496</f>
        <v>25754</v>
      </c>
      <c r="J496" s="163">
        <f t="shared" si="225"/>
        <v>3333984</v>
      </c>
      <c r="K496" s="28">
        <f>ROUND('Billing Mo'!AE496+'Billing Mo'!AD496+'Billing Mo'!BM496-'Billing Mo'!BU496,0)</f>
        <v>1703981</v>
      </c>
      <c r="L496" s="28">
        <f>ROUND('Billing Mo'!AF496+'Billing Mo'!BQ496-'Billing Mo'!BY496,0)</f>
        <v>1117032</v>
      </c>
      <c r="M496" s="31">
        <f t="shared" si="235"/>
        <v>249206</v>
      </c>
      <c r="N496" s="28">
        <f>'Billing Mo'!AH496</f>
        <v>133955</v>
      </c>
      <c r="O496" s="28">
        <f>'Billing Mo'!AI496</f>
        <v>115251</v>
      </c>
      <c r="P496" s="28">
        <f>ROUND('Billing Mo'!AJ496,0)</f>
        <v>1539</v>
      </c>
      <c r="Q496" s="28">
        <f>ROUND('Billing Mo'!AK496,0)</f>
        <v>262226</v>
      </c>
      <c r="AG496" s="15"/>
      <c r="AH496" s="14"/>
      <c r="AL496" s="25"/>
      <c r="AM496" s="14"/>
      <c r="AQ496" s="25"/>
      <c r="AR496" s="14"/>
      <c r="AV496" s="14"/>
      <c r="AW496" s="14"/>
      <c r="BA496" s="14"/>
      <c r="BB496" s="14"/>
      <c r="BF496" s="15"/>
      <c r="BG496" s="14"/>
      <c r="BK496" s="15"/>
      <c r="BL496" s="14"/>
      <c r="BP496" s="14"/>
      <c r="BQ496" s="14"/>
    </row>
    <row r="497" spans="1:69">
      <c r="A497" s="2">
        <f t="shared" si="227"/>
        <v>2032</v>
      </c>
      <c r="B497" s="2">
        <f t="shared" si="228"/>
        <v>3</v>
      </c>
      <c r="C497" s="7">
        <f t="shared" si="232"/>
        <v>847</v>
      </c>
      <c r="D497" s="7">
        <f t="shared" si="233"/>
        <v>5626</v>
      </c>
      <c r="E497" s="7">
        <f t="shared" si="234"/>
        <v>10260</v>
      </c>
      <c r="G497" s="30">
        <f>'Billing Mo'!Y497</f>
        <v>1831723.5689495299</v>
      </c>
      <c r="H497" s="30">
        <f>'Billing Mo'!Z497</f>
        <v>201748</v>
      </c>
      <c r="I497" s="30">
        <f>'Billing Mo'!AC497</f>
        <v>25743</v>
      </c>
      <c r="J497" s="163">
        <f t="shared" si="225"/>
        <v>3201698</v>
      </c>
      <c r="K497" s="28">
        <f>ROUND('Billing Mo'!AE497+'Billing Mo'!AD497+'Billing Mo'!BM497-'Billing Mo'!BU497,0)</f>
        <v>1551494</v>
      </c>
      <c r="L497" s="28">
        <f>ROUND('Billing Mo'!AF497+'Billing Mo'!BQ497-'Billing Mo'!BY497,0)</f>
        <v>1134981</v>
      </c>
      <c r="M497" s="31">
        <f t="shared" si="235"/>
        <v>249524</v>
      </c>
      <c r="N497" s="28">
        <f>'Billing Mo'!AH497</f>
        <v>135956</v>
      </c>
      <c r="O497" s="28">
        <f>'Billing Mo'!AI497</f>
        <v>113568</v>
      </c>
      <c r="P497" s="28">
        <f>ROUND('Billing Mo'!AJ497,0)</f>
        <v>1585</v>
      </c>
      <c r="Q497" s="28">
        <f>ROUND('Billing Mo'!AK497,0)</f>
        <v>264114</v>
      </c>
      <c r="AG497" s="15"/>
      <c r="AH497" s="14"/>
      <c r="AL497" s="25"/>
      <c r="AM497" s="14"/>
      <c r="AQ497" s="25"/>
      <c r="AR497" s="14"/>
      <c r="AV497" s="14"/>
      <c r="AW497" s="14"/>
      <c r="BA497" s="14"/>
      <c r="BB497" s="14"/>
      <c r="BF497" s="15"/>
      <c r="BG497" s="14"/>
      <c r="BK497" s="15"/>
      <c r="BL497" s="14"/>
      <c r="BP497" s="14"/>
      <c r="BQ497" s="14"/>
    </row>
    <row r="498" spans="1:69">
      <c r="A498" s="2">
        <f t="shared" si="227"/>
        <v>2032</v>
      </c>
      <c r="B498" s="2">
        <f t="shared" si="228"/>
        <v>4</v>
      </c>
      <c r="C498" s="7">
        <f t="shared" si="232"/>
        <v>845</v>
      </c>
      <c r="D498" s="7">
        <f t="shared" si="233"/>
        <v>6055</v>
      </c>
      <c r="E498" s="7">
        <f t="shared" si="234"/>
        <v>10488</v>
      </c>
      <c r="G498" s="30">
        <f>'Billing Mo'!Y498</f>
        <v>1832880.0934492799</v>
      </c>
      <c r="H498" s="30">
        <f>'Billing Mo'!Z498</f>
        <v>201858</v>
      </c>
      <c r="I498" s="30">
        <f>'Billing Mo'!AC498</f>
        <v>25702</v>
      </c>
      <c r="J498" s="163">
        <f t="shared" si="225"/>
        <v>3307984</v>
      </c>
      <c r="K498" s="28">
        <f>ROUND('Billing Mo'!AE498+'Billing Mo'!AD498+'Billing Mo'!BM498-'Billing Mo'!BU498,0)</f>
        <v>1548561</v>
      </c>
      <c r="L498" s="28">
        <f>ROUND('Billing Mo'!AF498+'Billing Mo'!BQ498-'Billing Mo'!BY498,0)</f>
        <v>1222332</v>
      </c>
      <c r="M498" s="31">
        <f t="shared" si="235"/>
        <v>265959</v>
      </c>
      <c r="N498" s="28">
        <f>'Billing Mo'!AH498</f>
        <v>143569</v>
      </c>
      <c r="O498" s="28">
        <f>'Billing Mo'!AI498</f>
        <v>122390</v>
      </c>
      <c r="P498" s="28">
        <f>ROUND('Billing Mo'!AJ498,0)</f>
        <v>1561</v>
      </c>
      <c r="Q498" s="28">
        <f>ROUND('Billing Mo'!AK498,0)</f>
        <v>269571</v>
      </c>
      <c r="AG498" s="15"/>
      <c r="AH498" s="14"/>
      <c r="AL498" s="25"/>
      <c r="AM498" s="14"/>
      <c r="AQ498" s="25"/>
      <c r="AR498" s="14"/>
      <c r="AV498" s="14"/>
      <c r="AW498" s="14"/>
      <c r="BA498" s="14"/>
      <c r="BB498" s="14"/>
      <c r="BF498" s="15"/>
      <c r="BG498" s="14"/>
      <c r="BK498" s="15"/>
      <c r="BL498" s="14"/>
      <c r="BP498" s="14"/>
      <c r="BQ498" s="14"/>
    </row>
    <row r="499" spans="1:69">
      <c r="A499" s="2">
        <f t="shared" si="227"/>
        <v>2032</v>
      </c>
      <c r="B499" s="2">
        <f t="shared" si="228"/>
        <v>5</v>
      </c>
      <c r="C499" s="7">
        <f t="shared" si="232"/>
        <v>957</v>
      </c>
      <c r="D499" s="7">
        <f t="shared" si="233"/>
        <v>6384</v>
      </c>
      <c r="E499" s="7">
        <f t="shared" si="234"/>
        <v>11074</v>
      </c>
      <c r="G499" s="30">
        <f>'Billing Mo'!Y499</f>
        <v>1834036.6179490399</v>
      </c>
      <c r="H499" s="30">
        <f>'Billing Mo'!Z499</f>
        <v>201967</v>
      </c>
      <c r="I499" s="30">
        <f>'Billing Mo'!AC499</f>
        <v>25736</v>
      </c>
      <c r="J499" s="163">
        <f t="shared" si="225"/>
        <v>3596310</v>
      </c>
      <c r="K499" s="28">
        <f>ROUND('Billing Mo'!AE499+'Billing Mo'!AD499+'Billing Mo'!BM499-'Billing Mo'!BU499,0)</f>
        <v>1755457</v>
      </c>
      <c r="L499" s="28">
        <f>ROUND('Billing Mo'!AF499+'Billing Mo'!BQ499-'Billing Mo'!BY499,0)</f>
        <v>1289344</v>
      </c>
      <c r="M499" s="31">
        <f t="shared" si="235"/>
        <v>264958</v>
      </c>
      <c r="N499" s="28">
        <f>'Billing Mo'!AH499</f>
        <v>146935</v>
      </c>
      <c r="O499" s="28">
        <f>'Billing Mo'!AI499</f>
        <v>118023</v>
      </c>
      <c r="P499" s="28">
        <f>ROUND('Billing Mo'!AJ499,0)</f>
        <v>1541</v>
      </c>
      <c r="Q499" s="28">
        <f>ROUND('Billing Mo'!AK499,0)</f>
        <v>285010</v>
      </c>
      <c r="AG499" s="15"/>
      <c r="AH499" s="14"/>
      <c r="AL499" s="25"/>
      <c r="AM499" s="14"/>
      <c r="AQ499" s="25"/>
      <c r="AR499" s="14"/>
      <c r="AV499" s="14"/>
      <c r="AW499" s="14"/>
      <c r="BA499" s="14"/>
      <c r="BB499" s="14"/>
      <c r="BF499" s="15"/>
      <c r="BG499" s="14"/>
      <c r="BK499" s="15"/>
      <c r="BL499" s="14"/>
      <c r="BP499" s="14"/>
      <c r="BQ499" s="14"/>
    </row>
    <row r="500" spans="1:69">
      <c r="A500" s="2">
        <f t="shared" si="227"/>
        <v>2032</v>
      </c>
      <c r="B500" s="2">
        <f t="shared" si="228"/>
        <v>6</v>
      </c>
      <c r="C500" s="7">
        <f t="shared" si="232"/>
        <v>1174</v>
      </c>
      <c r="D500" s="7">
        <f t="shared" si="233"/>
        <v>7061</v>
      </c>
      <c r="E500" s="7">
        <f t="shared" si="234"/>
        <v>12058</v>
      </c>
      <c r="G500" s="30">
        <f>'Billing Mo'!Y500</f>
        <v>1835193.1424487899</v>
      </c>
      <c r="H500" s="30">
        <f>'Billing Mo'!Z500</f>
        <v>202076</v>
      </c>
      <c r="I500" s="30">
        <f>'Billing Mo'!AC500</f>
        <v>25685</v>
      </c>
      <c r="J500" s="163">
        <f t="shared" si="225"/>
        <v>4169918</v>
      </c>
      <c r="K500" s="28">
        <f>ROUND('Billing Mo'!AE500+'Billing Mo'!AD500+'Billing Mo'!BM500-'Billing Mo'!BU500,0)</f>
        <v>2153935</v>
      </c>
      <c r="L500" s="28">
        <f>ROUND('Billing Mo'!AF500+'Billing Mo'!BQ500-'Billing Mo'!BY500,0)</f>
        <v>1426925</v>
      </c>
      <c r="M500" s="31">
        <f t="shared" si="235"/>
        <v>277791</v>
      </c>
      <c r="N500" s="28">
        <f>'Billing Mo'!AH500</f>
        <v>153144</v>
      </c>
      <c r="O500" s="28">
        <f>'Billing Mo'!AI500</f>
        <v>124647</v>
      </c>
      <c r="P500" s="28">
        <f>ROUND('Billing Mo'!AJ500,0)</f>
        <v>1561</v>
      </c>
      <c r="Q500" s="28">
        <f>ROUND('Billing Mo'!AK500,0)</f>
        <v>309706</v>
      </c>
      <c r="AG500" s="15"/>
      <c r="AH500" s="14"/>
      <c r="AL500" s="25"/>
      <c r="AM500" s="14"/>
      <c r="AQ500" s="25"/>
      <c r="AR500" s="14"/>
      <c r="AV500" s="14"/>
      <c r="AW500" s="14"/>
      <c r="BA500" s="14"/>
      <c r="BB500" s="14"/>
      <c r="BF500" s="15"/>
      <c r="BG500" s="14"/>
      <c r="BK500" s="15"/>
      <c r="BL500" s="14"/>
      <c r="BP500" s="14"/>
      <c r="BQ500" s="14"/>
    </row>
    <row r="501" spans="1:69">
      <c r="A501" s="2">
        <f t="shared" si="227"/>
        <v>2032</v>
      </c>
      <c r="B501" s="2">
        <f t="shared" si="228"/>
        <v>7</v>
      </c>
      <c r="C501" s="7">
        <f t="shared" si="232"/>
        <v>1264</v>
      </c>
      <c r="D501" s="7">
        <f t="shared" si="233"/>
        <v>7305</v>
      </c>
      <c r="E501" s="7">
        <f t="shared" si="234"/>
        <v>11557</v>
      </c>
      <c r="G501" s="30">
        <f>'Billing Mo'!Y501</f>
        <v>1836349.6669485499</v>
      </c>
      <c r="H501" s="30">
        <f>'Billing Mo'!Z501</f>
        <v>202185</v>
      </c>
      <c r="I501" s="30">
        <f>'Billing Mo'!AC501</f>
        <v>25658</v>
      </c>
      <c r="J501" s="163">
        <f t="shared" si="225"/>
        <v>4362126</v>
      </c>
      <c r="K501" s="28">
        <f>ROUND('Billing Mo'!AE501+'Billing Mo'!AD501+'Billing Mo'!BM501-'Billing Mo'!BU501,0)</f>
        <v>2321152</v>
      </c>
      <c r="L501" s="28">
        <f>ROUND('Billing Mo'!AF501+'Billing Mo'!BQ501-'Billing Mo'!BY501,0)</f>
        <v>1476884</v>
      </c>
      <c r="M501" s="31">
        <f t="shared" si="235"/>
        <v>265990</v>
      </c>
      <c r="N501" s="28">
        <f>'Billing Mo'!AH501</f>
        <v>148775</v>
      </c>
      <c r="O501" s="28">
        <f>'Billing Mo'!AI501</f>
        <v>117215</v>
      </c>
      <c r="P501" s="28">
        <f>ROUND('Billing Mo'!AJ501,0)</f>
        <v>1560</v>
      </c>
      <c r="Q501" s="28">
        <f>ROUND('Billing Mo'!AK501,0)</f>
        <v>296540</v>
      </c>
      <c r="AG501" s="15"/>
      <c r="AH501" s="14"/>
      <c r="AL501" s="25"/>
      <c r="AM501" s="14"/>
      <c r="AQ501" s="25"/>
      <c r="AR501" s="14"/>
      <c r="AV501" s="14"/>
      <c r="AW501" s="14"/>
      <c r="BA501" s="14"/>
      <c r="BB501" s="14"/>
      <c r="BF501" s="15"/>
      <c r="BG501" s="14"/>
      <c r="BK501" s="15"/>
      <c r="BL501" s="14"/>
      <c r="BP501" s="14"/>
      <c r="BQ501" s="14"/>
    </row>
    <row r="502" spans="1:69">
      <c r="A502" s="2">
        <f t="shared" si="227"/>
        <v>2032</v>
      </c>
      <c r="B502" s="2">
        <f t="shared" si="228"/>
        <v>8</v>
      </c>
      <c r="C502" s="7">
        <f t="shared" si="232"/>
        <v>1257</v>
      </c>
      <c r="D502" s="7">
        <f t="shared" si="233"/>
        <v>7163</v>
      </c>
      <c r="E502" s="7">
        <f t="shared" si="234"/>
        <v>11646</v>
      </c>
      <c r="G502" s="30">
        <f>'Billing Mo'!Y502</f>
        <v>1837477.60369515</v>
      </c>
      <c r="H502" s="30">
        <f>'Billing Mo'!Z502</f>
        <v>202293</v>
      </c>
      <c r="I502" s="30">
        <f>'Billing Mo'!AC502</f>
        <v>25714</v>
      </c>
      <c r="J502" s="163">
        <f t="shared" si="225"/>
        <v>4330731</v>
      </c>
      <c r="K502" s="28">
        <f>ROUND('Billing Mo'!AE502+'Billing Mo'!AD502+'Billing Mo'!BM502-'Billing Mo'!BU502,0)</f>
        <v>2309573</v>
      </c>
      <c r="L502" s="28">
        <f>ROUND('Billing Mo'!AF502+'Billing Mo'!BQ502-'Billing Mo'!BY502,0)</f>
        <v>1448945</v>
      </c>
      <c r="M502" s="31">
        <f t="shared" si="235"/>
        <v>271175</v>
      </c>
      <c r="N502" s="28">
        <f>'Billing Mo'!AH502</f>
        <v>155490</v>
      </c>
      <c r="O502" s="28">
        <f>'Billing Mo'!AI502</f>
        <v>115685</v>
      </c>
      <c r="P502" s="28">
        <f>ROUND('Billing Mo'!AJ502,0)</f>
        <v>1568</v>
      </c>
      <c r="Q502" s="28">
        <f>ROUND('Billing Mo'!AK502,0)</f>
        <v>299470</v>
      </c>
      <c r="AG502" s="15"/>
      <c r="AH502" s="14"/>
      <c r="AL502" s="25"/>
      <c r="AM502" s="14"/>
      <c r="AQ502" s="25"/>
      <c r="AR502" s="14"/>
      <c r="AV502" s="14"/>
      <c r="AW502" s="14"/>
      <c r="BA502" s="14"/>
      <c r="BB502" s="14"/>
      <c r="BF502" s="15"/>
      <c r="BG502" s="14"/>
      <c r="BK502" s="15"/>
      <c r="BL502" s="14"/>
      <c r="BP502" s="14"/>
      <c r="BQ502" s="14"/>
    </row>
    <row r="503" spans="1:69">
      <c r="A503" s="2">
        <f t="shared" si="227"/>
        <v>2032</v>
      </c>
      <c r="B503" s="2">
        <f t="shared" si="228"/>
        <v>9</v>
      </c>
      <c r="C503" s="7">
        <f t="shared" si="232"/>
        <v>1264</v>
      </c>
      <c r="D503" s="7">
        <f t="shared" si="233"/>
        <v>7249</v>
      </c>
      <c r="E503" s="7">
        <f t="shared" si="234"/>
        <v>12569</v>
      </c>
      <c r="G503" s="30">
        <f>'Billing Mo'!Y503</f>
        <v>1838605.5404417501</v>
      </c>
      <c r="H503" s="30">
        <f>'Billing Mo'!Z503</f>
        <v>202399</v>
      </c>
      <c r="I503" s="30">
        <f>'Billing Mo'!AC503</f>
        <v>25721</v>
      </c>
      <c r="J503" s="163">
        <f t="shared" si="225"/>
        <v>4388377</v>
      </c>
      <c r="K503" s="28">
        <f>ROUND('Billing Mo'!AE503+'Billing Mo'!AD503+'Billing Mo'!BM503-'Billing Mo'!BU503,0)</f>
        <v>2323928</v>
      </c>
      <c r="L503" s="28">
        <f>ROUND('Billing Mo'!AF503+'Billing Mo'!BQ503-'Billing Mo'!BY503,0)</f>
        <v>1467229</v>
      </c>
      <c r="M503" s="31">
        <f t="shared" si="235"/>
        <v>272397</v>
      </c>
      <c r="N503" s="28">
        <f>'Billing Mo'!AH503</f>
        <v>151420</v>
      </c>
      <c r="O503" s="28">
        <f>'Billing Mo'!AI503</f>
        <v>120977</v>
      </c>
      <c r="P503" s="28">
        <f>ROUND('Billing Mo'!AJ503,0)</f>
        <v>1537</v>
      </c>
      <c r="Q503" s="28">
        <f>ROUND('Billing Mo'!AK503,0)</f>
        <v>323286</v>
      </c>
      <c r="AG503" s="15"/>
      <c r="AH503" s="14"/>
      <c r="AL503" s="25"/>
      <c r="AM503" s="14"/>
      <c r="AQ503" s="25"/>
      <c r="AR503" s="14"/>
      <c r="AV503" s="14"/>
      <c r="AW503" s="14"/>
      <c r="BA503" s="14"/>
      <c r="BB503" s="14"/>
      <c r="BF503" s="15"/>
      <c r="BG503" s="14"/>
      <c r="BK503" s="15"/>
      <c r="BL503" s="14"/>
      <c r="BP503" s="14"/>
      <c r="BQ503" s="14"/>
    </row>
    <row r="504" spans="1:69">
      <c r="A504" s="2">
        <f t="shared" si="227"/>
        <v>2032</v>
      </c>
      <c r="B504" s="2">
        <f t="shared" si="228"/>
        <v>10</v>
      </c>
      <c r="C504" s="7">
        <f t="shared" si="232"/>
        <v>1139</v>
      </c>
      <c r="D504" s="7">
        <f t="shared" si="233"/>
        <v>6864</v>
      </c>
      <c r="E504" s="7">
        <f t="shared" si="234"/>
        <v>11965</v>
      </c>
      <c r="G504" s="30">
        <f>'Billing Mo'!Y504</f>
        <v>1839733.4771883499</v>
      </c>
      <c r="H504" s="30">
        <f>'Billing Mo'!Z504</f>
        <v>202505</v>
      </c>
      <c r="I504" s="30">
        <f>'Billing Mo'!AC504</f>
        <v>25745</v>
      </c>
      <c r="J504" s="163">
        <f t="shared" ref="J504:J567" si="236">SUM(K504:M504,P504:Q504)</f>
        <v>4054778</v>
      </c>
      <c r="K504" s="28">
        <f>ROUND('Billing Mo'!AE504+'Billing Mo'!AD504+'Billing Mo'!BM504-'Billing Mo'!BU504,0)</f>
        <v>2095064</v>
      </c>
      <c r="L504" s="28">
        <f>ROUND('Billing Mo'!AF504+'Billing Mo'!BQ504-'Billing Mo'!BY504,0)</f>
        <v>1390026</v>
      </c>
      <c r="M504" s="31">
        <f t="shared" si="235"/>
        <v>260092</v>
      </c>
      <c r="N504" s="28">
        <f>'Billing Mo'!AH504</f>
        <v>143927</v>
      </c>
      <c r="O504" s="28">
        <f>'Billing Mo'!AI504</f>
        <v>116165</v>
      </c>
      <c r="P504" s="28">
        <f>ROUND('Billing Mo'!AJ504,0)</f>
        <v>1565</v>
      </c>
      <c r="Q504" s="28">
        <f>ROUND('Billing Mo'!AK504,0)</f>
        <v>308031</v>
      </c>
      <c r="AG504" s="15"/>
      <c r="AH504" s="14"/>
      <c r="AL504" s="25"/>
      <c r="AM504" s="14"/>
      <c r="AQ504" s="25"/>
      <c r="AR504" s="14"/>
      <c r="AV504" s="14"/>
      <c r="AW504" s="14"/>
      <c r="BA504" s="14"/>
      <c r="BB504" s="14"/>
      <c r="BF504" s="15"/>
      <c r="BG504" s="14"/>
      <c r="BK504" s="15"/>
      <c r="BL504" s="14"/>
      <c r="BP504" s="14"/>
      <c r="BQ504" s="14"/>
    </row>
    <row r="505" spans="1:69">
      <c r="A505" s="2">
        <f t="shared" si="227"/>
        <v>2032</v>
      </c>
      <c r="B505" s="2">
        <f t="shared" si="228"/>
        <v>11</v>
      </c>
      <c r="C505" s="7">
        <f t="shared" si="232"/>
        <v>921</v>
      </c>
      <c r="D505" s="7">
        <f t="shared" si="233"/>
        <v>6292</v>
      </c>
      <c r="E505" s="7">
        <f t="shared" si="234"/>
        <v>11353</v>
      </c>
      <c r="G505" s="30">
        <f>'Billing Mo'!Y505</f>
        <v>1840861.41393496</v>
      </c>
      <c r="H505" s="30">
        <f>'Billing Mo'!Z505</f>
        <v>202611</v>
      </c>
      <c r="I505" s="30">
        <f>'Billing Mo'!AC505</f>
        <v>25780</v>
      </c>
      <c r="J505" s="163">
        <f t="shared" si="236"/>
        <v>3530091</v>
      </c>
      <c r="K505" s="28">
        <f>ROUND('Billing Mo'!AE505+'Billing Mo'!AD505+'Billing Mo'!BM505-'Billing Mo'!BU505,0)</f>
        <v>1694701</v>
      </c>
      <c r="L505" s="28">
        <f>ROUND('Billing Mo'!AF505+'Billing Mo'!BQ505-'Billing Mo'!BY505,0)</f>
        <v>1274849</v>
      </c>
      <c r="M505" s="31">
        <f t="shared" si="235"/>
        <v>266332</v>
      </c>
      <c r="N505" s="28">
        <f>'Billing Mo'!AH505</f>
        <v>147080</v>
      </c>
      <c r="O505" s="28">
        <f>'Billing Mo'!AI505</f>
        <v>119252</v>
      </c>
      <c r="P505" s="28">
        <f>ROUND('Billing Mo'!AJ505,0)</f>
        <v>1533</v>
      </c>
      <c r="Q505" s="28">
        <f>ROUND('Billing Mo'!AK505,0)</f>
        <v>292676</v>
      </c>
      <c r="AG505" s="15"/>
      <c r="AH505" s="14"/>
      <c r="AL505" s="25"/>
      <c r="AM505" s="14"/>
      <c r="AQ505" s="25"/>
      <c r="AR505" s="14"/>
      <c r="AV505" s="14"/>
      <c r="AW505" s="14"/>
      <c r="BA505" s="14"/>
      <c r="BB505" s="14"/>
      <c r="BF505" s="15"/>
      <c r="BG505" s="14"/>
      <c r="BK505" s="15"/>
      <c r="BL505" s="14"/>
      <c r="BP505" s="14"/>
      <c r="BQ505" s="14"/>
    </row>
    <row r="506" spans="1:69">
      <c r="A506" s="2">
        <f t="shared" si="227"/>
        <v>2032</v>
      </c>
      <c r="B506" s="2">
        <f t="shared" si="228"/>
        <v>12</v>
      </c>
      <c r="C506" s="7">
        <f t="shared" si="232"/>
        <v>867</v>
      </c>
      <c r="D506" s="7">
        <f t="shared" si="233"/>
        <v>6108</v>
      </c>
      <c r="E506" s="7">
        <f t="shared" si="234"/>
        <v>10619</v>
      </c>
      <c r="G506" s="30">
        <f>'Billing Mo'!Y506</f>
        <v>1841989.3506815601</v>
      </c>
      <c r="H506" s="30">
        <f>'Billing Mo'!Z506</f>
        <v>202716</v>
      </c>
      <c r="I506" s="30">
        <f>'Billing Mo'!AC506</f>
        <v>25729</v>
      </c>
      <c r="J506" s="163">
        <f t="shared" si="236"/>
        <v>3359127</v>
      </c>
      <c r="K506" s="28">
        <f>ROUND('Billing Mo'!AE506+'Billing Mo'!AD506+'Billing Mo'!BM506-'Billing Mo'!BU506,0)</f>
        <v>1596900</v>
      </c>
      <c r="L506" s="28">
        <f>ROUND('Billing Mo'!AF506+'Billing Mo'!BQ506-'Billing Mo'!BY506,0)</f>
        <v>1238288</v>
      </c>
      <c r="M506" s="31">
        <f t="shared" si="235"/>
        <v>249175</v>
      </c>
      <c r="N506" s="28">
        <f>'Billing Mo'!AH506</f>
        <v>133329</v>
      </c>
      <c r="O506" s="28">
        <f>'Billing Mo'!AI506</f>
        <v>115846</v>
      </c>
      <c r="P506" s="28">
        <f>ROUND('Billing Mo'!AJ506,0)</f>
        <v>1558</v>
      </c>
      <c r="Q506" s="28">
        <f>ROUND('Billing Mo'!AK506,0)</f>
        <v>273206</v>
      </c>
      <c r="AG506" s="15"/>
      <c r="AH506" s="14"/>
      <c r="AL506" s="25"/>
      <c r="AM506" s="14"/>
      <c r="AQ506" s="25"/>
      <c r="AR506" s="14"/>
      <c r="AV506" s="14"/>
      <c r="AW506" s="14"/>
      <c r="BA506" s="14"/>
      <c r="BB506" s="14"/>
      <c r="BF506" s="15"/>
      <c r="BG506" s="14"/>
      <c r="BK506" s="15"/>
      <c r="BL506" s="14"/>
      <c r="BP506" s="14"/>
      <c r="BQ506" s="14"/>
    </row>
    <row r="507" spans="1:69">
      <c r="A507" s="2">
        <f t="shared" si="227"/>
        <v>2033</v>
      </c>
      <c r="B507" s="2">
        <f t="shared" si="228"/>
        <v>1</v>
      </c>
      <c r="C507" s="7">
        <f t="shared" si="232"/>
        <v>1008</v>
      </c>
      <c r="D507" s="7">
        <f t="shared" si="233"/>
        <v>6099</v>
      </c>
      <c r="E507" s="7">
        <f t="shared" si="234"/>
        <v>10294</v>
      </c>
      <c r="G507" s="30">
        <f>'Billing Mo'!Y507</f>
        <v>1843117.28742816</v>
      </c>
      <c r="H507" s="30">
        <f>'Billing Mo'!Z507</f>
        <v>202821</v>
      </c>
      <c r="I507" s="30">
        <f>'Billing Mo'!AC507</f>
        <v>25770</v>
      </c>
      <c r="J507" s="163">
        <f t="shared" si="236"/>
        <v>3605479</v>
      </c>
      <c r="K507" s="28">
        <f>ROUND('Billing Mo'!AE507+'Billing Mo'!AD507+'Billing Mo'!BM507-'Billing Mo'!BU507,0)</f>
        <v>1858439</v>
      </c>
      <c r="L507" s="28">
        <f>ROUND('Billing Mo'!AF507+'Billing Mo'!BQ507-'Billing Mo'!BY507,0)</f>
        <v>1236916</v>
      </c>
      <c r="M507" s="31">
        <f t="shared" si="235"/>
        <v>243297</v>
      </c>
      <c r="N507" s="28">
        <f>'Billing Mo'!AH507</f>
        <v>132420</v>
      </c>
      <c r="O507" s="28">
        <f>'Billing Mo'!AI507</f>
        <v>110877</v>
      </c>
      <c r="P507" s="28">
        <f>ROUND('Billing Mo'!AJ507,0)</f>
        <v>1556</v>
      </c>
      <c r="Q507" s="28">
        <f>ROUND('Billing Mo'!AK507,0)</f>
        <v>265271</v>
      </c>
      <c r="AG507" s="15"/>
      <c r="AH507" s="14"/>
      <c r="AL507" s="25"/>
      <c r="AM507" s="14"/>
      <c r="AQ507" s="25"/>
      <c r="AR507" s="14"/>
      <c r="AV507" s="14"/>
      <c r="AW507" s="14"/>
      <c r="BA507" s="14"/>
      <c r="BB507" s="14"/>
      <c r="BF507" s="15"/>
      <c r="BG507" s="14"/>
      <c r="BK507" s="15"/>
      <c r="BL507" s="14"/>
      <c r="BP507" s="14"/>
      <c r="BQ507" s="14"/>
    </row>
    <row r="508" spans="1:69">
      <c r="A508" s="2">
        <f t="shared" si="227"/>
        <v>2033</v>
      </c>
      <c r="B508" s="2">
        <f t="shared" si="228"/>
        <v>2</v>
      </c>
      <c r="C508" s="7">
        <f t="shared" si="232"/>
        <v>960</v>
      </c>
      <c r="D508" s="7">
        <f t="shared" si="233"/>
        <v>5695</v>
      </c>
      <c r="E508" s="7">
        <f t="shared" si="234"/>
        <v>10246</v>
      </c>
      <c r="G508" s="30">
        <f>'Billing Mo'!Y508</f>
        <v>1844245.22417476</v>
      </c>
      <c r="H508" s="30">
        <f>'Billing Mo'!Z508</f>
        <v>202927</v>
      </c>
      <c r="I508" s="30">
        <f>'Billing Mo'!AC508</f>
        <v>25774</v>
      </c>
      <c r="J508" s="163">
        <f t="shared" si="236"/>
        <v>3442665</v>
      </c>
      <c r="K508" s="28">
        <f>ROUND('Billing Mo'!AE508+'Billing Mo'!AD508+'Billing Mo'!BM508-'Billing Mo'!BU508,0)</f>
        <v>1770147</v>
      </c>
      <c r="L508" s="28">
        <f>ROUND('Billing Mo'!AF508+'Billing Mo'!BQ508-'Billing Mo'!BY508,0)</f>
        <v>1155658</v>
      </c>
      <c r="M508" s="31">
        <f t="shared" si="235"/>
        <v>251265</v>
      </c>
      <c r="N508" s="28">
        <f>'Billing Mo'!AH508</f>
        <v>133955</v>
      </c>
      <c r="O508" s="28">
        <f>'Billing Mo'!AI508</f>
        <v>117310</v>
      </c>
      <c r="P508" s="28">
        <f>ROUND('Billing Mo'!AJ508,0)</f>
        <v>1512</v>
      </c>
      <c r="Q508" s="28">
        <f>ROUND('Billing Mo'!AK508,0)</f>
        <v>264083</v>
      </c>
      <c r="AG508" s="15"/>
      <c r="AH508" s="14"/>
      <c r="AL508" s="25"/>
      <c r="AM508" s="14"/>
      <c r="AQ508" s="25"/>
      <c r="AR508" s="14"/>
      <c r="AV508" s="14"/>
      <c r="AW508" s="14"/>
      <c r="BA508" s="14"/>
      <c r="BB508" s="14"/>
      <c r="BF508" s="15"/>
      <c r="BG508" s="14"/>
      <c r="BK508" s="15"/>
      <c r="BL508" s="14"/>
      <c r="BP508" s="14"/>
      <c r="BQ508" s="14"/>
    </row>
    <row r="509" spans="1:69">
      <c r="A509" s="2">
        <f t="shared" si="227"/>
        <v>2033</v>
      </c>
      <c r="B509" s="2">
        <f t="shared" si="228"/>
        <v>3</v>
      </c>
      <c r="C509" s="7">
        <f t="shared" si="232"/>
        <v>857</v>
      </c>
      <c r="D509" s="7">
        <f t="shared" si="233"/>
        <v>5666</v>
      </c>
      <c r="E509" s="7">
        <f t="shared" si="234"/>
        <v>10302</v>
      </c>
      <c r="G509" s="30">
        <f>'Billing Mo'!Y509</f>
        <v>1845373.1609213599</v>
      </c>
      <c r="H509" s="30">
        <f>'Billing Mo'!Z509</f>
        <v>203032</v>
      </c>
      <c r="I509" s="30">
        <f>'Billing Mo'!AC509</f>
        <v>25763</v>
      </c>
      <c r="J509" s="163">
        <f t="shared" si="236"/>
        <v>3246804</v>
      </c>
      <c r="K509" s="28">
        <f>ROUND('Billing Mo'!AE509+'Billing Mo'!AD509+'Billing Mo'!BM509-'Billing Mo'!BU509,0)</f>
        <v>1581879</v>
      </c>
      <c r="L509" s="28">
        <f>ROUND('Billing Mo'!AF509+'Billing Mo'!BQ509-'Billing Mo'!BY509,0)</f>
        <v>1150344</v>
      </c>
      <c r="M509" s="31">
        <f t="shared" si="235"/>
        <v>247618</v>
      </c>
      <c r="N509" s="28">
        <f>'Billing Mo'!AH509</f>
        <v>135956</v>
      </c>
      <c r="O509" s="28">
        <f>'Billing Mo'!AI509</f>
        <v>111662</v>
      </c>
      <c r="P509" s="28">
        <f>ROUND('Billing Mo'!AJ509,0)</f>
        <v>1558</v>
      </c>
      <c r="Q509" s="28">
        <f>ROUND('Billing Mo'!AK509,0)</f>
        <v>265405</v>
      </c>
      <c r="AG509" s="15"/>
      <c r="AH509" s="14"/>
      <c r="AL509" s="25"/>
      <c r="AM509" s="14"/>
      <c r="AQ509" s="25"/>
      <c r="AR509" s="14"/>
      <c r="AV509" s="14"/>
      <c r="AW509" s="14"/>
      <c r="BA509" s="14"/>
      <c r="BB509" s="14"/>
      <c r="BF509" s="15"/>
      <c r="BG509" s="14"/>
      <c r="BK509" s="15"/>
      <c r="BL509" s="14"/>
      <c r="BP509" s="14"/>
      <c r="BQ509" s="14"/>
    </row>
    <row r="510" spans="1:69">
      <c r="A510" s="2">
        <f t="shared" si="227"/>
        <v>2033</v>
      </c>
      <c r="B510" s="2">
        <f t="shared" si="228"/>
        <v>4</v>
      </c>
      <c r="C510" s="7">
        <f t="shared" si="232"/>
        <v>815</v>
      </c>
      <c r="D510" s="7">
        <f t="shared" si="233"/>
        <v>5892</v>
      </c>
      <c r="E510" s="7">
        <f t="shared" si="234"/>
        <v>10504</v>
      </c>
      <c r="G510" s="30">
        <f>'Billing Mo'!Y510</f>
        <v>1846501.09766796</v>
      </c>
      <c r="H510" s="30">
        <f>'Billing Mo'!Z510</f>
        <v>203137</v>
      </c>
      <c r="I510" s="30">
        <f>'Billing Mo'!AC510</f>
        <v>25721</v>
      </c>
      <c r="J510" s="163">
        <f t="shared" si="236"/>
        <v>3228991</v>
      </c>
      <c r="K510" s="28">
        <f>ROUND('Billing Mo'!AE510+'Billing Mo'!AD510+'Billing Mo'!BM510-'Billing Mo'!BU510,0)</f>
        <v>1505224</v>
      </c>
      <c r="L510" s="28">
        <f>ROUND('Billing Mo'!AF510+'Billing Mo'!BQ510-'Billing Mo'!BY510,0)</f>
        <v>1196808</v>
      </c>
      <c r="M510" s="31">
        <f t="shared" si="235"/>
        <v>255239</v>
      </c>
      <c r="N510" s="28">
        <f>'Billing Mo'!AH510</f>
        <v>143569</v>
      </c>
      <c r="O510" s="28">
        <f>'Billing Mo'!AI510</f>
        <v>111670</v>
      </c>
      <c r="P510" s="28">
        <f>ROUND('Billing Mo'!AJ510,0)</f>
        <v>1535</v>
      </c>
      <c r="Q510" s="28">
        <f>ROUND('Billing Mo'!AK510,0)</f>
        <v>270185</v>
      </c>
      <c r="AG510" s="15"/>
      <c r="AH510" s="14"/>
      <c r="AL510" s="25"/>
      <c r="AM510" s="14"/>
      <c r="AQ510" s="25"/>
      <c r="AR510" s="14"/>
      <c r="AV510" s="14"/>
      <c r="AW510" s="14"/>
      <c r="BA510" s="14"/>
      <c r="BB510" s="14"/>
      <c r="BF510" s="15"/>
      <c r="BG510" s="14"/>
      <c r="BK510" s="15"/>
      <c r="BL510" s="14"/>
      <c r="BP510" s="14"/>
      <c r="BQ510" s="14"/>
    </row>
    <row r="511" spans="1:69">
      <c r="A511" s="2">
        <f t="shared" si="227"/>
        <v>2033</v>
      </c>
      <c r="B511" s="2">
        <f t="shared" si="228"/>
        <v>5</v>
      </c>
      <c r="C511" s="7">
        <f t="shared" si="232"/>
        <v>957</v>
      </c>
      <c r="D511" s="7">
        <f t="shared" si="233"/>
        <v>6556</v>
      </c>
      <c r="E511" s="7">
        <f t="shared" si="234"/>
        <v>11034</v>
      </c>
      <c r="G511" s="30">
        <f>'Billing Mo'!Y511</f>
        <v>1847629.0344145601</v>
      </c>
      <c r="H511" s="30">
        <f>'Billing Mo'!Z511</f>
        <v>203242</v>
      </c>
      <c r="I511" s="30">
        <f>'Billing Mo'!AC511</f>
        <v>25755</v>
      </c>
      <c r="J511" s="163">
        <f t="shared" si="236"/>
        <v>3655944</v>
      </c>
      <c r="K511" s="28">
        <f>ROUND('Billing Mo'!AE511+'Billing Mo'!AD511+'Billing Mo'!BM511-'Billing Mo'!BU511,0)</f>
        <v>1767324</v>
      </c>
      <c r="L511" s="28">
        <f>ROUND('Billing Mo'!AF511+'Billing Mo'!BQ511-'Billing Mo'!BY511,0)</f>
        <v>1332378</v>
      </c>
      <c r="M511" s="31">
        <f t="shared" si="235"/>
        <v>270555</v>
      </c>
      <c r="N511" s="28">
        <f>'Billing Mo'!AH511</f>
        <v>146935</v>
      </c>
      <c r="O511" s="28">
        <f>'Billing Mo'!AI511</f>
        <v>123620</v>
      </c>
      <c r="P511" s="28">
        <f>ROUND('Billing Mo'!AJ511,0)</f>
        <v>1515</v>
      </c>
      <c r="Q511" s="28">
        <f>ROUND('Billing Mo'!AK511,0)</f>
        <v>284172</v>
      </c>
      <c r="AG511" s="15"/>
      <c r="AH511" s="14"/>
      <c r="AL511" s="25"/>
      <c r="AM511" s="14"/>
      <c r="AQ511" s="25"/>
      <c r="AR511" s="14"/>
      <c r="AV511" s="14"/>
      <c r="AW511" s="14"/>
      <c r="BA511" s="14"/>
      <c r="BB511" s="14"/>
      <c r="BF511" s="15"/>
      <c r="BG511" s="14"/>
      <c r="BK511" s="15"/>
      <c r="BL511" s="14"/>
      <c r="BP511" s="14"/>
      <c r="BQ511" s="14"/>
    </row>
    <row r="512" spans="1:69">
      <c r="A512" s="2">
        <f t="shared" si="227"/>
        <v>2033</v>
      </c>
      <c r="B512" s="2">
        <f t="shared" si="228"/>
        <v>6</v>
      </c>
      <c r="C512" s="7">
        <f t="shared" si="232"/>
        <v>1150</v>
      </c>
      <c r="D512" s="7">
        <f t="shared" si="233"/>
        <v>7053</v>
      </c>
      <c r="E512" s="7">
        <f t="shared" si="234"/>
        <v>12011</v>
      </c>
      <c r="G512" s="30">
        <f>'Billing Mo'!Y512</f>
        <v>1848756.9711611699</v>
      </c>
      <c r="H512" s="30">
        <f>'Billing Mo'!Z512</f>
        <v>203347</v>
      </c>
      <c r="I512" s="30">
        <f>'Billing Mo'!AC512</f>
        <v>25704</v>
      </c>
      <c r="J512" s="163">
        <f t="shared" si="236"/>
        <v>4145517</v>
      </c>
      <c r="K512" s="28">
        <f>ROUND('Billing Mo'!AE512+'Billing Mo'!AD512+'Billing Mo'!BM512-'Billing Mo'!BU512,0)</f>
        <v>2126511</v>
      </c>
      <c r="L512" s="28">
        <f>ROUND('Billing Mo'!AF512+'Billing Mo'!BQ512-'Billing Mo'!BY512,0)</f>
        <v>1434170</v>
      </c>
      <c r="M512" s="31">
        <f t="shared" si="235"/>
        <v>274572</v>
      </c>
      <c r="N512" s="28">
        <f>'Billing Mo'!AH512</f>
        <v>153144</v>
      </c>
      <c r="O512" s="28">
        <f>'Billing Mo'!AI512</f>
        <v>121428</v>
      </c>
      <c r="P512" s="28">
        <f>ROUND('Billing Mo'!AJ512,0)</f>
        <v>1535</v>
      </c>
      <c r="Q512" s="28">
        <f>ROUND('Billing Mo'!AK512,0)</f>
        <v>308729</v>
      </c>
      <c r="AG512" s="15"/>
      <c r="AH512" s="14"/>
      <c r="AL512" s="25"/>
      <c r="AM512" s="14"/>
      <c r="AQ512" s="25"/>
      <c r="AR512" s="14"/>
      <c r="AV512" s="14"/>
      <c r="AW512" s="14"/>
      <c r="BA512" s="14"/>
      <c r="BB512" s="14"/>
      <c r="BF512" s="15"/>
      <c r="BG512" s="14"/>
      <c r="BK512" s="15"/>
      <c r="BL512" s="14"/>
      <c r="BP512" s="14"/>
      <c r="BQ512" s="14"/>
    </row>
    <row r="513" spans="1:69">
      <c r="A513" s="2">
        <f t="shared" si="227"/>
        <v>2033</v>
      </c>
      <c r="B513" s="2">
        <f t="shared" si="228"/>
        <v>7</v>
      </c>
      <c r="C513" s="7">
        <f t="shared" si="232"/>
        <v>1256</v>
      </c>
      <c r="D513" s="7">
        <f t="shared" si="233"/>
        <v>7333</v>
      </c>
      <c r="E513" s="7">
        <f t="shared" si="234"/>
        <v>11583</v>
      </c>
      <c r="G513" s="30">
        <f>'Billing Mo'!Y513</f>
        <v>1849884.90790777</v>
      </c>
      <c r="H513" s="30">
        <f>'Billing Mo'!Z513</f>
        <v>203453</v>
      </c>
      <c r="I513" s="30">
        <f>'Billing Mo'!AC513</f>
        <v>25676</v>
      </c>
      <c r="J513" s="163">
        <f t="shared" si="236"/>
        <v>4376317</v>
      </c>
      <c r="K513" s="28">
        <f>ROUND('Billing Mo'!AE513+'Billing Mo'!AD513+'Billing Mo'!BM513-'Billing Mo'!BU513,0)</f>
        <v>2322678</v>
      </c>
      <c r="L513" s="28">
        <f>ROUND('Billing Mo'!AF513+'Billing Mo'!BQ513-'Billing Mo'!BY513,0)</f>
        <v>1491935</v>
      </c>
      <c r="M513" s="31">
        <f t="shared" si="235"/>
        <v>262773</v>
      </c>
      <c r="N513" s="28">
        <f>'Billing Mo'!AH513</f>
        <v>148775</v>
      </c>
      <c r="O513" s="28">
        <f>'Billing Mo'!AI513</f>
        <v>113998</v>
      </c>
      <c r="P513" s="28">
        <f>ROUND('Billing Mo'!AJ513,0)</f>
        <v>1534</v>
      </c>
      <c r="Q513" s="28">
        <f>ROUND('Billing Mo'!AK513,0)</f>
        <v>297397</v>
      </c>
      <c r="AG513" s="15"/>
      <c r="AH513" s="14"/>
      <c r="AL513" s="25"/>
      <c r="AM513" s="14"/>
      <c r="AQ513" s="25"/>
      <c r="AR513" s="14"/>
      <c r="AV513" s="14"/>
      <c r="AW513" s="14"/>
      <c r="BA513" s="14"/>
      <c r="BB513" s="14"/>
      <c r="BF513" s="15"/>
      <c r="BG513" s="14"/>
      <c r="BK513" s="15"/>
      <c r="BL513" s="14"/>
      <c r="BP513" s="14"/>
      <c r="BQ513" s="14"/>
    </row>
    <row r="514" spans="1:69">
      <c r="A514" s="2">
        <f t="shared" si="227"/>
        <v>2033</v>
      </c>
      <c r="B514" s="2">
        <f t="shared" si="228"/>
        <v>8</v>
      </c>
      <c r="C514" s="7">
        <f t="shared" si="232"/>
        <v>1322</v>
      </c>
      <c r="D514" s="7">
        <f t="shared" si="233"/>
        <v>7602</v>
      </c>
      <c r="E514" s="7">
        <f t="shared" si="234"/>
        <v>11827</v>
      </c>
      <c r="G514" s="30">
        <f>'Billing Mo'!Y514</f>
        <v>1850984.9514885701</v>
      </c>
      <c r="H514" s="30">
        <f>'Billing Mo'!Z514</f>
        <v>203556</v>
      </c>
      <c r="I514" s="30">
        <f>'Billing Mo'!AC514</f>
        <v>25732</v>
      </c>
      <c r="J514" s="163">
        <f t="shared" si="236"/>
        <v>4582724</v>
      </c>
      <c r="K514" s="28">
        <f>ROUND('Billing Mo'!AE514+'Billing Mo'!AD514+'Billing Mo'!BM514-'Billing Mo'!BU514,0)</f>
        <v>2446454</v>
      </c>
      <c r="L514" s="28">
        <f>ROUND('Billing Mo'!AF514+'Billing Mo'!BQ514-'Billing Mo'!BY514,0)</f>
        <v>1547446</v>
      </c>
      <c r="M514" s="31">
        <f t="shared" si="235"/>
        <v>282951</v>
      </c>
      <c r="N514" s="28">
        <f>'Billing Mo'!AH514</f>
        <v>155490</v>
      </c>
      <c r="O514" s="28">
        <f>'Billing Mo'!AI514</f>
        <v>127461</v>
      </c>
      <c r="P514" s="28">
        <f>ROUND('Billing Mo'!AJ514,0)</f>
        <v>1541</v>
      </c>
      <c r="Q514" s="28">
        <f>ROUND('Billing Mo'!AK514,0)</f>
        <v>304332</v>
      </c>
      <c r="AG514" s="15"/>
      <c r="AH514" s="14"/>
      <c r="AL514" s="25"/>
      <c r="AM514" s="14"/>
      <c r="AQ514" s="25"/>
      <c r="AR514" s="14"/>
      <c r="AV514" s="14"/>
      <c r="AW514" s="14"/>
      <c r="BA514" s="14"/>
      <c r="BB514" s="14"/>
      <c r="BF514" s="15"/>
      <c r="BG514" s="14"/>
      <c r="BK514" s="15"/>
      <c r="BL514" s="14"/>
      <c r="BP514" s="14"/>
      <c r="BQ514" s="14"/>
    </row>
    <row r="515" spans="1:69">
      <c r="A515" s="2">
        <f t="shared" si="227"/>
        <v>2033</v>
      </c>
      <c r="B515" s="2">
        <f t="shared" si="228"/>
        <v>9</v>
      </c>
      <c r="C515" s="7">
        <f t="shared" si="232"/>
        <v>1267</v>
      </c>
      <c r="D515" s="7">
        <f t="shared" si="233"/>
        <v>7312</v>
      </c>
      <c r="E515" s="7">
        <f t="shared" si="234"/>
        <v>12643</v>
      </c>
      <c r="G515" s="30">
        <f>'Billing Mo'!Y515</f>
        <v>1852084.9950693699</v>
      </c>
      <c r="H515" s="30">
        <f>'Billing Mo'!Z515</f>
        <v>203659</v>
      </c>
      <c r="I515" s="30">
        <f>'Billing Mo'!AC515</f>
        <v>25740</v>
      </c>
      <c r="J515" s="163">
        <f t="shared" si="236"/>
        <v>4432459</v>
      </c>
      <c r="K515" s="28">
        <f>ROUND('Billing Mo'!AE515+'Billing Mo'!AD515+'Billing Mo'!BM515-'Billing Mo'!BU515,0)</f>
        <v>2346800</v>
      </c>
      <c r="L515" s="28">
        <f>ROUND('Billing Mo'!AF515+'Billing Mo'!BQ515-'Billing Mo'!BY515,0)</f>
        <v>1489085</v>
      </c>
      <c r="M515" s="31">
        <f t="shared" si="235"/>
        <v>269638</v>
      </c>
      <c r="N515" s="28">
        <f>'Billing Mo'!AH515</f>
        <v>151420</v>
      </c>
      <c r="O515" s="28">
        <f>'Billing Mo'!AI515</f>
        <v>118218</v>
      </c>
      <c r="P515" s="28">
        <f>ROUND('Billing Mo'!AJ515,0)</f>
        <v>1511</v>
      </c>
      <c r="Q515" s="28">
        <f>ROUND('Billing Mo'!AK515,0)</f>
        <v>325425</v>
      </c>
      <c r="AG515" s="15"/>
      <c r="AH515" s="14"/>
      <c r="AL515" s="25"/>
      <c r="AM515" s="14"/>
      <c r="AQ515" s="25"/>
      <c r="AR515" s="14"/>
      <c r="AV515" s="14"/>
      <c r="AW515" s="14"/>
      <c r="BA515" s="14"/>
      <c r="BB515" s="14"/>
      <c r="BF515" s="15"/>
      <c r="BG515" s="14"/>
      <c r="BK515" s="15"/>
      <c r="BL515" s="14"/>
      <c r="BP515" s="14"/>
      <c r="BQ515" s="14"/>
    </row>
    <row r="516" spans="1:69">
      <c r="A516" s="2">
        <f t="shared" si="227"/>
        <v>2033</v>
      </c>
      <c r="B516" s="2">
        <f t="shared" si="228"/>
        <v>10</v>
      </c>
      <c r="C516" s="7">
        <f t="shared" si="232"/>
        <v>1161</v>
      </c>
      <c r="D516" s="7">
        <f t="shared" si="233"/>
        <v>7000</v>
      </c>
      <c r="E516" s="7">
        <f t="shared" si="234"/>
        <v>12109</v>
      </c>
      <c r="G516" s="30">
        <f>'Billing Mo'!Y516</f>
        <v>1853185.03865016</v>
      </c>
      <c r="H516" s="30">
        <f>'Billing Mo'!Z516</f>
        <v>203761</v>
      </c>
      <c r="I516" s="30">
        <f>'Billing Mo'!AC516</f>
        <v>25763</v>
      </c>
      <c r="J516" s="163">
        <f t="shared" si="236"/>
        <v>4151052</v>
      </c>
      <c r="K516" s="28">
        <f>ROUND('Billing Mo'!AE516+'Billing Mo'!AD516+'Billing Mo'!BM516-'Billing Mo'!BU516,0)</f>
        <v>2152086</v>
      </c>
      <c r="L516" s="28">
        <f>ROUND('Billing Mo'!AF516+'Billing Mo'!BQ516-'Billing Mo'!BY516,0)</f>
        <v>1426347</v>
      </c>
      <c r="M516" s="31">
        <f t="shared" si="235"/>
        <v>259112</v>
      </c>
      <c r="N516" s="28">
        <f>'Billing Mo'!AH516</f>
        <v>143927</v>
      </c>
      <c r="O516" s="28">
        <f>'Billing Mo'!AI516</f>
        <v>115185</v>
      </c>
      <c r="P516" s="28">
        <f>ROUND('Billing Mo'!AJ516,0)</f>
        <v>1539</v>
      </c>
      <c r="Q516" s="28">
        <f>ROUND('Billing Mo'!AK516,0)</f>
        <v>311968</v>
      </c>
      <c r="AG516" s="15"/>
      <c r="AH516" s="14"/>
      <c r="AL516" s="25"/>
      <c r="AM516" s="14"/>
      <c r="AQ516" s="25"/>
      <c r="AR516" s="14"/>
      <c r="AV516" s="14"/>
      <c r="AW516" s="14"/>
      <c r="BA516" s="14"/>
      <c r="BB516" s="14"/>
      <c r="BF516" s="15"/>
      <c r="BG516" s="14"/>
      <c r="BK516" s="15"/>
      <c r="BL516" s="14"/>
      <c r="BP516" s="14"/>
      <c r="BQ516" s="14"/>
    </row>
    <row r="517" spans="1:69">
      <c r="A517" s="2">
        <f t="shared" si="227"/>
        <v>2033</v>
      </c>
      <c r="B517" s="2">
        <f t="shared" si="228"/>
        <v>11</v>
      </c>
      <c r="C517" s="7">
        <f t="shared" si="232"/>
        <v>934</v>
      </c>
      <c r="D517" s="7">
        <f t="shared" si="233"/>
        <v>6368</v>
      </c>
      <c r="E517" s="7">
        <f t="shared" si="234"/>
        <v>11490</v>
      </c>
      <c r="G517" s="30">
        <f>'Billing Mo'!Y517</f>
        <v>1854285.08223096</v>
      </c>
      <c r="H517" s="30">
        <f>'Billing Mo'!Z517</f>
        <v>203862</v>
      </c>
      <c r="I517" s="30">
        <f>'Billing Mo'!AC517</f>
        <v>25798</v>
      </c>
      <c r="J517" s="163">
        <f t="shared" si="236"/>
        <v>3590173</v>
      </c>
      <c r="K517" s="28">
        <f>ROUND('Billing Mo'!AE517+'Billing Mo'!AD517+'Billing Mo'!BM517-'Billing Mo'!BU517,0)</f>
        <v>1731866</v>
      </c>
      <c r="L517" s="28">
        <f>ROUND('Billing Mo'!AF517+'Billing Mo'!BQ517-'Billing Mo'!BY517,0)</f>
        <v>1298093</v>
      </c>
      <c r="M517" s="31">
        <f t="shared" si="235"/>
        <v>262280</v>
      </c>
      <c r="N517" s="28">
        <f>'Billing Mo'!AH517</f>
        <v>147080</v>
      </c>
      <c r="O517" s="28">
        <f>'Billing Mo'!AI517</f>
        <v>115200</v>
      </c>
      <c r="P517" s="28">
        <f>ROUND('Billing Mo'!AJ517,0)</f>
        <v>1507</v>
      </c>
      <c r="Q517" s="28">
        <f>ROUND('Billing Mo'!AK517,0)</f>
        <v>296427</v>
      </c>
      <c r="AG517" s="15"/>
      <c r="AH517" s="14"/>
      <c r="AL517" s="25"/>
      <c r="AM517" s="14"/>
      <c r="AQ517" s="25"/>
      <c r="AR517" s="14"/>
      <c r="AV517" s="14"/>
      <c r="AW517" s="14"/>
      <c r="BA517" s="14"/>
      <c r="BB517" s="14"/>
      <c r="BF517" s="15"/>
      <c r="BG517" s="14"/>
      <c r="BK517" s="15"/>
      <c r="BL517" s="14"/>
      <c r="BP517" s="14"/>
      <c r="BQ517" s="14"/>
    </row>
    <row r="518" spans="1:69">
      <c r="A518" s="2">
        <f t="shared" si="227"/>
        <v>2033</v>
      </c>
      <c r="B518" s="2">
        <f t="shared" si="228"/>
        <v>12</v>
      </c>
      <c r="C518" s="7">
        <f t="shared" si="232"/>
        <v>903</v>
      </c>
      <c r="D518" s="7">
        <f t="shared" si="233"/>
        <v>6194</v>
      </c>
      <c r="E518" s="7">
        <f t="shared" si="234"/>
        <v>10708</v>
      </c>
      <c r="G518" s="30">
        <f>'Billing Mo'!Y518</f>
        <v>1855385.1258117601</v>
      </c>
      <c r="H518" s="30">
        <f>'Billing Mo'!Z518</f>
        <v>203964</v>
      </c>
      <c r="I518" s="30">
        <f>'Billing Mo'!AC518</f>
        <v>25747</v>
      </c>
      <c r="J518" s="163">
        <f t="shared" si="236"/>
        <v>3460607</v>
      </c>
      <c r="K518" s="28">
        <f>ROUND('Billing Mo'!AE518+'Billing Mo'!AD518+'Billing Mo'!BM518-'Billing Mo'!BU518,0)</f>
        <v>1674979</v>
      </c>
      <c r="L518" s="28">
        <f>ROUND('Billing Mo'!AF518+'Billing Mo'!BQ518-'Billing Mo'!BY518,0)</f>
        <v>1263269</v>
      </c>
      <c r="M518" s="31">
        <f t="shared" si="235"/>
        <v>245118</v>
      </c>
      <c r="N518" s="28">
        <f>'Billing Mo'!AH518</f>
        <v>133329</v>
      </c>
      <c r="O518" s="28">
        <f>'Billing Mo'!AI518</f>
        <v>111789</v>
      </c>
      <c r="P518" s="28">
        <f>ROUND('Billing Mo'!AJ518,0)</f>
        <v>1532</v>
      </c>
      <c r="Q518" s="28">
        <f>ROUND('Billing Mo'!AK518,0)</f>
        <v>275709</v>
      </c>
      <c r="AG518" s="15"/>
      <c r="AH518" s="14"/>
      <c r="AL518" s="25"/>
      <c r="AM518" s="14"/>
      <c r="AQ518" s="25"/>
      <c r="AR518" s="14"/>
      <c r="AV518" s="14"/>
      <c r="AW518" s="14"/>
      <c r="BA518" s="14"/>
      <c r="BB518" s="14"/>
      <c r="BF518" s="15"/>
      <c r="BG518" s="14"/>
      <c r="BK518" s="15"/>
      <c r="BL518" s="14"/>
      <c r="BP518" s="14"/>
      <c r="BQ518" s="14"/>
    </row>
    <row r="519" spans="1:69">
      <c r="A519" s="2">
        <f t="shared" si="227"/>
        <v>2034</v>
      </c>
      <c r="B519" s="2">
        <f t="shared" si="228"/>
        <v>1</v>
      </c>
      <c r="C519" s="7">
        <f t="shared" si="232"/>
        <v>1014</v>
      </c>
      <c r="D519" s="7">
        <f t="shared" si="233"/>
        <v>6124</v>
      </c>
      <c r="E519" s="7">
        <f t="shared" si="234"/>
        <v>10353</v>
      </c>
      <c r="G519" s="30">
        <f>'Billing Mo'!Y519</f>
        <v>1856485.1693925599</v>
      </c>
      <c r="H519" s="30">
        <f>'Billing Mo'!Z519</f>
        <v>204065</v>
      </c>
      <c r="I519" s="30">
        <f>'Billing Mo'!AC519</f>
        <v>25788</v>
      </c>
      <c r="J519" s="163">
        <f t="shared" si="236"/>
        <v>3641330</v>
      </c>
      <c r="K519" s="28">
        <f>ROUND('Billing Mo'!AE519+'Billing Mo'!AD519+'Billing Mo'!BM519-'Billing Mo'!BU519,0)</f>
        <v>1883364</v>
      </c>
      <c r="L519" s="28">
        <f>ROUND('Billing Mo'!AF519+'Billing Mo'!BQ519-'Billing Mo'!BY519,0)</f>
        <v>1249775</v>
      </c>
      <c r="M519" s="31">
        <f t="shared" si="235"/>
        <v>239676</v>
      </c>
      <c r="N519" s="28">
        <f>'Billing Mo'!AH519</f>
        <v>132420</v>
      </c>
      <c r="O519" s="28">
        <f>'Billing Mo'!AI519</f>
        <v>107256</v>
      </c>
      <c r="P519" s="28">
        <f>ROUND('Billing Mo'!AJ519,0)</f>
        <v>1530</v>
      </c>
      <c r="Q519" s="28">
        <f>ROUND('Billing Mo'!AK519,0)</f>
        <v>266985</v>
      </c>
      <c r="AG519" s="15"/>
      <c r="AH519" s="14"/>
      <c r="AL519" s="25"/>
      <c r="AM519" s="14"/>
      <c r="AQ519" s="25"/>
      <c r="AR519" s="14"/>
      <c r="AV519" s="14"/>
      <c r="AW519" s="14"/>
      <c r="BA519" s="14"/>
      <c r="BB519" s="14"/>
      <c r="BF519" s="15"/>
      <c r="BG519" s="14"/>
      <c r="BK519" s="15"/>
      <c r="BL519" s="14"/>
      <c r="BP519" s="14"/>
      <c r="BQ519" s="14"/>
    </row>
    <row r="520" spans="1:69">
      <c r="A520" s="2">
        <f t="shared" si="227"/>
        <v>2034</v>
      </c>
      <c r="B520" s="2">
        <f t="shared" si="228"/>
        <v>2</v>
      </c>
      <c r="C520" s="7">
        <f t="shared" si="232"/>
        <v>941</v>
      </c>
      <c r="D520" s="7">
        <f t="shared" si="233"/>
        <v>5678</v>
      </c>
      <c r="E520" s="7">
        <f t="shared" si="234"/>
        <v>10308</v>
      </c>
      <c r="G520" s="30">
        <f>'Billing Mo'!Y520</f>
        <v>1857585.21297336</v>
      </c>
      <c r="H520" s="30">
        <f>'Billing Mo'!Z520</f>
        <v>204167</v>
      </c>
      <c r="I520" s="30">
        <f>'Billing Mo'!AC520</f>
        <v>25791</v>
      </c>
      <c r="J520" s="163">
        <f t="shared" si="236"/>
        <v>3419950</v>
      </c>
      <c r="K520" s="28">
        <f>ROUND('Billing Mo'!AE520+'Billing Mo'!AD520+'Billing Mo'!BM520-'Billing Mo'!BU520,0)</f>
        <v>1747444</v>
      </c>
      <c r="L520" s="28">
        <f>ROUND('Billing Mo'!AF520+'Billing Mo'!BQ520-'Billing Mo'!BY520,0)</f>
        <v>1159288</v>
      </c>
      <c r="M520" s="31">
        <f t="shared" si="235"/>
        <v>245876</v>
      </c>
      <c r="N520" s="28">
        <f>'Billing Mo'!AH520</f>
        <v>133955</v>
      </c>
      <c r="O520" s="28">
        <f>'Billing Mo'!AI520</f>
        <v>111921</v>
      </c>
      <c r="P520" s="28">
        <f>ROUND('Billing Mo'!AJ520,0)</f>
        <v>1486</v>
      </c>
      <c r="Q520" s="28">
        <f>ROUND('Billing Mo'!AK520,0)</f>
        <v>265856</v>
      </c>
      <c r="AG520" s="15"/>
      <c r="AH520" s="14"/>
      <c r="AL520" s="25"/>
      <c r="AM520" s="14"/>
      <c r="AQ520" s="25"/>
      <c r="AR520" s="14"/>
      <c r="AV520" s="14"/>
      <c r="AW520" s="14"/>
      <c r="BA520" s="14"/>
      <c r="BB520" s="14"/>
      <c r="BF520" s="15"/>
      <c r="BG520" s="14"/>
      <c r="BK520" s="15"/>
      <c r="BL520" s="14"/>
      <c r="BP520" s="14"/>
      <c r="BQ520" s="14"/>
    </row>
    <row r="521" spans="1:69">
      <c r="A521" s="2">
        <f t="shared" si="227"/>
        <v>2034</v>
      </c>
      <c r="B521" s="2">
        <f t="shared" si="228"/>
        <v>3</v>
      </c>
      <c r="C521" s="7">
        <f t="shared" si="232"/>
        <v>850</v>
      </c>
      <c r="D521" s="7">
        <f t="shared" si="233"/>
        <v>5740</v>
      </c>
      <c r="E521" s="7">
        <f t="shared" si="234"/>
        <v>10380</v>
      </c>
      <c r="G521" s="30">
        <f>'Billing Mo'!Y521</f>
        <v>1858685.25655416</v>
      </c>
      <c r="H521" s="30">
        <f>'Billing Mo'!Z521</f>
        <v>204268</v>
      </c>
      <c r="I521" s="30">
        <f>'Billing Mo'!AC521</f>
        <v>25780</v>
      </c>
      <c r="J521" s="163">
        <f t="shared" si="236"/>
        <v>3266732</v>
      </c>
      <c r="K521" s="28">
        <f>ROUND('Billing Mo'!AE521+'Billing Mo'!AD521+'Billing Mo'!BM521-'Billing Mo'!BU521,0)</f>
        <v>1579839</v>
      </c>
      <c r="L521" s="28">
        <f>ROUND('Billing Mo'!AF521+'Billing Mo'!BQ521-'Billing Mo'!BY521,0)</f>
        <v>1172457</v>
      </c>
      <c r="M521" s="31">
        <f t="shared" si="235"/>
        <v>245311</v>
      </c>
      <c r="N521" s="28">
        <f>'Billing Mo'!AH521</f>
        <v>135956</v>
      </c>
      <c r="O521" s="28">
        <f>'Billing Mo'!AI521</f>
        <v>109355</v>
      </c>
      <c r="P521" s="28">
        <f>ROUND('Billing Mo'!AJ521,0)</f>
        <v>1532</v>
      </c>
      <c r="Q521" s="28">
        <f>ROUND('Billing Mo'!AK521,0)</f>
        <v>267593</v>
      </c>
      <c r="AG521" s="15"/>
      <c r="AH521" s="14"/>
      <c r="AL521" s="25"/>
      <c r="AM521" s="14"/>
      <c r="AQ521" s="25"/>
      <c r="AR521" s="14"/>
      <c r="AV521" s="14"/>
      <c r="AW521" s="14"/>
      <c r="BA521" s="14"/>
      <c r="BB521" s="14"/>
      <c r="BF521" s="15"/>
      <c r="BG521" s="14"/>
      <c r="BK521" s="15"/>
      <c r="BL521" s="14"/>
      <c r="BP521" s="14"/>
      <c r="BQ521" s="14"/>
    </row>
    <row r="522" spans="1:69">
      <c r="A522" s="2">
        <f t="shared" si="227"/>
        <v>2034</v>
      </c>
      <c r="B522" s="2">
        <f t="shared" si="228"/>
        <v>4</v>
      </c>
      <c r="C522" s="7">
        <f t="shared" si="232"/>
        <v>835</v>
      </c>
      <c r="D522" s="7">
        <f t="shared" si="233"/>
        <v>6095</v>
      </c>
      <c r="E522" s="7">
        <f t="shared" si="234"/>
        <v>10603</v>
      </c>
      <c r="G522" s="30">
        <f>'Billing Mo'!Y522</f>
        <v>1859785.3001349601</v>
      </c>
      <c r="H522" s="30">
        <f>'Billing Mo'!Z522</f>
        <v>204369</v>
      </c>
      <c r="I522" s="30">
        <f>'Billing Mo'!AC522</f>
        <v>25739</v>
      </c>
      <c r="J522" s="163">
        <f t="shared" si="236"/>
        <v>3331994</v>
      </c>
      <c r="K522" s="28">
        <f>ROUND('Billing Mo'!AE522+'Billing Mo'!AD522+'Billing Mo'!BM522-'Billing Mo'!BU522,0)</f>
        <v>1553818</v>
      </c>
      <c r="L522" s="28">
        <f>ROUND('Billing Mo'!AF522+'Billing Mo'!BQ522-'Billing Mo'!BY522,0)</f>
        <v>1245547</v>
      </c>
      <c r="M522" s="31">
        <f t="shared" si="235"/>
        <v>258218</v>
      </c>
      <c r="N522" s="28">
        <f>'Billing Mo'!AH522</f>
        <v>143569</v>
      </c>
      <c r="O522" s="28">
        <f>'Billing Mo'!AI522</f>
        <v>114649</v>
      </c>
      <c r="P522" s="28">
        <f>ROUND('Billing Mo'!AJ522,0)</f>
        <v>1509</v>
      </c>
      <c r="Q522" s="28">
        <f>ROUND('Billing Mo'!AK522,0)</f>
        <v>272902</v>
      </c>
      <c r="AG522" s="15"/>
      <c r="AH522" s="14"/>
      <c r="AL522" s="25"/>
      <c r="AM522" s="14"/>
      <c r="AQ522" s="25"/>
      <c r="AR522" s="14"/>
      <c r="AV522" s="14"/>
      <c r="AW522" s="14"/>
      <c r="BA522" s="14"/>
      <c r="BB522" s="14"/>
      <c r="BF522" s="15"/>
      <c r="BG522" s="14"/>
      <c r="BK522" s="15"/>
      <c r="BL522" s="14"/>
      <c r="BP522" s="14"/>
      <c r="BQ522" s="14"/>
    </row>
    <row r="523" spans="1:69">
      <c r="A523" s="2">
        <f t="shared" si="227"/>
        <v>2034</v>
      </c>
      <c r="B523" s="2">
        <f t="shared" si="228"/>
        <v>5</v>
      </c>
      <c r="C523" s="7">
        <f t="shared" si="232"/>
        <v>963</v>
      </c>
      <c r="D523" s="7">
        <f t="shared" si="233"/>
        <v>6552</v>
      </c>
      <c r="E523" s="7">
        <f t="shared" si="234"/>
        <v>11184</v>
      </c>
      <c r="G523" s="30">
        <f>'Billing Mo'!Y523</f>
        <v>1860885.3437157599</v>
      </c>
      <c r="H523" s="30">
        <f>'Billing Mo'!Z523</f>
        <v>204470</v>
      </c>
      <c r="I523" s="30">
        <f>'Billing Mo'!AC523</f>
        <v>25772</v>
      </c>
      <c r="J523" s="163">
        <f t="shared" si="236"/>
        <v>3684419</v>
      </c>
      <c r="K523" s="28">
        <f>ROUND('Billing Mo'!AE523+'Billing Mo'!AD523+'Billing Mo'!BM523-'Billing Mo'!BU523,0)</f>
        <v>1792017</v>
      </c>
      <c r="L523" s="28">
        <f>ROUND('Billing Mo'!AF523+'Billing Mo'!BQ523-'Billing Mo'!BY523,0)</f>
        <v>1339739</v>
      </c>
      <c r="M523" s="31">
        <f t="shared" si="235"/>
        <v>262949</v>
      </c>
      <c r="N523" s="28">
        <f>'Billing Mo'!AH523</f>
        <v>146935</v>
      </c>
      <c r="O523" s="28">
        <f>'Billing Mo'!AI523</f>
        <v>116014</v>
      </c>
      <c r="P523" s="28">
        <f>ROUND('Billing Mo'!AJ523,0)</f>
        <v>1489</v>
      </c>
      <c r="Q523" s="28">
        <f>ROUND('Billing Mo'!AK523,0)</f>
        <v>288225</v>
      </c>
      <c r="AG523" s="15"/>
      <c r="AH523" s="14"/>
      <c r="AL523" s="25"/>
      <c r="AM523" s="14"/>
      <c r="AQ523" s="25"/>
      <c r="AR523" s="14"/>
      <c r="AV523" s="14"/>
      <c r="AW523" s="14"/>
      <c r="BA523" s="14"/>
      <c r="BB523" s="14"/>
      <c r="BF523" s="15"/>
      <c r="BG523" s="14"/>
      <c r="BK523" s="15"/>
      <c r="BL523" s="14"/>
      <c r="BP523" s="14"/>
      <c r="BQ523" s="14"/>
    </row>
    <row r="524" spans="1:69">
      <c r="A524" s="2">
        <f t="shared" ref="A524:A587" si="237">A512+1</f>
        <v>2034</v>
      </c>
      <c r="B524" s="2">
        <f t="shared" ref="B524:B587" si="238">B512</f>
        <v>6</v>
      </c>
      <c r="C524" s="7">
        <f t="shared" si="232"/>
        <v>1179</v>
      </c>
      <c r="D524" s="7">
        <f t="shared" si="233"/>
        <v>7215</v>
      </c>
      <c r="E524" s="7">
        <f t="shared" si="234"/>
        <v>12176</v>
      </c>
      <c r="G524" s="30">
        <f>'Billing Mo'!Y524</f>
        <v>1861985.38729656</v>
      </c>
      <c r="H524" s="30">
        <f>'Billing Mo'!Z524</f>
        <v>204572</v>
      </c>
      <c r="I524" s="30">
        <f>'Billing Mo'!AC524</f>
        <v>25721</v>
      </c>
      <c r="J524" s="163">
        <f t="shared" si="236"/>
        <v>4260604</v>
      </c>
      <c r="K524" s="28">
        <f>ROUND('Billing Mo'!AE524+'Billing Mo'!AD524+'Billing Mo'!BM524-'Billing Mo'!BU524,0)</f>
        <v>2195378</v>
      </c>
      <c r="L524" s="28">
        <f>ROUND('Billing Mo'!AF524+'Billing Mo'!BQ524-'Billing Mo'!BY524,0)</f>
        <v>1476072</v>
      </c>
      <c r="M524" s="31">
        <f t="shared" si="235"/>
        <v>274458</v>
      </c>
      <c r="N524" s="28">
        <f>'Billing Mo'!AH524</f>
        <v>153144</v>
      </c>
      <c r="O524" s="28">
        <f>'Billing Mo'!AI524</f>
        <v>121314</v>
      </c>
      <c r="P524" s="28">
        <f>ROUND('Billing Mo'!AJ524,0)</f>
        <v>1509</v>
      </c>
      <c r="Q524" s="28">
        <f>ROUND('Billing Mo'!AK524,0)</f>
        <v>313187</v>
      </c>
      <c r="AG524" s="15"/>
      <c r="AH524" s="14"/>
      <c r="AL524" s="25"/>
      <c r="AM524" s="14"/>
      <c r="AQ524" s="25"/>
      <c r="AR524" s="14"/>
      <c r="AV524" s="14"/>
      <c r="AW524" s="14"/>
      <c r="BA524" s="14"/>
      <c r="BB524" s="14"/>
      <c r="BF524" s="15"/>
      <c r="BG524" s="14"/>
      <c r="BK524" s="15"/>
      <c r="BL524" s="14"/>
      <c r="BP524" s="14"/>
      <c r="BQ524" s="14"/>
    </row>
    <row r="525" spans="1:69">
      <c r="A525" s="2">
        <f t="shared" si="237"/>
        <v>2034</v>
      </c>
      <c r="B525" s="2">
        <f t="shared" si="238"/>
        <v>7</v>
      </c>
      <c r="C525" s="7">
        <f t="shared" si="232"/>
        <v>1260</v>
      </c>
      <c r="D525" s="7">
        <f t="shared" si="233"/>
        <v>7396</v>
      </c>
      <c r="E525" s="7">
        <f t="shared" si="234"/>
        <v>11666</v>
      </c>
      <c r="G525" s="30">
        <f>'Billing Mo'!Y525</f>
        <v>1863085.43087736</v>
      </c>
      <c r="H525" s="30">
        <f>'Billing Mo'!Z525</f>
        <v>204673</v>
      </c>
      <c r="I525" s="30">
        <f>'Billing Mo'!AC525</f>
        <v>25693</v>
      </c>
      <c r="J525" s="163">
        <f t="shared" si="236"/>
        <v>4422954</v>
      </c>
      <c r="K525" s="28">
        <f>ROUND('Billing Mo'!AE525+'Billing Mo'!AD525+'Billing Mo'!BM525-'Billing Mo'!BU525,0)</f>
        <v>2348016</v>
      </c>
      <c r="L525" s="28">
        <f>ROUND('Billing Mo'!AF525+'Billing Mo'!BQ525-'Billing Mo'!BY525,0)</f>
        <v>1513683</v>
      </c>
      <c r="M525" s="31">
        <f t="shared" si="235"/>
        <v>260011</v>
      </c>
      <c r="N525" s="28">
        <f>'Billing Mo'!AH525</f>
        <v>148775</v>
      </c>
      <c r="O525" s="28">
        <f>'Billing Mo'!AI525</f>
        <v>111236</v>
      </c>
      <c r="P525" s="28">
        <f>ROUND('Billing Mo'!AJ525,0)</f>
        <v>1508</v>
      </c>
      <c r="Q525" s="28">
        <f>ROUND('Billing Mo'!AK525,0)</f>
        <v>299736</v>
      </c>
      <c r="AG525" s="15"/>
      <c r="AH525" s="14"/>
      <c r="AL525" s="25"/>
      <c r="AM525" s="14"/>
      <c r="AQ525" s="25"/>
      <c r="AR525" s="14"/>
      <c r="AV525" s="14"/>
      <c r="AW525" s="14"/>
      <c r="BA525" s="14"/>
      <c r="BB525" s="14"/>
      <c r="BF525" s="15"/>
      <c r="BG525" s="14"/>
      <c r="BK525" s="15"/>
      <c r="BL525" s="14"/>
      <c r="BP525" s="14"/>
      <c r="BQ525" s="14"/>
    </row>
    <row r="526" spans="1:69">
      <c r="A526" s="2">
        <f t="shared" si="237"/>
        <v>2034</v>
      </c>
      <c r="B526" s="2">
        <f t="shared" si="238"/>
        <v>8</v>
      </c>
      <c r="C526" s="7">
        <f t="shared" si="232"/>
        <v>1317</v>
      </c>
      <c r="D526" s="7">
        <f t="shared" si="233"/>
        <v>7622</v>
      </c>
      <c r="E526" s="7">
        <f t="shared" si="234"/>
        <v>11880</v>
      </c>
      <c r="G526" s="30">
        <f>'Billing Mo'!Y526</f>
        <v>1864158.27587971</v>
      </c>
      <c r="H526" s="30">
        <f>'Billing Mo'!Z526</f>
        <v>204773</v>
      </c>
      <c r="I526" s="30">
        <f>'Billing Mo'!AC526</f>
        <v>25749</v>
      </c>
      <c r="J526" s="163">
        <f t="shared" si="236"/>
        <v>4601880</v>
      </c>
      <c r="K526" s="28">
        <f>ROUND('Billing Mo'!AE526+'Billing Mo'!AD526+'Billing Mo'!BM526-'Billing Mo'!BU526,0)</f>
        <v>2454901</v>
      </c>
      <c r="L526" s="28">
        <f>ROUND('Billing Mo'!AF526+'Billing Mo'!BQ526-'Billing Mo'!BY526,0)</f>
        <v>1560693</v>
      </c>
      <c r="M526" s="31">
        <f t="shared" si="235"/>
        <v>278864</v>
      </c>
      <c r="N526" s="28">
        <f>'Billing Mo'!AH526</f>
        <v>155490</v>
      </c>
      <c r="O526" s="28">
        <f>'Billing Mo'!AI526</f>
        <v>123374</v>
      </c>
      <c r="P526" s="28">
        <f>ROUND('Billing Mo'!AJ526,0)</f>
        <v>1515</v>
      </c>
      <c r="Q526" s="28">
        <f>ROUND('Billing Mo'!AK526,0)</f>
        <v>305907</v>
      </c>
      <c r="AG526" s="15"/>
      <c r="AH526" s="14"/>
      <c r="AL526" s="25"/>
      <c r="AM526" s="14"/>
      <c r="AQ526" s="25"/>
      <c r="AR526" s="14"/>
      <c r="AV526" s="14"/>
      <c r="AW526" s="14"/>
      <c r="BA526" s="14"/>
      <c r="BB526" s="14"/>
      <c r="BF526" s="15"/>
      <c r="BG526" s="14"/>
      <c r="BK526" s="15"/>
      <c r="BL526" s="14"/>
      <c r="BP526" s="14"/>
      <c r="BQ526" s="14"/>
    </row>
    <row r="527" spans="1:69">
      <c r="A527" s="2">
        <f t="shared" si="237"/>
        <v>2034</v>
      </c>
      <c r="B527" s="2">
        <f t="shared" si="238"/>
        <v>9</v>
      </c>
      <c r="C527" s="7">
        <f t="shared" si="232"/>
        <v>1273</v>
      </c>
      <c r="D527" s="7">
        <f t="shared" si="233"/>
        <v>7419</v>
      </c>
      <c r="E527" s="7">
        <f t="shared" si="234"/>
        <v>12697</v>
      </c>
      <c r="G527" s="30">
        <f>'Billing Mo'!Y527</f>
        <v>1865231.1208820599</v>
      </c>
      <c r="H527" s="30">
        <f>'Billing Mo'!Z527</f>
        <v>204871</v>
      </c>
      <c r="I527" s="30">
        <f>'Billing Mo'!AC527</f>
        <v>25756</v>
      </c>
      <c r="J527" s="163">
        <f t="shared" si="236"/>
        <v>4493180</v>
      </c>
      <c r="K527" s="28">
        <f>ROUND('Billing Mo'!AE527+'Billing Mo'!AD527+'Billing Mo'!BM527-'Billing Mo'!BU527,0)</f>
        <v>2375267</v>
      </c>
      <c r="L527" s="28">
        <f>ROUND('Billing Mo'!AF527+'Billing Mo'!BQ527-'Billing Mo'!BY527,0)</f>
        <v>1519895</v>
      </c>
      <c r="M527" s="31">
        <f t="shared" si="235"/>
        <v>269514</v>
      </c>
      <c r="N527" s="28">
        <f>'Billing Mo'!AH527</f>
        <v>151420</v>
      </c>
      <c r="O527" s="28">
        <f>'Billing Mo'!AI527</f>
        <v>118094</v>
      </c>
      <c r="P527" s="28">
        <f>ROUND('Billing Mo'!AJ527,0)</f>
        <v>1485</v>
      </c>
      <c r="Q527" s="28">
        <f>ROUND('Billing Mo'!AK527,0)</f>
        <v>327019</v>
      </c>
      <c r="AG527" s="15"/>
      <c r="AH527" s="14"/>
      <c r="AL527" s="25"/>
      <c r="AM527" s="14"/>
      <c r="AQ527" s="25"/>
      <c r="AR527" s="14"/>
      <c r="AV527" s="14"/>
      <c r="AW527" s="14"/>
      <c r="BA527" s="14"/>
      <c r="BB527" s="14"/>
      <c r="BF527" s="15"/>
      <c r="BG527" s="14"/>
      <c r="BK527" s="15"/>
      <c r="BL527" s="14"/>
      <c r="BP527" s="14"/>
      <c r="BQ527" s="14"/>
    </row>
    <row r="528" spans="1:69">
      <c r="A528" s="2">
        <f t="shared" si="237"/>
        <v>2034</v>
      </c>
      <c r="B528" s="2">
        <f t="shared" si="238"/>
        <v>10</v>
      </c>
      <c r="C528" s="7">
        <f t="shared" si="232"/>
        <v>1131</v>
      </c>
      <c r="D528" s="7">
        <f t="shared" si="233"/>
        <v>6946</v>
      </c>
      <c r="E528" s="7">
        <f t="shared" si="234"/>
        <v>12048</v>
      </c>
      <c r="G528" s="30">
        <f>'Billing Mo'!Y528</f>
        <v>1866303.9658844101</v>
      </c>
      <c r="H528" s="30">
        <f>'Billing Mo'!Z528</f>
        <v>204969</v>
      </c>
      <c r="I528" s="30">
        <f>'Billing Mo'!AC528</f>
        <v>25779</v>
      </c>
      <c r="J528" s="163">
        <f t="shared" si="236"/>
        <v>4101494</v>
      </c>
      <c r="K528" s="28">
        <f>ROUND('Billing Mo'!AE528+'Billing Mo'!AD528+'Billing Mo'!BM528-'Billing Mo'!BU528,0)</f>
        <v>2111042</v>
      </c>
      <c r="L528" s="28">
        <f>ROUND('Billing Mo'!AF528+'Billing Mo'!BQ528-'Billing Mo'!BY528,0)</f>
        <v>1423772</v>
      </c>
      <c r="M528" s="31">
        <f t="shared" si="235"/>
        <v>254575</v>
      </c>
      <c r="N528" s="28">
        <f>'Billing Mo'!AH528</f>
        <v>143927</v>
      </c>
      <c r="O528" s="28">
        <f>'Billing Mo'!AI528</f>
        <v>110648</v>
      </c>
      <c r="P528" s="28">
        <f>ROUND('Billing Mo'!AJ528,0)</f>
        <v>1512</v>
      </c>
      <c r="Q528" s="28">
        <f>ROUND('Billing Mo'!AK528,0)</f>
        <v>310593</v>
      </c>
      <c r="AG528" s="15"/>
      <c r="AH528" s="14"/>
      <c r="AL528" s="25"/>
      <c r="AM528" s="14"/>
      <c r="AQ528" s="25"/>
      <c r="AR528" s="14"/>
      <c r="AV528" s="14"/>
      <c r="AW528" s="14"/>
      <c r="BA528" s="14"/>
      <c r="BB528" s="14"/>
      <c r="BF528" s="15"/>
      <c r="BG528" s="14"/>
      <c r="BK528" s="15"/>
      <c r="BL528" s="14"/>
      <c r="BP528" s="14"/>
      <c r="BQ528" s="14"/>
    </row>
    <row r="529" spans="1:69">
      <c r="A529" s="2">
        <f t="shared" si="237"/>
        <v>2034</v>
      </c>
      <c r="B529" s="2">
        <f t="shared" si="238"/>
        <v>11</v>
      </c>
      <c r="C529" s="7">
        <f t="shared" si="232"/>
        <v>925</v>
      </c>
      <c r="D529" s="7">
        <f t="shared" si="233"/>
        <v>6454</v>
      </c>
      <c r="E529" s="7">
        <f t="shared" si="234"/>
        <v>11446</v>
      </c>
      <c r="G529" s="30">
        <f>'Billing Mo'!Y529</f>
        <v>1867376.81088676</v>
      </c>
      <c r="H529" s="30">
        <f>'Billing Mo'!Z529</f>
        <v>205067</v>
      </c>
      <c r="I529" s="30">
        <f>'Billing Mo'!AC529</f>
        <v>25814</v>
      </c>
      <c r="J529" s="163">
        <f t="shared" si="236"/>
        <v>3611720</v>
      </c>
      <c r="K529" s="28">
        <f>ROUND('Billing Mo'!AE529+'Billing Mo'!AD529+'Billing Mo'!BM529-'Billing Mo'!BU529,0)</f>
        <v>1726455</v>
      </c>
      <c r="L529" s="28">
        <f>ROUND('Billing Mo'!AF529+'Billing Mo'!BQ529-'Billing Mo'!BY529,0)</f>
        <v>1323523</v>
      </c>
      <c r="M529" s="31">
        <f t="shared" si="235"/>
        <v>264794</v>
      </c>
      <c r="N529" s="28">
        <f>'Billing Mo'!AH529</f>
        <v>147080</v>
      </c>
      <c r="O529" s="28">
        <f>'Billing Mo'!AI529</f>
        <v>117714</v>
      </c>
      <c r="P529" s="28">
        <f>ROUND('Billing Mo'!AJ529,0)</f>
        <v>1480</v>
      </c>
      <c r="Q529" s="28">
        <f>ROUND('Billing Mo'!AK529,0)</f>
        <v>295468</v>
      </c>
      <c r="AG529" s="15"/>
      <c r="AH529" s="14"/>
      <c r="AL529" s="25"/>
      <c r="AM529" s="14"/>
      <c r="AQ529" s="25"/>
      <c r="AR529" s="14"/>
      <c r="AV529" s="14"/>
      <c r="AW529" s="14"/>
      <c r="BA529" s="14"/>
      <c r="BB529" s="14"/>
      <c r="BF529" s="15"/>
      <c r="BG529" s="14"/>
      <c r="BK529" s="15"/>
      <c r="BL529" s="14"/>
      <c r="BP529" s="14"/>
      <c r="BQ529" s="14"/>
    </row>
    <row r="530" spans="1:69">
      <c r="A530" s="2">
        <f t="shared" si="237"/>
        <v>2034</v>
      </c>
      <c r="B530" s="2">
        <f t="shared" si="238"/>
        <v>12</v>
      </c>
      <c r="C530" s="7">
        <f t="shared" si="232"/>
        <v>880</v>
      </c>
      <c r="D530" s="7">
        <f t="shared" si="233"/>
        <v>6156</v>
      </c>
      <c r="E530" s="7">
        <f t="shared" si="234"/>
        <v>10740</v>
      </c>
      <c r="G530" s="30">
        <f>'Billing Mo'!Y530</f>
        <v>1868449.6558891099</v>
      </c>
      <c r="H530" s="30">
        <f>'Billing Mo'!Z530</f>
        <v>205164</v>
      </c>
      <c r="I530" s="30">
        <f>'Billing Mo'!AC530</f>
        <v>25763</v>
      </c>
      <c r="J530" s="163">
        <f t="shared" si="236"/>
        <v>3426752</v>
      </c>
      <c r="K530" s="28">
        <f>ROUND('Billing Mo'!AE530+'Billing Mo'!AD530+'Billing Mo'!BM530-'Billing Mo'!BU530,0)</f>
        <v>1644929</v>
      </c>
      <c r="L530" s="28">
        <f>ROUND('Billing Mo'!AF530+'Billing Mo'!BQ530-'Billing Mo'!BY530,0)</f>
        <v>1263044</v>
      </c>
      <c r="M530" s="31">
        <f t="shared" si="235"/>
        <v>240573</v>
      </c>
      <c r="N530" s="28">
        <f>'Billing Mo'!AH530</f>
        <v>133329</v>
      </c>
      <c r="O530" s="28">
        <f>'Billing Mo'!AI530</f>
        <v>107244</v>
      </c>
      <c r="P530" s="28">
        <f>ROUND('Billing Mo'!AJ530,0)</f>
        <v>1506</v>
      </c>
      <c r="Q530" s="28">
        <f>ROUND('Billing Mo'!AK530,0)</f>
        <v>276700</v>
      </c>
      <c r="AG530" s="15"/>
      <c r="AH530" s="14"/>
      <c r="AL530" s="25"/>
      <c r="AM530" s="14"/>
      <c r="AQ530" s="25"/>
      <c r="AR530" s="14"/>
      <c r="AV530" s="14"/>
      <c r="AW530" s="14"/>
      <c r="BA530" s="14"/>
      <c r="BB530" s="14"/>
      <c r="BF530" s="15"/>
      <c r="BG530" s="14"/>
      <c r="BK530" s="15"/>
      <c r="BL530" s="14"/>
      <c r="BP530" s="14"/>
      <c r="BQ530" s="14"/>
    </row>
    <row r="531" spans="1:69">
      <c r="A531" s="2">
        <f t="shared" si="237"/>
        <v>2035</v>
      </c>
      <c r="B531" s="2">
        <f t="shared" si="238"/>
        <v>1</v>
      </c>
      <c r="C531" s="7">
        <f t="shared" si="232"/>
        <v>1020</v>
      </c>
      <c r="D531" s="7">
        <f t="shared" si="233"/>
        <v>6206</v>
      </c>
      <c r="E531" s="7">
        <f t="shared" si="234"/>
        <v>10416</v>
      </c>
      <c r="G531" s="30">
        <f>'Billing Mo'!Y531</f>
        <v>1869522.5008914601</v>
      </c>
      <c r="H531" s="30">
        <f>'Billing Mo'!Z531</f>
        <v>205262</v>
      </c>
      <c r="I531" s="30">
        <f>'Billing Mo'!AC531</f>
        <v>25804</v>
      </c>
      <c r="J531" s="163">
        <f t="shared" si="236"/>
        <v>3689490</v>
      </c>
      <c r="K531" s="28">
        <f>ROUND('Billing Mo'!AE531+'Billing Mo'!AD531+'Billing Mo'!BM531-'Billing Mo'!BU531,0)</f>
        <v>1906660</v>
      </c>
      <c r="L531" s="28">
        <f>ROUND('Billing Mo'!AF531+'Billing Mo'!BQ531-'Billing Mo'!BY531,0)</f>
        <v>1273907</v>
      </c>
      <c r="M531" s="31">
        <f t="shared" si="235"/>
        <v>238654</v>
      </c>
      <c r="N531" s="28">
        <f>'Billing Mo'!AH531</f>
        <v>132420</v>
      </c>
      <c r="O531" s="28">
        <f>'Billing Mo'!AI531</f>
        <v>106234</v>
      </c>
      <c r="P531" s="28">
        <f>ROUND('Billing Mo'!AJ531,0)</f>
        <v>1504</v>
      </c>
      <c r="Q531" s="28">
        <f>ROUND('Billing Mo'!AK531,0)</f>
        <v>268765</v>
      </c>
      <c r="AG531" s="15"/>
      <c r="AH531" s="14"/>
      <c r="AL531" s="25"/>
      <c r="AM531" s="14"/>
      <c r="AQ531" s="25"/>
      <c r="AR531" s="14"/>
      <c r="AV531" s="14"/>
      <c r="AW531" s="14"/>
      <c r="BA531" s="14"/>
      <c r="BB531" s="14"/>
      <c r="BF531" s="15"/>
      <c r="BG531" s="14"/>
      <c r="BK531" s="15"/>
      <c r="BL531" s="14"/>
      <c r="BP531" s="14"/>
      <c r="BQ531" s="14"/>
    </row>
    <row r="532" spans="1:69">
      <c r="A532" s="2">
        <f t="shared" si="237"/>
        <v>2035</v>
      </c>
      <c r="B532" s="2">
        <f t="shared" si="238"/>
        <v>2</v>
      </c>
      <c r="C532" s="7">
        <f t="shared" si="232"/>
        <v>939</v>
      </c>
      <c r="D532" s="7">
        <f t="shared" si="233"/>
        <v>5720</v>
      </c>
      <c r="E532" s="7">
        <f t="shared" si="234"/>
        <v>10371</v>
      </c>
      <c r="G532" s="30">
        <f>'Billing Mo'!Y532</f>
        <v>1870595.34589381</v>
      </c>
      <c r="H532" s="30">
        <f>'Billing Mo'!Z532</f>
        <v>205359</v>
      </c>
      <c r="I532" s="30">
        <f>'Billing Mo'!AC532</f>
        <v>25807</v>
      </c>
      <c r="J532" s="163">
        <f t="shared" si="236"/>
        <v>3442654</v>
      </c>
      <c r="K532" s="28">
        <f>ROUND('Billing Mo'!AE532+'Billing Mo'!AD532+'Billing Mo'!BM532-'Billing Mo'!BU532,0)</f>
        <v>1755897</v>
      </c>
      <c r="L532" s="28">
        <f>ROUND('Billing Mo'!AF532+'Billing Mo'!BQ532-'Billing Mo'!BY532,0)</f>
        <v>1174575</v>
      </c>
      <c r="M532" s="31">
        <f t="shared" si="235"/>
        <v>243087</v>
      </c>
      <c r="N532" s="28">
        <f>'Billing Mo'!AH532</f>
        <v>133955</v>
      </c>
      <c r="O532" s="28">
        <f>'Billing Mo'!AI532</f>
        <v>109132</v>
      </c>
      <c r="P532" s="28">
        <f>ROUND('Billing Mo'!AJ532,0)</f>
        <v>1460</v>
      </c>
      <c r="Q532" s="28">
        <f>ROUND('Billing Mo'!AK532,0)</f>
        <v>267635</v>
      </c>
      <c r="AG532" s="15"/>
      <c r="AH532" s="14"/>
      <c r="AL532" s="25"/>
      <c r="AM532" s="14"/>
      <c r="AQ532" s="25"/>
      <c r="AR532" s="14"/>
      <c r="AV532" s="14"/>
      <c r="AW532" s="14"/>
      <c r="BA532" s="14"/>
      <c r="BB532" s="14"/>
      <c r="BF532" s="15"/>
      <c r="BG532" s="14"/>
      <c r="BK532" s="15"/>
      <c r="BL532" s="14"/>
      <c r="BP532" s="14"/>
      <c r="BQ532" s="14"/>
    </row>
    <row r="533" spans="1:69">
      <c r="A533" s="2">
        <f t="shared" si="237"/>
        <v>2035</v>
      </c>
      <c r="B533" s="2">
        <f t="shared" si="238"/>
        <v>3</v>
      </c>
      <c r="C533" s="7">
        <f t="shared" si="232"/>
        <v>849</v>
      </c>
      <c r="D533" s="7">
        <f t="shared" si="233"/>
        <v>5791</v>
      </c>
      <c r="E533" s="7">
        <f t="shared" si="234"/>
        <v>10444</v>
      </c>
      <c r="G533" s="30">
        <f>'Billing Mo'!Y533</f>
        <v>1871668.19089616</v>
      </c>
      <c r="H533" s="30">
        <f>'Billing Mo'!Z533</f>
        <v>205457</v>
      </c>
      <c r="I533" s="30">
        <f>'Billing Mo'!AC533</f>
        <v>25796</v>
      </c>
      <c r="J533" s="163">
        <f t="shared" si="236"/>
        <v>3292527</v>
      </c>
      <c r="K533" s="28">
        <f>ROUND('Billing Mo'!AE533+'Billing Mo'!AD533+'Billing Mo'!BM533-'Billing Mo'!BU533,0)</f>
        <v>1588783</v>
      </c>
      <c r="L533" s="28">
        <f>ROUND('Billing Mo'!AF533+'Billing Mo'!BQ533-'Billing Mo'!BY533,0)</f>
        <v>1189861</v>
      </c>
      <c r="M533" s="31">
        <f t="shared" si="235"/>
        <v>242961</v>
      </c>
      <c r="N533" s="28">
        <f>'Billing Mo'!AH533</f>
        <v>135956</v>
      </c>
      <c r="O533" s="28">
        <f>'Billing Mo'!AI533</f>
        <v>107005</v>
      </c>
      <c r="P533" s="28">
        <f>ROUND('Billing Mo'!AJ533,0)</f>
        <v>1506</v>
      </c>
      <c r="Q533" s="28">
        <f>ROUND('Billing Mo'!AK533,0)</f>
        <v>269416</v>
      </c>
      <c r="AG533" s="15"/>
      <c r="AH533" s="14"/>
      <c r="AL533" s="25"/>
      <c r="AM533" s="14"/>
      <c r="AQ533" s="25"/>
      <c r="AR533" s="14"/>
      <c r="AV533" s="14"/>
      <c r="AW533" s="14"/>
      <c r="BA533" s="14"/>
      <c r="BB533" s="14"/>
      <c r="BF533" s="15"/>
      <c r="BG533" s="14"/>
      <c r="BK533" s="15"/>
      <c r="BL533" s="14"/>
      <c r="BP533" s="14"/>
      <c r="BQ533" s="14"/>
    </row>
    <row r="534" spans="1:69">
      <c r="A534" s="2">
        <f t="shared" si="237"/>
        <v>2035</v>
      </c>
      <c r="B534" s="2">
        <f t="shared" si="238"/>
        <v>4</v>
      </c>
      <c r="C534" s="7">
        <f t="shared" si="232"/>
        <v>847</v>
      </c>
      <c r="D534" s="7">
        <f t="shared" si="233"/>
        <v>6230</v>
      </c>
      <c r="E534" s="7">
        <f t="shared" si="234"/>
        <v>10674</v>
      </c>
      <c r="G534" s="30">
        <f>'Billing Mo'!Y534</f>
        <v>1872741.0358985099</v>
      </c>
      <c r="H534" s="30">
        <f>'Billing Mo'!Z534</f>
        <v>205554</v>
      </c>
      <c r="I534" s="30">
        <f>'Billing Mo'!AC534</f>
        <v>25754</v>
      </c>
      <c r="J534" s="163">
        <f t="shared" si="236"/>
        <v>3403225</v>
      </c>
      <c r="K534" s="28">
        <f>ROUND('Billing Mo'!AE534+'Billing Mo'!AD534+'Billing Mo'!BM534-'Billing Mo'!BU534,0)</f>
        <v>1586899</v>
      </c>
      <c r="L534" s="28">
        <f>ROUND('Billing Mo'!AF534+'Billing Mo'!BQ534-'Billing Mo'!BY534,0)</f>
        <v>1280551</v>
      </c>
      <c r="M534" s="31">
        <f t="shared" si="235"/>
        <v>259396</v>
      </c>
      <c r="N534" s="28">
        <f>'Billing Mo'!AH534</f>
        <v>143569</v>
      </c>
      <c r="O534" s="28">
        <f>'Billing Mo'!AI534</f>
        <v>115827</v>
      </c>
      <c r="P534" s="28">
        <f>ROUND('Billing Mo'!AJ534,0)</f>
        <v>1483</v>
      </c>
      <c r="Q534" s="28">
        <f>ROUND('Billing Mo'!AK534,0)</f>
        <v>274896</v>
      </c>
      <c r="AG534" s="15"/>
      <c r="AH534" s="14"/>
      <c r="AL534" s="25"/>
      <c r="AM534" s="14"/>
      <c r="AQ534" s="25"/>
      <c r="AR534" s="14"/>
      <c r="AV534" s="14"/>
      <c r="AW534" s="14"/>
      <c r="BA534" s="14"/>
      <c r="BB534" s="14"/>
      <c r="BF534" s="15"/>
      <c r="BG534" s="14"/>
      <c r="BK534" s="15"/>
      <c r="BL534" s="14"/>
      <c r="BP534" s="14"/>
      <c r="BQ534" s="14"/>
    </row>
    <row r="535" spans="1:69">
      <c r="A535" s="2">
        <f t="shared" si="237"/>
        <v>2035</v>
      </c>
      <c r="B535" s="2">
        <f t="shared" si="238"/>
        <v>5</v>
      </c>
      <c r="C535" s="7">
        <f t="shared" si="232"/>
        <v>955</v>
      </c>
      <c r="D535" s="7">
        <f t="shared" si="233"/>
        <v>6529</v>
      </c>
      <c r="E535" s="7">
        <f t="shared" si="234"/>
        <v>11250</v>
      </c>
      <c r="G535" s="30">
        <f>'Billing Mo'!Y535</f>
        <v>1873813.8809008601</v>
      </c>
      <c r="H535" s="30">
        <f>'Billing Mo'!Z535</f>
        <v>205652</v>
      </c>
      <c r="I535" s="30">
        <f>'Billing Mo'!AC535</f>
        <v>25787</v>
      </c>
      <c r="J535" s="163">
        <f t="shared" si="236"/>
        <v>3680972</v>
      </c>
      <c r="K535" s="28">
        <f>ROUND('Billing Mo'!AE535+'Billing Mo'!AD535+'Billing Mo'!BM535-'Billing Mo'!BU535,0)</f>
        <v>1789613</v>
      </c>
      <c r="L535" s="28">
        <f>ROUND('Billing Mo'!AF535+'Billing Mo'!BQ535-'Billing Mo'!BY535,0)</f>
        <v>1342713</v>
      </c>
      <c r="M535" s="31">
        <f t="shared" si="235"/>
        <v>257071</v>
      </c>
      <c r="N535" s="28">
        <f>'Billing Mo'!AH535</f>
        <v>146935</v>
      </c>
      <c r="O535" s="28">
        <f>'Billing Mo'!AI535</f>
        <v>110136</v>
      </c>
      <c r="P535" s="28">
        <f>ROUND('Billing Mo'!AJ535,0)</f>
        <v>1462</v>
      </c>
      <c r="Q535" s="28">
        <f>ROUND('Billing Mo'!AK535,0)</f>
        <v>290113</v>
      </c>
      <c r="AG535" s="15"/>
      <c r="AH535" s="14"/>
      <c r="AL535" s="25"/>
      <c r="AM535" s="14"/>
      <c r="AQ535" s="25"/>
      <c r="AR535" s="14"/>
      <c r="AV535" s="14"/>
      <c r="AW535" s="14"/>
      <c r="BA535" s="14"/>
      <c r="BB535" s="14"/>
      <c r="BF535" s="15"/>
      <c r="BG535" s="14"/>
      <c r="BK535" s="15"/>
      <c r="BL535" s="14"/>
      <c r="BP535" s="14"/>
      <c r="BQ535" s="14"/>
    </row>
    <row r="536" spans="1:69">
      <c r="A536" s="2">
        <f t="shared" si="237"/>
        <v>2035</v>
      </c>
      <c r="B536" s="2">
        <f t="shared" si="238"/>
        <v>6</v>
      </c>
      <c r="C536" s="7">
        <f t="shared" si="232"/>
        <v>1183</v>
      </c>
      <c r="D536" s="7">
        <f t="shared" si="233"/>
        <v>7275</v>
      </c>
      <c r="E536" s="7">
        <f t="shared" si="234"/>
        <v>12250</v>
      </c>
      <c r="G536" s="30">
        <f>'Billing Mo'!Y536</f>
        <v>1874886.72590321</v>
      </c>
      <c r="H536" s="30">
        <f>'Billing Mo'!Z536</f>
        <v>205749</v>
      </c>
      <c r="I536" s="30">
        <f>'Billing Mo'!AC536</f>
        <v>25736</v>
      </c>
      <c r="J536" s="163">
        <f t="shared" si="236"/>
        <v>4303282</v>
      </c>
      <c r="K536" s="28">
        <f>ROUND('Billing Mo'!AE536+'Billing Mo'!AD536+'Billing Mo'!BM536-'Billing Mo'!BU536,0)</f>
        <v>2217544</v>
      </c>
      <c r="L536" s="28">
        <f>ROUND('Billing Mo'!AF536+'Billing Mo'!BQ536-'Billing Mo'!BY536,0)</f>
        <v>1496876</v>
      </c>
      <c r="M536" s="31">
        <f t="shared" si="235"/>
        <v>272107</v>
      </c>
      <c r="N536" s="28">
        <f>'Billing Mo'!AH536</f>
        <v>153144</v>
      </c>
      <c r="O536" s="28">
        <f>'Billing Mo'!AI536</f>
        <v>118963</v>
      </c>
      <c r="P536" s="28">
        <f>ROUND('Billing Mo'!AJ536,0)</f>
        <v>1483</v>
      </c>
      <c r="Q536" s="28">
        <f>ROUND('Billing Mo'!AK536,0)</f>
        <v>315272</v>
      </c>
      <c r="AG536" s="15"/>
      <c r="AH536" s="14"/>
      <c r="AL536" s="25"/>
      <c r="AM536" s="14"/>
      <c r="AQ536" s="25"/>
      <c r="AR536" s="14"/>
      <c r="AV536" s="14"/>
      <c r="AW536" s="14"/>
      <c r="BA536" s="14"/>
      <c r="BB536" s="14"/>
      <c r="BF536" s="15"/>
      <c r="BG536" s="14"/>
      <c r="BK536" s="15"/>
      <c r="BL536" s="14"/>
      <c r="BP536" s="14"/>
      <c r="BQ536" s="14"/>
    </row>
    <row r="537" spans="1:69">
      <c r="A537" s="2">
        <f t="shared" si="237"/>
        <v>2035</v>
      </c>
      <c r="B537" s="2">
        <f t="shared" si="238"/>
        <v>7</v>
      </c>
      <c r="C537" s="7">
        <f t="shared" si="232"/>
        <v>1262</v>
      </c>
      <c r="D537" s="7">
        <f t="shared" si="233"/>
        <v>7449</v>
      </c>
      <c r="E537" s="7">
        <f t="shared" si="234"/>
        <v>11729</v>
      </c>
      <c r="G537" s="30">
        <f>'Billing Mo'!Y537</f>
        <v>1875959.5709055599</v>
      </c>
      <c r="H537" s="30">
        <f>'Billing Mo'!Z537</f>
        <v>205846</v>
      </c>
      <c r="I537" s="30">
        <f>'Billing Mo'!AC537</f>
        <v>25708</v>
      </c>
      <c r="J537" s="163">
        <f t="shared" si="236"/>
        <v>4461017</v>
      </c>
      <c r="K537" s="28">
        <f>ROUND('Billing Mo'!AE537+'Billing Mo'!AD537+'Billing Mo'!BM537-'Billing Mo'!BU537,0)</f>
        <v>2366986</v>
      </c>
      <c r="L537" s="28">
        <f>ROUND('Billing Mo'!AF537+'Billing Mo'!BQ537-'Billing Mo'!BY537,0)</f>
        <v>1533349</v>
      </c>
      <c r="M537" s="31">
        <f t="shared" si="235"/>
        <v>257660</v>
      </c>
      <c r="N537" s="28">
        <f>'Billing Mo'!AH537</f>
        <v>148775</v>
      </c>
      <c r="O537" s="28">
        <f>'Billing Mo'!AI537</f>
        <v>108885</v>
      </c>
      <c r="P537" s="28">
        <f>ROUND('Billing Mo'!AJ537,0)</f>
        <v>1482</v>
      </c>
      <c r="Q537" s="28">
        <f>ROUND('Billing Mo'!AK537,0)</f>
        <v>301540</v>
      </c>
      <c r="AG537" s="15"/>
      <c r="AH537" s="14"/>
      <c r="AL537" s="25"/>
      <c r="AM537" s="14"/>
      <c r="AQ537" s="25"/>
      <c r="AR537" s="14"/>
      <c r="AV537" s="14"/>
      <c r="AW537" s="14"/>
      <c r="BA537" s="14"/>
      <c r="BB537" s="14"/>
      <c r="BF537" s="15"/>
      <c r="BG537" s="14"/>
      <c r="BK537" s="15"/>
      <c r="BL537" s="14"/>
      <c r="BP537" s="14"/>
      <c r="BQ537" s="14"/>
    </row>
    <row r="538" spans="1:69">
      <c r="A538" s="2">
        <f t="shared" si="237"/>
        <v>2035</v>
      </c>
      <c r="B538" s="2">
        <f t="shared" si="238"/>
        <v>8</v>
      </c>
      <c r="C538" s="7">
        <f t="shared" si="232"/>
        <v>1319</v>
      </c>
      <c r="D538" s="7">
        <f t="shared" si="233"/>
        <v>7676</v>
      </c>
      <c r="E538" s="7">
        <f t="shared" si="234"/>
        <v>11945</v>
      </c>
      <c r="G538" s="30">
        <f>'Billing Mo'!Y538</f>
        <v>1877006.6796186201</v>
      </c>
      <c r="H538" s="30">
        <f>'Billing Mo'!Z538</f>
        <v>205942</v>
      </c>
      <c r="I538" s="30">
        <f>'Billing Mo'!AC538</f>
        <v>25763</v>
      </c>
      <c r="J538" s="163">
        <f t="shared" si="236"/>
        <v>4641550</v>
      </c>
      <c r="K538" s="28">
        <f>ROUND('Billing Mo'!AE538+'Billing Mo'!AD538+'Billing Mo'!BM538-'Billing Mo'!BU538,0)</f>
        <v>2475020</v>
      </c>
      <c r="L538" s="28">
        <f>ROUND('Billing Mo'!AF538+'Billing Mo'!BQ538-'Billing Mo'!BY538,0)</f>
        <v>1580780</v>
      </c>
      <c r="M538" s="31">
        <f t="shared" si="235"/>
        <v>276513</v>
      </c>
      <c r="N538" s="28">
        <f>'Billing Mo'!AH538</f>
        <v>155490</v>
      </c>
      <c r="O538" s="28">
        <f>'Billing Mo'!AI538</f>
        <v>121023</v>
      </c>
      <c r="P538" s="28">
        <f>ROUND('Billing Mo'!AJ538,0)</f>
        <v>1489</v>
      </c>
      <c r="Q538" s="28">
        <f>ROUND('Billing Mo'!AK538,0)</f>
        <v>307748</v>
      </c>
      <c r="AG538" s="15"/>
      <c r="AH538" s="14"/>
      <c r="AL538" s="25"/>
      <c r="AM538" s="14"/>
      <c r="AQ538" s="25"/>
      <c r="AR538" s="14"/>
      <c r="AV538" s="14"/>
      <c r="AW538" s="14"/>
      <c r="BA538" s="14"/>
      <c r="BB538" s="14"/>
      <c r="BF538" s="15"/>
      <c r="BG538" s="14"/>
      <c r="BK538" s="15"/>
      <c r="BL538" s="14"/>
      <c r="BP538" s="14"/>
      <c r="BQ538" s="14"/>
    </row>
    <row r="539" spans="1:69">
      <c r="A539" s="2">
        <f t="shared" si="237"/>
        <v>2035</v>
      </c>
      <c r="B539" s="2">
        <f t="shared" si="238"/>
        <v>9</v>
      </c>
      <c r="C539" s="7">
        <f t="shared" si="232"/>
        <v>1276</v>
      </c>
      <c r="D539" s="7">
        <f t="shared" si="233"/>
        <v>7480</v>
      </c>
      <c r="E539" s="7">
        <f t="shared" si="234"/>
        <v>12760</v>
      </c>
      <c r="G539" s="30">
        <f>'Billing Mo'!Y539</f>
        <v>1878053.78833169</v>
      </c>
      <c r="H539" s="30">
        <f>'Billing Mo'!Z539</f>
        <v>206037</v>
      </c>
      <c r="I539" s="30">
        <f>'Billing Mo'!AC539</f>
        <v>25770</v>
      </c>
      <c r="J539" s="163">
        <f t="shared" si="236"/>
        <v>4535035</v>
      </c>
      <c r="K539" s="28">
        <f>ROUND('Billing Mo'!AE539+'Billing Mo'!AD539+'Billing Mo'!BM539-'Billing Mo'!BU539,0)</f>
        <v>2396091</v>
      </c>
      <c r="L539" s="28">
        <f>ROUND('Billing Mo'!AF539+'Billing Mo'!BQ539-'Billing Mo'!BY539,0)</f>
        <v>1541075</v>
      </c>
      <c r="M539" s="31">
        <f t="shared" si="235"/>
        <v>267596</v>
      </c>
      <c r="N539" s="28">
        <f>'Billing Mo'!AH539</f>
        <v>151420</v>
      </c>
      <c r="O539" s="28">
        <f>'Billing Mo'!AI539</f>
        <v>116176</v>
      </c>
      <c r="P539" s="28">
        <f>ROUND('Billing Mo'!AJ539,0)</f>
        <v>1459</v>
      </c>
      <c r="Q539" s="28">
        <f>ROUND('Billing Mo'!AK539,0)</f>
        <v>328814</v>
      </c>
      <c r="AG539" s="15"/>
      <c r="AH539" s="14"/>
      <c r="AL539" s="25"/>
      <c r="AM539" s="14"/>
      <c r="AQ539" s="25"/>
      <c r="AR539" s="14"/>
      <c r="AV539" s="14"/>
      <c r="AW539" s="14"/>
      <c r="BA539" s="14"/>
      <c r="BB539" s="14"/>
      <c r="BF539" s="15"/>
      <c r="BG539" s="14"/>
      <c r="BK539" s="15"/>
      <c r="BL539" s="14"/>
      <c r="BP539" s="14"/>
      <c r="BQ539" s="14"/>
    </row>
    <row r="540" spans="1:69">
      <c r="A540" s="2">
        <f t="shared" si="237"/>
        <v>2035</v>
      </c>
      <c r="B540" s="2">
        <f t="shared" si="238"/>
        <v>10</v>
      </c>
      <c r="C540" s="7">
        <f t="shared" si="232"/>
        <v>1127</v>
      </c>
      <c r="D540" s="7">
        <f t="shared" si="233"/>
        <v>6976</v>
      </c>
      <c r="E540" s="7">
        <f t="shared" si="234"/>
        <v>12095</v>
      </c>
      <c r="G540" s="30">
        <f>'Billing Mo'!Y540</f>
        <v>1879100.8970447499</v>
      </c>
      <c r="H540" s="30">
        <f>'Billing Mo'!Z540</f>
        <v>206131</v>
      </c>
      <c r="I540" s="30">
        <f>'Billing Mo'!AC540</f>
        <v>25793</v>
      </c>
      <c r="J540" s="163">
        <f t="shared" si="236"/>
        <v>4121712</v>
      </c>
      <c r="K540" s="28">
        <f>ROUND('Billing Mo'!AE540+'Billing Mo'!AD540+'Billing Mo'!BM540-'Billing Mo'!BU540,0)</f>
        <v>2118564</v>
      </c>
      <c r="L540" s="28">
        <f>ROUND('Billing Mo'!AF540+'Billing Mo'!BQ540-'Billing Mo'!BY540,0)</f>
        <v>1437934</v>
      </c>
      <c r="M540" s="31">
        <f t="shared" si="235"/>
        <v>251765</v>
      </c>
      <c r="N540" s="28">
        <f>'Billing Mo'!AH540</f>
        <v>143927</v>
      </c>
      <c r="O540" s="28">
        <f>'Billing Mo'!AI540</f>
        <v>107838</v>
      </c>
      <c r="P540" s="28">
        <f>ROUND('Billing Mo'!AJ540,0)</f>
        <v>1486</v>
      </c>
      <c r="Q540" s="28">
        <f>ROUND('Billing Mo'!AK540,0)</f>
        <v>311963</v>
      </c>
      <c r="AG540" s="15"/>
      <c r="AH540" s="14"/>
      <c r="AL540" s="25"/>
      <c r="AM540" s="14"/>
      <c r="AQ540" s="25"/>
      <c r="AR540" s="14"/>
      <c r="AV540" s="14"/>
      <c r="AW540" s="14"/>
      <c r="BA540" s="14"/>
      <c r="BB540" s="14"/>
      <c r="BF540" s="15"/>
      <c r="BG540" s="14"/>
      <c r="BK540" s="15"/>
      <c r="BL540" s="14"/>
      <c r="BP540" s="14"/>
      <c r="BQ540" s="14"/>
    </row>
    <row r="541" spans="1:69">
      <c r="A541" s="2">
        <f t="shared" si="237"/>
        <v>2035</v>
      </c>
      <c r="B541" s="2">
        <f t="shared" si="238"/>
        <v>11</v>
      </c>
      <c r="C541" s="7">
        <f t="shared" si="232"/>
        <v>923</v>
      </c>
      <c r="D541" s="7">
        <f t="shared" si="233"/>
        <v>6500</v>
      </c>
      <c r="E541" s="7">
        <f t="shared" si="234"/>
        <v>11495</v>
      </c>
      <c r="G541" s="30">
        <f>'Billing Mo'!Y541</f>
        <v>1880148.0057578201</v>
      </c>
      <c r="H541" s="30">
        <f>'Billing Mo'!Z541</f>
        <v>206225</v>
      </c>
      <c r="I541" s="30">
        <f>'Billing Mo'!AC541</f>
        <v>25828</v>
      </c>
      <c r="J541" s="163">
        <f t="shared" si="236"/>
        <v>3637870</v>
      </c>
      <c r="K541" s="28">
        <f>ROUND('Billing Mo'!AE541+'Billing Mo'!AD541+'Billing Mo'!BM541-'Billing Mo'!BU541,0)</f>
        <v>1736108</v>
      </c>
      <c r="L541" s="28">
        <f>ROUND('Billing Mo'!AF541+'Billing Mo'!BQ541-'Billing Mo'!BY541,0)</f>
        <v>1340550</v>
      </c>
      <c r="M541" s="31">
        <f t="shared" si="235"/>
        <v>262857</v>
      </c>
      <c r="N541" s="28">
        <f>'Billing Mo'!AH541</f>
        <v>147080</v>
      </c>
      <c r="O541" s="28">
        <f>'Billing Mo'!AI541</f>
        <v>115777</v>
      </c>
      <c r="P541" s="28">
        <f>ROUND('Billing Mo'!AJ541,0)</f>
        <v>1454</v>
      </c>
      <c r="Q541" s="28">
        <f>ROUND('Billing Mo'!AK541,0)</f>
        <v>296901</v>
      </c>
      <c r="AG541" s="15"/>
      <c r="AH541" s="14"/>
      <c r="AL541" s="25"/>
      <c r="AM541" s="14"/>
      <c r="AQ541" s="25"/>
      <c r="AR541" s="14"/>
      <c r="AV541" s="14"/>
      <c r="AW541" s="14"/>
      <c r="BA541" s="14"/>
      <c r="BB541" s="14"/>
      <c r="BF541" s="15"/>
      <c r="BG541" s="14"/>
      <c r="BK541" s="15"/>
      <c r="BL541" s="14"/>
      <c r="BP541" s="14"/>
      <c r="BQ541" s="14"/>
    </row>
    <row r="542" spans="1:69">
      <c r="A542" s="2">
        <f t="shared" si="237"/>
        <v>2035</v>
      </c>
      <c r="B542" s="2">
        <f t="shared" si="238"/>
        <v>12</v>
      </c>
      <c r="C542" s="7">
        <f t="shared" si="232"/>
        <v>882</v>
      </c>
      <c r="D542" s="7">
        <f t="shared" si="233"/>
        <v>6209</v>
      </c>
      <c r="E542" s="7">
        <f t="shared" si="234"/>
        <v>10800</v>
      </c>
      <c r="G542" s="30">
        <f>'Billing Mo'!Y542</f>
        <v>1881195.11447088</v>
      </c>
      <c r="H542" s="30">
        <f>'Billing Mo'!Z542</f>
        <v>206319</v>
      </c>
      <c r="I542" s="30">
        <f>'Billing Mo'!AC542</f>
        <v>25777</v>
      </c>
      <c r="J542" s="163">
        <f t="shared" si="236"/>
        <v>3458579</v>
      </c>
      <c r="K542" s="28">
        <f>ROUND('Billing Mo'!AE542+'Billing Mo'!AD542+'Billing Mo'!BM542-'Billing Mo'!BU542,0)</f>
        <v>1659065</v>
      </c>
      <c r="L542" s="28">
        <f>ROUND('Billing Mo'!AF542+'Billing Mo'!BQ542-'Billing Mo'!BY542,0)</f>
        <v>1281012</v>
      </c>
      <c r="M542" s="31">
        <f t="shared" si="235"/>
        <v>238618</v>
      </c>
      <c r="N542" s="28">
        <f>'Billing Mo'!AH542</f>
        <v>133329</v>
      </c>
      <c r="O542" s="28">
        <f>'Billing Mo'!AI542</f>
        <v>105289</v>
      </c>
      <c r="P542" s="28">
        <f>ROUND('Billing Mo'!AJ542,0)</f>
        <v>1480</v>
      </c>
      <c r="Q542" s="28">
        <f>ROUND('Billing Mo'!AK542,0)</f>
        <v>278404</v>
      </c>
      <c r="AG542" s="15"/>
      <c r="AH542" s="14"/>
      <c r="AL542" s="25"/>
      <c r="AM542" s="14"/>
      <c r="AQ542" s="25"/>
      <c r="AR542" s="14"/>
      <c r="AV542" s="14"/>
      <c r="AW542" s="14"/>
      <c r="BA542" s="14"/>
      <c r="BB542" s="14"/>
      <c r="BF542" s="15"/>
      <c r="BG542" s="14"/>
      <c r="BK542" s="15"/>
      <c r="BL542" s="14"/>
      <c r="BP542" s="14"/>
      <c r="BQ542" s="14"/>
    </row>
    <row r="543" spans="1:69">
      <c r="A543" s="2">
        <f t="shared" si="237"/>
        <v>2036</v>
      </c>
      <c r="B543" s="2">
        <f t="shared" si="238"/>
        <v>1</v>
      </c>
      <c r="C543" s="7">
        <f t="shared" si="232"/>
        <v>927</v>
      </c>
      <c r="D543" s="7">
        <f t="shared" si="233"/>
        <v>5680</v>
      </c>
      <c r="E543" s="7">
        <f t="shared" si="234"/>
        <v>10475</v>
      </c>
      <c r="G543" s="30">
        <f>'Billing Mo'!Y543</f>
        <v>1882242.2231839499</v>
      </c>
      <c r="H543" s="30">
        <f>'Billing Mo'!Z543</f>
        <v>206413</v>
      </c>
      <c r="I543" s="30">
        <f>'Billing Mo'!AC543</f>
        <v>25817</v>
      </c>
      <c r="J543" s="163">
        <f t="shared" si="236"/>
        <v>3426361</v>
      </c>
      <c r="K543" s="28">
        <f>ROUND('Billing Mo'!AE543+'Billing Mo'!AD543+'Billing Mo'!BM543-'Billing Mo'!BU543,0)</f>
        <v>1745317</v>
      </c>
      <c r="L543" s="28">
        <f>ROUND('Billing Mo'!AF543+'Billing Mo'!BQ543-'Billing Mo'!BY543,0)</f>
        <v>1172347</v>
      </c>
      <c r="M543" s="31">
        <f t="shared" si="235"/>
        <v>236784</v>
      </c>
      <c r="N543" s="28">
        <f>'Billing Mo'!AH543</f>
        <v>132420</v>
      </c>
      <c r="O543" s="28">
        <f>'Billing Mo'!AI543</f>
        <v>104364</v>
      </c>
      <c r="P543" s="28">
        <f>ROUND('Billing Mo'!AJ543,0)</f>
        <v>1478</v>
      </c>
      <c r="Q543" s="28">
        <f>ROUND('Billing Mo'!AK543,0)</f>
        <v>270435</v>
      </c>
      <c r="AG543" s="15"/>
      <c r="AH543" s="14"/>
      <c r="AL543" s="25"/>
      <c r="AM543" s="14"/>
      <c r="AQ543" s="25"/>
      <c r="AR543" s="14"/>
      <c r="AV543" s="14"/>
      <c r="AW543" s="14"/>
      <c r="BA543" s="14"/>
      <c r="BB543" s="14"/>
      <c r="BF543" s="15"/>
      <c r="BG543" s="14"/>
      <c r="BK543" s="15"/>
      <c r="BL543" s="14"/>
      <c r="BP543" s="14"/>
      <c r="BQ543" s="14"/>
    </row>
    <row r="544" spans="1:69">
      <c r="A544" s="2">
        <f t="shared" si="237"/>
        <v>2036</v>
      </c>
      <c r="B544" s="2">
        <f t="shared" si="238"/>
        <v>2</v>
      </c>
      <c r="C544" s="7">
        <f t="shared" si="232"/>
        <v>950</v>
      </c>
      <c r="D544" s="7">
        <f t="shared" si="233"/>
        <v>5779</v>
      </c>
      <c r="E544" s="7">
        <f t="shared" si="234"/>
        <v>10431</v>
      </c>
      <c r="G544" s="30">
        <f>'Billing Mo'!Y544</f>
        <v>1883289.3318970101</v>
      </c>
      <c r="H544" s="30">
        <f>'Billing Mo'!Z544</f>
        <v>206506</v>
      </c>
      <c r="I544" s="30">
        <f>'Billing Mo'!AC544</f>
        <v>25820</v>
      </c>
      <c r="J544" s="163">
        <f t="shared" si="236"/>
        <v>3494432</v>
      </c>
      <c r="K544" s="28">
        <f>ROUND('Billing Mo'!AE544+'Billing Mo'!AD544+'Billing Mo'!BM544-'Billing Mo'!BU544,0)</f>
        <v>1788638</v>
      </c>
      <c r="L544" s="28">
        <f>ROUND('Billing Mo'!AF544+'Billing Mo'!BQ544-'Billing Mo'!BY544,0)</f>
        <v>1193485</v>
      </c>
      <c r="M544" s="31">
        <f t="shared" si="235"/>
        <v>241535</v>
      </c>
      <c r="N544" s="28">
        <f>'Billing Mo'!AH544</f>
        <v>133955</v>
      </c>
      <c r="O544" s="28">
        <f>'Billing Mo'!AI544</f>
        <v>107580</v>
      </c>
      <c r="P544" s="28">
        <f>ROUND('Billing Mo'!AJ544,0)</f>
        <v>1434</v>
      </c>
      <c r="Q544" s="28">
        <f>ROUND('Billing Mo'!AK544,0)</f>
        <v>269340</v>
      </c>
      <c r="AG544" s="15"/>
      <c r="AH544" s="14"/>
      <c r="AL544" s="25"/>
      <c r="AM544" s="14"/>
      <c r="AQ544" s="25"/>
      <c r="AR544" s="14"/>
      <c r="AV544" s="14"/>
      <c r="AW544" s="14"/>
      <c r="BA544" s="14"/>
      <c r="BB544" s="14"/>
      <c r="BF544" s="15"/>
      <c r="BG544" s="14"/>
      <c r="BK544" s="15"/>
      <c r="BL544" s="14"/>
      <c r="BP544" s="14"/>
      <c r="BQ544" s="14"/>
    </row>
    <row r="545" spans="1:69">
      <c r="A545" s="2">
        <f t="shared" si="237"/>
        <v>2036</v>
      </c>
      <c r="B545" s="2">
        <f t="shared" si="238"/>
        <v>3</v>
      </c>
      <c r="C545" s="7">
        <f t="shared" si="232"/>
        <v>860</v>
      </c>
      <c r="D545" s="7">
        <f t="shared" si="233"/>
        <v>5847</v>
      </c>
      <c r="E545" s="7">
        <f t="shared" si="234"/>
        <v>10493</v>
      </c>
      <c r="G545" s="30">
        <f>'Billing Mo'!Y545</f>
        <v>1884336.44061008</v>
      </c>
      <c r="H545" s="30">
        <f>'Billing Mo'!Z545</f>
        <v>206600</v>
      </c>
      <c r="I545" s="30">
        <f>'Billing Mo'!AC545</f>
        <v>25809</v>
      </c>
      <c r="J545" s="163">
        <f t="shared" si="236"/>
        <v>3343188</v>
      </c>
      <c r="K545" s="28">
        <f>ROUND('Billing Mo'!AE545+'Billing Mo'!AD545+'Billing Mo'!BM545-'Billing Mo'!BU545,0)</f>
        <v>1620549</v>
      </c>
      <c r="L545" s="28">
        <f>ROUND('Billing Mo'!AF545+'Billing Mo'!BQ545-'Billing Mo'!BY545,0)</f>
        <v>1208062</v>
      </c>
      <c r="M545" s="31">
        <f t="shared" si="235"/>
        <v>242277</v>
      </c>
      <c r="N545" s="28">
        <f>'Billing Mo'!AH545</f>
        <v>135956</v>
      </c>
      <c r="O545" s="28">
        <f>'Billing Mo'!AI545</f>
        <v>106321</v>
      </c>
      <c r="P545" s="28">
        <f>ROUND('Billing Mo'!AJ545,0)</f>
        <v>1480</v>
      </c>
      <c r="Q545" s="28">
        <f>ROUND('Billing Mo'!AK545,0)</f>
        <v>270820</v>
      </c>
      <c r="AG545" s="15"/>
      <c r="AH545" s="14"/>
      <c r="AL545" s="25"/>
      <c r="AM545" s="14"/>
      <c r="AQ545" s="25"/>
      <c r="AR545" s="14"/>
      <c r="AV545" s="14"/>
      <c r="AW545" s="14"/>
      <c r="BA545" s="14"/>
      <c r="BB545" s="14"/>
      <c r="BF545" s="15"/>
      <c r="BG545" s="14"/>
      <c r="BK545" s="15"/>
      <c r="BL545" s="14"/>
      <c r="BP545" s="14"/>
      <c r="BQ545" s="14"/>
    </row>
    <row r="546" spans="1:69">
      <c r="A546" s="2">
        <f t="shared" si="237"/>
        <v>2036</v>
      </c>
      <c r="B546" s="2">
        <f t="shared" si="238"/>
        <v>4</v>
      </c>
      <c r="C546" s="7">
        <f t="shared" si="232"/>
        <v>850</v>
      </c>
      <c r="D546" s="7">
        <f t="shared" si="233"/>
        <v>6278</v>
      </c>
      <c r="E546" s="7">
        <f t="shared" si="234"/>
        <v>10708</v>
      </c>
      <c r="G546" s="30">
        <f>'Billing Mo'!Y546</f>
        <v>1885383.5493231399</v>
      </c>
      <c r="H546" s="30">
        <f>'Billing Mo'!Z546</f>
        <v>206694</v>
      </c>
      <c r="I546" s="30">
        <f>'Billing Mo'!AC546</f>
        <v>25767</v>
      </c>
      <c r="J546" s="163">
        <f t="shared" si="236"/>
        <v>3435845</v>
      </c>
      <c r="K546" s="28">
        <f>ROUND('Billing Mo'!AE546+'Billing Mo'!AD546+'Billing Mo'!BM546-'Billing Mo'!BU546,0)</f>
        <v>1602246</v>
      </c>
      <c r="L546" s="28">
        <f>ROUND('Billing Mo'!AF546+'Billing Mo'!BQ546-'Billing Mo'!BY546,0)</f>
        <v>1297523</v>
      </c>
      <c r="M546" s="31">
        <f t="shared" si="235"/>
        <v>258696</v>
      </c>
      <c r="N546" s="28">
        <f>'Billing Mo'!AH546</f>
        <v>143569</v>
      </c>
      <c r="O546" s="28">
        <f>'Billing Mo'!AI546</f>
        <v>115127</v>
      </c>
      <c r="P546" s="28">
        <f>ROUND('Billing Mo'!AJ546,0)</f>
        <v>1457</v>
      </c>
      <c r="Q546" s="28">
        <f>ROUND('Billing Mo'!AK546,0)</f>
        <v>275923</v>
      </c>
      <c r="AG546" s="15"/>
      <c r="AH546" s="14"/>
      <c r="AL546" s="25"/>
      <c r="AM546" s="14"/>
      <c r="AQ546" s="25"/>
      <c r="AR546" s="14"/>
      <c r="AV546" s="14"/>
      <c r="AW546" s="14"/>
      <c r="BA546" s="14"/>
      <c r="BB546" s="14"/>
      <c r="BF546" s="15"/>
      <c r="BG546" s="14"/>
      <c r="BK546" s="15"/>
      <c r="BL546" s="14"/>
      <c r="BP546" s="14"/>
      <c r="BQ546" s="14"/>
    </row>
    <row r="547" spans="1:69">
      <c r="A547" s="2">
        <f t="shared" si="237"/>
        <v>2036</v>
      </c>
      <c r="B547" s="2">
        <f t="shared" si="238"/>
        <v>5</v>
      </c>
      <c r="C547" s="7">
        <f t="shared" ref="C547:C602" si="239">ROUND(K547/G547*1000,0)</f>
        <v>921</v>
      </c>
      <c r="D547" s="7">
        <f t="shared" ref="D547:D602" si="240">ROUND(L547/H547*1000,0)</f>
        <v>6409</v>
      </c>
      <c r="E547" s="7">
        <f t="shared" ref="E547:E602" si="241">ROUND(Q547/I547*1000,0)</f>
        <v>11202</v>
      </c>
      <c r="G547" s="30">
        <f>'Billing Mo'!Y547</f>
        <v>1886430.6580362101</v>
      </c>
      <c r="H547" s="30">
        <f>'Billing Mo'!Z547</f>
        <v>206787</v>
      </c>
      <c r="I547" s="30">
        <f>'Billing Mo'!AC547</f>
        <v>25800</v>
      </c>
      <c r="J547" s="163">
        <f t="shared" si="236"/>
        <v>3603094</v>
      </c>
      <c r="K547" s="28">
        <f>ROUND('Billing Mo'!AE547+'Billing Mo'!AD547+'Billing Mo'!BM547-'Billing Mo'!BU547,0)</f>
        <v>1736743</v>
      </c>
      <c r="L547" s="28">
        <f>ROUND('Billing Mo'!AF547+'Billing Mo'!BQ547-'Billing Mo'!BY547,0)</f>
        <v>1325286</v>
      </c>
      <c r="M547" s="31">
        <f t="shared" ref="M547:M602" si="242">SUM(N547:O547)</f>
        <v>250624</v>
      </c>
      <c r="N547" s="28">
        <f>'Billing Mo'!AH547</f>
        <v>146935</v>
      </c>
      <c r="O547" s="28">
        <f>'Billing Mo'!AI547</f>
        <v>103689</v>
      </c>
      <c r="P547" s="28">
        <f>ROUND('Billing Mo'!AJ547,0)</f>
        <v>1436</v>
      </c>
      <c r="Q547" s="28">
        <f>ROUND('Billing Mo'!AK547,0)</f>
        <v>289005</v>
      </c>
      <c r="AG547" s="15"/>
      <c r="AH547" s="14"/>
      <c r="AL547" s="25"/>
      <c r="AM547" s="14"/>
      <c r="AQ547" s="25"/>
      <c r="AR547" s="14"/>
      <c r="AV547" s="14"/>
      <c r="AW547" s="14"/>
      <c r="BA547" s="14"/>
      <c r="BB547" s="14"/>
      <c r="BF547" s="15"/>
      <c r="BG547" s="14"/>
      <c r="BK547" s="15"/>
      <c r="BL547" s="14"/>
      <c r="BP547" s="14"/>
      <c r="BQ547" s="14"/>
    </row>
    <row r="548" spans="1:69">
      <c r="A548" s="2">
        <f t="shared" si="237"/>
        <v>2036</v>
      </c>
      <c r="B548" s="2">
        <f t="shared" si="238"/>
        <v>6</v>
      </c>
      <c r="C548" s="7">
        <f t="shared" si="239"/>
        <v>1166</v>
      </c>
      <c r="D548" s="7">
        <f t="shared" si="240"/>
        <v>7273</v>
      </c>
      <c r="E548" s="7">
        <f t="shared" si="241"/>
        <v>12216</v>
      </c>
      <c r="G548" s="30">
        <f>'Billing Mo'!Y548</f>
        <v>1887477.76674927</v>
      </c>
      <c r="H548" s="30">
        <f>'Billing Mo'!Z548</f>
        <v>206881</v>
      </c>
      <c r="I548" s="30">
        <f>'Billing Mo'!AC548</f>
        <v>25749</v>
      </c>
      <c r="J548" s="163">
        <f t="shared" si="236"/>
        <v>4291928</v>
      </c>
      <c r="K548" s="28">
        <f>ROUND('Billing Mo'!AE548+'Billing Mo'!AD548+'Billing Mo'!BM548-'Billing Mo'!BU548,0)</f>
        <v>2201269</v>
      </c>
      <c r="L548" s="28">
        <f>ROUND('Billing Mo'!AF548+'Billing Mo'!BQ548-'Billing Mo'!BY548,0)</f>
        <v>1504595</v>
      </c>
      <c r="M548" s="31">
        <f t="shared" si="242"/>
        <v>270056</v>
      </c>
      <c r="N548" s="28">
        <f>'Billing Mo'!AH548</f>
        <v>153144</v>
      </c>
      <c r="O548" s="28">
        <f>'Billing Mo'!AI548</f>
        <v>116912</v>
      </c>
      <c r="P548" s="28">
        <f>ROUND('Billing Mo'!AJ548,0)</f>
        <v>1457</v>
      </c>
      <c r="Q548" s="28">
        <f>ROUND('Billing Mo'!AK548,0)</f>
        <v>314551</v>
      </c>
      <c r="AG548" s="15"/>
      <c r="AH548" s="14"/>
      <c r="AL548" s="25"/>
      <c r="AM548" s="14"/>
      <c r="AQ548" s="25"/>
      <c r="AR548" s="14"/>
      <c r="AV548" s="14"/>
      <c r="AW548" s="14"/>
      <c r="BA548" s="14"/>
      <c r="BB548" s="14"/>
      <c r="BF548" s="15"/>
      <c r="BG548" s="14"/>
      <c r="BK548" s="15"/>
      <c r="BL548" s="14"/>
      <c r="BP548" s="14"/>
      <c r="BQ548" s="14"/>
    </row>
    <row r="549" spans="1:69">
      <c r="A549" s="2">
        <f t="shared" si="237"/>
        <v>2036</v>
      </c>
      <c r="B549" s="2">
        <f t="shared" si="238"/>
        <v>7</v>
      </c>
      <c r="C549" s="7">
        <f t="shared" si="239"/>
        <v>1253</v>
      </c>
      <c r="D549" s="7">
        <f t="shared" si="240"/>
        <v>7435</v>
      </c>
      <c r="E549" s="7">
        <f t="shared" si="241"/>
        <v>11754</v>
      </c>
      <c r="G549" s="30">
        <f>'Billing Mo'!Y549</f>
        <v>1888524.87546234</v>
      </c>
      <c r="H549" s="30">
        <f>'Billing Mo'!Z549</f>
        <v>206974</v>
      </c>
      <c r="I549" s="30">
        <f>'Billing Mo'!AC549</f>
        <v>25721</v>
      </c>
      <c r="J549" s="163">
        <f t="shared" si="236"/>
        <v>4462328</v>
      </c>
      <c r="K549" s="28">
        <f>ROUND('Billing Mo'!AE549+'Billing Mo'!AD549+'Billing Mo'!BM549-'Billing Mo'!BU549,0)</f>
        <v>2365948</v>
      </c>
      <c r="L549" s="28">
        <f>ROUND('Billing Mo'!AF549+'Billing Mo'!BQ549-'Billing Mo'!BY549,0)</f>
        <v>1538764</v>
      </c>
      <c r="M549" s="31">
        <f t="shared" si="242"/>
        <v>253831</v>
      </c>
      <c r="N549" s="28">
        <f>'Billing Mo'!AH549</f>
        <v>148775</v>
      </c>
      <c r="O549" s="28">
        <f>'Billing Mo'!AI549</f>
        <v>105056</v>
      </c>
      <c r="P549" s="28">
        <f>ROUND('Billing Mo'!AJ549,0)</f>
        <v>1456</v>
      </c>
      <c r="Q549" s="28">
        <f>ROUND('Billing Mo'!AK549,0)</f>
        <v>302329</v>
      </c>
      <c r="AG549" s="15"/>
      <c r="AH549" s="14"/>
      <c r="AL549" s="25"/>
      <c r="AM549" s="14"/>
      <c r="AQ549" s="25"/>
      <c r="AR549" s="14"/>
      <c r="AV549" s="14"/>
      <c r="AW549" s="14"/>
      <c r="BA549" s="14"/>
      <c r="BB549" s="14"/>
      <c r="BF549" s="15"/>
      <c r="BG549" s="14"/>
      <c r="BK549" s="15"/>
      <c r="BL549" s="14"/>
      <c r="BP549" s="14"/>
      <c r="BQ549" s="14"/>
    </row>
    <row r="550" spans="1:69">
      <c r="A550" s="2">
        <f t="shared" si="237"/>
        <v>2036</v>
      </c>
      <c r="B550" s="2">
        <f t="shared" si="238"/>
        <v>8</v>
      </c>
      <c r="C550" s="7">
        <f t="shared" si="239"/>
        <v>1324</v>
      </c>
      <c r="D550" s="7">
        <f t="shared" si="240"/>
        <v>7739</v>
      </c>
      <c r="E550" s="7">
        <f t="shared" si="241"/>
        <v>12005</v>
      </c>
      <c r="G550" s="30">
        <f>'Billing Mo'!Y550</f>
        <v>1889656.3217029299</v>
      </c>
      <c r="H550" s="30">
        <f>'Billing Mo'!Z550</f>
        <v>207071</v>
      </c>
      <c r="I550" s="30">
        <f>'Billing Mo'!AC550</f>
        <v>25776</v>
      </c>
      <c r="J550" s="163">
        <f t="shared" si="236"/>
        <v>4691251</v>
      </c>
      <c r="K550" s="28">
        <f>ROUND('Billing Mo'!AE550+'Billing Mo'!AD550+'Billing Mo'!BM550-'Billing Mo'!BU550,0)</f>
        <v>2502575</v>
      </c>
      <c r="L550" s="28">
        <f>ROUND('Billing Mo'!AF550+'Billing Mo'!BQ550-'Billing Mo'!BY550,0)</f>
        <v>1602461</v>
      </c>
      <c r="M550" s="31">
        <f t="shared" si="242"/>
        <v>275315</v>
      </c>
      <c r="N550" s="28">
        <f>'Billing Mo'!AH550</f>
        <v>155490</v>
      </c>
      <c r="O550" s="28">
        <f>'Billing Mo'!AI550</f>
        <v>119825</v>
      </c>
      <c r="P550" s="28">
        <f>ROUND('Billing Mo'!AJ550,0)</f>
        <v>1463</v>
      </c>
      <c r="Q550" s="28">
        <f>ROUND('Billing Mo'!AK550,0)</f>
        <v>309437</v>
      </c>
      <c r="AG550" s="15"/>
      <c r="AH550" s="14"/>
      <c r="AL550" s="25"/>
      <c r="AM550" s="14"/>
      <c r="AQ550" s="25"/>
      <c r="AR550" s="14"/>
      <c r="AV550" s="14"/>
      <c r="AW550" s="14"/>
      <c r="BA550" s="14"/>
      <c r="BB550" s="14"/>
      <c r="BF550" s="15"/>
      <c r="BG550" s="14"/>
      <c r="BK550" s="15"/>
      <c r="BL550" s="14"/>
      <c r="BP550" s="14"/>
      <c r="BQ550" s="14"/>
    </row>
    <row r="551" spans="1:69">
      <c r="A551" s="2">
        <f t="shared" si="237"/>
        <v>2036</v>
      </c>
      <c r="B551" s="2">
        <f t="shared" si="238"/>
        <v>9</v>
      </c>
      <c r="C551" s="7">
        <f t="shared" si="239"/>
        <v>1338</v>
      </c>
      <c r="D551" s="7">
        <f t="shared" si="240"/>
        <v>7855</v>
      </c>
      <c r="E551" s="7">
        <f t="shared" si="241"/>
        <v>12944</v>
      </c>
      <c r="G551" s="30">
        <f>'Billing Mo'!Y551</f>
        <v>1890787.7679435301</v>
      </c>
      <c r="H551" s="30">
        <f>'Billing Mo'!Z551</f>
        <v>207170</v>
      </c>
      <c r="I551" s="30">
        <f>'Billing Mo'!AC551</f>
        <v>25783</v>
      </c>
      <c r="J551" s="163">
        <f t="shared" si="236"/>
        <v>4770146</v>
      </c>
      <c r="K551" s="28">
        <f>ROUND('Billing Mo'!AE551+'Billing Mo'!AD551+'Billing Mo'!BM551-'Billing Mo'!BU551,0)</f>
        <v>2530175</v>
      </c>
      <c r="L551" s="28">
        <f>ROUND('Billing Mo'!AF551+'Billing Mo'!BQ551-'Billing Mo'!BY551,0)</f>
        <v>1627393</v>
      </c>
      <c r="M551" s="31">
        <f t="shared" si="242"/>
        <v>277406</v>
      </c>
      <c r="N551" s="28">
        <f>'Billing Mo'!AH551</f>
        <v>151420</v>
      </c>
      <c r="O551" s="28">
        <f>'Billing Mo'!AI551</f>
        <v>125986</v>
      </c>
      <c r="P551" s="28">
        <f>ROUND('Billing Mo'!AJ551,0)</f>
        <v>1433</v>
      </c>
      <c r="Q551" s="28">
        <f>ROUND('Billing Mo'!AK551,0)</f>
        <v>333739</v>
      </c>
      <c r="AG551" s="15"/>
      <c r="AH551" s="14"/>
      <c r="AL551" s="25"/>
      <c r="AM551" s="14"/>
      <c r="AQ551" s="25"/>
      <c r="AR551" s="14"/>
      <c r="AV551" s="14"/>
      <c r="AW551" s="14"/>
      <c r="BA551" s="14"/>
      <c r="BB551" s="14"/>
      <c r="BF551" s="15"/>
      <c r="BG551" s="14"/>
      <c r="BK551" s="15"/>
      <c r="BL551" s="14"/>
      <c r="BP551" s="14"/>
      <c r="BQ551" s="14"/>
    </row>
    <row r="552" spans="1:69">
      <c r="A552" s="2">
        <f t="shared" si="237"/>
        <v>2036</v>
      </c>
      <c r="B552" s="2">
        <f t="shared" si="238"/>
        <v>10</v>
      </c>
      <c r="C552" s="7">
        <f t="shared" si="239"/>
        <v>1142</v>
      </c>
      <c r="D552" s="7">
        <f t="shared" si="240"/>
        <v>7037</v>
      </c>
      <c r="E552" s="7">
        <f t="shared" si="241"/>
        <v>12215</v>
      </c>
      <c r="G552" s="30">
        <f>'Billing Mo'!Y552</f>
        <v>1891919.2141841201</v>
      </c>
      <c r="H552" s="30">
        <f>'Billing Mo'!Z552</f>
        <v>207273</v>
      </c>
      <c r="I552" s="30">
        <f>'Billing Mo'!AC552</f>
        <v>25806</v>
      </c>
      <c r="J552" s="163">
        <f t="shared" si="236"/>
        <v>4185853</v>
      </c>
      <c r="K552" s="28">
        <f>ROUND('Billing Mo'!AE552+'Billing Mo'!AD552+'Billing Mo'!BM552-'Billing Mo'!BU552,0)</f>
        <v>2161287</v>
      </c>
      <c r="L552" s="28">
        <f>ROUND('Billing Mo'!AF552+'Billing Mo'!BQ552-'Billing Mo'!BY552,0)</f>
        <v>1458679</v>
      </c>
      <c r="M552" s="31">
        <f t="shared" si="242"/>
        <v>249215</v>
      </c>
      <c r="N552" s="28">
        <f>'Billing Mo'!AH552</f>
        <v>143927</v>
      </c>
      <c r="O552" s="28">
        <f>'Billing Mo'!AI552</f>
        <v>105288</v>
      </c>
      <c r="P552" s="28">
        <f>ROUND('Billing Mo'!AJ552,0)</f>
        <v>1460</v>
      </c>
      <c r="Q552" s="28">
        <f>ROUND('Billing Mo'!AK552,0)</f>
        <v>315212</v>
      </c>
      <c r="AG552" s="15"/>
      <c r="AH552" s="14"/>
      <c r="AL552" s="25"/>
      <c r="AM552" s="14"/>
      <c r="AQ552" s="25"/>
      <c r="AR552" s="14"/>
      <c r="AV552" s="14"/>
      <c r="AW552" s="14"/>
      <c r="BA552" s="14"/>
      <c r="BB552" s="14"/>
      <c r="BF552" s="15"/>
      <c r="BG552" s="14"/>
      <c r="BK552" s="15"/>
      <c r="BL552" s="14"/>
      <c r="BP552" s="14"/>
      <c r="BQ552" s="14"/>
    </row>
    <row r="553" spans="1:69">
      <c r="A553" s="2">
        <f t="shared" si="237"/>
        <v>2036</v>
      </c>
      <c r="B553" s="2">
        <f t="shared" si="238"/>
        <v>11</v>
      </c>
      <c r="C553" s="7">
        <f t="shared" si="239"/>
        <v>926</v>
      </c>
      <c r="D553" s="7">
        <f t="shared" si="240"/>
        <v>6477</v>
      </c>
      <c r="E553" s="7">
        <f t="shared" si="241"/>
        <v>11613</v>
      </c>
      <c r="G553" s="30">
        <f>'Billing Mo'!Y553</f>
        <v>1893050.66042472</v>
      </c>
      <c r="H553" s="30">
        <f>'Billing Mo'!Z553</f>
        <v>207376</v>
      </c>
      <c r="I553" s="30">
        <f>'Billing Mo'!AC553</f>
        <v>25841</v>
      </c>
      <c r="J553" s="163">
        <f t="shared" si="236"/>
        <v>3654401</v>
      </c>
      <c r="K553" s="28">
        <f>ROUND('Billing Mo'!AE553+'Billing Mo'!AD553+'Billing Mo'!BM553-'Billing Mo'!BU553,0)</f>
        <v>1753724</v>
      </c>
      <c r="L553" s="28">
        <f>ROUND('Billing Mo'!AF553+'Billing Mo'!BQ553-'Billing Mo'!BY553,0)</f>
        <v>1343271</v>
      </c>
      <c r="M553" s="31">
        <f t="shared" si="242"/>
        <v>255884</v>
      </c>
      <c r="N553" s="28">
        <f>'Billing Mo'!AH553</f>
        <v>147080</v>
      </c>
      <c r="O553" s="28">
        <f>'Billing Mo'!AI553</f>
        <v>108804</v>
      </c>
      <c r="P553" s="28">
        <f>ROUND('Billing Mo'!AJ553,0)</f>
        <v>1428</v>
      </c>
      <c r="Q553" s="28">
        <f>ROUND('Billing Mo'!AK553,0)</f>
        <v>300094</v>
      </c>
      <c r="AG553" s="15"/>
      <c r="AH553" s="14"/>
      <c r="AL553" s="25"/>
      <c r="AM553" s="14"/>
      <c r="AQ553" s="25"/>
      <c r="AR553" s="14"/>
      <c r="AV553" s="14"/>
      <c r="AW553" s="14"/>
      <c r="BA553" s="14"/>
      <c r="BB553" s="14"/>
      <c r="BF553" s="15"/>
      <c r="BG553" s="14"/>
      <c r="BK553" s="15"/>
      <c r="BL553" s="14"/>
      <c r="BP553" s="14"/>
      <c r="BQ553" s="14"/>
    </row>
    <row r="554" spans="1:69">
      <c r="A554" s="2">
        <f t="shared" si="237"/>
        <v>2036</v>
      </c>
      <c r="B554" s="2">
        <f t="shared" si="238"/>
        <v>12</v>
      </c>
      <c r="C554" s="7">
        <f t="shared" si="239"/>
        <v>881</v>
      </c>
      <c r="D554" s="7">
        <f t="shared" si="240"/>
        <v>6270</v>
      </c>
      <c r="E554" s="7">
        <f t="shared" si="241"/>
        <v>10869</v>
      </c>
      <c r="G554" s="30">
        <f>'Billing Mo'!Y554</f>
        <v>1894182.10666531</v>
      </c>
      <c r="H554" s="30">
        <f>'Billing Mo'!Z554</f>
        <v>207479</v>
      </c>
      <c r="I554" s="30">
        <f>'Billing Mo'!AC554</f>
        <v>25789</v>
      </c>
      <c r="J554" s="163">
        <f t="shared" si="236"/>
        <v>3487677</v>
      </c>
      <c r="K554" s="28">
        <f>ROUND('Billing Mo'!AE554+'Billing Mo'!AD554+'Billing Mo'!BM554-'Billing Mo'!BU554,0)</f>
        <v>1668123</v>
      </c>
      <c r="L554" s="28">
        <f>ROUND('Billing Mo'!AF554+'Billing Mo'!BQ554-'Billing Mo'!BY554,0)</f>
        <v>1300877</v>
      </c>
      <c r="M554" s="31">
        <f t="shared" si="242"/>
        <v>236921</v>
      </c>
      <c r="N554" s="28">
        <f>'Billing Mo'!AH554</f>
        <v>133329</v>
      </c>
      <c r="O554" s="28">
        <f>'Billing Mo'!AI554</f>
        <v>103592</v>
      </c>
      <c r="P554" s="28">
        <f>ROUND('Billing Mo'!AJ554,0)</f>
        <v>1454</v>
      </c>
      <c r="Q554" s="28">
        <f>ROUND('Billing Mo'!AK554,0)</f>
        <v>280302</v>
      </c>
      <c r="AG554" s="15"/>
      <c r="AH554" s="14"/>
      <c r="AL554" s="25"/>
      <c r="AM554" s="14"/>
      <c r="AQ554" s="25"/>
      <c r="AR554" s="14"/>
      <c r="AV554" s="14"/>
      <c r="AW554" s="14"/>
      <c r="BA554" s="14"/>
      <c r="BB554" s="14"/>
      <c r="BF554" s="15"/>
      <c r="BG554" s="14"/>
      <c r="BK554" s="15"/>
      <c r="BL554" s="14"/>
      <c r="BP554" s="14"/>
      <c r="BQ554" s="14"/>
    </row>
    <row r="555" spans="1:69">
      <c r="A555" s="2">
        <f t="shared" si="237"/>
        <v>2037</v>
      </c>
      <c r="B555" s="2">
        <f t="shared" si="238"/>
        <v>1</v>
      </c>
      <c r="C555" s="7">
        <f t="shared" si="239"/>
        <v>1025</v>
      </c>
      <c r="D555" s="7">
        <f t="shared" si="240"/>
        <v>6332</v>
      </c>
      <c r="E555" s="7">
        <f t="shared" si="241"/>
        <v>10533</v>
      </c>
      <c r="G555" s="30">
        <f>'Billing Mo'!Y555</f>
        <v>1895313.5529059099</v>
      </c>
      <c r="H555" s="30">
        <f>'Billing Mo'!Z555</f>
        <v>207582</v>
      </c>
      <c r="I555" s="30">
        <f>'Billing Mo'!AC555</f>
        <v>25829</v>
      </c>
      <c r="J555" s="163">
        <f t="shared" si="236"/>
        <v>3766034</v>
      </c>
      <c r="K555" s="28">
        <f>ROUND('Billing Mo'!AE555+'Billing Mo'!AD555+'Billing Mo'!BM555-'Billing Mo'!BU555,0)</f>
        <v>1941895</v>
      </c>
      <c r="L555" s="28">
        <f>ROUND('Billing Mo'!AF555+'Billing Mo'!BQ555-'Billing Mo'!BY555,0)</f>
        <v>1314336</v>
      </c>
      <c r="M555" s="31">
        <f t="shared" si="242"/>
        <v>236292</v>
      </c>
      <c r="N555" s="28">
        <f>'Billing Mo'!AH555</f>
        <v>132420</v>
      </c>
      <c r="O555" s="28">
        <f>'Billing Mo'!AI555</f>
        <v>103872</v>
      </c>
      <c r="P555" s="28">
        <f>ROUND('Billing Mo'!AJ555,0)</f>
        <v>1452</v>
      </c>
      <c r="Q555" s="28">
        <f>ROUND('Billing Mo'!AK555,0)</f>
        <v>272059</v>
      </c>
      <c r="AG555" s="15"/>
      <c r="AH555" s="14"/>
      <c r="AL555" s="25"/>
      <c r="AM555" s="14"/>
      <c r="AQ555" s="25"/>
      <c r="AR555" s="14"/>
      <c r="AV555" s="14"/>
      <c r="AW555" s="14"/>
      <c r="BA555" s="14"/>
      <c r="BB555" s="14"/>
      <c r="BF555" s="15"/>
      <c r="BG555" s="14"/>
      <c r="BK555" s="15"/>
      <c r="BL555" s="14"/>
      <c r="BP555" s="14"/>
      <c r="BQ555" s="14"/>
    </row>
    <row r="556" spans="1:69">
      <c r="A556" s="2">
        <f t="shared" si="237"/>
        <v>2037</v>
      </c>
      <c r="B556" s="2">
        <f t="shared" si="238"/>
        <v>2</v>
      </c>
      <c r="C556" s="7">
        <f t="shared" si="239"/>
        <v>943</v>
      </c>
      <c r="D556" s="7">
        <f t="shared" si="240"/>
        <v>5781</v>
      </c>
      <c r="E556" s="7">
        <f t="shared" si="241"/>
        <v>10485</v>
      </c>
      <c r="G556" s="30">
        <f>'Billing Mo'!Y556</f>
        <v>1896444.9991464999</v>
      </c>
      <c r="H556" s="30">
        <f>'Billing Mo'!Z556</f>
        <v>207684</v>
      </c>
      <c r="I556" s="30">
        <f>'Billing Mo'!AC556</f>
        <v>25832</v>
      </c>
      <c r="J556" s="163">
        <f t="shared" si="236"/>
        <v>3498489</v>
      </c>
      <c r="K556" s="28">
        <f>ROUND('Billing Mo'!AE556+'Billing Mo'!AD556+'Billing Mo'!BM556-'Billing Mo'!BU556,0)</f>
        <v>1787510</v>
      </c>
      <c r="L556" s="28">
        <f>ROUND('Billing Mo'!AF556+'Billing Mo'!BQ556-'Billing Mo'!BY556,0)</f>
        <v>1200683</v>
      </c>
      <c r="M556" s="31">
        <f t="shared" si="242"/>
        <v>238046</v>
      </c>
      <c r="N556" s="28">
        <f>'Billing Mo'!AH556</f>
        <v>133955</v>
      </c>
      <c r="O556" s="28">
        <f>'Billing Mo'!AI556</f>
        <v>104091</v>
      </c>
      <c r="P556" s="28">
        <f>ROUND('Billing Mo'!AJ556,0)</f>
        <v>1408</v>
      </c>
      <c r="Q556" s="28">
        <f>ROUND('Billing Mo'!AK556,0)</f>
        <v>270842</v>
      </c>
      <c r="AG556" s="15"/>
      <c r="AH556" s="14"/>
      <c r="AL556" s="25"/>
      <c r="AM556" s="14"/>
      <c r="AQ556" s="25"/>
      <c r="AR556" s="14"/>
      <c r="AV556" s="14"/>
      <c r="AW556" s="14"/>
      <c r="BA556" s="14"/>
      <c r="BB556" s="14"/>
      <c r="BF556" s="15"/>
      <c r="BG556" s="14"/>
      <c r="BK556" s="15"/>
      <c r="BL556" s="14"/>
      <c r="BP556" s="14"/>
      <c r="BQ556" s="14"/>
    </row>
    <row r="557" spans="1:69">
      <c r="A557" s="2">
        <f t="shared" si="237"/>
        <v>2037</v>
      </c>
      <c r="B557" s="2">
        <f t="shared" si="238"/>
        <v>3</v>
      </c>
      <c r="C557" s="7">
        <f t="shared" si="239"/>
        <v>855</v>
      </c>
      <c r="D557" s="7">
        <f t="shared" si="240"/>
        <v>5847</v>
      </c>
      <c r="E557" s="7">
        <f t="shared" si="241"/>
        <v>10548</v>
      </c>
      <c r="G557" s="30">
        <f>'Billing Mo'!Y557</f>
        <v>1897576.4453871001</v>
      </c>
      <c r="H557" s="30">
        <f>'Billing Mo'!Z557</f>
        <v>207787</v>
      </c>
      <c r="I557" s="30">
        <f>'Billing Mo'!AC557</f>
        <v>25821</v>
      </c>
      <c r="J557" s="163">
        <f t="shared" si="236"/>
        <v>3350085</v>
      </c>
      <c r="K557" s="28">
        <f>ROUND('Billing Mo'!AE557+'Billing Mo'!AD557+'Billing Mo'!BM557-'Billing Mo'!BU557,0)</f>
        <v>1623050</v>
      </c>
      <c r="L557" s="28">
        <f>ROUND('Billing Mo'!AF557+'Billing Mo'!BQ557-'Billing Mo'!BY557,0)</f>
        <v>1214882</v>
      </c>
      <c r="M557" s="31">
        <f t="shared" si="242"/>
        <v>238333</v>
      </c>
      <c r="N557" s="28">
        <f>'Billing Mo'!AH557</f>
        <v>135956</v>
      </c>
      <c r="O557" s="28">
        <f>'Billing Mo'!AI557</f>
        <v>102377</v>
      </c>
      <c r="P557" s="28">
        <f>ROUND('Billing Mo'!AJ557,0)</f>
        <v>1454</v>
      </c>
      <c r="Q557" s="28">
        <f>ROUND('Billing Mo'!AK557,0)</f>
        <v>272366</v>
      </c>
      <c r="AG557" s="15"/>
      <c r="AH557" s="14"/>
      <c r="AL557" s="25"/>
      <c r="AM557" s="14"/>
      <c r="AQ557" s="25"/>
      <c r="AR557" s="14"/>
      <c r="AV557" s="14"/>
      <c r="AW557" s="14"/>
      <c r="BA557" s="14"/>
      <c r="BB557" s="14"/>
      <c r="BF557" s="15"/>
      <c r="BG557" s="14"/>
      <c r="BK557" s="15"/>
      <c r="BL557" s="14"/>
      <c r="BP557" s="14"/>
      <c r="BQ557" s="14"/>
    </row>
    <row r="558" spans="1:69">
      <c r="A558" s="2">
        <f t="shared" si="237"/>
        <v>2037</v>
      </c>
      <c r="B558" s="2">
        <f t="shared" si="238"/>
        <v>4</v>
      </c>
      <c r="C558" s="7">
        <f t="shared" si="239"/>
        <v>837</v>
      </c>
      <c r="D558" s="7">
        <f t="shared" si="240"/>
        <v>6202</v>
      </c>
      <c r="E558" s="7">
        <f t="shared" si="241"/>
        <v>10767</v>
      </c>
      <c r="G558" s="30">
        <f>'Billing Mo'!Y558</f>
        <v>1898707.8916276901</v>
      </c>
      <c r="H558" s="30">
        <f>'Billing Mo'!Z558</f>
        <v>207889</v>
      </c>
      <c r="I558" s="30">
        <f>'Billing Mo'!AC558</f>
        <v>25779</v>
      </c>
      <c r="J558" s="163">
        <f t="shared" si="236"/>
        <v>3409509</v>
      </c>
      <c r="K558" s="28">
        <f>ROUND('Billing Mo'!AE558+'Billing Mo'!AD558+'Billing Mo'!BM558-'Billing Mo'!BU558,0)</f>
        <v>1590025</v>
      </c>
      <c r="L558" s="28">
        <f>ROUND('Billing Mo'!AF558+'Billing Mo'!BQ558-'Billing Mo'!BY558,0)</f>
        <v>1289282</v>
      </c>
      <c r="M558" s="31">
        <f t="shared" si="242"/>
        <v>251210</v>
      </c>
      <c r="N558" s="28">
        <f>'Billing Mo'!AH558</f>
        <v>143569</v>
      </c>
      <c r="O558" s="28">
        <f>'Billing Mo'!AI558</f>
        <v>107641</v>
      </c>
      <c r="P558" s="28">
        <f>ROUND('Billing Mo'!AJ558,0)</f>
        <v>1430</v>
      </c>
      <c r="Q558" s="28">
        <f>ROUND('Billing Mo'!AK558,0)</f>
        <v>277562</v>
      </c>
      <c r="AG558" s="15"/>
      <c r="AH558" s="14"/>
      <c r="AL558" s="25"/>
      <c r="AM558" s="14"/>
      <c r="AQ558" s="25"/>
      <c r="AR558" s="14"/>
      <c r="AV558" s="14"/>
      <c r="AW558" s="14"/>
      <c r="BA558" s="14"/>
      <c r="BB558" s="14"/>
      <c r="BF558" s="15"/>
      <c r="BG558" s="14"/>
      <c r="BK558" s="15"/>
      <c r="BL558" s="14"/>
      <c r="BP558" s="14"/>
      <c r="BQ558" s="14"/>
    </row>
    <row r="559" spans="1:69">
      <c r="A559" s="2">
        <f t="shared" si="237"/>
        <v>2037</v>
      </c>
      <c r="B559" s="2">
        <f t="shared" si="238"/>
        <v>5</v>
      </c>
      <c r="C559" s="7">
        <f t="shared" si="239"/>
        <v>973</v>
      </c>
      <c r="D559" s="7">
        <f t="shared" si="240"/>
        <v>6675</v>
      </c>
      <c r="E559" s="7">
        <f t="shared" si="241"/>
        <v>11379</v>
      </c>
      <c r="G559" s="30">
        <f>'Billing Mo'!Y559</f>
        <v>1899839.33786829</v>
      </c>
      <c r="H559" s="30">
        <f>'Billing Mo'!Z559</f>
        <v>207992</v>
      </c>
      <c r="I559" s="30">
        <f>'Billing Mo'!AC559</f>
        <v>25812</v>
      </c>
      <c r="J559" s="163">
        <f t="shared" si="236"/>
        <v>3788078</v>
      </c>
      <c r="K559" s="28">
        <f>ROUND('Billing Mo'!AE559+'Billing Mo'!AD559+'Billing Mo'!BM559-'Billing Mo'!BU559,0)</f>
        <v>1849476</v>
      </c>
      <c r="L559" s="28">
        <f>ROUND('Billing Mo'!AF559+'Billing Mo'!BQ559-'Billing Mo'!BY559,0)</f>
        <v>1388450</v>
      </c>
      <c r="M559" s="31">
        <f t="shared" si="242"/>
        <v>255028</v>
      </c>
      <c r="N559" s="28">
        <f>'Billing Mo'!AH559</f>
        <v>146935</v>
      </c>
      <c r="O559" s="28">
        <f>'Billing Mo'!AI559</f>
        <v>108093</v>
      </c>
      <c r="P559" s="28">
        <f>ROUND('Billing Mo'!AJ559,0)</f>
        <v>1410</v>
      </c>
      <c r="Q559" s="28">
        <f>ROUND('Billing Mo'!AK559,0)</f>
        <v>293714</v>
      </c>
      <c r="AG559" s="15"/>
      <c r="AH559" s="14"/>
      <c r="AL559" s="25"/>
      <c r="AM559" s="14"/>
      <c r="AQ559" s="25"/>
      <c r="AR559" s="14"/>
      <c r="AV559" s="14"/>
      <c r="AW559" s="14"/>
      <c r="BA559" s="14"/>
      <c r="BB559" s="14"/>
      <c r="BF559" s="15"/>
      <c r="BG559" s="14"/>
      <c r="BK559" s="15"/>
      <c r="BL559" s="14"/>
      <c r="BP559" s="14"/>
      <c r="BQ559" s="14"/>
    </row>
    <row r="560" spans="1:69">
      <c r="A560" s="2">
        <f t="shared" si="237"/>
        <v>2037</v>
      </c>
      <c r="B560" s="2">
        <f t="shared" si="238"/>
        <v>6</v>
      </c>
      <c r="C560" s="7">
        <f t="shared" si="239"/>
        <v>1120</v>
      </c>
      <c r="D560" s="7">
        <f t="shared" si="240"/>
        <v>6941</v>
      </c>
      <c r="E560" s="7">
        <f t="shared" si="241"/>
        <v>12232</v>
      </c>
      <c r="G560" s="30">
        <f>'Billing Mo'!Y560</f>
        <v>1900970.78410888</v>
      </c>
      <c r="H560" s="30">
        <f>'Billing Mo'!Z560</f>
        <v>208094</v>
      </c>
      <c r="I560" s="30">
        <f>'Billing Mo'!AC560</f>
        <v>25760</v>
      </c>
      <c r="J560" s="163">
        <f t="shared" si="236"/>
        <v>4142393</v>
      </c>
      <c r="K560" s="28">
        <f>ROUND('Billing Mo'!AE560+'Billing Mo'!AD560+'Billing Mo'!BM560-'Billing Mo'!BU560,0)</f>
        <v>2128668</v>
      </c>
      <c r="L560" s="28">
        <f>ROUND('Billing Mo'!AF560+'Billing Mo'!BQ560-'Billing Mo'!BY560,0)</f>
        <v>1444351</v>
      </c>
      <c r="M560" s="31">
        <f t="shared" si="242"/>
        <v>252848</v>
      </c>
      <c r="N560" s="28">
        <f>'Billing Mo'!AH560</f>
        <v>153144</v>
      </c>
      <c r="O560" s="28">
        <f>'Billing Mo'!AI560</f>
        <v>99704</v>
      </c>
      <c r="P560" s="28">
        <f>ROUND('Billing Mo'!AJ560,0)</f>
        <v>1431</v>
      </c>
      <c r="Q560" s="28">
        <f>ROUND('Billing Mo'!AK560,0)</f>
        <v>315095</v>
      </c>
      <c r="AG560" s="15"/>
      <c r="AH560" s="14"/>
      <c r="AL560" s="25"/>
      <c r="AM560" s="14"/>
      <c r="AQ560" s="25"/>
      <c r="AR560" s="14"/>
      <c r="AV560" s="14"/>
      <c r="AW560" s="14"/>
      <c r="BA560" s="14"/>
      <c r="BB560" s="14"/>
      <c r="BF560" s="15"/>
      <c r="BG560" s="14"/>
      <c r="BK560" s="15"/>
      <c r="BL560" s="14"/>
      <c r="BP560" s="14"/>
      <c r="BQ560" s="14"/>
    </row>
    <row r="561" spans="1:69">
      <c r="A561" s="2">
        <f t="shared" si="237"/>
        <v>2037</v>
      </c>
      <c r="B561" s="2">
        <f t="shared" si="238"/>
        <v>7</v>
      </c>
      <c r="C561" s="7">
        <f t="shared" si="239"/>
        <v>1298</v>
      </c>
      <c r="D561" s="7">
        <f t="shared" si="240"/>
        <v>7784</v>
      </c>
      <c r="E561" s="7">
        <f t="shared" si="241"/>
        <v>11847</v>
      </c>
      <c r="G561" s="30">
        <f>'Billing Mo'!Y561</f>
        <v>1902102.2303494799</v>
      </c>
      <c r="H561" s="30">
        <f>'Billing Mo'!Z561</f>
        <v>208196</v>
      </c>
      <c r="I561" s="30">
        <f>'Billing Mo'!AC561</f>
        <v>25732</v>
      </c>
      <c r="J561" s="163">
        <f t="shared" si="236"/>
        <v>4661652</v>
      </c>
      <c r="K561" s="28">
        <f>ROUND('Billing Mo'!AE561+'Billing Mo'!AD561+'Billing Mo'!BM561-'Billing Mo'!BU561,0)</f>
        <v>2468968</v>
      </c>
      <c r="L561" s="28">
        <f>ROUND('Billing Mo'!AF561+'Billing Mo'!BQ561-'Billing Mo'!BY561,0)</f>
        <v>1620695</v>
      </c>
      <c r="M561" s="31">
        <f t="shared" si="242"/>
        <v>265715</v>
      </c>
      <c r="N561" s="28">
        <f>'Billing Mo'!AH561</f>
        <v>148775</v>
      </c>
      <c r="O561" s="28">
        <f>'Billing Mo'!AI561</f>
        <v>116940</v>
      </c>
      <c r="P561" s="28">
        <f>ROUND('Billing Mo'!AJ561,0)</f>
        <v>1430</v>
      </c>
      <c r="Q561" s="28">
        <f>ROUND('Billing Mo'!AK561,0)</f>
        <v>304844</v>
      </c>
      <c r="AG561" s="15"/>
      <c r="AH561" s="14"/>
      <c r="AL561" s="25"/>
      <c r="AM561" s="14"/>
      <c r="AQ561" s="25"/>
      <c r="AR561" s="14"/>
      <c r="AV561" s="14"/>
      <c r="AW561" s="14"/>
      <c r="BA561" s="14"/>
      <c r="BB561" s="14"/>
      <c r="BF561" s="15"/>
      <c r="BG561" s="14"/>
      <c r="BK561" s="15"/>
      <c r="BL561" s="14"/>
      <c r="BP561" s="14"/>
      <c r="BQ561" s="14"/>
    </row>
    <row r="562" spans="1:69">
      <c r="A562" s="2">
        <f t="shared" si="237"/>
        <v>2037</v>
      </c>
      <c r="B562" s="2">
        <f t="shared" si="238"/>
        <v>8</v>
      </c>
      <c r="C562" s="7">
        <f t="shared" si="239"/>
        <v>1265</v>
      </c>
      <c r="D562" s="7">
        <f t="shared" si="240"/>
        <v>7393</v>
      </c>
      <c r="E562" s="7">
        <f t="shared" si="241"/>
        <v>11938</v>
      </c>
      <c r="G562" s="30">
        <f>'Billing Mo'!Y562</f>
        <v>1903272.5734818301</v>
      </c>
      <c r="H562" s="30">
        <f>'Billing Mo'!Z562</f>
        <v>208300</v>
      </c>
      <c r="I562" s="30">
        <f>'Billing Mo'!AC562</f>
        <v>25787</v>
      </c>
      <c r="J562" s="163">
        <f t="shared" si="236"/>
        <v>4516710</v>
      </c>
      <c r="K562" s="28">
        <f>ROUND('Billing Mo'!AE562+'Billing Mo'!AD562+'Billing Mo'!BM562-'Billing Mo'!BU562,0)</f>
        <v>2407969</v>
      </c>
      <c r="L562" s="28">
        <f>ROUND('Billing Mo'!AF562+'Billing Mo'!BQ562-'Billing Mo'!BY562,0)</f>
        <v>1540032</v>
      </c>
      <c r="M562" s="31">
        <f t="shared" si="242"/>
        <v>259415</v>
      </c>
      <c r="N562" s="28">
        <f>'Billing Mo'!AH562</f>
        <v>155490</v>
      </c>
      <c r="O562" s="28">
        <f>'Billing Mo'!AI562</f>
        <v>103925</v>
      </c>
      <c r="P562" s="28">
        <f>ROUND('Billing Mo'!AJ562,0)</f>
        <v>1437</v>
      </c>
      <c r="Q562" s="28">
        <f>ROUND('Billing Mo'!AK562,0)</f>
        <v>307857</v>
      </c>
      <c r="AG562" s="15"/>
      <c r="AH562" s="14"/>
      <c r="AL562" s="25"/>
      <c r="AM562" s="14"/>
      <c r="AQ562" s="25"/>
      <c r="AR562" s="14"/>
      <c r="AV562" s="14"/>
      <c r="AW562" s="14"/>
      <c r="BA562" s="14"/>
      <c r="BB562" s="14"/>
      <c r="BF562" s="15"/>
      <c r="BG562" s="14"/>
      <c r="BK562" s="15"/>
      <c r="BL562" s="14"/>
      <c r="BP562" s="14"/>
      <c r="BQ562" s="14"/>
    </row>
    <row r="563" spans="1:69">
      <c r="A563" s="2">
        <f t="shared" si="237"/>
        <v>2037</v>
      </c>
      <c r="B563" s="2">
        <f t="shared" si="238"/>
        <v>9</v>
      </c>
      <c r="C563" s="7">
        <f t="shared" si="239"/>
        <v>1269</v>
      </c>
      <c r="D563" s="7">
        <f t="shared" si="240"/>
        <v>7451</v>
      </c>
      <c r="E563" s="7">
        <f t="shared" si="241"/>
        <v>12861</v>
      </c>
      <c r="G563" s="30">
        <f>'Billing Mo'!Y563</f>
        <v>1904442.91661419</v>
      </c>
      <c r="H563" s="30">
        <f>'Billing Mo'!Z563</f>
        <v>208405</v>
      </c>
      <c r="I563" s="30">
        <f>'Billing Mo'!AC563</f>
        <v>25794</v>
      </c>
      <c r="J563" s="163">
        <f t="shared" si="236"/>
        <v>4562537</v>
      </c>
      <c r="K563" s="28">
        <f>ROUND('Billing Mo'!AE563+'Billing Mo'!AD563+'Billing Mo'!BM563-'Billing Mo'!BU563,0)</f>
        <v>2417205</v>
      </c>
      <c r="L563" s="28">
        <f>ROUND('Billing Mo'!AF563+'Billing Mo'!BQ563-'Billing Mo'!BY563,0)</f>
        <v>1552897</v>
      </c>
      <c r="M563" s="31">
        <f t="shared" si="242"/>
        <v>259303</v>
      </c>
      <c r="N563" s="28">
        <f>'Billing Mo'!AH563</f>
        <v>151420</v>
      </c>
      <c r="O563" s="28">
        <f>'Billing Mo'!AI563</f>
        <v>107883</v>
      </c>
      <c r="P563" s="28">
        <f>ROUND('Billing Mo'!AJ563,0)</f>
        <v>1406</v>
      </c>
      <c r="Q563" s="28">
        <f>ROUND('Billing Mo'!AK563,0)</f>
        <v>331726</v>
      </c>
      <c r="AG563" s="15"/>
      <c r="AH563" s="14"/>
      <c r="AL563" s="25"/>
      <c r="AM563" s="14"/>
      <c r="AQ563" s="25"/>
      <c r="AR563" s="14"/>
      <c r="AV563" s="14"/>
      <c r="AW563" s="14"/>
      <c r="BA563" s="14"/>
      <c r="BB563" s="14"/>
      <c r="BF563" s="15"/>
      <c r="BG563" s="14"/>
      <c r="BK563" s="15"/>
      <c r="BL563" s="14"/>
      <c r="BP563" s="14"/>
      <c r="BQ563" s="14"/>
    </row>
    <row r="564" spans="1:69">
      <c r="A564" s="2">
        <f t="shared" si="237"/>
        <v>2037</v>
      </c>
      <c r="B564" s="2">
        <f t="shared" si="238"/>
        <v>10</v>
      </c>
      <c r="C564" s="7">
        <f t="shared" si="239"/>
        <v>1164</v>
      </c>
      <c r="D564" s="7">
        <f t="shared" si="240"/>
        <v>7152</v>
      </c>
      <c r="E564" s="7">
        <f t="shared" si="241"/>
        <v>12321</v>
      </c>
      <c r="G564" s="30">
        <f>'Billing Mo'!Y564</f>
        <v>1905613.2597465401</v>
      </c>
      <c r="H564" s="30">
        <f>'Billing Mo'!Z564</f>
        <v>208512</v>
      </c>
      <c r="I564" s="30">
        <f>'Billing Mo'!AC564</f>
        <v>25817</v>
      </c>
      <c r="J564" s="163">
        <f t="shared" si="236"/>
        <v>4278862</v>
      </c>
      <c r="K564" s="28">
        <f>ROUND('Billing Mo'!AE564+'Billing Mo'!AD564+'Billing Mo'!BM564-'Billing Mo'!BU564,0)</f>
        <v>2218396</v>
      </c>
      <c r="L564" s="28">
        <f>ROUND('Billing Mo'!AF564+'Billing Mo'!BQ564-'Billing Mo'!BY564,0)</f>
        <v>1491311</v>
      </c>
      <c r="M564" s="31">
        <f t="shared" si="242"/>
        <v>249632</v>
      </c>
      <c r="N564" s="28">
        <f>'Billing Mo'!AH564</f>
        <v>143927</v>
      </c>
      <c r="O564" s="28">
        <f>'Billing Mo'!AI564</f>
        <v>105705</v>
      </c>
      <c r="P564" s="28">
        <f>ROUND('Billing Mo'!AJ564,0)</f>
        <v>1434</v>
      </c>
      <c r="Q564" s="28">
        <f>ROUND('Billing Mo'!AK564,0)</f>
        <v>318089</v>
      </c>
      <c r="AG564" s="15"/>
      <c r="AH564" s="14"/>
      <c r="AL564" s="25"/>
      <c r="AM564" s="14"/>
      <c r="AQ564" s="25"/>
      <c r="AR564" s="14"/>
      <c r="AV564" s="14"/>
      <c r="AW564" s="14"/>
      <c r="BA564" s="14"/>
      <c r="BB564" s="14"/>
      <c r="BF564" s="15"/>
      <c r="BG564" s="14"/>
      <c r="BK564" s="15"/>
      <c r="BL564" s="14"/>
      <c r="BP564" s="14"/>
      <c r="BQ564" s="14"/>
    </row>
    <row r="565" spans="1:69">
      <c r="A565" s="2">
        <f t="shared" si="237"/>
        <v>2037</v>
      </c>
      <c r="B565" s="2">
        <f t="shared" si="238"/>
        <v>11</v>
      </c>
      <c r="C565" s="7">
        <f t="shared" si="239"/>
        <v>934</v>
      </c>
      <c r="D565" s="7">
        <f t="shared" si="240"/>
        <v>6509</v>
      </c>
      <c r="E565" s="7">
        <f t="shared" si="241"/>
        <v>11696</v>
      </c>
      <c r="G565" s="30">
        <f>'Billing Mo'!Y565</f>
        <v>1906783.6028789</v>
      </c>
      <c r="H565" s="30">
        <f>'Billing Mo'!Z565</f>
        <v>208618</v>
      </c>
      <c r="I565" s="30">
        <f>'Billing Mo'!AC565</f>
        <v>25852</v>
      </c>
      <c r="J565" s="163">
        <f t="shared" si="236"/>
        <v>3695446</v>
      </c>
      <c r="K565" s="28">
        <f>ROUND('Billing Mo'!AE565+'Billing Mo'!AD565+'Billing Mo'!BM565-'Billing Mo'!BU565,0)</f>
        <v>1781081</v>
      </c>
      <c r="L565" s="28">
        <f>ROUND('Billing Mo'!AF565+'Billing Mo'!BQ565-'Billing Mo'!BY565,0)</f>
        <v>1357811</v>
      </c>
      <c r="M565" s="31">
        <f t="shared" si="242"/>
        <v>252775</v>
      </c>
      <c r="N565" s="28">
        <f>'Billing Mo'!AH565</f>
        <v>147080</v>
      </c>
      <c r="O565" s="28">
        <f>'Billing Mo'!AI565</f>
        <v>105695</v>
      </c>
      <c r="P565" s="28">
        <f>ROUND('Billing Mo'!AJ565,0)</f>
        <v>1402</v>
      </c>
      <c r="Q565" s="28">
        <f>ROUND('Billing Mo'!AK565,0)</f>
        <v>302377</v>
      </c>
      <c r="AG565" s="15"/>
      <c r="AH565" s="14"/>
      <c r="AL565" s="25"/>
      <c r="AM565" s="14"/>
      <c r="AQ565" s="25"/>
      <c r="AR565" s="14"/>
      <c r="AV565" s="14"/>
      <c r="AW565" s="14"/>
      <c r="BA565" s="14"/>
      <c r="BB565" s="14"/>
      <c r="BF565" s="15"/>
      <c r="BG565" s="14"/>
      <c r="BK565" s="15"/>
      <c r="BL565" s="14"/>
      <c r="BP565" s="14"/>
      <c r="BQ565" s="14"/>
    </row>
    <row r="566" spans="1:69">
      <c r="A566" s="2">
        <f t="shared" si="237"/>
        <v>2037</v>
      </c>
      <c r="B566" s="2">
        <f t="shared" si="238"/>
        <v>12</v>
      </c>
      <c r="C566" s="7">
        <f t="shared" si="239"/>
        <v>878</v>
      </c>
      <c r="D566" s="7">
        <f t="shared" si="240"/>
        <v>6287</v>
      </c>
      <c r="E566" s="7">
        <f t="shared" si="241"/>
        <v>10926</v>
      </c>
      <c r="G566" s="30">
        <f>'Billing Mo'!Y566</f>
        <v>1907953.9460112499</v>
      </c>
      <c r="H566" s="30">
        <f>'Billing Mo'!Z566</f>
        <v>208725</v>
      </c>
      <c r="I566" s="30">
        <f>'Billing Mo'!AC566</f>
        <v>25800</v>
      </c>
      <c r="J566" s="163">
        <f t="shared" si="236"/>
        <v>3505050</v>
      </c>
      <c r="K566" s="28">
        <f>ROUND('Billing Mo'!AE566+'Billing Mo'!AD566+'Billing Mo'!BM566-'Billing Mo'!BU566,0)</f>
        <v>1675761</v>
      </c>
      <c r="L566" s="28">
        <f>ROUND('Billing Mo'!AF566+'Billing Mo'!BQ566-'Billing Mo'!BY566,0)</f>
        <v>1312153</v>
      </c>
      <c r="M566" s="31">
        <f t="shared" si="242"/>
        <v>233812</v>
      </c>
      <c r="N566" s="28">
        <f>'Billing Mo'!AH566</f>
        <v>133329</v>
      </c>
      <c r="O566" s="28">
        <f>'Billing Mo'!AI566</f>
        <v>100483</v>
      </c>
      <c r="P566" s="28">
        <f>ROUND('Billing Mo'!AJ566,0)</f>
        <v>1427</v>
      </c>
      <c r="Q566" s="28">
        <f>ROUND('Billing Mo'!AK566,0)</f>
        <v>281897</v>
      </c>
      <c r="AG566" s="15"/>
      <c r="AH566" s="14"/>
      <c r="AL566" s="25"/>
      <c r="AM566" s="14"/>
      <c r="AQ566" s="25"/>
      <c r="AR566" s="14"/>
      <c r="AV566" s="14"/>
      <c r="AW566" s="14"/>
      <c r="BA566" s="14"/>
      <c r="BB566" s="14"/>
      <c r="BF566" s="15"/>
      <c r="BG566" s="14"/>
      <c r="BK566" s="15"/>
      <c r="BL566" s="14"/>
      <c r="BP566" s="14"/>
      <c r="BQ566" s="14"/>
    </row>
    <row r="567" spans="1:69">
      <c r="A567" s="2">
        <f t="shared" si="237"/>
        <v>2038</v>
      </c>
      <c r="B567" s="2">
        <f t="shared" si="238"/>
        <v>1</v>
      </c>
      <c r="C567" s="7">
        <f t="shared" si="239"/>
        <v>1023</v>
      </c>
      <c r="D567" s="7">
        <f t="shared" si="240"/>
        <v>6359</v>
      </c>
      <c r="E567" s="7">
        <f t="shared" si="241"/>
        <v>10585</v>
      </c>
      <c r="G567" s="30">
        <f>'Billing Mo'!Y567</f>
        <v>1909124.28914361</v>
      </c>
      <c r="H567" s="30">
        <f>'Billing Mo'!Z567</f>
        <v>208831</v>
      </c>
      <c r="I567" s="30">
        <f>'Billing Mo'!AC567</f>
        <v>25840</v>
      </c>
      <c r="J567" s="163">
        <f t="shared" si="236"/>
        <v>3789848</v>
      </c>
      <c r="K567" s="28">
        <f>ROUND('Billing Mo'!AE567+'Billing Mo'!AD567+'Billing Mo'!BM567-'Billing Mo'!BU567,0)</f>
        <v>1952802</v>
      </c>
      <c r="L567" s="28">
        <f>ROUND('Billing Mo'!AF567+'Billing Mo'!BQ567-'Billing Mo'!BY567,0)</f>
        <v>1328052</v>
      </c>
      <c r="M567" s="31">
        <f t="shared" si="242"/>
        <v>234064</v>
      </c>
      <c r="N567" s="28">
        <f>'Billing Mo'!AH567</f>
        <v>132420</v>
      </c>
      <c r="O567" s="28">
        <f>'Billing Mo'!AI567</f>
        <v>101644</v>
      </c>
      <c r="P567" s="28">
        <f>ROUND('Billing Mo'!AJ567,0)</f>
        <v>1425</v>
      </c>
      <c r="Q567" s="28">
        <f>ROUND('Billing Mo'!AK567,0)</f>
        <v>273505</v>
      </c>
      <c r="AG567" s="15"/>
      <c r="AH567" s="14"/>
      <c r="AL567" s="25"/>
      <c r="AM567" s="14"/>
      <c r="AQ567" s="25"/>
      <c r="AR567" s="14"/>
      <c r="AV567" s="14"/>
      <c r="AW567" s="14"/>
      <c r="BA567" s="14"/>
      <c r="BB567" s="14"/>
      <c r="BF567" s="15"/>
      <c r="BG567" s="14"/>
      <c r="BK567" s="15"/>
      <c r="BL567" s="14"/>
      <c r="BP567" s="14"/>
      <c r="BQ567" s="14"/>
    </row>
    <row r="568" spans="1:69">
      <c r="A568" s="2">
        <f t="shared" si="237"/>
        <v>2038</v>
      </c>
      <c r="B568" s="2">
        <f t="shared" si="238"/>
        <v>2</v>
      </c>
      <c r="C568" s="7">
        <f t="shared" si="239"/>
        <v>946</v>
      </c>
      <c r="D568" s="7">
        <f t="shared" si="240"/>
        <v>5807</v>
      </c>
      <c r="E568" s="7">
        <f t="shared" si="241"/>
        <v>10536</v>
      </c>
      <c r="G568" s="30">
        <f>'Billing Mo'!Y568</f>
        <v>1910294.6322759599</v>
      </c>
      <c r="H568" s="30">
        <f>'Billing Mo'!Z568</f>
        <v>208938</v>
      </c>
      <c r="I568" s="30">
        <f>'Billing Mo'!AC568</f>
        <v>25843</v>
      </c>
      <c r="J568" s="163">
        <f t="shared" ref="J568:J602" si="243">SUM(K568:M568,P568:Q568)</f>
        <v>3530515</v>
      </c>
      <c r="K568" s="28">
        <f>ROUND('Billing Mo'!AE568+'Billing Mo'!AD568+'Billing Mo'!BM568-'Billing Mo'!BU568,0)</f>
        <v>1807656</v>
      </c>
      <c r="L568" s="28">
        <f>ROUND('Billing Mo'!AF568+'Billing Mo'!BQ568-'Billing Mo'!BY568,0)</f>
        <v>1213384</v>
      </c>
      <c r="M568" s="31">
        <f t="shared" si="242"/>
        <v>235818</v>
      </c>
      <c r="N568" s="28">
        <f>'Billing Mo'!AH568</f>
        <v>133955</v>
      </c>
      <c r="O568" s="28">
        <f>'Billing Mo'!AI568</f>
        <v>101863</v>
      </c>
      <c r="P568" s="28">
        <f>ROUND('Billing Mo'!AJ568,0)</f>
        <v>1382</v>
      </c>
      <c r="Q568" s="28">
        <f>ROUND('Billing Mo'!AK568,0)</f>
        <v>272275</v>
      </c>
      <c r="AG568" s="15"/>
      <c r="AH568" s="14"/>
      <c r="AL568" s="25"/>
      <c r="AM568" s="14"/>
      <c r="AQ568" s="25"/>
      <c r="AR568" s="14"/>
      <c r="AV568" s="14"/>
      <c r="AW568" s="14"/>
      <c r="BA568" s="14"/>
      <c r="BB568" s="14"/>
      <c r="BF568" s="15"/>
      <c r="BG568" s="14"/>
      <c r="BK568" s="15"/>
      <c r="BL568" s="14"/>
      <c r="BP568" s="14"/>
      <c r="BQ568" s="14"/>
    </row>
    <row r="569" spans="1:69">
      <c r="A569" s="2">
        <f t="shared" si="237"/>
        <v>2038</v>
      </c>
      <c r="B569" s="2">
        <f t="shared" si="238"/>
        <v>3</v>
      </c>
      <c r="C569" s="7">
        <f t="shared" si="239"/>
        <v>856</v>
      </c>
      <c r="D569" s="7">
        <f t="shared" si="240"/>
        <v>5845</v>
      </c>
      <c r="E569" s="7">
        <f t="shared" si="241"/>
        <v>10594</v>
      </c>
      <c r="G569" s="30">
        <f>'Billing Mo'!Y569</f>
        <v>1911464.9754083201</v>
      </c>
      <c r="H569" s="30">
        <f>'Billing Mo'!Z569</f>
        <v>209044</v>
      </c>
      <c r="I569" s="30">
        <f>'Billing Mo'!AC569</f>
        <v>25831</v>
      </c>
      <c r="J569" s="163">
        <f t="shared" si="243"/>
        <v>3368820</v>
      </c>
      <c r="K569" s="28">
        <f>ROUND('Billing Mo'!AE569+'Billing Mo'!AD569+'Billing Mo'!BM569-'Billing Mo'!BU569,0)</f>
        <v>1636716</v>
      </c>
      <c r="L569" s="28">
        <f>ROUND('Billing Mo'!AF569+'Billing Mo'!BQ569-'Billing Mo'!BY569,0)</f>
        <v>1221789</v>
      </c>
      <c r="M569" s="31">
        <f t="shared" si="242"/>
        <v>235223</v>
      </c>
      <c r="N569" s="28">
        <f>'Billing Mo'!AH569</f>
        <v>135956</v>
      </c>
      <c r="O569" s="28">
        <f>'Billing Mo'!AI569</f>
        <v>99267</v>
      </c>
      <c r="P569" s="28">
        <f>ROUND('Billing Mo'!AJ569,0)</f>
        <v>1428</v>
      </c>
      <c r="Q569" s="28">
        <f>ROUND('Billing Mo'!AK569,0)</f>
        <v>273664</v>
      </c>
      <c r="AG569" s="15"/>
      <c r="AH569" s="14"/>
      <c r="AL569" s="25"/>
      <c r="AM569" s="14"/>
      <c r="AQ569" s="25"/>
      <c r="AR569" s="14"/>
      <c r="AV569" s="14"/>
      <c r="AW569" s="14"/>
      <c r="BA569" s="14"/>
      <c r="BB569" s="14"/>
      <c r="BF569" s="15"/>
      <c r="BG569" s="14"/>
      <c r="BK569" s="15"/>
      <c r="BL569" s="14"/>
      <c r="BP569" s="14"/>
      <c r="BQ569" s="14"/>
    </row>
    <row r="570" spans="1:69">
      <c r="A570" s="2">
        <f t="shared" si="237"/>
        <v>2038</v>
      </c>
      <c r="B570" s="2">
        <f t="shared" si="238"/>
        <v>4</v>
      </c>
      <c r="C570" s="7">
        <f t="shared" si="239"/>
        <v>848</v>
      </c>
      <c r="D570" s="7">
        <f t="shared" si="240"/>
        <v>6287</v>
      </c>
      <c r="E570" s="7">
        <f t="shared" si="241"/>
        <v>10813</v>
      </c>
      <c r="G570" s="30">
        <f>'Billing Mo'!Y570</f>
        <v>1912635.31854067</v>
      </c>
      <c r="H570" s="30">
        <f>'Billing Mo'!Z570</f>
        <v>209150</v>
      </c>
      <c r="I570" s="30">
        <f>'Billing Mo'!AC570</f>
        <v>25789</v>
      </c>
      <c r="J570" s="163">
        <f t="shared" si="243"/>
        <v>3469895</v>
      </c>
      <c r="K570" s="28">
        <f>ROUND('Billing Mo'!AE570+'Billing Mo'!AD570+'Billing Mo'!BM570-'Billing Mo'!BU570,0)</f>
        <v>1622701</v>
      </c>
      <c r="L570" s="28">
        <f>ROUND('Billing Mo'!AF570+'Billing Mo'!BQ570-'Billing Mo'!BY570,0)</f>
        <v>1314859</v>
      </c>
      <c r="M570" s="31">
        <f t="shared" si="242"/>
        <v>252070</v>
      </c>
      <c r="N570" s="28">
        <f>'Billing Mo'!AH570</f>
        <v>143569</v>
      </c>
      <c r="O570" s="28">
        <f>'Billing Mo'!AI570</f>
        <v>108501</v>
      </c>
      <c r="P570" s="28">
        <f>ROUND('Billing Mo'!AJ570,0)</f>
        <v>1404</v>
      </c>
      <c r="Q570" s="28">
        <f>ROUND('Billing Mo'!AK570,0)</f>
        <v>278861</v>
      </c>
      <c r="AG570" s="15"/>
      <c r="AH570" s="14"/>
      <c r="AL570" s="25"/>
      <c r="AM570" s="14"/>
      <c r="AQ570" s="25"/>
      <c r="AR570" s="14"/>
      <c r="AV570" s="14"/>
      <c r="AW570" s="14"/>
      <c r="BA570" s="14"/>
      <c r="BB570" s="14"/>
      <c r="BF570" s="15"/>
      <c r="BG570" s="14"/>
      <c r="BK570" s="15"/>
      <c r="BL570" s="14"/>
      <c r="BP570" s="14"/>
      <c r="BQ570" s="14"/>
    </row>
    <row r="571" spans="1:69">
      <c r="A571" s="2">
        <f t="shared" si="237"/>
        <v>2038</v>
      </c>
      <c r="B571" s="2">
        <f t="shared" si="238"/>
        <v>5</v>
      </c>
      <c r="C571" s="7">
        <f t="shared" si="239"/>
        <v>939</v>
      </c>
      <c r="D571" s="7">
        <f t="shared" si="240"/>
        <v>6534</v>
      </c>
      <c r="E571" s="7">
        <f t="shared" si="241"/>
        <v>11333</v>
      </c>
      <c r="G571" s="30">
        <f>'Billing Mo'!Y571</f>
        <v>1913805.6616730299</v>
      </c>
      <c r="H571" s="30">
        <f>'Billing Mo'!Z571</f>
        <v>209256</v>
      </c>
      <c r="I571" s="30">
        <f>'Billing Mo'!AC571</f>
        <v>25822</v>
      </c>
      <c r="J571" s="163">
        <f t="shared" si="243"/>
        <v>3707906</v>
      </c>
      <c r="K571" s="28">
        <f>ROUND('Billing Mo'!AE571+'Billing Mo'!AD571+'Billing Mo'!BM571-'Billing Mo'!BU571,0)</f>
        <v>1797771</v>
      </c>
      <c r="L571" s="28">
        <f>ROUND('Billing Mo'!AF571+'Billing Mo'!BQ571-'Billing Mo'!BY571,0)</f>
        <v>1367274</v>
      </c>
      <c r="M571" s="31">
        <f t="shared" si="242"/>
        <v>248835</v>
      </c>
      <c r="N571" s="28">
        <f>'Billing Mo'!AH571</f>
        <v>146935</v>
      </c>
      <c r="O571" s="28">
        <f>'Billing Mo'!AI571</f>
        <v>101900</v>
      </c>
      <c r="P571" s="28">
        <f>ROUND('Billing Mo'!AJ571,0)</f>
        <v>1384</v>
      </c>
      <c r="Q571" s="28">
        <f>ROUND('Billing Mo'!AK571,0)</f>
        <v>292642</v>
      </c>
      <c r="AG571" s="15"/>
      <c r="AH571" s="14"/>
      <c r="AL571" s="25"/>
      <c r="AM571" s="14"/>
      <c r="AQ571" s="25"/>
      <c r="AR571" s="14"/>
      <c r="AV571" s="14"/>
      <c r="AW571" s="14"/>
      <c r="BA571" s="14"/>
      <c r="BB571" s="14"/>
      <c r="BF571" s="15"/>
      <c r="BG571" s="14"/>
      <c r="BK571" s="15"/>
      <c r="BL571" s="14"/>
      <c r="BP571" s="14"/>
      <c r="BQ571" s="14"/>
    </row>
    <row r="572" spans="1:69">
      <c r="A572" s="2">
        <f t="shared" si="237"/>
        <v>2038</v>
      </c>
      <c r="B572" s="2">
        <f t="shared" si="238"/>
        <v>6</v>
      </c>
      <c r="C572" s="7">
        <f t="shared" si="239"/>
        <v>1158</v>
      </c>
      <c r="D572" s="7">
        <f t="shared" si="240"/>
        <v>7216</v>
      </c>
      <c r="E572" s="7">
        <f t="shared" si="241"/>
        <v>12313</v>
      </c>
      <c r="G572" s="30">
        <f>'Billing Mo'!Y572</f>
        <v>1914976.00480539</v>
      </c>
      <c r="H572" s="30">
        <f>'Billing Mo'!Z572</f>
        <v>209362</v>
      </c>
      <c r="I572" s="30">
        <f>'Billing Mo'!AC572</f>
        <v>25770</v>
      </c>
      <c r="J572" s="163">
        <f t="shared" si="243"/>
        <v>4308708</v>
      </c>
      <c r="K572" s="28">
        <f>ROUND('Billing Mo'!AE572+'Billing Mo'!AD572+'Billing Mo'!BM572-'Billing Mo'!BU572,0)</f>
        <v>2217991</v>
      </c>
      <c r="L572" s="28">
        <f>ROUND('Billing Mo'!AF572+'Billing Mo'!BQ572-'Billing Mo'!BY572,0)</f>
        <v>1510815</v>
      </c>
      <c r="M572" s="31">
        <f t="shared" si="242"/>
        <v>261193</v>
      </c>
      <c r="N572" s="28">
        <f>'Billing Mo'!AH572</f>
        <v>153144</v>
      </c>
      <c r="O572" s="28">
        <f>'Billing Mo'!AI572</f>
        <v>108049</v>
      </c>
      <c r="P572" s="28">
        <f>ROUND('Billing Mo'!AJ572,0)</f>
        <v>1405</v>
      </c>
      <c r="Q572" s="28">
        <f>ROUND('Billing Mo'!AK572,0)</f>
        <v>317304</v>
      </c>
      <c r="AG572" s="15"/>
      <c r="AH572" s="14"/>
      <c r="AL572" s="25"/>
      <c r="AM572" s="14"/>
      <c r="AQ572" s="25"/>
      <c r="AR572" s="14"/>
      <c r="AV572" s="14"/>
      <c r="AW572" s="14"/>
      <c r="BA572" s="14"/>
      <c r="BB572" s="14"/>
      <c r="BF572" s="15"/>
      <c r="BG572" s="14"/>
      <c r="BK572" s="15"/>
      <c r="BL572" s="14"/>
      <c r="BP572" s="14"/>
      <c r="BQ572" s="14"/>
    </row>
    <row r="573" spans="1:69">
      <c r="A573" s="2">
        <f t="shared" si="237"/>
        <v>2038</v>
      </c>
      <c r="B573" s="2">
        <f t="shared" si="238"/>
        <v>7</v>
      </c>
      <c r="C573" s="7">
        <f t="shared" si="239"/>
        <v>1267</v>
      </c>
      <c r="D573" s="7">
        <f t="shared" si="240"/>
        <v>7528</v>
      </c>
      <c r="E573" s="7">
        <f t="shared" si="241"/>
        <v>11876</v>
      </c>
      <c r="G573" s="30">
        <f>'Billing Mo'!Y573</f>
        <v>1916146.3479377399</v>
      </c>
      <c r="H573" s="30">
        <f>'Billing Mo'!Z573</f>
        <v>209468</v>
      </c>
      <c r="I573" s="30">
        <f>'Billing Mo'!AC573</f>
        <v>25742</v>
      </c>
      <c r="J573" s="163">
        <f t="shared" si="243"/>
        <v>4562960</v>
      </c>
      <c r="K573" s="28">
        <f>ROUND('Billing Mo'!AE573+'Billing Mo'!AD573+'Billing Mo'!BM573-'Billing Mo'!BU573,0)</f>
        <v>2427875</v>
      </c>
      <c r="L573" s="28">
        <f>ROUND('Billing Mo'!AF573+'Billing Mo'!BQ573-'Billing Mo'!BY573,0)</f>
        <v>1576841</v>
      </c>
      <c r="M573" s="31">
        <f t="shared" si="242"/>
        <v>251123</v>
      </c>
      <c r="N573" s="28">
        <f>'Billing Mo'!AH573</f>
        <v>148775</v>
      </c>
      <c r="O573" s="28">
        <f>'Billing Mo'!AI573</f>
        <v>102348</v>
      </c>
      <c r="P573" s="28">
        <f>ROUND('Billing Mo'!AJ573,0)</f>
        <v>1404</v>
      </c>
      <c r="Q573" s="28">
        <f>ROUND('Billing Mo'!AK573,0)</f>
        <v>305717</v>
      </c>
      <c r="AG573" s="15"/>
      <c r="AH573" s="14"/>
      <c r="AL573" s="25"/>
      <c r="AM573" s="14"/>
      <c r="AQ573" s="25"/>
      <c r="AR573" s="14"/>
      <c r="AV573" s="14"/>
      <c r="AW573" s="14"/>
      <c r="BA573" s="14"/>
      <c r="BB573" s="14"/>
      <c r="BF573" s="15"/>
      <c r="BG573" s="14"/>
      <c r="BK573" s="15"/>
      <c r="BL573" s="14"/>
      <c r="BP573" s="14"/>
      <c r="BQ573" s="14"/>
    </row>
    <row r="574" spans="1:69">
      <c r="A574" s="2">
        <f t="shared" si="237"/>
        <v>2038</v>
      </c>
      <c r="B574" s="2">
        <f t="shared" si="238"/>
        <v>8</v>
      </c>
      <c r="C574" s="7">
        <f t="shared" si="239"/>
        <v>1271</v>
      </c>
      <c r="D574" s="7">
        <f t="shared" si="240"/>
        <v>7432</v>
      </c>
      <c r="E574" s="7">
        <f t="shared" si="241"/>
        <v>11995</v>
      </c>
      <c r="G574" s="30">
        <f>'Billing Mo'!Y574</f>
        <v>1917254.4706661699</v>
      </c>
      <c r="H574" s="30">
        <f>'Billing Mo'!Z574</f>
        <v>209571</v>
      </c>
      <c r="I574" s="30">
        <f>'Billing Mo'!AC574</f>
        <v>25797</v>
      </c>
      <c r="J574" s="163">
        <f t="shared" si="243"/>
        <v>4564153</v>
      </c>
      <c r="K574" s="28">
        <f>ROUND('Billing Mo'!AE574+'Billing Mo'!AD574+'Billing Mo'!BM574-'Billing Mo'!BU574,0)</f>
        <v>2437736</v>
      </c>
      <c r="L574" s="28">
        <f>ROUND('Billing Mo'!AF574+'Billing Mo'!BQ574-'Billing Mo'!BY574,0)</f>
        <v>1557529</v>
      </c>
      <c r="M574" s="31">
        <f t="shared" si="242"/>
        <v>258039</v>
      </c>
      <c r="N574" s="28">
        <f>'Billing Mo'!AH574</f>
        <v>155490</v>
      </c>
      <c r="O574" s="28">
        <f>'Billing Mo'!AI574</f>
        <v>102549</v>
      </c>
      <c r="P574" s="28">
        <f>ROUND('Billing Mo'!AJ574,0)</f>
        <v>1411</v>
      </c>
      <c r="Q574" s="28">
        <f>ROUND('Billing Mo'!AK574,0)</f>
        <v>309438</v>
      </c>
      <c r="AG574" s="15"/>
      <c r="AH574" s="14"/>
      <c r="AL574" s="25"/>
      <c r="AM574" s="14"/>
      <c r="AQ574" s="25"/>
      <c r="AR574" s="14"/>
      <c r="AV574" s="14"/>
      <c r="AW574" s="14"/>
      <c r="BA574" s="14"/>
      <c r="BB574" s="14"/>
      <c r="BF574" s="15"/>
      <c r="BG574" s="14"/>
      <c r="BK574" s="15"/>
      <c r="BL574" s="14"/>
      <c r="BP574" s="14"/>
      <c r="BQ574" s="14"/>
    </row>
    <row r="575" spans="1:69">
      <c r="A575" s="2">
        <f t="shared" si="237"/>
        <v>2038</v>
      </c>
      <c r="B575" s="2">
        <f t="shared" si="238"/>
        <v>9</v>
      </c>
      <c r="C575" s="7">
        <f t="shared" si="239"/>
        <v>1272</v>
      </c>
      <c r="D575" s="7">
        <f t="shared" si="240"/>
        <v>7459</v>
      </c>
      <c r="E575" s="7">
        <f t="shared" si="241"/>
        <v>12915</v>
      </c>
      <c r="G575" s="30">
        <f>'Billing Mo'!Y575</f>
        <v>1918362.5933946001</v>
      </c>
      <c r="H575" s="30">
        <f>'Billing Mo'!Z575</f>
        <v>209672</v>
      </c>
      <c r="I575" s="30">
        <f>'Billing Mo'!AC575</f>
        <v>25804</v>
      </c>
      <c r="J575" s="163">
        <f t="shared" si="243"/>
        <v>4594715</v>
      </c>
      <c r="K575" s="28">
        <f>ROUND('Billing Mo'!AE575+'Billing Mo'!AD575+'Billing Mo'!BM575-'Billing Mo'!BU575,0)</f>
        <v>2439458</v>
      </c>
      <c r="L575" s="28">
        <f>ROUND('Billing Mo'!AF575+'Billing Mo'!BQ575-'Billing Mo'!BY575,0)</f>
        <v>1564017</v>
      </c>
      <c r="M575" s="31">
        <f t="shared" si="242"/>
        <v>256592</v>
      </c>
      <c r="N575" s="28">
        <f>'Billing Mo'!AH575</f>
        <v>151420</v>
      </c>
      <c r="O575" s="28">
        <f>'Billing Mo'!AI575</f>
        <v>105172</v>
      </c>
      <c r="P575" s="28">
        <f>ROUND('Billing Mo'!AJ575,0)</f>
        <v>1380</v>
      </c>
      <c r="Q575" s="28">
        <f>ROUND('Billing Mo'!AK575,0)</f>
        <v>333268</v>
      </c>
      <c r="AG575" s="15"/>
      <c r="AH575" s="14"/>
      <c r="AL575" s="25"/>
      <c r="AM575" s="14"/>
      <c r="AQ575" s="25"/>
      <c r="AR575" s="14"/>
      <c r="AV575" s="14"/>
      <c r="AW575" s="14"/>
      <c r="BA575" s="14"/>
      <c r="BB575" s="14"/>
      <c r="BF575" s="15"/>
      <c r="BG575" s="14"/>
      <c r="BK575" s="15"/>
      <c r="BL575" s="14"/>
      <c r="BP575" s="14"/>
      <c r="BQ575" s="14"/>
    </row>
    <row r="576" spans="1:69">
      <c r="A576" s="2">
        <f t="shared" si="237"/>
        <v>2038</v>
      </c>
      <c r="B576" s="2">
        <f t="shared" si="238"/>
        <v>10</v>
      </c>
      <c r="C576" s="7">
        <f t="shared" si="239"/>
        <v>1171</v>
      </c>
      <c r="D576" s="7">
        <f t="shared" si="240"/>
        <v>7174</v>
      </c>
      <c r="E576" s="7">
        <f t="shared" si="241"/>
        <v>12399</v>
      </c>
      <c r="G576" s="30">
        <f>'Billing Mo'!Y576</f>
        <v>1919470.7161230301</v>
      </c>
      <c r="H576" s="30">
        <f>'Billing Mo'!Z576</f>
        <v>209771</v>
      </c>
      <c r="I576" s="30">
        <f>'Billing Mo'!AC576</f>
        <v>25827</v>
      </c>
      <c r="J576" s="163">
        <f t="shared" si="243"/>
        <v>4321968</v>
      </c>
      <c r="K576" s="28">
        <f>ROUND('Billing Mo'!AE576+'Billing Mo'!AD576+'Billing Mo'!BM576-'Billing Mo'!BU576,0)</f>
        <v>2248579</v>
      </c>
      <c r="L576" s="28">
        <f>ROUND('Billing Mo'!AF576+'Billing Mo'!BQ576-'Billing Mo'!BY576,0)</f>
        <v>1504846</v>
      </c>
      <c r="M576" s="31">
        <f t="shared" si="242"/>
        <v>246909</v>
      </c>
      <c r="N576" s="28">
        <f>'Billing Mo'!AH576</f>
        <v>143927</v>
      </c>
      <c r="O576" s="28">
        <f>'Billing Mo'!AI576</f>
        <v>102982</v>
      </c>
      <c r="P576" s="28">
        <f>ROUND('Billing Mo'!AJ576,0)</f>
        <v>1408</v>
      </c>
      <c r="Q576" s="28">
        <f>ROUND('Billing Mo'!AK576,0)</f>
        <v>320226</v>
      </c>
      <c r="AG576" s="15"/>
      <c r="AH576" s="14"/>
      <c r="AL576" s="25"/>
      <c r="AM576" s="14"/>
      <c r="AQ576" s="25"/>
      <c r="AR576" s="14"/>
      <c r="AV576" s="14"/>
      <c r="AW576" s="14"/>
      <c r="BA576" s="14"/>
      <c r="BB576" s="14"/>
      <c r="BF576" s="15"/>
      <c r="BG576" s="14"/>
      <c r="BK576" s="15"/>
      <c r="BL576" s="14"/>
      <c r="BP576" s="14"/>
      <c r="BQ576" s="14"/>
    </row>
    <row r="577" spans="1:69">
      <c r="A577" s="2">
        <f t="shared" si="237"/>
        <v>2038</v>
      </c>
      <c r="B577" s="2">
        <f t="shared" si="238"/>
        <v>11</v>
      </c>
      <c r="C577" s="7">
        <f t="shared" si="239"/>
        <v>944</v>
      </c>
      <c r="D577" s="7">
        <f t="shared" si="240"/>
        <v>6552</v>
      </c>
      <c r="E577" s="7">
        <f t="shared" si="241"/>
        <v>11780</v>
      </c>
      <c r="G577" s="30">
        <f>'Billing Mo'!Y577</f>
        <v>1920578.83885146</v>
      </c>
      <c r="H577" s="30">
        <f>'Billing Mo'!Z577</f>
        <v>209869</v>
      </c>
      <c r="I577" s="30">
        <f>'Billing Mo'!AC577</f>
        <v>25861</v>
      </c>
      <c r="J577" s="163">
        <f t="shared" si="243"/>
        <v>3744744</v>
      </c>
      <c r="K577" s="28">
        <f>ROUND('Billing Mo'!AE577+'Billing Mo'!AD577+'Billing Mo'!BM577-'Billing Mo'!BU577,0)</f>
        <v>1813243</v>
      </c>
      <c r="L577" s="28">
        <f>ROUND('Billing Mo'!AF577+'Billing Mo'!BQ577-'Billing Mo'!BY577,0)</f>
        <v>1374999</v>
      </c>
      <c r="M577" s="31">
        <f t="shared" si="242"/>
        <v>250481</v>
      </c>
      <c r="N577" s="28">
        <f>'Billing Mo'!AH577</f>
        <v>147080</v>
      </c>
      <c r="O577" s="28">
        <f>'Billing Mo'!AI577</f>
        <v>103401</v>
      </c>
      <c r="P577" s="28">
        <f>ROUND('Billing Mo'!AJ577,0)</f>
        <v>1376</v>
      </c>
      <c r="Q577" s="28">
        <f>ROUND('Billing Mo'!AK577,0)</f>
        <v>304645</v>
      </c>
      <c r="AG577" s="15"/>
      <c r="AH577" s="14"/>
      <c r="AL577" s="25"/>
      <c r="AM577" s="14"/>
      <c r="AQ577" s="25"/>
      <c r="AR577" s="14"/>
      <c r="AV577" s="14"/>
      <c r="AW577" s="14"/>
      <c r="BA577" s="14"/>
      <c r="BB577" s="14"/>
      <c r="BF577" s="15"/>
      <c r="BG577" s="14"/>
      <c r="BK577" s="15"/>
      <c r="BL577" s="14"/>
      <c r="BP577" s="14"/>
      <c r="BQ577" s="14"/>
    </row>
    <row r="578" spans="1:69">
      <c r="A578" s="2">
        <f t="shared" si="237"/>
        <v>2038</v>
      </c>
      <c r="B578" s="2">
        <f t="shared" si="238"/>
        <v>12</v>
      </c>
      <c r="C578" s="7">
        <f t="shared" si="239"/>
        <v>876</v>
      </c>
      <c r="D578" s="7">
        <f t="shared" si="240"/>
        <v>6295</v>
      </c>
      <c r="E578" s="7">
        <f t="shared" si="241"/>
        <v>10981</v>
      </c>
      <c r="G578" s="30">
        <f>'Billing Mo'!Y578</f>
        <v>1921686.96157989</v>
      </c>
      <c r="H578" s="30">
        <f>'Billing Mo'!Z578</f>
        <v>209968</v>
      </c>
      <c r="I578" s="30">
        <f>'Billing Mo'!AC578</f>
        <v>25810</v>
      </c>
      <c r="J578" s="163">
        <f t="shared" si="243"/>
        <v>3521320</v>
      </c>
      <c r="K578" s="28">
        <f>ROUND('Billing Mo'!AE578+'Billing Mo'!AD578+'Billing Mo'!BM578-'Billing Mo'!BU578,0)</f>
        <v>1684028</v>
      </c>
      <c r="L578" s="28">
        <f>ROUND('Billing Mo'!AF578+'Billing Mo'!BQ578-'Billing Mo'!BY578,0)</f>
        <v>1321837</v>
      </c>
      <c r="M578" s="31">
        <f t="shared" si="242"/>
        <v>230637</v>
      </c>
      <c r="N578" s="28">
        <f>'Billing Mo'!AH578</f>
        <v>133329</v>
      </c>
      <c r="O578" s="28">
        <f>'Billing Mo'!AI578</f>
        <v>97308</v>
      </c>
      <c r="P578" s="28">
        <f>ROUND('Billing Mo'!AJ578,0)</f>
        <v>1401</v>
      </c>
      <c r="Q578" s="28">
        <f>ROUND('Billing Mo'!AK578,0)</f>
        <v>283417</v>
      </c>
      <c r="AG578" s="15"/>
      <c r="AH578" s="14"/>
      <c r="AL578" s="25"/>
      <c r="AM578" s="14"/>
      <c r="AQ578" s="25"/>
      <c r="AR578" s="14"/>
      <c r="AV578" s="14"/>
      <c r="AW578" s="14"/>
      <c r="BA578" s="14"/>
      <c r="BB578" s="14"/>
      <c r="BF578" s="15"/>
      <c r="BG578" s="14"/>
      <c r="BK578" s="15"/>
      <c r="BL578" s="14"/>
      <c r="BP578" s="14"/>
      <c r="BQ578" s="14"/>
    </row>
    <row r="579" spans="1:69">
      <c r="A579" s="2">
        <f t="shared" si="237"/>
        <v>2039</v>
      </c>
      <c r="B579" s="2">
        <f t="shared" si="238"/>
        <v>1</v>
      </c>
      <c r="C579" s="7">
        <f t="shared" si="239"/>
        <v>1009</v>
      </c>
      <c r="D579" s="7">
        <f t="shared" si="240"/>
        <v>6305</v>
      </c>
      <c r="E579" s="7">
        <f t="shared" si="241"/>
        <v>10633</v>
      </c>
      <c r="G579" s="30">
        <f>'Billing Mo'!Y579</f>
        <v>1922795.08430832</v>
      </c>
      <c r="H579" s="30">
        <f>'Billing Mo'!Z579</f>
        <v>210066</v>
      </c>
      <c r="I579" s="30">
        <f>'Billing Mo'!AC579</f>
        <v>25850</v>
      </c>
      <c r="J579" s="163">
        <f t="shared" si="243"/>
        <v>3768708</v>
      </c>
      <c r="K579" s="28">
        <f>ROUND('Billing Mo'!AE579+'Billing Mo'!AD579+'Billing Mo'!BM579-'Billing Mo'!BU579,0)</f>
        <v>1939835</v>
      </c>
      <c r="L579" s="28">
        <f>ROUND('Billing Mo'!AF579+'Billing Mo'!BQ579-'Billing Mo'!BY579,0)</f>
        <v>1324374</v>
      </c>
      <c r="M579" s="31">
        <f t="shared" si="242"/>
        <v>228245</v>
      </c>
      <c r="N579" s="28">
        <f>'Billing Mo'!AH579</f>
        <v>132420</v>
      </c>
      <c r="O579" s="28">
        <f>'Billing Mo'!AI579</f>
        <v>95825</v>
      </c>
      <c r="P579" s="28">
        <f>ROUND('Billing Mo'!AJ579,0)</f>
        <v>1399</v>
      </c>
      <c r="Q579" s="28">
        <f>ROUND('Billing Mo'!AK579,0)</f>
        <v>274855</v>
      </c>
      <c r="AG579" s="15"/>
      <c r="AH579" s="14"/>
      <c r="AL579" s="25"/>
      <c r="AM579" s="14"/>
      <c r="AQ579" s="25"/>
      <c r="AR579" s="14"/>
      <c r="AV579" s="14"/>
      <c r="AW579" s="14"/>
      <c r="BA579" s="14"/>
      <c r="BB579" s="14"/>
      <c r="BF579" s="15"/>
      <c r="BG579" s="14"/>
      <c r="BK579" s="15"/>
      <c r="BL579" s="14"/>
      <c r="BP579" s="14"/>
      <c r="BQ579" s="14"/>
    </row>
    <row r="580" spans="1:69">
      <c r="A580" s="2">
        <f t="shared" si="237"/>
        <v>2039</v>
      </c>
      <c r="B580" s="2">
        <f t="shared" si="238"/>
        <v>2</v>
      </c>
      <c r="C580" s="7">
        <f t="shared" si="239"/>
        <v>960</v>
      </c>
      <c r="D580" s="7">
        <f t="shared" si="240"/>
        <v>5886</v>
      </c>
      <c r="E580" s="7">
        <f t="shared" si="241"/>
        <v>10584</v>
      </c>
      <c r="G580" s="30">
        <f>'Billing Mo'!Y580</f>
        <v>1923903.2070367499</v>
      </c>
      <c r="H580" s="30">
        <f>'Billing Mo'!Z580</f>
        <v>210164</v>
      </c>
      <c r="I580" s="30">
        <f>'Billing Mo'!AC580</f>
        <v>25852</v>
      </c>
      <c r="J580" s="163">
        <f t="shared" si="243"/>
        <v>3594828</v>
      </c>
      <c r="K580" s="28">
        <f>ROUND('Billing Mo'!AE580+'Billing Mo'!AD580+'Billing Mo'!BM580-'Billing Mo'!BU580,0)</f>
        <v>1846593</v>
      </c>
      <c r="L580" s="28">
        <f>ROUND('Billing Mo'!AF580+'Billing Mo'!BQ580-'Billing Mo'!BY580,0)</f>
        <v>1237090</v>
      </c>
      <c r="M580" s="31">
        <f t="shared" si="242"/>
        <v>236173</v>
      </c>
      <c r="N580" s="28">
        <f>'Billing Mo'!AH580</f>
        <v>133955</v>
      </c>
      <c r="O580" s="28">
        <f>'Billing Mo'!AI580</f>
        <v>102218</v>
      </c>
      <c r="P580" s="28">
        <f>ROUND('Billing Mo'!AJ580,0)</f>
        <v>1356</v>
      </c>
      <c r="Q580" s="28">
        <f>ROUND('Billing Mo'!AK580,0)</f>
        <v>273616</v>
      </c>
      <c r="AG580" s="15"/>
      <c r="AH580" s="14"/>
      <c r="AL580" s="25"/>
      <c r="AM580" s="14"/>
      <c r="AQ580" s="25"/>
      <c r="AR580" s="14"/>
      <c r="AV580" s="14"/>
      <c r="AW580" s="14"/>
      <c r="BA580" s="14"/>
      <c r="BB580" s="14"/>
      <c r="BF580" s="15"/>
      <c r="BG580" s="14"/>
      <c r="BK580" s="15"/>
      <c r="BL580" s="14"/>
      <c r="BP580" s="14"/>
      <c r="BQ580" s="14"/>
    </row>
    <row r="581" spans="1:69">
      <c r="A581" s="2">
        <f t="shared" si="237"/>
        <v>2039</v>
      </c>
      <c r="B581" s="2">
        <f t="shared" si="238"/>
        <v>3</v>
      </c>
      <c r="C581" s="7">
        <f t="shared" si="239"/>
        <v>859</v>
      </c>
      <c r="D581" s="7">
        <f t="shared" si="240"/>
        <v>5850</v>
      </c>
      <c r="E581" s="7">
        <f t="shared" si="241"/>
        <v>10638</v>
      </c>
      <c r="G581" s="30">
        <f>'Billing Mo'!Y581</f>
        <v>1925011.3297651799</v>
      </c>
      <c r="H581" s="30">
        <f>'Billing Mo'!Z581</f>
        <v>210263</v>
      </c>
      <c r="I581" s="30">
        <f>'Billing Mo'!AC581</f>
        <v>25841</v>
      </c>
      <c r="J581" s="163">
        <f t="shared" si="243"/>
        <v>3392061</v>
      </c>
      <c r="K581" s="28">
        <f>ROUND('Billing Mo'!AE581+'Billing Mo'!AD581+'Billing Mo'!BM581-'Billing Mo'!BU581,0)</f>
        <v>1653249</v>
      </c>
      <c r="L581" s="28">
        <f>ROUND('Billing Mo'!AF581+'Billing Mo'!BQ581-'Billing Mo'!BY581,0)</f>
        <v>1230029</v>
      </c>
      <c r="M581" s="31">
        <f t="shared" si="242"/>
        <v>232495</v>
      </c>
      <c r="N581" s="28">
        <f>'Billing Mo'!AH581</f>
        <v>135956</v>
      </c>
      <c r="O581" s="28">
        <f>'Billing Mo'!AI581</f>
        <v>96539</v>
      </c>
      <c r="P581" s="28">
        <f>ROUND('Billing Mo'!AJ581,0)</f>
        <v>1402</v>
      </c>
      <c r="Q581" s="28">
        <f>ROUND('Billing Mo'!AK581,0)</f>
        <v>274886</v>
      </c>
      <c r="AG581" s="15"/>
      <c r="AH581" s="14"/>
      <c r="AL581" s="25"/>
      <c r="AM581" s="14"/>
      <c r="AQ581" s="25"/>
      <c r="AR581" s="14"/>
      <c r="AV581" s="14"/>
      <c r="AW581" s="14"/>
      <c r="BA581" s="14"/>
      <c r="BB581" s="14"/>
      <c r="BF581" s="15"/>
      <c r="BG581" s="14"/>
      <c r="BK581" s="15"/>
      <c r="BL581" s="14"/>
      <c r="BP581" s="14"/>
      <c r="BQ581" s="14"/>
    </row>
    <row r="582" spans="1:69">
      <c r="A582" s="2">
        <f t="shared" si="237"/>
        <v>2039</v>
      </c>
      <c r="B582" s="2">
        <f t="shared" si="238"/>
        <v>4</v>
      </c>
      <c r="C582" s="7">
        <f t="shared" si="239"/>
        <v>819</v>
      </c>
      <c r="D582" s="7">
        <f t="shared" si="240"/>
        <v>6075</v>
      </c>
      <c r="E582" s="7">
        <f t="shared" si="241"/>
        <v>10839</v>
      </c>
      <c r="G582" s="30">
        <f>'Billing Mo'!Y582</f>
        <v>1926119.4524936101</v>
      </c>
      <c r="H582" s="30">
        <f>'Billing Mo'!Z582</f>
        <v>210361</v>
      </c>
      <c r="I582" s="30">
        <f>'Billing Mo'!AC582</f>
        <v>25798</v>
      </c>
      <c r="J582" s="163">
        <f t="shared" si="243"/>
        <v>3376844</v>
      </c>
      <c r="K582" s="28">
        <f>ROUND('Billing Mo'!AE582+'Billing Mo'!AD582+'Billing Mo'!BM582-'Billing Mo'!BU582,0)</f>
        <v>1577882</v>
      </c>
      <c r="L582" s="28">
        <f>ROUND('Billing Mo'!AF582+'Billing Mo'!BQ582-'Billing Mo'!BY582,0)</f>
        <v>1277881</v>
      </c>
      <c r="M582" s="31">
        <f t="shared" si="242"/>
        <v>240086</v>
      </c>
      <c r="N582" s="28">
        <f>'Billing Mo'!AH582</f>
        <v>143569</v>
      </c>
      <c r="O582" s="28">
        <f>'Billing Mo'!AI582</f>
        <v>96517</v>
      </c>
      <c r="P582" s="28">
        <f>ROUND('Billing Mo'!AJ582,0)</f>
        <v>1378</v>
      </c>
      <c r="Q582" s="28">
        <f>ROUND('Billing Mo'!AK582,0)</f>
        <v>279617</v>
      </c>
      <c r="AG582" s="15"/>
      <c r="AH582" s="14"/>
      <c r="AL582" s="25"/>
      <c r="AM582" s="14"/>
      <c r="AQ582" s="25"/>
      <c r="AR582" s="14"/>
      <c r="AV582" s="14"/>
      <c r="AW582" s="14"/>
      <c r="BA582" s="14"/>
      <c r="BB582" s="14"/>
      <c r="BF582" s="15"/>
      <c r="BG582" s="14"/>
      <c r="BK582" s="15"/>
      <c r="BL582" s="14"/>
      <c r="BP582" s="14"/>
      <c r="BQ582" s="14"/>
    </row>
    <row r="583" spans="1:69">
      <c r="A583" s="2">
        <f t="shared" si="237"/>
        <v>2039</v>
      </c>
      <c r="B583" s="2">
        <f t="shared" si="238"/>
        <v>5</v>
      </c>
      <c r="C583" s="7">
        <f t="shared" si="239"/>
        <v>962</v>
      </c>
      <c r="D583" s="7">
        <f t="shared" si="240"/>
        <v>6745</v>
      </c>
      <c r="E583" s="7">
        <f t="shared" si="241"/>
        <v>11364</v>
      </c>
      <c r="G583" s="30">
        <f>'Billing Mo'!Y583</f>
        <v>1927227.5752220401</v>
      </c>
      <c r="H583" s="30">
        <f>'Billing Mo'!Z583</f>
        <v>210459</v>
      </c>
      <c r="I583" s="30">
        <f>'Billing Mo'!AC583</f>
        <v>25831</v>
      </c>
      <c r="J583" s="163">
        <f t="shared" si="243"/>
        <v>3823734</v>
      </c>
      <c r="K583" s="28">
        <f>ROUND('Billing Mo'!AE583+'Billing Mo'!AD583+'Billing Mo'!BM583-'Billing Mo'!BU583,0)</f>
        <v>1853951</v>
      </c>
      <c r="L583" s="28">
        <f>ROUND('Billing Mo'!AF583+'Billing Mo'!BQ583-'Billing Mo'!BY583,0)</f>
        <v>1419497</v>
      </c>
      <c r="M583" s="31">
        <f t="shared" si="242"/>
        <v>255372</v>
      </c>
      <c r="N583" s="28">
        <f>'Billing Mo'!AH583</f>
        <v>146935</v>
      </c>
      <c r="O583" s="28">
        <f>'Billing Mo'!AI583</f>
        <v>108437</v>
      </c>
      <c r="P583" s="28">
        <f>ROUND('Billing Mo'!AJ583,0)</f>
        <v>1358</v>
      </c>
      <c r="Q583" s="28">
        <f>ROUND('Billing Mo'!AK583,0)</f>
        <v>293556</v>
      </c>
      <c r="AG583" s="15"/>
      <c r="AH583" s="14"/>
      <c r="AL583" s="25"/>
      <c r="AM583" s="14"/>
      <c r="AQ583" s="25"/>
      <c r="AR583" s="14"/>
      <c r="AV583" s="14"/>
      <c r="AW583" s="14"/>
      <c r="BA583" s="14"/>
      <c r="BB583" s="14"/>
      <c r="BF583" s="15"/>
      <c r="BG583" s="14"/>
      <c r="BK583" s="15"/>
      <c r="BL583" s="14"/>
      <c r="BP583" s="14"/>
      <c r="BQ583" s="14"/>
    </row>
    <row r="584" spans="1:69">
      <c r="A584" s="2">
        <f t="shared" si="237"/>
        <v>2039</v>
      </c>
      <c r="B584" s="2">
        <f t="shared" si="238"/>
        <v>6</v>
      </c>
      <c r="C584" s="7">
        <f t="shared" si="239"/>
        <v>1157</v>
      </c>
      <c r="D584" s="7">
        <f t="shared" si="240"/>
        <v>7241</v>
      </c>
      <c r="E584" s="7">
        <f t="shared" si="241"/>
        <v>12338</v>
      </c>
      <c r="G584" s="30">
        <f>'Billing Mo'!Y584</f>
        <v>1928335.69795047</v>
      </c>
      <c r="H584" s="30">
        <f>'Billing Mo'!Z584</f>
        <v>210557</v>
      </c>
      <c r="I584" s="30">
        <f>'Billing Mo'!AC584</f>
        <v>25779</v>
      </c>
      <c r="J584" s="163">
        <f t="shared" si="243"/>
        <v>4334870</v>
      </c>
      <c r="K584" s="28">
        <f>ROUND('Billing Mo'!AE584+'Billing Mo'!AD584+'Billing Mo'!BM584-'Billing Mo'!BU584,0)</f>
        <v>2231362</v>
      </c>
      <c r="L584" s="28">
        <f>ROUND('Billing Mo'!AF584+'Billing Mo'!BQ584-'Billing Mo'!BY584,0)</f>
        <v>1524710</v>
      </c>
      <c r="M584" s="31">
        <f t="shared" si="242"/>
        <v>259353</v>
      </c>
      <c r="N584" s="28">
        <f>'Billing Mo'!AH584</f>
        <v>153144</v>
      </c>
      <c r="O584" s="28">
        <f>'Billing Mo'!AI584</f>
        <v>106209</v>
      </c>
      <c r="P584" s="28">
        <f>ROUND('Billing Mo'!AJ584,0)</f>
        <v>1378</v>
      </c>
      <c r="Q584" s="28">
        <f>ROUND('Billing Mo'!AK584,0)</f>
        <v>318067</v>
      </c>
      <c r="AG584" s="15"/>
      <c r="AH584" s="14"/>
      <c r="AL584" s="25"/>
      <c r="AM584" s="14"/>
      <c r="AQ584" s="25"/>
      <c r="AR584" s="14"/>
      <c r="AV584" s="14"/>
      <c r="AW584" s="14"/>
      <c r="BA584" s="14"/>
      <c r="BB584" s="14"/>
      <c r="BF584" s="15"/>
      <c r="BG584" s="14"/>
      <c r="BK584" s="15"/>
      <c r="BL584" s="14"/>
      <c r="BP584" s="14"/>
      <c r="BQ584" s="14"/>
    </row>
    <row r="585" spans="1:69">
      <c r="A585" s="2">
        <f t="shared" si="237"/>
        <v>2039</v>
      </c>
      <c r="B585" s="2">
        <f t="shared" si="238"/>
        <v>7</v>
      </c>
      <c r="C585" s="7">
        <f t="shared" si="239"/>
        <v>1263</v>
      </c>
      <c r="D585" s="7">
        <f t="shared" si="240"/>
        <v>7519</v>
      </c>
      <c r="E585" s="7">
        <f t="shared" si="241"/>
        <v>11910</v>
      </c>
      <c r="G585" s="30">
        <f>'Billing Mo'!Y585</f>
        <v>1929443.8206789</v>
      </c>
      <c r="H585" s="30">
        <f>'Billing Mo'!Z585</f>
        <v>210655</v>
      </c>
      <c r="I585" s="30">
        <f>'Billing Mo'!AC585</f>
        <v>25751</v>
      </c>
      <c r="J585" s="163">
        <f t="shared" si="243"/>
        <v>4576245</v>
      </c>
      <c r="K585" s="28">
        <f>ROUND('Billing Mo'!AE585+'Billing Mo'!AD585+'Billing Mo'!BM585-'Billing Mo'!BU585,0)</f>
        <v>2436673</v>
      </c>
      <c r="L585" s="28">
        <f>ROUND('Billing Mo'!AF585+'Billing Mo'!BQ585-'Billing Mo'!BY585,0)</f>
        <v>1583986</v>
      </c>
      <c r="M585" s="31">
        <f t="shared" si="242"/>
        <v>247518</v>
      </c>
      <c r="N585" s="28">
        <f>'Billing Mo'!AH585</f>
        <v>148775</v>
      </c>
      <c r="O585" s="28">
        <f>'Billing Mo'!AI585</f>
        <v>98743</v>
      </c>
      <c r="P585" s="28">
        <f>ROUND('Billing Mo'!AJ585,0)</f>
        <v>1378</v>
      </c>
      <c r="Q585" s="28">
        <f>ROUND('Billing Mo'!AK585,0)</f>
        <v>306690</v>
      </c>
      <c r="AG585" s="15"/>
      <c r="AH585" s="14"/>
      <c r="AL585" s="25"/>
      <c r="AM585" s="14"/>
      <c r="AQ585" s="25"/>
      <c r="AR585" s="14"/>
      <c r="AV585" s="14"/>
      <c r="AW585" s="14"/>
      <c r="BA585" s="14"/>
      <c r="BB585" s="14"/>
      <c r="BF585" s="15"/>
      <c r="BG585" s="14"/>
      <c r="BK585" s="15"/>
      <c r="BL585" s="14"/>
      <c r="BP585" s="14"/>
      <c r="BQ585" s="14"/>
    </row>
    <row r="586" spans="1:69">
      <c r="A586" s="2">
        <f t="shared" si="237"/>
        <v>2039</v>
      </c>
      <c r="B586" s="2">
        <f t="shared" si="238"/>
        <v>8</v>
      </c>
      <c r="C586" s="7">
        <f t="shared" si="239"/>
        <v>1329</v>
      </c>
      <c r="D586" s="7">
        <f t="shared" si="240"/>
        <v>7791</v>
      </c>
      <c r="E586" s="7">
        <f t="shared" si="241"/>
        <v>12152</v>
      </c>
      <c r="G586" s="30">
        <f>'Billing Mo'!Y586</f>
        <v>1930602.0999256501</v>
      </c>
      <c r="H586" s="30">
        <f>'Billing Mo'!Z586</f>
        <v>210754</v>
      </c>
      <c r="I586" s="30">
        <f>'Billing Mo'!AC586</f>
        <v>25806</v>
      </c>
      <c r="J586" s="163">
        <f t="shared" si="243"/>
        <v>4791106</v>
      </c>
      <c r="K586" s="28">
        <f>ROUND('Billing Mo'!AE586+'Billing Mo'!AD586+'Billing Mo'!BM586-'Billing Mo'!BU586,0)</f>
        <v>2566389</v>
      </c>
      <c r="L586" s="28">
        <f>ROUND('Billing Mo'!AF586+'Billing Mo'!BQ586-'Billing Mo'!BY586,0)</f>
        <v>1642086</v>
      </c>
      <c r="M586" s="31">
        <f t="shared" si="242"/>
        <v>267661</v>
      </c>
      <c r="N586" s="28">
        <f>'Billing Mo'!AH586</f>
        <v>155490</v>
      </c>
      <c r="O586" s="28">
        <f>'Billing Mo'!AI586</f>
        <v>112171</v>
      </c>
      <c r="P586" s="28">
        <f>ROUND('Billing Mo'!AJ586,0)</f>
        <v>1385</v>
      </c>
      <c r="Q586" s="28">
        <f>ROUND('Billing Mo'!AK586,0)</f>
        <v>313585</v>
      </c>
      <c r="AG586" s="15"/>
      <c r="AH586" s="14"/>
      <c r="AL586" s="25"/>
      <c r="AM586" s="14"/>
      <c r="AQ586" s="25"/>
      <c r="AR586" s="14"/>
      <c r="AV586" s="14"/>
      <c r="AW586" s="14"/>
      <c r="BA586" s="14"/>
      <c r="BB586" s="14"/>
      <c r="BF586" s="15"/>
      <c r="BG586" s="14"/>
      <c r="BK586" s="15"/>
      <c r="BL586" s="14"/>
      <c r="BP586" s="14"/>
      <c r="BQ586" s="14"/>
    </row>
    <row r="587" spans="1:69">
      <c r="A587" s="2">
        <f t="shared" si="237"/>
        <v>2039</v>
      </c>
      <c r="B587" s="2">
        <f t="shared" si="238"/>
        <v>9</v>
      </c>
      <c r="C587" s="7">
        <f t="shared" si="239"/>
        <v>1274</v>
      </c>
      <c r="D587" s="7">
        <f t="shared" si="240"/>
        <v>7494</v>
      </c>
      <c r="E587" s="7">
        <f t="shared" si="241"/>
        <v>12964</v>
      </c>
      <c r="G587" s="30">
        <f>'Billing Mo'!Y587</f>
        <v>1931760.3791724099</v>
      </c>
      <c r="H587" s="30">
        <f>'Billing Mo'!Z587</f>
        <v>210856</v>
      </c>
      <c r="I587" s="30">
        <f>'Billing Mo'!AC587</f>
        <v>25813</v>
      </c>
      <c r="J587" s="163">
        <f t="shared" si="243"/>
        <v>4632267</v>
      </c>
      <c r="K587" s="28">
        <f>ROUND('Billing Mo'!AE587+'Billing Mo'!AD587+'Billing Mo'!BM587-'Billing Mo'!BU587,0)</f>
        <v>2461759</v>
      </c>
      <c r="L587" s="28">
        <f>ROUND('Billing Mo'!AF587+'Billing Mo'!BQ587-'Billing Mo'!BY587,0)</f>
        <v>1580203</v>
      </c>
      <c r="M587" s="31">
        <f t="shared" si="242"/>
        <v>254308</v>
      </c>
      <c r="N587" s="28">
        <f>'Billing Mo'!AH587</f>
        <v>151420</v>
      </c>
      <c r="O587" s="28">
        <f>'Billing Mo'!AI587</f>
        <v>102888</v>
      </c>
      <c r="P587" s="28">
        <f>ROUND('Billing Mo'!AJ587,0)</f>
        <v>1354</v>
      </c>
      <c r="Q587" s="28">
        <f>ROUND('Billing Mo'!AK587,0)</f>
        <v>334643</v>
      </c>
      <c r="AG587" s="15"/>
      <c r="AH587" s="14"/>
      <c r="AL587" s="25"/>
      <c r="AM587" s="14"/>
      <c r="AQ587" s="25"/>
      <c r="AR587" s="14"/>
      <c r="AV587" s="14"/>
      <c r="AW587" s="14"/>
      <c r="BA587" s="14"/>
      <c r="BB587" s="14"/>
      <c r="BF587" s="15"/>
      <c r="BG587" s="14"/>
      <c r="BK587" s="15"/>
      <c r="BL587" s="14"/>
      <c r="BP587" s="14"/>
      <c r="BQ587" s="14"/>
    </row>
    <row r="588" spans="1:69">
      <c r="A588" s="2">
        <f t="shared" ref="A588:A602" si="244">A576+1</f>
        <v>2039</v>
      </c>
      <c r="B588" s="2">
        <f t="shared" ref="B588:B602" si="245">B576</f>
        <v>10</v>
      </c>
      <c r="C588" s="7">
        <f t="shared" si="239"/>
        <v>1168</v>
      </c>
      <c r="D588" s="7">
        <f t="shared" si="240"/>
        <v>7182</v>
      </c>
      <c r="E588" s="7">
        <f t="shared" si="241"/>
        <v>12431</v>
      </c>
      <c r="G588" s="30">
        <f>'Billing Mo'!Y588</f>
        <v>1932918.6584191599</v>
      </c>
      <c r="H588" s="30">
        <f>'Billing Mo'!Z588</f>
        <v>210960</v>
      </c>
      <c r="I588" s="30">
        <f>'Billing Mo'!AC588</f>
        <v>25835</v>
      </c>
      <c r="J588" s="163">
        <f t="shared" si="243"/>
        <v>4339077</v>
      </c>
      <c r="K588" s="28">
        <f>ROUND('Billing Mo'!AE588+'Billing Mo'!AD588+'Billing Mo'!BM588-'Billing Mo'!BU588,0)</f>
        <v>2257723</v>
      </c>
      <c r="L588" s="28">
        <f>ROUND('Billing Mo'!AF588+'Billing Mo'!BQ588-'Billing Mo'!BY588,0)</f>
        <v>1515076</v>
      </c>
      <c r="M588" s="31">
        <f t="shared" si="242"/>
        <v>243743</v>
      </c>
      <c r="N588" s="28">
        <f>'Billing Mo'!AH588</f>
        <v>143927</v>
      </c>
      <c r="O588" s="28">
        <f>'Billing Mo'!AI588</f>
        <v>99816</v>
      </c>
      <c r="P588" s="28">
        <f>ROUND('Billing Mo'!AJ588,0)</f>
        <v>1382</v>
      </c>
      <c r="Q588" s="28">
        <f>ROUND('Billing Mo'!AK588,0)</f>
        <v>321153</v>
      </c>
      <c r="AG588" s="15"/>
      <c r="AH588" s="14"/>
      <c r="AL588" s="25"/>
      <c r="AM588" s="14"/>
      <c r="AQ588" s="25"/>
      <c r="AR588" s="14"/>
      <c r="AV588" s="14"/>
      <c r="AW588" s="14"/>
      <c r="BA588" s="14"/>
      <c r="BB588" s="14"/>
      <c r="BF588" s="15"/>
      <c r="BG588" s="14"/>
      <c r="BK588" s="15"/>
      <c r="BL588" s="14"/>
      <c r="BP588" s="14"/>
      <c r="BQ588" s="14"/>
    </row>
    <row r="589" spans="1:69">
      <c r="A589" s="2">
        <f t="shared" si="244"/>
        <v>2039</v>
      </c>
      <c r="B589" s="2">
        <f t="shared" si="245"/>
        <v>11</v>
      </c>
      <c r="C589" s="7">
        <f t="shared" si="239"/>
        <v>939</v>
      </c>
      <c r="D589" s="7">
        <f t="shared" si="240"/>
        <v>6550</v>
      </c>
      <c r="E589" s="7">
        <f t="shared" si="241"/>
        <v>11812</v>
      </c>
      <c r="G589" s="30">
        <f>'Billing Mo'!Y589</f>
        <v>1934076.93766591</v>
      </c>
      <c r="H589" s="30">
        <f>'Billing Mo'!Z589</f>
        <v>211063</v>
      </c>
      <c r="I589" s="30">
        <f>'Billing Mo'!AC589</f>
        <v>25870</v>
      </c>
      <c r="J589" s="163">
        <f t="shared" si="243"/>
        <v>3752741</v>
      </c>
      <c r="K589" s="28">
        <f>ROUND('Billing Mo'!AE589+'Billing Mo'!AD589+'Billing Mo'!BM589-'Billing Mo'!BU589,0)</f>
        <v>1816509</v>
      </c>
      <c r="L589" s="28">
        <f>ROUND('Billing Mo'!AF589+'Billing Mo'!BQ589-'Billing Mo'!BY589,0)</f>
        <v>1382433</v>
      </c>
      <c r="M589" s="31">
        <f t="shared" si="242"/>
        <v>246872</v>
      </c>
      <c r="N589" s="28">
        <f>'Billing Mo'!AH589</f>
        <v>147080</v>
      </c>
      <c r="O589" s="28">
        <f>'Billing Mo'!AI589</f>
        <v>99792</v>
      </c>
      <c r="P589" s="28">
        <f>ROUND('Billing Mo'!AJ589,0)</f>
        <v>1350</v>
      </c>
      <c r="Q589" s="28">
        <f>ROUND('Billing Mo'!AK589,0)</f>
        <v>305577</v>
      </c>
      <c r="AG589" s="15"/>
      <c r="AH589" s="14"/>
      <c r="AL589" s="25"/>
      <c r="AM589" s="14"/>
      <c r="AQ589" s="25"/>
      <c r="AR589" s="14"/>
      <c r="AV589" s="14"/>
      <c r="AW589" s="14"/>
      <c r="BA589" s="14"/>
      <c r="BB589" s="14"/>
      <c r="BF589" s="15"/>
      <c r="BG589" s="14"/>
      <c r="BK589" s="15"/>
      <c r="BL589" s="14"/>
      <c r="BP589" s="14"/>
      <c r="BQ589" s="14"/>
    </row>
    <row r="590" spans="1:69">
      <c r="A590" s="2">
        <f t="shared" si="244"/>
        <v>2039</v>
      </c>
      <c r="B590" s="2">
        <f t="shared" si="245"/>
        <v>12</v>
      </c>
      <c r="C590" s="7">
        <f t="shared" si="239"/>
        <v>882</v>
      </c>
      <c r="D590" s="7">
        <f t="shared" si="240"/>
        <v>6362</v>
      </c>
      <c r="E590" s="7">
        <f t="shared" si="241"/>
        <v>11027</v>
      </c>
      <c r="G590" s="30">
        <f>'Billing Mo'!Y590</f>
        <v>1935235.2169126701</v>
      </c>
      <c r="H590" s="30">
        <f>'Billing Mo'!Z590</f>
        <v>211166</v>
      </c>
      <c r="I590" s="30">
        <f>'Billing Mo'!AC590</f>
        <v>25818</v>
      </c>
      <c r="J590" s="163">
        <f t="shared" si="243"/>
        <v>3566053</v>
      </c>
      <c r="K590" s="28">
        <f>ROUND('Billing Mo'!AE590+'Billing Mo'!AD590+'Billing Mo'!BM590-'Billing Mo'!BU590,0)</f>
        <v>1706971</v>
      </c>
      <c r="L590" s="28">
        <f>ROUND('Billing Mo'!AF590+'Billing Mo'!BQ590-'Billing Mo'!BY590,0)</f>
        <v>1343338</v>
      </c>
      <c r="M590" s="31">
        <f t="shared" si="242"/>
        <v>229684</v>
      </c>
      <c r="N590" s="28">
        <f>'Billing Mo'!AH590</f>
        <v>133329</v>
      </c>
      <c r="O590" s="28">
        <f>'Billing Mo'!AI590</f>
        <v>96355</v>
      </c>
      <c r="P590" s="28">
        <f>ROUND('Billing Mo'!AJ590,0)</f>
        <v>1375</v>
      </c>
      <c r="Q590" s="28">
        <f>ROUND('Billing Mo'!AK590,0)</f>
        <v>284685</v>
      </c>
      <c r="AG590" s="15"/>
      <c r="AH590" s="14"/>
      <c r="AL590" s="25"/>
      <c r="AM590" s="14"/>
      <c r="AQ590" s="25"/>
      <c r="AR590" s="14"/>
      <c r="AV590" s="14"/>
      <c r="AW590" s="14"/>
      <c r="BA590" s="14"/>
      <c r="BB590" s="14"/>
      <c r="BF590" s="15"/>
      <c r="BG590" s="14"/>
      <c r="BK590" s="15"/>
      <c r="BL590" s="14"/>
      <c r="BP590" s="14"/>
      <c r="BQ590" s="14"/>
    </row>
    <row r="591" spans="1:69">
      <c r="A591" s="2">
        <f t="shared" si="244"/>
        <v>2040</v>
      </c>
      <c r="B591" s="2">
        <f t="shared" si="245"/>
        <v>1</v>
      </c>
      <c r="C591" s="7">
        <f t="shared" si="239"/>
        <v>1006</v>
      </c>
      <c r="D591" s="7">
        <f t="shared" si="240"/>
        <v>6303</v>
      </c>
      <c r="E591" s="7">
        <f t="shared" si="241"/>
        <v>10681</v>
      </c>
      <c r="G591" s="30">
        <f>'Billing Mo'!Y591</f>
        <v>1936393.4961594201</v>
      </c>
      <c r="H591" s="30">
        <f>'Billing Mo'!Z591</f>
        <v>211269</v>
      </c>
      <c r="I591" s="30">
        <f>'Billing Mo'!AC591</f>
        <v>25858</v>
      </c>
      <c r="J591" s="163">
        <f t="shared" si="243"/>
        <v>3781961</v>
      </c>
      <c r="K591" s="28">
        <f>ROUND('Billing Mo'!AE591+'Billing Mo'!AD591+'Billing Mo'!BM591-'Billing Mo'!BU591,0)</f>
        <v>1948465</v>
      </c>
      <c r="L591" s="28">
        <f>ROUND('Billing Mo'!AF591+'Billing Mo'!BQ591-'Billing Mo'!BY591,0)</f>
        <v>1331722</v>
      </c>
      <c r="M591" s="31">
        <f t="shared" si="242"/>
        <v>224216</v>
      </c>
      <c r="N591" s="28">
        <f>'Billing Mo'!AH591</f>
        <v>132420</v>
      </c>
      <c r="O591" s="28">
        <f>'Billing Mo'!AI591</f>
        <v>91796</v>
      </c>
      <c r="P591" s="28">
        <f>ROUND('Billing Mo'!AJ591,0)</f>
        <v>1373</v>
      </c>
      <c r="Q591" s="28">
        <f>ROUND('Billing Mo'!AK591,0)</f>
        <v>276185</v>
      </c>
      <c r="AG591" s="15"/>
      <c r="AH591" s="14"/>
      <c r="AL591" s="25"/>
      <c r="AM591" s="14"/>
      <c r="AQ591" s="25"/>
      <c r="AR591" s="14"/>
      <c r="AV591" s="14"/>
      <c r="AW591" s="14"/>
      <c r="BA591" s="14"/>
      <c r="BB591" s="14"/>
      <c r="BF591" s="15"/>
      <c r="BG591" s="14"/>
      <c r="BK591" s="15"/>
      <c r="BL591" s="14"/>
      <c r="BP591" s="14"/>
      <c r="BQ591" s="14"/>
    </row>
    <row r="592" spans="1:69">
      <c r="A592" s="2">
        <f t="shared" si="244"/>
        <v>2040</v>
      </c>
      <c r="B592" s="2">
        <f t="shared" si="245"/>
        <v>2</v>
      </c>
      <c r="C592" s="7">
        <f t="shared" si="239"/>
        <v>962</v>
      </c>
      <c r="D592" s="7">
        <f t="shared" si="240"/>
        <v>5922</v>
      </c>
      <c r="E592" s="7">
        <f t="shared" si="241"/>
        <v>10632</v>
      </c>
      <c r="G592" s="30">
        <f>'Billing Mo'!Y592</f>
        <v>1937551.7754061699</v>
      </c>
      <c r="H592" s="30">
        <f>'Billing Mo'!Z592</f>
        <v>211373</v>
      </c>
      <c r="I592" s="30">
        <f>'Billing Mo'!AC592</f>
        <v>25860</v>
      </c>
      <c r="J592" s="163">
        <f t="shared" si="243"/>
        <v>3624975</v>
      </c>
      <c r="K592" s="28">
        <f>ROUND('Billing Mo'!AE592+'Billing Mo'!AD592+'Billing Mo'!BM592-'Billing Mo'!BU592,0)</f>
        <v>1862993</v>
      </c>
      <c r="L592" s="28">
        <f>ROUND('Billing Mo'!AF592+'Billing Mo'!BQ592-'Billing Mo'!BY592,0)</f>
        <v>1251784</v>
      </c>
      <c r="M592" s="31">
        <f t="shared" si="242"/>
        <v>233918</v>
      </c>
      <c r="N592" s="28">
        <f>'Billing Mo'!AH592</f>
        <v>133955</v>
      </c>
      <c r="O592" s="28">
        <f>'Billing Mo'!AI592</f>
        <v>99963</v>
      </c>
      <c r="P592" s="28">
        <f>ROUND('Billing Mo'!AJ592,0)</f>
        <v>1330</v>
      </c>
      <c r="Q592" s="28">
        <f>ROUND('Billing Mo'!AK592,0)</f>
        <v>274950</v>
      </c>
      <c r="AG592" s="15"/>
      <c r="AH592" s="14"/>
      <c r="AL592" s="25"/>
      <c r="AM592" s="14"/>
      <c r="AQ592" s="25"/>
      <c r="AR592" s="14"/>
      <c r="AV592" s="14"/>
      <c r="AW592" s="14"/>
      <c r="BA592" s="14"/>
      <c r="BB592" s="14"/>
      <c r="BF592" s="15"/>
      <c r="BG592" s="14"/>
      <c r="BK592" s="15"/>
      <c r="BL592" s="14"/>
      <c r="BP592" s="14"/>
      <c r="BQ592" s="14"/>
    </row>
    <row r="593" spans="1:69">
      <c r="A593" s="2">
        <f t="shared" si="244"/>
        <v>2040</v>
      </c>
      <c r="B593" s="2">
        <f t="shared" si="245"/>
        <v>3</v>
      </c>
      <c r="C593" s="7">
        <f t="shared" si="239"/>
        <v>859</v>
      </c>
      <c r="D593" s="7">
        <f t="shared" si="240"/>
        <v>5876</v>
      </c>
      <c r="E593" s="7">
        <f t="shared" si="241"/>
        <v>10688</v>
      </c>
      <c r="G593" s="30">
        <f>'Billing Mo'!Y593</f>
        <v>1938710.05465293</v>
      </c>
      <c r="H593" s="30">
        <f>'Billing Mo'!Z593</f>
        <v>211476</v>
      </c>
      <c r="I593" s="30">
        <f>'Billing Mo'!AC593</f>
        <v>25849</v>
      </c>
      <c r="J593" s="163">
        <f t="shared" si="243"/>
        <v>3415196</v>
      </c>
      <c r="K593" s="28">
        <f>ROUND('Billing Mo'!AE593+'Billing Mo'!AD593+'Billing Mo'!BM593-'Billing Mo'!BU593,0)</f>
        <v>1665189</v>
      </c>
      <c r="L593" s="28">
        <f>ROUND('Billing Mo'!AF593+'Billing Mo'!BQ593-'Billing Mo'!BY593,0)</f>
        <v>1242562</v>
      </c>
      <c r="M593" s="31">
        <f t="shared" si="242"/>
        <v>229804</v>
      </c>
      <c r="N593" s="28">
        <f>'Billing Mo'!AH593</f>
        <v>135956</v>
      </c>
      <c r="O593" s="28">
        <f>'Billing Mo'!AI593</f>
        <v>93848</v>
      </c>
      <c r="P593" s="28">
        <f>ROUND('Billing Mo'!AJ593,0)</f>
        <v>1376</v>
      </c>
      <c r="Q593" s="28">
        <f>ROUND('Billing Mo'!AK593,0)</f>
        <v>276265</v>
      </c>
      <c r="AG593" s="15"/>
      <c r="AH593" s="14"/>
      <c r="AL593" s="25"/>
      <c r="AM593" s="14"/>
      <c r="AQ593" s="25"/>
      <c r="AR593" s="14"/>
      <c r="AV593" s="14"/>
      <c r="AW593" s="14"/>
      <c r="BA593" s="14"/>
      <c r="BB593" s="14"/>
      <c r="BF593" s="15"/>
      <c r="BG593" s="14"/>
      <c r="BK593" s="15"/>
      <c r="BL593" s="14"/>
      <c r="BP593" s="14"/>
      <c r="BQ593" s="14"/>
    </row>
    <row r="594" spans="1:69">
      <c r="A594" s="2">
        <f t="shared" si="244"/>
        <v>2040</v>
      </c>
      <c r="B594" s="2">
        <f t="shared" si="245"/>
        <v>4</v>
      </c>
      <c r="C594" s="7">
        <f t="shared" si="239"/>
        <v>843</v>
      </c>
      <c r="D594" s="7">
        <f t="shared" si="240"/>
        <v>6273</v>
      </c>
      <c r="E594" s="7">
        <f t="shared" si="241"/>
        <v>10895</v>
      </c>
      <c r="G594" s="30">
        <f>'Billing Mo'!Y594</f>
        <v>1939868.3338996801</v>
      </c>
      <c r="H594" s="30">
        <f>'Billing Mo'!Z594</f>
        <v>211579</v>
      </c>
      <c r="I594" s="30">
        <f>'Billing Mo'!AC594</f>
        <v>25806</v>
      </c>
      <c r="J594" s="163">
        <f t="shared" si="243"/>
        <v>3489269</v>
      </c>
      <c r="K594" s="28">
        <f>ROUND('Billing Mo'!AE594+'Billing Mo'!AD594+'Billing Mo'!BM594-'Billing Mo'!BU594,0)</f>
        <v>1634712</v>
      </c>
      <c r="L594" s="28">
        <f>ROUND('Billing Mo'!AF594+'Billing Mo'!BQ594-'Billing Mo'!BY594,0)</f>
        <v>1327150</v>
      </c>
      <c r="M594" s="31">
        <f t="shared" si="242"/>
        <v>244895</v>
      </c>
      <c r="N594" s="28">
        <f>'Billing Mo'!AH594</f>
        <v>143569</v>
      </c>
      <c r="O594" s="28">
        <f>'Billing Mo'!AI594</f>
        <v>101326</v>
      </c>
      <c r="P594" s="28">
        <f>ROUND('Billing Mo'!AJ594,0)</f>
        <v>1352</v>
      </c>
      <c r="Q594" s="28">
        <f>ROUND('Billing Mo'!AK594,0)</f>
        <v>281160</v>
      </c>
      <c r="AG594" s="15"/>
      <c r="AH594" s="14"/>
      <c r="AL594" s="25"/>
      <c r="AM594" s="14"/>
      <c r="AQ594" s="25"/>
      <c r="AR594" s="14"/>
      <c r="AV594" s="14"/>
      <c r="AW594" s="14"/>
      <c r="BA594" s="14"/>
      <c r="BB594" s="14"/>
      <c r="BF594" s="15"/>
      <c r="BG594" s="14"/>
      <c r="BK594" s="15"/>
      <c r="BL594" s="14"/>
      <c r="BP594" s="14"/>
      <c r="BQ594" s="14"/>
    </row>
    <row r="595" spans="1:69">
      <c r="A595" s="2">
        <f t="shared" si="244"/>
        <v>2040</v>
      </c>
      <c r="B595" s="2">
        <f t="shared" si="245"/>
        <v>5</v>
      </c>
      <c r="C595" s="7">
        <f t="shared" si="239"/>
        <v>935</v>
      </c>
      <c r="D595" s="7">
        <f t="shared" si="240"/>
        <v>6588</v>
      </c>
      <c r="E595" s="7">
        <f t="shared" si="241"/>
        <v>11383</v>
      </c>
      <c r="G595" s="30">
        <f>'Billing Mo'!Y595</f>
        <v>1941026.6131464301</v>
      </c>
      <c r="H595" s="30">
        <f>'Billing Mo'!Z595</f>
        <v>211682</v>
      </c>
      <c r="I595" s="30">
        <f>'Billing Mo'!AC595</f>
        <v>25839</v>
      </c>
      <c r="J595" s="163">
        <f t="shared" si="243"/>
        <v>3750684</v>
      </c>
      <c r="K595" s="28">
        <f>ROUND('Billing Mo'!AE595+'Billing Mo'!AD595+'Billing Mo'!BM595-'Billing Mo'!BU595,0)</f>
        <v>1815544</v>
      </c>
      <c r="L595" s="28">
        <f>ROUND('Billing Mo'!AF595+'Billing Mo'!BQ595-'Billing Mo'!BY595,0)</f>
        <v>1394477</v>
      </c>
      <c r="M595" s="31">
        <f t="shared" si="242"/>
        <v>245195</v>
      </c>
      <c r="N595" s="28">
        <f>'Billing Mo'!AH595</f>
        <v>146935</v>
      </c>
      <c r="O595" s="28">
        <f>'Billing Mo'!AI595</f>
        <v>98260</v>
      </c>
      <c r="P595" s="28">
        <f>ROUND('Billing Mo'!AJ595,0)</f>
        <v>1332</v>
      </c>
      <c r="Q595" s="28">
        <f>ROUND('Billing Mo'!AK595,0)</f>
        <v>294136</v>
      </c>
      <c r="AG595" s="15"/>
      <c r="AH595" s="14"/>
      <c r="AL595" s="25"/>
      <c r="AM595" s="14"/>
      <c r="AQ595" s="25"/>
      <c r="AR595" s="14"/>
      <c r="AV595" s="14"/>
      <c r="AW595" s="14"/>
      <c r="BA595" s="14"/>
      <c r="BB595" s="14"/>
      <c r="BF595" s="15"/>
      <c r="BG595" s="14"/>
      <c r="BK595" s="15"/>
      <c r="BL595" s="14"/>
      <c r="BP595" s="14"/>
      <c r="BQ595" s="14"/>
    </row>
    <row r="596" spans="1:69">
      <c r="A596" s="2">
        <f t="shared" si="244"/>
        <v>2040</v>
      </c>
      <c r="B596" s="2">
        <f t="shared" si="245"/>
        <v>6</v>
      </c>
      <c r="C596" s="7">
        <f t="shared" si="239"/>
        <v>1157</v>
      </c>
      <c r="D596" s="7">
        <f t="shared" si="240"/>
        <v>7275</v>
      </c>
      <c r="E596" s="7">
        <f t="shared" si="241"/>
        <v>12375</v>
      </c>
      <c r="G596" s="30">
        <f>'Billing Mo'!Y596</f>
        <v>1942184.8923931899</v>
      </c>
      <c r="H596" s="30">
        <f>'Billing Mo'!Z596</f>
        <v>211785</v>
      </c>
      <c r="I596" s="30">
        <f>'Billing Mo'!AC596</f>
        <v>25787</v>
      </c>
      <c r="J596" s="163">
        <f t="shared" si="243"/>
        <v>4364752</v>
      </c>
      <c r="K596" s="28">
        <f>ROUND('Billing Mo'!AE596+'Billing Mo'!AD596+'Billing Mo'!BM596-'Billing Mo'!BU596,0)</f>
        <v>2246502</v>
      </c>
      <c r="L596" s="28">
        <f>ROUND('Billing Mo'!AF596+'Billing Mo'!BQ596-'Billing Mo'!BY596,0)</f>
        <v>1540673</v>
      </c>
      <c r="M596" s="31">
        <f t="shared" si="242"/>
        <v>257120</v>
      </c>
      <c r="N596" s="28">
        <f>'Billing Mo'!AH596</f>
        <v>153144</v>
      </c>
      <c r="O596" s="28">
        <f>'Billing Mo'!AI596</f>
        <v>103976</v>
      </c>
      <c r="P596" s="28">
        <f>ROUND('Billing Mo'!AJ596,0)</f>
        <v>1352</v>
      </c>
      <c r="Q596" s="28">
        <f>ROUND('Billing Mo'!AK596,0)</f>
        <v>319105</v>
      </c>
      <c r="AG596" s="15"/>
      <c r="AH596" s="14"/>
      <c r="AL596" s="25"/>
      <c r="AM596" s="14"/>
      <c r="AQ596" s="25"/>
      <c r="AR596" s="14"/>
      <c r="AV596" s="14"/>
      <c r="AW596" s="14"/>
      <c r="BA596" s="14"/>
      <c r="BB596" s="14"/>
      <c r="BF596" s="15"/>
      <c r="BG596" s="14"/>
      <c r="BK596" s="15"/>
      <c r="BL596" s="14"/>
      <c r="BP596" s="14"/>
      <c r="BQ596" s="14"/>
    </row>
    <row r="597" spans="1:69">
      <c r="A597" s="2">
        <f t="shared" si="244"/>
        <v>2040</v>
      </c>
      <c r="B597" s="2">
        <f t="shared" si="245"/>
        <v>7</v>
      </c>
      <c r="C597" s="7">
        <f t="shared" si="239"/>
        <v>1263</v>
      </c>
      <c r="D597" s="7">
        <f t="shared" si="240"/>
        <v>7546</v>
      </c>
      <c r="E597" s="7">
        <f t="shared" si="241"/>
        <v>11954</v>
      </c>
      <c r="G597" s="30">
        <f>'Billing Mo'!Y597</f>
        <v>1943343.17163994</v>
      </c>
      <c r="H597" s="30">
        <f>'Billing Mo'!Z597</f>
        <v>211887</v>
      </c>
      <c r="I597" s="30">
        <f>'Billing Mo'!AC597</f>
        <v>25759</v>
      </c>
      <c r="J597" s="163">
        <f t="shared" si="243"/>
        <v>4607007</v>
      </c>
      <c r="K597" s="28">
        <f>ROUND('Billing Mo'!AE597+'Billing Mo'!AD597+'Billing Mo'!BM597-'Billing Mo'!BU597,0)</f>
        <v>2454033</v>
      </c>
      <c r="L597" s="28">
        <f>ROUND('Billing Mo'!AF597+'Billing Mo'!BQ597-'Billing Mo'!BY597,0)</f>
        <v>1598839</v>
      </c>
      <c r="M597" s="31">
        <f t="shared" si="242"/>
        <v>244851</v>
      </c>
      <c r="N597" s="28">
        <f>'Billing Mo'!AH597</f>
        <v>148775</v>
      </c>
      <c r="O597" s="28">
        <f>'Billing Mo'!AI597</f>
        <v>96076</v>
      </c>
      <c r="P597" s="28">
        <f>ROUND('Billing Mo'!AJ597,0)</f>
        <v>1351</v>
      </c>
      <c r="Q597" s="28">
        <f>ROUND('Billing Mo'!AK597,0)</f>
        <v>307933</v>
      </c>
      <c r="AG597" s="15"/>
      <c r="AH597" s="14"/>
      <c r="AL597" s="25"/>
      <c r="AM597" s="14"/>
      <c r="AQ597" s="25"/>
      <c r="AR597" s="14"/>
      <c r="AV597" s="14"/>
      <c r="AW597" s="14"/>
      <c r="BA597" s="14"/>
      <c r="BB597" s="14"/>
      <c r="BF597" s="15"/>
      <c r="BG597" s="14"/>
      <c r="BK597" s="15"/>
      <c r="BL597" s="14"/>
      <c r="BP597" s="14"/>
      <c r="BQ597" s="14"/>
    </row>
    <row r="598" spans="1:69">
      <c r="A598" s="2">
        <f t="shared" si="244"/>
        <v>2040</v>
      </c>
      <c r="B598" s="2">
        <f t="shared" si="245"/>
        <v>8</v>
      </c>
      <c r="C598" s="7">
        <f t="shared" si="239"/>
        <v>1387</v>
      </c>
      <c r="D598" s="7">
        <f t="shared" si="240"/>
        <v>7810</v>
      </c>
      <c r="E598" s="7">
        <f t="shared" si="241"/>
        <v>12197</v>
      </c>
      <c r="G598" s="30">
        <f>'Billing Mo'!Y598</f>
        <v>1943949.7291851302</v>
      </c>
      <c r="H598" s="30">
        <f>'Billing Mo'!Z598</f>
        <v>211937</v>
      </c>
      <c r="I598" s="30">
        <f>'Billing Mo'!AC598</f>
        <v>25814</v>
      </c>
      <c r="J598" s="163">
        <f t="shared" si="243"/>
        <v>4932473</v>
      </c>
      <c r="K598" s="28">
        <f>ROUND('Billing Mo'!AE598+'Billing Mo'!AD598+'Billing Mo'!BM598-'Billing Mo'!BU598,0)</f>
        <v>2696434</v>
      </c>
      <c r="L598" s="28">
        <f>ROUND('Billing Mo'!AF598+'Billing Mo'!BQ598-'Billing Mo'!BY598,0)</f>
        <v>1655254</v>
      </c>
      <c r="M598" s="31">
        <f t="shared" si="242"/>
        <v>264560</v>
      </c>
      <c r="N598" s="28">
        <f>'Billing Mo'!AH598</f>
        <v>155490</v>
      </c>
      <c r="O598" s="28">
        <f>'Billing Mo'!AI598</f>
        <v>109070</v>
      </c>
      <c r="P598" s="28">
        <f>ROUND('Billing Mo'!AJ598,0)</f>
        <v>1359</v>
      </c>
      <c r="Q598" s="28">
        <f>ROUND('Billing Mo'!AK598,0)</f>
        <v>314866</v>
      </c>
      <c r="AG598" s="15"/>
      <c r="AH598" s="14"/>
      <c r="AL598" s="25"/>
      <c r="AM598" s="14"/>
      <c r="AQ598" s="25"/>
      <c r="AR598" s="14"/>
      <c r="AV598" s="14"/>
      <c r="AW598" s="14"/>
      <c r="BA598" s="14"/>
      <c r="BB598" s="14"/>
      <c r="BF598" s="15"/>
      <c r="BG598" s="14"/>
      <c r="BK598" s="15"/>
      <c r="BL598" s="14"/>
      <c r="BP598" s="14"/>
      <c r="BQ598" s="14"/>
    </row>
    <row r="599" spans="1:69">
      <c r="A599" s="2">
        <f t="shared" si="244"/>
        <v>2040</v>
      </c>
      <c r="B599" s="2">
        <f t="shared" si="245"/>
        <v>9</v>
      </c>
      <c r="C599" s="7">
        <f t="shared" si="239"/>
        <v>1277</v>
      </c>
      <c r="D599" s="7">
        <f t="shared" si="240"/>
        <v>7538</v>
      </c>
      <c r="E599" s="7">
        <f t="shared" si="241"/>
        <v>13023</v>
      </c>
      <c r="G599" s="30">
        <f>'Billing Mo'!Y599</f>
        <v>1945158.1649502197</v>
      </c>
      <c r="H599" s="30">
        <f>'Billing Mo'!Z599</f>
        <v>212040</v>
      </c>
      <c r="I599" s="30">
        <f>'Billing Mo'!AC599</f>
        <v>25820</v>
      </c>
      <c r="J599" s="163">
        <f t="shared" si="243"/>
        <v>4671991</v>
      </c>
      <c r="K599" s="28">
        <f>ROUND('Billing Mo'!AE599+'Billing Mo'!AD599+'Billing Mo'!BM599-'Billing Mo'!BU599,0)</f>
        <v>2483986</v>
      </c>
      <c r="L599" s="28">
        <f>ROUND('Billing Mo'!AF599+'Billing Mo'!BQ599-'Billing Mo'!BY599,0)</f>
        <v>1598327</v>
      </c>
      <c r="M599" s="31">
        <f t="shared" si="242"/>
        <v>252096</v>
      </c>
      <c r="N599" s="28">
        <f>'Billing Mo'!AH599</f>
        <v>151420</v>
      </c>
      <c r="O599" s="28">
        <f>'Billing Mo'!AI599</f>
        <v>100676</v>
      </c>
      <c r="P599" s="28">
        <f>ROUND('Billing Mo'!AJ599,0)</f>
        <v>1328</v>
      </c>
      <c r="Q599" s="28">
        <f>ROUND('Billing Mo'!AK599,0)</f>
        <v>336254</v>
      </c>
      <c r="AG599" s="15"/>
      <c r="AH599" s="14"/>
      <c r="AL599" s="25"/>
      <c r="AM599" s="14"/>
      <c r="AQ599" s="25"/>
      <c r="AR599" s="14"/>
      <c r="AV599" s="14"/>
      <c r="AW599" s="14"/>
      <c r="BA599" s="14"/>
      <c r="BB599" s="14"/>
      <c r="BF599" s="15"/>
      <c r="BG599" s="14"/>
      <c r="BK599" s="15"/>
      <c r="BL599" s="14"/>
      <c r="BP599" s="14"/>
      <c r="BQ599" s="14"/>
    </row>
    <row r="600" spans="1:69">
      <c r="A600" s="2">
        <f t="shared" si="244"/>
        <v>2040</v>
      </c>
      <c r="B600" s="2">
        <f t="shared" si="245"/>
        <v>10</v>
      </c>
      <c r="C600" s="7">
        <f t="shared" si="239"/>
        <v>1165</v>
      </c>
      <c r="D600" s="7">
        <f t="shared" si="240"/>
        <v>7205</v>
      </c>
      <c r="E600" s="7">
        <f t="shared" si="241"/>
        <v>12492</v>
      </c>
      <c r="G600" s="30">
        <f>'Billing Mo'!Y600</f>
        <v>1946366.6007152898</v>
      </c>
      <c r="H600" s="30">
        <f>'Billing Mo'!Z600</f>
        <v>212149</v>
      </c>
      <c r="I600" s="30">
        <f>'Billing Mo'!AC600</f>
        <v>25843</v>
      </c>
      <c r="J600" s="163">
        <f t="shared" si="243"/>
        <v>4360022</v>
      </c>
      <c r="K600" s="28">
        <f>ROUND('Billing Mo'!AE600+'Billing Mo'!AD600+'Billing Mo'!BM600-'Billing Mo'!BU600,0)</f>
        <v>2266627</v>
      </c>
      <c r="L600" s="28">
        <f>ROUND('Billing Mo'!AF600+'Billing Mo'!BQ600-'Billing Mo'!BY600,0)</f>
        <v>1528563</v>
      </c>
      <c r="M600" s="31">
        <f t="shared" si="242"/>
        <v>240656</v>
      </c>
      <c r="N600" s="28">
        <f>'Billing Mo'!AH600</f>
        <v>143927</v>
      </c>
      <c r="O600" s="28">
        <f>'Billing Mo'!AI600</f>
        <v>96729</v>
      </c>
      <c r="P600" s="28">
        <f>ROUND('Billing Mo'!AJ600,0)</f>
        <v>1356</v>
      </c>
      <c r="Q600" s="28">
        <f>ROUND('Billing Mo'!AK600,0)</f>
        <v>322820</v>
      </c>
      <c r="AG600" s="15"/>
      <c r="AH600" s="14"/>
      <c r="AL600" s="25"/>
      <c r="AM600" s="14"/>
      <c r="AQ600" s="25"/>
      <c r="AR600" s="14"/>
      <c r="AV600" s="14"/>
      <c r="AW600" s="14"/>
      <c r="BA600" s="14"/>
      <c r="BB600" s="14"/>
      <c r="BF600" s="15"/>
      <c r="BG600" s="14"/>
      <c r="BK600" s="15"/>
      <c r="BL600" s="14"/>
      <c r="BP600" s="14"/>
      <c r="BQ600" s="14"/>
    </row>
    <row r="601" spans="1:69">
      <c r="A601" s="2">
        <f t="shared" si="244"/>
        <v>2040</v>
      </c>
      <c r="B601" s="2">
        <f t="shared" si="245"/>
        <v>11</v>
      </c>
      <c r="C601" s="7">
        <f t="shared" si="239"/>
        <v>934</v>
      </c>
      <c r="D601" s="7">
        <f t="shared" si="240"/>
        <v>6571</v>
      </c>
      <c r="E601" s="7">
        <f t="shared" si="241"/>
        <v>11885</v>
      </c>
      <c r="G601" s="30">
        <f>'Billing Mo'!Y601</f>
        <v>1947575.03648036</v>
      </c>
      <c r="H601" s="30">
        <f>'Billing Mo'!Z601</f>
        <v>212257</v>
      </c>
      <c r="I601" s="30">
        <f>'Billing Mo'!AC601</f>
        <v>25877</v>
      </c>
      <c r="J601" s="163">
        <f t="shared" si="243"/>
        <v>3766512</v>
      </c>
      <c r="K601" s="28">
        <f>ROUND('Billing Mo'!AE601+'Billing Mo'!AD601+'Billing Mo'!BM601-'Billing Mo'!BU601,0)</f>
        <v>1819493</v>
      </c>
      <c r="L601" s="28">
        <f>ROUND('Billing Mo'!AF601+'Billing Mo'!BQ601-'Billing Mo'!BY601,0)</f>
        <v>1394785</v>
      </c>
      <c r="M601" s="31">
        <f t="shared" si="242"/>
        <v>243351</v>
      </c>
      <c r="N601" s="28">
        <f>'Billing Mo'!AH601</f>
        <v>147080</v>
      </c>
      <c r="O601" s="28">
        <f>'Billing Mo'!AI601</f>
        <v>96271</v>
      </c>
      <c r="P601" s="28">
        <f>ROUND('Billing Mo'!AJ601,0)</f>
        <v>1324</v>
      </c>
      <c r="Q601" s="28">
        <f>ROUND('Billing Mo'!AK601,0)</f>
        <v>307559</v>
      </c>
      <c r="AG601" s="15"/>
      <c r="AH601" s="14"/>
      <c r="AL601" s="25"/>
      <c r="AM601" s="14"/>
      <c r="AQ601" s="25"/>
      <c r="AR601" s="14"/>
      <c r="AV601" s="14"/>
      <c r="AW601" s="14"/>
      <c r="BA601" s="14"/>
      <c r="BB601" s="14"/>
      <c r="BF601" s="15"/>
      <c r="BG601" s="14"/>
      <c r="BK601" s="15"/>
      <c r="BL601" s="14"/>
      <c r="BP601" s="14"/>
      <c r="BQ601" s="14"/>
    </row>
    <row r="602" spans="1:69">
      <c r="A602" s="2">
        <f t="shared" si="244"/>
        <v>2040</v>
      </c>
      <c r="B602" s="2">
        <f t="shared" si="245"/>
        <v>12</v>
      </c>
      <c r="C602" s="7">
        <f t="shared" si="239"/>
        <v>888</v>
      </c>
      <c r="D602" s="7">
        <f t="shared" si="240"/>
        <v>6426</v>
      </c>
      <c r="E602" s="7">
        <f t="shared" si="241"/>
        <v>11086</v>
      </c>
      <c r="G602" s="30">
        <f>'Billing Mo'!Y602</f>
        <v>1948783.4722454501</v>
      </c>
      <c r="H602" s="30">
        <f>'Billing Mo'!Z602</f>
        <v>212364</v>
      </c>
      <c r="I602" s="30">
        <f>'Billing Mo'!AC602</f>
        <v>25825</v>
      </c>
      <c r="J602" s="163">
        <f t="shared" si="243"/>
        <v>3610960</v>
      </c>
      <c r="K602" s="28">
        <f>ROUND('Billing Mo'!AE602+'Billing Mo'!AD602+'Billing Mo'!BM602-'Billing Mo'!BU602,0)</f>
        <v>1729916</v>
      </c>
      <c r="L602" s="28">
        <f>ROUND('Billing Mo'!AF602+'Billing Mo'!BQ602-'Billing Mo'!BY602,0)</f>
        <v>1364658</v>
      </c>
      <c r="M602" s="31">
        <f t="shared" si="242"/>
        <v>228731</v>
      </c>
      <c r="N602" s="28">
        <f>'Billing Mo'!AH602</f>
        <v>133329</v>
      </c>
      <c r="O602" s="28">
        <f>'Billing Mo'!AI602</f>
        <v>95402</v>
      </c>
      <c r="P602" s="28">
        <f>ROUND('Billing Mo'!AJ602,0)</f>
        <v>1349</v>
      </c>
      <c r="Q602" s="28">
        <f>ROUND('Billing Mo'!AK602,0)</f>
        <v>286306</v>
      </c>
      <c r="AG602" s="15"/>
      <c r="AH602" s="14"/>
      <c r="AL602" s="25"/>
      <c r="AM602" s="14"/>
      <c r="AQ602" s="25"/>
      <c r="AR602" s="14"/>
      <c r="AV602" s="14"/>
      <c r="AW602" s="14"/>
      <c r="BA602" s="14"/>
      <c r="BB602" s="14"/>
      <c r="BF602" s="15"/>
      <c r="BG602" s="14"/>
      <c r="BK602" s="15"/>
      <c r="BL602" s="14"/>
      <c r="BP602" s="14"/>
      <c r="BQ602" s="14"/>
    </row>
    <row r="611" spans="1:29">
      <c r="A611" s="3"/>
    </row>
    <row r="612" spans="1:29">
      <c r="A612" s="70" t="s">
        <v>0</v>
      </c>
      <c r="C612" s="9" t="s">
        <v>130</v>
      </c>
      <c r="D612" s="9" t="s">
        <v>131</v>
      </c>
      <c r="E612" s="10" t="s">
        <v>132</v>
      </c>
      <c r="G612" s="9" t="s">
        <v>127</v>
      </c>
      <c r="H612" s="9" t="s">
        <v>128</v>
      </c>
      <c r="I612" s="10" t="s">
        <v>129</v>
      </c>
      <c r="K612" s="9" t="s">
        <v>7</v>
      </c>
      <c r="L612" s="9" t="s">
        <v>8</v>
      </c>
      <c r="M612" s="9" t="s">
        <v>9</v>
      </c>
      <c r="N612" s="9" t="s">
        <v>10</v>
      </c>
      <c r="O612" s="9" t="s">
        <v>11</v>
      </c>
      <c r="P612" s="9" t="s">
        <v>12</v>
      </c>
      <c r="Q612" s="9" t="s">
        <v>13</v>
      </c>
      <c r="S612" s="16" t="str">
        <f>S2</f>
        <v>Hist W.N./EBD</v>
      </c>
      <c r="T612" s="16" t="str">
        <f>T2</f>
        <v>Fall'13</v>
      </c>
      <c r="U612" s="16" t="str">
        <f>U2</f>
        <v>Spring'13</v>
      </c>
      <c r="V612" s="16" t="str">
        <f t="shared" ref="V612:AA612" si="246">V1</f>
        <v>Com_kwh/c</v>
      </c>
      <c r="W612" s="16" t="str">
        <f t="shared" si="246"/>
        <v>Com_kwh/c</v>
      </c>
      <c r="X612" s="16" t="str">
        <f t="shared" si="246"/>
        <v>Com_kwh/c</v>
      </c>
      <c r="Y612" s="16" t="str">
        <f t="shared" si="246"/>
        <v>SPA_kwh/c</v>
      </c>
      <c r="Z612" s="16" t="str">
        <f t="shared" si="246"/>
        <v>SPA_kwh/c</v>
      </c>
      <c r="AA612" s="16" t="str">
        <f t="shared" si="246"/>
        <v>SPA_kwh/c</v>
      </c>
      <c r="AC612" s="16"/>
    </row>
    <row r="613" spans="1:29">
      <c r="V613" s="16" t="str">
        <f t="shared" ref="V613:AA613" si="247">V2</f>
        <v>Hist W.N.</v>
      </c>
      <c r="W613" s="16" t="str">
        <f t="shared" si="247"/>
        <v>Fall'13</v>
      </c>
      <c r="X613" s="16" t="str">
        <f t="shared" si="247"/>
        <v>Spring'13</v>
      </c>
      <c r="Y613" s="16" t="str">
        <f t="shared" si="247"/>
        <v>Hist W.N.</v>
      </c>
      <c r="Z613" s="16" t="str">
        <f t="shared" si="247"/>
        <v>Fall'13</v>
      </c>
      <c r="AA613" s="16" t="str">
        <f t="shared" si="247"/>
        <v>Spring'13</v>
      </c>
      <c r="AC613" s="21"/>
    </row>
    <row r="614" spans="1:29">
      <c r="A614" s="2">
        <v>1991</v>
      </c>
      <c r="C614" s="15">
        <f>K614/G614*1000</f>
        <v>11373.942687528761</v>
      </c>
      <c r="D614" s="15">
        <f>L614/H614*1000</f>
        <v>60351.72630330376</v>
      </c>
      <c r="E614" s="15">
        <f>Q614/I614*1000</f>
        <v>175300.84837937786</v>
      </c>
      <c r="G614" s="15">
        <f>AVERAGE(G3:G14)</f>
        <v>1029900.9166666666</v>
      </c>
      <c r="H614" s="15">
        <f>AVERAGE(H3:H14)</f>
        <v>114657.33333333333</v>
      </c>
      <c r="I614" s="15">
        <f>AVERAGE(I3:I14)</f>
        <v>9194</v>
      </c>
      <c r="K614" s="15">
        <f t="shared" ref="K614:Q614" si="248">SUM(K3:K14)</f>
        <v>11714034</v>
      </c>
      <c r="L614" s="15">
        <f t="shared" si="248"/>
        <v>6919768</v>
      </c>
      <c r="M614" s="15">
        <f t="shared" si="248"/>
        <v>3302967</v>
      </c>
      <c r="N614" s="15">
        <f t="shared" si="248"/>
        <v>960572</v>
      </c>
      <c r="O614" s="15">
        <f t="shared" si="248"/>
        <v>2342395</v>
      </c>
      <c r="P614" s="15">
        <f t="shared" si="248"/>
        <v>23006</v>
      </c>
      <c r="Q614" s="15">
        <f t="shared" si="248"/>
        <v>1611716</v>
      </c>
      <c r="S614" s="15">
        <f>[1]RESID!$AQ15</f>
        <v>12088</v>
      </c>
      <c r="T614" s="15">
        <f>ROUND(K614/G614*1000,0)</f>
        <v>11374</v>
      </c>
      <c r="U614" s="15"/>
      <c r="V614" s="15">
        <f>[1]COML!$AS15</f>
        <v>63654</v>
      </c>
      <c r="W614" s="15">
        <f>ROUND(L614/H614*1000,0)</f>
        <v>60352</v>
      </c>
      <c r="X614" s="15"/>
      <c r="Y614" s="15">
        <f>[1]SPA!$AT15</f>
        <v>184501</v>
      </c>
      <c r="Z614" s="15">
        <f>ROUND(Q614/I614*1000,0)</f>
        <v>175301</v>
      </c>
      <c r="AA614" s="15"/>
      <c r="AC614" s="15"/>
    </row>
    <row r="615" spans="1:29">
      <c r="A615" s="2">
        <f t="shared" ref="A615:A655" si="249">A614+1</f>
        <v>1992</v>
      </c>
      <c r="C615" s="15">
        <f t="shared" ref="C615:C634" si="250">K615/G615*1000</f>
        <v>12214.167202540197</v>
      </c>
      <c r="D615" s="15">
        <f t="shared" ref="D615:D634" si="251">L615/H615*1000</f>
        <v>64630.292542197909</v>
      </c>
      <c r="E615" s="15">
        <f t="shared" ref="E615:E634" si="252">Q615/I615*1000</f>
        <v>179501.88947823289</v>
      </c>
      <c r="G615" s="15">
        <f>AVERAGE(G15:G26)</f>
        <v>1050076.75</v>
      </c>
      <c r="H615" s="15">
        <f>AVERAGE(H15:H26)</f>
        <v>116726.75</v>
      </c>
      <c r="I615" s="15">
        <f>AVERAGE(I15:I26)</f>
        <v>9835.1666666666661</v>
      </c>
      <c r="K615" s="15">
        <f t="shared" ref="K615:Q615" si="253">SUM(K15:K26)</f>
        <v>12825813</v>
      </c>
      <c r="L615" s="15">
        <f t="shared" si="253"/>
        <v>7544084</v>
      </c>
      <c r="M615" s="15">
        <f t="shared" si="253"/>
        <v>3254466</v>
      </c>
      <c r="N615" s="15">
        <f t="shared" si="253"/>
        <v>894795</v>
      </c>
      <c r="O615" s="15">
        <f t="shared" si="253"/>
        <v>2359671</v>
      </c>
      <c r="P615" s="15">
        <f t="shared" si="253"/>
        <v>24220</v>
      </c>
      <c r="Q615" s="15">
        <f t="shared" si="253"/>
        <v>1765431</v>
      </c>
      <c r="S615" s="15">
        <f>[1]RESID!$AQ16</f>
        <v>12547</v>
      </c>
      <c r="T615" s="15">
        <f t="shared" ref="T615:T634" si="254">ROUND(K615/G615*1000,0)</f>
        <v>12214</v>
      </c>
      <c r="U615" s="15"/>
      <c r="V615" s="15">
        <f>[1]COML!$AS16</f>
        <v>65816</v>
      </c>
      <c r="W615" s="15">
        <f t="shared" ref="W615:W643" si="255">ROUND(L615/H615*1000,0)</f>
        <v>64630</v>
      </c>
      <c r="X615" s="15"/>
      <c r="Y615" s="15">
        <f>[1]SPA!$AT16</f>
        <v>183049</v>
      </c>
      <c r="Z615" s="15">
        <f t="shared" ref="Z615:Z643" si="256">ROUND(Q615/I615*1000,0)</f>
        <v>179502</v>
      </c>
      <c r="AA615" s="15"/>
      <c r="AC615" s="15"/>
    </row>
    <row r="616" spans="1:29">
      <c r="A616" s="2">
        <f t="shared" si="249"/>
        <v>1993</v>
      </c>
      <c r="C616" s="15">
        <f t="shared" si="250"/>
        <v>12420.471022877764</v>
      </c>
      <c r="D616" s="15">
        <f t="shared" si="251"/>
        <v>65809.655034265641</v>
      </c>
      <c r="E616" s="15">
        <f t="shared" si="252"/>
        <v>147219.78368990289</v>
      </c>
      <c r="G616" s="15">
        <f>AVERAGE(G27:G38)</f>
        <v>1076656.8333333333</v>
      </c>
      <c r="H616" s="15">
        <f>AVERAGE(H27:H38)</f>
        <v>119811.41666666667</v>
      </c>
      <c r="I616" s="15">
        <f>AVERAGE(I27:I38)</f>
        <v>12667</v>
      </c>
      <c r="K616" s="15">
        <f t="shared" ref="K616:Q616" si="257">SUM(K27:K38)</f>
        <v>13372585</v>
      </c>
      <c r="L616" s="15">
        <f t="shared" si="257"/>
        <v>7884748</v>
      </c>
      <c r="M616" s="15">
        <f t="shared" si="257"/>
        <v>3380799</v>
      </c>
      <c r="N616" s="15">
        <f t="shared" si="257"/>
        <v>879975</v>
      </c>
      <c r="O616" s="15">
        <f t="shared" si="257"/>
        <v>2500824</v>
      </c>
      <c r="P616" s="15">
        <f t="shared" si="257"/>
        <v>25294</v>
      </c>
      <c r="Q616" s="15">
        <f t="shared" si="257"/>
        <v>1864833</v>
      </c>
      <c r="S616" s="15">
        <f>[1]RESID!$AQ17</f>
        <v>12769</v>
      </c>
      <c r="T616" s="15">
        <f t="shared" si="254"/>
        <v>12420</v>
      </c>
      <c r="U616" s="15"/>
      <c r="V616" s="15">
        <f>[1]COML!$AS17</f>
        <v>66654</v>
      </c>
      <c r="W616" s="15">
        <f t="shared" si="255"/>
        <v>65810</v>
      </c>
      <c r="X616" s="15"/>
      <c r="Y616" s="15">
        <f>[1]SPA!$AT17</f>
        <v>149166</v>
      </c>
      <c r="Z616" s="15">
        <f t="shared" si="256"/>
        <v>147220</v>
      </c>
      <c r="AA616" s="15"/>
      <c r="AC616" s="15"/>
    </row>
    <row r="617" spans="1:29">
      <c r="A617" s="2">
        <f t="shared" si="249"/>
        <v>1994</v>
      </c>
      <c r="C617" s="15">
        <f t="shared" si="250"/>
        <v>12596.949308398443</v>
      </c>
      <c r="D617" s="15">
        <f t="shared" si="251"/>
        <v>67096.890124789352</v>
      </c>
      <c r="E617" s="15">
        <f t="shared" si="252"/>
        <v>132515.11606219373</v>
      </c>
      <c r="G617" s="15">
        <f>AVERAGE(G39:G50)</f>
        <v>1100537.3333333333</v>
      </c>
      <c r="H617" s="15">
        <f>AVERAGE(H39:H50)</f>
        <v>122987.25</v>
      </c>
      <c r="I617" s="15">
        <f>AVERAGE(I39:I50)</f>
        <v>14744.25</v>
      </c>
      <c r="K617" s="15">
        <f t="shared" ref="K617:Q617" si="258">SUM(K39:K50)</f>
        <v>13863413</v>
      </c>
      <c r="L617" s="15">
        <f t="shared" si="258"/>
        <v>8252062</v>
      </c>
      <c r="M617" s="15">
        <f t="shared" si="258"/>
        <v>3579598</v>
      </c>
      <c r="N617" s="15">
        <f t="shared" si="258"/>
        <v>1013286</v>
      </c>
      <c r="O617" s="15">
        <f t="shared" si="258"/>
        <v>2566312</v>
      </c>
      <c r="P617" s="15">
        <f t="shared" si="258"/>
        <v>26316</v>
      </c>
      <c r="Q617" s="15">
        <f t="shared" si="258"/>
        <v>1953836</v>
      </c>
      <c r="S617" s="15">
        <f>[1]RESID!$AQ18</f>
        <v>12717</v>
      </c>
      <c r="T617" s="15">
        <f t="shared" si="254"/>
        <v>12597</v>
      </c>
      <c r="U617" s="15"/>
      <c r="V617" s="15">
        <f>[1]COML!$AS18</f>
        <v>66885</v>
      </c>
      <c r="W617" s="15">
        <f t="shared" si="255"/>
        <v>67097</v>
      </c>
      <c r="X617" s="15"/>
      <c r="Y617" s="15">
        <f>[1]SPA!$AT18</f>
        <v>133137</v>
      </c>
      <c r="Z617" s="15">
        <f t="shared" si="256"/>
        <v>132515</v>
      </c>
      <c r="AA617" s="15"/>
      <c r="AC617" s="15"/>
    </row>
    <row r="618" spans="1:29">
      <c r="A618" s="2">
        <f t="shared" si="249"/>
        <v>1995</v>
      </c>
      <c r="C618" s="15">
        <f t="shared" si="250"/>
        <v>13281.979219698776</v>
      </c>
      <c r="D618" s="15">
        <f t="shared" si="251"/>
        <v>68248.120375231549</v>
      </c>
      <c r="E618" s="15">
        <f t="shared" si="252"/>
        <v>134265.85974585256</v>
      </c>
      <c r="G618" s="15">
        <f>AVERAGE(G51:G62)</f>
        <v>1124678.9166666667</v>
      </c>
      <c r="H618" s="15">
        <f>AVERAGE(H51:H62)</f>
        <v>126188.75</v>
      </c>
      <c r="I618" s="15">
        <f>AVERAGE(I51:I62)</f>
        <v>15325.75</v>
      </c>
      <c r="K618" s="15">
        <f t="shared" ref="K618:Q618" si="259">SUM(K51:K62)</f>
        <v>14937962</v>
      </c>
      <c r="L618" s="15">
        <f t="shared" si="259"/>
        <v>8612145</v>
      </c>
      <c r="M618" s="15">
        <f t="shared" si="259"/>
        <v>3864419</v>
      </c>
      <c r="N618" s="15">
        <f t="shared" si="259"/>
        <v>1246720</v>
      </c>
      <c r="O618" s="15">
        <f t="shared" si="259"/>
        <v>2617699</v>
      </c>
      <c r="P618" s="15">
        <f t="shared" si="259"/>
        <v>27222</v>
      </c>
      <c r="Q618" s="15">
        <f t="shared" si="259"/>
        <v>2057725</v>
      </c>
      <c r="S618" s="15">
        <f>[1]RESID!$AQ19</f>
        <v>13099</v>
      </c>
      <c r="T618" s="15">
        <f t="shared" si="254"/>
        <v>13282</v>
      </c>
      <c r="U618" s="15"/>
      <c r="V618" s="15">
        <f>[1]COML!$AS19</f>
        <v>68099</v>
      </c>
      <c r="W618" s="15">
        <f t="shared" si="255"/>
        <v>68248</v>
      </c>
      <c r="X618" s="15"/>
      <c r="Y618" s="15">
        <f>[1]SPA!$AT19</f>
        <v>133831</v>
      </c>
      <c r="Z618" s="15">
        <f t="shared" si="256"/>
        <v>134266</v>
      </c>
      <c r="AA618" s="15"/>
      <c r="AC618" s="15"/>
    </row>
    <row r="619" spans="1:29">
      <c r="A619" s="2">
        <f t="shared" si="249"/>
        <v>1996</v>
      </c>
      <c r="C619" s="15">
        <f t="shared" si="250"/>
        <v>13560.270410573505</v>
      </c>
      <c r="D619" s="15">
        <f t="shared" si="251"/>
        <v>68355.906353309285</v>
      </c>
      <c r="E619" s="15">
        <f t="shared" si="252"/>
        <v>140494.55595606542</v>
      </c>
      <c r="G619" s="15">
        <f>AVERAGE(G63:G74)</f>
        <v>1141671.3333333333</v>
      </c>
      <c r="H619" s="15">
        <f>AVERAGE(H63:H74)</f>
        <v>129440.41666666667</v>
      </c>
      <c r="I619" s="15">
        <f>AVERAGE(I63:I74)</f>
        <v>15697.583333333334</v>
      </c>
      <c r="K619" s="15">
        <f t="shared" ref="K619:Q619" si="260">SUM(K63:K74)</f>
        <v>15481372</v>
      </c>
      <c r="L619" s="15">
        <f t="shared" si="260"/>
        <v>8848017</v>
      </c>
      <c r="M619" s="15">
        <f t="shared" si="260"/>
        <v>4223693</v>
      </c>
      <c r="N619" s="15">
        <f t="shared" si="260"/>
        <v>1511488</v>
      </c>
      <c r="O619" s="15">
        <f t="shared" si="260"/>
        <v>2712205</v>
      </c>
      <c r="P619" s="15">
        <f t="shared" si="260"/>
        <v>26289</v>
      </c>
      <c r="Q619" s="15">
        <f t="shared" si="260"/>
        <v>2205425</v>
      </c>
      <c r="S619" s="15">
        <f>[1]RESID!$AQ20</f>
        <v>13028</v>
      </c>
      <c r="T619" s="15">
        <f t="shared" si="254"/>
        <v>13560</v>
      </c>
      <c r="U619" s="15"/>
      <c r="V619" s="15">
        <f>[1]COML!$AS20</f>
        <v>68286</v>
      </c>
      <c r="W619" s="15">
        <f t="shared" si="255"/>
        <v>68356</v>
      </c>
      <c r="X619" s="15"/>
      <c r="Y619" s="15">
        <f>[1]SPA!$AT20</f>
        <v>141191</v>
      </c>
      <c r="Z619" s="15">
        <f t="shared" si="256"/>
        <v>140495</v>
      </c>
      <c r="AA619" s="15"/>
      <c r="AC619" s="15"/>
    </row>
    <row r="620" spans="1:29">
      <c r="A620" s="2">
        <f t="shared" si="249"/>
        <v>1997</v>
      </c>
      <c r="C620" s="15">
        <f t="shared" si="250"/>
        <v>12992.967782477728</v>
      </c>
      <c r="D620" s="15">
        <f t="shared" si="251"/>
        <v>69864.338857268653</v>
      </c>
      <c r="E620" s="15">
        <f t="shared" si="252"/>
        <v>140741.37271210397</v>
      </c>
      <c r="G620" s="15">
        <f>AVERAGE(G75:G86)</f>
        <v>1160610.6666666667</v>
      </c>
      <c r="H620" s="15">
        <f>AVERAGE(H75:H86)</f>
        <v>132504.16666666666</v>
      </c>
      <c r="I620" s="15">
        <f>AVERAGE(I75:I86)</f>
        <v>16331.416666666666</v>
      </c>
      <c r="K620" s="15">
        <f t="shared" ref="K620:Q620" si="261">SUM(K75:K86)</f>
        <v>15079777</v>
      </c>
      <c r="L620" s="15">
        <f t="shared" si="261"/>
        <v>9257316</v>
      </c>
      <c r="M620" s="15">
        <f t="shared" si="261"/>
        <v>4187785</v>
      </c>
      <c r="N620" s="15">
        <f t="shared" si="261"/>
        <v>1385155</v>
      </c>
      <c r="O620" s="15">
        <f t="shared" si="261"/>
        <v>2802630</v>
      </c>
      <c r="P620" s="15">
        <f t="shared" si="261"/>
        <v>26883</v>
      </c>
      <c r="Q620" s="15">
        <f t="shared" si="261"/>
        <v>2298506</v>
      </c>
      <c r="S620" s="15">
        <f>[1]RESID!$AQ21</f>
        <v>13355</v>
      </c>
      <c r="T620" s="15">
        <f t="shared" si="254"/>
        <v>12993</v>
      </c>
      <c r="U620" s="15"/>
      <c r="V620" s="15">
        <f>[1]COML!$AS21</f>
        <v>70069</v>
      </c>
      <c r="W620" s="15">
        <f t="shared" si="255"/>
        <v>69864</v>
      </c>
      <c r="X620" s="15"/>
      <c r="Y620" s="15">
        <f>[1]SPA!$AT21</f>
        <v>141900</v>
      </c>
      <c r="Z620" s="15">
        <f t="shared" si="256"/>
        <v>140741</v>
      </c>
      <c r="AA620" s="15"/>
      <c r="AC620" s="15"/>
    </row>
    <row r="621" spans="1:29" s="43" customFormat="1">
      <c r="A621" s="41">
        <f t="shared" si="249"/>
        <v>1998</v>
      </c>
      <c r="B621" s="41"/>
      <c r="C621" s="42">
        <f t="shared" si="250"/>
        <v>13972.326632815324</v>
      </c>
      <c r="D621" s="42">
        <f t="shared" si="251"/>
        <v>73338.388308119582</v>
      </c>
      <c r="E621" s="42">
        <f t="shared" si="252"/>
        <v>145742.04351799254</v>
      </c>
      <c r="G621" s="42">
        <f>AVERAGE(G87:G98)</f>
        <v>1182785.8333333333</v>
      </c>
      <c r="H621" s="42">
        <f>AVERAGE(H87:H98)</f>
        <v>136345.33333333334</v>
      </c>
      <c r="I621" s="42">
        <f>AVERAGE(I87:I98)</f>
        <v>16870.416666666668</v>
      </c>
      <c r="K621" s="42">
        <f t="shared" ref="K621:Q621" si="262">SUM(K87:K98)</f>
        <v>16526270</v>
      </c>
      <c r="L621" s="42">
        <f t="shared" si="262"/>
        <v>9999347</v>
      </c>
      <c r="M621" s="42">
        <f t="shared" si="262"/>
        <v>4375389</v>
      </c>
      <c r="N621" s="42">
        <f t="shared" si="262"/>
        <v>1553253</v>
      </c>
      <c r="O621" s="42">
        <f t="shared" si="262"/>
        <v>2822136</v>
      </c>
      <c r="P621" s="42">
        <f t="shared" si="262"/>
        <v>26875</v>
      </c>
      <c r="Q621" s="42">
        <f t="shared" si="262"/>
        <v>2458729</v>
      </c>
      <c r="S621" s="15">
        <f>[1]RESID!$AQ22</f>
        <v>13466</v>
      </c>
      <c r="T621" s="42">
        <f t="shared" si="254"/>
        <v>13972</v>
      </c>
      <c r="U621" s="15"/>
      <c r="V621" s="15">
        <f>[1]COML!$AS22</f>
        <v>71865</v>
      </c>
      <c r="W621" s="42">
        <f t="shared" si="255"/>
        <v>73338</v>
      </c>
      <c r="X621" s="15"/>
      <c r="Y621" s="15">
        <f>[1]SPA!$AT22</f>
        <v>142210</v>
      </c>
      <c r="Z621" s="42">
        <f t="shared" si="256"/>
        <v>145742</v>
      </c>
      <c r="AA621" s="15"/>
      <c r="AC621" s="42"/>
    </row>
    <row r="622" spans="1:29" s="43" customFormat="1">
      <c r="A622" s="41">
        <f t="shared" si="249"/>
        <v>1999</v>
      </c>
      <c r="B622" s="41"/>
      <c r="C622" s="42">
        <f t="shared" si="250"/>
        <v>13387.036793373056</v>
      </c>
      <c r="D622" s="42">
        <f t="shared" si="251"/>
        <v>73293.380704283074</v>
      </c>
      <c r="E622" s="42">
        <f t="shared" si="252"/>
        <v>143350.73059947722</v>
      </c>
      <c r="G622" s="42">
        <f>AVERAGE(G99:G110)</f>
        <v>1213470.3333333333</v>
      </c>
      <c r="H622" s="42">
        <f>AVERAGE(H99:H110)</f>
        <v>140897.41666666666</v>
      </c>
      <c r="I622" s="42">
        <f>AVERAGE(I99:I110)</f>
        <v>17502.75</v>
      </c>
      <c r="K622" s="42">
        <f t="shared" ref="K622:Q622" si="263">SUM(K99:K110)</f>
        <v>16244772</v>
      </c>
      <c r="L622" s="42">
        <f t="shared" si="263"/>
        <v>10326848</v>
      </c>
      <c r="M622" s="42">
        <f t="shared" si="263"/>
        <v>4333709</v>
      </c>
      <c r="N622" s="42">
        <f t="shared" si="263"/>
        <v>1494134</v>
      </c>
      <c r="O622" s="42">
        <f t="shared" si="263"/>
        <v>2839575</v>
      </c>
      <c r="P622" s="42">
        <f t="shared" si="263"/>
        <v>26669</v>
      </c>
      <c r="Q622" s="42">
        <f t="shared" si="263"/>
        <v>2509032</v>
      </c>
      <c r="S622" s="15">
        <f>[1]RESID!$AQ23</f>
        <v>13503</v>
      </c>
      <c r="T622" s="42">
        <f t="shared" si="254"/>
        <v>13387</v>
      </c>
      <c r="U622" s="15"/>
      <c r="V622" s="15">
        <f>[1]COML!$AS23</f>
        <v>73079</v>
      </c>
      <c r="W622" s="42">
        <f t="shared" si="255"/>
        <v>73293</v>
      </c>
      <c r="X622" s="15"/>
      <c r="Y622" s="15">
        <f>[1]SPA!$AT23</f>
        <v>143354</v>
      </c>
      <c r="Z622" s="42">
        <f t="shared" si="256"/>
        <v>143351</v>
      </c>
      <c r="AA622" s="15"/>
      <c r="AC622" s="42"/>
    </row>
    <row r="623" spans="1:29" s="43" customFormat="1">
      <c r="A623" s="41">
        <f t="shared" si="249"/>
        <v>2000</v>
      </c>
      <c r="B623" s="111"/>
      <c r="C623" s="42">
        <f t="shared" si="250"/>
        <v>13763.545552508718</v>
      </c>
      <c r="D623" s="42">
        <f t="shared" si="251"/>
        <v>75291.301239509645</v>
      </c>
      <c r="E623" s="42">
        <f t="shared" si="252"/>
        <v>146392.50812823625</v>
      </c>
      <c r="G623" s="42">
        <f>AVERAGE(G111:G122)</f>
        <v>1240570.1666666667</v>
      </c>
      <c r="H623" s="42">
        <f>AVERAGE(H111:H122)</f>
        <v>144190.08333333334</v>
      </c>
      <c r="I623" s="42">
        <f>AVERAGE(I111:I122)</f>
        <v>17992.833333333332</v>
      </c>
      <c r="K623" s="42">
        <f t="shared" ref="K623:Q623" si="264">SUM(K111:K122)</f>
        <v>17074644</v>
      </c>
      <c r="L623" s="42">
        <f t="shared" si="264"/>
        <v>10856259</v>
      </c>
      <c r="M623" s="42">
        <f t="shared" si="264"/>
        <v>4252938</v>
      </c>
      <c r="N623" s="42">
        <f t="shared" si="264"/>
        <v>1297490</v>
      </c>
      <c r="O623" s="42">
        <f t="shared" si="264"/>
        <v>2951227</v>
      </c>
      <c r="P623" s="42">
        <f t="shared" si="264"/>
        <v>27921</v>
      </c>
      <c r="Q623" s="42">
        <f t="shared" si="264"/>
        <v>2634016</v>
      </c>
      <c r="S623" s="15">
        <f>[1]RESID!$AQ24</f>
        <v>13834</v>
      </c>
      <c r="T623" s="42">
        <f t="shared" si="254"/>
        <v>13764</v>
      </c>
      <c r="U623" s="42"/>
      <c r="V623" s="15">
        <f>[1]COML!$AS24</f>
        <v>75667</v>
      </c>
      <c r="W623" s="42">
        <f t="shared" si="255"/>
        <v>75291</v>
      </c>
      <c r="X623" s="42"/>
      <c r="Y623" s="15">
        <f>[1]SPA!$AT24</f>
        <v>147020</v>
      </c>
      <c r="Z623" s="42">
        <f t="shared" si="256"/>
        <v>146393</v>
      </c>
      <c r="AA623" s="42"/>
      <c r="AC623" s="42"/>
    </row>
    <row r="624" spans="1:29" s="43" customFormat="1">
      <c r="A624" s="41">
        <f t="shared" si="249"/>
        <v>2001</v>
      </c>
      <c r="B624" s="111"/>
      <c r="C624" s="42">
        <f t="shared" si="250"/>
        <v>13852.149364105737</v>
      </c>
      <c r="D624" s="42">
        <f t="shared" si="251"/>
        <v>75332.168092185384</v>
      </c>
      <c r="E624" s="42">
        <f t="shared" si="252"/>
        <v>145603.49069386011</v>
      </c>
      <c r="G624" s="42">
        <f>AVERAGE(G123:G134)</f>
        <v>1273233.1666666667</v>
      </c>
      <c r="H624" s="42">
        <f>AVERAGE(H123:H134)</f>
        <v>146798.41666666666</v>
      </c>
      <c r="I624" s="42">
        <f>AVERAGE(I123:I134)</f>
        <v>18697.333333333332</v>
      </c>
      <c r="K624" s="42">
        <f t="shared" ref="K624:Q624" si="265">SUM(K123:K134)</f>
        <v>17637016</v>
      </c>
      <c r="L624" s="42">
        <f t="shared" si="265"/>
        <v>11058643</v>
      </c>
      <c r="M624" s="42">
        <f t="shared" si="265"/>
        <v>3870920</v>
      </c>
      <c r="N624" s="42">
        <f t="shared" si="265"/>
        <v>1021967</v>
      </c>
      <c r="O624" s="42">
        <f t="shared" si="265"/>
        <v>2850373</v>
      </c>
      <c r="P624" s="42">
        <f t="shared" si="265"/>
        <v>28139</v>
      </c>
      <c r="Q624" s="42">
        <f t="shared" si="265"/>
        <v>2722397</v>
      </c>
      <c r="R624" s="42"/>
      <c r="S624" s="15">
        <f>[1]RESID!$AQ25</f>
        <v>13837</v>
      </c>
      <c r="T624" s="42">
        <f t="shared" si="254"/>
        <v>13852</v>
      </c>
      <c r="U624" s="42"/>
      <c r="V624" s="15">
        <f>[1]COML!$AS25</f>
        <v>75238</v>
      </c>
      <c r="W624" s="42">
        <f t="shared" si="255"/>
        <v>75332</v>
      </c>
      <c r="X624" s="42"/>
      <c r="Y624" s="15">
        <f>[1]SPA!$AT25</f>
        <v>145450</v>
      </c>
      <c r="Z624" s="42">
        <f t="shared" si="256"/>
        <v>145603</v>
      </c>
      <c r="AA624" s="42"/>
      <c r="AC624" s="42"/>
    </row>
    <row r="625" spans="1:32">
      <c r="A625" s="2">
        <f t="shared" si="249"/>
        <v>2002</v>
      </c>
      <c r="B625" s="111"/>
      <c r="C625" s="15">
        <f t="shared" si="250"/>
        <v>13982.551010816003</v>
      </c>
      <c r="D625" s="15">
        <f t="shared" si="251"/>
        <v>74802.573779140614</v>
      </c>
      <c r="E625" s="15">
        <f t="shared" si="252"/>
        <v>145526.20340855228</v>
      </c>
      <c r="G625" s="15">
        <f>AVERAGE(G135:G146)</f>
        <v>1301374.3333333333</v>
      </c>
      <c r="H625" s="15">
        <f>AVERAGE(H135:H146)</f>
        <v>150530.91666666666</v>
      </c>
      <c r="I625" s="15">
        <f>AVERAGE(I135:I146)</f>
        <v>19162.583333333332</v>
      </c>
      <c r="K625" s="15">
        <f t="shared" ref="K625:Q625" si="266">SUM(K135:K146)</f>
        <v>18196533</v>
      </c>
      <c r="L625" s="15">
        <f t="shared" si="266"/>
        <v>11260100</v>
      </c>
      <c r="M625" s="15">
        <f t="shared" si="266"/>
        <v>3815303</v>
      </c>
      <c r="N625" s="15">
        <f t="shared" si="266"/>
        <v>1001170</v>
      </c>
      <c r="O625" s="15">
        <f t="shared" si="266"/>
        <v>2833890</v>
      </c>
      <c r="P625" s="15">
        <f t="shared" si="266"/>
        <v>28297</v>
      </c>
      <c r="Q625" s="15">
        <f t="shared" si="266"/>
        <v>2788658</v>
      </c>
      <c r="R625" s="42"/>
      <c r="S625" s="15">
        <f>[1]RESID!$AQ26</f>
        <v>13981</v>
      </c>
      <c r="T625" s="15">
        <f t="shared" si="254"/>
        <v>13983</v>
      </c>
      <c r="U625" s="15"/>
      <c r="V625" s="15">
        <f>[1]COML!$AS26</f>
        <v>74780</v>
      </c>
      <c r="W625" s="15">
        <f t="shared" si="255"/>
        <v>74803</v>
      </c>
      <c r="X625" s="15"/>
      <c r="Y625" s="15">
        <f>[1]SPA!$AT26</f>
        <v>145477</v>
      </c>
      <c r="Z625" s="15">
        <f t="shared" si="256"/>
        <v>145526</v>
      </c>
      <c r="AA625" s="15"/>
      <c r="AC625" s="15"/>
    </row>
    <row r="626" spans="1:32">
      <c r="A626" s="2">
        <f t="shared" si="249"/>
        <v>2003</v>
      </c>
      <c r="B626" s="111"/>
      <c r="C626" s="15">
        <f t="shared" si="250"/>
        <v>14220.918887841526</v>
      </c>
      <c r="D626" s="15">
        <f t="shared" si="251"/>
        <v>74507.297562081498</v>
      </c>
      <c r="E626" s="15">
        <f t="shared" si="252"/>
        <v>149161.33228039209</v>
      </c>
      <c r="G626" s="15">
        <f>AVERAGE(G147:G158)</f>
        <v>1332621.8333333333</v>
      </c>
      <c r="H626" s="15">
        <f>AVERAGE(H147:H158)</f>
        <v>154383.75</v>
      </c>
      <c r="I626" s="15">
        <f>AVERAGE(I147:I158)</f>
        <v>19733.083333333332</v>
      </c>
      <c r="K626" s="15">
        <f t="shared" ref="K626:Q626" si="267">SUM(K147:K158)</f>
        <v>18951107</v>
      </c>
      <c r="L626" s="15">
        <f t="shared" si="267"/>
        <v>11502716</v>
      </c>
      <c r="M626" s="15">
        <f t="shared" si="267"/>
        <v>4020327</v>
      </c>
      <c r="N626" s="15">
        <f t="shared" si="267"/>
        <v>1134003</v>
      </c>
      <c r="O626" s="15">
        <f t="shared" si="267"/>
        <v>2866558</v>
      </c>
      <c r="P626" s="15">
        <f t="shared" si="267"/>
        <v>28627</v>
      </c>
      <c r="Q626" s="15">
        <f t="shared" si="267"/>
        <v>2943413</v>
      </c>
      <c r="R626" s="42"/>
      <c r="S626" s="15">
        <f>[1]RESID!$AQ27</f>
        <v>14228</v>
      </c>
      <c r="T626" s="15">
        <f t="shared" si="254"/>
        <v>14221</v>
      </c>
      <c r="U626" s="15"/>
      <c r="V626" s="15">
        <f>[1]COML!$AS27</f>
        <v>74551</v>
      </c>
      <c r="W626" s="15">
        <f t="shared" si="255"/>
        <v>74507</v>
      </c>
      <c r="X626" s="15"/>
      <c r="Y626" s="15">
        <f>[1]SPA!$AT27</f>
        <v>149215</v>
      </c>
      <c r="Z626" s="15">
        <f t="shared" si="256"/>
        <v>149161</v>
      </c>
      <c r="AA626" s="15"/>
      <c r="AC626" s="15"/>
    </row>
    <row r="627" spans="1:32">
      <c r="A627" s="2">
        <f t="shared" si="249"/>
        <v>2004</v>
      </c>
      <c r="B627" s="111"/>
      <c r="C627" s="15">
        <f t="shared" si="250"/>
        <v>14378.859051863377</v>
      </c>
      <c r="D627" s="15">
        <f t="shared" si="251"/>
        <v>74612.450057690483</v>
      </c>
      <c r="E627" s="15">
        <f t="shared" si="252"/>
        <v>148268.2235500832</v>
      </c>
      <c r="F627" s="15"/>
      <c r="G627" s="15">
        <f>AVERAGE(G159:G170)</f>
        <v>1364518</v>
      </c>
      <c r="H627" s="15">
        <f>AVERAGE(H159:H170)</f>
        <v>158762</v>
      </c>
      <c r="I627" s="15">
        <f>AVERAGE(I159:I170)</f>
        <v>20547.333333333332</v>
      </c>
      <c r="J627" s="14"/>
      <c r="K627" s="163">
        <v>19620211.995730512</v>
      </c>
      <c r="L627" s="163">
        <v>11845621.796059055</v>
      </c>
      <c r="M627" s="163">
        <v>4079888.4853835646</v>
      </c>
      <c r="N627" s="163">
        <f>SUM(N159:N170)</f>
        <v>1232566</v>
      </c>
      <c r="O627" s="163">
        <f>SUM(O159:O170)+32717</f>
        <v>2868777</v>
      </c>
      <c r="P627" s="163">
        <v>28149.68281525054</v>
      </c>
      <c r="Q627" s="163">
        <v>3046516.6120247431</v>
      </c>
      <c r="R627" s="42"/>
      <c r="S627" s="15">
        <f>[1]RESID!$AQ28</f>
        <v>14345</v>
      </c>
      <c r="T627" s="15">
        <f t="shared" si="254"/>
        <v>14379</v>
      </c>
      <c r="U627" s="15"/>
      <c r="V627" s="15">
        <f>[1]COML!$AS28</f>
        <v>74198</v>
      </c>
      <c r="W627" s="15">
        <f t="shared" si="255"/>
        <v>74612</v>
      </c>
      <c r="X627" s="15"/>
      <c r="Y627" s="15">
        <f>[1]SPA!$AT28</f>
        <v>147298</v>
      </c>
      <c r="Z627" s="15">
        <f t="shared" si="256"/>
        <v>148268</v>
      </c>
      <c r="AA627" s="15"/>
      <c r="AC627" s="15"/>
      <c r="AD627" s="15"/>
      <c r="AE627" s="15"/>
      <c r="AF627" s="15"/>
    </row>
    <row r="628" spans="1:32">
      <c r="A628" s="268">
        <f t="shared" si="249"/>
        <v>2005</v>
      </c>
      <c r="B628" s="111"/>
      <c r="C628" s="15">
        <f t="shared" si="250"/>
        <v>14106.915587861877</v>
      </c>
      <c r="D628" s="15">
        <f t="shared" si="251"/>
        <v>74263.877534929852</v>
      </c>
      <c r="E628" s="15">
        <f t="shared" si="252"/>
        <v>151615.17433216632</v>
      </c>
      <c r="F628" s="15"/>
      <c r="G628" s="15">
        <f>AVERAGE(G171:G182)</f>
        <v>1391953.25</v>
      </c>
      <c r="H628" s="15">
        <f>AVERAGE(H171:H182)</f>
        <v>160655.33333333334</v>
      </c>
      <c r="I628" s="15">
        <f>AVERAGE(I171:I182)</f>
        <v>20851</v>
      </c>
      <c r="J628" s="14"/>
      <c r="K628" s="163">
        <f t="shared" ref="K628:Q628" si="268">SUM(K171:K182)</f>
        <v>19636167</v>
      </c>
      <c r="L628" s="163">
        <f t="shared" si="268"/>
        <v>11930888</v>
      </c>
      <c r="M628" s="163">
        <f t="shared" si="268"/>
        <v>4140147</v>
      </c>
      <c r="N628" s="15">
        <f t="shared" si="268"/>
        <v>1272348</v>
      </c>
      <c r="O628" s="15">
        <f t="shared" si="268"/>
        <v>2867523</v>
      </c>
      <c r="P628" s="163">
        <f t="shared" si="268"/>
        <v>27389</v>
      </c>
      <c r="Q628" s="163">
        <f t="shared" si="268"/>
        <v>3161328</v>
      </c>
      <c r="R628" s="42"/>
      <c r="S628" s="15">
        <f>[1]RESID!$AQ29</f>
        <v>14056</v>
      </c>
      <c r="T628" s="15">
        <f t="shared" si="254"/>
        <v>14107</v>
      </c>
      <c r="U628" s="28"/>
      <c r="V628" s="15">
        <f>[1]COML!$AS29</f>
        <v>74104</v>
      </c>
      <c r="W628" s="15">
        <f t="shared" si="255"/>
        <v>74264</v>
      </c>
      <c r="X628" s="15"/>
      <c r="Y628" s="15">
        <f>[1]SPA!$AT29</f>
        <v>151412</v>
      </c>
      <c r="Z628" s="15">
        <f t="shared" si="256"/>
        <v>151615</v>
      </c>
      <c r="AA628" s="15"/>
      <c r="AC628" s="15"/>
      <c r="AD628" s="15"/>
      <c r="AE628" s="15"/>
      <c r="AF628" s="15"/>
    </row>
    <row r="629" spans="1:32">
      <c r="A629" s="143">
        <f t="shared" si="249"/>
        <v>2006</v>
      </c>
      <c r="B629" s="111"/>
      <c r="C629" s="15">
        <f t="shared" si="250"/>
        <v>14045.905759720712</v>
      </c>
      <c r="D629" s="15">
        <f t="shared" si="251"/>
        <v>73783.108032553282</v>
      </c>
      <c r="E629" s="15">
        <f t="shared" si="252"/>
        <v>152268.53404243707</v>
      </c>
      <c r="F629" s="15"/>
      <c r="G629" s="15">
        <f>AVERAGE(G183:G194)</f>
        <v>1425144.3333333333</v>
      </c>
      <c r="H629" s="15">
        <f>AVERAGE(H183:H194)</f>
        <v>162461.83333333334</v>
      </c>
      <c r="I629" s="15">
        <f>AVERAGE(I183:I194)</f>
        <v>21372.833333333332</v>
      </c>
      <c r="J629" s="14"/>
      <c r="K629" s="269">
        <f t="shared" ref="K629:Q629" si="269">SUM(K183:K194)</f>
        <v>20017443</v>
      </c>
      <c r="L629" s="163">
        <f t="shared" si="269"/>
        <v>11986939</v>
      </c>
      <c r="M629" s="163">
        <f t="shared" si="269"/>
        <v>4142118</v>
      </c>
      <c r="N629" s="15">
        <f t="shared" si="269"/>
        <v>1251477</v>
      </c>
      <c r="O629" s="15">
        <f t="shared" si="269"/>
        <v>2908546</v>
      </c>
      <c r="P629" s="163">
        <f t="shared" si="269"/>
        <v>26650</v>
      </c>
      <c r="Q629" s="163">
        <f t="shared" si="269"/>
        <v>3254410</v>
      </c>
      <c r="R629" s="42"/>
      <c r="S629" s="15">
        <f>[1]RESID!$AQ30</f>
        <v>13981</v>
      </c>
      <c r="T629" s="15">
        <f t="shared" si="254"/>
        <v>14046</v>
      </c>
      <c r="U629" s="28"/>
      <c r="V629" s="15">
        <f>[1]COML!$AS30</f>
        <v>73642</v>
      </c>
      <c r="W629" s="15">
        <f t="shared" si="255"/>
        <v>73783</v>
      </c>
      <c r="X629" s="28"/>
      <c r="Y629" s="15">
        <f>[1]SPA!$AT30</f>
        <v>151990</v>
      </c>
      <c r="Z629" s="15">
        <f t="shared" si="256"/>
        <v>152269</v>
      </c>
      <c r="AA629" s="28"/>
      <c r="AC629" s="28"/>
      <c r="AD629" s="28"/>
      <c r="AE629" s="28"/>
      <c r="AF629" s="28"/>
    </row>
    <row r="630" spans="1:32">
      <c r="A630" s="265">
        <f t="shared" si="249"/>
        <v>2007</v>
      </c>
      <c r="B630" s="111"/>
      <c r="C630" s="15">
        <f t="shared" si="250"/>
        <v>13940.539633584236</v>
      </c>
      <c r="D630" s="15">
        <f t="shared" si="251"/>
        <v>74435.092444404436</v>
      </c>
      <c r="E630" s="15">
        <f t="shared" si="252"/>
        <v>149031.28692140881</v>
      </c>
      <c r="F630" s="15"/>
      <c r="G630" s="15">
        <f>AVERAGE(G195:G206)</f>
        <v>1447272.1666666667</v>
      </c>
      <c r="H630" s="15">
        <f>AVERAGE(H195:H206)</f>
        <v>162872.66666666666</v>
      </c>
      <c r="I630" s="15">
        <f>AVERAGE(I195:I206)</f>
        <v>22288.333333333332</v>
      </c>
      <c r="J630" s="14"/>
      <c r="K630" s="163">
        <f t="shared" ref="K630:Q630" si="270">SUM(K195:K206)</f>
        <v>20175755</v>
      </c>
      <c r="L630" s="163">
        <f t="shared" si="270"/>
        <v>12123442</v>
      </c>
      <c r="M630" s="163">
        <f t="shared" si="270"/>
        <v>3807483</v>
      </c>
      <c r="N630" s="15">
        <f t="shared" si="270"/>
        <v>1086151</v>
      </c>
      <c r="O630" s="15">
        <f t="shared" si="270"/>
        <v>2733252</v>
      </c>
      <c r="P630" s="163">
        <f t="shared" si="270"/>
        <v>26102</v>
      </c>
      <c r="Q630" s="163">
        <f t="shared" si="270"/>
        <v>3321659</v>
      </c>
      <c r="R630" s="42"/>
      <c r="S630" s="15">
        <f>[1]RESID!$AQ31</f>
        <v>13983</v>
      </c>
      <c r="T630" s="15">
        <f t="shared" si="254"/>
        <v>13941</v>
      </c>
      <c r="U630" s="28"/>
      <c r="V630" s="15">
        <f>[1]COML!$AS31</f>
        <v>74451</v>
      </c>
      <c r="W630" s="15">
        <f t="shared" si="255"/>
        <v>74435</v>
      </c>
      <c r="X630" s="28"/>
      <c r="Y630" s="15">
        <f>[1]SPA!$AT31</f>
        <v>148980</v>
      </c>
      <c r="Z630" s="15">
        <f t="shared" si="256"/>
        <v>149031</v>
      </c>
      <c r="AA630" s="28"/>
      <c r="AC630" s="28"/>
      <c r="AD630" s="28"/>
      <c r="AE630" s="28"/>
      <c r="AF630" s="28"/>
    </row>
    <row r="631" spans="1:32">
      <c r="A631" s="2">
        <f t="shared" si="249"/>
        <v>2008</v>
      </c>
      <c r="B631" s="111"/>
      <c r="C631" s="15">
        <f t="shared" si="250"/>
        <v>13481.131627360761</v>
      </c>
      <c r="D631" s="15">
        <f t="shared" si="251"/>
        <v>74884.45833613156</v>
      </c>
      <c r="E631" s="15">
        <f t="shared" si="252"/>
        <v>142746.95607862697</v>
      </c>
      <c r="F631" s="15"/>
      <c r="G631" s="15">
        <f>AVERAGE(G207:G218)</f>
        <v>1447375.75</v>
      </c>
      <c r="H631" s="15">
        <f>AVERAGE(H207:H218)</f>
        <v>162553.91666666666</v>
      </c>
      <c r="I631" s="15">
        <f>AVERAGE(I207:I218)</f>
        <v>23058.25</v>
      </c>
      <c r="J631" s="14"/>
      <c r="K631" s="163">
        <f t="shared" ref="K631:Q631" si="271">SUM(K207:K218)</f>
        <v>19512263</v>
      </c>
      <c r="L631" s="163">
        <f t="shared" si="271"/>
        <v>12172762</v>
      </c>
      <c r="M631" s="163">
        <f t="shared" si="271"/>
        <v>3801436</v>
      </c>
      <c r="N631" s="15">
        <f t="shared" si="271"/>
        <v>1233503</v>
      </c>
      <c r="O631" s="15">
        <f t="shared" si="271"/>
        <v>2552793</v>
      </c>
      <c r="P631" s="163">
        <f t="shared" si="271"/>
        <v>26264</v>
      </c>
      <c r="Q631" s="163">
        <f t="shared" si="271"/>
        <v>3291495</v>
      </c>
      <c r="R631" s="42"/>
      <c r="S631" s="15">
        <f>[1]RESID!$AQ32</f>
        <v>13466</v>
      </c>
      <c r="T631" s="15">
        <f t="shared" si="254"/>
        <v>13481</v>
      </c>
      <c r="U631" s="15">
        <v>13379.198279293203</v>
      </c>
      <c r="V631" s="15">
        <f>[1]COML!$AS32</f>
        <v>74878</v>
      </c>
      <c r="W631" s="15">
        <f t="shared" si="255"/>
        <v>74884</v>
      </c>
      <c r="X631" s="15">
        <v>75160.797342192687</v>
      </c>
      <c r="Y631" s="15">
        <f>[1]SPA!$AT32</f>
        <v>142724</v>
      </c>
      <c r="Z631" s="15">
        <f t="shared" si="256"/>
        <v>142747</v>
      </c>
      <c r="AA631" s="15">
        <v>144503.58026298659</v>
      </c>
      <c r="AC631" s="15"/>
      <c r="AD631" s="15"/>
      <c r="AE631" s="15"/>
      <c r="AF631" s="15"/>
    </row>
    <row r="632" spans="1:32">
      <c r="A632" s="2">
        <f t="shared" si="249"/>
        <v>2009</v>
      </c>
      <c r="B632" s="111"/>
      <c r="C632" s="15">
        <f t="shared" si="250"/>
        <v>13141.585914593888</v>
      </c>
      <c r="D632" s="15">
        <f t="shared" si="251"/>
        <v>72803.643164159366</v>
      </c>
      <c r="E632" s="15">
        <f t="shared" si="252"/>
        <v>137162.61516578871</v>
      </c>
      <c r="F632" s="15"/>
      <c r="G632" s="15">
        <f>AVERAGE(G219:G230)</f>
        <v>1440976.0833333333</v>
      </c>
      <c r="H632" s="15">
        <f>AVERAGE(H219:H230)</f>
        <v>161306.66666666666</v>
      </c>
      <c r="I632" s="15">
        <f>AVERAGE(I219:I230)</f>
        <v>23317.833333333332</v>
      </c>
      <c r="J632" s="14"/>
      <c r="K632" s="163">
        <f t="shared" ref="K632:Q632" si="272">SUM(K219:K230)</f>
        <v>18936711</v>
      </c>
      <c r="L632" s="163">
        <f t="shared" si="272"/>
        <v>11743713</v>
      </c>
      <c r="M632" s="163">
        <f t="shared" si="272"/>
        <v>3286833</v>
      </c>
      <c r="N632" s="15">
        <f t="shared" si="272"/>
        <v>1082467</v>
      </c>
      <c r="O632" s="15">
        <f t="shared" si="272"/>
        <v>2202921</v>
      </c>
      <c r="P632" s="163">
        <f t="shared" si="272"/>
        <v>25954</v>
      </c>
      <c r="Q632" s="163">
        <f t="shared" si="272"/>
        <v>3198335</v>
      </c>
      <c r="R632" s="42"/>
      <c r="S632" s="15">
        <f>[1]RESID!$AQ33</f>
        <v>13138</v>
      </c>
      <c r="T632" s="15">
        <f t="shared" si="254"/>
        <v>13142</v>
      </c>
      <c r="U632" s="15">
        <v>13554.196541206835</v>
      </c>
      <c r="V632" s="15">
        <f>[1]COML!$AS33</f>
        <v>72766</v>
      </c>
      <c r="W632" s="15">
        <f t="shared" si="255"/>
        <v>72804</v>
      </c>
      <c r="X632" s="15">
        <v>72532.990653057714</v>
      </c>
      <c r="Y632" s="15">
        <f>[1]SPA!$AT33</f>
        <v>136997</v>
      </c>
      <c r="Z632" s="15">
        <f t="shared" si="256"/>
        <v>137163</v>
      </c>
      <c r="AA632" s="15">
        <v>143859.12834591628</v>
      </c>
      <c r="AC632" s="15"/>
      <c r="AD632" s="15"/>
      <c r="AE632" s="15"/>
      <c r="AF632" s="15"/>
    </row>
    <row r="633" spans="1:32">
      <c r="A633" s="2">
        <f t="shared" si="249"/>
        <v>2010</v>
      </c>
      <c r="B633" s="111"/>
      <c r="C633" s="15">
        <f t="shared" si="250"/>
        <v>12632.990723162478</v>
      </c>
      <c r="D633" s="15">
        <f t="shared" si="251"/>
        <v>72605.523295754479</v>
      </c>
      <c r="E633" s="15">
        <f t="shared" si="252"/>
        <v>136697.76815916522</v>
      </c>
      <c r="F633" s="15"/>
      <c r="G633" s="15">
        <f>AVERAGE(G231:G242)</f>
        <v>1445212.3333333333</v>
      </c>
      <c r="H633" s="15">
        <f>AVERAGE(H231:H242)</f>
        <v>161334.83333333334</v>
      </c>
      <c r="I633" s="15">
        <f>AVERAGE(I231:I242)</f>
        <v>23526.916666666668</v>
      </c>
      <c r="J633" s="14"/>
      <c r="K633" s="163">
        <f t="shared" ref="K633:Q633" si="273">SUM(K231:K242)</f>
        <v>18257354</v>
      </c>
      <c r="L633" s="163">
        <f t="shared" si="273"/>
        <v>11713800</v>
      </c>
      <c r="M633" s="163">
        <f t="shared" si="273"/>
        <v>3230160</v>
      </c>
      <c r="N633" s="15">
        <f t="shared" si="273"/>
        <v>988599</v>
      </c>
      <c r="O633" s="15">
        <f t="shared" si="273"/>
        <v>2230745</v>
      </c>
      <c r="P633" s="163">
        <f t="shared" si="273"/>
        <v>25784</v>
      </c>
      <c r="Q633" s="163">
        <f t="shared" si="273"/>
        <v>3216077</v>
      </c>
      <c r="R633" s="42"/>
      <c r="S633" s="15">
        <f>[1]RESID!$AQ34</f>
        <v>12579</v>
      </c>
      <c r="T633" s="15">
        <f t="shared" si="254"/>
        <v>12633</v>
      </c>
      <c r="U633" s="15">
        <v>13422.823081824696</v>
      </c>
      <c r="V633" s="15">
        <f>[1]COML!$AS34</f>
        <v>72453</v>
      </c>
      <c r="W633" s="15">
        <f t="shared" si="255"/>
        <v>72606</v>
      </c>
      <c r="X633" s="15">
        <v>72393.185075424481</v>
      </c>
      <c r="Y633" s="15">
        <f>[1]SPA!$AT34</f>
        <v>136442</v>
      </c>
      <c r="Z633" s="15">
        <f t="shared" si="256"/>
        <v>136698</v>
      </c>
      <c r="AA633" s="15">
        <v>143841.59469003955</v>
      </c>
      <c r="AC633" s="15"/>
      <c r="AD633" s="15"/>
      <c r="AE633" s="15"/>
      <c r="AF633" s="15"/>
    </row>
    <row r="634" spans="1:32">
      <c r="A634" s="2">
        <f t="shared" si="249"/>
        <v>2011</v>
      </c>
      <c r="B634" s="111"/>
      <c r="C634" s="15">
        <f t="shared" si="250"/>
        <v>12775.181502064806</v>
      </c>
      <c r="D634" s="15">
        <f t="shared" si="251"/>
        <v>72630.48588536508</v>
      </c>
      <c r="E634" s="15">
        <f t="shared" si="252"/>
        <v>134290.81841107932</v>
      </c>
      <c r="F634" s="15"/>
      <c r="G634" s="15">
        <f>AVERAGE(G243:G254)</f>
        <v>1452497.25</v>
      </c>
      <c r="H634" s="15">
        <f>AVERAGE(H243:H254)</f>
        <v>162219.33333333334</v>
      </c>
      <c r="I634" s="15">
        <f>AVERAGE(I243:I254)</f>
        <v>23659.666666666668</v>
      </c>
      <c r="J634" s="14"/>
      <c r="K634" s="269">
        <f>SUM(K243:K254)</f>
        <v>18555916</v>
      </c>
      <c r="L634" s="163">
        <f t="shared" ref="L634:Q634" si="274">SUM(L243:L254)</f>
        <v>11782069</v>
      </c>
      <c r="M634" s="163">
        <f t="shared" si="274"/>
        <v>3233294</v>
      </c>
      <c r="N634" s="15">
        <f t="shared" si="274"/>
        <v>1108025</v>
      </c>
      <c r="O634" s="15">
        <f t="shared" si="274"/>
        <v>2134713</v>
      </c>
      <c r="P634" s="163">
        <f t="shared" si="274"/>
        <v>24895</v>
      </c>
      <c r="Q634" s="163">
        <f t="shared" si="274"/>
        <v>3177276</v>
      </c>
      <c r="R634" s="42"/>
      <c r="S634" s="15">
        <f>[1]RESID!$AQ35</f>
        <v>12776</v>
      </c>
      <c r="T634" s="15">
        <f t="shared" si="254"/>
        <v>12775</v>
      </c>
      <c r="U634" s="15">
        <v>13586.732184845405</v>
      </c>
      <c r="V634" s="15">
        <f>[1]COML!$AS35</f>
        <v>72697</v>
      </c>
      <c r="W634" s="15">
        <f t="shared" si="255"/>
        <v>72630</v>
      </c>
      <c r="X634" s="15">
        <v>72735.059796460337</v>
      </c>
      <c r="Y634" s="15">
        <f>[1]SPA!$AT35</f>
        <v>134403</v>
      </c>
      <c r="Z634" s="15">
        <f t="shared" si="256"/>
        <v>134291</v>
      </c>
      <c r="AA634" s="15">
        <v>143980.47840475891</v>
      </c>
      <c r="AC634" s="15"/>
      <c r="AD634" s="15"/>
      <c r="AE634" s="15"/>
      <c r="AF634" s="15"/>
    </row>
    <row r="635" spans="1:32">
      <c r="A635" s="2">
        <f t="shared" si="249"/>
        <v>2012</v>
      </c>
      <c r="B635" s="111"/>
      <c r="C635" s="15">
        <f>K635/G635*1000</f>
        <v>12732.617132663054</v>
      </c>
      <c r="D635" s="15">
        <f>L635/H635*1000</f>
        <v>71207.799422453754</v>
      </c>
      <c r="E635" s="15">
        <f>Q635/I635*1000</f>
        <v>134266.54876376016</v>
      </c>
      <c r="F635" s="15"/>
      <c r="G635" s="15">
        <f>AVERAGE(G255:G266)</f>
        <v>1464153.5833333333</v>
      </c>
      <c r="H635" s="15">
        <f>AVERAGE(H255:H266)</f>
        <v>163507.83333333334</v>
      </c>
      <c r="I635" s="15">
        <f>AVERAGE(I255:I266)</f>
        <v>23936.833333333332</v>
      </c>
      <c r="J635" s="14"/>
      <c r="K635" s="269">
        <f>SUM(K255:K266)</f>
        <v>18642507</v>
      </c>
      <c r="L635" s="163">
        <f t="shared" ref="L635:Q635" si="275">SUM(L255:L266)</f>
        <v>11643033</v>
      </c>
      <c r="M635" s="163">
        <f t="shared" si="275"/>
        <v>3151700</v>
      </c>
      <c r="N635" s="15">
        <f t="shared" si="275"/>
        <v>1052718</v>
      </c>
      <c r="O635" s="15">
        <f t="shared" si="275"/>
        <v>2107534</v>
      </c>
      <c r="P635" s="163">
        <f t="shared" si="275"/>
        <v>25001</v>
      </c>
      <c r="Q635" s="163">
        <f t="shared" si="275"/>
        <v>3213916</v>
      </c>
      <c r="R635" s="42"/>
      <c r="S635" s="15"/>
      <c r="T635" s="15">
        <f>ROUND(K635/G635*1000,0)</f>
        <v>12733</v>
      </c>
      <c r="U635" s="15">
        <v>13861.651158349803</v>
      </c>
      <c r="V635" s="15"/>
      <c r="W635" s="15">
        <f t="shared" si="255"/>
        <v>71208</v>
      </c>
      <c r="X635" s="15">
        <v>72632.64419232597</v>
      </c>
      <c r="Y635" s="15"/>
      <c r="Z635" s="15">
        <f t="shared" si="256"/>
        <v>134267</v>
      </c>
      <c r="AA635" s="15">
        <v>144509.93758212877</v>
      </c>
      <c r="AC635" s="15"/>
      <c r="AD635" s="15"/>
      <c r="AE635" s="15"/>
      <c r="AF635" s="15"/>
    </row>
    <row r="636" spans="1:32">
      <c r="A636" s="2">
        <f t="shared" si="249"/>
        <v>2013</v>
      </c>
      <c r="B636" s="111"/>
      <c r="C636" s="28">
        <f t="shared" ref="C636:C643" si="276">K636/G636*1000</f>
        <v>12428.990690410013</v>
      </c>
      <c r="D636" s="28">
        <f t="shared" ref="D636:D643" si="277">L636/H636*1000</f>
        <v>70033.413210507468</v>
      </c>
      <c r="E636" s="28">
        <f t="shared" ref="E636:E643" si="278">Q636/I636*1000</f>
        <v>130066.11244577334</v>
      </c>
      <c r="F636" s="15"/>
      <c r="G636" s="28">
        <f>AVERAGE(G267:G278)</f>
        <v>1479772.3691426525</v>
      </c>
      <c r="H636" s="28">
        <f>AVERAGE(H267:H278)</f>
        <v>165184.16666666666</v>
      </c>
      <c r="I636" s="28">
        <f>AVERAGE(I267:I278)</f>
        <v>24107.916666666668</v>
      </c>
      <c r="J636" s="255">
        <f t="shared" ref="J636:Q636" si="279">SUM(J267:J278)</f>
        <v>36338893</v>
      </c>
      <c r="K636" s="255">
        <f t="shared" si="279"/>
        <v>18392077</v>
      </c>
      <c r="L636" s="28">
        <f t="shared" si="279"/>
        <v>11568411</v>
      </c>
      <c r="M636" s="28">
        <f t="shared" si="279"/>
        <v>3218031</v>
      </c>
      <c r="N636" s="28">
        <f t="shared" si="279"/>
        <v>1069099</v>
      </c>
      <c r="O636" s="28">
        <f t="shared" si="279"/>
        <v>2109576</v>
      </c>
      <c r="P636" s="28">
        <f t="shared" si="279"/>
        <v>24751</v>
      </c>
      <c r="Q636" s="28">
        <f t="shared" si="279"/>
        <v>3135623</v>
      </c>
      <c r="R636" s="42"/>
      <c r="S636" s="28"/>
      <c r="T636" s="28">
        <f t="shared" ref="T636:T643" si="280">ROUND(K636/G636*1000,0)</f>
        <v>12429</v>
      </c>
      <c r="U636" s="28">
        <v>13923.831085388187</v>
      </c>
      <c r="V636" s="28"/>
      <c r="W636" s="28">
        <f t="shared" si="255"/>
        <v>70033</v>
      </c>
      <c r="X636" s="28">
        <v>72281.479966131941</v>
      </c>
      <c r="Y636" s="28"/>
      <c r="Z636" s="28">
        <f t="shared" si="256"/>
        <v>130066</v>
      </c>
      <c r="AA636" s="28">
        <v>144908.0777710964</v>
      </c>
      <c r="AC636" s="28"/>
      <c r="AD636" s="28"/>
      <c r="AE636" s="28"/>
      <c r="AF636" s="28"/>
    </row>
    <row r="637" spans="1:32">
      <c r="A637" s="2">
        <f t="shared" si="249"/>
        <v>2014</v>
      </c>
      <c r="B637" s="111"/>
      <c r="C637" s="28">
        <f t="shared" si="276"/>
        <v>12405.078851536162</v>
      </c>
      <c r="D637" s="28">
        <f t="shared" si="277"/>
        <v>69517.027598223489</v>
      </c>
      <c r="E637" s="28">
        <f t="shared" si="278"/>
        <v>128295.92549476135</v>
      </c>
      <c r="F637" s="15"/>
      <c r="G637" s="28">
        <f>AVERAGE(G279:G290)</f>
        <v>1497279.9626904374</v>
      </c>
      <c r="H637" s="28">
        <f>AVERAGE(H279:H290)</f>
        <v>167106.16666666666</v>
      </c>
      <c r="I637" s="28">
        <f>AVERAGE(I279:I290)</f>
        <v>24338.333333333332</v>
      </c>
      <c r="J637" s="28">
        <f t="shared" ref="J637:Q637" si="281">SUM(J279:J290)</f>
        <v>36490057</v>
      </c>
      <c r="K637" s="255">
        <f t="shared" si="281"/>
        <v>18573876</v>
      </c>
      <c r="L637" s="28">
        <f t="shared" si="281"/>
        <v>11616724</v>
      </c>
      <c r="M637" s="28">
        <f t="shared" si="281"/>
        <v>3152620</v>
      </c>
      <c r="N637" s="28">
        <f t="shared" si="281"/>
        <v>1083000</v>
      </c>
      <c r="O637" s="28">
        <f t="shared" si="281"/>
        <v>2069620</v>
      </c>
      <c r="P637" s="28">
        <f t="shared" si="281"/>
        <v>24328</v>
      </c>
      <c r="Q637" s="28">
        <f t="shared" si="281"/>
        <v>3122509</v>
      </c>
      <c r="R637" s="42"/>
      <c r="S637" s="28"/>
      <c r="T637" s="28">
        <f t="shared" si="280"/>
        <v>12405</v>
      </c>
      <c r="U637" s="28">
        <v>13898.783546614994</v>
      </c>
      <c r="V637" s="28"/>
      <c r="W637" s="28">
        <f t="shared" si="255"/>
        <v>69517</v>
      </c>
      <c r="X637" s="28">
        <v>71932.042459532502</v>
      </c>
      <c r="Y637" s="28"/>
      <c r="Z637" s="28">
        <f t="shared" si="256"/>
        <v>128296</v>
      </c>
      <c r="AA637" s="28">
        <v>145378.39001291434</v>
      </c>
      <c r="AC637" s="28"/>
      <c r="AD637" s="28"/>
      <c r="AE637" s="28"/>
      <c r="AF637" s="28"/>
    </row>
    <row r="638" spans="1:32">
      <c r="A638" s="2">
        <f t="shared" si="249"/>
        <v>2015</v>
      </c>
      <c r="B638" s="111"/>
      <c r="C638" s="28">
        <f t="shared" si="276"/>
        <v>12387.585824724283</v>
      </c>
      <c r="D638" s="28">
        <f t="shared" si="277"/>
        <v>69366.030947055347</v>
      </c>
      <c r="E638" s="28">
        <f t="shared" si="278"/>
        <v>128268.06043593805</v>
      </c>
      <c r="F638" s="15"/>
      <c r="G638" s="28">
        <f>AVERAGE(G291:G302)</f>
        <v>1520915.6381703084</v>
      </c>
      <c r="H638" s="28">
        <f>AVERAGE(H291:H302)</f>
        <v>169628.41666666666</v>
      </c>
      <c r="I638" s="28">
        <f>AVERAGE(I291:I302)</f>
        <v>24521.833333333332</v>
      </c>
      <c r="J638" s="28">
        <f t="shared" ref="J638" si="282">SUM(J291:J302)</f>
        <v>36948810</v>
      </c>
      <c r="K638" s="28">
        <f t="shared" ref="K638:Q638" si="283">SUM(K291:K302)</f>
        <v>18840473</v>
      </c>
      <c r="L638" s="28">
        <f t="shared" si="283"/>
        <v>11766450</v>
      </c>
      <c r="M638" s="28">
        <f t="shared" si="283"/>
        <v>3172506</v>
      </c>
      <c r="N638" s="28">
        <f t="shared" si="283"/>
        <v>1144501</v>
      </c>
      <c r="O638" s="28">
        <f t="shared" si="283"/>
        <v>2028005</v>
      </c>
      <c r="P638" s="28">
        <f t="shared" si="283"/>
        <v>24013</v>
      </c>
      <c r="Q638" s="28">
        <f t="shared" si="283"/>
        <v>3145368</v>
      </c>
      <c r="R638" s="42"/>
      <c r="T638" s="28">
        <f t="shared" si="280"/>
        <v>12388</v>
      </c>
      <c r="U638" s="28">
        <v>13769.113287064372</v>
      </c>
      <c r="W638" s="28">
        <f t="shared" si="255"/>
        <v>69366</v>
      </c>
      <c r="X638" s="28">
        <v>71281.14338203131</v>
      </c>
      <c r="Z638" s="28">
        <f t="shared" si="256"/>
        <v>128268</v>
      </c>
      <c r="AA638" s="28">
        <v>145776.75805896524</v>
      </c>
      <c r="AC638" s="28"/>
      <c r="AD638" s="28"/>
      <c r="AE638" s="28"/>
      <c r="AF638" s="28"/>
    </row>
    <row r="639" spans="1:32">
      <c r="A639" s="2">
        <f t="shared" si="249"/>
        <v>2016</v>
      </c>
      <c r="B639" s="111"/>
      <c r="C639" s="28">
        <f t="shared" si="276"/>
        <v>12416.429679129336</v>
      </c>
      <c r="D639" s="28">
        <f t="shared" si="277"/>
        <v>69780.814121190881</v>
      </c>
      <c r="E639" s="28">
        <f t="shared" si="278"/>
        <v>128745.72082565277</v>
      </c>
      <c r="F639" s="15"/>
      <c r="G639" s="28">
        <f>AVERAGE(G303:G314)</f>
        <v>1544619.7897159792</v>
      </c>
      <c r="H639" s="28">
        <f>AVERAGE(H303:H314)</f>
        <v>172185.66666666666</v>
      </c>
      <c r="I639" s="28">
        <f>AVERAGE(I303:I314)</f>
        <v>24683.5</v>
      </c>
      <c r="J639" s="28">
        <f t="shared" ref="J639" si="284">SUM(J303:J314)</f>
        <v>37583418</v>
      </c>
      <c r="K639" s="28">
        <f t="shared" ref="K639:Q639" si="285">SUM(K303:K314)</f>
        <v>19178663</v>
      </c>
      <c r="L639" s="28">
        <f t="shared" si="285"/>
        <v>12015256</v>
      </c>
      <c r="M639" s="28">
        <f t="shared" si="285"/>
        <v>3187904</v>
      </c>
      <c r="N639" s="28">
        <f t="shared" si="285"/>
        <v>1141000</v>
      </c>
      <c r="O639" s="28">
        <f t="shared" si="285"/>
        <v>2046904</v>
      </c>
      <c r="P639" s="28">
        <f t="shared" si="285"/>
        <v>23700</v>
      </c>
      <c r="Q639" s="28">
        <f t="shared" si="285"/>
        <v>3177895</v>
      </c>
      <c r="R639" s="42"/>
      <c r="S639" s="28"/>
      <c r="T639" s="28">
        <f t="shared" si="280"/>
        <v>12416</v>
      </c>
      <c r="U639" s="28">
        <v>13725.981110511762</v>
      </c>
      <c r="V639" s="28"/>
      <c r="W639" s="28">
        <f t="shared" si="255"/>
        <v>69781</v>
      </c>
      <c r="X639" s="28">
        <v>71315.811809703897</v>
      </c>
      <c r="Y639" s="28"/>
      <c r="Z639" s="28">
        <f t="shared" si="256"/>
        <v>128746</v>
      </c>
      <c r="AA639" s="28">
        <v>146284.25465024888</v>
      </c>
      <c r="AC639" s="28"/>
      <c r="AD639" s="28"/>
      <c r="AE639" s="28"/>
    </row>
    <row r="640" spans="1:32">
      <c r="A640" s="2">
        <f t="shared" si="249"/>
        <v>2017</v>
      </c>
      <c r="B640" s="111"/>
      <c r="C640" s="28">
        <f t="shared" si="276"/>
        <v>12428.673999783938</v>
      </c>
      <c r="D640" s="28">
        <f t="shared" si="277"/>
        <v>69814.583956246119</v>
      </c>
      <c r="E640" s="28">
        <f t="shared" si="278"/>
        <v>128834.75937444405</v>
      </c>
      <c r="F640" s="15"/>
      <c r="G640" s="28">
        <f>AVERAGE(G315:G326)</f>
        <v>1568452.2741797625</v>
      </c>
      <c r="H640" s="28">
        <f>AVERAGE(H315:H326)</f>
        <v>174750.25</v>
      </c>
      <c r="I640" s="28">
        <f>AVERAGE(I315:I326)</f>
        <v>24825.916666666668</v>
      </c>
      <c r="J640" s="28">
        <f t="shared" ref="J640" si="286">SUM(J315:J326)</f>
        <v>38074043</v>
      </c>
      <c r="K640" s="28">
        <f t="shared" ref="K640:Q640" si="287">SUM(K315:K326)</f>
        <v>19493782</v>
      </c>
      <c r="L640" s="28">
        <f t="shared" si="287"/>
        <v>12200116</v>
      </c>
      <c r="M640" s="28">
        <f t="shared" si="287"/>
        <v>3158316</v>
      </c>
      <c r="N640" s="28">
        <f t="shared" si="287"/>
        <v>1146000</v>
      </c>
      <c r="O640" s="28">
        <f t="shared" si="287"/>
        <v>2012316</v>
      </c>
      <c r="P640" s="28">
        <f t="shared" si="287"/>
        <v>23388</v>
      </c>
      <c r="Q640" s="28">
        <f t="shared" si="287"/>
        <v>3198441</v>
      </c>
      <c r="R640" s="42"/>
      <c r="S640" s="28"/>
      <c r="T640" s="28">
        <f t="shared" si="280"/>
        <v>12429</v>
      </c>
      <c r="U640" s="28">
        <v>13836.768645558708</v>
      </c>
      <c r="V640" s="28"/>
      <c r="W640" s="28">
        <f t="shared" si="255"/>
        <v>69815</v>
      </c>
      <c r="X640" s="28">
        <v>71482.055671802664</v>
      </c>
      <c r="Y640" s="28"/>
      <c r="Z640" s="28">
        <f t="shared" si="256"/>
        <v>128835</v>
      </c>
      <c r="AA640" s="28">
        <v>146801.29874894521</v>
      </c>
      <c r="AC640" s="28"/>
      <c r="AD640" s="28"/>
      <c r="AE640" s="28"/>
    </row>
    <row r="641" spans="1:31">
      <c r="A641" s="2">
        <f t="shared" si="249"/>
        <v>2018</v>
      </c>
      <c r="B641" s="111"/>
      <c r="C641" s="28">
        <f t="shared" si="276"/>
        <v>12463.448233023202</v>
      </c>
      <c r="D641" s="28">
        <f t="shared" si="277"/>
        <v>69393.500718547555</v>
      </c>
      <c r="E641" s="28">
        <f t="shared" si="278"/>
        <v>129061.66943313551</v>
      </c>
      <c r="F641" s="15"/>
      <c r="G641" s="28">
        <f>AVERAGE(G327:G338)</f>
        <v>1591323.815783933</v>
      </c>
      <c r="H641" s="28">
        <f>AVERAGE(H327:H338)</f>
        <v>177209.33333333334</v>
      </c>
      <c r="I641" s="28">
        <f>AVERAGE(I327:I338)</f>
        <v>24951.583333333332</v>
      </c>
      <c r="J641" s="28">
        <f t="shared" ref="J641" si="288">SUM(J327:J338)</f>
        <v>38624746</v>
      </c>
      <c r="K641" s="28">
        <f>SUM(K327:K338)</f>
        <v>19833382</v>
      </c>
      <c r="L641" s="28">
        <f t="shared" ref="L641:Q641" si="289">SUM(L327:L338)</f>
        <v>12297176</v>
      </c>
      <c r="M641" s="28">
        <f t="shared" si="289"/>
        <v>3250822</v>
      </c>
      <c r="N641" s="28">
        <f t="shared" si="289"/>
        <v>1276000</v>
      </c>
      <c r="O641" s="28">
        <f t="shared" si="289"/>
        <v>1974822</v>
      </c>
      <c r="P641" s="28">
        <f t="shared" si="289"/>
        <v>23073</v>
      </c>
      <c r="Q641" s="28">
        <f t="shared" si="289"/>
        <v>3220293</v>
      </c>
      <c r="R641" s="42"/>
      <c r="S641" s="28"/>
      <c r="T641" s="28">
        <f t="shared" si="280"/>
        <v>12463</v>
      </c>
      <c r="U641" s="28">
        <v>13961.646416111898</v>
      </c>
      <c r="V641" s="28"/>
      <c r="W641" s="28">
        <f t="shared" si="255"/>
        <v>69394</v>
      </c>
      <c r="X641" s="28">
        <v>71719.398264705276</v>
      </c>
      <c r="Y641" s="28"/>
      <c r="Z641" s="28">
        <f t="shared" si="256"/>
        <v>129062</v>
      </c>
      <c r="AA641" s="28">
        <v>147314.83815216218</v>
      </c>
      <c r="AC641" s="28"/>
      <c r="AD641" s="28"/>
      <c r="AE641" s="28"/>
    </row>
    <row r="642" spans="1:31">
      <c r="A642" s="2">
        <f t="shared" si="249"/>
        <v>2019</v>
      </c>
      <c r="B642" s="111"/>
      <c r="C642" s="28">
        <f t="shared" si="276"/>
        <v>12453.137858679815</v>
      </c>
      <c r="D642" s="28">
        <f t="shared" si="277"/>
        <v>69629.385344929629</v>
      </c>
      <c r="E642" s="28">
        <f t="shared" si="278"/>
        <v>129244.51035418357</v>
      </c>
      <c r="F642" s="15"/>
      <c r="G642" s="28">
        <f>AVERAGE(G339:G350)</f>
        <v>1612908.0259077239</v>
      </c>
      <c r="H642" s="28">
        <f>AVERAGE(H339:H350)</f>
        <v>179511.25</v>
      </c>
      <c r="I642" s="28">
        <f>AVERAGE(I339:I350)</f>
        <v>25062.333333333332</v>
      </c>
      <c r="J642" s="28">
        <f t="shared" ref="J642" si="290">SUM(J339:J350)</f>
        <v>39350375</v>
      </c>
      <c r="K642" s="28">
        <f>SUM(K339:K350)</f>
        <v>20085766</v>
      </c>
      <c r="L642" s="28">
        <f t="shared" ref="L642:Q642" si="291">SUM(L339:L350)</f>
        <v>12499258</v>
      </c>
      <c r="M642" s="28">
        <f t="shared" si="291"/>
        <v>3503422</v>
      </c>
      <c r="N642" s="28">
        <f t="shared" si="291"/>
        <v>1576000</v>
      </c>
      <c r="O642" s="28">
        <f t="shared" si="291"/>
        <v>1927422</v>
      </c>
      <c r="P642" s="28">
        <f t="shared" si="291"/>
        <v>22760</v>
      </c>
      <c r="Q642" s="28">
        <f t="shared" si="291"/>
        <v>3239169</v>
      </c>
      <c r="R642" s="42"/>
      <c r="S642" s="28"/>
      <c r="T642" s="28">
        <f t="shared" si="280"/>
        <v>12453</v>
      </c>
      <c r="U642" s="28">
        <v>14128.394099384381</v>
      </c>
      <c r="V642" s="28"/>
      <c r="W642" s="28">
        <f t="shared" si="255"/>
        <v>69629</v>
      </c>
      <c r="X642" s="28">
        <v>71997.279406490488</v>
      </c>
      <c r="Y642" s="28"/>
      <c r="Z642" s="28">
        <f t="shared" si="256"/>
        <v>129245</v>
      </c>
      <c r="AA642" s="28">
        <v>147809.37057991515</v>
      </c>
      <c r="AC642" s="28"/>
      <c r="AD642" s="28"/>
      <c r="AE642" s="28"/>
    </row>
    <row r="643" spans="1:31">
      <c r="A643" s="2">
        <f t="shared" si="249"/>
        <v>2020</v>
      </c>
      <c r="B643" s="111"/>
      <c r="C643" s="28">
        <f t="shared" si="276"/>
        <v>12454.540890154705</v>
      </c>
      <c r="D643" s="28">
        <f t="shared" si="277"/>
        <v>70065.09578951617</v>
      </c>
      <c r="E643" s="28">
        <f t="shared" si="278"/>
        <v>129447.41653418123</v>
      </c>
      <c r="F643" s="15"/>
      <c r="G643" s="28">
        <f>AVERAGE(G351:G362)</f>
        <v>1634061.1171053133</v>
      </c>
      <c r="H643" s="28">
        <f>AVERAGE(H351:H362)</f>
        <v>181752.66666666666</v>
      </c>
      <c r="I643" s="28">
        <f>AVERAGE(I351:I362)</f>
        <v>25160</v>
      </c>
      <c r="J643" s="28">
        <f t="shared" ref="J643" si="292">SUM(J351:J362)</f>
        <v>39982846</v>
      </c>
      <c r="K643" s="28">
        <f t="shared" ref="K643:Q643" si="293">SUM(K351:K362)</f>
        <v>20351481</v>
      </c>
      <c r="L643" s="28">
        <f t="shared" si="293"/>
        <v>12734518</v>
      </c>
      <c r="M643" s="28">
        <f t="shared" si="293"/>
        <v>3617502</v>
      </c>
      <c r="N643" s="28">
        <f t="shared" si="293"/>
        <v>1726002</v>
      </c>
      <c r="O643" s="28">
        <f t="shared" si="293"/>
        <v>1891500</v>
      </c>
      <c r="P643" s="28">
        <f t="shared" si="293"/>
        <v>22448</v>
      </c>
      <c r="Q643" s="28">
        <f t="shared" si="293"/>
        <v>3256897</v>
      </c>
      <c r="R643" s="42"/>
      <c r="S643" s="28"/>
      <c r="T643" s="28">
        <f t="shared" si="280"/>
        <v>12455</v>
      </c>
      <c r="U643" s="28">
        <v>14288.173352101348</v>
      </c>
      <c r="V643" s="28"/>
      <c r="W643" s="28">
        <f t="shared" si="255"/>
        <v>70065</v>
      </c>
      <c r="X643" s="28">
        <v>72219.434138461918</v>
      </c>
      <c r="Y643" s="28"/>
      <c r="Z643" s="28">
        <f t="shared" si="256"/>
        <v>129447</v>
      </c>
      <c r="AA643" s="28">
        <v>148266.8056279312</v>
      </c>
      <c r="AC643" s="28"/>
      <c r="AD643" s="28"/>
      <c r="AE643" s="28"/>
    </row>
    <row r="644" spans="1:31">
      <c r="A644" s="2">
        <f t="shared" si="249"/>
        <v>2021</v>
      </c>
      <c r="B644" s="111"/>
      <c r="C644" s="28">
        <f t="shared" ref="C644:D648" si="294">K644/G644*1000</f>
        <v>12453.590248928855</v>
      </c>
      <c r="D644" s="28">
        <f t="shared" si="294"/>
        <v>70353.293546125875</v>
      </c>
      <c r="E644" s="28">
        <f t="shared" ref="E644:E653" si="295">Q644/I644*1000</f>
        <v>129666.32337796089</v>
      </c>
      <c r="F644" s="15"/>
      <c r="G644" s="28">
        <f>AVERAGE(G363:G374)</f>
        <v>1654508.8274260685</v>
      </c>
      <c r="H644" s="28">
        <f>AVERAGE(H363:H374)</f>
        <v>183908.91666666666</v>
      </c>
      <c r="I644" s="28">
        <f>AVERAGE(I363:I374)</f>
        <v>25246</v>
      </c>
      <c r="J644" s="28">
        <f>SUM(J363:J374)</f>
        <v>40402978</v>
      </c>
      <c r="K644" s="28">
        <f>SUM(K363:K374)</f>
        <v>20604575</v>
      </c>
      <c r="L644" s="28">
        <f t="shared" ref="L644:Q644" si="296">SUM(L363:L374)</f>
        <v>12938598</v>
      </c>
      <c r="M644" s="28">
        <f t="shared" si="296"/>
        <v>3564115</v>
      </c>
      <c r="N644" s="28">
        <f t="shared" si="296"/>
        <v>1726001</v>
      </c>
      <c r="O644" s="28">
        <f t="shared" si="296"/>
        <v>1838114</v>
      </c>
      <c r="P644" s="28">
        <f t="shared" si="296"/>
        <v>22134</v>
      </c>
      <c r="Q644" s="28">
        <f t="shared" si="296"/>
        <v>3273556</v>
      </c>
      <c r="R644" s="42"/>
      <c r="S644" s="28"/>
      <c r="T644" s="28">
        <f>ROUND(K644/G644*1000,0)</f>
        <v>12454</v>
      </c>
      <c r="U644" s="28">
        <v>14366.758774537811</v>
      </c>
      <c r="V644" s="28"/>
      <c r="W644" s="28">
        <f>ROUND(L644/H644*1000,0)</f>
        <v>70353</v>
      </c>
      <c r="X644" s="28">
        <v>72170.946419778877</v>
      </c>
      <c r="Y644" s="28"/>
      <c r="Z644" s="28">
        <f>ROUND(Q644/I644*1000,0)</f>
        <v>129666</v>
      </c>
      <c r="AA644" s="28">
        <v>148624.93173129437</v>
      </c>
      <c r="AC644" s="28"/>
      <c r="AD644" s="28"/>
      <c r="AE644" s="28"/>
    </row>
    <row r="645" spans="1:31">
      <c r="A645" s="2">
        <f t="shared" si="249"/>
        <v>2022</v>
      </c>
      <c r="B645" s="111"/>
      <c r="C645" s="28">
        <f t="shared" si="294"/>
        <v>12485.797259545772</v>
      </c>
      <c r="D645" s="28">
        <f t="shared" si="294"/>
        <v>71177.645229261485</v>
      </c>
      <c r="E645" s="28">
        <f t="shared" si="295"/>
        <v>129875.49076069964</v>
      </c>
      <c r="F645" s="15"/>
      <c r="G645" s="28">
        <f>AVERAGE(G375:G386)</f>
        <v>1674417.1449697691</v>
      </c>
      <c r="H645" s="28">
        <f>AVERAGE(H375:H386)</f>
        <v>185997.58333333334</v>
      </c>
      <c r="I645" s="28">
        <f>AVERAGE(I375:I386)</f>
        <v>25322.083333333332</v>
      </c>
      <c r="J645" s="28">
        <f>SUM(J375:J386)</f>
        <v>40991129</v>
      </c>
      <c r="K645" s="28">
        <f>SUM(K375:K386)</f>
        <v>20906433</v>
      </c>
      <c r="L645" s="28">
        <f t="shared" ref="L645:Q645" si="297">SUM(L375:L386)</f>
        <v>13238870</v>
      </c>
      <c r="M645" s="28">
        <f t="shared" si="297"/>
        <v>3535286</v>
      </c>
      <c r="N645" s="28">
        <f t="shared" si="297"/>
        <v>1726001</v>
      </c>
      <c r="O645" s="28">
        <f t="shared" si="297"/>
        <v>1809285</v>
      </c>
      <c r="P645" s="28">
        <f t="shared" si="297"/>
        <v>21822</v>
      </c>
      <c r="Q645" s="28">
        <f t="shared" si="297"/>
        <v>3288718</v>
      </c>
      <c r="R645" s="42"/>
      <c r="S645" s="28"/>
      <c r="T645" s="28">
        <f>ROUND(K645/G645*1000,0)</f>
        <v>12486</v>
      </c>
      <c r="U645" s="28">
        <v>14434.523661870669</v>
      </c>
      <c r="V645" s="28"/>
      <c r="W645" s="28">
        <f>ROUND(L645/H645*1000,0)</f>
        <v>71178</v>
      </c>
      <c r="X645" s="28">
        <v>72173.743432917749</v>
      </c>
      <c r="Y645" s="28"/>
      <c r="Z645" s="28">
        <f>ROUND(Q645/I645*1000,0)</f>
        <v>129875</v>
      </c>
      <c r="AA645" s="28">
        <v>148951.7627721311</v>
      </c>
      <c r="AC645" s="28"/>
      <c r="AD645" s="28"/>
      <c r="AE645" s="28"/>
    </row>
    <row r="646" spans="1:31">
      <c r="A646" s="2">
        <f t="shared" si="249"/>
        <v>2023</v>
      </c>
      <c r="B646" s="111"/>
      <c r="C646" s="28">
        <f t="shared" si="294"/>
        <v>12520.153420303608</v>
      </c>
      <c r="D646" s="28">
        <f t="shared" si="294"/>
        <v>71597.640670980196</v>
      </c>
      <c r="E646" s="28">
        <f t="shared" si="295"/>
        <v>130005.19255449393</v>
      </c>
      <c r="F646" s="15"/>
      <c r="G646" s="28">
        <f>AVERAGE(G387:G398)</f>
        <v>1693168.0697796068</v>
      </c>
      <c r="H646" s="28">
        <f>AVERAGE(H387:H398)</f>
        <v>187948.91666666666</v>
      </c>
      <c r="I646" s="28">
        <f>AVERAGE(I387:I398)</f>
        <v>25388.916666666668</v>
      </c>
      <c r="J646" s="28">
        <f>SUM(J387:J398)</f>
        <v>41467706</v>
      </c>
      <c r="K646" s="28">
        <f>SUM(K387:K398)</f>
        <v>21198724</v>
      </c>
      <c r="L646" s="28">
        <f t="shared" ref="L646:Q646" si="298">SUM(L387:L398)</f>
        <v>13456699</v>
      </c>
      <c r="M646" s="28">
        <f t="shared" si="298"/>
        <v>3490084</v>
      </c>
      <c r="N646" s="28">
        <f t="shared" si="298"/>
        <v>1726001</v>
      </c>
      <c r="O646" s="28">
        <f t="shared" si="298"/>
        <v>1764083</v>
      </c>
      <c r="P646" s="28">
        <f t="shared" si="298"/>
        <v>21508</v>
      </c>
      <c r="Q646" s="28">
        <f t="shared" si="298"/>
        <v>3300691</v>
      </c>
      <c r="R646" s="42"/>
      <c r="S646" s="28"/>
      <c r="T646" s="28">
        <f>ROUND(K646/G646*1000,0)</f>
        <v>12520</v>
      </c>
      <c r="U646" s="28">
        <v>14449.818404750915</v>
      </c>
      <c r="V646" s="28"/>
      <c r="W646" s="28">
        <f>ROUND(L646/H646*1000,0)</f>
        <v>71598</v>
      </c>
      <c r="X646" s="28">
        <v>72005.68006182379</v>
      </c>
      <c r="Y646" s="28"/>
      <c r="Z646" s="28">
        <f>ROUND(Q646/I646*1000,0)</f>
        <v>130005</v>
      </c>
      <c r="AA646" s="28">
        <v>149200.81115837375</v>
      </c>
      <c r="AC646" s="28"/>
      <c r="AD646" s="28"/>
      <c r="AE646" s="28"/>
    </row>
    <row r="647" spans="1:31">
      <c r="A647" s="2">
        <f t="shared" si="249"/>
        <v>2024</v>
      </c>
      <c r="B647" s="111"/>
      <c r="C647" s="28">
        <f t="shared" si="294"/>
        <v>12546.565380078935</v>
      </c>
      <c r="D647" s="28">
        <f t="shared" si="294"/>
        <v>72334.628235481083</v>
      </c>
      <c r="E647" s="28">
        <f t="shared" si="295"/>
        <v>130162.6726571352</v>
      </c>
      <c r="F647" s="15"/>
      <c r="G647" s="28">
        <f>AVERAGE(G399:G410)</f>
        <v>1711369.1555851849</v>
      </c>
      <c r="H647" s="28">
        <f>AVERAGE(H399:H410)</f>
        <v>189825.58333333334</v>
      </c>
      <c r="I647" s="28">
        <f>AVERAGE(I399:I410)</f>
        <v>25447.833333333332</v>
      </c>
      <c r="J647" s="28">
        <f>SUM(J399:J410)</f>
        <v>41995572</v>
      </c>
      <c r="K647" s="28">
        <f>SUM(K399:K410)</f>
        <v>21471805</v>
      </c>
      <c r="L647" s="28">
        <f t="shared" ref="L647:Q647" si="299">SUM(L399:L410)</f>
        <v>13730963</v>
      </c>
      <c r="M647" s="28">
        <f t="shared" si="299"/>
        <v>3459253</v>
      </c>
      <c r="N647" s="28">
        <f t="shared" si="299"/>
        <v>1726001</v>
      </c>
      <c r="O647" s="28">
        <f t="shared" si="299"/>
        <v>1733252</v>
      </c>
      <c r="P647" s="28">
        <f t="shared" si="299"/>
        <v>21193</v>
      </c>
      <c r="Q647" s="28">
        <f t="shared" si="299"/>
        <v>3312358</v>
      </c>
      <c r="R647" s="42"/>
      <c r="S647" s="28"/>
      <c r="T647" s="28">
        <f>ROUND(K647/G647*1000,0)</f>
        <v>12547</v>
      </c>
      <c r="U647" s="28">
        <v>14468.936586588852</v>
      </c>
      <c r="V647" s="28"/>
      <c r="W647" s="28">
        <f>ROUND(L647/H647*1000,0)</f>
        <v>72335</v>
      </c>
      <c r="X647" s="28">
        <v>71959.642707500097</v>
      </c>
      <c r="Y647" s="28"/>
      <c r="Z647" s="28">
        <f>ROUND(Q647/I647*1000,0)</f>
        <v>130163</v>
      </c>
      <c r="AA647" s="28">
        <v>149453.66707736204</v>
      </c>
      <c r="AC647" s="28"/>
      <c r="AD647" s="28"/>
      <c r="AE647" s="28"/>
    </row>
    <row r="648" spans="1:31">
      <c r="A648" s="2">
        <f t="shared" si="249"/>
        <v>2025</v>
      </c>
      <c r="B648" s="111"/>
      <c r="C648" s="28">
        <f t="shared" si="294"/>
        <v>12554.154516847257</v>
      </c>
      <c r="D648" s="28">
        <f t="shared" si="294"/>
        <v>72796.53005626089</v>
      </c>
      <c r="E648" s="28">
        <f t="shared" si="295"/>
        <v>130336.25276147398</v>
      </c>
      <c r="F648" s="15"/>
      <c r="G648" s="28">
        <f>AVERAGE(G411:G422)</f>
        <v>1728776.2366533615</v>
      </c>
      <c r="H648" s="28">
        <f>AVERAGE(H411:H422)</f>
        <v>191607.33333333334</v>
      </c>
      <c r="I648" s="28">
        <f>AVERAGE(I411:I422)</f>
        <v>25499.666666666668</v>
      </c>
      <c r="J648" s="28">
        <f>SUM(J411:J422)</f>
        <v>42403760</v>
      </c>
      <c r="K648" s="28">
        <f>SUM(K411:K422)</f>
        <v>21703324</v>
      </c>
      <c r="L648" s="28">
        <f t="shared" ref="L648:Q648" si="300">SUM(L411:L422)</f>
        <v>13948349</v>
      </c>
      <c r="M648" s="28">
        <f t="shared" si="300"/>
        <v>3407675</v>
      </c>
      <c r="N648" s="28">
        <f t="shared" si="300"/>
        <v>1726000</v>
      </c>
      <c r="O648" s="28">
        <f t="shared" si="300"/>
        <v>1681675</v>
      </c>
      <c r="P648" s="28">
        <f t="shared" si="300"/>
        <v>20881</v>
      </c>
      <c r="Q648" s="28">
        <f t="shared" si="300"/>
        <v>3323531</v>
      </c>
      <c r="R648" s="42"/>
      <c r="S648" s="28"/>
      <c r="T648" s="28">
        <f>ROUND(K648/G648*1000,0)</f>
        <v>12554</v>
      </c>
      <c r="U648" s="28">
        <v>14559.376065459182</v>
      </c>
      <c r="V648" s="28"/>
      <c r="W648" s="28">
        <f>ROUND(L648/H648*1000,0)</f>
        <v>72797</v>
      </c>
      <c r="X648" s="28">
        <v>71961.592818138713</v>
      </c>
      <c r="Y648" s="28"/>
      <c r="Z648" s="28">
        <f>ROUND(Q648/I648*1000,0)</f>
        <v>130336</v>
      </c>
      <c r="AA648" s="28">
        <v>149709.18253436673</v>
      </c>
      <c r="AC648" s="28"/>
      <c r="AD648" s="28"/>
      <c r="AE648" s="28"/>
    </row>
    <row r="649" spans="1:31">
      <c r="A649" s="2">
        <f t="shared" si="249"/>
        <v>2026</v>
      </c>
      <c r="C649" s="28">
        <f t="shared" ref="C649:D653" si="301">K649/G649*1000</f>
        <v>12560.590938892095</v>
      </c>
      <c r="D649" s="28">
        <f t="shared" si="301"/>
        <v>73186.459443518921</v>
      </c>
      <c r="E649" s="28">
        <f t="shared" si="295"/>
        <v>130578.81499411183</v>
      </c>
      <c r="G649" s="28">
        <f>AVERAGE(G423:G434)</f>
        <v>1745368.9963040624</v>
      </c>
      <c r="H649" s="28">
        <f>AVERAGE(H423:H434)</f>
        <v>193286</v>
      </c>
      <c r="I649" s="28">
        <f>AVERAGE(I423:I434)</f>
        <v>25545.583333333332</v>
      </c>
      <c r="J649" s="28">
        <f>SUM(J423:J434)</f>
        <v>42776124</v>
      </c>
      <c r="K649" s="28">
        <f>SUM(K423:K434)</f>
        <v>21922866</v>
      </c>
      <c r="L649" s="28">
        <f t="shared" ref="L649:Q649" si="302">SUM(L423:L434)</f>
        <v>14145918</v>
      </c>
      <c r="M649" s="28">
        <f t="shared" si="302"/>
        <v>3351060</v>
      </c>
      <c r="N649" s="28">
        <f t="shared" si="302"/>
        <v>1726000</v>
      </c>
      <c r="O649" s="28">
        <f t="shared" si="302"/>
        <v>1625060</v>
      </c>
      <c r="P649" s="28">
        <f t="shared" si="302"/>
        <v>20568</v>
      </c>
      <c r="Q649" s="28">
        <f t="shared" si="302"/>
        <v>3335712</v>
      </c>
      <c r="R649" s="42"/>
      <c r="S649" s="28"/>
      <c r="T649" s="27"/>
      <c r="U649" s="28"/>
      <c r="V649" s="28"/>
      <c r="W649" s="27"/>
      <c r="X649" s="28"/>
      <c r="Y649" s="28"/>
      <c r="Z649" s="27"/>
      <c r="AA649" s="28"/>
      <c r="AC649" s="27"/>
    </row>
    <row r="650" spans="1:31">
      <c r="A650" s="2">
        <f t="shared" si="249"/>
        <v>2027</v>
      </c>
      <c r="C650" s="28">
        <f t="shared" si="301"/>
        <v>12542.887654218956</v>
      </c>
      <c r="D650" s="28">
        <f t="shared" si="301"/>
        <v>73979.227842148015</v>
      </c>
      <c r="E650" s="28">
        <f t="shared" si="295"/>
        <v>130931.59626095169</v>
      </c>
      <c r="G650" s="28">
        <f>AVERAGE(G435:G446)</f>
        <v>1761563.2547396726</v>
      </c>
      <c r="H650" s="28">
        <f>AVERAGE(H435:H446)</f>
        <v>194908.33333333334</v>
      </c>
      <c r="I650" s="28">
        <f>AVERAGE(I435:I446)</f>
        <v>25585.833333333332</v>
      </c>
      <c r="J650" s="28">
        <f>SUM(J435:J446)</f>
        <v>43195854</v>
      </c>
      <c r="K650" s="28">
        <f>SUM(K435:K446)</f>
        <v>22095090</v>
      </c>
      <c r="L650" s="28">
        <f t="shared" ref="L650:Q650" si="303">SUM(L435:L446)</f>
        <v>14419168</v>
      </c>
      <c r="M650" s="28">
        <f t="shared" si="303"/>
        <v>3311349</v>
      </c>
      <c r="N650" s="28">
        <f t="shared" si="303"/>
        <v>1726000</v>
      </c>
      <c r="O650" s="28">
        <f t="shared" si="303"/>
        <v>1585349</v>
      </c>
      <c r="P650" s="28">
        <f t="shared" si="303"/>
        <v>20253</v>
      </c>
      <c r="Q650" s="28">
        <f t="shared" si="303"/>
        <v>3349994</v>
      </c>
      <c r="R650" s="42"/>
      <c r="S650" s="28"/>
      <c r="T650" s="27"/>
      <c r="U650" s="28"/>
      <c r="V650" s="28"/>
      <c r="W650" s="27"/>
      <c r="X650" s="28"/>
      <c r="Y650" s="28"/>
      <c r="Z650" s="27"/>
      <c r="AA650" s="28"/>
      <c r="AC650" s="27"/>
    </row>
    <row r="651" spans="1:31">
      <c r="A651" s="2">
        <f t="shared" si="249"/>
        <v>2028</v>
      </c>
      <c r="C651" s="28">
        <f t="shared" si="301"/>
        <v>12553.723365769609</v>
      </c>
      <c r="D651" s="28">
        <f t="shared" si="301"/>
        <v>75283.826837535496</v>
      </c>
      <c r="E651" s="28">
        <f t="shared" si="295"/>
        <v>131357.68787932012</v>
      </c>
      <c r="G651" s="28">
        <f>AVERAGE(G447:G458)</f>
        <v>1777433.5430110118</v>
      </c>
      <c r="H651" s="28">
        <f>AVERAGE(H447:H458)</f>
        <v>196486</v>
      </c>
      <c r="I651" s="28">
        <f>AVERAGE(I447:I458)</f>
        <v>25621.5</v>
      </c>
      <c r="J651" s="28">
        <f>SUM(J447:J458)</f>
        <v>43788469</v>
      </c>
      <c r="K651" s="28">
        <f>SUM(K447:K458)</f>
        <v>22313409</v>
      </c>
      <c r="L651" s="28">
        <f t="shared" ref="L651:Q651" si="304">SUM(L447:L458)</f>
        <v>14792218</v>
      </c>
      <c r="M651" s="28">
        <f t="shared" si="304"/>
        <v>3297321</v>
      </c>
      <c r="N651" s="28">
        <f t="shared" si="304"/>
        <v>1726000</v>
      </c>
      <c r="O651" s="28">
        <f t="shared" si="304"/>
        <v>1571321</v>
      </c>
      <c r="P651" s="28">
        <f t="shared" si="304"/>
        <v>19940</v>
      </c>
      <c r="Q651" s="28">
        <f t="shared" si="304"/>
        <v>3365581</v>
      </c>
      <c r="R651" s="42"/>
      <c r="S651" s="28"/>
      <c r="T651" s="27"/>
      <c r="U651" s="28"/>
      <c r="V651" s="28"/>
      <c r="W651" s="27"/>
      <c r="X651" s="28"/>
      <c r="Y651" s="28"/>
      <c r="Z651" s="27"/>
      <c r="AA651" s="28"/>
      <c r="AC651" s="27"/>
    </row>
    <row r="652" spans="1:31">
      <c r="A652" s="2">
        <f t="shared" si="249"/>
        <v>2029</v>
      </c>
      <c r="C652" s="28">
        <f t="shared" si="301"/>
        <v>12490.420451617843</v>
      </c>
      <c r="D652" s="28">
        <f t="shared" si="301"/>
        <v>75804.889504076127</v>
      </c>
      <c r="E652" s="28">
        <f t="shared" si="295"/>
        <v>131879.54586060712</v>
      </c>
      <c r="G652" s="28">
        <f>AVERAGE(G459:G470)</f>
        <v>1792909.461034144</v>
      </c>
      <c r="H652" s="28">
        <f>AVERAGE(H459:H470)</f>
        <v>198012.58333333334</v>
      </c>
      <c r="I652" s="28">
        <f>AVERAGE(I459:I470)</f>
        <v>25652.916666666668</v>
      </c>
      <c r="J652" s="28">
        <f>SUM(J459:J470)</f>
        <v>44055947</v>
      </c>
      <c r="K652" s="28">
        <f>SUM(K459:K470)</f>
        <v>22394193</v>
      </c>
      <c r="L652" s="28">
        <f t="shared" ref="L652:Q652" si="305">SUM(L459:L470)</f>
        <v>15010322</v>
      </c>
      <c r="M652" s="28">
        <f t="shared" si="305"/>
        <v>3248709</v>
      </c>
      <c r="N652" s="28">
        <f t="shared" si="305"/>
        <v>1726000</v>
      </c>
      <c r="O652" s="28">
        <f t="shared" si="305"/>
        <v>1522709</v>
      </c>
      <c r="P652" s="28">
        <f t="shared" si="305"/>
        <v>19628</v>
      </c>
      <c r="Q652" s="28">
        <f t="shared" si="305"/>
        <v>3383095</v>
      </c>
      <c r="R652" s="42"/>
      <c r="S652" s="28"/>
      <c r="T652" s="27"/>
      <c r="U652" s="28"/>
      <c r="V652" s="28"/>
      <c r="W652" s="27"/>
      <c r="X652" s="28"/>
      <c r="Y652" s="28"/>
      <c r="Z652" s="27"/>
      <c r="AA652" s="28"/>
      <c r="AC652" s="27"/>
    </row>
    <row r="653" spans="1:31">
      <c r="A653" s="2">
        <f t="shared" si="249"/>
        <v>2030</v>
      </c>
      <c r="C653" s="28">
        <f t="shared" si="301"/>
        <v>12460.552483062131</v>
      </c>
      <c r="D653" s="28">
        <f t="shared" si="301"/>
        <v>76377.940806566316</v>
      </c>
      <c r="E653" s="28">
        <f t="shared" si="295"/>
        <v>132527.1280600192</v>
      </c>
      <c r="G653" s="28">
        <f>AVERAGE(G471:G482)</f>
        <v>1807596.25470996</v>
      </c>
      <c r="H653" s="28">
        <f>AVERAGE(H471:H482)</f>
        <v>199442.16666666666</v>
      </c>
      <c r="I653" s="28">
        <f>AVERAGE(I471:I482)</f>
        <v>25680.666666666668</v>
      </c>
      <c r="J653" s="28">
        <f>SUM(J471:J482)</f>
        <v>44387856</v>
      </c>
      <c r="K653" s="28">
        <f t="shared" ref="K653:Q653" si="306">SUM(K471:K482)</f>
        <v>22523648</v>
      </c>
      <c r="L653" s="28">
        <f t="shared" si="306"/>
        <v>15232982</v>
      </c>
      <c r="M653" s="28">
        <f t="shared" si="306"/>
        <v>3208526</v>
      </c>
      <c r="N653" s="28">
        <f t="shared" si="306"/>
        <v>1726000</v>
      </c>
      <c r="O653" s="28">
        <f t="shared" si="306"/>
        <v>1482526</v>
      </c>
      <c r="P653" s="28">
        <f t="shared" si="306"/>
        <v>19315</v>
      </c>
      <c r="Q653" s="28">
        <f t="shared" si="306"/>
        <v>3403385</v>
      </c>
      <c r="R653" s="42"/>
      <c r="S653" s="28"/>
      <c r="T653" s="27"/>
      <c r="U653" s="28"/>
      <c r="V653" s="28"/>
      <c r="W653" s="27"/>
      <c r="X653" s="28"/>
      <c r="Y653" s="28"/>
      <c r="Z653" s="27"/>
      <c r="AA653" s="28"/>
      <c r="AC653" s="27"/>
    </row>
    <row r="654" spans="1:31">
      <c r="A654" s="2">
        <f t="shared" si="249"/>
        <v>2031</v>
      </c>
      <c r="C654" s="28">
        <f t="shared" ref="C654:C655" si="307">K654/G654*1000</f>
        <v>12674.957605964277</v>
      </c>
      <c r="D654" s="28">
        <f t="shared" ref="D654:D655" si="308">L654/H654*1000</f>
        <v>77772.880471208235</v>
      </c>
      <c r="E654" s="28">
        <f t="shared" ref="E654:E655" si="309">Q654/I654*1000</f>
        <v>133366.40351987228</v>
      </c>
      <c r="G654" s="28">
        <f t="shared" ref="G654:I654" si="310">AVERAGE(G472:G483)</f>
        <v>1808796.9768996965</v>
      </c>
      <c r="H654" s="28">
        <f t="shared" si="310"/>
        <v>199557.91666666666</v>
      </c>
      <c r="I654" s="28">
        <f t="shared" si="310"/>
        <v>25682.75</v>
      </c>
      <c r="J654" s="28">
        <f>SUM(J483:J494)</f>
        <v>45073703</v>
      </c>
      <c r="K654" s="28">
        <f t="shared" ref="K654:Q654" si="311">SUM(K483:K494)</f>
        <v>22926425</v>
      </c>
      <c r="L654" s="28">
        <f t="shared" si="311"/>
        <v>15520194</v>
      </c>
      <c r="M654" s="28">
        <f t="shared" si="311"/>
        <v>3182866</v>
      </c>
      <c r="N654" s="28">
        <f t="shared" si="311"/>
        <v>1726000</v>
      </c>
      <c r="O654" s="28">
        <f t="shared" si="311"/>
        <v>1456866</v>
      </c>
      <c r="P654" s="28">
        <f t="shared" si="311"/>
        <v>19002</v>
      </c>
      <c r="Q654" s="28">
        <f t="shared" si="311"/>
        <v>3425216</v>
      </c>
      <c r="S654" s="28"/>
      <c r="T654" s="27"/>
      <c r="U654" s="28"/>
      <c r="V654" s="28"/>
      <c r="W654" s="27"/>
      <c r="X654" s="28"/>
      <c r="Y654" s="28"/>
      <c r="Z654" s="27"/>
      <c r="AA654" s="28"/>
      <c r="AC654" s="27"/>
    </row>
    <row r="655" spans="1:31">
      <c r="A655" s="2">
        <f t="shared" si="249"/>
        <v>2032</v>
      </c>
      <c r="C655" s="28">
        <f t="shared" si="307"/>
        <v>12660.568246682893</v>
      </c>
      <c r="D655" s="28">
        <f t="shared" si="308"/>
        <v>78601.770140491921</v>
      </c>
      <c r="E655" s="28">
        <f t="shared" si="309"/>
        <v>134208.61857516435</v>
      </c>
      <c r="G655" s="28">
        <f t="shared" ref="G655:I655" si="312">AVERAGE(G473:G484)</f>
        <v>1809995.2192907257</v>
      </c>
      <c r="H655" s="28">
        <f t="shared" si="312"/>
        <v>199673.41666666666</v>
      </c>
      <c r="I655" s="28">
        <f t="shared" si="312"/>
        <v>25684.833333333332</v>
      </c>
      <c r="J655" s="28">
        <f>SUM(J495:J506)</f>
        <v>45212570</v>
      </c>
      <c r="K655" s="28">
        <f t="shared" ref="K655:Q655" si="313">SUM(K495:K506)</f>
        <v>22915568</v>
      </c>
      <c r="L655" s="28">
        <f t="shared" si="313"/>
        <v>15694684</v>
      </c>
      <c r="M655" s="28">
        <f t="shared" si="313"/>
        <v>3136502</v>
      </c>
      <c r="N655" s="28">
        <f t="shared" si="313"/>
        <v>1726000</v>
      </c>
      <c r="O655" s="28">
        <f t="shared" si="313"/>
        <v>1410502</v>
      </c>
      <c r="P655" s="28">
        <f t="shared" si="313"/>
        <v>18690</v>
      </c>
      <c r="Q655" s="28">
        <f t="shared" si="313"/>
        <v>3447126</v>
      </c>
      <c r="S655" s="28"/>
      <c r="T655" s="28"/>
      <c r="U655" s="28"/>
      <c r="V655" s="28"/>
      <c r="W655" s="28"/>
      <c r="X655" s="28"/>
      <c r="Y655" s="28"/>
      <c r="Z655" s="28"/>
      <c r="AA655" s="28"/>
      <c r="AC655" s="28"/>
    </row>
    <row r="656" spans="1:31">
      <c r="C656" s="28"/>
      <c r="D656" s="28"/>
      <c r="E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S656" s="28"/>
      <c r="T656" s="28"/>
      <c r="U656" s="28"/>
      <c r="V656" s="28"/>
      <c r="W656" s="28"/>
      <c r="X656" s="28"/>
      <c r="Y656" s="28"/>
      <c r="Z656" s="28"/>
      <c r="AA656" s="28"/>
      <c r="AC656" s="28"/>
    </row>
    <row r="657" spans="1:29">
      <c r="C657" s="28"/>
      <c r="D657" s="28"/>
      <c r="E657" s="28"/>
      <c r="G657" s="28"/>
      <c r="H657" s="28"/>
      <c r="I657" s="28"/>
      <c r="J657" s="197"/>
      <c r="K657" s="28"/>
      <c r="L657" s="52"/>
      <c r="M657" s="52"/>
      <c r="N657" s="52"/>
      <c r="O657" s="52"/>
      <c r="P657" s="52"/>
      <c r="Q657" s="52"/>
      <c r="R657" s="52"/>
      <c r="S657" s="52"/>
      <c r="T657" s="28"/>
      <c r="U657" s="28"/>
      <c r="V657" s="52"/>
      <c r="W657" s="28"/>
      <c r="X657" s="28"/>
      <c r="Y657" s="52"/>
      <c r="Z657" s="28"/>
      <c r="AA657" s="28"/>
      <c r="AC657" s="28"/>
    </row>
    <row r="658" spans="1:29">
      <c r="C658" s="28"/>
      <c r="D658" s="28"/>
      <c r="E658" s="28"/>
      <c r="G658" s="28"/>
      <c r="H658" s="28"/>
      <c r="I658" s="28"/>
      <c r="J658" s="197"/>
      <c r="K658" s="28"/>
      <c r="L658" s="52"/>
      <c r="M658" s="52"/>
      <c r="N658" s="52"/>
      <c r="O658" s="52"/>
      <c r="P658" s="52"/>
      <c r="Q658" s="52"/>
      <c r="R658" s="52"/>
      <c r="S658" s="28"/>
      <c r="T658" s="52"/>
      <c r="U658" s="52"/>
      <c r="V658" s="28"/>
      <c r="W658" s="52"/>
      <c r="X658" s="52"/>
      <c r="Y658" s="28"/>
      <c r="Z658" s="52"/>
      <c r="AA658" s="52"/>
      <c r="AC658" s="28"/>
    </row>
    <row r="659" spans="1:29">
      <c r="C659" s="28"/>
      <c r="D659" s="28"/>
      <c r="E659" s="28"/>
      <c r="G659" s="28"/>
      <c r="H659" s="28"/>
      <c r="I659" s="28"/>
      <c r="K659" s="28"/>
      <c r="L659" s="28"/>
      <c r="M659" s="28"/>
      <c r="N659" s="28"/>
      <c r="O659" s="28"/>
      <c r="P659" s="28"/>
      <c r="Q659" s="28"/>
      <c r="S659" s="28"/>
      <c r="T659" s="28"/>
      <c r="U659" s="28"/>
      <c r="V659" s="28"/>
      <c r="W659" s="28"/>
      <c r="X659" s="28"/>
      <c r="Y659" s="28"/>
      <c r="Z659" s="28"/>
      <c r="AA659" s="28"/>
      <c r="AC659" s="28"/>
    </row>
    <row r="660" spans="1:29">
      <c r="C660" s="28"/>
      <c r="D660" s="28"/>
      <c r="E660" s="28"/>
      <c r="G660" s="9" t="s">
        <v>127</v>
      </c>
      <c r="H660" s="9" t="s">
        <v>128</v>
      </c>
      <c r="I660" s="10" t="s">
        <v>129</v>
      </c>
      <c r="K660" s="9" t="s">
        <v>7</v>
      </c>
      <c r="L660" s="9" t="s">
        <v>8</v>
      </c>
      <c r="M660" s="9" t="s">
        <v>9</v>
      </c>
      <c r="N660" s="9" t="s">
        <v>10</v>
      </c>
      <c r="O660" s="9" t="s">
        <v>11</v>
      </c>
      <c r="P660" s="9" t="s">
        <v>12</v>
      </c>
      <c r="Q660" s="9" t="s">
        <v>13</v>
      </c>
      <c r="S660" s="28"/>
      <c r="T660" s="186" t="str">
        <f>T2</f>
        <v>Fall'13</v>
      </c>
      <c r="W660" s="1" t="str">
        <f>W612</f>
        <v>Com_kwh/c</v>
      </c>
      <c r="X660" s="28"/>
      <c r="Y660" s="28"/>
      <c r="Z660" s="28"/>
      <c r="AA660" s="28"/>
      <c r="AC660" s="31"/>
    </row>
    <row r="661" spans="1:29">
      <c r="B661" s="5" t="s">
        <v>14</v>
      </c>
      <c r="K661" s="9"/>
      <c r="L661" s="9"/>
      <c r="M661" s="9"/>
      <c r="N661" s="9"/>
      <c r="O661" s="9"/>
      <c r="P661" s="9"/>
      <c r="Q661" s="9"/>
    </row>
    <row r="662" spans="1:29">
      <c r="A662" s="2">
        <v>1992</v>
      </c>
      <c r="C662" s="23">
        <f t="shared" ref="C662:E681" si="314">C615/C614-1</f>
        <v>7.3872757942830214E-2</v>
      </c>
      <c r="D662" s="23">
        <f t="shared" si="314"/>
        <v>7.0893850117754287E-2</v>
      </c>
      <c r="E662" s="23">
        <f t="shared" si="314"/>
        <v>2.3964750528550294E-2</v>
      </c>
      <c r="G662" s="23">
        <f t="shared" ref="G662:I677" si="315">G615/G614-1</f>
        <v>1.9590072216494114E-2</v>
      </c>
      <c r="H662" s="23">
        <f t="shared" si="315"/>
        <v>1.80487074529323E-2</v>
      </c>
      <c r="I662" s="23">
        <f t="shared" si="315"/>
        <v>6.9737509970270395E-2</v>
      </c>
      <c r="K662" s="23">
        <f t="shared" ref="K662:Q662" si="316">K615/K614-1</f>
        <v>9.4910002822255812E-2</v>
      </c>
      <c r="L662" s="23">
        <f t="shared" si="316"/>
        <v>9.0222099931674071E-2</v>
      </c>
      <c r="M662" s="23">
        <f t="shared" si="316"/>
        <v>-1.4684070413055861E-2</v>
      </c>
      <c r="N662" s="23">
        <f t="shared" si="316"/>
        <v>-6.8476907509275708E-2</v>
      </c>
      <c r="O662" s="23">
        <f t="shared" si="316"/>
        <v>7.3753572732182526E-3</v>
      </c>
      <c r="P662" s="23">
        <f t="shared" si="316"/>
        <v>5.2768842910545066E-2</v>
      </c>
      <c r="Q662" s="23">
        <f t="shared" si="316"/>
        <v>9.5373502527740683E-2</v>
      </c>
      <c r="T662" s="44">
        <f t="shared" ref="T662:T671" si="317">T615/T614-1</f>
        <v>7.3852646386495469E-2</v>
      </c>
      <c r="V662" s="23">
        <f t="shared" ref="V662:W683" si="318">V615/V614-1</f>
        <v>3.3964872592452844E-2</v>
      </c>
      <c r="W662" s="23">
        <f t="shared" si="318"/>
        <v>7.0884146341463339E-2</v>
      </c>
      <c r="AC662" s="23"/>
    </row>
    <row r="663" spans="1:29">
      <c r="A663" s="2">
        <v>1993</v>
      </c>
      <c r="C663" s="23">
        <f t="shared" si="314"/>
        <v>1.6890535139773011E-2</v>
      </c>
      <c r="D663" s="23">
        <f t="shared" si="314"/>
        <v>1.8247828466778415E-2</v>
      </c>
      <c r="E663" s="23">
        <f t="shared" si="314"/>
        <v>-0.17984270740640118</v>
      </c>
      <c r="G663" s="23">
        <f t="shared" si="315"/>
        <v>2.5312514855064805E-2</v>
      </c>
      <c r="H663" s="23">
        <f t="shared" si="315"/>
        <v>2.642639040893946E-2</v>
      </c>
      <c r="I663" s="23">
        <f t="shared" si="315"/>
        <v>0.28792936910067612</v>
      </c>
      <c r="K663" s="23">
        <f t="shared" ref="K663:Q663" si="319">K616/K615-1</f>
        <v>4.2630591916473337E-2</v>
      </c>
      <c r="L663" s="23">
        <f t="shared" si="319"/>
        <v>4.5156443114896305E-2</v>
      </c>
      <c r="M663" s="23">
        <f t="shared" si="319"/>
        <v>3.8818349922844497E-2</v>
      </c>
      <c r="N663" s="23">
        <f t="shared" si="319"/>
        <v>-1.6562452852329268E-2</v>
      </c>
      <c r="O663" s="23">
        <f t="shared" si="319"/>
        <v>5.9818932385065526E-2</v>
      </c>
      <c r="P663" s="23">
        <f t="shared" si="319"/>
        <v>4.4343517753922423E-2</v>
      </c>
      <c r="Q663" s="23">
        <f t="shared" si="319"/>
        <v>5.6304664413392436E-2</v>
      </c>
      <c r="T663" s="44">
        <f t="shared" si="317"/>
        <v>1.6865891599803451E-2</v>
      </c>
      <c r="V663" s="23">
        <f t="shared" si="318"/>
        <v>1.2732466269600007E-2</v>
      </c>
      <c r="W663" s="23">
        <f t="shared" si="318"/>
        <v>1.825777502707715E-2</v>
      </c>
      <c r="AC663" s="23"/>
    </row>
    <row r="664" spans="1:29">
      <c r="A664" s="2">
        <v>1994</v>
      </c>
      <c r="C664" s="23">
        <f t="shared" si="314"/>
        <v>1.420866287563638E-2</v>
      </c>
      <c r="D664" s="23">
        <f t="shared" si="314"/>
        <v>1.9559973226625615E-2</v>
      </c>
      <c r="E664" s="23">
        <f t="shared" si="314"/>
        <v>-9.988241565877054E-2</v>
      </c>
      <c r="G664" s="23">
        <f t="shared" si="315"/>
        <v>2.2180233534640603E-2</v>
      </c>
      <c r="H664" s="23">
        <f t="shared" si="315"/>
        <v>2.6506934161115714E-2</v>
      </c>
      <c r="I664" s="23">
        <f t="shared" si="315"/>
        <v>0.16398910554985391</v>
      </c>
      <c r="K664" s="23">
        <f t="shared" ref="K664:Q664" si="320">K617/K616-1</f>
        <v>3.670404787107362E-2</v>
      </c>
      <c r="L664" s="23">
        <f t="shared" si="320"/>
        <v>4.6585382310252665E-2</v>
      </c>
      <c r="M664" s="23">
        <f t="shared" si="320"/>
        <v>5.8802371865348979E-2</v>
      </c>
      <c r="N664" s="23">
        <f t="shared" si="320"/>
        <v>0.15149407653626534</v>
      </c>
      <c r="O664" s="23">
        <f t="shared" si="320"/>
        <v>2.6186568906888308E-2</v>
      </c>
      <c r="P664" s="23">
        <f t="shared" si="320"/>
        <v>4.040483909227488E-2</v>
      </c>
      <c r="Q664" s="23">
        <f t="shared" si="320"/>
        <v>4.7727061887042899E-2</v>
      </c>
      <c r="T664" s="44">
        <f t="shared" si="317"/>
        <v>1.4251207729468529E-2</v>
      </c>
      <c r="V664" s="23">
        <f t="shared" si="318"/>
        <v>3.465658475110267E-3</v>
      </c>
      <c r="W664" s="23">
        <f t="shared" si="318"/>
        <v>1.9556298434888264E-2</v>
      </c>
      <c r="AC664" s="23"/>
    </row>
    <row r="665" spans="1:29">
      <c r="A665" s="2">
        <v>1995</v>
      </c>
      <c r="C665" s="23">
        <f t="shared" si="314"/>
        <v>5.4380619825438181E-2</v>
      </c>
      <c r="D665" s="23">
        <f t="shared" si="314"/>
        <v>1.7157728894753532E-2</v>
      </c>
      <c r="E665" s="23">
        <f t="shared" si="314"/>
        <v>1.3211652645251037E-2</v>
      </c>
      <c r="G665" s="23">
        <f t="shared" si="315"/>
        <v>2.1936178448588306E-2</v>
      </c>
      <c r="H665" s="23">
        <f t="shared" si="315"/>
        <v>2.6031153635844406E-2</v>
      </c>
      <c r="I665" s="23">
        <f t="shared" si="315"/>
        <v>3.9439103379283358E-2</v>
      </c>
      <c r="K665" s="23">
        <f t="shared" ref="K665:Q665" si="321">K618/K617-1</f>
        <v>7.7509701254662167E-2</v>
      </c>
      <c r="L665" s="23">
        <f t="shared" si="321"/>
        <v>4.3635518007499208E-2</v>
      </c>
      <c r="M665" s="23">
        <f t="shared" si="321"/>
        <v>7.956787326398107E-2</v>
      </c>
      <c r="N665" s="23">
        <f t="shared" si="321"/>
        <v>0.23037326085626364</v>
      </c>
      <c r="O665" s="23">
        <f t="shared" si="321"/>
        <v>2.0023675998865231E-2</v>
      </c>
      <c r="P665" s="23">
        <f t="shared" si="321"/>
        <v>3.4427724578203422E-2</v>
      </c>
      <c r="Q665" s="23">
        <f t="shared" si="321"/>
        <v>5.3171811759021637E-2</v>
      </c>
      <c r="T665" s="44">
        <f t="shared" si="317"/>
        <v>5.43780265142495E-2</v>
      </c>
      <c r="V665" s="23">
        <f t="shared" si="318"/>
        <v>1.8150556926067152E-2</v>
      </c>
      <c r="W665" s="23">
        <f t="shared" si="318"/>
        <v>1.7154269192363403E-2</v>
      </c>
      <c r="AC665" s="23"/>
    </row>
    <row r="666" spans="1:29">
      <c r="A666" s="2">
        <v>1996</v>
      </c>
      <c r="C666" s="23">
        <f t="shared" si="314"/>
        <v>2.0952539246710256E-2</v>
      </c>
      <c r="D666" s="23">
        <f t="shared" si="314"/>
        <v>1.5793252251508072E-3</v>
      </c>
      <c r="E666" s="23">
        <f t="shared" si="314"/>
        <v>4.6390766960439089E-2</v>
      </c>
      <c r="G666" s="23">
        <f t="shared" si="315"/>
        <v>1.5108682500271975E-2</v>
      </c>
      <c r="H666" s="23">
        <f t="shared" si="315"/>
        <v>2.5768277018883845E-2</v>
      </c>
      <c r="I666" s="23">
        <f t="shared" si="315"/>
        <v>2.4261999140879453E-2</v>
      </c>
      <c r="K666" s="23">
        <f t="shared" ref="K666:Q666" si="322">K619/K618-1</f>
        <v>3.6377787010035245E-2</v>
      </c>
      <c r="L666" s="23">
        <f t="shared" si="322"/>
        <v>2.7388298733939109E-2</v>
      </c>
      <c r="M666" s="23">
        <f t="shared" si="322"/>
        <v>9.2969732319399201E-2</v>
      </c>
      <c r="N666" s="23">
        <f t="shared" si="322"/>
        <v>0.21237166324435308</v>
      </c>
      <c r="O666" s="23">
        <f t="shared" si="322"/>
        <v>3.6102699355426315E-2</v>
      </c>
      <c r="P666" s="23">
        <f t="shared" si="322"/>
        <v>-3.4273749173462598E-2</v>
      </c>
      <c r="Q666" s="23">
        <f t="shared" si="322"/>
        <v>7.1778298849457522E-2</v>
      </c>
      <c r="T666" s="44">
        <f t="shared" si="317"/>
        <v>2.0930582743562631E-2</v>
      </c>
      <c r="V666" s="23">
        <f t="shared" si="318"/>
        <v>2.7460021439376092E-3</v>
      </c>
      <c r="W666" s="23">
        <f t="shared" si="318"/>
        <v>1.582463954987734E-3</v>
      </c>
      <c r="AC666" s="23"/>
    </row>
    <row r="667" spans="1:29">
      <c r="A667" s="2">
        <v>1997</v>
      </c>
      <c r="C667" s="23">
        <f t="shared" si="314"/>
        <v>-4.183564272091711E-2</v>
      </c>
      <c r="D667" s="23">
        <f t="shared" si="314"/>
        <v>2.2067332355492075E-2</v>
      </c>
      <c r="E667" s="23">
        <f t="shared" si="314"/>
        <v>1.7567709606891579E-3</v>
      </c>
      <c r="G667" s="23">
        <f t="shared" si="315"/>
        <v>1.6589129270712544E-2</v>
      </c>
      <c r="H667" s="23">
        <f t="shared" si="315"/>
        <v>2.3669191423338232E-2</v>
      </c>
      <c r="I667" s="23">
        <f t="shared" si="315"/>
        <v>4.037776515493352E-2</v>
      </c>
      <c r="K667" s="23">
        <f t="shared" ref="K667:Q667" si="323">K620/K619-1</f>
        <v>-2.5940530335425094E-2</v>
      </c>
      <c r="L667" s="23">
        <f t="shared" si="323"/>
        <v>4.6258839692554732E-2</v>
      </c>
      <c r="M667" s="23">
        <f t="shared" si="323"/>
        <v>-8.501564862787192E-3</v>
      </c>
      <c r="N667" s="23">
        <f t="shared" si="323"/>
        <v>-8.3581874285472368E-2</v>
      </c>
      <c r="O667" s="23">
        <f t="shared" si="323"/>
        <v>3.3340031450425078E-2</v>
      </c>
      <c r="P667" s="23">
        <f t="shared" si="323"/>
        <v>2.2595001711742446E-2</v>
      </c>
      <c r="Q667" s="23">
        <f t="shared" si="323"/>
        <v>4.2205470600904516E-2</v>
      </c>
      <c r="T667" s="44">
        <f t="shared" si="317"/>
        <v>-4.1814159292035358E-2</v>
      </c>
      <c r="V667" s="23">
        <f t="shared" si="318"/>
        <v>2.611076941100654E-2</v>
      </c>
      <c r="W667" s="23">
        <f t="shared" si="318"/>
        <v>2.2060974896132013E-2</v>
      </c>
      <c r="AC667" s="23"/>
    </row>
    <row r="668" spans="1:29">
      <c r="A668" s="2">
        <v>1998</v>
      </c>
      <c r="C668" s="23">
        <f t="shared" si="314"/>
        <v>7.5376070096806913E-2</v>
      </c>
      <c r="D668" s="23">
        <f t="shared" si="314"/>
        <v>4.9725646984913663E-2</v>
      </c>
      <c r="E668" s="23">
        <f t="shared" si="314"/>
        <v>3.5530922496526784E-2</v>
      </c>
      <c r="G668" s="23">
        <f t="shared" si="315"/>
        <v>1.9106464642751231E-2</v>
      </c>
      <c r="H668" s="23">
        <f t="shared" si="315"/>
        <v>2.8989025502342836E-2</v>
      </c>
      <c r="I668" s="23">
        <f t="shared" si="315"/>
        <v>3.3003872903452969E-2</v>
      </c>
      <c r="K668" s="23">
        <f t="shared" ref="K668:Q668" si="324">K621/K620-1</f>
        <v>9.592270495777222E-2</v>
      </c>
      <c r="L668" s="23">
        <f t="shared" si="324"/>
        <v>8.0156170535822691E-2</v>
      </c>
      <c r="M668" s="23">
        <f t="shared" si="324"/>
        <v>4.4797906291750955E-2</v>
      </c>
      <c r="N668" s="23">
        <f t="shared" si="324"/>
        <v>0.12135681566322898</v>
      </c>
      <c r="O668" s="23">
        <f t="shared" si="324"/>
        <v>6.9598912450090644E-3</v>
      </c>
      <c r="P668" s="23">
        <f t="shared" si="324"/>
        <v>-2.9758583491423796E-4</v>
      </c>
      <c r="Q668" s="23">
        <f t="shared" si="324"/>
        <v>6.9707453450197576E-2</v>
      </c>
      <c r="T668" s="44">
        <f t="shared" si="317"/>
        <v>7.5348264450088465E-2</v>
      </c>
      <c r="V668" s="23">
        <f t="shared" si="318"/>
        <v>2.563187714966686E-2</v>
      </c>
      <c r="W668" s="23">
        <f t="shared" si="318"/>
        <v>4.9725180350395082E-2</v>
      </c>
      <c r="AC668" s="23"/>
    </row>
    <row r="669" spans="1:29" s="43" customFormat="1">
      <c r="A669" s="41">
        <v>1999</v>
      </c>
      <c r="B669" s="41"/>
      <c r="C669" s="44">
        <f t="shared" si="314"/>
        <v>-4.1889218225664715E-2</v>
      </c>
      <c r="D669" s="44">
        <f t="shared" si="314"/>
        <v>-6.1369774922537257E-4</v>
      </c>
      <c r="E669" s="44">
        <f t="shared" si="314"/>
        <v>-1.6407845401317567E-2</v>
      </c>
      <c r="G669" s="44">
        <f t="shared" si="315"/>
        <v>2.5942566384587806E-2</v>
      </c>
      <c r="H669" s="44">
        <f t="shared" si="315"/>
        <v>3.3386425644686302E-2</v>
      </c>
      <c r="I669" s="44">
        <f t="shared" si="315"/>
        <v>3.7481785176220583E-2</v>
      </c>
      <c r="K669" s="44">
        <f t="shared" ref="K669:Q669" si="325">K622/K621-1</f>
        <v>-1.7033365665694689E-2</v>
      </c>
      <c r="L669" s="44">
        <f t="shared" si="325"/>
        <v>3.2752238721188487E-2</v>
      </c>
      <c r="M669" s="44">
        <f t="shared" si="325"/>
        <v>-9.5260101444694101E-3</v>
      </c>
      <c r="N669" s="44">
        <f t="shared" si="325"/>
        <v>-3.8061410472086665E-2</v>
      </c>
      <c r="O669" s="44">
        <f t="shared" si="325"/>
        <v>6.1793620151544548E-3</v>
      </c>
      <c r="P669" s="44">
        <f t="shared" si="325"/>
        <v>-7.6651162790697391E-3</v>
      </c>
      <c r="Q669" s="44">
        <f t="shared" si="325"/>
        <v>2.0458944438366267E-2</v>
      </c>
      <c r="T669" s="44">
        <f t="shared" si="317"/>
        <v>-4.1869453192098449E-2</v>
      </c>
      <c r="V669" s="44">
        <f t="shared" si="318"/>
        <v>1.6892785083141959E-2</v>
      </c>
      <c r="W669" s="44">
        <f t="shared" si="318"/>
        <v>-6.1359731653443106E-4</v>
      </c>
      <c r="AC669" s="44"/>
    </row>
    <row r="670" spans="1:29" s="43" customFormat="1">
      <c r="A670" s="41">
        <f t="shared" ref="A670:A702" si="326">A669+1</f>
        <v>2000</v>
      </c>
      <c r="B670" s="41"/>
      <c r="C670" s="44">
        <f t="shared" si="314"/>
        <v>2.8124876695793111E-2</v>
      </c>
      <c r="D670" s="44">
        <f t="shared" si="314"/>
        <v>2.7259221992878002E-2</v>
      </c>
      <c r="E670" s="44">
        <f t="shared" si="314"/>
        <v>2.1219128190269165E-2</v>
      </c>
      <c r="G670" s="44">
        <f t="shared" si="315"/>
        <v>2.2332505862662444E-2</v>
      </c>
      <c r="H670" s="44">
        <f t="shared" si="315"/>
        <v>2.3369247957586214E-2</v>
      </c>
      <c r="I670" s="44">
        <f t="shared" si="315"/>
        <v>2.8000361847900113E-2</v>
      </c>
      <c r="K670" s="44">
        <f t="shared" ref="K670:Q670" si="327">K623/K622-1</f>
        <v>5.1085481532150867E-2</v>
      </c>
      <c r="L670" s="44">
        <f t="shared" si="327"/>
        <v>5.1265497468346632E-2</v>
      </c>
      <c r="M670" s="44">
        <f t="shared" si="327"/>
        <v>-1.8637845780600459E-2</v>
      </c>
      <c r="N670" s="44">
        <f t="shared" si="327"/>
        <v>-0.13161068552084354</v>
      </c>
      <c r="O670" s="44">
        <f t="shared" si="327"/>
        <v>3.9319968657281379E-2</v>
      </c>
      <c r="P670" s="44">
        <f t="shared" si="327"/>
        <v>4.6945892234429465E-2</v>
      </c>
      <c r="Q670" s="44">
        <f t="shared" si="327"/>
        <v>4.981363330559363E-2</v>
      </c>
      <c r="T670" s="44">
        <f t="shared" si="317"/>
        <v>2.8161649361320595E-2</v>
      </c>
      <c r="V670" s="44">
        <f t="shared" si="318"/>
        <v>3.5413730346611105E-2</v>
      </c>
      <c r="W670" s="44">
        <f t="shared" si="318"/>
        <v>2.7260447791739972E-2</v>
      </c>
      <c r="AC670" s="44"/>
    </row>
    <row r="671" spans="1:29" s="43" customFormat="1">
      <c r="A671" s="41">
        <f t="shared" si="326"/>
        <v>2001</v>
      </c>
      <c r="B671" s="41"/>
      <c r="C671" s="44">
        <f t="shared" si="314"/>
        <v>6.4375717186382353E-3</v>
      </c>
      <c r="D671" s="44">
        <f t="shared" si="314"/>
        <v>5.4278319012901477E-4</v>
      </c>
      <c r="E671" s="44">
        <f t="shared" si="314"/>
        <v>-5.3897391640082004E-3</v>
      </c>
      <c r="G671" s="44">
        <f t="shared" si="315"/>
        <v>2.6329022636231381E-2</v>
      </c>
      <c r="H671" s="44">
        <f t="shared" si="315"/>
        <v>1.8089547304743991E-2</v>
      </c>
      <c r="I671" s="44">
        <f t="shared" si="315"/>
        <v>3.9154478171864682E-2</v>
      </c>
      <c r="K671" s="44">
        <f t="shared" ref="K671:Q671" si="328">K624/K623-1</f>
        <v>3.2936089326371931E-2</v>
      </c>
      <c r="L671" s="44">
        <f t="shared" si="328"/>
        <v>1.8642149197066971E-2</v>
      </c>
      <c r="M671" s="44">
        <f t="shared" si="328"/>
        <v>-8.9824493091599233E-2</v>
      </c>
      <c r="N671" s="44">
        <f t="shared" si="328"/>
        <v>-0.21235076956277121</v>
      </c>
      <c r="O671" s="44">
        <f t="shared" si="328"/>
        <v>-3.4173582716612416E-2</v>
      </c>
      <c r="P671" s="44">
        <f t="shared" si="328"/>
        <v>7.8077432756706866E-3</v>
      </c>
      <c r="Q671" s="44">
        <f t="shared" si="328"/>
        <v>3.3553706583407283E-2</v>
      </c>
      <c r="T671" s="44">
        <f t="shared" si="317"/>
        <v>6.3934902644580127E-3</v>
      </c>
      <c r="V671" s="44">
        <f t="shared" si="318"/>
        <v>-5.6695785481121197E-3</v>
      </c>
      <c r="W671" s="44">
        <f t="shared" si="318"/>
        <v>5.4455379793072467E-4</v>
      </c>
      <c r="AC671" s="44"/>
    </row>
    <row r="672" spans="1:29" s="43" customFormat="1">
      <c r="A672" s="41">
        <f t="shared" si="326"/>
        <v>2002</v>
      </c>
      <c r="B672" s="41"/>
      <c r="C672" s="44">
        <f t="shared" si="314"/>
        <v>9.4138204319518248E-3</v>
      </c>
      <c r="D672" s="44">
        <f t="shared" si="314"/>
        <v>-7.0301217455562837E-3</v>
      </c>
      <c r="E672" s="44">
        <f t="shared" si="314"/>
        <v>-5.3080654137838135E-4</v>
      </c>
      <c r="G672" s="44">
        <f t="shared" si="315"/>
        <v>2.2102131332582431E-2</v>
      </c>
      <c r="H672" s="44">
        <f t="shared" si="315"/>
        <v>2.5426023554977029E-2</v>
      </c>
      <c r="I672" s="44">
        <f t="shared" si="315"/>
        <v>2.4883227554731491E-2</v>
      </c>
      <c r="K672" s="44">
        <f t="shared" ref="K672:Q672" si="329">K625/K624-1</f>
        <v>3.1724017260062576E-2</v>
      </c>
      <c r="L672" s="44">
        <f t="shared" si="329"/>
        <v>1.8217153768324001E-2</v>
      </c>
      <c r="M672" s="44">
        <f t="shared" si="329"/>
        <v>-1.4367902204127203E-2</v>
      </c>
      <c r="N672" s="44">
        <f t="shared" si="329"/>
        <v>-2.0349972161527674E-2</v>
      </c>
      <c r="O672" s="44">
        <f t="shared" si="329"/>
        <v>-5.7827519415879491E-3</v>
      </c>
      <c r="P672" s="44">
        <f t="shared" si="329"/>
        <v>5.6149827641351902E-3</v>
      </c>
      <c r="Q672" s="44">
        <f t="shared" si="329"/>
        <v>2.4339212833396351E-2</v>
      </c>
      <c r="T672" s="44">
        <f t="shared" ref="T672:T695" si="330">T625/T624-1</f>
        <v>9.4571181056886111E-3</v>
      </c>
      <c r="V672" s="44">
        <f t="shared" si="318"/>
        <v>-6.0873494776575443E-3</v>
      </c>
      <c r="W672" s="44">
        <f t="shared" si="318"/>
        <v>-7.0222481813837501E-3</v>
      </c>
      <c r="AC672" s="44"/>
    </row>
    <row r="673" spans="1:29" s="43" customFormat="1">
      <c r="A673" s="41">
        <f t="shared" si="326"/>
        <v>2003</v>
      </c>
      <c r="B673" s="41"/>
      <c r="C673" s="44">
        <f t="shared" si="314"/>
        <v>1.7047524220804577E-2</v>
      </c>
      <c r="D673" s="44">
        <f t="shared" si="314"/>
        <v>-3.9474071832198421E-3</v>
      </c>
      <c r="E673" s="44">
        <f t="shared" si="314"/>
        <v>2.4979205027664264E-2</v>
      </c>
      <c r="G673" s="44">
        <f t="shared" si="315"/>
        <v>2.4011154361683884E-2</v>
      </c>
      <c r="H673" s="44">
        <f t="shared" si="315"/>
        <v>2.5594963603822407E-2</v>
      </c>
      <c r="I673" s="44">
        <f t="shared" si="315"/>
        <v>2.9771560028005961E-2</v>
      </c>
      <c r="K673" s="44">
        <f t="shared" ref="K673:Q673" si="331">K626/K625-1</f>
        <v>4.1468009318038845E-2</v>
      </c>
      <c r="L673" s="44">
        <f t="shared" si="331"/>
        <v>2.1546522677418523E-2</v>
      </c>
      <c r="M673" s="44">
        <f t="shared" si="331"/>
        <v>5.3737278533317001E-2</v>
      </c>
      <c r="N673" s="44">
        <f t="shared" si="331"/>
        <v>0.13267776701259537</v>
      </c>
      <c r="O673" s="44">
        <f t="shared" si="331"/>
        <v>1.1527617515147082E-2</v>
      </c>
      <c r="P673" s="44">
        <f t="shared" si="331"/>
        <v>1.1662013641021929E-2</v>
      </c>
      <c r="Q673" s="44">
        <f t="shared" si="331"/>
        <v>5.54944349576032E-2</v>
      </c>
      <c r="T673" s="44">
        <f t="shared" si="330"/>
        <v>1.7020667953943969E-2</v>
      </c>
      <c r="V673" s="44">
        <f t="shared" si="318"/>
        <v>-3.0623161273067856E-3</v>
      </c>
      <c r="W673" s="44">
        <f t="shared" si="318"/>
        <v>-3.9570605456999974E-3</v>
      </c>
      <c r="AC673" s="44"/>
    </row>
    <row r="674" spans="1:29" s="43" customFormat="1">
      <c r="A674" s="41">
        <f t="shared" si="326"/>
        <v>2004</v>
      </c>
      <c r="B674" s="41"/>
      <c r="C674" s="44">
        <f t="shared" si="314"/>
        <v>1.1106185561390536E-2</v>
      </c>
      <c r="D674" s="44">
        <f t="shared" si="314"/>
        <v>1.4113046513513083E-3</v>
      </c>
      <c r="E674" s="44">
        <f t="shared" si="314"/>
        <v>-5.9875352187792608E-3</v>
      </c>
      <c r="G674" s="44">
        <f t="shared" si="315"/>
        <v>2.3934897259550114E-2</v>
      </c>
      <c r="H674" s="44">
        <f t="shared" si="315"/>
        <v>2.8359526180702366E-2</v>
      </c>
      <c r="I674" s="44">
        <f t="shared" si="315"/>
        <v>4.1263191678948541E-2</v>
      </c>
      <c r="K674" s="44">
        <f t="shared" ref="K674:Q674" si="332">K627/K626-1</f>
        <v>3.5306908231298229E-2</v>
      </c>
      <c r="L674" s="44">
        <f t="shared" si="332"/>
        <v>2.9810854763262506E-2</v>
      </c>
      <c r="M674" s="44">
        <f t="shared" si="332"/>
        <v>1.4815084788765809E-2</v>
      </c>
      <c r="N674" s="44">
        <f t="shared" si="332"/>
        <v>8.6915995813062308E-2</v>
      </c>
      <c r="O674" s="44">
        <f t="shared" si="332"/>
        <v>7.7409911119885599E-4</v>
      </c>
      <c r="P674" s="44">
        <f t="shared" si="332"/>
        <v>-1.6673671175794214E-2</v>
      </c>
      <c r="Q674" s="44">
        <f t="shared" si="332"/>
        <v>3.5028591646752538E-2</v>
      </c>
      <c r="T674" s="44">
        <f t="shared" si="330"/>
        <v>1.1110329793966756E-2</v>
      </c>
      <c r="V674" s="44">
        <f t="shared" si="318"/>
        <v>-4.735013614840855E-3</v>
      </c>
      <c r="W674" s="44">
        <f t="shared" si="318"/>
        <v>1.4092635591287372E-3</v>
      </c>
      <c r="AC674" s="44"/>
    </row>
    <row r="675" spans="1:29" s="43" customFormat="1">
      <c r="A675" s="41">
        <f t="shared" si="326"/>
        <v>2005</v>
      </c>
      <c r="B675" s="41"/>
      <c r="C675" s="44">
        <f t="shared" si="314"/>
        <v>-1.891272895996976E-2</v>
      </c>
      <c r="D675" s="44">
        <f t="shared" si="314"/>
        <v>-4.6717742480124613E-3</v>
      </c>
      <c r="E675" s="44">
        <f t="shared" si="314"/>
        <v>2.2573621656379883E-2</v>
      </c>
      <c r="G675" s="44">
        <f t="shared" si="315"/>
        <v>2.0106184015161288E-2</v>
      </c>
      <c r="H675" s="44">
        <f t="shared" si="315"/>
        <v>1.1925607723090703E-2</v>
      </c>
      <c r="I675" s="44">
        <f t="shared" si="315"/>
        <v>1.4778884526783775E-2</v>
      </c>
      <c r="K675" s="44">
        <f t="shared" ref="K675:Q675" si="333">K628/K627-1</f>
        <v>8.1319224649356592E-4</v>
      </c>
      <c r="L675" s="44">
        <f t="shared" si="333"/>
        <v>7.1981197280257536E-3</v>
      </c>
      <c r="M675" s="44">
        <f t="shared" si="333"/>
        <v>1.4769647462746782E-2</v>
      </c>
      <c r="N675" s="44">
        <f t="shared" si="333"/>
        <v>3.2275756430081737E-2</v>
      </c>
      <c r="O675" s="44">
        <f t="shared" si="333"/>
        <v>-4.3712006893525945E-4</v>
      </c>
      <c r="P675" s="44">
        <f t="shared" si="333"/>
        <v>-2.7022784599136873E-2</v>
      </c>
      <c r="Q675" s="44">
        <f t="shared" si="333"/>
        <v>3.7686119130974305E-2</v>
      </c>
      <c r="T675" s="44">
        <f t="shared" si="330"/>
        <v>-1.8916475415536538E-2</v>
      </c>
      <c r="V675" s="44">
        <f t="shared" si="318"/>
        <v>-1.2668805089085522E-3</v>
      </c>
      <c r="W675" s="44">
        <f t="shared" si="318"/>
        <v>-4.6641290945156344E-3</v>
      </c>
      <c r="AC675" s="44"/>
    </row>
    <row r="676" spans="1:29" s="47" customFormat="1">
      <c r="A676" s="45">
        <f t="shared" si="326"/>
        <v>2006</v>
      </c>
      <c r="B676" s="45"/>
      <c r="C676" s="46">
        <f t="shared" si="314"/>
        <v>-4.3248169850580442E-3</v>
      </c>
      <c r="D676" s="46">
        <f t="shared" si="314"/>
        <v>-6.4738001614639273E-3</v>
      </c>
      <c r="E676" s="46">
        <f t="shared" si="314"/>
        <v>4.3093292815092887E-3</v>
      </c>
      <c r="G676" s="46">
        <f t="shared" si="315"/>
        <v>2.3844969889134759E-2</v>
      </c>
      <c r="H676" s="46">
        <f t="shared" si="315"/>
        <v>1.1244569118983527E-2</v>
      </c>
      <c r="I676" s="46">
        <f t="shared" si="315"/>
        <v>2.5026777292855629E-2</v>
      </c>
      <c r="K676" s="46">
        <f t="shared" ref="K676:Q676" si="334">K629/K628-1</f>
        <v>1.9417027773291906E-2</v>
      </c>
      <c r="L676" s="46">
        <f t="shared" si="334"/>
        <v>4.6979738641415025E-3</v>
      </c>
      <c r="M676" s="46">
        <f t="shared" si="334"/>
        <v>4.7607005258498702E-4</v>
      </c>
      <c r="N676" s="46">
        <f t="shared" si="334"/>
        <v>-1.6403531109413505E-2</v>
      </c>
      <c r="O676" s="46">
        <f t="shared" si="334"/>
        <v>1.4306075313083699E-2</v>
      </c>
      <c r="P676" s="46">
        <f t="shared" si="334"/>
        <v>-2.698163496294137E-2</v>
      </c>
      <c r="Q676" s="46">
        <f t="shared" si="334"/>
        <v>2.9443955198574789E-2</v>
      </c>
      <c r="T676" s="79">
        <f t="shared" si="330"/>
        <v>-4.3240944212092902E-3</v>
      </c>
      <c r="W676" s="79">
        <f t="shared" si="318"/>
        <v>-6.4768932457179851E-3</v>
      </c>
      <c r="AC676" s="79"/>
    </row>
    <row r="677" spans="1:29">
      <c r="A677" s="2">
        <f t="shared" si="326"/>
        <v>2007</v>
      </c>
      <c r="C677" s="23">
        <f t="shared" si="314"/>
        <v>-7.5015543987653199E-3</v>
      </c>
      <c r="D677" s="23">
        <f t="shared" si="314"/>
        <v>8.8364996980541122E-3</v>
      </c>
      <c r="E677" s="23">
        <f t="shared" si="314"/>
        <v>-2.126011878544809E-2</v>
      </c>
      <c r="G677" s="23">
        <f t="shared" si="315"/>
        <v>1.552673144451111E-2</v>
      </c>
      <c r="H677" s="23">
        <f t="shared" si="315"/>
        <v>2.5287990717819397E-3</v>
      </c>
      <c r="I677" s="23">
        <f t="shared" si="315"/>
        <v>4.2834751280831584E-2</v>
      </c>
      <c r="K677" s="23">
        <f t="shared" ref="K677:Q677" si="335">K630/K629-1</f>
        <v>7.9087024251798255E-3</v>
      </c>
      <c r="L677" s="23">
        <f t="shared" si="335"/>
        <v>1.1387644502070193E-2</v>
      </c>
      <c r="M677" s="23">
        <f t="shared" si="335"/>
        <v>-8.078837927842708E-2</v>
      </c>
      <c r="N677" s="23">
        <f t="shared" si="335"/>
        <v>-0.13210470508047689</v>
      </c>
      <c r="O677" s="23">
        <f t="shared" si="335"/>
        <v>-6.0268601562430191E-2</v>
      </c>
      <c r="P677" s="23">
        <f t="shared" si="335"/>
        <v>-2.0562851782363945E-2</v>
      </c>
      <c r="Q677" s="23">
        <f t="shared" si="335"/>
        <v>2.066396059500808E-2</v>
      </c>
      <c r="T677" s="52">
        <f t="shared" si="330"/>
        <v>-7.4754378470739402E-3</v>
      </c>
      <c r="W677" s="52">
        <f t="shared" si="318"/>
        <v>8.8367239065909597E-3</v>
      </c>
      <c r="AC677" s="52"/>
    </row>
    <row r="678" spans="1:29" s="43" customFormat="1">
      <c r="A678" s="41">
        <f t="shared" si="326"/>
        <v>2008</v>
      </c>
      <c r="B678" s="41"/>
      <c r="C678" s="44">
        <f t="shared" si="314"/>
        <v>-3.2954822287991847E-2</v>
      </c>
      <c r="D678" s="44">
        <f t="shared" si="314"/>
        <v>6.0370166405416814E-3</v>
      </c>
      <c r="E678" s="44">
        <f t="shared" si="314"/>
        <v>-4.2167862685745017E-2</v>
      </c>
      <c r="G678" s="44">
        <f t="shared" ref="G678:I680" si="336">G631/G630-1</f>
        <v>7.1571426383254533E-5</v>
      </c>
      <c r="H678" s="44">
        <f t="shared" si="336"/>
        <v>-1.9570502928668576E-3</v>
      </c>
      <c r="I678" s="44">
        <f t="shared" si="336"/>
        <v>3.4543483137665421E-2</v>
      </c>
      <c r="K678" s="44">
        <f t="shared" ref="K678:Q678" si="337">K631/K630-1</f>
        <v>-3.2885609485245992E-2</v>
      </c>
      <c r="L678" s="44">
        <f t="shared" si="337"/>
        <v>4.0681516024905218E-3</v>
      </c>
      <c r="M678" s="44">
        <f t="shared" si="337"/>
        <v>-1.5881883123313179E-3</v>
      </c>
      <c r="N678" s="44">
        <f t="shared" si="337"/>
        <v>0.13566437815736476</v>
      </c>
      <c r="O678" s="44">
        <f t="shared" si="337"/>
        <v>-6.6023549969047912E-2</v>
      </c>
      <c r="P678" s="44">
        <f t="shared" si="337"/>
        <v>6.2064209639107748E-3</v>
      </c>
      <c r="Q678" s="44">
        <f t="shared" si="337"/>
        <v>-9.0810044017161085E-3</v>
      </c>
      <c r="T678" s="81">
        <f t="shared" si="330"/>
        <v>-3.2996198264113041E-2</v>
      </c>
      <c r="W678" s="81">
        <f t="shared" si="318"/>
        <v>6.0321085510848249E-3</v>
      </c>
      <c r="AC678" s="81"/>
    </row>
    <row r="679" spans="1:29">
      <c r="A679" s="2">
        <f t="shared" si="326"/>
        <v>2009</v>
      </c>
      <c r="C679" s="23">
        <f t="shared" si="314"/>
        <v>-2.5186736703745605E-2</v>
      </c>
      <c r="D679" s="23">
        <f t="shared" si="314"/>
        <v>-2.778700972412862E-2</v>
      </c>
      <c r="E679" s="23">
        <f t="shared" si="314"/>
        <v>-3.9120560369513835E-2</v>
      </c>
      <c r="G679" s="23">
        <f t="shared" si="336"/>
        <v>-4.421565489588164E-3</v>
      </c>
      <c r="H679" s="23">
        <f t="shared" si="336"/>
        <v>-7.6728388068163511E-3</v>
      </c>
      <c r="I679" s="23">
        <f t="shared" si="336"/>
        <v>1.1257720483268674E-2</v>
      </c>
      <c r="K679" s="23">
        <f t="shared" ref="K679:Q679" si="338">K632/K631-1</f>
        <v>-2.949693738752901E-2</v>
      </c>
      <c r="L679" s="23">
        <f t="shared" si="338"/>
        <v>-3.5246643284408297E-2</v>
      </c>
      <c r="M679" s="23">
        <f t="shared" si="338"/>
        <v>-0.13537068623541204</v>
      </c>
      <c r="N679" s="23">
        <f t="shared" si="338"/>
        <v>-0.12244477719146207</v>
      </c>
      <c r="O679" s="23">
        <f t="shared" si="338"/>
        <v>-0.13705459079525839</v>
      </c>
      <c r="P679" s="23">
        <f t="shared" si="338"/>
        <v>-1.1803228754188266E-2</v>
      </c>
      <c r="Q679" s="23">
        <f t="shared" si="338"/>
        <v>-2.8303248220033717E-2</v>
      </c>
      <c r="T679" s="52">
        <f t="shared" si="330"/>
        <v>-2.514650248497885E-2</v>
      </c>
      <c r="W679" s="52">
        <f t="shared" si="318"/>
        <v>-2.7776294001388813E-2</v>
      </c>
      <c r="AC679" s="52"/>
    </row>
    <row r="680" spans="1:29" s="47" customFormat="1">
      <c r="A680" s="45">
        <f t="shared" si="326"/>
        <v>2010</v>
      </c>
      <c r="B680" s="45"/>
      <c r="C680" s="46">
        <f t="shared" si="314"/>
        <v>-3.8701203548546559E-2</v>
      </c>
      <c r="D680" s="46">
        <f t="shared" si="314"/>
        <v>-2.7212905809969046E-3</v>
      </c>
      <c r="E680" s="46">
        <f t="shared" si="314"/>
        <v>-3.3890211706858464E-3</v>
      </c>
      <c r="G680" s="46">
        <f t="shared" si="336"/>
        <v>2.9398475443120908E-3</v>
      </c>
      <c r="H680" s="46">
        <f t="shared" si="336"/>
        <v>1.7461563894860532E-4</v>
      </c>
      <c r="I680" s="46">
        <f t="shared" si="336"/>
        <v>8.9666707169764326E-3</v>
      </c>
      <c r="K680" s="46">
        <f t="shared" ref="K680:Q680" si="339">K633/K632-1</f>
        <v>-3.5875131642448377E-2</v>
      </c>
      <c r="L680" s="46">
        <f t="shared" si="339"/>
        <v>-2.5471501219418435E-3</v>
      </c>
      <c r="M680" s="46">
        <f t="shared" si="339"/>
        <v>-1.7242433673995583E-2</v>
      </c>
      <c r="N680" s="46">
        <f t="shared" si="339"/>
        <v>-8.6716731318368101E-2</v>
      </c>
      <c r="O680" s="46">
        <f t="shared" si="339"/>
        <v>1.2630502864151794E-2</v>
      </c>
      <c r="P680" s="46">
        <f t="shared" si="339"/>
        <v>-6.5500500886183088E-3</v>
      </c>
      <c r="Q680" s="46">
        <f t="shared" si="339"/>
        <v>5.5472613094000867E-3</v>
      </c>
      <c r="T680" s="79">
        <f t="shared" si="330"/>
        <v>-3.8730786790442839E-2</v>
      </c>
      <c r="W680" s="79">
        <f t="shared" si="318"/>
        <v>-2.7196307895170913E-3</v>
      </c>
      <c r="AC680" s="79"/>
    </row>
    <row r="681" spans="1:29">
      <c r="A681" s="2">
        <f t="shared" si="326"/>
        <v>2011</v>
      </c>
      <c r="C681" s="23">
        <f t="shared" si="314"/>
        <v>1.1255512017563918E-2</v>
      </c>
      <c r="D681" s="23">
        <f t="shared" si="314"/>
        <v>3.4381116583803717E-4</v>
      </c>
      <c r="E681" s="23">
        <f t="shared" si="314"/>
        <v>-1.7607820379944683E-2</v>
      </c>
      <c r="G681" s="23">
        <f t="shared" ref="G681:J688" si="340">G634/G633-1</f>
        <v>5.0407241196623875E-3</v>
      </c>
      <c r="H681" s="23">
        <f t="shared" si="340"/>
        <v>5.4823870439220102E-3</v>
      </c>
      <c r="I681" s="23">
        <f t="shared" si="340"/>
        <v>5.6424733372768543E-3</v>
      </c>
      <c r="K681" s="23">
        <f t="shared" ref="K681:Q681" si="341">K634/K633-1</f>
        <v>1.6352972068132132E-2</v>
      </c>
      <c r="L681" s="23">
        <f t="shared" si="341"/>
        <v>5.8280831156414248E-3</v>
      </c>
      <c r="M681" s="23">
        <f t="shared" si="341"/>
        <v>9.7023057681355773E-4</v>
      </c>
      <c r="N681" s="23">
        <f t="shared" si="341"/>
        <v>0.12080327817446701</v>
      </c>
      <c r="O681" s="23">
        <f t="shared" si="341"/>
        <v>-4.3049295190620174E-2</v>
      </c>
      <c r="P681" s="23">
        <f t="shared" si="341"/>
        <v>-3.4478746509463254E-2</v>
      </c>
      <c r="Q681" s="23">
        <f t="shared" si="341"/>
        <v>-1.2064698699689069E-2</v>
      </c>
      <c r="T681" s="52">
        <f t="shared" si="330"/>
        <v>1.1240402121428072E-2</v>
      </c>
      <c r="W681" s="52">
        <f t="shared" si="318"/>
        <v>3.3055119411629086E-4</v>
      </c>
      <c r="AC681" s="52"/>
    </row>
    <row r="682" spans="1:29">
      <c r="A682" s="41">
        <f t="shared" si="326"/>
        <v>2012</v>
      </c>
      <c r="B682" s="41"/>
      <c r="C682" s="44">
        <f t="shared" ref="C682:E690" si="342">C635/C634-1</f>
        <v>-3.3318015399524947E-3</v>
      </c>
      <c r="D682" s="44">
        <f t="shared" si="342"/>
        <v>-1.9588006958356274E-2</v>
      </c>
      <c r="E682" s="44">
        <f t="shared" si="342"/>
        <v>-1.8072454696693718E-4</v>
      </c>
      <c r="F682" s="43"/>
      <c r="G682" s="44">
        <f t="shared" si="340"/>
        <v>8.0250295367740865E-3</v>
      </c>
      <c r="H682" s="44">
        <f t="shared" si="340"/>
        <v>7.9429496689666923E-3</v>
      </c>
      <c r="I682" s="44">
        <f t="shared" si="340"/>
        <v>1.1714732526521887E-2</v>
      </c>
      <c r="J682" s="43"/>
      <c r="K682" s="44">
        <f t="shared" ref="K682:Q682" si="343">K635/K634-1</f>
        <v>4.6664901910529188E-3</v>
      </c>
      <c r="L682" s="44">
        <f t="shared" si="343"/>
        <v>-1.1800643842775016E-2</v>
      </c>
      <c r="M682" s="44">
        <f t="shared" si="343"/>
        <v>-2.5235564721302839E-2</v>
      </c>
      <c r="N682" s="44">
        <f t="shared" si="343"/>
        <v>-4.9914938742356862E-2</v>
      </c>
      <c r="O682" s="44">
        <f t="shared" si="343"/>
        <v>-1.2731922277139818E-2</v>
      </c>
      <c r="P682" s="44">
        <f t="shared" si="343"/>
        <v>4.2578831090580582E-3</v>
      </c>
      <c r="Q682" s="44">
        <f t="shared" si="343"/>
        <v>1.1531890839826309E-2</v>
      </c>
      <c r="R682" s="43"/>
      <c r="S682" s="43"/>
      <c r="T682" s="81">
        <f t="shared" si="330"/>
        <v>-3.2876712328767654E-3</v>
      </c>
      <c r="W682" s="52">
        <f t="shared" si="318"/>
        <v>-1.9578686493184616E-2</v>
      </c>
      <c r="AC682" s="52"/>
    </row>
    <row r="683" spans="1:29">
      <c r="A683" s="2">
        <f t="shared" si="326"/>
        <v>2013</v>
      </c>
      <c r="C683" s="249">
        <f t="shared" si="342"/>
        <v>-2.3846349818698709E-2</v>
      </c>
      <c r="D683" s="249">
        <f t="shared" si="342"/>
        <v>-1.6492381754125263E-2</v>
      </c>
      <c r="E683" s="249">
        <f t="shared" si="342"/>
        <v>-3.1284309879577088E-2</v>
      </c>
      <c r="F683" s="250"/>
      <c r="G683" s="249">
        <f t="shared" si="340"/>
        <v>1.0667450455409844E-2</v>
      </c>
      <c r="H683" s="249">
        <f t="shared" si="340"/>
        <v>1.0252312070675451E-2</v>
      </c>
      <c r="I683" s="249">
        <f t="shared" si="340"/>
        <v>7.1472834752579484E-3</v>
      </c>
      <c r="J683" s="249"/>
      <c r="K683" s="249">
        <f t="shared" ref="K683:Q683" si="344">K636/K635-1</f>
        <v>-1.343327911852199E-2</v>
      </c>
      <c r="L683" s="249">
        <f t="shared" si="344"/>
        <v>-6.4091547279819805E-3</v>
      </c>
      <c r="M683" s="249">
        <f t="shared" si="344"/>
        <v>2.1046102103626563E-2</v>
      </c>
      <c r="N683" s="249">
        <f t="shared" si="344"/>
        <v>1.5560672468790226E-2</v>
      </c>
      <c r="O683" s="249">
        <f t="shared" si="344"/>
        <v>9.6890489073953034E-4</v>
      </c>
      <c r="P683" s="249">
        <f t="shared" si="344"/>
        <v>-9.9996000159993104E-3</v>
      </c>
      <c r="Q683" s="249">
        <f t="shared" si="344"/>
        <v>-2.4360624235356454E-2</v>
      </c>
      <c r="T683" s="52">
        <f t="shared" si="330"/>
        <v>-2.3874970548967256E-2</v>
      </c>
      <c r="W683" s="52">
        <f t="shared" si="318"/>
        <v>-1.6500954948882152E-2</v>
      </c>
      <c r="AC683" s="52"/>
    </row>
    <row r="684" spans="1:29">
      <c r="A684" s="2">
        <f t="shared" si="326"/>
        <v>2014</v>
      </c>
      <c r="C684" s="249">
        <f t="shared" si="342"/>
        <v>-1.9238761593329823E-3</v>
      </c>
      <c r="D684" s="249">
        <f t="shared" si="342"/>
        <v>-7.3734177532062128E-3</v>
      </c>
      <c r="E684" s="249">
        <f t="shared" si="342"/>
        <v>-1.360990128577888E-2</v>
      </c>
      <c r="F684" s="250"/>
      <c r="G684" s="249">
        <f t="shared" si="340"/>
        <v>1.1831274804738001E-2</v>
      </c>
      <c r="H684" s="249">
        <f t="shared" si="340"/>
        <v>1.1635497752508606E-2</v>
      </c>
      <c r="I684" s="249">
        <f t="shared" si="340"/>
        <v>9.557717900412932E-3</v>
      </c>
      <c r="J684" s="249">
        <f t="shared" si="340"/>
        <v>4.1598405322913479E-3</v>
      </c>
      <c r="K684" s="249">
        <f t="shared" ref="K684:Q684" si="345">K637/K636-1</f>
        <v>9.8846367378735422E-3</v>
      </c>
      <c r="L684" s="249">
        <f t="shared" si="345"/>
        <v>4.1762866136065835E-3</v>
      </c>
      <c r="M684" s="249">
        <f t="shared" si="345"/>
        <v>-2.0326404562292955E-2</v>
      </c>
      <c r="N684" s="249">
        <f t="shared" si="345"/>
        <v>1.3002537650863122E-2</v>
      </c>
      <c r="O684" s="249">
        <f t="shared" si="345"/>
        <v>-1.8940298903665997E-2</v>
      </c>
      <c r="P684" s="249">
        <f t="shared" si="345"/>
        <v>-1.7090218577027194E-2</v>
      </c>
      <c r="Q684" s="249">
        <f t="shared" si="345"/>
        <v>-4.1822629825077895E-3</v>
      </c>
      <c r="T684" s="52">
        <f t="shared" si="330"/>
        <v>-1.9309678976586753E-3</v>
      </c>
      <c r="W684" s="52">
        <f t="shared" ref="W684:W695" si="346">W637/W636-1</f>
        <v>-7.3679551068781546E-3</v>
      </c>
      <c r="AC684" s="52"/>
    </row>
    <row r="685" spans="1:29" s="47" customFormat="1">
      <c r="A685" s="45">
        <f t="shared" si="326"/>
        <v>2015</v>
      </c>
      <c r="B685" s="133"/>
      <c r="C685" s="251">
        <f t="shared" si="342"/>
        <v>-1.4101503925315617E-3</v>
      </c>
      <c r="D685" s="251">
        <f t="shared" si="342"/>
        <v>-2.1720815228296608E-3</v>
      </c>
      <c r="E685" s="251">
        <f t="shared" si="342"/>
        <v>-2.1719363819105997E-4</v>
      </c>
      <c r="F685" s="252"/>
      <c r="G685" s="251">
        <f t="shared" si="340"/>
        <v>1.5785742191727792E-2</v>
      </c>
      <c r="H685" s="251">
        <f t="shared" si="340"/>
        <v>1.5093697918588722E-2</v>
      </c>
      <c r="I685" s="251">
        <f t="shared" si="340"/>
        <v>7.5395466684928802E-3</v>
      </c>
      <c r="J685" s="251">
        <f t="shared" si="340"/>
        <v>1.2572000093066471E-2</v>
      </c>
      <c r="K685" s="251">
        <f t="shared" ref="K685:Q685" si="347">K638/K637-1</f>
        <v>1.435333152864815E-2</v>
      </c>
      <c r="L685" s="251">
        <f t="shared" si="347"/>
        <v>1.2888831653399047E-2</v>
      </c>
      <c r="M685" s="251">
        <f t="shared" si="347"/>
        <v>6.3077694108393256E-3</v>
      </c>
      <c r="N685" s="251">
        <f t="shared" si="347"/>
        <v>5.6787626962142124E-2</v>
      </c>
      <c r="O685" s="251">
        <f t="shared" si="347"/>
        <v>-2.0107555976459413E-2</v>
      </c>
      <c r="P685" s="251">
        <f t="shared" si="347"/>
        <v>-1.2948043406774135E-2</v>
      </c>
      <c r="Q685" s="251">
        <f t="shared" si="347"/>
        <v>7.3207154887304782E-3</v>
      </c>
      <c r="T685" s="79">
        <f t="shared" si="330"/>
        <v>-1.3704151551793275E-3</v>
      </c>
      <c r="W685" s="79">
        <f t="shared" si="346"/>
        <v>-2.172130557993035E-3</v>
      </c>
      <c r="AC685" s="79"/>
    </row>
    <row r="686" spans="1:29">
      <c r="A686" s="2">
        <f t="shared" si="326"/>
        <v>2016</v>
      </c>
      <c r="B686" s="60"/>
      <c r="C686" s="249">
        <f t="shared" si="342"/>
        <v>2.3284484009373774E-3</v>
      </c>
      <c r="D686" s="249">
        <f t="shared" si="342"/>
        <v>5.9796296324365894E-3</v>
      </c>
      <c r="E686" s="249">
        <f t="shared" si="342"/>
        <v>3.7239230724415151E-3</v>
      </c>
      <c r="F686" s="253"/>
      <c r="G686" s="249">
        <f t="shared" si="340"/>
        <v>1.5585447970136945E-2</v>
      </c>
      <c r="H686" s="249">
        <f t="shared" si="340"/>
        <v>1.5075599066783685E-2</v>
      </c>
      <c r="I686" s="249">
        <f t="shared" si="340"/>
        <v>6.5927642712957368E-3</v>
      </c>
      <c r="J686" s="249">
        <f t="shared" si="340"/>
        <v>1.7175329868539757E-2</v>
      </c>
      <c r="K686" s="249">
        <f t="shared" ref="K686:Q686" si="348">K639/K638-1</f>
        <v>1.7950186282478242E-2</v>
      </c>
      <c r="L686" s="249">
        <f t="shared" si="348"/>
        <v>2.1145375198126981E-2</v>
      </c>
      <c r="M686" s="249">
        <f t="shared" si="348"/>
        <v>4.8535763210535432E-3</v>
      </c>
      <c r="N686" s="249">
        <f t="shared" si="348"/>
        <v>-3.0589750467671095E-3</v>
      </c>
      <c r="O686" s="249">
        <f t="shared" si="348"/>
        <v>9.3190105547076296E-3</v>
      </c>
      <c r="P686" s="249">
        <f t="shared" si="348"/>
        <v>-1.3034606254945236E-2</v>
      </c>
      <c r="Q686" s="249">
        <f t="shared" si="348"/>
        <v>1.0341238290718202E-2</v>
      </c>
      <c r="R686" s="43"/>
      <c r="S686" s="43"/>
      <c r="T686" s="52">
        <f t="shared" si="330"/>
        <v>2.2602518566354757E-3</v>
      </c>
      <c r="U686" s="43"/>
      <c r="W686" s="52">
        <f t="shared" si="346"/>
        <v>5.9827581235762928E-3</v>
      </c>
      <c r="AC686" s="52"/>
    </row>
    <row r="687" spans="1:29">
      <c r="A687" s="2">
        <f t="shared" si="326"/>
        <v>2017</v>
      </c>
      <c r="B687" s="61"/>
      <c r="C687" s="249">
        <f t="shared" si="342"/>
        <v>9.861386059457633E-4</v>
      </c>
      <c r="D687" s="249">
        <f t="shared" si="342"/>
        <v>4.839415458322005E-4</v>
      </c>
      <c r="E687" s="249">
        <f t="shared" si="342"/>
        <v>6.9158452972484241E-4</v>
      </c>
      <c r="F687" s="254"/>
      <c r="G687" s="249">
        <f t="shared" si="340"/>
        <v>1.5429353309117877E-2</v>
      </c>
      <c r="H687" s="249">
        <f t="shared" si="340"/>
        <v>1.4894290465524707E-2</v>
      </c>
      <c r="I687" s="249">
        <f t="shared" si="340"/>
        <v>5.7697112105927761E-3</v>
      </c>
      <c r="J687" s="249">
        <f t="shared" si="340"/>
        <v>1.305429431671179E-2</v>
      </c>
      <c r="K687" s="249">
        <f t="shared" ref="K687:Q687" si="349">K640/K639-1</f>
        <v>1.6430707396026589E-2</v>
      </c>
      <c r="L687" s="249">
        <f t="shared" si="349"/>
        <v>1.538543997730879E-2</v>
      </c>
      <c r="M687" s="249">
        <f t="shared" si="349"/>
        <v>-9.2813334404047154E-3</v>
      </c>
      <c r="N687" s="249">
        <f t="shared" si="349"/>
        <v>4.382120946538226E-3</v>
      </c>
      <c r="O687" s="249">
        <f t="shared" si="349"/>
        <v>-1.6897714792681984E-2</v>
      </c>
      <c r="P687" s="249">
        <f t="shared" si="349"/>
        <v>-1.3164556962025342E-2</v>
      </c>
      <c r="Q687" s="249">
        <f t="shared" si="349"/>
        <v>6.4652859833316256E-3</v>
      </c>
      <c r="R687" s="43"/>
      <c r="S687" s="43"/>
      <c r="T687" s="52">
        <f t="shared" si="330"/>
        <v>1.0470360824741398E-3</v>
      </c>
      <c r="U687" s="43"/>
      <c r="W687" s="52">
        <f t="shared" si="346"/>
        <v>4.8723864662303384E-4</v>
      </c>
      <c r="AC687" s="52"/>
    </row>
    <row r="688" spans="1:29">
      <c r="A688" s="2">
        <f t="shared" si="326"/>
        <v>2018</v>
      </c>
      <c r="B688" s="60"/>
      <c r="C688" s="249">
        <f t="shared" si="342"/>
        <v>2.7979037216576685E-3</v>
      </c>
      <c r="D688" s="249">
        <f t="shared" si="342"/>
        <v>-6.0314509352725754E-3</v>
      </c>
      <c r="E688" s="249">
        <f t="shared" si="342"/>
        <v>1.7612487483440464E-3</v>
      </c>
      <c r="F688" s="253"/>
      <c r="G688" s="249">
        <f t="shared" si="340"/>
        <v>1.4582236246959646E-2</v>
      </c>
      <c r="H688" s="249">
        <f t="shared" si="340"/>
        <v>1.4071987498348815E-2</v>
      </c>
      <c r="I688" s="249">
        <f t="shared" si="340"/>
        <v>5.061914464386863E-3</v>
      </c>
      <c r="J688" s="249">
        <f t="shared" si="340"/>
        <v>1.4464001104374402E-2</v>
      </c>
      <c r="K688" s="249">
        <f t="shared" ref="K688:Q688" si="350">K641/K640-1</f>
        <v>1.7420939661682899E-2</v>
      </c>
      <c r="L688" s="249">
        <f t="shared" si="350"/>
        <v>7.9556620609180229E-3</v>
      </c>
      <c r="M688" s="249">
        <f t="shared" si="350"/>
        <v>2.9289659426099179E-2</v>
      </c>
      <c r="N688" s="249">
        <f t="shared" si="350"/>
        <v>0.11343804537521818</v>
      </c>
      <c r="O688" s="249">
        <f t="shared" si="350"/>
        <v>-1.8632262527356502E-2</v>
      </c>
      <c r="P688" s="249">
        <f t="shared" si="350"/>
        <v>-1.3468445356593084E-2</v>
      </c>
      <c r="Q688" s="249">
        <f t="shared" si="350"/>
        <v>6.8320785032458531E-3</v>
      </c>
      <c r="R688" s="43"/>
      <c r="S688" s="43"/>
      <c r="T688" s="52">
        <f t="shared" si="330"/>
        <v>2.7355378550164566E-3</v>
      </c>
      <c r="U688" s="43"/>
      <c r="W688" s="52">
        <f t="shared" si="346"/>
        <v>-6.0302227315046641E-3</v>
      </c>
      <c r="AC688" s="52"/>
    </row>
    <row r="689" spans="1:29">
      <c r="A689" s="2">
        <f t="shared" si="326"/>
        <v>2019</v>
      </c>
      <c r="B689" s="41"/>
      <c r="C689" s="249">
        <f t="shared" si="342"/>
        <v>-8.2724894031083185E-4</v>
      </c>
      <c r="D689" s="249">
        <f t="shared" si="342"/>
        <v>3.399232261516838E-3</v>
      </c>
      <c r="E689" s="249">
        <f t="shared" si="342"/>
        <v>1.4166942195241727E-3</v>
      </c>
      <c r="F689" s="254"/>
      <c r="G689" s="249">
        <f t="shared" ref="G689:J690" si="351">G642/G641-1</f>
        <v>1.3563681954422258E-2</v>
      </c>
      <c r="H689" s="249">
        <f t="shared" si="351"/>
        <v>1.2989816187258807E-2</v>
      </c>
      <c r="I689" s="249">
        <f t="shared" si="351"/>
        <v>4.4385960810771063E-3</v>
      </c>
      <c r="J689" s="249">
        <f>J642/J641-1</f>
        <v>1.8786634868744434E-2</v>
      </c>
      <c r="K689" s="249">
        <f>K642/K641-1</f>
        <v>1.2725212472587843E-2</v>
      </c>
      <c r="L689" s="249">
        <f t="shared" ref="L689:Q689" si="352">L642/L641-1</f>
        <v>1.643320385103042E-2</v>
      </c>
      <c r="M689" s="249">
        <f t="shared" si="352"/>
        <v>7.7703423934007976E-2</v>
      </c>
      <c r="N689" s="249">
        <f t="shared" si="352"/>
        <v>0.23510971786833856</v>
      </c>
      <c r="O689" s="249">
        <f t="shared" si="352"/>
        <v>-2.4002163232939466E-2</v>
      </c>
      <c r="P689" s="249">
        <f t="shared" si="352"/>
        <v>-1.3565639492047032E-2</v>
      </c>
      <c r="Q689" s="249">
        <f t="shared" si="352"/>
        <v>5.861578434012138E-3</v>
      </c>
      <c r="R689" s="43"/>
      <c r="S689" s="43"/>
      <c r="T689" s="52">
        <f t="shared" si="330"/>
        <v>-8.0237503008906419E-4</v>
      </c>
      <c r="U689" s="43"/>
      <c r="W689" s="52">
        <f t="shared" si="346"/>
        <v>3.3864599244890492E-3</v>
      </c>
      <c r="AC689" s="52"/>
    </row>
    <row r="690" spans="1:29" s="47" customFormat="1">
      <c r="A690" s="45">
        <f t="shared" si="326"/>
        <v>2020</v>
      </c>
      <c r="B690" s="241"/>
      <c r="C690" s="251">
        <f t="shared" si="342"/>
        <v>1.1266489545147529E-4</v>
      </c>
      <c r="D690" s="251">
        <f t="shared" si="342"/>
        <v>6.2575655727552526E-3</v>
      </c>
      <c r="E690" s="251">
        <f t="shared" si="342"/>
        <v>1.5699404132649697E-3</v>
      </c>
      <c r="F690" s="251"/>
      <c r="G690" s="251">
        <f t="shared" si="351"/>
        <v>1.31148775118064E-2</v>
      </c>
      <c r="H690" s="251">
        <f t="shared" si="351"/>
        <v>1.2486218366072555E-2</v>
      </c>
      <c r="I690" s="251">
        <f t="shared" si="351"/>
        <v>3.8969502706585057E-3</v>
      </c>
      <c r="J690" s="251">
        <f t="shared" si="351"/>
        <v>1.607280743830275E-2</v>
      </c>
      <c r="K690" s="251">
        <f t="shared" ref="K690:Q690" si="353">K643/K642-1</f>
        <v>1.322901999356163E-2</v>
      </c>
      <c r="L690" s="251">
        <f t="shared" si="353"/>
        <v>1.882191726900917E-2</v>
      </c>
      <c r="M690" s="251">
        <f t="shared" si="353"/>
        <v>3.256244894277649E-2</v>
      </c>
      <c r="N690" s="251">
        <f t="shared" si="353"/>
        <v>9.5178934010152316E-2</v>
      </c>
      <c r="O690" s="251">
        <f t="shared" si="353"/>
        <v>-1.863733007094448E-2</v>
      </c>
      <c r="P690" s="251">
        <f t="shared" si="353"/>
        <v>-1.3708260105448122E-2</v>
      </c>
      <c r="Q690" s="251">
        <f t="shared" si="353"/>
        <v>5.4730086636418651E-3</v>
      </c>
      <c r="T690" s="79">
        <f t="shared" si="330"/>
        <v>1.6060387055327752E-4</v>
      </c>
      <c r="W690" s="79">
        <f t="shared" si="346"/>
        <v>6.2617587499460559E-3</v>
      </c>
      <c r="AC690" s="79"/>
    </row>
    <row r="691" spans="1:29">
      <c r="A691" s="2">
        <f t="shared" si="326"/>
        <v>2021</v>
      </c>
      <c r="B691" s="60"/>
      <c r="C691" s="249">
        <f t="shared" ref="C691:E695" si="354">C644/C643-1</f>
        <v>-7.6328885523335721E-5</v>
      </c>
      <c r="D691" s="249">
        <f t="shared" si="354"/>
        <v>4.1132857004217982E-3</v>
      </c>
      <c r="E691" s="249">
        <f t="shared" si="354"/>
        <v>1.6910870038249204E-3</v>
      </c>
      <c r="F691" s="253"/>
      <c r="G691" s="249">
        <f t="shared" ref="G691:J695" si="355">G644/G643-1</f>
        <v>1.2513430560649796E-2</v>
      </c>
      <c r="H691" s="249">
        <f t="shared" si="355"/>
        <v>1.1863649868502524E-2</v>
      </c>
      <c r="I691" s="249">
        <f t="shared" si="355"/>
        <v>3.4181240063593243E-3</v>
      </c>
      <c r="J691" s="249">
        <f t="shared" si="355"/>
        <v>1.0507806272719966E-2</v>
      </c>
      <c r="K691" s="249">
        <f t="shared" ref="K691:Q691" si="356">K644/K643-1</f>
        <v>1.2436146538917781E-2</v>
      </c>
      <c r="L691" s="249">
        <f t="shared" si="356"/>
        <v>1.6025734150283411E-2</v>
      </c>
      <c r="M691" s="249">
        <f t="shared" si="356"/>
        <v>-1.4757973872578378E-2</v>
      </c>
      <c r="N691" s="249">
        <f t="shared" si="356"/>
        <v>-5.7937360442572583E-7</v>
      </c>
      <c r="O691" s="249">
        <f t="shared" si="356"/>
        <v>-2.8224160719006131E-2</v>
      </c>
      <c r="P691" s="249">
        <f t="shared" si="356"/>
        <v>-1.3987883107626553E-2</v>
      </c>
      <c r="Q691" s="249">
        <f t="shared" si="356"/>
        <v>5.1149913552686055E-3</v>
      </c>
      <c r="R691" s="43"/>
      <c r="S691" s="43"/>
      <c r="T691" s="52">
        <f t="shared" si="330"/>
        <v>-8.0289040545911128E-5</v>
      </c>
      <c r="U691" s="43"/>
      <c r="W691" s="52">
        <f t="shared" si="346"/>
        <v>4.110468850353266E-3</v>
      </c>
      <c r="AC691" s="52"/>
    </row>
    <row r="692" spans="1:29">
      <c r="A692" s="2">
        <f t="shared" si="326"/>
        <v>2022</v>
      </c>
      <c r="B692" s="60"/>
      <c r="C692" s="249">
        <f t="shared" si="354"/>
        <v>2.5861627027343737E-3</v>
      </c>
      <c r="D692" s="249">
        <f t="shared" si="354"/>
        <v>1.1717314735167905E-2</v>
      </c>
      <c r="E692" s="249">
        <f t="shared" si="354"/>
        <v>1.6131203329414756E-3</v>
      </c>
      <c r="F692" s="253"/>
      <c r="G692" s="249">
        <f t="shared" si="355"/>
        <v>1.2032765986913496E-2</v>
      </c>
      <c r="H692" s="249">
        <f t="shared" si="355"/>
        <v>1.1357071231365978E-2</v>
      </c>
      <c r="I692" s="249">
        <f t="shared" si="355"/>
        <v>3.0136787345849125E-3</v>
      </c>
      <c r="J692" s="249">
        <f t="shared" si="355"/>
        <v>1.4557120022192338E-2</v>
      </c>
      <c r="K692" s="249">
        <f t="shared" ref="K692:Q692" si="357">K645/K644-1</f>
        <v>1.4650047380254216E-2</v>
      </c>
      <c r="L692" s="249">
        <f t="shared" si="357"/>
        <v>2.3207460344621511E-2</v>
      </c>
      <c r="M692" s="249">
        <f t="shared" si="357"/>
        <v>-8.0886840071097144E-3</v>
      </c>
      <c r="N692" s="249">
        <f t="shared" si="357"/>
        <v>0</v>
      </c>
      <c r="O692" s="249">
        <f t="shared" si="357"/>
        <v>-1.5684010893774802E-2</v>
      </c>
      <c r="P692" s="249">
        <f t="shared" si="357"/>
        <v>-1.4095960965031185E-2</v>
      </c>
      <c r="Q692" s="249">
        <f t="shared" si="357"/>
        <v>4.6316604939704575E-3</v>
      </c>
      <c r="R692" s="43"/>
      <c r="S692" s="43"/>
      <c r="T692" s="52">
        <f t="shared" si="330"/>
        <v>2.5694555965953825E-3</v>
      </c>
      <c r="U692" s="43"/>
      <c r="W692" s="52">
        <f t="shared" si="346"/>
        <v>1.1726578823930689E-2</v>
      </c>
      <c r="AC692" s="52"/>
    </row>
    <row r="693" spans="1:29">
      <c r="A693" s="2">
        <f t="shared" si="326"/>
        <v>2023</v>
      </c>
      <c r="B693" s="60"/>
      <c r="C693" s="249">
        <f t="shared" si="354"/>
        <v>2.7516193034105019E-3</v>
      </c>
      <c r="D693" s="249">
        <f t="shared" si="354"/>
        <v>5.9006650243333958E-3</v>
      </c>
      <c r="E693" s="249">
        <f t="shared" si="354"/>
        <v>9.9866258856540213E-4</v>
      </c>
      <c r="F693" s="253"/>
      <c r="G693" s="249">
        <f t="shared" si="355"/>
        <v>1.1198478745973572E-2</v>
      </c>
      <c r="H693" s="249">
        <f t="shared" si="355"/>
        <v>1.0491175736602187E-2</v>
      </c>
      <c r="I693" s="249">
        <f t="shared" si="355"/>
        <v>2.6393299656097824E-3</v>
      </c>
      <c r="J693" s="249">
        <f t="shared" si="355"/>
        <v>1.1626344812312839E-2</v>
      </c>
      <c r="K693" s="249">
        <f t="shared" ref="K693:Q693" si="358">K646/K645-1</f>
        <v>1.3980911999670109E-2</v>
      </c>
      <c r="L693" s="249">
        <f t="shared" si="358"/>
        <v>1.6453745674668507E-2</v>
      </c>
      <c r="M693" s="249">
        <f t="shared" si="358"/>
        <v>-1.2785952819658775E-2</v>
      </c>
      <c r="N693" s="249">
        <f t="shared" si="358"/>
        <v>0</v>
      </c>
      <c r="O693" s="249">
        <f t="shared" si="358"/>
        <v>-2.4983349776292796E-2</v>
      </c>
      <c r="P693" s="249">
        <f t="shared" si="358"/>
        <v>-1.4389148565667642E-2</v>
      </c>
      <c r="Q693" s="249">
        <f t="shared" si="358"/>
        <v>3.6406283542704809E-3</v>
      </c>
      <c r="R693" s="43"/>
      <c r="S693" s="43"/>
      <c r="T693" s="52">
        <f t="shared" si="330"/>
        <v>2.7230498157937433E-3</v>
      </c>
      <c r="U693" s="43"/>
      <c r="W693" s="52">
        <f t="shared" si="346"/>
        <v>5.9006996543875534E-3</v>
      </c>
      <c r="AC693" s="52"/>
    </row>
    <row r="694" spans="1:29">
      <c r="A694" s="2">
        <f t="shared" si="326"/>
        <v>2024</v>
      </c>
      <c r="B694" s="60"/>
      <c r="C694" s="249">
        <f t="shared" si="354"/>
        <v>2.1095556011714311E-3</v>
      </c>
      <c r="D694" s="249">
        <f t="shared" si="354"/>
        <v>1.0293461594462761E-2</v>
      </c>
      <c r="E694" s="249">
        <f t="shared" si="354"/>
        <v>1.2113370208290952E-3</v>
      </c>
      <c r="F694" s="253"/>
      <c r="G694" s="249">
        <f t="shared" si="355"/>
        <v>1.0749721855992211E-2</v>
      </c>
      <c r="H694" s="249">
        <f t="shared" si="355"/>
        <v>9.9849826216078519E-3</v>
      </c>
      <c r="I694" s="249">
        <f t="shared" si="355"/>
        <v>2.3205663888770101E-3</v>
      </c>
      <c r="J694" s="249">
        <f t="shared" si="355"/>
        <v>1.2729568401975255E-2</v>
      </c>
      <c r="K694" s="249">
        <f t="shared" ref="K694:Q694" si="359">K647/K646-1</f>
        <v>1.288195459311603E-2</v>
      </c>
      <c r="L694" s="249">
        <f t="shared" si="359"/>
        <v>2.0381224251207586E-2</v>
      </c>
      <c r="M694" s="249">
        <f t="shared" si="359"/>
        <v>-8.8338848004804182E-3</v>
      </c>
      <c r="N694" s="249">
        <f t="shared" si="359"/>
        <v>0</v>
      </c>
      <c r="O694" s="249">
        <f t="shared" si="359"/>
        <v>-1.7477068822725483E-2</v>
      </c>
      <c r="P694" s="249">
        <f t="shared" si="359"/>
        <v>-1.46457132229868E-2</v>
      </c>
      <c r="Q694" s="249">
        <f t="shared" si="359"/>
        <v>3.5347143976822704E-3</v>
      </c>
      <c r="R694" s="43"/>
      <c r="S694" s="43"/>
      <c r="T694" s="52">
        <f t="shared" si="330"/>
        <v>2.1565495207667151E-3</v>
      </c>
      <c r="U694" s="43"/>
      <c r="W694" s="52">
        <f t="shared" si="346"/>
        <v>1.0293583619654267E-2</v>
      </c>
      <c r="AC694" s="52"/>
    </row>
    <row r="695" spans="1:29" s="47" customFormat="1">
      <c r="A695" s="45">
        <f t="shared" si="326"/>
        <v>2025</v>
      </c>
      <c r="B695" s="241"/>
      <c r="C695" s="251">
        <f t="shared" si="354"/>
        <v>6.0487763291550145E-4</v>
      </c>
      <c r="D695" s="251">
        <f t="shared" si="354"/>
        <v>6.3856251431348987E-3</v>
      </c>
      <c r="E695" s="251">
        <f t="shared" si="354"/>
        <v>1.3335628471304872E-3</v>
      </c>
      <c r="F695" s="251"/>
      <c r="G695" s="251">
        <f t="shared" si="355"/>
        <v>1.0171435549932273E-2</v>
      </c>
      <c r="H695" s="251">
        <f t="shared" si="355"/>
        <v>9.3862479899311513E-3</v>
      </c>
      <c r="I695" s="251">
        <f t="shared" si="355"/>
        <v>2.0368466208648961E-3</v>
      </c>
      <c r="J695" s="251">
        <f t="shared" si="355"/>
        <v>9.7197866479827866E-3</v>
      </c>
      <c r="K695" s="251">
        <f t="shared" ref="K695:Q695" si="360">K648/K647-1</f>
        <v>1.0782465656706597E-2</v>
      </c>
      <c r="L695" s="251">
        <f t="shared" si="360"/>
        <v>1.58318101942303E-2</v>
      </c>
      <c r="M695" s="251">
        <f t="shared" si="360"/>
        <v>-1.4910155458418339E-2</v>
      </c>
      <c r="N695" s="251">
        <f t="shared" si="360"/>
        <v>-5.7937394015716848E-7</v>
      </c>
      <c r="O695" s="251">
        <f t="shared" si="360"/>
        <v>-2.9757357845252685E-2</v>
      </c>
      <c r="P695" s="251">
        <f t="shared" si="360"/>
        <v>-1.472184211768035E-2</v>
      </c>
      <c r="Q695" s="251">
        <f t="shared" si="360"/>
        <v>3.3731257309748131E-3</v>
      </c>
      <c r="T695" s="79">
        <f t="shared" si="330"/>
        <v>5.5790228739938108E-4</v>
      </c>
      <c r="W695" s="79">
        <f t="shared" si="346"/>
        <v>6.3869496094559608E-3</v>
      </c>
      <c r="AC695" s="79"/>
    </row>
    <row r="696" spans="1:29">
      <c r="A696" s="2">
        <f t="shared" si="326"/>
        <v>2026</v>
      </c>
      <c r="B696" s="60"/>
      <c r="C696" s="249">
        <f t="shared" ref="C696:E696" si="361">C649/C648-1</f>
        <v>5.1269259400954503E-4</v>
      </c>
      <c r="D696" s="249">
        <f t="shared" si="361"/>
        <v>5.3564282110243333E-3</v>
      </c>
      <c r="E696" s="249">
        <f t="shared" si="361"/>
        <v>1.8610496120503583E-3</v>
      </c>
      <c r="F696" s="253"/>
      <c r="G696" s="249">
        <f t="shared" ref="G696:J696" si="362">G649/G648-1</f>
        <v>9.5979799461045623E-3</v>
      </c>
      <c r="H696" s="249">
        <f t="shared" si="362"/>
        <v>8.7609729620647947E-3</v>
      </c>
      <c r="I696" s="249">
        <f t="shared" si="362"/>
        <v>1.8006771330343341E-3</v>
      </c>
      <c r="J696" s="249">
        <f t="shared" si="362"/>
        <v>8.7813910841869625E-3</v>
      </c>
      <c r="K696" s="249">
        <f t="shared" ref="K696:Q696" si="363">K649/K648-1</f>
        <v>1.0115593353349883E-2</v>
      </c>
      <c r="L696" s="249">
        <f t="shared" si="363"/>
        <v>1.4164328695819073E-2</v>
      </c>
      <c r="M696" s="249">
        <f t="shared" si="363"/>
        <v>-1.6613967000961072E-2</v>
      </c>
      <c r="N696" s="249">
        <f t="shared" si="363"/>
        <v>0</v>
      </c>
      <c r="O696" s="249">
        <f t="shared" si="363"/>
        <v>-3.3665839118735774E-2</v>
      </c>
      <c r="P696" s="249">
        <f t="shared" si="363"/>
        <v>-1.4989703558258682E-2</v>
      </c>
      <c r="Q696" s="249">
        <f t="shared" si="363"/>
        <v>3.6650778945646056E-3</v>
      </c>
      <c r="R696" s="43"/>
      <c r="S696" s="43"/>
      <c r="T696" s="52"/>
      <c r="U696" s="43"/>
      <c r="W696" s="52"/>
      <c r="AC696" s="52"/>
    </row>
    <row r="697" spans="1:29">
      <c r="A697" s="2">
        <f t="shared" si="326"/>
        <v>2027</v>
      </c>
      <c r="B697" s="60"/>
      <c r="C697" s="249">
        <f t="shared" ref="C697:E697" si="364">C650/C649-1</f>
        <v>-1.4094308746512851E-3</v>
      </c>
      <c r="D697" s="249">
        <f t="shared" si="364"/>
        <v>1.0832173118593191E-2</v>
      </c>
      <c r="E697" s="249">
        <f t="shared" si="364"/>
        <v>2.7016730612523521E-3</v>
      </c>
      <c r="F697" s="253"/>
      <c r="G697" s="249">
        <f t="shared" ref="G697:J697" si="365">G650/G649-1</f>
        <v>9.2784153207159381E-3</v>
      </c>
      <c r="H697" s="249">
        <f t="shared" si="365"/>
        <v>8.3934342545934904E-3</v>
      </c>
      <c r="I697" s="249">
        <f t="shared" si="365"/>
        <v>1.5756148323096131E-3</v>
      </c>
      <c r="J697" s="249">
        <f t="shared" si="365"/>
        <v>9.8122494688859252E-3</v>
      </c>
      <c r="K697" s="249">
        <f t="shared" ref="K697:Q697" si="366">K650/K649-1</f>
        <v>7.8559071610435627E-3</v>
      </c>
      <c r="L697" s="249">
        <f t="shared" si="366"/>
        <v>1.9316526506091725E-2</v>
      </c>
      <c r="M697" s="249">
        <f t="shared" si="366"/>
        <v>-1.1850280209844022E-2</v>
      </c>
      <c r="N697" s="249">
        <f t="shared" si="366"/>
        <v>0</v>
      </c>
      <c r="O697" s="249">
        <f t="shared" si="366"/>
        <v>-2.4436636185740879E-2</v>
      </c>
      <c r="P697" s="249">
        <f t="shared" si="366"/>
        <v>-1.5315052508751426E-2</v>
      </c>
      <c r="Q697" s="249">
        <f t="shared" si="366"/>
        <v>4.2815446897093157E-3</v>
      </c>
      <c r="R697" s="43"/>
      <c r="S697" s="43"/>
      <c r="T697" s="52"/>
      <c r="U697" s="43"/>
      <c r="W697" s="52"/>
      <c r="AC697" s="52"/>
    </row>
    <row r="698" spans="1:29">
      <c r="A698" s="2">
        <f t="shared" si="326"/>
        <v>2028</v>
      </c>
      <c r="B698" s="60"/>
      <c r="C698" s="249">
        <f t="shared" ref="C698:E698" si="367">C651/C650-1</f>
        <v>8.6389289686472637E-4</v>
      </c>
      <c r="D698" s="249">
        <f t="shared" si="367"/>
        <v>1.7634666289990886E-2</v>
      </c>
      <c r="E698" s="249">
        <f t="shared" si="367"/>
        <v>3.2543070621335879E-3</v>
      </c>
      <c r="F698" s="253"/>
      <c r="G698" s="249">
        <f t="shared" ref="G698:J698" si="368">G651/G650-1</f>
        <v>9.009207150886267E-3</v>
      </c>
      <c r="H698" s="249">
        <f t="shared" si="368"/>
        <v>8.0944033520029546E-3</v>
      </c>
      <c r="I698" s="249">
        <f t="shared" si="368"/>
        <v>1.3940005862620453E-3</v>
      </c>
      <c r="J698" s="249">
        <f t="shared" si="368"/>
        <v>1.3719256482346731E-2</v>
      </c>
      <c r="K698" s="249">
        <f t="shared" ref="K698:Q698" si="369">K651/K650-1</f>
        <v>9.8808830378152024E-3</v>
      </c>
      <c r="L698" s="249">
        <f t="shared" si="369"/>
        <v>2.5871811743923168E-2</v>
      </c>
      <c r="M698" s="249">
        <f t="shared" si="369"/>
        <v>-4.2363399327585149E-3</v>
      </c>
      <c r="N698" s="249">
        <f t="shared" si="369"/>
        <v>0</v>
      </c>
      <c r="O698" s="249">
        <f t="shared" si="369"/>
        <v>-8.8485248358562973E-3</v>
      </c>
      <c r="P698" s="249">
        <f t="shared" si="369"/>
        <v>-1.5454500567817164E-2</v>
      </c>
      <c r="Q698" s="249">
        <f t="shared" si="369"/>
        <v>4.6528441543476351E-3</v>
      </c>
      <c r="R698" s="43"/>
      <c r="S698" s="43"/>
      <c r="T698" s="52"/>
      <c r="U698" s="43"/>
      <c r="W698" s="52"/>
      <c r="AC698" s="52"/>
    </row>
    <row r="699" spans="1:29">
      <c r="A699" s="2">
        <f t="shared" si="326"/>
        <v>2029</v>
      </c>
      <c r="B699" s="60"/>
      <c r="C699" s="249">
        <f t="shared" ref="C699:E699" si="370">C652/C651-1</f>
        <v>-5.0425608648008158E-3</v>
      </c>
      <c r="D699" s="249">
        <f t="shared" si="370"/>
        <v>6.9213095086824161E-3</v>
      </c>
      <c r="E699" s="249">
        <f t="shared" si="370"/>
        <v>3.9728012095221477E-3</v>
      </c>
      <c r="F699" s="253"/>
      <c r="G699" s="249">
        <f t="shared" ref="G699:J699" si="371">G652/G651-1</f>
        <v>8.706889820991881E-3</v>
      </c>
      <c r="H699" s="249">
        <f t="shared" si="371"/>
        <v>7.769425472213598E-3</v>
      </c>
      <c r="I699" s="249">
        <f t="shared" si="371"/>
        <v>1.2261837389171415E-3</v>
      </c>
      <c r="J699" s="249">
        <f t="shared" si="371"/>
        <v>6.1084117830199069E-3</v>
      </c>
      <c r="K699" s="249">
        <f t="shared" ref="K699:Q699" si="372">K652/K651-1</f>
        <v>3.6204239343258227E-3</v>
      </c>
      <c r="L699" s="249">
        <f t="shared" si="372"/>
        <v>1.4744509579293741E-2</v>
      </c>
      <c r="M699" s="249">
        <f t="shared" si="372"/>
        <v>-1.474287762701898E-2</v>
      </c>
      <c r="N699" s="249">
        <f t="shared" si="372"/>
        <v>0</v>
      </c>
      <c r="O699" s="249">
        <f t="shared" si="372"/>
        <v>-3.0937026871021289E-2</v>
      </c>
      <c r="P699" s="249">
        <f t="shared" si="372"/>
        <v>-1.5646940822467426E-2</v>
      </c>
      <c r="Q699" s="249">
        <f t="shared" si="372"/>
        <v>5.203856332680834E-3</v>
      </c>
      <c r="R699" s="43"/>
      <c r="S699" s="43"/>
      <c r="T699" s="52"/>
      <c r="U699" s="43"/>
      <c r="W699" s="52"/>
      <c r="AC699" s="52"/>
    </row>
    <row r="700" spans="1:29">
      <c r="A700" s="2">
        <f t="shared" si="326"/>
        <v>2030</v>
      </c>
      <c r="B700" s="60"/>
      <c r="C700" s="249">
        <f t="shared" ref="C700:E700" si="373">C653/C652-1</f>
        <v>-2.3912700674414422E-3</v>
      </c>
      <c r="D700" s="249">
        <f t="shared" si="373"/>
        <v>7.5595559368155651E-3</v>
      </c>
      <c r="E700" s="249">
        <f t="shared" si="373"/>
        <v>4.9104066531784341E-3</v>
      </c>
      <c r="F700" s="253"/>
      <c r="G700" s="249">
        <f t="shared" ref="G700:J700" si="374">G653/G652-1</f>
        <v>8.1915980672804256E-3</v>
      </c>
      <c r="H700" s="249">
        <f t="shared" si="374"/>
        <v>7.2196590199864463E-3</v>
      </c>
      <c r="I700" s="249">
        <f t="shared" si="374"/>
        <v>1.0817483392075999E-3</v>
      </c>
      <c r="J700" s="249">
        <f t="shared" si="374"/>
        <v>7.5338069568677835E-3</v>
      </c>
      <c r="K700" s="249">
        <f t="shared" ref="K700:Q700" si="375">K653/K652-1</f>
        <v>5.7807396765758856E-3</v>
      </c>
      <c r="L700" s="249">
        <f t="shared" si="375"/>
        <v>1.4833792373008414E-2</v>
      </c>
      <c r="M700" s="249">
        <f t="shared" si="375"/>
        <v>-1.236891331294987E-2</v>
      </c>
      <c r="N700" s="249">
        <f t="shared" si="375"/>
        <v>0</v>
      </c>
      <c r="O700" s="249">
        <f t="shared" si="375"/>
        <v>-2.6389152490725376E-2</v>
      </c>
      <c r="P700" s="249">
        <f t="shared" si="375"/>
        <v>-1.5946606888118997E-2</v>
      </c>
      <c r="Q700" s="249">
        <f t="shared" si="375"/>
        <v>5.9974668166280498E-3</v>
      </c>
      <c r="R700" s="43"/>
      <c r="S700" s="43"/>
      <c r="T700" s="52"/>
      <c r="U700" s="43"/>
      <c r="W700" s="52"/>
      <c r="AC700" s="52"/>
    </row>
    <row r="701" spans="1:29">
      <c r="A701" s="2">
        <f t="shared" si="326"/>
        <v>2031</v>
      </c>
      <c r="B701" s="60"/>
      <c r="C701" s="249">
        <f t="shared" ref="C701:E701" si="376">C654/C653-1</f>
        <v>1.7206710793409075E-2</v>
      </c>
      <c r="D701" s="249">
        <f t="shared" si="376"/>
        <v>1.8263645889259106E-2</v>
      </c>
      <c r="E701" s="249">
        <f t="shared" si="376"/>
        <v>6.3328578241956812E-3</v>
      </c>
      <c r="F701" s="253"/>
      <c r="G701" s="249">
        <f t="shared" ref="G701:J701" si="377">G654/G653-1</f>
        <v>6.6426459260915394E-4</v>
      </c>
      <c r="H701" s="249">
        <f t="shared" si="377"/>
        <v>5.8036874515843273E-4</v>
      </c>
      <c r="I701" s="249">
        <f t="shared" si="377"/>
        <v>8.1124581397196138E-5</v>
      </c>
      <c r="J701" s="249">
        <f t="shared" si="377"/>
        <v>1.5451230624880852E-2</v>
      </c>
      <c r="K701" s="249">
        <f t="shared" ref="K701:Q701" si="378">K654/K653-1</f>
        <v>1.7882405194753481E-2</v>
      </c>
      <c r="L701" s="249">
        <f t="shared" si="378"/>
        <v>1.8854614283664306E-2</v>
      </c>
      <c r="M701" s="249">
        <f t="shared" si="378"/>
        <v>-7.9974418159616256E-3</v>
      </c>
      <c r="N701" s="249">
        <f t="shared" si="378"/>
        <v>0</v>
      </c>
      <c r="O701" s="249">
        <f t="shared" si="378"/>
        <v>-1.7308296785351507E-2</v>
      </c>
      <c r="P701" s="249">
        <f t="shared" si="378"/>
        <v>-1.620502200362417E-2</v>
      </c>
      <c r="Q701" s="249">
        <f t="shared" si="378"/>
        <v>6.4144961560328451E-3</v>
      </c>
      <c r="R701" s="43"/>
      <c r="S701" s="43"/>
      <c r="T701" s="52"/>
      <c r="U701" s="43"/>
      <c r="W701" s="52"/>
      <c r="AC701" s="52"/>
    </row>
    <row r="702" spans="1:29">
      <c r="A702" s="2">
        <f t="shared" si="326"/>
        <v>2032</v>
      </c>
      <c r="B702" s="60"/>
      <c r="C702" s="249">
        <f t="shared" ref="C702:E702" si="379">C655/C654-1</f>
        <v>-1.1352589672263269E-3</v>
      </c>
      <c r="D702" s="249">
        <f t="shared" si="379"/>
        <v>1.065782396462156E-2</v>
      </c>
      <c r="E702" s="249">
        <f t="shared" si="379"/>
        <v>6.3150466164183516E-3</v>
      </c>
      <c r="F702" s="253"/>
      <c r="G702" s="249">
        <f t="shared" ref="G702:J702" si="380">G655/G654-1</f>
        <v>6.6245267231868077E-4</v>
      </c>
      <c r="H702" s="249">
        <f t="shared" si="380"/>
        <v>5.7877934350725191E-4</v>
      </c>
      <c r="I702" s="249">
        <f t="shared" si="380"/>
        <v>8.1118000733182427E-5</v>
      </c>
      <c r="J702" s="249">
        <f t="shared" si="380"/>
        <v>3.0808873191536801E-3</v>
      </c>
      <c r="K702" s="249">
        <f t="shared" ref="K702:Q702" si="381">K655/K654-1</f>
        <v>-4.7355835024431858E-4</v>
      </c>
      <c r="L702" s="249">
        <f t="shared" si="381"/>
        <v>1.1242771836486032E-2</v>
      </c>
      <c r="M702" s="249">
        <f t="shared" si="381"/>
        <v>-1.4566745819648119E-2</v>
      </c>
      <c r="N702" s="249">
        <f t="shared" si="381"/>
        <v>0</v>
      </c>
      <c r="O702" s="249">
        <f t="shared" si="381"/>
        <v>-3.1824478023373515E-2</v>
      </c>
      <c r="P702" s="249">
        <f t="shared" si="381"/>
        <v>-1.6419324281654601E-2</v>
      </c>
      <c r="Q702" s="249">
        <f t="shared" si="381"/>
        <v>6.3966768811076768E-3</v>
      </c>
      <c r="R702" s="43"/>
      <c r="S702" s="43"/>
      <c r="T702" s="52"/>
      <c r="U702" s="43"/>
      <c r="W702" s="52"/>
      <c r="AC702" s="52"/>
    </row>
    <row r="703" spans="1:29">
      <c r="B703" s="60"/>
      <c r="C703" s="23"/>
      <c r="D703" s="23"/>
      <c r="E703" s="23"/>
      <c r="F703" s="44"/>
      <c r="G703" s="23"/>
      <c r="H703" s="23"/>
      <c r="I703" s="23"/>
      <c r="J703" s="44"/>
      <c r="K703" s="23"/>
      <c r="L703" s="23"/>
      <c r="M703" s="23"/>
      <c r="N703" s="23"/>
      <c r="O703" s="23"/>
      <c r="P703" s="23"/>
      <c r="Q703" s="23"/>
      <c r="R703" s="43"/>
      <c r="S703" s="43"/>
      <c r="T703" s="52"/>
      <c r="U703" s="43"/>
      <c r="W703" s="52"/>
      <c r="AC703" s="52"/>
    </row>
    <row r="704" spans="1:29">
      <c r="B704" s="41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2"/>
      <c r="P704" s="43"/>
      <c r="Q704" s="43"/>
      <c r="R704" s="43"/>
      <c r="S704" s="43"/>
      <c r="T704" s="43"/>
      <c r="U704" s="43"/>
    </row>
    <row r="705" spans="1:16">
      <c r="O705" s="15"/>
      <c r="P705" s="1" t="s">
        <v>62</v>
      </c>
    </row>
    <row r="706" spans="1:16">
      <c r="A706" s="2">
        <v>1991</v>
      </c>
      <c r="O706" s="15"/>
      <c r="P706" s="23">
        <f t="shared" ref="P706:P712" si="382">O614/M614</f>
        <v>0.70917905022968741</v>
      </c>
    </row>
    <row r="707" spans="1:16">
      <c r="A707" s="2">
        <f>A706+1</f>
        <v>1992</v>
      </c>
      <c r="B707" s="1"/>
      <c r="C707" s="15">
        <f>C615-C614</f>
        <v>840.22451501143587</v>
      </c>
      <c r="D707" s="15">
        <f>D615-D614</f>
        <v>4278.5662388941491</v>
      </c>
      <c r="E707" s="15">
        <f>E615-E614</f>
        <v>4201.0410988550284</v>
      </c>
      <c r="G707" s="15">
        <f>G615-G614</f>
        <v>20175.833333333372</v>
      </c>
      <c r="H707" s="15">
        <f>H615-H614</f>
        <v>2069.4166666666715</v>
      </c>
      <c r="I707" s="15">
        <f>I615-I614</f>
        <v>641.16666666666606</v>
      </c>
      <c r="O707" s="15"/>
      <c r="P707" s="23">
        <f t="shared" si="382"/>
        <v>0.7250562765135663</v>
      </c>
    </row>
    <row r="708" spans="1:16">
      <c r="A708" s="2">
        <f t="shared" ref="A708:A740" si="383">A707+1</f>
        <v>1993</v>
      </c>
      <c r="B708" s="1"/>
      <c r="C708" s="15">
        <f t="shared" ref="C708:D719" si="384">C616-C615</f>
        <v>206.30382033756723</v>
      </c>
      <c r="D708" s="15">
        <f t="shared" si="384"/>
        <v>1179.3624920677321</v>
      </c>
      <c r="E708" s="15">
        <f t="shared" ref="E708:I740" si="385">E616-E615</f>
        <v>-32282.105788329995</v>
      </c>
      <c r="G708" s="15">
        <f t="shared" si="385"/>
        <v>26580.083333333256</v>
      </c>
      <c r="H708" s="15">
        <f t="shared" si="385"/>
        <v>3084.6666666666715</v>
      </c>
      <c r="I708" s="15">
        <f t="shared" si="385"/>
        <v>2831.8333333333339</v>
      </c>
      <c r="P708" s="23">
        <f t="shared" si="382"/>
        <v>0.73971389603463555</v>
      </c>
    </row>
    <row r="709" spans="1:16">
      <c r="A709" s="2">
        <f t="shared" si="383"/>
        <v>1994</v>
      </c>
      <c r="B709" s="1"/>
      <c r="C709" s="15">
        <f t="shared" si="384"/>
        <v>176.47828552067949</v>
      </c>
      <c r="D709" s="15">
        <f t="shared" si="384"/>
        <v>1287.2350905237108</v>
      </c>
      <c r="E709" s="15">
        <f t="shared" si="385"/>
        <v>-14704.667627709161</v>
      </c>
      <c r="G709" s="15">
        <f t="shared" si="385"/>
        <v>23880.5</v>
      </c>
      <c r="H709" s="15">
        <f t="shared" si="385"/>
        <v>3175.8333333333285</v>
      </c>
      <c r="I709" s="15">
        <f t="shared" si="385"/>
        <v>2077.25</v>
      </c>
      <c r="P709" s="23">
        <f t="shared" si="382"/>
        <v>0.71692743151605287</v>
      </c>
    </row>
    <row r="710" spans="1:16">
      <c r="A710" s="2">
        <f t="shared" si="383"/>
        <v>1995</v>
      </c>
      <c r="B710" s="1"/>
      <c r="C710" s="15">
        <f t="shared" si="384"/>
        <v>685.02991130033297</v>
      </c>
      <c r="D710" s="15">
        <f t="shared" si="384"/>
        <v>1151.2302504421968</v>
      </c>
      <c r="E710" s="15">
        <f t="shared" si="385"/>
        <v>1750.7436836588313</v>
      </c>
      <c r="G710" s="15">
        <f t="shared" si="385"/>
        <v>24141.583333333489</v>
      </c>
      <c r="H710" s="15">
        <f t="shared" si="385"/>
        <v>3201.5</v>
      </c>
      <c r="I710" s="15">
        <f t="shared" si="385"/>
        <v>581.5</v>
      </c>
      <c r="P710" s="23">
        <f t="shared" si="382"/>
        <v>0.67738487984869133</v>
      </c>
    </row>
    <row r="711" spans="1:16">
      <c r="A711" s="2">
        <f t="shared" si="383"/>
        <v>1996</v>
      </c>
      <c r="B711" s="1"/>
      <c r="C711" s="15">
        <f t="shared" si="384"/>
        <v>278.29119087472827</v>
      </c>
      <c r="D711" s="15">
        <f t="shared" si="384"/>
        <v>107.78597807773622</v>
      </c>
      <c r="E711" s="15">
        <f t="shared" si="385"/>
        <v>6228.69621021286</v>
      </c>
      <c r="G711" s="15">
        <f t="shared" si="385"/>
        <v>16992.416666666511</v>
      </c>
      <c r="H711" s="15">
        <f t="shared" si="385"/>
        <v>3251.6666666666715</v>
      </c>
      <c r="I711" s="15">
        <f t="shared" si="385"/>
        <v>371.83333333333394</v>
      </c>
      <c r="P711" s="23">
        <f t="shared" si="382"/>
        <v>0.64214065747676263</v>
      </c>
    </row>
    <row r="712" spans="1:16">
      <c r="A712" s="2">
        <f t="shared" si="383"/>
        <v>1997</v>
      </c>
      <c r="B712" s="1"/>
      <c r="C712" s="15">
        <f t="shared" si="384"/>
        <v>-567.30262809577653</v>
      </c>
      <c r="D712" s="15">
        <f t="shared" si="384"/>
        <v>1508.4325039593678</v>
      </c>
      <c r="E712" s="15">
        <f t="shared" si="385"/>
        <v>246.81675603854819</v>
      </c>
      <c r="G712" s="15">
        <f t="shared" si="385"/>
        <v>18939.333333333489</v>
      </c>
      <c r="H712" s="15">
        <f t="shared" si="385"/>
        <v>3063.7499999999854</v>
      </c>
      <c r="I712" s="15">
        <f t="shared" si="385"/>
        <v>633.83333333333212</v>
      </c>
      <c r="P712" s="23">
        <f t="shared" si="382"/>
        <v>0.66923922789732515</v>
      </c>
    </row>
    <row r="713" spans="1:16">
      <c r="A713" s="2">
        <f t="shared" si="383"/>
        <v>1998</v>
      </c>
      <c r="B713" s="1"/>
      <c r="C713" s="15">
        <f t="shared" si="384"/>
        <v>979.35885033759587</v>
      </c>
      <c r="D713" s="15">
        <f t="shared" si="384"/>
        <v>3474.0494508509291</v>
      </c>
      <c r="E713" s="15">
        <f t="shared" si="385"/>
        <v>5000.6708058885706</v>
      </c>
      <c r="G713" s="15">
        <f t="shared" si="385"/>
        <v>22175.166666666511</v>
      </c>
      <c r="H713" s="15">
        <f t="shared" si="385"/>
        <v>3841.1666666666861</v>
      </c>
      <c r="I713" s="15">
        <f t="shared" si="385"/>
        <v>539.00000000000182</v>
      </c>
      <c r="P713" s="23">
        <f>O621/M621</f>
        <v>0.64500230722342633</v>
      </c>
    </row>
    <row r="714" spans="1:16">
      <c r="A714" s="2">
        <f t="shared" si="383"/>
        <v>1999</v>
      </c>
      <c r="B714" s="1"/>
      <c r="C714" s="15">
        <f t="shared" si="384"/>
        <v>-585.2898394422682</v>
      </c>
      <c r="D714" s="15">
        <f t="shared" si="384"/>
        <v>-45.007603836507769</v>
      </c>
      <c r="E714" s="15">
        <f t="shared" si="385"/>
        <v>-2391.312918515323</v>
      </c>
      <c r="G714" s="15">
        <f t="shared" si="385"/>
        <v>30684.5</v>
      </c>
      <c r="H714" s="15">
        <f t="shared" si="385"/>
        <v>4552.0833333333139</v>
      </c>
      <c r="I714" s="15">
        <f t="shared" si="385"/>
        <v>632.33333333333212</v>
      </c>
      <c r="N714" s="15"/>
      <c r="P714" s="23">
        <f t="shared" ref="P714:P740" si="386">O622/M622</f>
        <v>0.65522973508373539</v>
      </c>
    </row>
    <row r="715" spans="1:16">
      <c r="A715" s="2">
        <f t="shared" si="383"/>
        <v>2000</v>
      </c>
      <c r="B715" s="1"/>
      <c r="C715" s="15">
        <f t="shared" si="384"/>
        <v>376.50875913566233</v>
      </c>
      <c r="D715" s="15">
        <f t="shared" si="384"/>
        <v>1997.9205352265708</v>
      </c>
      <c r="E715" s="15">
        <f t="shared" si="385"/>
        <v>3041.7775287590339</v>
      </c>
      <c r="G715" s="15">
        <f t="shared" si="385"/>
        <v>27099.833333333489</v>
      </c>
      <c r="H715" s="15">
        <f t="shared" si="385"/>
        <v>3292.6666666666861</v>
      </c>
      <c r="I715" s="15">
        <f t="shared" si="385"/>
        <v>490.08333333333212</v>
      </c>
      <c r="N715" s="15"/>
      <c r="P715" s="23">
        <f t="shared" si="386"/>
        <v>0.69392664553304095</v>
      </c>
    </row>
    <row r="716" spans="1:16">
      <c r="A716" s="2">
        <f t="shared" si="383"/>
        <v>2001</v>
      </c>
      <c r="B716" s="1"/>
      <c r="C716" s="15">
        <f t="shared" si="384"/>
        <v>88.603811597018648</v>
      </c>
      <c r="D716" s="15">
        <f t="shared" si="384"/>
        <v>40.86685267573921</v>
      </c>
      <c r="E716" s="15">
        <f t="shared" si="385"/>
        <v>-789.01743437614641</v>
      </c>
      <c r="G716" s="15">
        <f t="shared" si="385"/>
        <v>32663</v>
      </c>
      <c r="H716" s="15">
        <f t="shared" si="385"/>
        <v>2608.3333333333139</v>
      </c>
      <c r="I716" s="15">
        <f t="shared" si="385"/>
        <v>704.5</v>
      </c>
      <c r="N716" s="15"/>
      <c r="P716" s="23">
        <f t="shared" si="386"/>
        <v>0.7363554400504273</v>
      </c>
    </row>
    <row r="717" spans="1:16">
      <c r="A717" s="2">
        <f t="shared" si="383"/>
        <v>2002</v>
      </c>
      <c r="B717" s="1"/>
      <c r="C717" s="15">
        <f t="shared" si="384"/>
        <v>130.4016467102665</v>
      </c>
      <c r="D717" s="15">
        <f t="shared" si="384"/>
        <v>-529.59431304477039</v>
      </c>
      <c r="E717" s="15">
        <f t="shared" si="385"/>
        <v>-77.287285307829734</v>
      </c>
      <c r="G717" s="15">
        <f t="shared" si="385"/>
        <v>28141.166666666511</v>
      </c>
      <c r="H717" s="15">
        <f t="shared" si="385"/>
        <v>3732.5</v>
      </c>
      <c r="I717" s="15">
        <f t="shared" si="385"/>
        <v>465.25</v>
      </c>
      <c r="N717" s="15"/>
      <c r="P717" s="23">
        <f t="shared" si="386"/>
        <v>0.74276931609363661</v>
      </c>
    </row>
    <row r="718" spans="1:16">
      <c r="A718" s="2">
        <f t="shared" si="383"/>
        <v>2003</v>
      </c>
      <c r="B718" s="1"/>
      <c r="C718" s="15">
        <f t="shared" si="384"/>
        <v>238.36787702552283</v>
      </c>
      <c r="D718" s="15">
        <f t="shared" si="384"/>
        <v>-295.27621705911588</v>
      </c>
      <c r="E718" s="15">
        <f t="shared" si="385"/>
        <v>3635.1288718398137</v>
      </c>
      <c r="G718" s="15">
        <f t="shared" si="385"/>
        <v>31247.5</v>
      </c>
      <c r="H718" s="15">
        <f t="shared" si="385"/>
        <v>3852.833333333343</v>
      </c>
      <c r="I718" s="15">
        <f t="shared" si="385"/>
        <v>570.5</v>
      </c>
      <c r="N718" s="15"/>
      <c r="P718" s="23">
        <f t="shared" si="386"/>
        <v>0.71301613027994981</v>
      </c>
    </row>
    <row r="719" spans="1:16">
      <c r="A719" s="2">
        <f t="shared" si="383"/>
        <v>2004</v>
      </c>
      <c r="B719" s="1"/>
      <c r="C719" s="15">
        <f t="shared" si="384"/>
        <v>157.94016402185116</v>
      </c>
      <c r="D719" s="15">
        <f t="shared" si="384"/>
        <v>105.15249560898519</v>
      </c>
      <c r="E719" s="15">
        <f t="shared" si="385"/>
        <v>-893.10873030888615</v>
      </c>
      <c r="G719" s="15">
        <f t="shared" si="385"/>
        <v>31896.166666666744</v>
      </c>
      <c r="H719" s="15">
        <f t="shared" si="385"/>
        <v>4378.25</v>
      </c>
      <c r="I719" s="15">
        <f t="shared" si="385"/>
        <v>814.25</v>
      </c>
      <c r="N719" s="15"/>
      <c r="P719" s="23">
        <f t="shared" si="386"/>
        <v>0.70315083617543928</v>
      </c>
    </row>
    <row r="720" spans="1:16">
      <c r="A720" s="92">
        <f t="shared" si="383"/>
        <v>2005</v>
      </c>
      <c r="B720" s="78"/>
      <c r="C720" s="28">
        <f t="shared" ref="C720:D727" si="387">C628-C627</f>
        <v>-271.94346400150062</v>
      </c>
      <c r="D720" s="28">
        <f t="shared" si="387"/>
        <v>-348.57252276063082</v>
      </c>
      <c r="E720" s="28">
        <f t="shared" si="385"/>
        <v>3346.9507820831204</v>
      </c>
      <c r="G720" s="28">
        <f t="shared" si="385"/>
        <v>27435.25</v>
      </c>
      <c r="H720" s="28">
        <f t="shared" si="385"/>
        <v>1893.333333333343</v>
      </c>
      <c r="I720" s="28">
        <f t="shared" si="385"/>
        <v>303.66666666666788</v>
      </c>
      <c r="N720" s="15"/>
      <c r="P720" s="23">
        <f t="shared" si="386"/>
        <v>0.69261381298779967</v>
      </c>
    </row>
    <row r="721" spans="1:16">
      <c r="A721" s="92">
        <f t="shared" si="383"/>
        <v>2006</v>
      </c>
      <c r="B721" s="78"/>
      <c r="C721" s="28">
        <f t="shared" si="387"/>
        <v>-61.009828141164689</v>
      </c>
      <c r="D721" s="28">
        <f t="shared" si="387"/>
        <v>-480.76950237657002</v>
      </c>
      <c r="E721" s="28">
        <f t="shared" si="385"/>
        <v>653.35971027074265</v>
      </c>
      <c r="G721" s="28">
        <f t="shared" si="385"/>
        <v>33191.083333333256</v>
      </c>
      <c r="H721" s="28">
        <f t="shared" si="385"/>
        <v>1806.5</v>
      </c>
      <c r="I721" s="28">
        <f t="shared" si="385"/>
        <v>521.83333333333212</v>
      </c>
      <c r="N721" s="15"/>
      <c r="P721" s="23">
        <f t="shared" si="386"/>
        <v>0.70218810762996131</v>
      </c>
    </row>
    <row r="722" spans="1:16">
      <c r="A722" s="92">
        <f t="shared" si="383"/>
        <v>2007</v>
      </c>
      <c r="B722" s="78"/>
      <c r="C722" s="28">
        <f t="shared" si="387"/>
        <v>-105.36612613647594</v>
      </c>
      <c r="D722" s="28">
        <f t="shared" si="387"/>
        <v>651.98441185115371</v>
      </c>
      <c r="E722" s="28">
        <f t="shared" si="385"/>
        <v>-3237.2471210282529</v>
      </c>
      <c r="G722" s="28">
        <f t="shared" si="385"/>
        <v>22127.833333333489</v>
      </c>
      <c r="H722" s="28">
        <f t="shared" si="385"/>
        <v>410.83333333331393</v>
      </c>
      <c r="I722" s="28">
        <f t="shared" si="385"/>
        <v>915.5</v>
      </c>
      <c r="N722" s="15"/>
      <c r="P722" s="23">
        <f t="shared" si="386"/>
        <v>0.71786321829933319</v>
      </c>
    </row>
    <row r="723" spans="1:16">
      <c r="A723" s="92">
        <f t="shared" si="383"/>
        <v>2008</v>
      </c>
      <c r="B723" s="78"/>
      <c r="C723" s="28">
        <f t="shared" si="387"/>
        <v>-459.40800622347524</v>
      </c>
      <c r="D723" s="28">
        <f t="shared" si="387"/>
        <v>449.36589172712411</v>
      </c>
      <c r="E723" s="28">
        <f t="shared" si="385"/>
        <v>-6284.3308427818411</v>
      </c>
      <c r="G723" s="28">
        <f t="shared" si="385"/>
        <v>103.58333333325572</v>
      </c>
      <c r="H723" s="28">
        <f t="shared" si="385"/>
        <v>-318.75</v>
      </c>
      <c r="I723" s="28">
        <f t="shared" si="385"/>
        <v>769.91666666666788</v>
      </c>
      <c r="N723" s="15"/>
      <c r="P723" s="23">
        <f t="shared" si="386"/>
        <v>0.67153386246670999</v>
      </c>
    </row>
    <row r="724" spans="1:16">
      <c r="A724" s="92">
        <f t="shared" si="383"/>
        <v>2009</v>
      </c>
      <c r="B724" s="78"/>
      <c r="C724" s="28">
        <f t="shared" si="387"/>
        <v>-339.54571276687238</v>
      </c>
      <c r="D724" s="28">
        <f t="shared" si="387"/>
        <v>-2080.8151719721936</v>
      </c>
      <c r="E724" s="28">
        <f t="shared" si="385"/>
        <v>-5584.3409128382627</v>
      </c>
      <c r="G724" s="28">
        <f t="shared" si="385"/>
        <v>-6399.6666666667443</v>
      </c>
      <c r="H724" s="28">
        <f t="shared" si="385"/>
        <v>-1247.25</v>
      </c>
      <c r="I724" s="28">
        <f t="shared" si="385"/>
        <v>259.58333333333212</v>
      </c>
      <c r="N724" s="21" t="s">
        <v>180</v>
      </c>
      <c r="P724" s="23">
        <f t="shared" si="386"/>
        <v>0.67022602000162468</v>
      </c>
    </row>
    <row r="725" spans="1:16">
      <c r="A725" s="92">
        <f t="shared" si="383"/>
        <v>2010</v>
      </c>
      <c r="B725" s="78"/>
      <c r="C725" s="28">
        <f t="shared" si="387"/>
        <v>-508.59519143141006</v>
      </c>
      <c r="D725" s="28">
        <f t="shared" si="387"/>
        <v>-198.1198684048868</v>
      </c>
      <c r="E725" s="28">
        <f t="shared" si="385"/>
        <v>-464.84700662348769</v>
      </c>
      <c r="G725" s="28">
        <f t="shared" si="385"/>
        <v>4236.25</v>
      </c>
      <c r="H725" s="28">
        <f t="shared" si="385"/>
        <v>28.166666666686069</v>
      </c>
      <c r="I725" s="28">
        <f t="shared" si="385"/>
        <v>209.08333333333576</v>
      </c>
      <c r="N725" s="15"/>
      <c r="P725" s="23">
        <f t="shared" si="386"/>
        <v>0.69059891770067117</v>
      </c>
    </row>
    <row r="726" spans="1:16">
      <c r="A726" s="92">
        <f t="shared" si="383"/>
        <v>2011</v>
      </c>
      <c r="B726" s="78"/>
      <c r="C726" s="28">
        <f t="shared" si="387"/>
        <v>142.19077890232802</v>
      </c>
      <c r="D726" s="28">
        <f t="shared" si="387"/>
        <v>24.962589610600844</v>
      </c>
      <c r="E726" s="28">
        <f t="shared" si="385"/>
        <v>-2406.949748085899</v>
      </c>
      <c r="G726" s="28">
        <f t="shared" si="385"/>
        <v>7284.9166666667443</v>
      </c>
      <c r="H726" s="28">
        <f t="shared" si="385"/>
        <v>884.5</v>
      </c>
      <c r="I726" s="28">
        <f t="shared" si="385"/>
        <v>132.75</v>
      </c>
      <c r="N726" s="15"/>
      <c r="P726" s="23">
        <f t="shared" si="386"/>
        <v>0.66022854711016077</v>
      </c>
    </row>
    <row r="727" spans="1:16">
      <c r="A727" s="92">
        <f t="shared" si="383"/>
        <v>2012</v>
      </c>
      <c r="B727" s="78"/>
      <c r="C727" s="28">
        <f t="shared" si="387"/>
        <v>-42.564369401752629</v>
      </c>
      <c r="D727" s="28">
        <f t="shared" si="387"/>
        <v>-1422.6864629113261</v>
      </c>
      <c r="E727" s="28">
        <f t="shared" si="385"/>
        <v>-24.269647319160867</v>
      </c>
      <c r="G727" s="28">
        <f t="shared" si="385"/>
        <v>11656.333333333256</v>
      </c>
      <c r="H727" s="28">
        <f t="shared" si="385"/>
        <v>1288.5</v>
      </c>
      <c r="I727" s="28">
        <f t="shared" si="385"/>
        <v>277.16666666666424</v>
      </c>
      <c r="N727" s="15">
        <f>N635-$N$635</f>
        <v>0</v>
      </c>
      <c r="P727" s="23">
        <f t="shared" si="386"/>
        <v>0.66869752831805063</v>
      </c>
    </row>
    <row r="728" spans="1:16">
      <c r="A728" s="92">
        <f>A727+1</f>
        <v>2013</v>
      </c>
      <c r="B728" s="78"/>
      <c r="C728" s="28">
        <f t="shared" ref="C728:D735" si="388">C636-C635</f>
        <v>-303.6264422530403</v>
      </c>
      <c r="D728" s="28">
        <f t="shared" si="388"/>
        <v>-1174.3862119462865</v>
      </c>
      <c r="E728" s="28">
        <f t="shared" si="385"/>
        <v>-4200.4363179868233</v>
      </c>
      <c r="G728" s="28">
        <f t="shared" si="385"/>
        <v>15618.785809319234</v>
      </c>
      <c r="H728" s="28">
        <f t="shared" si="385"/>
        <v>1676.3333333333139</v>
      </c>
      <c r="I728" s="28">
        <f t="shared" si="385"/>
        <v>171.08333333333576</v>
      </c>
      <c r="N728" s="15">
        <f t="shared" ref="N728:N740" si="389">N636-$N$635</f>
        <v>16381</v>
      </c>
      <c r="P728" s="23">
        <f t="shared" si="386"/>
        <v>0.65554868800207333</v>
      </c>
    </row>
    <row r="729" spans="1:16">
      <c r="A729" s="92">
        <f t="shared" si="383"/>
        <v>2014</v>
      </c>
      <c r="B729" s="78"/>
      <c r="C729" s="28">
        <f t="shared" si="388"/>
        <v>-23.911838873851593</v>
      </c>
      <c r="D729" s="28">
        <f t="shared" si="388"/>
        <v>-516.38561228397884</v>
      </c>
      <c r="E729" s="28">
        <f t="shared" si="385"/>
        <v>-1770.1869510119868</v>
      </c>
      <c r="G729" s="28">
        <f t="shared" si="385"/>
        <v>17507.593547784956</v>
      </c>
      <c r="H729" s="28">
        <f t="shared" si="385"/>
        <v>1922</v>
      </c>
      <c r="I729" s="28">
        <f t="shared" si="385"/>
        <v>230.41666666666424</v>
      </c>
      <c r="N729" s="15">
        <f t="shared" si="389"/>
        <v>30282</v>
      </c>
      <c r="P729" s="23">
        <f t="shared" si="386"/>
        <v>0.65647620074731494</v>
      </c>
    </row>
    <row r="730" spans="1:16">
      <c r="A730" s="92">
        <f t="shared" si="383"/>
        <v>2015</v>
      </c>
      <c r="B730" s="78"/>
      <c r="C730" s="28">
        <f t="shared" si="388"/>
        <v>-17.493026811878735</v>
      </c>
      <c r="D730" s="28">
        <f t="shared" si="388"/>
        <v>-150.9966511681414</v>
      </c>
      <c r="E730" s="28">
        <f t="shared" si="385"/>
        <v>-27.865058823299478</v>
      </c>
      <c r="G730" s="28">
        <f t="shared" si="385"/>
        <v>23635.675479870988</v>
      </c>
      <c r="H730" s="28">
        <f t="shared" si="385"/>
        <v>2522.25</v>
      </c>
      <c r="I730" s="28">
        <f t="shared" si="385"/>
        <v>183.5</v>
      </c>
      <c r="N730" s="15">
        <f t="shared" si="389"/>
        <v>91783</v>
      </c>
      <c r="P730" s="23">
        <f t="shared" si="386"/>
        <v>0.63924386589024573</v>
      </c>
    </row>
    <row r="731" spans="1:16">
      <c r="A731" s="92">
        <f t="shared" si="383"/>
        <v>2016</v>
      </c>
      <c r="B731" s="78"/>
      <c r="C731" s="28">
        <f t="shared" si="388"/>
        <v>28.843854405053207</v>
      </c>
      <c r="D731" s="28">
        <f t="shared" si="388"/>
        <v>414.78317413553305</v>
      </c>
      <c r="E731" s="28">
        <f t="shared" si="385"/>
        <v>477.66038971471426</v>
      </c>
      <c r="G731" s="28">
        <f t="shared" si="385"/>
        <v>23704.151545670815</v>
      </c>
      <c r="H731" s="28">
        <f t="shared" si="385"/>
        <v>2557.25</v>
      </c>
      <c r="I731" s="28">
        <f t="shared" si="385"/>
        <v>161.66666666666788</v>
      </c>
      <c r="N731" s="15">
        <f t="shared" si="389"/>
        <v>88282</v>
      </c>
      <c r="P731" s="23">
        <f t="shared" si="386"/>
        <v>0.64208457971130872</v>
      </c>
    </row>
    <row r="732" spans="1:16">
      <c r="A732" s="92">
        <f t="shared" si="383"/>
        <v>2017</v>
      </c>
      <c r="B732" s="78"/>
      <c r="C732" s="28">
        <f t="shared" si="388"/>
        <v>12.244320654601324</v>
      </c>
      <c r="D732" s="28">
        <f t="shared" si="388"/>
        <v>33.769835055238218</v>
      </c>
      <c r="E732" s="28">
        <f t="shared" si="385"/>
        <v>89.038548791286303</v>
      </c>
      <c r="G732" s="28">
        <f t="shared" si="385"/>
        <v>23832.484463783214</v>
      </c>
      <c r="H732" s="28">
        <f t="shared" si="385"/>
        <v>2564.583333333343</v>
      </c>
      <c r="I732" s="28">
        <f t="shared" si="385"/>
        <v>142.41666666666788</v>
      </c>
      <c r="N732" s="15">
        <f t="shared" si="389"/>
        <v>93282</v>
      </c>
      <c r="P732" s="23">
        <f t="shared" si="386"/>
        <v>0.6371484044028527</v>
      </c>
    </row>
    <row r="733" spans="1:16">
      <c r="A733" s="92">
        <f t="shared" si="383"/>
        <v>2018</v>
      </c>
      <c r="B733" s="78"/>
      <c r="C733" s="28">
        <f t="shared" si="388"/>
        <v>34.774233239264504</v>
      </c>
      <c r="D733" s="28">
        <f t="shared" si="388"/>
        <v>-421.08323769856361</v>
      </c>
      <c r="E733" s="28">
        <f t="shared" si="385"/>
        <v>226.91005869145738</v>
      </c>
      <c r="G733" s="28">
        <f t="shared" si="385"/>
        <v>22871.541604170576</v>
      </c>
      <c r="H733" s="28">
        <f t="shared" si="385"/>
        <v>2459.083333333343</v>
      </c>
      <c r="I733" s="28">
        <f t="shared" si="385"/>
        <v>125.66666666666424</v>
      </c>
      <c r="N733" s="15">
        <f t="shared" si="389"/>
        <v>223282</v>
      </c>
      <c r="P733" s="23">
        <f t="shared" si="386"/>
        <v>0.60748389176645168</v>
      </c>
    </row>
    <row r="734" spans="1:16">
      <c r="A734" s="92">
        <f t="shared" si="383"/>
        <v>2019</v>
      </c>
      <c r="B734" s="78"/>
      <c r="C734" s="28">
        <f t="shared" si="388"/>
        <v>-10.310374343387593</v>
      </c>
      <c r="D734" s="28">
        <f t="shared" si="388"/>
        <v>235.8846263820742</v>
      </c>
      <c r="E734" s="28">
        <f t="shared" si="385"/>
        <v>182.84092104806041</v>
      </c>
      <c r="G734" s="28">
        <f t="shared" si="385"/>
        <v>21584.210123790894</v>
      </c>
      <c r="H734" s="28">
        <f t="shared" si="385"/>
        <v>2301.916666666657</v>
      </c>
      <c r="I734" s="28">
        <f t="shared" si="385"/>
        <v>110.75</v>
      </c>
      <c r="N734" s="15">
        <f t="shared" si="389"/>
        <v>523282</v>
      </c>
      <c r="P734" s="23">
        <f t="shared" si="386"/>
        <v>0.55015410647075913</v>
      </c>
    </row>
    <row r="735" spans="1:16">
      <c r="A735" s="92">
        <f t="shared" si="383"/>
        <v>2020</v>
      </c>
      <c r="B735" s="78"/>
      <c r="C735" s="28">
        <f t="shared" si="388"/>
        <v>1.4030314748906676</v>
      </c>
      <c r="D735" s="28">
        <f t="shared" si="388"/>
        <v>435.71044458654069</v>
      </c>
      <c r="E735" s="28">
        <f t="shared" si="385"/>
        <v>202.90617999766255</v>
      </c>
      <c r="G735" s="28">
        <f t="shared" si="385"/>
        <v>21153.091197589412</v>
      </c>
      <c r="H735" s="28">
        <f t="shared" si="385"/>
        <v>2241.416666666657</v>
      </c>
      <c r="I735" s="28">
        <f t="shared" si="385"/>
        <v>97.666666666667879</v>
      </c>
      <c r="N735" s="15">
        <f t="shared" si="389"/>
        <v>673284</v>
      </c>
      <c r="P735" s="23">
        <f t="shared" si="386"/>
        <v>0.52287462453372524</v>
      </c>
    </row>
    <row r="736" spans="1:16">
      <c r="A736" s="92">
        <f t="shared" si="383"/>
        <v>2021</v>
      </c>
      <c r="C736" s="28">
        <f t="shared" ref="C736:D740" si="390">C644-C643</f>
        <v>-0.9506412258506316</v>
      </c>
      <c r="D736" s="28">
        <f t="shared" si="390"/>
        <v>288.19775660970481</v>
      </c>
      <c r="E736" s="28">
        <f t="shared" si="385"/>
        <v>218.90684377965226</v>
      </c>
      <c r="G736" s="28">
        <f t="shared" si="385"/>
        <v>20447.710320755141</v>
      </c>
      <c r="H736" s="28">
        <f t="shared" si="385"/>
        <v>2156.25</v>
      </c>
      <c r="I736" s="28">
        <f t="shared" si="385"/>
        <v>86</v>
      </c>
      <c r="N736" s="15">
        <f t="shared" si="389"/>
        <v>673283</v>
      </c>
      <c r="P736" s="23">
        <f t="shared" si="386"/>
        <v>0.51572802785544236</v>
      </c>
    </row>
    <row r="737" spans="1:16">
      <c r="A737" s="92">
        <f t="shared" si="383"/>
        <v>2022</v>
      </c>
      <c r="C737" s="28">
        <f t="shared" si="390"/>
        <v>32.207010616917614</v>
      </c>
      <c r="D737" s="28">
        <f t="shared" si="390"/>
        <v>824.35168313561007</v>
      </c>
      <c r="E737" s="28">
        <f t="shared" si="385"/>
        <v>209.16738273875671</v>
      </c>
      <c r="G737" s="28">
        <f t="shared" si="385"/>
        <v>19908.31754370057</v>
      </c>
      <c r="H737" s="28">
        <f t="shared" si="385"/>
        <v>2088.6666666666861</v>
      </c>
      <c r="I737" s="28">
        <f t="shared" si="385"/>
        <v>76.083333333332121</v>
      </c>
      <c r="N737" s="15">
        <f t="shared" si="389"/>
        <v>673283</v>
      </c>
      <c r="P737" s="23">
        <f t="shared" si="386"/>
        <v>0.51177896215468843</v>
      </c>
    </row>
    <row r="738" spans="1:16">
      <c r="A738" s="92">
        <f t="shared" si="383"/>
        <v>2023</v>
      </c>
      <c r="C738" s="28">
        <f t="shared" si="390"/>
        <v>34.356160757835823</v>
      </c>
      <c r="D738" s="28">
        <f t="shared" si="390"/>
        <v>419.99544171871094</v>
      </c>
      <c r="E738" s="28">
        <f t="shared" si="385"/>
        <v>129.70179379428737</v>
      </c>
      <c r="G738" s="28">
        <f t="shared" si="385"/>
        <v>18750.924809837714</v>
      </c>
      <c r="H738" s="28">
        <f t="shared" si="385"/>
        <v>1951.3333333333139</v>
      </c>
      <c r="I738" s="28">
        <f t="shared" si="385"/>
        <v>66.833333333335759</v>
      </c>
      <c r="N738" s="15">
        <f t="shared" si="389"/>
        <v>673283</v>
      </c>
      <c r="P738" s="23">
        <f t="shared" si="386"/>
        <v>0.5054557426124987</v>
      </c>
    </row>
    <row r="739" spans="1:16">
      <c r="A739" s="92">
        <f t="shared" si="383"/>
        <v>2024</v>
      </c>
      <c r="C739" s="28">
        <f t="shared" si="390"/>
        <v>26.411959775326977</v>
      </c>
      <c r="D739" s="28">
        <f t="shared" si="390"/>
        <v>736.98756450088695</v>
      </c>
      <c r="E739" s="28">
        <f t="shared" si="385"/>
        <v>157.48010264127515</v>
      </c>
      <c r="G739" s="28">
        <f t="shared" si="385"/>
        <v>18201.085805578157</v>
      </c>
      <c r="H739" s="28">
        <f t="shared" si="385"/>
        <v>1876.6666666666861</v>
      </c>
      <c r="I739" s="28">
        <f t="shared" si="385"/>
        <v>58.916666666664241</v>
      </c>
      <c r="N739" s="15">
        <f t="shared" si="389"/>
        <v>673283</v>
      </c>
      <c r="P739" s="23">
        <f t="shared" si="386"/>
        <v>0.50104805864156221</v>
      </c>
    </row>
    <row r="740" spans="1:16">
      <c r="A740" s="92">
        <f t="shared" si="383"/>
        <v>2025</v>
      </c>
      <c r="C740" s="28">
        <f t="shared" si="390"/>
        <v>7.5891367683216231</v>
      </c>
      <c r="D740" s="28">
        <f t="shared" si="390"/>
        <v>461.90182077980717</v>
      </c>
      <c r="E740" s="28">
        <f t="shared" si="385"/>
        <v>173.58010433877644</v>
      </c>
      <c r="G740" s="28">
        <f t="shared" si="385"/>
        <v>17407.081068176543</v>
      </c>
      <c r="H740" s="28">
        <f t="shared" si="385"/>
        <v>1781.75</v>
      </c>
      <c r="I740" s="28">
        <f t="shared" si="385"/>
        <v>51.833333333335759</v>
      </c>
      <c r="N740" s="15">
        <f t="shared" si="389"/>
        <v>673282</v>
      </c>
      <c r="P740" s="23">
        <f t="shared" si="386"/>
        <v>0.49349629879609996</v>
      </c>
    </row>
  </sheetData>
  <mergeCells count="12">
    <mergeCell ref="K3:L3"/>
    <mergeCell ref="BS1:BV1"/>
    <mergeCell ref="BX1:CA1"/>
    <mergeCell ref="BN1:BQ1"/>
    <mergeCell ref="BD1:BG1"/>
    <mergeCell ref="K1:L1"/>
    <mergeCell ref="AY1:BB1"/>
    <mergeCell ref="S1:U1"/>
    <mergeCell ref="AT1:AW1"/>
    <mergeCell ref="AE1:AH1"/>
    <mergeCell ref="AJ1:AM1"/>
    <mergeCell ref="AO1:AR1"/>
  </mergeCells>
  <phoneticPr fontId="0" type="noConversion"/>
  <pageMargins left="0.75" right="0.75" top="1" bottom="1" header="0.5" footer="0.5"/>
  <pageSetup orientation="portrait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F740"/>
  <sheetViews>
    <sheetView tabSelected="1" zoomScale="75" workbookViewId="0">
      <pane xSplit="2" ySplit="2" topLeftCell="U258" activePane="bottomRight" state="frozen"/>
      <selection pane="topRight" activeCell="C1" sqref="C1"/>
      <selection pane="bottomLeft" activeCell="A3" sqref="A3"/>
      <selection pane="bottomRight" activeCell="H290" sqref="H290"/>
    </sheetView>
  </sheetViews>
  <sheetFormatPr defaultColWidth="9.140625" defaultRowHeight="12"/>
  <cols>
    <col min="1" max="1" width="5" style="2" customWidth="1"/>
    <col min="2" max="2" width="6.42578125" style="2" customWidth="1"/>
    <col min="3" max="3" width="12.140625" style="1" bestFit="1" customWidth="1"/>
    <col min="4" max="4" width="12.85546875" style="1" bestFit="1" customWidth="1"/>
    <col min="5" max="5" width="12.7109375" style="1" bestFit="1" customWidth="1"/>
    <col min="6" max="6" width="9.28515625" style="1" customWidth="1"/>
    <col min="7" max="7" width="10" style="1" customWidth="1"/>
    <col min="8" max="8" width="9.140625" style="1"/>
    <col min="9" max="9" width="11.42578125" style="1" bestFit="1" customWidth="1"/>
    <col min="10" max="10" width="11.28515625" style="1" customWidth="1"/>
    <col min="11" max="11" width="10.85546875" style="1" bestFit="1" customWidth="1"/>
    <col min="12" max="12" width="11.5703125" style="1" bestFit="1" customWidth="1"/>
    <col min="13" max="13" width="9.85546875" style="1" bestFit="1" customWidth="1"/>
    <col min="14" max="14" width="12.28515625" style="1" customWidth="1"/>
    <col min="15" max="15" width="10.28515625" style="1" bestFit="1" customWidth="1"/>
    <col min="16" max="16" width="11" style="1" bestFit="1" customWidth="1"/>
    <col min="17" max="17" width="11.42578125" style="1" bestFit="1" customWidth="1"/>
    <col min="18" max="18" width="9.5703125" style="1" customWidth="1"/>
    <col min="19" max="19" width="13.7109375" style="1" customWidth="1"/>
    <col min="20" max="21" width="12.140625" style="1" bestFit="1" customWidth="1"/>
    <col min="22" max="24" width="13.140625" style="1" bestFit="1" customWidth="1"/>
    <col min="25" max="25" width="17.42578125" style="1" bestFit="1" customWidth="1"/>
    <col min="26" max="27" width="12.7109375" style="1" bestFit="1" customWidth="1"/>
    <col min="28" max="28" width="6.28515625" style="1" customWidth="1"/>
    <col min="29" max="29" width="13.7109375" style="1" bestFit="1" customWidth="1"/>
    <col min="30" max="30" width="9.140625" style="1"/>
    <col min="31" max="31" width="9.85546875" style="1" bestFit="1" customWidth="1"/>
    <col min="32" max="33" width="11" style="1" bestFit="1" customWidth="1"/>
    <col min="34" max="34" width="11.140625" style="1" bestFit="1" customWidth="1"/>
    <col min="35" max="36" width="10" style="1" bestFit="1" customWidth="1"/>
    <col min="37" max="37" width="11.28515625" style="1" bestFit="1" customWidth="1"/>
    <col min="38" max="38" width="12" style="1" bestFit="1" customWidth="1"/>
    <col min="39" max="39" width="11.140625" style="1" bestFit="1" customWidth="1"/>
    <col min="40" max="40" width="10" style="1" bestFit="1" customWidth="1"/>
    <col min="41" max="41" width="9.140625" style="1"/>
    <col min="42" max="44" width="10.140625" style="1" bestFit="1" customWidth="1"/>
    <col min="45" max="45" width="9.140625" style="1"/>
    <col min="46" max="46" width="10.140625" style="1" bestFit="1" customWidth="1"/>
    <col min="47" max="47" width="9.140625" style="1"/>
    <col min="48" max="48" width="10.140625" style="1" bestFit="1" customWidth="1"/>
    <col min="49" max="49" width="9.140625" style="1"/>
    <col min="50" max="50" width="11.140625" style="1" bestFit="1" customWidth="1"/>
    <col min="51" max="51" width="10.140625" style="1" bestFit="1" customWidth="1"/>
    <col min="52" max="52" width="9.140625" style="1"/>
    <col min="53" max="53" width="10.140625" style="1" bestFit="1" customWidth="1"/>
    <col min="54" max="58" width="9.140625" style="1"/>
    <col min="59" max="60" width="10.140625" style="1" bestFit="1" customWidth="1"/>
    <col min="61" max="63" width="9.140625" style="1"/>
    <col min="64" max="65" width="10.140625" style="1" bestFit="1" customWidth="1"/>
    <col min="66" max="67" width="13.7109375" style="1" bestFit="1" customWidth="1"/>
    <col min="68" max="68" width="13.28515625" style="1" bestFit="1" customWidth="1"/>
    <col min="69" max="69" width="10.5703125" style="1" bestFit="1" customWidth="1"/>
    <col min="70" max="70" width="12.5703125" style="1" customWidth="1"/>
    <col min="71" max="72" width="9.140625" style="1"/>
    <col min="73" max="73" width="11.140625" style="1" bestFit="1" customWidth="1"/>
    <col min="74" max="75" width="9.140625" style="1"/>
    <col min="76" max="76" width="10" style="1" bestFit="1" customWidth="1"/>
    <col min="77" max="16384" width="9.140625" style="1"/>
  </cols>
  <sheetData>
    <row r="1" spans="1:84" ht="12.75" thickBot="1">
      <c r="A1" s="228"/>
      <c r="B1" s="53"/>
      <c r="C1" s="130"/>
      <c r="D1" s="130"/>
      <c r="E1" s="130"/>
      <c r="G1" s="182" t="s">
        <v>135</v>
      </c>
      <c r="H1" s="182" t="s">
        <v>135</v>
      </c>
      <c r="I1" s="182" t="s">
        <v>135</v>
      </c>
      <c r="J1" s="182" t="s">
        <v>168</v>
      </c>
      <c r="K1" s="301" t="s">
        <v>178</v>
      </c>
      <c r="L1" s="302"/>
      <c r="M1" s="182"/>
      <c r="O1" s="182" t="s">
        <v>179</v>
      </c>
      <c r="P1" s="182" t="s">
        <v>179</v>
      </c>
      <c r="Q1" s="182" t="s">
        <v>179</v>
      </c>
      <c r="S1" s="305" t="s">
        <v>77</v>
      </c>
      <c r="T1" s="306"/>
      <c r="U1" s="307"/>
      <c r="V1" s="9" t="s">
        <v>3</v>
      </c>
      <c r="W1" s="9" t="s">
        <v>3</v>
      </c>
      <c r="X1" s="9" t="s">
        <v>3</v>
      </c>
      <c r="Y1" s="9" t="s">
        <v>4</v>
      </c>
      <c r="Z1" s="9" t="s">
        <v>4</v>
      </c>
      <c r="AA1" s="9" t="s">
        <v>4</v>
      </c>
      <c r="AC1" s="16"/>
      <c r="AE1" s="299" t="s">
        <v>46</v>
      </c>
      <c r="AF1" s="300"/>
      <c r="AG1" s="300"/>
      <c r="AH1" s="300"/>
      <c r="AJ1" s="299" t="s">
        <v>63</v>
      </c>
      <c r="AK1" s="300"/>
      <c r="AL1" s="300"/>
      <c r="AM1" s="300"/>
      <c r="AO1" s="299" t="s">
        <v>64</v>
      </c>
      <c r="AP1" s="300"/>
      <c r="AQ1" s="300"/>
      <c r="AR1" s="300"/>
      <c r="AT1" s="303" t="s">
        <v>78</v>
      </c>
      <c r="AU1" s="304"/>
      <c r="AV1" s="304"/>
      <c r="AW1" s="304"/>
      <c r="AX1" s="6"/>
      <c r="AY1" s="303" t="s">
        <v>79</v>
      </c>
      <c r="AZ1" s="304"/>
      <c r="BA1" s="304"/>
      <c r="BB1" s="304"/>
      <c r="BD1" s="299" t="s">
        <v>81</v>
      </c>
      <c r="BE1" s="300"/>
      <c r="BF1" s="300"/>
      <c r="BG1" s="300"/>
      <c r="BI1" s="141" t="s">
        <v>82</v>
      </c>
      <c r="BJ1" s="142"/>
      <c r="BK1" s="142"/>
      <c r="BL1" s="142"/>
      <c r="BN1" s="299" t="s">
        <v>84</v>
      </c>
      <c r="BO1" s="300"/>
      <c r="BP1" s="300"/>
      <c r="BQ1" s="300"/>
      <c r="BS1" s="299" t="s">
        <v>88</v>
      </c>
      <c r="BT1" s="300"/>
      <c r="BU1" s="300"/>
      <c r="BV1" s="300"/>
      <c r="BX1" s="299" t="s">
        <v>125</v>
      </c>
      <c r="BY1" s="300"/>
      <c r="BZ1" s="300"/>
      <c r="CA1" s="300"/>
      <c r="CC1" s="299" t="s">
        <v>126</v>
      </c>
      <c r="CD1" s="300"/>
      <c r="CE1" s="300"/>
      <c r="CF1" s="300"/>
    </row>
    <row r="2" spans="1:84">
      <c r="A2" s="8" t="s">
        <v>0</v>
      </c>
      <c r="B2" s="8" t="s">
        <v>1</v>
      </c>
      <c r="C2" s="10" t="s">
        <v>118</v>
      </c>
      <c r="D2" s="9" t="s">
        <v>163</v>
      </c>
      <c r="E2" s="9" t="s">
        <v>167</v>
      </c>
      <c r="G2" s="10" t="s">
        <v>69</v>
      </c>
      <c r="H2" s="10" t="s">
        <v>70</v>
      </c>
      <c r="I2" s="9" t="s">
        <v>166</v>
      </c>
      <c r="J2" s="174" t="s">
        <v>106</v>
      </c>
      <c r="K2" s="9" t="s">
        <v>7</v>
      </c>
      <c r="L2" s="9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  <c r="S2" s="39" t="s">
        <v>133</v>
      </c>
      <c r="T2" s="191" t="s">
        <v>152</v>
      </c>
      <c r="U2" s="185" t="s">
        <v>151</v>
      </c>
      <c r="V2" s="16" t="s">
        <v>27</v>
      </c>
      <c r="W2" s="16" t="str">
        <f>T2</f>
        <v>Summer'13</v>
      </c>
      <c r="X2" s="16" t="str">
        <f>U2</f>
        <v>Spring'13</v>
      </c>
      <c r="Y2" s="16" t="s">
        <v>27</v>
      </c>
      <c r="Z2" s="39" t="str">
        <f>W2</f>
        <v>Summer'13</v>
      </c>
      <c r="AA2" s="39" t="str">
        <f>X2</f>
        <v>Spring'13</v>
      </c>
      <c r="AC2" s="21"/>
      <c r="AE2" s="212" t="s">
        <v>29</v>
      </c>
      <c r="AF2" s="212" t="s">
        <v>30</v>
      </c>
      <c r="AG2" s="212" t="str">
        <f>Z2</f>
        <v>Summer'13</v>
      </c>
      <c r="AH2" s="212" t="str">
        <f>AA2</f>
        <v>Spring'13</v>
      </c>
      <c r="AJ2" s="212" t="s">
        <v>29</v>
      </c>
      <c r="AK2" s="212" t="s">
        <v>30</v>
      </c>
      <c r="AL2" s="212" t="str">
        <f>AG2</f>
        <v>Summer'13</v>
      </c>
      <c r="AM2" s="212" t="str">
        <f>AH2</f>
        <v>Spring'13</v>
      </c>
      <c r="AO2" s="212" t="s">
        <v>29</v>
      </c>
      <c r="AP2" s="212" t="s">
        <v>30</v>
      </c>
      <c r="AQ2" s="212" t="str">
        <f>AL2</f>
        <v>Summer'13</v>
      </c>
      <c r="AR2" s="212" t="str">
        <f>AM2</f>
        <v>Spring'13</v>
      </c>
      <c r="AT2" s="212" t="s">
        <v>29</v>
      </c>
      <c r="AU2" s="212" t="s">
        <v>30</v>
      </c>
      <c r="AV2" s="212" t="str">
        <f>AQ2</f>
        <v>Summer'13</v>
      </c>
      <c r="AW2" s="212" t="str">
        <f>AR2</f>
        <v>Spring'13</v>
      </c>
      <c r="AX2" s="212"/>
      <c r="AY2" s="212" t="s">
        <v>29</v>
      </c>
      <c r="AZ2" s="212" t="s">
        <v>30</v>
      </c>
      <c r="BA2" s="212" t="str">
        <f>AV2</f>
        <v>Summer'13</v>
      </c>
      <c r="BB2" s="212" t="str">
        <f>AW2</f>
        <v>Spring'13</v>
      </c>
      <c r="BC2" s="212"/>
      <c r="BD2" s="211" t="s">
        <v>134</v>
      </c>
      <c r="BE2" s="212"/>
      <c r="BF2" s="212" t="str">
        <f>BA2</f>
        <v>Summer'13</v>
      </c>
      <c r="BG2" s="212" t="str">
        <f>BB2</f>
        <v>Spring'13</v>
      </c>
      <c r="BH2" s="212"/>
      <c r="BI2" s="212" t="s">
        <v>29</v>
      </c>
      <c r="BJ2" s="212"/>
      <c r="BK2" s="212" t="str">
        <f>BF2</f>
        <v>Summer'13</v>
      </c>
      <c r="BL2" s="212" t="str">
        <f>BG2</f>
        <v>Spring'13</v>
      </c>
      <c r="BM2" s="212"/>
      <c r="BN2" s="212" t="s">
        <v>29</v>
      </c>
      <c r="BO2" s="212" t="s">
        <v>30</v>
      </c>
      <c r="BP2" s="212" t="str">
        <f>BK2</f>
        <v>Summer'13</v>
      </c>
      <c r="BQ2" s="212" t="str">
        <f>BL2</f>
        <v>Spring'13</v>
      </c>
      <c r="BR2" s="212"/>
      <c r="BS2" s="212" t="s">
        <v>29</v>
      </c>
      <c r="BT2" s="212" t="s">
        <v>30</v>
      </c>
      <c r="BU2" s="212" t="str">
        <f>BP2</f>
        <v>Summer'13</v>
      </c>
      <c r="BV2" s="212" t="str">
        <f>BQ2</f>
        <v>Spring'13</v>
      </c>
      <c r="BW2" s="212"/>
      <c r="BX2" s="212" t="str">
        <f>BS2</f>
        <v>Act</v>
      </c>
      <c r="BY2" s="212"/>
      <c r="BZ2" s="212" t="str">
        <f t="shared" ref="BZ2:CA2" si="0">BU2</f>
        <v>Summer'13</v>
      </c>
      <c r="CA2" s="212" t="str">
        <f t="shared" si="0"/>
        <v>Spring'13</v>
      </c>
      <c r="CC2" s="212" t="str">
        <f>BX2</f>
        <v>Act</v>
      </c>
      <c r="CD2" s="212"/>
      <c r="CE2" s="212" t="str">
        <f t="shared" ref="CE2:CF2" si="1">BZ2</f>
        <v>Summer'13</v>
      </c>
      <c r="CF2" s="212" t="str">
        <f t="shared" si="1"/>
        <v>Spring'13</v>
      </c>
    </row>
    <row r="3" spans="1:84">
      <c r="A3" s="2">
        <v>1991</v>
      </c>
      <c r="B3" s="2">
        <v>1</v>
      </c>
      <c r="C3" s="14"/>
      <c r="D3" s="14"/>
      <c r="E3" s="14"/>
      <c r="G3" s="15"/>
      <c r="H3" s="15"/>
      <c r="I3" s="15"/>
      <c r="S3" s="15"/>
      <c r="T3" s="25"/>
      <c r="U3" s="25"/>
      <c r="V3" s="15">
        <f>[1]COML!$AB101/[1]COML!$J101*1000</f>
        <v>4673.2082883925677</v>
      </c>
      <c r="W3" s="25">
        <f>D3</f>
        <v>0</v>
      </c>
      <c r="X3" s="25"/>
      <c r="Y3" s="15">
        <f>[1]SPA!$AB101/[1]SPA!$F101*1000</f>
        <v>13630.444444444445</v>
      </c>
      <c r="Z3" s="25">
        <f>E3</f>
        <v>0</v>
      </c>
      <c r="AA3" s="25"/>
      <c r="AC3" s="14"/>
    </row>
    <row r="4" spans="1:84">
      <c r="A4" s="2">
        <v>1991</v>
      </c>
      <c r="B4" s="2">
        <v>2</v>
      </c>
      <c r="C4" s="14">
        <f t="shared" ref="C4:D67" si="2">ROUND(K4/G4*1000,0)</f>
        <v>0</v>
      </c>
      <c r="D4" s="14">
        <f t="shared" si="2"/>
        <v>0</v>
      </c>
      <c r="E4" s="14">
        <f t="shared" ref="E4:E67" si="3">ROUND(Q4/I4*1000,0)</f>
        <v>0</v>
      </c>
      <c r="G4" s="15">
        <f>'Billing Mo'!Y4</f>
        <v>1040827</v>
      </c>
      <c r="H4" s="15">
        <f>'Billing Mo'!Z4</f>
        <v>114021</v>
      </c>
      <c r="I4" s="15">
        <f>'Billing Mo'!AC4</f>
        <v>9031</v>
      </c>
      <c r="K4" s="15"/>
      <c r="L4" s="15"/>
      <c r="M4" s="15"/>
      <c r="N4" s="15"/>
      <c r="O4" s="15"/>
      <c r="P4" s="15"/>
      <c r="Q4" s="15"/>
      <c r="S4" s="15">
        <f>[1]RESID!$AB102/[1]RESID!$U102*1000</f>
        <v>920.59967698762625</v>
      </c>
      <c r="T4" s="25">
        <f t="shared" ref="T4:T67" si="4">C4</f>
        <v>0</v>
      </c>
      <c r="U4" s="25"/>
      <c r="V4" s="15">
        <f>[1]COML!$AB102/[1]COML!$J102*1000</f>
        <v>4462.4060480087001</v>
      </c>
      <c r="W4" s="25">
        <f t="shared" ref="W4:W67" si="5">D4</f>
        <v>0</v>
      </c>
      <c r="X4" s="25"/>
      <c r="Y4" s="15">
        <f>[1]SPA!$AB102/[1]SPA!$F102*1000</f>
        <v>13860.923485771233</v>
      </c>
      <c r="Z4" s="25">
        <f t="shared" ref="Z4:Z67" si="6">E4</f>
        <v>0</v>
      </c>
      <c r="AA4" s="25"/>
      <c r="AC4" s="14"/>
    </row>
    <row r="5" spans="1:84">
      <c r="A5" s="2">
        <v>1991</v>
      </c>
      <c r="B5" s="2">
        <v>3</v>
      </c>
      <c r="C5" s="14">
        <f t="shared" si="2"/>
        <v>0</v>
      </c>
      <c r="D5" s="14">
        <f t="shared" si="2"/>
        <v>0</v>
      </c>
      <c r="E5" s="14">
        <f t="shared" si="3"/>
        <v>0</v>
      </c>
      <c r="G5" s="15">
        <f>'Billing Mo'!Y5</f>
        <v>1043366</v>
      </c>
      <c r="H5" s="15">
        <f>'Billing Mo'!Z5</f>
        <v>113887</v>
      </c>
      <c r="I5" s="15">
        <f>'Billing Mo'!AC5</f>
        <v>9071</v>
      </c>
      <c r="K5" s="15"/>
      <c r="L5" s="15"/>
      <c r="M5" s="15"/>
      <c r="N5" s="15"/>
      <c r="O5" s="15"/>
      <c r="P5" s="15"/>
      <c r="Q5" s="15"/>
      <c r="S5" s="15">
        <f>[1]RESID!$AB103/[1]RESID!$U103*1000</f>
        <v>846.30033947818879</v>
      </c>
      <c r="T5" s="25">
        <f t="shared" si="4"/>
        <v>0</v>
      </c>
      <c r="U5" s="25"/>
      <c r="V5" s="15">
        <f>[1]COML!$AB103/[1]COML!$J103*1000</f>
        <v>4615.460939352165</v>
      </c>
      <c r="W5" s="25">
        <f t="shared" si="5"/>
        <v>0</v>
      </c>
      <c r="X5" s="25"/>
      <c r="Y5" s="15">
        <f>[1]SPA!$AB103/[1]SPA!$F103*1000</f>
        <v>14181.567633116525</v>
      </c>
      <c r="Z5" s="25">
        <f t="shared" si="6"/>
        <v>0</v>
      </c>
      <c r="AA5" s="25"/>
      <c r="AC5" s="14"/>
    </row>
    <row r="6" spans="1:84">
      <c r="A6" s="2">
        <v>1991</v>
      </c>
      <c r="B6" s="2">
        <v>4</v>
      </c>
      <c r="C6" s="14">
        <f t="shared" si="2"/>
        <v>0</v>
      </c>
      <c r="D6" s="14">
        <f t="shared" si="2"/>
        <v>0</v>
      </c>
      <c r="E6" s="14">
        <f t="shared" si="3"/>
        <v>0</v>
      </c>
      <c r="G6" s="15">
        <f>'Billing Mo'!Y6</f>
        <v>1036148</v>
      </c>
      <c r="H6" s="15">
        <f>'Billing Mo'!Z6</f>
        <v>113982</v>
      </c>
      <c r="I6" s="15">
        <f>'Billing Mo'!AC6</f>
        <v>9099</v>
      </c>
      <c r="K6" s="15"/>
      <c r="L6" s="15"/>
      <c r="M6" s="15"/>
      <c r="N6" s="15"/>
      <c r="O6" s="15"/>
      <c r="P6" s="15"/>
      <c r="Q6" s="15"/>
      <c r="S6" s="15">
        <f>[1]RESID!$AB104/[1]RESID!$U104*1000</f>
        <v>807.79965796392014</v>
      </c>
      <c r="T6" s="25">
        <f t="shared" si="4"/>
        <v>0</v>
      </c>
      <c r="U6" s="25"/>
      <c r="V6" s="15">
        <f>[1]COML!$AB104/[1]COML!$J104*1000</f>
        <v>4894.1148602410913</v>
      </c>
      <c r="W6" s="25">
        <f t="shared" si="5"/>
        <v>0</v>
      </c>
      <c r="X6" s="25"/>
      <c r="Y6" s="15">
        <f>[1]SPA!$AB104/[1]SPA!$F104*1000</f>
        <v>13968.897681063852</v>
      </c>
      <c r="Z6" s="25">
        <f t="shared" si="6"/>
        <v>0</v>
      </c>
      <c r="AA6" s="25"/>
      <c r="AC6" s="14"/>
    </row>
    <row r="7" spans="1:84">
      <c r="A7" s="2">
        <v>1991</v>
      </c>
      <c r="B7" s="2">
        <v>5</v>
      </c>
      <c r="C7" s="14">
        <f t="shared" si="2"/>
        <v>0</v>
      </c>
      <c r="D7" s="14">
        <f t="shared" si="2"/>
        <v>0</v>
      </c>
      <c r="E7" s="14">
        <f t="shared" si="3"/>
        <v>0</v>
      </c>
      <c r="G7" s="15">
        <f>'Billing Mo'!Y7</f>
        <v>1021014</v>
      </c>
      <c r="H7" s="15">
        <f>'Billing Mo'!Z7</f>
        <v>114314</v>
      </c>
      <c r="I7" s="15">
        <f>'Billing Mo'!AC7</f>
        <v>9132</v>
      </c>
      <c r="K7" s="15"/>
      <c r="L7" s="15"/>
      <c r="M7" s="15"/>
      <c r="N7" s="15"/>
      <c r="O7" s="15"/>
      <c r="P7" s="15"/>
      <c r="Q7" s="15"/>
      <c r="S7" s="15">
        <f>[1]RESID!$AB105/[1]RESID!$U105*1000</f>
        <v>788.39957140646459</v>
      </c>
      <c r="T7" s="25">
        <f t="shared" si="4"/>
        <v>0</v>
      </c>
      <c r="U7" s="25"/>
      <c r="V7" s="15">
        <f>[1]COML!$AB105/[1]COML!$J105*1000</f>
        <v>4903.6688419616148</v>
      </c>
      <c r="W7" s="25">
        <f t="shared" si="5"/>
        <v>0</v>
      </c>
      <c r="X7" s="25"/>
      <c r="Y7" s="15">
        <f>[1]SPA!$AB105/[1]SPA!$F105*1000</f>
        <v>14272.996057818658</v>
      </c>
      <c r="Z7" s="25">
        <f t="shared" si="6"/>
        <v>0</v>
      </c>
      <c r="AA7" s="25"/>
      <c r="AC7" s="14"/>
    </row>
    <row r="8" spans="1:84">
      <c r="A8" s="2">
        <v>1991</v>
      </c>
      <c r="B8" s="2">
        <v>6</v>
      </c>
      <c r="C8" s="14">
        <f t="shared" si="2"/>
        <v>0</v>
      </c>
      <c r="D8" s="14">
        <f t="shared" si="2"/>
        <v>0</v>
      </c>
      <c r="E8" s="14">
        <f t="shared" si="3"/>
        <v>0</v>
      </c>
      <c r="G8" s="15">
        <f>'Billing Mo'!Y8</f>
        <v>1016304</v>
      </c>
      <c r="H8" s="15">
        <f>'Billing Mo'!Z8</f>
        <v>114639</v>
      </c>
      <c r="I8" s="15">
        <f>'Billing Mo'!AC8</f>
        <v>9137</v>
      </c>
      <c r="K8" s="15"/>
      <c r="L8" s="15"/>
      <c r="M8" s="15"/>
      <c r="N8" s="15"/>
      <c r="O8" s="15"/>
      <c r="P8" s="15"/>
      <c r="Q8" s="15"/>
      <c r="S8" s="15">
        <f>[1]RESID!$AB106/[1]RESID!$U106*1000</f>
        <v>1105.9997795935076</v>
      </c>
      <c r="T8" s="25">
        <f t="shared" si="4"/>
        <v>0</v>
      </c>
      <c r="U8" s="25"/>
      <c r="V8" s="15">
        <f>[1]COML!$AB106/[1]COML!$J106*1000</f>
        <v>5725.459922016068</v>
      </c>
      <c r="W8" s="25">
        <f t="shared" si="5"/>
        <v>0</v>
      </c>
      <c r="X8" s="25"/>
      <c r="Y8" s="15">
        <f>[1]SPA!$AB106/[1]SPA!$F106*1000</f>
        <v>16817.992776622526</v>
      </c>
      <c r="Z8" s="25">
        <f t="shared" si="6"/>
        <v>0</v>
      </c>
      <c r="AA8" s="25"/>
      <c r="AC8" s="14"/>
    </row>
    <row r="9" spans="1:84">
      <c r="A9" s="2">
        <v>1991</v>
      </c>
      <c r="B9" s="2">
        <v>7</v>
      </c>
      <c r="C9" s="14">
        <f t="shared" si="2"/>
        <v>0</v>
      </c>
      <c r="D9" s="14">
        <f t="shared" si="2"/>
        <v>0</v>
      </c>
      <c r="E9" s="14">
        <f t="shared" si="3"/>
        <v>0</v>
      </c>
      <c r="G9" s="15">
        <f>'Billing Mo'!Y9</f>
        <v>1016233</v>
      </c>
      <c r="H9" s="15">
        <f>'Billing Mo'!Z9</f>
        <v>114844</v>
      </c>
      <c r="I9" s="15">
        <f>'Billing Mo'!AC9</f>
        <v>9155</v>
      </c>
      <c r="K9" s="15"/>
      <c r="L9" s="15"/>
      <c r="M9" s="15"/>
      <c r="N9" s="15"/>
      <c r="O9" s="15"/>
      <c r="P9" s="15"/>
      <c r="Q9" s="15"/>
      <c r="S9" s="15">
        <f>[1]RESID!$AB107/[1]RESID!$U107*1000</f>
        <v>1239.5001933611682</v>
      </c>
      <c r="T9" s="25">
        <f t="shared" si="4"/>
        <v>0</v>
      </c>
      <c r="U9" s="25"/>
      <c r="V9" s="15">
        <f>[1]COML!$AB107/[1]COML!$J107*1000</f>
        <v>6048.2741806276335</v>
      </c>
      <c r="W9" s="25">
        <f t="shared" si="5"/>
        <v>0</v>
      </c>
      <c r="X9" s="25"/>
      <c r="Y9" s="15">
        <f>[1]SPA!$AB107/[1]SPA!$F107*1000</f>
        <v>15896.559257236482</v>
      </c>
      <c r="Z9" s="25">
        <f t="shared" si="6"/>
        <v>0</v>
      </c>
      <c r="AA9" s="25"/>
      <c r="AC9" s="14"/>
    </row>
    <row r="10" spans="1:84">
      <c r="A10" s="2">
        <v>1991</v>
      </c>
      <c r="B10" s="2">
        <v>8</v>
      </c>
      <c r="C10" s="14">
        <f t="shared" si="2"/>
        <v>0</v>
      </c>
      <c r="D10" s="14">
        <f t="shared" si="2"/>
        <v>0</v>
      </c>
      <c r="E10" s="14">
        <f t="shared" si="3"/>
        <v>0</v>
      </c>
      <c r="G10" s="15">
        <f>'Billing Mo'!Y10</f>
        <v>1016975</v>
      </c>
      <c r="H10" s="15">
        <f>'Billing Mo'!Z10</f>
        <v>114843</v>
      </c>
      <c r="I10" s="15">
        <f>'Billing Mo'!AC10</f>
        <v>9205</v>
      </c>
      <c r="K10" s="15"/>
      <c r="L10" s="15"/>
      <c r="M10" s="15"/>
      <c r="N10" s="15"/>
      <c r="O10" s="15"/>
      <c r="P10" s="15"/>
      <c r="Q10" s="15"/>
      <c r="S10" s="15">
        <f>[1]RESID!$AB108/[1]RESID!$U108*1000</f>
        <v>1313.5996460089973</v>
      </c>
      <c r="T10" s="25">
        <f t="shared" si="4"/>
        <v>0</v>
      </c>
      <c r="U10" s="25"/>
      <c r="V10" s="15">
        <f>[1]COML!$AB108/[1]COML!$J108*1000</f>
        <v>6259.7720366064968</v>
      </c>
      <c r="W10" s="25">
        <f t="shared" si="5"/>
        <v>0</v>
      </c>
      <c r="X10" s="25"/>
      <c r="Y10" s="15">
        <f>[1]SPA!$AB108/[1]SPA!$F108*1000</f>
        <v>16539.923954372625</v>
      </c>
      <c r="Z10" s="25">
        <f t="shared" si="6"/>
        <v>0</v>
      </c>
      <c r="AA10" s="25"/>
      <c r="AC10" s="14"/>
    </row>
    <row r="11" spans="1:84">
      <c r="A11" s="2">
        <v>1991</v>
      </c>
      <c r="B11" s="2">
        <v>9</v>
      </c>
      <c r="C11" s="14">
        <f t="shared" si="2"/>
        <v>0</v>
      </c>
      <c r="D11" s="14">
        <f t="shared" si="2"/>
        <v>0</v>
      </c>
      <c r="E11" s="14">
        <f t="shared" si="3"/>
        <v>0</v>
      </c>
      <c r="G11" s="15">
        <f>'Billing Mo'!Y11</f>
        <v>1019352</v>
      </c>
      <c r="H11" s="15">
        <f>'Billing Mo'!Z11</f>
        <v>115057</v>
      </c>
      <c r="I11" s="15">
        <f>'Billing Mo'!AC11</f>
        <v>9276</v>
      </c>
      <c r="K11" s="15"/>
      <c r="L11" s="15"/>
      <c r="M11" s="15"/>
      <c r="N11" s="15"/>
      <c r="O11" s="15"/>
      <c r="P11" s="15"/>
      <c r="Q11" s="15"/>
      <c r="S11" s="15">
        <f>[1]RESID!$AB109/[1]RESID!$U109*1000</f>
        <v>1322.6000439494894</v>
      </c>
      <c r="T11" s="25">
        <f t="shared" si="4"/>
        <v>0</v>
      </c>
      <c r="U11" s="25"/>
      <c r="V11" s="15">
        <f>[1]COML!$AB109/[1]COML!$J109*1000</f>
        <v>6250.5801472313724</v>
      </c>
      <c r="W11" s="25">
        <f t="shared" si="5"/>
        <v>0</v>
      </c>
      <c r="X11" s="25"/>
      <c r="Y11" s="15">
        <f>[1]SPA!$AB109/[1]SPA!$F109*1000</f>
        <v>17781.371280724448</v>
      </c>
      <c r="Z11" s="25">
        <f t="shared" si="6"/>
        <v>0</v>
      </c>
      <c r="AA11" s="25"/>
      <c r="AC11" s="14"/>
    </row>
    <row r="12" spans="1:84">
      <c r="A12" s="2">
        <v>1991</v>
      </c>
      <c r="B12" s="2">
        <v>10</v>
      </c>
      <c r="C12" s="14">
        <f t="shared" si="2"/>
        <v>0</v>
      </c>
      <c r="D12" s="14">
        <f t="shared" si="2"/>
        <v>0</v>
      </c>
      <c r="E12" s="14">
        <f t="shared" si="3"/>
        <v>0</v>
      </c>
      <c r="G12" s="15">
        <f>'Billing Mo'!Y12</f>
        <v>1024933</v>
      </c>
      <c r="H12" s="15">
        <f>'Billing Mo'!Z12</f>
        <v>115306</v>
      </c>
      <c r="I12" s="15">
        <f>'Billing Mo'!AC12</f>
        <v>9321</v>
      </c>
      <c r="K12" s="15"/>
      <c r="L12" s="15"/>
      <c r="M12" s="15"/>
      <c r="N12" s="15"/>
      <c r="O12" s="15"/>
      <c r="P12" s="15"/>
      <c r="Q12" s="15"/>
      <c r="S12" s="15">
        <f>[1]RESID!$AB110/[1]RESID!$U110*1000</f>
        <v>1102.7003716340482</v>
      </c>
      <c r="T12" s="25">
        <f t="shared" si="4"/>
        <v>0</v>
      </c>
      <c r="U12" s="25"/>
      <c r="V12" s="15">
        <f>[1]COML!$AB110/[1]COML!$J110*1000</f>
        <v>5814.4936083117964</v>
      </c>
      <c r="W12" s="25">
        <f t="shared" si="5"/>
        <v>0</v>
      </c>
      <c r="X12" s="25"/>
      <c r="Y12" s="15">
        <f>[1]SPA!$AB110/[1]SPA!$F110*1000</f>
        <v>17579.33698101062</v>
      </c>
      <c r="Z12" s="25">
        <f t="shared" si="6"/>
        <v>0</v>
      </c>
      <c r="AA12" s="25"/>
      <c r="AC12" s="14"/>
    </row>
    <row r="13" spans="1:84">
      <c r="A13" s="2">
        <v>1991</v>
      </c>
      <c r="B13" s="2">
        <v>11</v>
      </c>
      <c r="C13" s="14">
        <f t="shared" si="2"/>
        <v>0</v>
      </c>
      <c r="D13" s="14">
        <f t="shared" si="2"/>
        <v>0</v>
      </c>
      <c r="E13" s="14">
        <f t="shared" si="3"/>
        <v>0</v>
      </c>
      <c r="G13" s="15">
        <f>'Billing Mo'!Y13</f>
        <v>1038014</v>
      </c>
      <c r="H13" s="15">
        <f>'Billing Mo'!Z13</f>
        <v>115448</v>
      </c>
      <c r="I13" s="15">
        <f>'Billing Mo'!AC13</f>
        <v>9431</v>
      </c>
      <c r="K13" s="15"/>
      <c r="L13" s="15"/>
      <c r="M13" s="15"/>
      <c r="N13" s="15"/>
      <c r="O13" s="15"/>
      <c r="P13" s="15"/>
      <c r="Q13" s="15"/>
      <c r="S13" s="15">
        <f>[1]RESID!$AB111/[1]RESID!$U111*1000</f>
        <v>832.59956031421541</v>
      </c>
      <c r="T13" s="25">
        <f t="shared" si="4"/>
        <v>0</v>
      </c>
      <c r="U13" s="25"/>
      <c r="V13" s="15">
        <f>[1]COML!$AB111/[1]COML!$J111*1000</f>
        <v>5199.0506548402745</v>
      </c>
      <c r="W13" s="25">
        <f t="shared" si="5"/>
        <v>0</v>
      </c>
      <c r="X13" s="25"/>
      <c r="Y13" s="15">
        <f>[1]SPA!$AB111/[1]SPA!$F111*1000</f>
        <v>15408.652316827483</v>
      </c>
      <c r="Z13" s="25">
        <f t="shared" si="6"/>
        <v>0</v>
      </c>
      <c r="AA13" s="25"/>
      <c r="AC13" s="14"/>
    </row>
    <row r="14" spans="1:84">
      <c r="A14" s="2">
        <v>1991</v>
      </c>
      <c r="B14" s="2">
        <v>12</v>
      </c>
      <c r="C14" s="14">
        <f t="shared" si="2"/>
        <v>0</v>
      </c>
      <c r="D14" s="14">
        <f t="shared" si="2"/>
        <v>0</v>
      </c>
      <c r="E14" s="14">
        <f t="shared" si="3"/>
        <v>0</v>
      </c>
      <c r="G14" s="15">
        <f>'Billing Mo'!Y14</f>
        <v>1049020</v>
      </c>
      <c r="H14" s="15">
        <f>'Billing Mo'!Z14</f>
        <v>115508</v>
      </c>
      <c r="I14" s="15">
        <f>'Billing Mo'!AC14</f>
        <v>9470</v>
      </c>
      <c r="K14" s="15"/>
      <c r="L14" s="15"/>
      <c r="M14" s="15"/>
      <c r="N14" s="15"/>
      <c r="O14" s="15"/>
      <c r="P14" s="15"/>
      <c r="Q14" s="15"/>
      <c r="S14" s="15">
        <f>[1]RESID!$AB112/[1]RESID!$U112*1000</f>
        <v>863.70040609330613</v>
      </c>
      <c r="T14" s="25">
        <f t="shared" si="4"/>
        <v>0</v>
      </c>
      <c r="U14" s="25"/>
      <c r="V14" s="15">
        <f>[1]COML!$AB112/[1]COML!$J112*1000</f>
        <v>4786.5602382518964</v>
      </c>
      <c r="W14" s="25">
        <f t="shared" si="5"/>
        <v>0</v>
      </c>
      <c r="X14" s="25"/>
      <c r="Y14" s="15">
        <f>[1]SPA!$AB112/[1]SPA!$F112*1000</f>
        <v>14445.934530095037</v>
      </c>
      <c r="Z14" s="25">
        <f t="shared" si="6"/>
        <v>0</v>
      </c>
      <c r="AA14" s="25"/>
      <c r="AC14" s="14"/>
      <c r="AE14" s="15">
        <f>SUM(K3:K14)</f>
        <v>0</v>
      </c>
      <c r="AF14" s="25">
        <f>SUM([1]RESID!$Z101:$Z112)</f>
        <v>12449341</v>
      </c>
      <c r="AJ14" s="15">
        <f>SUM(L3:L14)</f>
        <v>0</v>
      </c>
      <c r="AK14" s="25">
        <f>SUM([1]COML!$Z101:$Z112)</f>
        <v>7298361</v>
      </c>
      <c r="AO14" s="15">
        <f>SUM(Q3:Q14)</f>
        <v>0</v>
      </c>
      <c r="AP14" s="25">
        <f>SUM([1]SPA!$Z101:$Z112)</f>
        <v>1696305</v>
      </c>
      <c r="AT14" s="14">
        <f>AE14/AVERAGE($G3:$G14)*1000</f>
        <v>0</v>
      </c>
      <c r="AU14" s="14">
        <f>AF14/AVERAGE($G3:$G14)*1000</f>
        <v>12095.080490640235</v>
      </c>
      <c r="AY14" s="14">
        <f t="shared" ref="AY14:AZ29" si="7">AJ14/AVERAGE($H3:$H14)*1000</f>
        <v>0</v>
      </c>
      <c r="AZ14" s="14">
        <f t="shared" si="7"/>
        <v>63622.48652572534</v>
      </c>
      <c r="BD14" s="15">
        <f>SUM(TOTAL_PEF_C!O3:O14)</f>
        <v>0</v>
      </c>
      <c r="BI14" s="15">
        <f>SUM('Billing Mo'!AH3:AH14)</f>
        <v>960572</v>
      </c>
      <c r="BN14" s="14">
        <f>SUM('[1]Tot Retail'!$C101:$C112)</f>
        <v>25179114</v>
      </c>
      <c r="BO14" s="14">
        <f>SUM('[1]Tot Retail'!$Z101:$Z112)</f>
        <v>24769980</v>
      </c>
      <c r="BP14" s="14"/>
      <c r="BQ14" s="14"/>
      <c r="BR14" s="14"/>
      <c r="BS14" s="14">
        <f t="shared" ref="BS14:BT29" si="8">AO14/AVERAGE($I3:$I14)*1000</f>
        <v>0</v>
      </c>
      <c r="BT14" s="14">
        <f t="shared" si="8"/>
        <v>184148.06371387967</v>
      </c>
      <c r="BX14" s="15">
        <f t="shared" ref="BX14:BX50" si="9">AVERAGE(G3:G14)</f>
        <v>1029289.6363636364</v>
      </c>
      <c r="CC14" s="15">
        <f t="shared" ref="CC14:CC50" si="10">AVERAGE(H3:H14)</f>
        <v>114713.54545454546</v>
      </c>
    </row>
    <row r="15" spans="1:84">
      <c r="A15" s="2">
        <v>1992</v>
      </c>
      <c r="B15" s="2">
        <v>1</v>
      </c>
      <c r="C15" s="14">
        <f t="shared" si="2"/>
        <v>0</v>
      </c>
      <c r="D15" s="14">
        <f t="shared" si="2"/>
        <v>0</v>
      </c>
      <c r="E15" s="14">
        <f t="shared" si="3"/>
        <v>0</v>
      </c>
      <c r="G15" s="15">
        <f>'Billing Mo'!Y15</f>
        <v>1056524</v>
      </c>
      <c r="H15" s="15">
        <f>'Billing Mo'!Z15</f>
        <v>115375</v>
      </c>
      <c r="I15" s="15">
        <f>'Billing Mo'!AC15</f>
        <v>9518</v>
      </c>
      <c r="K15" s="15"/>
      <c r="L15" s="15"/>
      <c r="M15" s="15"/>
      <c r="N15" s="15"/>
      <c r="O15" s="15"/>
      <c r="P15" s="15"/>
      <c r="Q15" s="15"/>
      <c r="S15" s="15">
        <f>[1]RESID!$AB113/[1]RESID!$U113*1000</f>
        <v>1034.0001741560059</v>
      </c>
      <c r="T15" s="25">
        <f t="shared" si="4"/>
        <v>0</v>
      </c>
      <c r="U15" s="25"/>
      <c r="V15" s="15">
        <f>[1]COML!$AB113/[1]COML!$J113*1000</f>
        <v>4997.3564463705306</v>
      </c>
      <c r="W15" s="25">
        <f t="shared" si="5"/>
        <v>0</v>
      </c>
      <c r="X15" s="25"/>
      <c r="Y15" s="15">
        <f>[1]SPA!$AB113/[1]SPA!$F113*1000</f>
        <v>14050.430762765285</v>
      </c>
      <c r="Z15" s="25">
        <f t="shared" si="6"/>
        <v>0</v>
      </c>
      <c r="AA15" s="25"/>
      <c r="AC15" s="14"/>
      <c r="AE15" s="15">
        <f t="shared" ref="AE15:AE78" si="11">SUM(K4:K15)</f>
        <v>0</v>
      </c>
      <c r="AF15" s="25">
        <f>SUM([1]RESID!$Z102:$Z113)</f>
        <v>12543828</v>
      </c>
      <c r="AJ15" s="15">
        <f t="shared" ref="AJ15:AJ78" si="12">SUM(L4:L15)</f>
        <v>0</v>
      </c>
      <c r="AK15" s="25">
        <f>SUM([1]COML!$Z102:$Z113)</f>
        <v>7342003</v>
      </c>
      <c r="AO15" s="15">
        <f t="shared" ref="AO15:AO78" si="13">SUM(Q4:Q15)</f>
        <v>0</v>
      </c>
      <c r="AP15" s="25">
        <f>SUM([1]SPA!$Z102:$Z113)</f>
        <v>1707363</v>
      </c>
      <c r="AT15" s="14">
        <f t="shared" ref="AT15:AU30" si="14">AE15/AVERAGE($G4:$G15)*1000</f>
        <v>0</v>
      </c>
      <c r="AU15" s="14">
        <f t="shared" si="14"/>
        <v>12160.066436648083</v>
      </c>
      <c r="AX15" s="14"/>
      <c r="AY15" s="14">
        <f t="shared" si="7"/>
        <v>0</v>
      </c>
      <c r="AZ15" s="14">
        <f t="shared" si="7"/>
        <v>63972.190435252356</v>
      </c>
      <c r="BD15" s="15">
        <f>SUM(TOTAL_PEF_C!O4:O15)</f>
        <v>0</v>
      </c>
      <c r="BI15" s="15">
        <f>SUM('Billing Mo'!AH4:AH15)</f>
        <v>968992</v>
      </c>
      <c r="BN15" s="14">
        <f>SUM('[1]Tot Retail'!$C102:$C113)</f>
        <v>25336760</v>
      </c>
      <c r="BO15" s="14">
        <f>SUM('[1]Tot Retail'!$Z102:$Z113)</f>
        <v>24931457</v>
      </c>
      <c r="BR15" s="14"/>
      <c r="BS15" s="14">
        <f t="shared" si="8"/>
        <v>0</v>
      </c>
      <c r="BT15" s="14">
        <f t="shared" si="8"/>
        <v>184836.22322862351</v>
      </c>
      <c r="BX15" s="15">
        <f t="shared" si="9"/>
        <v>1031559.1666666666</v>
      </c>
      <c r="CC15" s="15">
        <f t="shared" si="10"/>
        <v>114768.66666666667</v>
      </c>
    </row>
    <row r="16" spans="1:84">
      <c r="A16" s="2">
        <v>1992</v>
      </c>
      <c r="B16" s="2">
        <v>2</v>
      </c>
      <c r="C16" s="14">
        <f t="shared" si="2"/>
        <v>0</v>
      </c>
      <c r="D16" s="14">
        <f t="shared" si="2"/>
        <v>0</v>
      </c>
      <c r="E16" s="14">
        <f t="shared" si="3"/>
        <v>0</v>
      </c>
      <c r="G16" s="15">
        <f>'Billing Mo'!Y16</f>
        <v>1060809</v>
      </c>
      <c r="H16" s="15">
        <f>'Billing Mo'!Z16</f>
        <v>115661</v>
      </c>
      <c r="I16" s="15">
        <f>'Billing Mo'!AC16</f>
        <v>9546</v>
      </c>
      <c r="K16" s="15"/>
      <c r="L16" s="15"/>
      <c r="M16" s="15"/>
      <c r="N16" s="15"/>
      <c r="O16" s="15"/>
      <c r="P16" s="15"/>
      <c r="Q16" s="15"/>
      <c r="S16" s="15">
        <f>[1]RESID!$AB114/[1]RESID!$U114*1000</f>
        <v>983.90002347265147</v>
      </c>
      <c r="T16" s="25">
        <f t="shared" si="4"/>
        <v>0</v>
      </c>
      <c r="U16" s="25"/>
      <c r="V16" s="15">
        <f>[1]COML!$AB114/[1]COML!$J114*1000</f>
        <v>4603.6779899879821</v>
      </c>
      <c r="W16" s="25">
        <f t="shared" si="5"/>
        <v>0</v>
      </c>
      <c r="X16" s="25"/>
      <c r="Y16" s="15">
        <f>[1]SPA!$AB114/[1]SPA!$F114*1000</f>
        <v>13642.991829038341</v>
      </c>
      <c r="Z16" s="25">
        <f t="shared" si="6"/>
        <v>0</v>
      </c>
      <c r="AA16" s="25"/>
      <c r="AC16" s="14"/>
      <c r="AE16" s="15">
        <f t="shared" si="11"/>
        <v>0</v>
      </c>
      <c r="AF16" s="25">
        <f>SUM([1]RESID!$Z103:$Z114)</f>
        <v>12629373</v>
      </c>
      <c r="AJ16" s="15">
        <f t="shared" si="12"/>
        <v>0</v>
      </c>
      <c r="AK16" s="25">
        <f>SUM([1]COML!$Z103:$Z114)</f>
        <v>7365661</v>
      </c>
      <c r="AO16" s="15">
        <f t="shared" si="13"/>
        <v>0</v>
      </c>
      <c r="AP16" s="25">
        <f>SUM([1]SPA!$Z103:$Z114)</f>
        <v>1712421</v>
      </c>
      <c r="AT16" s="14">
        <f t="shared" si="14"/>
        <v>0</v>
      </c>
      <c r="AU16" s="14">
        <f t="shared" si="14"/>
        <v>12223.263228088897</v>
      </c>
      <c r="AX16" s="14"/>
      <c r="AY16" s="14">
        <f t="shared" si="7"/>
        <v>0</v>
      </c>
      <c r="AZ16" s="14">
        <f t="shared" si="7"/>
        <v>64101.994105292477</v>
      </c>
      <c r="BD16" s="15">
        <f>SUM(TOTAL_PEF_C!O5:O16)</f>
        <v>0</v>
      </c>
      <c r="BI16" s="15">
        <f>SUM('Billing Mo'!AH5:AH16)</f>
        <v>974910</v>
      </c>
      <c r="BN16" s="14">
        <f>SUM('[1]Tot Retail'!$C103:$C114)</f>
        <v>25552003</v>
      </c>
      <c r="BO16" s="14">
        <f>SUM('[1]Tot Retail'!$Z103:$Z114)</f>
        <v>25050872</v>
      </c>
      <c r="BR16" s="14"/>
      <c r="BS16" s="14">
        <f t="shared" si="8"/>
        <v>0</v>
      </c>
      <c r="BT16" s="14">
        <f t="shared" si="8"/>
        <v>184526.46797352753</v>
      </c>
      <c r="BX16" s="15">
        <f t="shared" si="9"/>
        <v>1033224.3333333334</v>
      </c>
      <c r="CC16" s="15">
        <f t="shared" si="10"/>
        <v>114905.33333333333</v>
      </c>
    </row>
    <row r="17" spans="1:81">
      <c r="A17" s="2">
        <v>1992</v>
      </c>
      <c r="B17" s="2">
        <v>3</v>
      </c>
      <c r="C17" s="14">
        <f t="shared" si="2"/>
        <v>0</v>
      </c>
      <c r="D17" s="14">
        <f t="shared" si="2"/>
        <v>0</v>
      </c>
      <c r="E17" s="14">
        <f t="shared" si="3"/>
        <v>0</v>
      </c>
      <c r="G17" s="15">
        <f>'Billing Mo'!Y17</f>
        <v>1062288</v>
      </c>
      <c r="H17" s="15">
        <f>'Billing Mo'!Z17</f>
        <v>115759</v>
      </c>
      <c r="I17" s="15">
        <f>'Billing Mo'!AC17</f>
        <v>9577</v>
      </c>
      <c r="K17" s="15"/>
      <c r="L17" s="15"/>
      <c r="M17" s="15"/>
      <c r="N17" s="15"/>
      <c r="O17" s="15"/>
      <c r="P17" s="15"/>
      <c r="Q17" s="15"/>
      <c r="S17" s="15">
        <f>[1]RESID!$AB115/[1]RESID!$U115*1000</f>
        <v>839.00034642206253</v>
      </c>
      <c r="T17" s="25">
        <f t="shared" si="4"/>
        <v>0</v>
      </c>
      <c r="U17" s="25"/>
      <c r="V17" s="15">
        <f>[1]COML!$AB115/[1]COML!$J115*1000</f>
        <v>4625.2991128119629</v>
      </c>
      <c r="W17" s="25">
        <f t="shared" si="5"/>
        <v>0</v>
      </c>
      <c r="X17" s="25"/>
      <c r="Y17" s="15">
        <f>[1]SPA!$AB115/[1]SPA!$F115*1000</f>
        <v>13799.310848908844</v>
      </c>
      <c r="Z17" s="25">
        <f t="shared" si="6"/>
        <v>0</v>
      </c>
      <c r="AA17" s="25"/>
      <c r="AC17" s="14"/>
      <c r="AE17" s="15">
        <f t="shared" si="11"/>
        <v>0</v>
      </c>
      <c r="AF17" s="25">
        <f>SUM([1]RESID!$Z104:$Z115)</f>
        <v>12637632</v>
      </c>
      <c r="AJ17" s="15">
        <f t="shared" si="12"/>
        <v>0</v>
      </c>
      <c r="AK17" s="25">
        <f>SUM([1]COML!$Z104:$Z115)</f>
        <v>7375440</v>
      </c>
      <c r="AO17" s="15">
        <f t="shared" si="13"/>
        <v>0</v>
      </c>
      <c r="AP17" s="25">
        <f>SUM([1]SPA!$Z104:$Z115)</f>
        <v>1715936</v>
      </c>
      <c r="AT17" s="14">
        <f t="shared" si="14"/>
        <v>0</v>
      </c>
      <c r="AU17" s="14">
        <f t="shared" si="14"/>
        <v>12212.618623835466</v>
      </c>
      <c r="AX17" s="14"/>
      <c r="AY17" s="14">
        <f t="shared" si="7"/>
        <v>0</v>
      </c>
      <c r="AZ17" s="14">
        <f t="shared" si="7"/>
        <v>64100.074163344769</v>
      </c>
      <c r="BD17" s="15">
        <f>SUM(TOTAL_PEF_C!O6:O17)</f>
        <v>0</v>
      </c>
      <c r="BI17" s="15">
        <f>SUM('Billing Mo'!AH6:AH17)</f>
        <v>969993</v>
      </c>
      <c r="BN17" s="14">
        <f>SUM('[1]Tot Retail'!$C104:$C115)</f>
        <v>25535698</v>
      </c>
      <c r="BO17" s="14">
        <f>SUM('[1]Tot Retail'!$Z104:$Z115)</f>
        <v>25076203</v>
      </c>
      <c r="BR17" s="14"/>
      <c r="BS17" s="14">
        <f t="shared" si="8"/>
        <v>0</v>
      </c>
      <c r="BT17" s="14">
        <f t="shared" si="8"/>
        <v>184068.86749443534</v>
      </c>
      <c r="BX17" s="15">
        <f t="shared" si="9"/>
        <v>1034801.1666666666</v>
      </c>
      <c r="CC17" s="15">
        <f t="shared" si="10"/>
        <v>115061.33333333333</v>
      </c>
    </row>
    <row r="18" spans="1:81">
      <c r="A18" s="2">
        <v>1992</v>
      </c>
      <c r="B18" s="2">
        <v>4</v>
      </c>
      <c r="C18" s="14">
        <f t="shared" si="2"/>
        <v>0</v>
      </c>
      <c r="D18" s="14">
        <f t="shared" si="2"/>
        <v>0</v>
      </c>
      <c r="E18" s="14">
        <f t="shared" si="3"/>
        <v>0</v>
      </c>
      <c r="G18" s="15">
        <f>'Billing Mo'!Y18</f>
        <v>1054466</v>
      </c>
      <c r="H18" s="15">
        <f>'Billing Mo'!Z18</f>
        <v>116051</v>
      </c>
      <c r="I18" s="15">
        <f>'Billing Mo'!AC18</f>
        <v>9618</v>
      </c>
      <c r="K18" s="15"/>
      <c r="L18" s="15"/>
      <c r="M18" s="15"/>
      <c r="N18" s="15"/>
      <c r="O18" s="15"/>
      <c r="P18" s="15"/>
      <c r="Q18" s="15"/>
      <c r="S18" s="15">
        <f>[1]RESID!$AB116/[1]RESID!$U116*1000</f>
        <v>797.50034614676997</v>
      </c>
      <c r="T18" s="25">
        <f t="shared" si="4"/>
        <v>0</v>
      </c>
      <c r="U18" s="25"/>
      <c r="V18" s="15">
        <f>[1]COML!$AB116/[1]COML!$J116*1000</f>
        <v>5080.7575979526246</v>
      </c>
      <c r="W18" s="25">
        <f t="shared" si="5"/>
        <v>0</v>
      </c>
      <c r="X18" s="25"/>
      <c r="Y18" s="15">
        <f>[1]SPA!$AB116/[1]SPA!$F116*1000</f>
        <v>14432.730297359118</v>
      </c>
      <c r="Z18" s="25">
        <f t="shared" si="6"/>
        <v>0</v>
      </c>
      <c r="AA18" s="25"/>
      <c r="AC18" s="14"/>
      <c r="AE18" s="15">
        <f t="shared" si="11"/>
        <v>0</v>
      </c>
      <c r="AF18" s="25">
        <f>SUM([1]RESID!$Z105:$Z116)</f>
        <v>12641569</v>
      </c>
      <c r="AJ18" s="15">
        <f t="shared" si="12"/>
        <v>0</v>
      </c>
      <c r="AK18" s="25">
        <f>SUM([1]COML!$Z105:$Z116)</f>
        <v>7407226</v>
      </c>
      <c r="AO18" s="15">
        <f t="shared" si="13"/>
        <v>0</v>
      </c>
      <c r="AP18" s="25">
        <f>SUM([1]SPA!$Z105:$Z116)</f>
        <v>1727647</v>
      </c>
      <c r="AT18" s="14">
        <f t="shared" si="14"/>
        <v>0</v>
      </c>
      <c r="AU18" s="14">
        <f t="shared" si="14"/>
        <v>12198.428553645999</v>
      </c>
      <c r="AX18" s="14"/>
      <c r="AY18" s="14">
        <f t="shared" si="7"/>
        <v>0</v>
      </c>
      <c r="AZ18" s="14">
        <f t="shared" si="7"/>
        <v>64280.004772907247</v>
      </c>
      <c r="BD18" s="15">
        <f>SUM(TOTAL_PEF_C!O7:O18)</f>
        <v>0</v>
      </c>
      <c r="BI18" s="15">
        <f>SUM('Billing Mo'!AH7:AH18)</f>
        <v>974843</v>
      </c>
      <c r="BN18" s="14">
        <f>SUM('[1]Tot Retail'!$C105:$C116)</f>
        <v>25453657</v>
      </c>
      <c r="BO18" s="14">
        <f>SUM('[1]Tot Retail'!$Z105:$Z116)</f>
        <v>25130683</v>
      </c>
      <c r="BR18" s="14"/>
      <c r="BS18" s="14">
        <f t="shared" si="8"/>
        <v>0</v>
      </c>
      <c r="BT18" s="14">
        <f t="shared" si="8"/>
        <v>184469.27553253961</v>
      </c>
      <c r="BX18" s="15">
        <f t="shared" si="9"/>
        <v>1036327.6666666666</v>
      </c>
      <c r="CC18" s="15">
        <f t="shared" si="10"/>
        <v>115233.75</v>
      </c>
    </row>
    <row r="19" spans="1:81">
      <c r="A19" s="2">
        <v>1992</v>
      </c>
      <c r="B19" s="2">
        <v>5</v>
      </c>
      <c r="C19" s="14">
        <f t="shared" si="2"/>
        <v>0</v>
      </c>
      <c r="D19" s="14">
        <f t="shared" si="2"/>
        <v>0</v>
      </c>
      <c r="E19" s="14">
        <f t="shared" si="3"/>
        <v>0</v>
      </c>
      <c r="G19" s="15">
        <f>'Billing Mo'!Y19</f>
        <v>1039464</v>
      </c>
      <c r="H19" s="15">
        <f>'Billing Mo'!Z19</f>
        <v>116429</v>
      </c>
      <c r="I19" s="15">
        <f>'Billing Mo'!AC19</f>
        <v>9644</v>
      </c>
      <c r="K19" s="15"/>
      <c r="L19" s="15"/>
      <c r="M19" s="15"/>
      <c r="N19" s="15"/>
      <c r="O19" s="15"/>
      <c r="P19" s="15"/>
      <c r="Q19" s="15"/>
      <c r="S19" s="15">
        <f>[1]RESID!$AB117/[1]RESID!$U117*1000</f>
        <v>886.40010620858448</v>
      </c>
      <c r="T19" s="25">
        <f t="shared" si="4"/>
        <v>0</v>
      </c>
      <c r="U19" s="25"/>
      <c r="V19" s="15">
        <f>[1]COML!$AB117/[1]COML!$J117*1000</f>
        <v>5412.01075333465</v>
      </c>
      <c r="W19" s="25">
        <f t="shared" si="5"/>
        <v>0</v>
      </c>
      <c r="X19" s="25"/>
      <c r="Y19" s="15">
        <f>[1]SPA!$AB117/[1]SPA!$F117*1000</f>
        <v>15661.447532144339</v>
      </c>
      <c r="Z19" s="25">
        <f t="shared" si="6"/>
        <v>0</v>
      </c>
      <c r="AA19" s="25"/>
      <c r="AC19" s="14"/>
      <c r="AE19" s="15">
        <f t="shared" si="11"/>
        <v>0</v>
      </c>
      <c r="AF19" s="25">
        <f>SUM([1]RESID!$Z106:$Z117)</f>
        <v>12757983</v>
      </c>
      <c r="AJ19" s="15">
        <f t="shared" si="12"/>
        <v>0</v>
      </c>
      <c r="AK19" s="25">
        <f>SUM([1]COML!$Z106:$Z117)</f>
        <v>7476783</v>
      </c>
      <c r="AO19" s="15">
        <f t="shared" si="13"/>
        <v>0</v>
      </c>
      <c r="AP19" s="25">
        <f>SUM([1]SPA!$Z106:$Z117)</f>
        <v>1748345</v>
      </c>
      <c r="AT19" s="14">
        <f t="shared" si="14"/>
        <v>0</v>
      </c>
      <c r="AU19" s="14">
        <f t="shared" si="14"/>
        <v>12292.524510650148</v>
      </c>
      <c r="AX19" s="14"/>
      <c r="AY19" s="14">
        <f t="shared" si="7"/>
        <v>0</v>
      </c>
      <c r="AZ19" s="14">
        <f t="shared" si="7"/>
        <v>64784.533402651417</v>
      </c>
      <c r="BD19" s="15">
        <f>SUM(TOTAL_PEF_C!O8:O19)</f>
        <v>0</v>
      </c>
      <c r="BI19" s="15">
        <f>SUM('Billing Mo'!AH8:AH19)</f>
        <v>964699</v>
      </c>
      <c r="BN19" s="14">
        <f>SUM('[1]Tot Retail'!$C106:$C117)</f>
        <v>25216090</v>
      </c>
      <c r="BO19" s="14">
        <f>SUM('[1]Tot Retail'!$Z106:$Z117)</f>
        <v>25323179</v>
      </c>
      <c r="BR19" s="14"/>
      <c r="BS19" s="14">
        <f t="shared" si="8"/>
        <v>0</v>
      </c>
      <c r="BT19" s="14">
        <f t="shared" si="8"/>
        <v>185832.69854204683</v>
      </c>
      <c r="BX19" s="15">
        <f t="shared" si="9"/>
        <v>1037865.1666666666</v>
      </c>
      <c r="CC19" s="15">
        <f t="shared" si="10"/>
        <v>115410</v>
      </c>
    </row>
    <row r="20" spans="1:81">
      <c r="A20" s="2">
        <v>1992</v>
      </c>
      <c r="B20" s="2">
        <v>6</v>
      </c>
      <c r="C20" s="14">
        <f t="shared" si="2"/>
        <v>0</v>
      </c>
      <c r="D20" s="14">
        <f t="shared" si="2"/>
        <v>0</v>
      </c>
      <c r="E20" s="14">
        <f t="shared" si="3"/>
        <v>0</v>
      </c>
      <c r="G20" s="15">
        <f>'Billing Mo'!Y20</f>
        <v>1035661</v>
      </c>
      <c r="H20" s="15">
        <f>'Billing Mo'!Z20</f>
        <v>116682</v>
      </c>
      <c r="I20" s="15">
        <f>'Billing Mo'!AC20</f>
        <v>9652</v>
      </c>
      <c r="K20" s="15"/>
      <c r="L20" s="15"/>
      <c r="M20" s="15"/>
      <c r="N20" s="15"/>
      <c r="O20" s="15"/>
      <c r="P20" s="15"/>
      <c r="Q20" s="15"/>
      <c r="S20" s="15">
        <f>[1]RESID!$AB118/[1]RESID!$U118*1000</f>
        <v>1125.9997238478613</v>
      </c>
      <c r="T20" s="25">
        <f t="shared" si="4"/>
        <v>0</v>
      </c>
      <c r="U20" s="25"/>
      <c r="V20" s="15">
        <f>[1]COML!$AB118/[1]COML!$J118*1000</f>
        <v>5950.3608097221504</v>
      </c>
      <c r="W20" s="25">
        <f t="shared" si="5"/>
        <v>0</v>
      </c>
      <c r="X20" s="25"/>
      <c r="Y20" s="15">
        <f>[1]SPA!$AB118/[1]SPA!$F118*1000</f>
        <v>16673.953584749273</v>
      </c>
      <c r="Z20" s="25">
        <f t="shared" si="6"/>
        <v>0</v>
      </c>
      <c r="AA20" s="25"/>
      <c r="AC20" s="14"/>
      <c r="AE20" s="15">
        <f t="shared" si="11"/>
        <v>0</v>
      </c>
      <c r="AF20" s="25">
        <f>SUM([1]RESID!$Z107:$Z118)</f>
        <v>12800105</v>
      </c>
      <c r="AJ20" s="15">
        <f t="shared" si="12"/>
        <v>0</v>
      </c>
      <c r="AK20" s="25">
        <f>SUM([1]COML!$Z107:$Z118)</f>
        <v>7514722</v>
      </c>
      <c r="AO20" s="15">
        <f t="shared" si="13"/>
        <v>0</v>
      </c>
      <c r="AP20" s="25">
        <f>SUM([1]SPA!$Z107:$Z118)</f>
        <v>1755616</v>
      </c>
      <c r="AT20" s="14">
        <f t="shared" si="14"/>
        <v>0</v>
      </c>
      <c r="AU20" s="14">
        <f t="shared" si="14"/>
        <v>12313.970975342678</v>
      </c>
      <c r="AX20" s="14"/>
      <c r="AY20" s="14">
        <f t="shared" si="7"/>
        <v>0</v>
      </c>
      <c r="AZ20" s="14">
        <f t="shared" si="7"/>
        <v>65017.353743394735</v>
      </c>
      <c r="BD20" s="15">
        <f>SUM(TOTAL_PEF_C!O9:O20)</f>
        <v>0</v>
      </c>
      <c r="BI20" s="15">
        <f>SUM('Billing Mo'!AH9:AH20)</f>
        <v>955719</v>
      </c>
      <c r="BN20" s="14">
        <f>SUM('[1]Tot Retail'!$C107:$C118)</f>
        <v>25104629</v>
      </c>
      <c r="BO20" s="14">
        <f>SUM('[1]Tot Retail'!$Z107:$Z118)</f>
        <v>25403896</v>
      </c>
      <c r="BR20" s="14"/>
      <c r="BS20" s="14">
        <f t="shared" si="8"/>
        <v>0</v>
      </c>
      <c r="BT20" s="14">
        <f t="shared" si="8"/>
        <v>185758.17587049102</v>
      </c>
      <c r="BX20" s="15">
        <f t="shared" si="9"/>
        <v>1039478.25</v>
      </c>
      <c r="CC20" s="15">
        <f t="shared" si="10"/>
        <v>115580.25</v>
      </c>
    </row>
    <row r="21" spans="1:81">
      <c r="A21" s="2">
        <v>1992</v>
      </c>
      <c r="B21" s="2">
        <v>7</v>
      </c>
      <c r="C21" s="14">
        <f t="shared" si="2"/>
        <v>0</v>
      </c>
      <c r="D21" s="14">
        <f t="shared" si="2"/>
        <v>0</v>
      </c>
      <c r="E21" s="14">
        <f t="shared" si="3"/>
        <v>0</v>
      </c>
      <c r="G21" s="15">
        <f>'Billing Mo'!Y21</f>
        <v>1036384</v>
      </c>
      <c r="H21" s="15">
        <f>'Billing Mo'!Z21</f>
        <v>117032</v>
      </c>
      <c r="I21" s="15">
        <f>'Billing Mo'!AC21</f>
        <v>9657</v>
      </c>
      <c r="K21" s="15"/>
      <c r="L21" s="15"/>
      <c r="M21" s="15"/>
      <c r="N21" s="15"/>
      <c r="O21" s="15"/>
      <c r="P21" s="15"/>
      <c r="Q21" s="15"/>
      <c r="S21" s="15">
        <f>[1]RESID!$AB119/[1]RESID!$U119*1000</f>
        <v>1319.8003828696699</v>
      </c>
      <c r="T21" s="25">
        <f t="shared" si="4"/>
        <v>0</v>
      </c>
      <c r="U21" s="25"/>
      <c r="V21" s="15">
        <f>[1]COML!$AB119/[1]COML!$J119*1000</f>
        <v>6315.8025155513014</v>
      </c>
      <c r="W21" s="25">
        <f t="shared" si="5"/>
        <v>0</v>
      </c>
      <c r="X21" s="25"/>
      <c r="Y21" s="15">
        <f>[1]SPA!$AB119/[1]SPA!$F119*1000</f>
        <v>16035.518276897586</v>
      </c>
      <c r="Z21" s="25">
        <f t="shared" si="6"/>
        <v>0</v>
      </c>
      <c r="AA21" s="25"/>
      <c r="AC21" s="14"/>
      <c r="AE21" s="15">
        <f t="shared" si="11"/>
        <v>0</v>
      </c>
      <c r="AF21" s="25">
        <f>SUM([1]RESID!$Z108:$Z119)</f>
        <v>12908304</v>
      </c>
      <c r="AJ21" s="15">
        <f t="shared" si="12"/>
        <v>0</v>
      </c>
      <c r="AK21" s="25">
        <f>SUM([1]COML!$Z108:$Z119)</f>
        <v>7559265</v>
      </c>
      <c r="AO21" s="15">
        <f t="shared" si="13"/>
        <v>0</v>
      </c>
      <c r="AP21" s="25">
        <f>SUM([1]SPA!$Z108:$Z119)</f>
        <v>1764938</v>
      </c>
      <c r="AT21" s="14">
        <f t="shared" si="14"/>
        <v>0</v>
      </c>
      <c r="AU21" s="14">
        <f t="shared" si="14"/>
        <v>12398.031998040642</v>
      </c>
      <c r="AX21" s="14"/>
      <c r="AY21" s="14">
        <f t="shared" si="7"/>
        <v>0</v>
      </c>
      <c r="AZ21" s="14">
        <f t="shared" si="7"/>
        <v>65299.726235664806</v>
      </c>
      <c r="BD21" s="15">
        <f>SUM(TOTAL_PEF_C!O10:O21)</f>
        <v>0</v>
      </c>
      <c r="BI21" s="15">
        <f>SUM('Billing Mo'!AH10:AH21)</f>
        <v>941101</v>
      </c>
      <c r="BN21" s="14">
        <f>SUM('[1]Tot Retail'!$C108:$C119)</f>
        <v>25268269</v>
      </c>
      <c r="BO21" s="14">
        <f>SUM('[1]Tot Retail'!$Z108:$Z119)</f>
        <v>25565042</v>
      </c>
      <c r="BR21" s="14"/>
      <c r="BS21" s="14">
        <f t="shared" si="8"/>
        <v>0</v>
      </c>
      <c r="BT21" s="14">
        <f t="shared" si="8"/>
        <v>185921.57310275207</v>
      </c>
      <c r="BX21" s="15">
        <f t="shared" si="9"/>
        <v>1041157.5</v>
      </c>
      <c r="CC21" s="15">
        <f t="shared" si="10"/>
        <v>115762.58333333333</v>
      </c>
    </row>
    <row r="22" spans="1:81">
      <c r="A22" s="2">
        <v>1992</v>
      </c>
      <c r="B22" s="2">
        <v>8</v>
      </c>
      <c r="C22" s="14">
        <f t="shared" si="2"/>
        <v>0</v>
      </c>
      <c r="D22" s="14">
        <f t="shared" si="2"/>
        <v>0</v>
      </c>
      <c r="E22" s="14">
        <f t="shared" si="3"/>
        <v>0</v>
      </c>
      <c r="G22" s="15">
        <f>'Billing Mo'!Y22</f>
        <v>1038197</v>
      </c>
      <c r="H22" s="15">
        <f>'Billing Mo'!Z22</f>
        <v>117293</v>
      </c>
      <c r="I22" s="15">
        <f>'Billing Mo'!AC22</f>
        <v>9678</v>
      </c>
      <c r="K22" s="15"/>
      <c r="L22" s="15"/>
      <c r="M22" s="15"/>
      <c r="N22" s="15"/>
      <c r="O22" s="15"/>
      <c r="P22" s="15"/>
      <c r="Q22" s="15"/>
      <c r="S22" s="15">
        <f>[1]RESID!$AB120/[1]RESID!$U120*1000</f>
        <v>1358.5003616847284</v>
      </c>
      <c r="T22" s="25">
        <f t="shared" si="4"/>
        <v>0</v>
      </c>
      <c r="U22" s="25"/>
      <c r="V22" s="15">
        <f>[1]COML!$AB120/[1]COML!$J120*1000</f>
        <v>6370.9343268566754</v>
      </c>
      <c r="W22" s="25">
        <f t="shared" si="5"/>
        <v>0</v>
      </c>
      <c r="X22" s="25"/>
      <c r="Y22" s="15">
        <f>[1]SPA!$AB120/[1]SPA!$F120*1000</f>
        <v>16313.081215127091</v>
      </c>
      <c r="Z22" s="25">
        <f t="shared" si="6"/>
        <v>0</v>
      </c>
      <c r="AA22" s="25"/>
      <c r="AC22" s="14"/>
      <c r="AE22" s="15">
        <f t="shared" si="11"/>
        <v>0</v>
      </c>
      <c r="AF22" s="25">
        <f>SUM([1]RESID!$Z109:$Z120)</f>
        <v>12982797</v>
      </c>
      <c r="AJ22" s="15">
        <f t="shared" si="12"/>
        <v>0</v>
      </c>
      <c r="AK22" s="25">
        <f>SUM([1]COML!$Z109:$Z120)</f>
        <v>7587640</v>
      </c>
      <c r="AO22" s="15">
        <f t="shared" si="13"/>
        <v>0</v>
      </c>
      <c r="AP22" s="25">
        <f>SUM([1]SPA!$Z109:$Z120)</f>
        <v>1770566</v>
      </c>
      <c r="AT22" s="14">
        <f t="shared" si="14"/>
        <v>0</v>
      </c>
      <c r="AU22" s="14">
        <f t="shared" si="14"/>
        <v>12448.435459466924</v>
      </c>
      <c r="AX22" s="14"/>
      <c r="AY22" s="14">
        <f t="shared" si="7"/>
        <v>0</v>
      </c>
      <c r="AZ22" s="14">
        <f t="shared" si="7"/>
        <v>65429.444215691132</v>
      </c>
      <c r="BD22" s="15">
        <f>SUM(TOTAL_PEF_C!O11:O22)</f>
        <v>0</v>
      </c>
      <c r="BI22" s="15">
        <f>SUM('Billing Mo'!AH11:AH22)</f>
        <v>924761</v>
      </c>
      <c r="BN22" s="14">
        <f>SUM('[1]Tot Retail'!$C109:$C120)</f>
        <v>25345311</v>
      </c>
      <c r="BO22" s="14">
        <f>SUM('[1]Tot Retail'!$Z109:$Z120)</f>
        <v>25652536</v>
      </c>
      <c r="BR22" s="14"/>
      <c r="BS22" s="14">
        <f t="shared" si="8"/>
        <v>0</v>
      </c>
      <c r="BT22" s="14">
        <f t="shared" si="8"/>
        <v>185743.18984508864</v>
      </c>
      <c r="BX22" s="15">
        <f t="shared" si="9"/>
        <v>1042926</v>
      </c>
      <c r="CC22" s="15">
        <f t="shared" si="10"/>
        <v>115966.75</v>
      </c>
    </row>
    <row r="23" spans="1:81">
      <c r="A23" s="2">
        <v>1992</v>
      </c>
      <c r="B23" s="2">
        <v>9</v>
      </c>
      <c r="C23" s="14">
        <f t="shared" si="2"/>
        <v>0</v>
      </c>
      <c r="D23" s="14">
        <f t="shared" si="2"/>
        <v>0</v>
      </c>
      <c r="E23" s="14">
        <f t="shared" si="3"/>
        <v>0</v>
      </c>
      <c r="G23" s="15">
        <f>'Billing Mo'!Y23</f>
        <v>1040641</v>
      </c>
      <c r="H23" s="15">
        <f>'Billing Mo'!Z23</f>
        <v>117512</v>
      </c>
      <c r="I23" s="15">
        <f>'Billing Mo'!AC23</f>
        <v>9752</v>
      </c>
      <c r="K23" s="15"/>
      <c r="L23" s="15"/>
      <c r="M23" s="15"/>
      <c r="N23" s="15"/>
      <c r="O23" s="15"/>
      <c r="P23" s="15"/>
      <c r="Q23" s="15"/>
      <c r="S23" s="15">
        <f>[1]RESID!$AB121/[1]RESID!$U121*1000</f>
        <v>1316.8998722902518</v>
      </c>
      <c r="T23" s="25">
        <f t="shared" si="4"/>
        <v>0</v>
      </c>
      <c r="U23" s="25"/>
      <c r="V23" s="15">
        <f>[1]COML!$AB121/[1]COML!$J121*1000</f>
        <v>6273.0614745728099</v>
      </c>
      <c r="W23" s="25">
        <f t="shared" si="5"/>
        <v>0</v>
      </c>
      <c r="X23" s="25"/>
      <c r="Y23" s="15">
        <f>[1]SPA!$AB121/[1]SPA!$F121*1000</f>
        <v>17415.607054963086</v>
      </c>
      <c r="Z23" s="25">
        <f t="shared" si="6"/>
        <v>0</v>
      </c>
      <c r="AA23" s="25"/>
      <c r="AC23" s="14"/>
      <c r="AE23" s="15">
        <f t="shared" si="11"/>
        <v>0</v>
      </c>
      <c r="AF23" s="25">
        <f>SUM([1]RESID!$Z110:$Z121)</f>
        <v>13005022</v>
      </c>
      <c r="AJ23" s="15">
        <f t="shared" si="12"/>
        <v>0</v>
      </c>
      <c r="AK23" s="25">
        <f>SUM([1]COML!$Z110:$Z121)</f>
        <v>7605627</v>
      </c>
      <c r="AO23" s="15">
        <f t="shared" si="13"/>
        <v>0</v>
      </c>
      <c r="AP23" s="25">
        <f>SUM([1]SPA!$Z110:$Z121)</f>
        <v>1775463</v>
      </c>
      <c r="AT23" s="14">
        <f t="shared" si="14"/>
        <v>0</v>
      </c>
      <c r="AU23" s="14">
        <f t="shared" si="14"/>
        <v>12448.569888598808</v>
      </c>
      <c r="AX23" s="14"/>
      <c r="AY23" s="14">
        <f t="shared" si="7"/>
        <v>0</v>
      </c>
      <c r="AZ23" s="14">
        <f t="shared" si="7"/>
        <v>65469.051458477988</v>
      </c>
      <c r="BD23" s="15">
        <f>SUM(TOTAL_PEF_C!O12:O23)</f>
        <v>0</v>
      </c>
      <c r="BI23" s="15">
        <f>SUM('Billing Mo'!AH12:AH23)</f>
        <v>915992</v>
      </c>
      <c r="BN23" s="14">
        <f>SUM('[1]Tot Retail'!$C110:$C121)</f>
        <v>25277161</v>
      </c>
      <c r="BO23" s="14">
        <f>SUM('[1]Tot Retail'!$Z110:$Z121)</f>
        <v>25690452</v>
      </c>
      <c r="BR23" s="14"/>
      <c r="BS23" s="14">
        <f t="shared" si="8"/>
        <v>0</v>
      </c>
      <c r="BT23" s="14">
        <f t="shared" si="8"/>
        <v>185485.06059339741</v>
      </c>
      <c r="BX23" s="15">
        <f t="shared" si="9"/>
        <v>1044700.0833333334</v>
      </c>
      <c r="CC23" s="15">
        <f t="shared" si="10"/>
        <v>116171.33333333333</v>
      </c>
    </row>
    <row r="24" spans="1:81">
      <c r="A24" s="2">
        <v>1992</v>
      </c>
      <c r="B24" s="2">
        <v>10</v>
      </c>
      <c r="C24" s="14">
        <f t="shared" si="2"/>
        <v>0</v>
      </c>
      <c r="D24" s="14">
        <f t="shared" si="2"/>
        <v>0</v>
      </c>
      <c r="E24" s="14">
        <f t="shared" si="3"/>
        <v>0</v>
      </c>
      <c r="G24" s="15">
        <f>'Billing Mo'!Y24</f>
        <v>1046088</v>
      </c>
      <c r="H24" s="15">
        <f>'Billing Mo'!Z24</f>
        <v>117514</v>
      </c>
      <c r="I24" s="15">
        <f>'Billing Mo'!AC24</f>
        <v>9813</v>
      </c>
      <c r="K24" s="15"/>
      <c r="L24" s="15"/>
      <c r="M24" s="15"/>
      <c r="N24" s="15"/>
      <c r="O24" s="15"/>
      <c r="P24" s="15"/>
      <c r="Q24" s="15"/>
      <c r="S24" s="15">
        <f>[1]RESID!$AB122/[1]RESID!$U122*1000</f>
        <v>1146.0995633254563</v>
      </c>
      <c r="T24" s="25">
        <f t="shared" si="4"/>
        <v>0</v>
      </c>
      <c r="U24" s="25"/>
      <c r="V24" s="15">
        <f>[1]COML!$AB122/[1]COML!$J122*1000</f>
        <v>5934.1099783855543</v>
      </c>
      <c r="W24" s="25">
        <f t="shared" si="5"/>
        <v>0</v>
      </c>
      <c r="X24" s="25"/>
      <c r="Y24" s="15">
        <f>[1]SPA!$AB122/[1]SPA!$F122*1000</f>
        <v>17590.033628859677</v>
      </c>
      <c r="Z24" s="25">
        <f t="shared" si="6"/>
        <v>0</v>
      </c>
      <c r="AA24" s="25"/>
      <c r="AC24" s="14"/>
      <c r="AE24" s="15">
        <f t="shared" si="11"/>
        <v>0</v>
      </c>
      <c r="AF24" s="25">
        <f>SUM([1]RESID!$Z111:$Z122)</f>
        <v>13073749</v>
      </c>
      <c r="AJ24" s="15">
        <f t="shared" si="12"/>
        <v>0</v>
      </c>
      <c r="AK24" s="25">
        <f>SUM([1]COML!$Z111:$Z122)</f>
        <v>7632522</v>
      </c>
      <c r="AO24" s="15">
        <f t="shared" si="13"/>
        <v>0</v>
      </c>
      <c r="AP24" s="25">
        <f>SUM([1]SPA!$Z111:$Z122)</f>
        <v>1784217</v>
      </c>
      <c r="AT24" s="14">
        <f t="shared" si="14"/>
        <v>0</v>
      </c>
      <c r="AU24" s="14">
        <f t="shared" si="14"/>
        <v>12493.274009687873</v>
      </c>
      <c r="AX24" s="14"/>
      <c r="AY24" s="14">
        <f t="shared" si="7"/>
        <v>0</v>
      </c>
      <c r="AZ24" s="14">
        <f t="shared" si="7"/>
        <v>65596.666532976567</v>
      </c>
      <c r="BD24" s="15">
        <f>SUM(TOTAL_PEF_C!O13:O24)</f>
        <v>0</v>
      </c>
      <c r="BI24" s="15">
        <f>SUM('Billing Mo'!AH13:AH24)</f>
        <v>912378</v>
      </c>
      <c r="BN24" s="14">
        <f>SUM('[1]Tot Retail'!$C111:$C122)</f>
        <v>25325587</v>
      </c>
      <c r="BO24" s="14">
        <f>SUM('[1]Tot Retail'!$Z111:$Z122)</f>
        <v>25788532</v>
      </c>
      <c r="BR24" s="14"/>
      <c r="BS24" s="14">
        <f t="shared" si="8"/>
        <v>0</v>
      </c>
      <c r="BT24" s="14">
        <f t="shared" si="8"/>
        <v>185604.59794028918</v>
      </c>
      <c r="BX24" s="15">
        <f t="shared" si="9"/>
        <v>1046463</v>
      </c>
      <c r="CC24" s="15">
        <f t="shared" si="10"/>
        <v>116355.33333333333</v>
      </c>
    </row>
    <row r="25" spans="1:81">
      <c r="A25" s="2">
        <v>1992</v>
      </c>
      <c r="B25" s="2">
        <v>11</v>
      </c>
      <c r="C25" s="14">
        <f t="shared" si="2"/>
        <v>0</v>
      </c>
      <c r="D25" s="14">
        <f t="shared" si="2"/>
        <v>0</v>
      </c>
      <c r="E25" s="14">
        <f t="shared" si="3"/>
        <v>0</v>
      </c>
      <c r="G25" s="15">
        <f>'Billing Mo'!Y25</f>
        <v>1060256</v>
      </c>
      <c r="H25" s="15">
        <f>'Billing Mo'!Z25</f>
        <v>117719</v>
      </c>
      <c r="I25" s="15">
        <f>'Billing Mo'!AC25</f>
        <v>10416</v>
      </c>
      <c r="K25" s="15"/>
      <c r="L25" s="15"/>
      <c r="M25" s="15"/>
      <c r="N25" s="15"/>
      <c r="O25" s="15"/>
      <c r="P25" s="15"/>
      <c r="Q25" s="15"/>
      <c r="S25" s="15">
        <f>[1]RESID!$AB123/[1]RESID!$U123*1000</f>
        <v>867.59990040141247</v>
      </c>
      <c r="T25" s="25">
        <f t="shared" si="4"/>
        <v>0</v>
      </c>
      <c r="U25" s="25"/>
      <c r="V25" s="15">
        <f>[1]COML!$AB123/[1]COML!$J123*1000</f>
        <v>5312.3879747534384</v>
      </c>
      <c r="W25" s="25">
        <f t="shared" si="5"/>
        <v>0</v>
      </c>
      <c r="X25" s="25"/>
      <c r="Y25" s="15">
        <f>[1]SPA!$AB123/[1]SPA!$F123*1000</f>
        <v>14993.951612903225</v>
      </c>
      <c r="Z25" s="25">
        <f t="shared" si="6"/>
        <v>0</v>
      </c>
      <c r="AA25" s="25"/>
      <c r="AC25" s="14"/>
      <c r="AE25" s="15">
        <f t="shared" si="11"/>
        <v>0</v>
      </c>
      <c r="AF25" s="25">
        <f>SUM([1]RESID!$Z112:$Z123)</f>
        <v>13129377</v>
      </c>
      <c r="AJ25" s="15">
        <f t="shared" si="12"/>
        <v>0</v>
      </c>
      <c r="AK25" s="25">
        <f>SUM([1]COML!$Z112:$Z123)</f>
        <v>7657671</v>
      </c>
      <c r="AO25" s="15">
        <f t="shared" si="13"/>
        <v>0</v>
      </c>
      <c r="AP25" s="25">
        <f>SUM([1]SPA!$Z112:$Z123)</f>
        <v>1795075</v>
      </c>
      <c r="AT25" s="14">
        <f t="shared" si="14"/>
        <v>0</v>
      </c>
      <c r="AU25" s="14">
        <f t="shared" si="14"/>
        <v>12524.249117513651</v>
      </c>
      <c r="AX25" s="14"/>
      <c r="AY25" s="14">
        <f t="shared" si="7"/>
        <v>0</v>
      </c>
      <c r="AZ25" s="14">
        <f t="shared" si="7"/>
        <v>65705.936569338635</v>
      </c>
      <c r="BD25" s="15">
        <f>SUM(TOTAL_PEF_C!O14:O25)</f>
        <v>0</v>
      </c>
      <c r="BI25" s="15">
        <f>SUM('Billing Mo'!AH14:AH25)</f>
        <v>901256</v>
      </c>
      <c r="BN25" s="14">
        <f>SUM('[1]Tot Retail'!$C112:$C123)</f>
        <v>25314534</v>
      </c>
      <c r="BO25" s="14">
        <f>SUM('[1]Tot Retail'!$Z112:$Z123)</f>
        <v>25867810</v>
      </c>
      <c r="BR25" s="14"/>
      <c r="BS25" s="14">
        <f t="shared" si="8"/>
        <v>0</v>
      </c>
      <c r="BT25" s="14">
        <f t="shared" si="8"/>
        <v>185153.12744432312</v>
      </c>
      <c r="BX25" s="15">
        <f t="shared" si="9"/>
        <v>1048316.5</v>
      </c>
      <c r="CC25" s="15">
        <f t="shared" si="10"/>
        <v>116544.58333333333</v>
      </c>
    </row>
    <row r="26" spans="1:81">
      <c r="A26" s="2">
        <v>1992</v>
      </c>
      <c r="B26" s="2">
        <v>12</v>
      </c>
      <c r="C26" s="14">
        <f t="shared" si="2"/>
        <v>0</v>
      </c>
      <c r="D26" s="14">
        <f t="shared" si="2"/>
        <v>0</v>
      </c>
      <c r="E26" s="14">
        <f t="shared" si="3"/>
        <v>0</v>
      </c>
      <c r="G26" s="15">
        <f>'Billing Mo'!Y26</f>
        <v>1070143</v>
      </c>
      <c r="H26" s="15">
        <f>'Billing Mo'!Z26</f>
        <v>117694</v>
      </c>
      <c r="I26" s="15">
        <f>'Billing Mo'!AC26</f>
        <v>11151</v>
      </c>
      <c r="K26" s="15"/>
      <c r="L26" s="15"/>
      <c r="M26" s="15"/>
      <c r="N26" s="15"/>
      <c r="O26" s="15"/>
      <c r="P26" s="15"/>
      <c r="Q26" s="15"/>
      <c r="S26" s="15">
        <f>[1]RESID!$AB124/[1]RESID!$U124*1000</f>
        <v>889.79977442267068</v>
      </c>
      <c r="T26" s="25">
        <f t="shared" si="4"/>
        <v>0</v>
      </c>
      <c r="U26" s="25"/>
      <c r="V26" s="15">
        <f>[1]COML!$AB124/[1]COML!$J124*1000</f>
        <v>4908.4405322276416</v>
      </c>
      <c r="W26" s="25">
        <f t="shared" si="5"/>
        <v>0</v>
      </c>
      <c r="X26" s="25"/>
      <c r="Y26" s="15">
        <f>[1]SPA!$AB124/[1]SPA!$F124*1000</f>
        <v>12735.808447672855</v>
      </c>
      <c r="Z26" s="25">
        <f t="shared" si="6"/>
        <v>0</v>
      </c>
      <c r="AA26" s="25"/>
      <c r="AC26" s="14"/>
      <c r="AE26" s="15">
        <f t="shared" si="11"/>
        <v>0</v>
      </c>
      <c r="AF26" s="25">
        <f>SUM([1]RESID!$Z113:$Z124)</f>
        <v>13175551</v>
      </c>
      <c r="AJ26" s="15">
        <f t="shared" si="12"/>
        <v>0</v>
      </c>
      <c r="AK26" s="25">
        <f>SUM([1]COML!$Z113:$Z124)</f>
        <v>7682479</v>
      </c>
      <c r="AO26" s="15">
        <f t="shared" si="13"/>
        <v>0</v>
      </c>
      <c r="AP26" s="25">
        <f>SUM([1]SPA!$Z113:$Z124)</f>
        <v>1800289</v>
      </c>
      <c r="AT26" s="14">
        <f t="shared" si="14"/>
        <v>0</v>
      </c>
      <c r="AU26" s="14">
        <f t="shared" si="14"/>
        <v>12547.226667003149</v>
      </c>
      <c r="AX26" s="14"/>
      <c r="AY26" s="14">
        <f t="shared" si="7"/>
        <v>0</v>
      </c>
      <c r="AZ26" s="14">
        <f t="shared" si="7"/>
        <v>65815.924798728665</v>
      </c>
      <c r="BD26" s="15">
        <f>SUM(TOTAL_PEF_C!O15:O26)</f>
        <v>0</v>
      </c>
      <c r="BI26" s="15">
        <f>SUM('Billing Mo'!AH15:AH26)</f>
        <v>894795</v>
      </c>
      <c r="BN26" s="14">
        <f>SUM('[1]Tot Retail'!$C113:$C124)</f>
        <v>25414014</v>
      </c>
      <c r="BO26" s="14">
        <f>SUM('[1]Tot Retail'!$Z113:$Z124)</f>
        <v>25937005</v>
      </c>
      <c r="BR26" s="14"/>
      <c r="BS26" s="14">
        <f t="shared" si="8"/>
        <v>0</v>
      </c>
      <c r="BT26" s="14">
        <f t="shared" si="8"/>
        <v>183046.11004727933</v>
      </c>
      <c r="BX26" s="15">
        <f t="shared" si="9"/>
        <v>1050076.75</v>
      </c>
      <c r="CC26" s="15">
        <f t="shared" si="10"/>
        <v>116726.75</v>
      </c>
    </row>
    <row r="27" spans="1:81">
      <c r="A27" s="2">
        <v>1993</v>
      </c>
      <c r="B27" s="2">
        <v>1</v>
      </c>
      <c r="C27" s="14">
        <f t="shared" si="2"/>
        <v>0</v>
      </c>
      <c r="D27" s="14">
        <f t="shared" si="2"/>
        <v>0</v>
      </c>
      <c r="E27" s="14">
        <f t="shared" si="3"/>
        <v>0</v>
      </c>
      <c r="G27" s="15">
        <f>'Billing Mo'!Y27</f>
        <v>1077413</v>
      </c>
      <c r="H27" s="15">
        <f>'Billing Mo'!Z27</f>
        <v>117673</v>
      </c>
      <c r="I27" s="15">
        <f>'Billing Mo'!AC27</f>
        <v>11354</v>
      </c>
      <c r="K27" s="15"/>
      <c r="L27" s="15"/>
      <c r="M27" s="15"/>
      <c r="N27" s="15"/>
      <c r="O27" s="15"/>
      <c r="P27" s="15"/>
      <c r="Q27" s="15"/>
      <c r="S27" s="15">
        <f>[1]RESID!$AB125/[1]RESID!$U125*1000</f>
        <v>1021.7001279917728</v>
      </c>
      <c r="T27" s="25">
        <f t="shared" si="4"/>
        <v>0</v>
      </c>
      <c r="U27" s="25"/>
      <c r="V27" s="15">
        <f>[1]COML!$AB125/[1]COML!$J125*1000</f>
        <v>4890.7650862984719</v>
      </c>
      <c r="W27" s="25">
        <f t="shared" si="5"/>
        <v>0</v>
      </c>
      <c r="X27" s="25"/>
      <c r="Y27" s="15">
        <f>[1]SPA!$AB125/[1]SPA!$F125*1000</f>
        <v>11886.91210146204</v>
      </c>
      <c r="Z27" s="25">
        <f t="shared" si="6"/>
        <v>0</v>
      </c>
      <c r="AA27" s="25"/>
      <c r="AC27" s="14"/>
      <c r="AE27" s="15">
        <f t="shared" si="11"/>
        <v>0</v>
      </c>
      <c r="AF27" s="25">
        <f>SUM([1]RESID!$Z114:$Z125)</f>
        <v>13183898</v>
      </c>
      <c r="AJ27" s="15">
        <f t="shared" si="12"/>
        <v>0</v>
      </c>
      <c r="AK27" s="25">
        <f>SUM([1]COML!$Z114:$Z125)</f>
        <v>7681420</v>
      </c>
      <c r="AO27" s="15">
        <f t="shared" si="13"/>
        <v>0</v>
      </c>
      <c r="AP27" s="25">
        <f>SUM([1]SPA!$Z114:$Z125)</f>
        <v>1801521</v>
      </c>
      <c r="AT27" s="14">
        <f t="shared" si="14"/>
        <v>0</v>
      </c>
      <c r="AU27" s="14">
        <f t="shared" si="14"/>
        <v>12534.39688919418</v>
      </c>
      <c r="AX27" s="14"/>
      <c r="AY27" s="14">
        <f t="shared" si="7"/>
        <v>0</v>
      </c>
      <c r="AZ27" s="14">
        <f t="shared" si="7"/>
        <v>65699.067510846246</v>
      </c>
      <c r="BD27" s="15">
        <f>SUM(TOTAL_PEF_C!O16:O27)</f>
        <v>0</v>
      </c>
      <c r="BI27" s="15">
        <f>SUM('Billing Mo'!AH16:AH27)</f>
        <v>860043</v>
      </c>
      <c r="BN27" s="14">
        <f>SUM('[1]Tot Retail'!$C114:$C125)</f>
        <v>25297451</v>
      </c>
      <c r="BO27" s="14">
        <f>SUM('[1]Tot Retail'!$Z114:$Z125)</f>
        <v>25912611</v>
      </c>
      <c r="BR27" s="14"/>
      <c r="BS27" s="14">
        <f t="shared" si="8"/>
        <v>0</v>
      </c>
      <c r="BT27" s="14">
        <f t="shared" si="8"/>
        <v>180365.5325468471</v>
      </c>
      <c r="BX27" s="15">
        <f t="shared" si="9"/>
        <v>1051817.5</v>
      </c>
      <c r="CC27" s="15">
        <f t="shared" si="10"/>
        <v>116918.25</v>
      </c>
    </row>
    <row r="28" spans="1:81">
      <c r="A28" s="2">
        <v>1993</v>
      </c>
      <c r="B28" s="2">
        <v>2</v>
      </c>
      <c r="C28" s="14">
        <f t="shared" si="2"/>
        <v>0</v>
      </c>
      <c r="D28" s="14">
        <f t="shared" si="2"/>
        <v>0</v>
      </c>
      <c r="E28" s="14">
        <f t="shared" si="3"/>
        <v>0</v>
      </c>
      <c r="G28" s="15">
        <f>'Billing Mo'!Y28</f>
        <v>1081474</v>
      </c>
      <c r="H28" s="15">
        <f>'Billing Mo'!Z28</f>
        <v>117913</v>
      </c>
      <c r="I28" s="15">
        <f>'Billing Mo'!AC28</f>
        <v>11489</v>
      </c>
      <c r="K28" s="15"/>
      <c r="L28" s="15"/>
      <c r="M28" s="15"/>
      <c r="N28" s="15"/>
      <c r="O28" s="15"/>
      <c r="P28" s="15"/>
      <c r="Q28" s="15"/>
      <c r="S28" s="15">
        <f>[1]RESID!$AB126/[1]RESID!$U126*1000</f>
        <v>969.79955135306068</v>
      </c>
      <c r="T28" s="25">
        <f t="shared" si="4"/>
        <v>0</v>
      </c>
      <c r="U28" s="25"/>
      <c r="V28" s="15">
        <f>[1]COML!$AB126/[1]COML!$J126*1000</f>
        <v>4647.155105883151</v>
      </c>
      <c r="W28" s="25">
        <f t="shared" si="5"/>
        <v>0</v>
      </c>
      <c r="X28" s="25"/>
      <c r="Y28" s="15">
        <f>[1]SPA!$AB126/[1]SPA!$F126*1000</f>
        <v>11768.822351814781</v>
      </c>
      <c r="Z28" s="25">
        <f t="shared" si="6"/>
        <v>0</v>
      </c>
      <c r="AA28" s="25"/>
      <c r="AC28" s="14"/>
      <c r="AE28" s="15">
        <f t="shared" si="11"/>
        <v>0</v>
      </c>
      <c r="AF28" s="25">
        <f>SUM([1]RESID!$Z115:$Z126)</f>
        <v>13188981</v>
      </c>
      <c r="AJ28" s="15">
        <f t="shared" si="12"/>
        <v>0</v>
      </c>
      <c r="AK28" s="25">
        <f>SUM([1]COML!$Z115:$Z126)</f>
        <v>7696914</v>
      </c>
      <c r="AO28" s="15">
        <f t="shared" si="13"/>
        <v>0</v>
      </c>
      <c r="AP28" s="25">
        <f>SUM([1]SPA!$Z115:$Z126)</f>
        <v>1806497</v>
      </c>
      <c r="AT28" s="14">
        <f t="shared" si="14"/>
        <v>0</v>
      </c>
      <c r="AU28" s="14">
        <f t="shared" si="14"/>
        <v>12518.733238547042</v>
      </c>
      <c r="AX28" s="14"/>
      <c r="AY28" s="14">
        <f t="shared" si="7"/>
        <v>0</v>
      </c>
      <c r="AZ28" s="14">
        <f t="shared" si="7"/>
        <v>65726.089843169029</v>
      </c>
      <c r="BD28" s="15">
        <f>SUM(TOTAL_PEF_C!O17:O28)</f>
        <v>0</v>
      </c>
      <c r="BI28" s="15">
        <f>SUM('Billing Mo'!AH17:AH28)</f>
        <v>852703</v>
      </c>
      <c r="BN28" s="14">
        <f>SUM('[1]Tot Retail'!$C115:$C126)</f>
        <v>25202088</v>
      </c>
      <c r="BO28" s="14">
        <f>SUM('[1]Tot Retail'!$Z115:$Z126)</f>
        <v>25945701</v>
      </c>
      <c r="BR28" s="14"/>
      <c r="BS28" s="14">
        <f t="shared" si="8"/>
        <v>0</v>
      </c>
      <c r="BT28" s="14">
        <f t="shared" si="8"/>
        <v>177978.53876404953</v>
      </c>
      <c r="BX28" s="15">
        <f t="shared" si="9"/>
        <v>1053539.5833333333</v>
      </c>
      <c r="CC28" s="15">
        <f t="shared" si="10"/>
        <v>117105.91666666667</v>
      </c>
    </row>
    <row r="29" spans="1:81">
      <c r="A29" s="2">
        <v>1993</v>
      </c>
      <c r="B29" s="2">
        <v>3</v>
      </c>
      <c r="C29" s="14">
        <f t="shared" si="2"/>
        <v>0</v>
      </c>
      <c r="D29" s="14">
        <f t="shared" si="2"/>
        <v>0</v>
      </c>
      <c r="E29" s="14">
        <f t="shared" si="3"/>
        <v>0</v>
      </c>
      <c r="G29" s="15">
        <f>'Billing Mo'!Y29</f>
        <v>1083308</v>
      </c>
      <c r="H29" s="15">
        <f>'Billing Mo'!Z29</f>
        <v>118212</v>
      </c>
      <c r="I29" s="15">
        <f>'Billing Mo'!AC29</f>
        <v>11511</v>
      </c>
      <c r="K29" s="15"/>
      <c r="L29" s="15"/>
      <c r="M29" s="15"/>
      <c r="N29" s="15"/>
      <c r="O29" s="15"/>
      <c r="P29" s="15"/>
      <c r="Q29" s="15"/>
      <c r="S29" s="15">
        <f>[1]RESID!$AB127/[1]RESID!$U127*1000</f>
        <v>895.40001550805493</v>
      </c>
      <c r="T29" s="25">
        <f t="shared" si="4"/>
        <v>0</v>
      </c>
      <c r="U29" s="25"/>
      <c r="V29" s="15">
        <f>[1]COML!$AB127/[1]COML!$J127*1000</f>
        <v>4791.907758941562</v>
      </c>
      <c r="W29" s="25">
        <f t="shared" si="5"/>
        <v>0</v>
      </c>
      <c r="X29" s="25"/>
      <c r="Y29" s="15">
        <f>[1]SPA!$AB127/[1]SPA!$F127*1000</f>
        <v>11938.927981930326</v>
      </c>
      <c r="Z29" s="25">
        <f t="shared" si="6"/>
        <v>0</v>
      </c>
      <c r="AA29" s="25"/>
      <c r="AC29" s="14"/>
      <c r="AE29" s="15">
        <f t="shared" si="11"/>
        <v>0</v>
      </c>
      <c r="AF29" s="25">
        <f>SUM([1]RESID!$Z116:$Z127)</f>
        <v>13267715</v>
      </c>
      <c r="AJ29" s="15">
        <f t="shared" si="12"/>
        <v>0</v>
      </c>
      <c r="AK29" s="25">
        <f>SUM([1]COML!$Z116:$Z127)</f>
        <v>7727955</v>
      </c>
      <c r="AO29" s="15">
        <f t="shared" si="13"/>
        <v>0</v>
      </c>
      <c r="AP29" s="25">
        <f>SUM([1]SPA!$Z116:$Z127)</f>
        <v>1811770</v>
      </c>
      <c r="AT29" s="14">
        <f t="shared" si="14"/>
        <v>0</v>
      </c>
      <c r="AU29" s="14">
        <f t="shared" si="14"/>
        <v>12572.562313958351</v>
      </c>
      <c r="AX29" s="14"/>
      <c r="AY29" s="14">
        <f t="shared" si="7"/>
        <v>0</v>
      </c>
      <c r="AZ29" s="14">
        <f t="shared" si="7"/>
        <v>65876.166066643753</v>
      </c>
      <c r="BD29" s="15">
        <f>SUM(TOTAL_PEF_C!O18:O29)</f>
        <v>0</v>
      </c>
      <c r="BI29" s="15">
        <f>SUM('Billing Mo'!AH18:AH29)</f>
        <v>849068</v>
      </c>
      <c r="BN29" s="14">
        <f>SUM('[1]Tot Retail'!$C116:$C127)</f>
        <v>25385391</v>
      </c>
      <c r="BO29" s="14">
        <f>SUM('[1]Tot Retail'!$Z116:$Z127)</f>
        <v>26071018</v>
      </c>
      <c r="BR29" s="14"/>
      <c r="BS29" s="14">
        <f t="shared" si="8"/>
        <v>0</v>
      </c>
      <c r="BT29" s="14">
        <f t="shared" si="8"/>
        <v>175708.08582858529</v>
      </c>
      <c r="BX29" s="15">
        <f t="shared" si="9"/>
        <v>1055291.25</v>
      </c>
      <c r="CC29" s="15">
        <f t="shared" si="10"/>
        <v>117310.33333333333</v>
      </c>
    </row>
    <row r="30" spans="1:81">
      <c r="A30" s="2">
        <v>1993</v>
      </c>
      <c r="B30" s="2">
        <v>4</v>
      </c>
      <c r="C30" s="14">
        <f t="shared" si="2"/>
        <v>0</v>
      </c>
      <c r="D30" s="14">
        <f t="shared" si="2"/>
        <v>0</v>
      </c>
      <c r="E30" s="14">
        <f t="shared" si="3"/>
        <v>0</v>
      </c>
      <c r="G30" s="15">
        <f>'Billing Mo'!Y30</f>
        <v>1084089</v>
      </c>
      <c r="H30" s="15">
        <f>'Billing Mo'!Z30</f>
        <v>119362</v>
      </c>
      <c r="I30" s="15">
        <f>'Billing Mo'!AC30</f>
        <v>11696</v>
      </c>
      <c r="K30" s="15"/>
      <c r="L30" s="15"/>
      <c r="M30" s="15"/>
      <c r="N30" s="15"/>
      <c r="O30" s="15"/>
      <c r="P30" s="15"/>
      <c r="Q30" s="15"/>
      <c r="S30" s="15">
        <f>[1]RESID!$AB128/[1]RESID!$U128*1000</f>
        <v>844.7996428337525</v>
      </c>
      <c r="T30" s="25">
        <f t="shared" si="4"/>
        <v>0</v>
      </c>
      <c r="U30" s="25"/>
      <c r="V30" s="15">
        <f>[1]COML!$AB128/[1]COML!$J128*1000</f>
        <v>5107.9405505939912</v>
      </c>
      <c r="W30" s="25">
        <f t="shared" si="5"/>
        <v>0</v>
      </c>
      <c r="X30" s="25"/>
      <c r="Y30" s="15">
        <f>[1]SPA!$AB128/[1]SPA!$F128*1000</f>
        <v>12478.539671682627</v>
      </c>
      <c r="Z30" s="25">
        <f t="shared" si="6"/>
        <v>0</v>
      </c>
      <c r="AA30" s="25"/>
      <c r="AC30" s="14"/>
      <c r="AE30" s="15">
        <f t="shared" si="11"/>
        <v>0</v>
      </c>
      <c r="AF30" s="25">
        <f>SUM([1]RESID!$Z117:$Z128)</f>
        <v>13342616</v>
      </c>
      <c r="AJ30" s="15">
        <f t="shared" si="12"/>
        <v>0</v>
      </c>
      <c r="AK30" s="25">
        <f>SUM([1]COML!$Z117:$Z128)</f>
        <v>7748022</v>
      </c>
      <c r="AO30" s="15">
        <f t="shared" si="13"/>
        <v>0</v>
      </c>
      <c r="AP30" s="25">
        <f>SUM([1]SPA!$Z117:$Z128)</f>
        <v>1818905</v>
      </c>
      <c r="AT30" s="14">
        <f t="shared" si="14"/>
        <v>0</v>
      </c>
      <c r="AU30" s="14">
        <f t="shared" si="14"/>
        <v>12614.031635095491</v>
      </c>
      <c r="AX30" s="14"/>
      <c r="AY30" s="14">
        <f t="shared" ref="AY30:AZ45" si="15">AJ30/AVERAGE($H19:$H30)*1000</f>
        <v>0</v>
      </c>
      <c r="AZ30" s="14">
        <f t="shared" si="15"/>
        <v>65892.245054162369</v>
      </c>
      <c r="BD30" s="15">
        <f>SUM(TOTAL_PEF_C!O19:O30)</f>
        <v>0</v>
      </c>
      <c r="BI30" s="15">
        <f>SUM('Billing Mo'!AH19:AH30)</f>
        <v>845734</v>
      </c>
      <c r="BN30" s="14">
        <f>SUM('[1]Tot Retail'!$C117:$C128)</f>
        <v>25497376</v>
      </c>
      <c r="BO30" s="14">
        <f>SUM('[1]Tot Retail'!$Z117:$Z128)</f>
        <v>26176877</v>
      </c>
      <c r="BR30" s="14"/>
      <c r="BS30" s="14">
        <f t="shared" ref="BS30:BT45" si="16">AO30/AVERAGE($I19:$I30)*1000</f>
        <v>0</v>
      </c>
      <c r="BT30" s="14">
        <f t="shared" si="16"/>
        <v>173486.52365017924</v>
      </c>
      <c r="BX30" s="15">
        <f t="shared" si="9"/>
        <v>1057759.8333333333</v>
      </c>
      <c r="CC30" s="15">
        <f t="shared" si="10"/>
        <v>117586.25</v>
      </c>
    </row>
    <row r="31" spans="1:81">
      <c r="A31" s="2">
        <v>1993</v>
      </c>
      <c r="B31" s="2">
        <v>5</v>
      </c>
      <c r="C31" s="14">
        <f t="shared" si="2"/>
        <v>0</v>
      </c>
      <c r="D31" s="14">
        <f t="shared" si="2"/>
        <v>0</v>
      </c>
      <c r="E31" s="14">
        <f t="shared" si="3"/>
        <v>0</v>
      </c>
      <c r="G31" s="15">
        <f>'Billing Mo'!Y31</f>
        <v>1069568</v>
      </c>
      <c r="H31" s="15">
        <f>'Billing Mo'!Z31</f>
        <v>119805</v>
      </c>
      <c r="I31" s="15">
        <f>'Billing Mo'!AC31</f>
        <v>11639</v>
      </c>
      <c r="K31" s="15"/>
      <c r="L31" s="15"/>
      <c r="M31" s="15"/>
      <c r="N31" s="15"/>
      <c r="O31" s="15"/>
      <c r="P31" s="15"/>
      <c r="Q31" s="15"/>
      <c r="S31" s="15">
        <f>[1]RESID!$AB129/[1]RESID!$U129*1000</f>
        <v>891.19999850406896</v>
      </c>
      <c r="T31" s="25">
        <f t="shared" si="4"/>
        <v>0</v>
      </c>
      <c r="U31" s="25"/>
      <c r="V31" s="15">
        <f>[1]COML!$AB129/[1]COML!$J129*1000</f>
        <v>5445.5648022169726</v>
      </c>
      <c r="W31" s="25">
        <f t="shared" si="5"/>
        <v>0</v>
      </c>
      <c r="X31" s="25"/>
      <c r="Y31" s="15">
        <f>[1]SPA!$AB129/[1]SPA!$F129*1000</f>
        <v>13608.901108342641</v>
      </c>
      <c r="Z31" s="25">
        <f t="shared" si="6"/>
        <v>0</v>
      </c>
      <c r="AA31" s="25"/>
      <c r="AC31" s="14"/>
      <c r="AE31" s="15">
        <f t="shared" si="11"/>
        <v>0</v>
      </c>
      <c r="AF31" s="25">
        <f>SUM([1]RESID!$Z118:$Z129)</f>
        <v>13374434</v>
      </c>
      <c r="AJ31" s="15">
        <f t="shared" si="12"/>
        <v>0</v>
      </c>
      <c r="AK31" s="25">
        <f>SUM([1]COML!$Z118:$Z129)</f>
        <v>7770302</v>
      </c>
      <c r="AO31" s="15">
        <f t="shared" si="13"/>
        <v>0</v>
      </c>
      <c r="AP31" s="25">
        <f>SUM([1]SPA!$Z118:$Z129)</f>
        <v>1826260</v>
      </c>
      <c r="AT31" s="14">
        <f t="shared" ref="AT31:AU46" si="17">AE31/AVERAGE($G20:$G31)*1000</f>
        <v>0</v>
      </c>
      <c r="AU31" s="14">
        <f t="shared" si="17"/>
        <v>12614.195366551019</v>
      </c>
      <c r="AX31" s="14"/>
      <c r="AY31" s="14">
        <f t="shared" si="15"/>
        <v>0</v>
      </c>
      <c r="AZ31" s="14">
        <f t="shared" si="15"/>
        <v>65923.995217797376</v>
      </c>
      <c r="BD31" s="15">
        <f>SUM(TOTAL_PEF_C!O20:O31)</f>
        <v>0</v>
      </c>
      <c r="BI31" s="15">
        <f>SUM('Billing Mo'!AH20:AH31)</f>
        <v>854431</v>
      </c>
      <c r="BN31" s="14">
        <f>SUM('[1]Tot Retail'!$C118:$C129)</f>
        <v>25549279</v>
      </c>
      <c r="BO31" s="14">
        <f>SUM('[1]Tot Retail'!$Z118:$Z129)</f>
        <v>26263075</v>
      </c>
      <c r="BR31" s="14"/>
      <c r="BS31" s="14">
        <f t="shared" si="16"/>
        <v>0</v>
      </c>
      <c r="BT31" s="14">
        <f t="shared" si="16"/>
        <v>171469.07861792689</v>
      </c>
      <c r="BX31" s="15">
        <f t="shared" si="9"/>
        <v>1060268.5</v>
      </c>
      <c r="CC31" s="15">
        <f t="shared" si="10"/>
        <v>117867.58333333333</v>
      </c>
    </row>
    <row r="32" spans="1:81">
      <c r="A32" s="2">
        <v>1993</v>
      </c>
      <c r="B32" s="2">
        <v>6</v>
      </c>
      <c r="C32" s="14">
        <f t="shared" si="2"/>
        <v>0</v>
      </c>
      <c r="D32" s="14">
        <f t="shared" si="2"/>
        <v>0</v>
      </c>
      <c r="E32" s="14">
        <f t="shared" si="3"/>
        <v>0</v>
      </c>
      <c r="G32" s="15">
        <f>'Billing Mo'!Y32</f>
        <v>1065137</v>
      </c>
      <c r="H32" s="15">
        <f>'Billing Mo'!Z32</f>
        <v>119990</v>
      </c>
      <c r="I32" s="15">
        <f>'Billing Mo'!AC32</f>
        <v>12017</v>
      </c>
      <c r="K32" s="15"/>
      <c r="L32" s="15"/>
      <c r="M32" s="15"/>
      <c r="N32" s="15"/>
      <c r="O32" s="15"/>
      <c r="P32" s="15"/>
      <c r="Q32" s="15"/>
      <c r="S32" s="15">
        <f>[1]RESID!$AB130/[1]RESID!$U130*1000</f>
        <v>1163.9000429052787</v>
      </c>
      <c r="T32" s="25">
        <f t="shared" si="4"/>
        <v>0</v>
      </c>
      <c r="U32" s="25"/>
      <c r="V32" s="15">
        <f>[1]COML!$AB130/[1]COML!$J130*1000</f>
        <v>6123.7186432202679</v>
      </c>
      <c r="W32" s="25">
        <f t="shared" si="5"/>
        <v>0</v>
      </c>
      <c r="X32" s="25"/>
      <c r="Y32" s="15">
        <f>[1]SPA!$AB130/[1]SPA!$F130*1000</f>
        <v>14527.835566281101</v>
      </c>
      <c r="Z32" s="25">
        <f t="shared" si="6"/>
        <v>0</v>
      </c>
      <c r="AA32" s="25"/>
      <c r="AC32" s="14"/>
      <c r="AE32" s="15">
        <f t="shared" si="11"/>
        <v>0</v>
      </c>
      <c r="AF32" s="25">
        <f>SUM([1]RESID!$Z119:$Z130)</f>
        <v>13447993</v>
      </c>
      <c r="AJ32" s="15">
        <f t="shared" si="12"/>
        <v>0</v>
      </c>
      <c r="AK32" s="25">
        <f>SUM([1]COML!$Z119:$Z130)</f>
        <v>7810787</v>
      </c>
      <c r="AO32" s="15">
        <f t="shared" si="13"/>
        <v>0</v>
      </c>
      <c r="AP32" s="25">
        <f>SUM([1]SPA!$Z119:$Z130)</f>
        <v>1839904</v>
      </c>
      <c r="AT32" s="14">
        <f t="shared" si="17"/>
        <v>0</v>
      </c>
      <c r="AU32" s="14">
        <f t="shared" si="17"/>
        <v>12654.256848237133</v>
      </c>
      <c r="AX32" s="14"/>
      <c r="AY32" s="14">
        <f t="shared" si="15"/>
        <v>0</v>
      </c>
      <c r="AZ32" s="14">
        <f t="shared" si="15"/>
        <v>66112.850289796494</v>
      </c>
      <c r="BD32" s="15">
        <f>SUM(TOTAL_PEF_C!O21:O32)</f>
        <v>0</v>
      </c>
      <c r="BI32" s="15">
        <f>SUM('Billing Mo'!AH21:AH32)</f>
        <v>859554</v>
      </c>
      <c r="BN32" s="14">
        <f>SUM('[1]Tot Retail'!$C119:$C130)</f>
        <v>25695229</v>
      </c>
      <c r="BO32" s="14">
        <f>SUM('[1]Tot Retail'!$Z119:$Z130)</f>
        <v>26415688</v>
      </c>
      <c r="BR32" s="14"/>
      <c r="BS32" s="14">
        <f t="shared" si="16"/>
        <v>0</v>
      </c>
      <c r="BT32" s="14">
        <f t="shared" si="16"/>
        <v>169611.57843792491</v>
      </c>
      <c r="BX32" s="15">
        <f t="shared" si="9"/>
        <v>1062724.8333333333</v>
      </c>
      <c r="CC32" s="15">
        <f t="shared" si="10"/>
        <v>118143.25</v>
      </c>
    </row>
    <row r="33" spans="1:81">
      <c r="A33" s="2">
        <v>1993</v>
      </c>
      <c r="B33" s="2">
        <v>7</v>
      </c>
      <c r="C33" s="14">
        <f t="shared" si="2"/>
        <v>0</v>
      </c>
      <c r="D33" s="14">
        <f t="shared" si="2"/>
        <v>0</v>
      </c>
      <c r="E33" s="14">
        <f t="shared" si="3"/>
        <v>0</v>
      </c>
      <c r="G33" s="15">
        <f>'Billing Mo'!Y33</f>
        <v>1064997</v>
      </c>
      <c r="H33" s="15">
        <f>'Billing Mo'!Z33</f>
        <v>120182</v>
      </c>
      <c r="I33" s="15">
        <f>'Billing Mo'!AC33</f>
        <v>12225</v>
      </c>
      <c r="K33" s="15"/>
      <c r="L33" s="15"/>
      <c r="M33" s="15"/>
      <c r="N33" s="15"/>
      <c r="O33" s="15"/>
      <c r="P33" s="15"/>
      <c r="Q33" s="15"/>
      <c r="S33" s="15">
        <f>[1]RESID!$AB131/[1]RESID!$U131*1000</f>
        <v>1286.9003386863999</v>
      </c>
      <c r="T33" s="25">
        <f t="shared" si="4"/>
        <v>0</v>
      </c>
      <c r="U33" s="25"/>
      <c r="V33" s="15">
        <f>[1]COML!$AB131/[1]COML!$J131*1000</f>
        <v>6241.9497096070954</v>
      </c>
      <c r="W33" s="25">
        <f t="shared" si="5"/>
        <v>0</v>
      </c>
      <c r="X33" s="25"/>
      <c r="Y33" s="15">
        <f>[1]SPA!$AB131/[1]SPA!$F131*1000</f>
        <v>13193.292433537832</v>
      </c>
      <c r="Z33" s="25">
        <f t="shared" si="6"/>
        <v>0</v>
      </c>
      <c r="AA33" s="25"/>
      <c r="AC33" s="14"/>
      <c r="AE33" s="15">
        <f t="shared" si="11"/>
        <v>0</v>
      </c>
      <c r="AF33" s="25">
        <f>SUM([1]RESID!$Z120:$Z131)</f>
        <v>13450718</v>
      </c>
      <c r="AJ33" s="15">
        <f t="shared" si="12"/>
        <v>0</v>
      </c>
      <c r="AK33" s="25">
        <f>SUM([1]COML!$Z120:$Z131)</f>
        <v>7821806</v>
      </c>
      <c r="AO33" s="15">
        <f t="shared" si="13"/>
        <v>0</v>
      </c>
      <c r="AP33" s="25">
        <f>SUM([1]SPA!$Z120:$Z131)</f>
        <v>1846337</v>
      </c>
      <c r="AT33" s="14">
        <f t="shared" si="17"/>
        <v>0</v>
      </c>
      <c r="AU33" s="14">
        <f t="shared" si="17"/>
        <v>12628.486702185715</v>
      </c>
      <c r="AX33" s="14"/>
      <c r="AY33" s="14">
        <f t="shared" si="15"/>
        <v>0</v>
      </c>
      <c r="AZ33" s="14">
        <f t="shared" si="15"/>
        <v>66059.342557266005</v>
      </c>
      <c r="BD33" s="15">
        <f>SUM(TOTAL_PEF_C!O22:O33)</f>
        <v>0</v>
      </c>
      <c r="BI33" s="15">
        <f>SUM('Billing Mo'!AH22:AH33)</f>
        <v>865778</v>
      </c>
      <c r="BN33" s="14">
        <f>SUM('[1]Tot Retail'!$C120:$C131)</f>
        <v>25696920</v>
      </c>
      <c r="BO33" s="14">
        <f>SUM('[1]Tot Retail'!$Z120:$Z131)</f>
        <v>26450860</v>
      </c>
      <c r="BR33" s="14"/>
      <c r="BS33" s="14">
        <f t="shared" si="16"/>
        <v>0</v>
      </c>
      <c r="BT33" s="14">
        <f t="shared" si="16"/>
        <v>166911.83583067777</v>
      </c>
      <c r="BX33" s="15">
        <f t="shared" si="9"/>
        <v>1065109.25</v>
      </c>
      <c r="CC33" s="15">
        <f t="shared" si="10"/>
        <v>118405.75</v>
      </c>
    </row>
    <row r="34" spans="1:81">
      <c r="A34" s="2">
        <v>1993</v>
      </c>
      <c r="B34" s="2">
        <v>8</v>
      </c>
      <c r="C34" s="14">
        <f t="shared" si="2"/>
        <v>0</v>
      </c>
      <c r="D34" s="14">
        <f t="shared" si="2"/>
        <v>0</v>
      </c>
      <c r="E34" s="14">
        <f t="shared" si="3"/>
        <v>0</v>
      </c>
      <c r="G34" s="15">
        <f>'Billing Mo'!Y34</f>
        <v>1066628</v>
      </c>
      <c r="H34" s="15">
        <f>'Billing Mo'!Z34</f>
        <v>120365</v>
      </c>
      <c r="I34" s="15">
        <f>'Billing Mo'!AC34</f>
        <v>12804</v>
      </c>
      <c r="K34" s="15"/>
      <c r="L34" s="15"/>
      <c r="M34" s="15"/>
      <c r="N34" s="15"/>
      <c r="O34" s="15"/>
      <c r="P34" s="15"/>
      <c r="Q34" s="15"/>
      <c r="S34" s="15">
        <f>[1]RESID!$AB132/[1]RESID!$U132*1000</f>
        <v>1388.0003150114192</v>
      </c>
      <c r="T34" s="25">
        <f t="shared" si="4"/>
        <v>0</v>
      </c>
      <c r="U34" s="25"/>
      <c r="V34" s="15">
        <f>[1]COML!$AB132/[1]COML!$J132*1000</f>
        <v>6453.3294562372785</v>
      </c>
      <c r="W34" s="25">
        <f t="shared" si="5"/>
        <v>0</v>
      </c>
      <c r="X34" s="25"/>
      <c r="Y34" s="15">
        <f>[1]SPA!$AB132/[1]SPA!$F132*1000</f>
        <v>12914.401749453296</v>
      </c>
      <c r="Z34" s="25">
        <f t="shared" si="6"/>
        <v>0</v>
      </c>
      <c r="AA34" s="25"/>
      <c r="AC34" s="14"/>
      <c r="AE34" s="15">
        <f t="shared" si="11"/>
        <v>0</v>
      </c>
      <c r="AF34" s="25">
        <f>SUM([1]RESID!$Z121:$Z132)</f>
        <v>13520807</v>
      </c>
      <c r="AJ34" s="15">
        <f t="shared" si="12"/>
        <v>0</v>
      </c>
      <c r="AK34" s="25">
        <f>SUM([1]COML!$Z121:$Z132)</f>
        <v>7851295</v>
      </c>
      <c r="AO34" s="15">
        <f t="shared" si="13"/>
        <v>0</v>
      </c>
      <c r="AP34" s="25">
        <f>SUM([1]SPA!$Z121:$Z132)</f>
        <v>1853815</v>
      </c>
      <c r="AT34" s="14">
        <f t="shared" si="17"/>
        <v>0</v>
      </c>
      <c r="AU34" s="14">
        <f t="shared" si="17"/>
        <v>12666.116460425199</v>
      </c>
      <c r="AX34" s="14"/>
      <c r="AY34" s="14">
        <f t="shared" si="15"/>
        <v>0</v>
      </c>
      <c r="AZ34" s="14">
        <f t="shared" si="15"/>
        <v>66165.339715620241</v>
      </c>
      <c r="BD34" s="15">
        <f>SUM(TOTAL_PEF_C!O23:O34)</f>
        <v>0</v>
      </c>
      <c r="BI34" s="15">
        <f>SUM('Billing Mo'!AH23:AH34)</f>
        <v>867059</v>
      </c>
      <c r="BN34" s="14">
        <f>SUM('[1]Tot Retail'!$C121:$C132)</f>
        <v>25929480</v>
      </c>
      <c r="BO34" s="14">
        <f>SUM('[1]Tot Retail'!$Z121:$Z132)</f>
        <v>26569520</v>
      </c>
      <c r="BR34" s="14"/>
      <c r="BS34" s="14">
        <f t="shared" si="16"/>
        <v>0</v>
      </c>
      <c r="BT34" s="14">
        <f t="shared" si="16"/>
        <v>163732.03206076531</v>
      </c>
      <c r="BX34" s="15">
        <f t="shared" si="9"/>
        <v>1067478.5</v>
      </c>
      <c r="CC34" s="15">
        <f t="shared" si="10"/>
        <v>118661.75</v>
      </c>
    </row>
    <row r="35" spans="1:81">
      <c r="A35" s="2">
        <v>1993</v>
      </c>
      <c r="B35" s="2">
        <v>9</v>
      </c>
      <c r="C35" s="14">
        <f t="shared" si="2"/>
        <v>0</v>
      </c>
      <c r="D35" s="14">
        <f t="shared" si="2"/>
        <v>0</v>
      </c>
      <c r="E35" s="14">
        <f t="shared" si="3"/>
        <v>0</v>
      </c>
      <c r="G35" s="15">
        <f>'Billing Mo'!Y35</f>
        <v>1069084</v>
      </c>
      <c r="H35" s="15">
        <f>'Billing Mo'!Z35</f>
        <v>120809</v>
      </c>
      <c r="I35" s="15">
        <f>'Billing Mo'!AC35</f>
        <v>14023</v>
      </c>
      <c r="K35" s="15"/>
      <c r="L35" s="15"/>
      <c r="M35" s="15"/>
      <c r="N35" s="15"/>
      <c r="O35" s="15"/>
      <c r="P35" s="15"/>
      <c r="Q35" s="15"/>
      <c r="S35" s="15">
        <f>[1]RESID!$AB133/[1]RESID!$U133*1000</f>
        <v>1365.5998967340265</v>
      </c>
      <c r="T35" s="25">
        <f t="shared" si="4"/>
        <v>0</v>
      </c>
      <c r="U35" s="25"/>
      <c r="V35" s="15">
        <f>[1]COML!$AB133/[1]COML!$J133*1000</f>
        <v>6470.4947479078546</v>
      </c>
      <c r="W35" s="25">
        <f t="shared" si="5"/>
        <v>0</v>
      </c>
      <c r="X35" s="25"/>
      <c r="Y35" s="15">
        <f>[1]SPA!$AB133/[1]SPA!$F133*1000</f>
        <v>13052.413891464024</v>
      </c>
      <c r="Z35" s="25">
        <f t="shared" si="6"/>
        <v>0</v>
      </c>
      <c r="AA35" s="25"/>
      <c r="AC35" s="14"/>
      <c r="AE35" s="15">
        <f t="shared" si="11"/>
        <v>0</v>
      </c>
      <c r="AF35" s="25">
        <f>SUM([1]RESID!$Z122:$Z133)</f>
        <v>13610328</v>
      </c>
      <c r="AJ35" s="15">
        <f t="shared" si="12"/>
        <v>0</v>
      </c>
      <c r="AK35" s="25">
        <f>SUM([1]COML!$Z122:$Z133)</f>
        <v>7895829</v>
      </c>
      <c r="AO35" s="15">
        <f t="shared" si="13"/>
        <v>0</v>
      </c>
      <c r="AP35" s="25">
        <f>SUM([1]SPA!$Z122:$Z133)</f>
        <v>1867012</v>
      </c>
      <c r="AT35" s="14">
        <f t="shared" si="17"/>
        <v>0</v>
      </c>
      <c r="AU35" s="14">
        <f t="shared" si="17"/>
        <v>12721.730992348217</v>
      </c>
      <c r="AX35" s="14"/>
      <c r="AY35" s="14">
        <f t="shared" si="15"/>
        <v>0</v>
      </c>
      <c r="AZ35" s="14">
        <f t="shared" si="15"/>
        <v>66386.929159677646</v>
      </c>
      <c r="BD35" s="15">
        <f>SUM(TOTAL_PEF_C!O24:O35)</f>
        <v>0</v>
      </c>
      <c r="BI35" s="15">
        <f>SUM('Billing Mo'!AH24:AH35)</f>
        <v>868431</v>
      </c>
      <c r="BN35" s="14">
        <f>SUM('[1]Tot Retail'!$C122:$C133)</f>
        <v>26152566</v>
      </c>
      <c r="BO35" s="14">
        <f>SUM('[1]Tot Retail'!$Z122:$Z133)</f>
        <v>26738276</v>
      </c>
      <c r="BR35" s="14"/>
      <c r="BS35" s="14">
        <f t="shared" si="16"/>
        <v>0</v>
      </c>
      <c r="BT35" s="14">
        <f t="shared" si="16"/>
        <v>159872.01187400991</v>
      </c>
      <c r="BX35" s="15">
        <f t="shared" si="9"/>
        <v>1069848.75</v>
      </c>
      <c r="CC35" s="15">
        <f t="shared" si="10"/>
        <v>118936.5</v>
      </c>
    </row>
    <row r="36" spans="1:81">
      <c r="A36" s="2">
        <v>1993</v>
      </c>
      <c r="B36" s="2">
        <v>10</v>
      </c>
      <c r="C36" s="14">
        <f t="shared" si="2"/>
        <v>0</v>
      </c>
      <c r="D36" s="14">
        <f t="shared" si="2"/>
        <v>0</v>
      </c>
      <c r="E36" s="14">
        <f t="shared" si="3"/>
        <v>0</v>
      </c>
      <c r="G36" s="15">
        <f>'Billing Mo'!Y36</f>
        <v>1074873</v>
      </c>
      <c r="H36" s="15">
        <f>'Billing Mo'!Z36</f>
        <v>121191</v>
      </c>
      <c r="I36" s="15">
        <f>'Billing Mo'!AC36</f>
        <v>14408</v>
      </c>
      <c r="K36" s="15"/>
      <c r="L36" s="15"/>
      <c r="M36" s="15"/>
      <c r="N36" s="15"/>
      <c r="O36" s="15"/>
      <c r="P36" s="15"/>
      <c r="Q36" s="15"/>
      <c r="S36" s="15">
        <f>[1]RESID!$AB134/[1]RESID!$U134*1000</f>
        <v>1154.9997069421224</v>
      </c>
      <c r="T36" s="25">
        <f t="shared" si="4"/>
        <v>0</v>
      </c>
      <c r="U36" s="25"/>
      <c r="V36" s="15">
        <f>[1]COML!$AB134/[1]COML!$J134*1000</f>
        <v>5950.2603328630012</v>
      </c>
      <c r="W36" s="25">
        <f t="shared" si="5"/>
        <v>0</v>
      </c>
      <c r="X36" s="25"/>
      <c r="Y36" s="15">
        <f>[1]SPA!$AB134/[1]SPA!$F134*1000</f>
        <v>12500.347029428096</v>
      </c>
      <c r="Z36" s="25">
        <f t="shared" si="6"/>
        <v>0</v>
      </c>
      <c r="AA36" s="25"/>
      <c r="AC36" s="14"/>
      <c r="AE36" s="15">
        <f t="shared" si="11"/>
        <v>0</v>
      </c>
      <c r="AF36" s="25">
        <f>SUM([1]RESID!$Z123:$Z134)</f>
        <v>13652885</v>
      </c>
      <c r="AJ36" s="15">
        <f t="shared" si="12"/>
        <v>0</v>
      </c>
      <c r="AK36" s="25">
        <f>SUM([1]COML!$Z123:$Z134)</f>
        <v>7919606</v>
      </c>
      <c r="AO36" s="15">
        <f t="shared" si="13"/>
        <v>0</v>
      </c>
      <c r="AP36" s="25">
        <f>SUM([1]SPA!$Z123:$Z134)</f>
        <v>1874506</v>
      </c>
      <c r="AT36" s="14">
        <f t="shared" si="17"/>
        <v>0</v>
      </c>
      <c r="AU36" s="14">
        <f t="shared" si="17"/>
        <v>12732.960440569925</v>
      </c>
      <c r="AX36" s="14"/>
      <c r="AY36" s="14">
        <f t="shared" si="15"/>
        <v>0</v>
      </c>
      <c r="AZ36" s="14">
        <f t="shared" si="15"/>
        <v>66415.735386099099</v>
      </c>
      <c r="BD36" s="15">
        <f>SUM(TOTAL_PEF_C!O25:O36)</f>
        <v>0</v>
      </c>
      <c r="BI36" s="15">
        <f>SUM('Billing Mo'!AH25:AH36)</f>
        <v>870431</v>
      </c>
      <c r="BN36" s="14">
        <f>SUM('[1]Tot Retail'!$C123:$C134)</f>
        <v>26311180</v>
      </c>
      <c r="BO36" s="14">
        <f>SUM('[1]Tot Retail'!$Z123:$Z134)</f>
        <v>26824075</v>
      </c>
      <c r="BR36" s="14"/>
      <c r="BS36" s="14">
        <f t="shared" si="16"/>
        <v>0</v>
      </c>
      <c r="BT36" s="14">
        <f t="shared" si="16"/>
        <v>155417.71399749882</v>
      </c>
      <c r="BX36" s="15">
        <f t="shared" si="9"/>
        <v>1072247.5</v>
      </c>
      <c r="CC36" s="15">
        <f t="shared" si="10"/>
        <v>119242.91666666667</v>
      </c>
    </row>
    <row r="37" spans="1:81">
      <c r="A37" s="2">
        <v>1993</v>
      </c>
      <c r="B37" s="2">
        <v>11</v>
      </c>
      <c r="C37" s="14">
        <f t="shared" si="2"/>
        <v>0</v>
      </c>
      <c r="D37" s="14">
        <f t="shared" si="2"/>
        <v>0</v>
      </c>
      <c r="E37" s="14">
        <f t="shared" si="3"/>
        <v>0</v>
      </c>
      <c r="G37" s="15">
        <f>'Billing Mo'!Y37</f>
        <v>1082235</v>
      </c>
      <c r="H37" s="15">
        <f>'Billing Mo'!Z37</f>
        <v>120762</v>
      </c>
      <c r="I37" s="15">
        <f>'Billing Mo'!AC37</f>
        <v>14374</v>
      </c>
      <c r="K37" s="15"/>
      <c r="L37" s="15"/>
      <c r="M37" s="15"/>
      <c r="N37" s="15"/>
      <c r="O37" s="15"/>
      <c r="P37" s="15"/>
      <c r="Q37" s="15"/>
      <c r="S37" s="15">
        <f>[1]RESID!$AB135/[1]RESID!$U135*1000</f>
        <v>868.40011642573006</v>
      </c>
      <c r="T37" s="25">
        <f t="shared" si="4"/>
        <v>0</v>
      </c>
      <c r="U37" s="25"/>
      <c r="V37" s="15">
        <f>[1]COML!$AB135/[1]COML!$J135*1000</f>
        <v>5266.6815720176874</v>
      </c>
      <c r="W37" s="25">
        <f t="shared" si="5"/>
        <v>0</v>
      </c>
      <c r="X37" s="25"/>
      <c r="Y37" s="15">
        <f>[1]SPA!$AB135/[1]SPA!$F135*1000</f>
        <v>11073.048559899818</v>
      </c>
      <c r="Z37" s="25">
        <f t="shared" si="6"/>
        <v>0</v>
      </c>
      <c r="AA37" s="25"/>
      <c r="AC37" s="14"/>
      <c r="AE37" s="15">
        <f t="shared" si="11"/>
        <v>0</v>
      </c>
      <c r="AF37" s="25">
        <f>SUM([1]RESID!$Z124:$Z135)</f>
        <v>13672820</v>
      </c>
      <c r="AJ37" s="15">
        <f t="shared" si="12"/>
        <v>0</v>
      </c>
      <c r="AK37" s="25">
        <f>SUM([1]COML!$Z124:$Z135)</f>
        <v>7930252</v>
      </c>
      <c r="AO37" s="15">
        <f t="shared" si="13"/>
        <v>0</v>
      </c>
      <c r="AP37" s="25">
        <f>SUM([1]SPA!$Z124:$Z135)</f>
        <v>1877493</v>
      </c>
      <c r="AT37" s="14">
        <f t="shared" si="17"/>
        <v>0</v>
      </c>
      <c r="AU37" s="14">
        <f t="shared" si="17"/>
        <v>12729.807527363171</v>
      </c>
      <c r="AX37" s="14"/>
      <c r="AY37" s="14">
        <f t="shared" si="15"/>
        <v>0</v>
      </c>
      <c r="AZ37" s="14">
        <f t="shared" si="15"/>
        <v>66363.885134711061</v>
      </c>
      <c r="BD37" s="15">
        <f>SUM(TOTAL_PEF_C!O26:O37)</f>
        <v>0</v>
      </c>
      <c r="BI37" s="15">
        <f>SUM('Billing Mo'!AH26:AH37)</f>
        <v>871822</v>
      </c>
      <c r="BN37" s="14">
        <f>SUM('[1]Tot Retail'!$C124:$C135)</f>
        <v>26485580</v>
      </c>
      <c r="BO37" s="14">
        <f>SUM('[1]Tot Retail'!$Z124:$Z135)</f>
        <v>26867685</v>
      </c>
      <c r="BR37" s="14"/>
      <c r="BS37" s="14">
        <f t="shared" si="16"/>
        <v>0</v>
      </c>
      <c r="BT37" s="14">
        <f t="shared" si="16"/>
        <v>151521.71953917856</v>
      </c>
      <c r="BX37" s="15">
        <f t="shared" si="9"/>
        <v>1074079.0833333333</v>
      </c>
      <c r="CC37" s="15">
        <f t="shared" si="10"/>
        <v>119496.5</v>
      </c>
    </row>
    <row r="38" spans="1:81">
      <c r="A38" s="2">
        <v>1993</v>
      </c>
      <c r="B38" s="2">
        <v>12</v>
      </c>
      <c r="C38" s="14">
        <f t="shared" si="2"/>
        <v>0</v>
      </c>
      <c r="D38" s="14">
        <f t="shared" si="2"/>
        <v>0</v>
      </c>
      <c r="E38" s="14">
        <f t="shared" si="3"/>
        <v>0</v>
      </c>
      <c r="G38" s="15">
        <f>'Billing Mo'!Y38</f>
        <v>1101076</v>
      </c>
      <c r="H38" s="15">
        <f>'Billing Mo'!Z38</f>
        <v>121473</v>
      </c>
      <c r="I38" s="15">
        <f>'Billing Mo'!AC38</f>
        <v>14464</v>
      </c>
      <c r="K38" s="15"/>
      <c r="L38" s="15"/>
      <c r="M38" s="15"/>
      <c r="N38" s="15"/>
      <c r="O38" s="15"/>
      <c r="P38" s="15"/>
      <c r="Q38" s="15"/>
      <c r="S38" s="15">
        <f>[1]RESID!$AB136/[1]RESID!$U136*1000</f>
        <v>932.70037672240608</v>
      </c>
      <c r="T38" s="25">
        <f t="shared" si="4"/>
        <v>0</v>
      </c>
      <c r="U38" s="25"/>
      <c r="V38" s="15">
        <f>[1]COML!$AB136/[1]COML!$J136*1000</f>
        <v>5213.4136804063455</v>
      </c>
      <c r="W38" s="25">
        <f t="shared" si="5"/>
        <v>0</v>
      </c>
      <c r="X38" s="25"/>
      <c r="Y38" s="15">
        <f>[1]SPA!$AB136/[1]SPA!$F136*1000</f>
        <v>10647.469579646018</v>
      </c>
      <c r="Z38" s="25">
        <f t="shared" si="6"/>
        <v>0</v>
      </c>
      <c r="AA38" s="25"/>
      <c r="AC38" s="14"/>
      <c r="AE38" s="15">
        <f t="shared" si="11"/>
        <v>0</v>
      </c>
      <c r="AF38" s="25">
        <f>SUM([1]RESID!$Z125:$Z136)</f>
        <v>13747581</v>
      </c>
      <c r="AJ38" s="15">
        <f t="shared" si="12"/>
        <v>0</v>
      </c>
      <c r="AK38" s="25">
        <f>SUM([1]COML!$Z125:$Z136)</f>
        <v>7985847</v>
      </c>
      <c r="AO38" s="15">
        <f t="shared" si="13"/>
        <v>0</v>
      </c>
      <c r="AP38" s="25">
        <f>SUM([1]SPA!$Z125:$Z136)</f>
        <v>1889481</v>
      </c>
      <c r="AT38" s="14">
        <f t="shared" si="17"/>
        <v>0</v>
      </c>
      <c r="AU38" s="14">
        <f t="shared" si="17"/>
        <v>12768.767702367562</v>
      </c>
      <c r="AX38" s="14"/>
      <c r="AY38" s="14">
        <f t="shared" si="15"/>
        <v>0</v>
      </c>
      <c r="AZ38" s="14">
        <f t="shared" si="15"/>
        <v>66653.47278396535</v>
      </c>
      <c r="BD38" s="15">
        <f>SUM(TOTAL_PEF_C!O27:O38)</f>
        <v>0</v>
      </c>
      <c r="BI38" s="15">
        <f>SUM('Billing Mo'!AH27:AH38)</f>
        <v>879975</v>
      </c>
      <c r="BN38" s="14">
        <f>SUM('[1]Tot Retail'!$C125:$C136)</f>
        <v>26528261</v>
      </c>
      <c r="BO38" s="14">
        <f>SUM('[1]Tot Retail'!$Z125:$Z136)</f>
        <v>27029002</v>
      </c>
      <c r="BR38" s="14"/>
      <c r="BS38" s="14">
        <f t="shared" si="16"/>
        <v>0</v>
      </c>
      <c r="BT38" s="14">
        <f t="shared" si="16"/>
        <v>149165.62722033632</v>
      </c>
      <c r="BX38" s="15">
        <f t="shared" si="9"/>
        <v>1076656.8333333333</v>
      </c>
      <c r="CC38" s="15">
        <f t="shared" si="10"/>
        <v>119811.41666666667</v>
      </c>
    </row>
    <row r="39" spans="1:81">
      <c r="A39" s="2">
        <v>1994</v>
      </c>
      <c r="B39" s="2">
        <v>1</v>
      </c>
      <c r="C39" s="14">
        <f t="shared" si="2"/>
        <v>0</v>
      </c>
      <c r="D39" s="14">
        <f t="shared" si="2"/>
        <v>0</v>
      </c>
      <c r="E39" s="14">
        <f t="shared" si="3"/>
        <v>0</v>
      </c>
      <c r="G39" s="15">
        <f>'Billing Mo'!Y39</f>
        <v>1108425</v>
      </c>
      <c r="H39" s="15">
        <f>'Billing Mo'!Z39</f>
        <v>121501</v>
      </c>
      <c r="I39" s="15">
        <f>'Billing Mo'!AC39</f>
        <v>14515</v>
      </c>
      <c r="K39" s="15"/>
      <c r="L39" s="15"/>
      <c r="M39" s="15"/>
      <c r="N39" s="15"/>
      <c r="O39" s="15"/>
      <c r="P39" s="15"/>
      <c r="Q39" s="15"/>
      <c r="S39" s="15">
        <f>[1]RESID!$AB137/[1]RESID!$U137*1000</f>
        <v>1014.3997113020729</v>
      </c>
      <c r="T39" s="25">
        <f t="shared" si="4"/>
        <v>0</v>
      </c>
      <c r="U39" s="25"/>
      <c r="V39" s="15">
        <f>[1]COML!$AB137/[1]COML!$J137*1000</f>
        <v>4777.3598571205175</v>
      </c>
      <c r="W39" s="25">
        <f t="shared" si="5"/>
        <v>0</v>
      </c>
      <c r="X39" s="25"/>
      <c r="Y39" s="15">
        <f>[1]SPA!$AB137/[1]SPA!$F137*1000</f>
        <v>9582.569755425422</v>
      </c>
      <c r="Z39" s="25">
        <f t="shared" si="6"/>
        <v>0</v>
      </c>
      <c r="AA39" s="25"/>
      <c r="AC39" s="14"/>
      <c r="AE39" s="15">
        <f t="shared" si="11"/>
        <v>0</v>
      </c>
      <c r="AF39" s="25">
        <f>SUM([1]RESID!$Z126:$Z137)</f>
        <v>13771174</v>
      </c>
      <c r="AJ39" s="15">
        <f t="shared" si="12"/>
        <v>0</v>
      </c>
      <c r="AK39" s="25">
        <f>SUM([1]COML!$Z126:$Z137)</f>
        <v>7990790</v>
      </c>
      <c r="AO39" s="15">
        <f t="shared" si="13"/>
        <v>0</v>
      </c>
      <c r="AP39" s="25">
        <f>SUM([1]SPA!$Z126:$Z137)</f>
        <v>1893608</v>
      </c>
      <c r="AT39" s="14">
        <f t="shared" si="17"/>
        <v>0</v>
      </c>
      <c r="AU39" s="14">
        <f t="shared" si="17"/>
        <v>12760.052549268026</v>
      </c>
      <c r="AX39" s="14"/>
      <c r="AY39" s="14">
        <f t="shared" si="15"/>
        <v>0</v>
      </c>
      <c r="AZ39" s="14">
        <f t="shared" si="15"/>
        <v>66517.624942336959</v>
      </c>
      <c r="BD39" s="15">
        <f>SUM(TOTAL_PEF_C!O28:O39)</f>
        <v>0</v>
      </c>
      <c r="BI39" s="15">
        <f>SUM('Billing Mo'!AH28:AH39)</f>
        <v>915289</v>
      </c>
      <c r="BN39" s="14">
        <f>SUM('[1]Tot Retail'!$C126:$C137)</f>
        <v>26866713</v>
      </c>
      <c r="BO39" s="14">
        <f>SUM('[1]Tot Retail'!$Z126:$Z137)</f>
        <v>27093820</v>
      </c>
      <c r="BR39" s="14"/>
      <c r="BS39" s="14">
        <f t="shared" si="16"/>
        <v>0</v>
      </c>
      <c r="BT39" s="14">
        <f t="shared" si="16"/>
        <v>146446.01553185319</v>
      </c>
      <c r="BX39" s="15">
        <f t="shared" si="9"/>
        <v>1079241.1666666667</v>
      </c>
      <c r="CC39" s="15">
        <f t="shared" si="10"/>
        <v>120130.41666666667</v>
      </c>
    </row>
    <row r="40" spans="1:81">
      <c r="A40" s="2">
        <v>1994</v>
      </c>
      <c r="B40" s="2">
        <v>2</v>
      </c>
      <c r="C40" s="14">
        <f t="shared" si="2"/>
        <v>0</v>
      </c>
      <c r="D40" s="14">
        <f t="shared" si="2"/>
        <v>0</v>
      </c>
      <c r="E40" s="14">
        <f t="shared" si="3"/>
        <v>0</v>
      </c>
      <c r="G40" s="15">
        <f>'Billing Mo'!Y40</f>
        <v>1113012</v>
      </c>
      <c r="H40" s="15">
        <f>'Billing Mo'!Z40</f>
        <v>121782</v>
      </c>
      <c r="I40" s="15">
        <f>'Billing Mo'!AC40</f>
        <v>14546</v>
      </c>
      <c r="K40" s="15"/>
      <c r="L40" s="15"/>
      <c r="M40" s="15"/>
      <c r="N40" s="15"/>
      <c r="O40" s="15"/>
      <c r="P40" s="15"/>
      <c r="Q40" s="15"/>
      <c r="S40" s="15">
        <f>[1]RESID!$AB138/[1]RESID!$U138*1000</f>
        <v>950.59981383848515</v>
      </c>
      <c r="T40" s="25">
        <f t="shared" si="4"/>
        <v>0</v>
      </c>
      <c r="U40" s="25"/>
      <c r="V40" s="15">
        <f>[1]COML!$AB138/[1]COML!$J138*1000</f>
        <v>4578.0164556338368</v>
      </c>
      <c r="W40" s="25">
        <f t="shared" si="5"/>
        <v>0</v>
      </c>
      <c r="X40" s="25"/>
      <c r="Y40" s="15">
        <f>[1]SPA!$AB138/[1]SPA!$F138*1000</f>
        <v>9508.5934277464603</v>
      </c>
      <c r="Z40" s="25">
        <f t="shared" si="6"/>
        <v>0</v>
      </c>
      <c r="AA40" s="25"/>
      <c r="AC40" s="14"/>
      <c r="AE40" s="15">
        <f t="shared" si="11"/>
        <v>0</v>
      </c>
      <c r="AF40" s="25">
        <f>SUM([1]RESID!$Z127:$Z138)</f>
        <v>13780390</v>
      </c>
      <c r="AJ40" s="15">
        <f t="shared" si="12"/>
        <v>0</v>
      </c>
      <c r="AK40" s="25">
        <f>SUM([1]COML!$Z127:$Z138)</f>
        <v>8000350</v>
      </c>
      <c r="AO40" s="15">
        <f t="shared" si="13"/>
        <v>0</v>
      </c>
      <c r="AP40" s="25">
        <f>SUM([1]SPA!$Z127:$Z138)</f>
        <v>1896708</v>
      </c>
      <c r="AT40" s="14">
        <f t="shared" si="17"/>
        <v>0</v>
      </c>
      <c r="AU40" s="14">
        <f t="shared" si="17"/>
        <v>12737.573360676952</v>
      </c>
      <c r="AX40" s="14"/>
      <c r="AY40" s="14">
        <f t="shared" si="15"/>
        <v>0</v>
      </c>
      <c r="AZ40" s="14">
        <f t="shared" si="15"/>
        <v>66418.944068010023</v>
      </c>
      <c r="BD40" s="15">
        <f>SUM(TOTAL_PEF_C!O29:O40)</f>
        <v>0</v>
      </c>
      <c r="BI40" s="15">
        <f>SUM('Billing Mo'!AH29:AH40)</f>
        <v>925879</v>
      </c>
      <c r="BN40" s="14">
        <f>SUM('[1]Tot Retail'!$C127:$C138)</f>
        <v>27046295</v>
      </c>
      <c r="BO40" s="14">
        <f>SUM('[1]Tot Retail'!$Z127:$Z138)</f>
        <v>27129007</v>
      </c>
      <c r="BR40" s="14"/>
      <c r="BS40" s="14">
        <f t="shared" si="16"/>
        <v>0</v>
      </c>
      <c r="BT40" s="14">
        <f t="shared" si="16"/>
        <v>143851.6514770386</v>
      </c>
      <c r="BX40" s="15">
        <f t="shared" si="9"/>
        <v>1081869.3333333333</v>
      </c>
      <c r="CC40" s="15">
        <f t="shared" si="10"/>
        <v>120452.83333333333</v>
      </c>
    </row>
    <row r="41" spans="1:81">
      <c r="A41" s="2">
        <v>1994</v>
      </c>
      <c r="B41" s="2">
        <v>3</v>
      </c>
      <c r="C41" s="14">
        <f t="shared" si="2"/>
        <v>0</v>
      </c>
      <c r="D41" s="14">
        <f t="shared" si="2"/>
        <v>0</v>
      </c>
      <c r="E41" s="14">
        <f t="shared" si="3"/>
        <v>0</v>
      </c>
      <c r="G41" s="15">
        <f>'Billing Mo'!Y41</f>
        <v>1115225</v>
      </c>
      <c r="H41" s="15">
        <f>'Billing Mo'!Z41</f>
        <v>122229</v>
      </c>
      <c r="I41" s="15">
        <f>'Billing Mo'!AC41</f>
        <v>14552</v>
      </c>
      <c r="K41" s="15"/>
      <c r="L41" s="15"/>
      <c r="M41" s="15"/>
      <c r="N41" s="15"/>
      <c r="O41" s="15"/>
      <c r="P41" s="15"/>
      <c r="Q41" s="15"/>
      <c r="S41" s="15">
        <f>[1]RESID!$AB139/[1]RESID!$U139*1000</f>
        <v>856.69976910488913</v>
      </c>
      <c r="T41" s="25">
        <f t="shared" si="4"/>
        <v>0</v>
      </c>
      <c r="U41" s="25"/>
      <c r="V41" s="15">
        <f>[1]COML!$AB139/[1]COML!$J139*1000</f>
        <v>4791.1461273511195</v>
      </c>
      <c r="W41" s="25">
        <f t="shared" si="5"/>
        <v>0</v>
      </c>
      <c r="X41" s="25"/>
      <c r="Y41" s="15">
        <f>[1]SPA!$AB139/[1]SPA!$F139*1000</f>
        <v>9905.5799890049493</v>
      </c>
      <c r="Z41" s="25">
        <f t="shared" si="6"/>
        <v>0</v>
      </c>
      <c r="AA41" s="25"/>
      <c r="AC41" s="14"/>
      <c r="AE41" s="15">
        <f t="shared" si="11"/>
        <v>0</v>
      </c>
      <c r="AF41" s="25">
        <f>SUM([1]RESID!$Z128:$Z139)</f>
        <v>13765809</v>
      </c>
      <c r="AJ41" s="15">
        <f t="shared" si="12"/>
        <v>0</v>
      </c>
      <c r="AK41" s="25">
        <f>SUM([1]COML!$Z128:$Z139)</f>
        <v>8019506</v>
      </c>
      <c r="AO41" s="15">
        <f t="shared" si="13"/>
        <v>0</v>
      </c>
      <c r="AP41" s="25">
        <f>SUM([1]SPA!$Z128:$Z139)</f>
        <v>1903425</v>
      </c>
      <c r="AT41" s="14">
        <f t="shared" si="17"/>
        <v>0</v>
      </c>
      <c r="AU41" s="14">
        <f t="shared" si="17"/>
        <v>12692.890593298214</v>
      </c>
      <c r="AX41" s="14"/>
      <c r="AY41" s="14">
        <f t="shared" si="15"/>
        <v>0</v>
      </c>
      <c r="AZ41" s="14">
        <f t="shared" si="15"/>
        <v>66393.46345616375</v>
      </c>
      <c r="BD41" s="15">
        <f>SUM(TOTAL_PEF_C!O30:O41)</f>
        <v>0</v>
      </c>
      <c r="BI41" s="15">
        <f>SUM('Billing Mo'!AH30:AH41)</f>
        <v>930676</v>
      </c>
      <c r="BN41" s="14">
        <f>SUM('[1]Tot Retail'!$C128:$C139)</f>
        <v>26988809</v>
      </c>
      <c r="BO41" s="14">
        <f>SUM('[1]Tot Retail'!$Z128:$Z139)</f>
        <v>27143961</v>
      </c>
      <c r="BR41" s="14"/>
      <c r="BS41" s="14">
        <f t="shared" si="16"/>
        <v>0</v>
      </c>
      <c r="BT41" s="14">
        <f t="shared" si="16"/>
        <v>141638.81361502639</v>
      </c>
      <c r="BX41" s="15">
        <f t="shared" si="9"/>
        <v>1084529.0833333333</v>
      </c>
      <c r="CC41" s="15">
        <f t="shared" si="10"/>
        <v>120787.58333333333</v>
      </c>
    </row>
    <row r="42" spans="1:81">
      <c r="A42" s="2">
        <v>1994</v>
      </c>
      <c r="B42" s="2">
        <v>4</v>
      </c>
      <c r="C42" s="14">
        <f t="shared" si="2"/>
        <v>0</v>
      </c>
      <c r="D42" s="14">
        <f t="shared" si="2"/>
        <v>0</v>
      </c>
      <c r="E42" s="14">
        <f t="shared" si="3"/>
        <v>0</v>
      </c>
      <c r="G42" s="15">
        <f>'Billing Mo'!Y42</f>
        <v>1105523</v>
      </c>
      <c r="H42" s="15">
        <f>'Billing Mo'!Z42</f>
        <v>122465</v>
      </c>
      <c r="I42" s="15">
        <f>'Billing Mo'!AC42</f>
        <v>14598</v>
      </c>
      <c r="K42" s="15"/>
      <c r="L42" s="15"/>
      <c r="M42" s="15"/>
      <c r="N42" s="15"/>
      <c r="O42" s="15"/>
      <c r="P42" s="15"/>
      <c r="Q42" s="15"/>
      <c r="S42" s="15">
        <f>[1]RESID!$AB140/[1]RESID!$U140*1000</f>
        <v>848.20035404057626</v>
      </c>
      <c r="T42" s="25">
        <f t="shared" si="4"/>
        <v>0</v>
      </c>
      <c r="U42" s="25"/>
      <c r="V42" s="15">
        <f>[1]COML!$AB140/[1]COML!$J140*1000</f>
        <v>5341.2811823786387</v>
      </c>
      <c r="W42" s="25">
        <f t="shared" si="5"/>
        <v>0</v>
      </c>
      <c r="X42" s="25"/>
      <c r="Y42" s="15">
        <f>[1]SPA!$AB140/[1]SPA!$F140*1000</f>
        <v>10507.535278805315</v>
      </c>
      <c r="Z42" s="25">
        <f t="shared" si="6"/>
        <v>0</v>
      </c>
      <c r="AA42" s="25"/>
      <c r="AC42" s="14"/>
      <c r="AE42" s="15">
        <f t="shared" si="11"/>
        <v>0</v>
      </c>
      <c r="AF42" s="25">
        <f>SUM([1]RESID!$Z129:$Z140)</f>
        <v>13787676</v>
      </c>
      <c r="AJ42" s="15">
        <f t="shared" si="12"/>
        <v>0</v>
      </c>
      <c r="AK42" s="25">
        <f>SUM([1]COML!$Z129:$Z140)</f>
        <v>8063932</v>
      </c>
      <c r="AO42" s="15">
        <f t="shared" si="13"/>
        <v>0</v>
      </c>
      <c r="AP42" s="25">
        <f>SUM([1]SPA!$Z129:$Z140)</f>
        <v>1910865</v>
      </c>
      <c r="AT42" s="14">
        <f t="shared" si="17"/>
        <v>0</v>
      </c>
      <c r="AU42" s="14">
        <f t="shared" si="17"/>
        <v>12692.149907681034</v>
      </c>
      <c r="AX42" s="14"/>
      <c r="AY42" s="14">
        <f t="shared" si="15"/>
        <v>0</v>
      </c>
      <c r="AZ42" s="14">
        <f t="shared" si="15"/>
        <v>66618.648256794579</v>
      </c>
      <c r="BD42" s="15">
        <f>SUM(TOTAL_PEF_C!O31:O42)</f>
        <v>0</v>
      </c>
      <c r="BI42" s="15">
        <f>SUM('Billing Mo'!AH31:AH42)</f>
        <v>939204</v>
      </c>
      <c r="BN42" s="14">
        <f>SUM('[1]Tot Retail'!$C129:$C140)</f>
        <v>27276987</v>
      </c>
      <c r="BO42" s="14">
        <f>SUM('[1]Tot Retail'!$Z129:$Z140)</f>
        <v>27255716</v>
      </c>
      <c r="BR42" s="14"/>
      <c r="BS42" s="14">
        <f t="shared" si="16"/>
        <v>0</v>
      </c>
      <c r="BT42" s="14">
        <f t="shared" si="16"/>
        <v>139678.85968385465</v>
      </c>
      <c r="BX42" s="15">
        <f t="shared" si="9"/>
        <v>1086315.25</v>
      </c>
      <c r="CC42" s="15">
        <f t="shared" si="10"/>
        <v>121046.16666666667</v>
      </c>
    </row>
    <row r="43" spans="1:81">
      <c r="A43" s="2">
        <v>1994</v>
      </c>
      <c r="B43" s="2">
        <v>5</v>
      </c>
      <c r="C43" s="14">
        <f t="shared" si="2"/>
        <v>0</v>
      </c>
      <c r="D43" s="14">
        <f t="shared" si="2"/>
        <v>0</v>
      </c>
      <c r="E43" s="14">
        <f t="shared" si="3"/>
        <v>0</v>
      </c>
      <c r="G43" s="15">
        <f>'Billing Mo'!Y43</f>
        <v>1089368</v>
      </c>
      <c r="H43" s="15">
        <f>'Billing Mo'!Z43</f>
        <v>122738</v>
      </c>
      <c r="I43" s="15">
        <f>'Billing Mo'!AC43</f>
        <v>14663</v>
      </c>
      <c r="K43" s="15"/>
      <c r="L43" s="15"/>
      <c r="M43" s="15"/>
      <c r="N43" s="15"/>
      <c r="O43" s="15"/>
      <c r="P43" s="15"/>
      <c r="Q43" s="15"/>
      <c r="S43" s="15">
        <f>[1]RESID!$AB141/[1]RESID!$U141*1000</f>
        <v>882.39970331421523</v>
      </c>
      <c r="T43" s="25">
        <f t="shared" si="4"/>
        <v>0</v>
      </c>
      <c r="U43" s="25"/>
      <c r="V43" s="15">
        <f>[1]COML!$AB141/[1]COML!$J141*1000</f>
        <v>5303.8260359464875</v>
      </c>
      <c r="W43" s="25">
        <f t="shared" si="5"/>
        <v>0</v>
      </c>
      <c r="X43" s="25"/>
      <c r="Y43" s="15">
        <f>[1]SPA!$AB141/[1]SPA!$F141*1000</f>
        <v>10693.991679738117</v>
      </c>
      <c r="Z43" s="25">
        <f t="shared" si="6"/>
        <v>0</v>
      </c>
      <c r="AA43" s="25"/>
      <c r="AC43" s="14"/>
      <c r="AE43" s="15">
        <f t="shared" si="11"/>
        <v>0</v>
      </c>
      <c r="AF43" s="25">
        <f>SUM([1]RESID!$Z130:$Z141)</f>
        <v>13795735</v>
      </c>
      <c r="AJ43" s="15">
        <f t="shared" si="12"/>
        <v>0</v>
      </c>
      <c r="AK43" s="25">
        <f>SUM([1]COML!$Z130:$Z141)</f>
        <v>8062518</v>
      </c>
      <c r="AO43" s="15">
        <f t="shared" si="13"/>
        <v>0</v>
      </c>
      <c r="AP43" s="25">
        <f>SUM([1]SPA!$Z130:$Z141)</f>
        <v>1909277</v>
      </c>
      <c r="AT43" s="14">
        <f t="shared" si="17"/>
        <v>0</v>
      </c>
      <c r="AU43" s="14">
        <f t="shared" si="17"/>
        <v>12680.308493308954</v>
      </c>
      <c r="AX43" s="14"/>
      <c r="AY43" s="14">
        <f t="shared" si="15"/>
        <v>0</v>
      </c>
      <c r="AZ43" s="14">
        <f t="shared" si="15"/>
        <v>66472.744861341955</v>
      </c>
      <c r="BD43" s="15">
        <f>SUM(TOTAL_PEF_C!O32:O43)</f>
        <v>0</v>
      </c>
      <c r="BI43" s="15">
        <f>SUM('Billing Mo'!AH32:AH43)</f>
        <v>936619</v>
      </c>
      <c r="BN43" s="14">
        <f>SUM('[1]Tot Retail'!$C130:$C141)</f>
        <v>27631153</v>
      </c>
      <c r="BO43" s="14">
        <f>SUM('[1]Tot Retail'!$Z130:$Z141)</f>
        <v>27263010</v>
      </c>
      <c r="BR43" s="14"/>
      <c r="BS43" s="14">
        <f t="shared" si="16"/>
        <v>0</v>
      </c>
      <c r="BT43" s="14">
        <f t="shared" si="16"/>
        <v>137038.46544928194</v>
      </c>
      <c r="BX43" s="15">
        <f t="shared" si="9"/>
        <v>1087965.25</v>
      </c>
      <c r="CC43" s="15">
        <f t="shared" si="10"/>
        <v>121290.58333333333</v>
      </c>
    </row>
    <row r="44" spans="1:81">
      <c r="A44" s="2">
        <v>1994</v>
      </c>
      <c r="B44" s="2">
        <v>6</v>
      </c>
      <c r="C44" s="14">
        <f t="shared" si="2"/>
        <v>0</v>
      </c>
      <c r="D44" s="14">
        <f t="shared" si="2"/>
        <v>0</v>
      </c>
      <c r="E44" s="14">
        <f t="shared" si="3"/>
        <v>0</v>
      </c>
      <c r="G44" s="15">
        <f>'Billing Mo'!Y44</f>
        <v>1085692</v>
      </c>
      <c r="H44" s="15">
        <f>'Billing Mo'!Z44</f>
        <v>122811</v>
      </c>
      <c r="I44" s="15">
        <f>'Billing Mo'!AC44</f>
        <v>14743</v>
      </c>
      <c r="K44" s="15"/>
      <c r="L44" s="15"/>
      <c r="M44" s="15"/>
      <c r="N44" s="15"/>
      <c r="O44" s="15"/>
      <c r="P44" s="15"/>
      <c r="Q44" s="15"/>
      <c r="S44" s="15">
        <f>[1]RESID!$AB142/[1]RESID!$U142*1000</f>
        <v>1196.5999565254235</v>
      </c>
      <c r="T44" s="25">
        <f t="shared" si="4"/>
        <v>0</v>
      </c>
      <c r="U44" s="25"/>
      <c r="V44" s="15">
        <f>[1]COML!$AB142/[1]COML!$J142*1000</f>
        <v>6206.773008932425</v>
      </c>
      <c r="W44" s="25">
        <f t="shared" si="5"/>
        <v>0</v>
      </c>
      <c r="X44" s="25"/>
      <c r="Y44" s="15">
        <f>[1]SPA!$AB142/[1]SPA!$F142*1000</f>
        <v>11876.755070202807</v>
      </c>
      <c r="Z44" s="25">
        <f t="shared" si="6"/>
        <v>0</v>
      </c>
      <c r="AA44" s="25"/>
      <c r="AC44" s="14"/>
      <c r="AE44" s="15">
        <f t="shared" si="11"/>
        <v>0</v>
      </c>
      <c r="AF44" s="25">
        <f>SUM([1]RESID!$Z131:$Z142)</f>
        <v>13855161</v>
      </c>
      <c r="AJ44" s="15">
        <f t="shared" si="12"/>
        <v>0</v>
      </c>
      <c r="AK44" s="25">
        <f>SUM([1]COML!$Z131:$Z142)</f>
        <v>8089993</v>
      </c>
      <c r="AO44" s="15">
        <f t="shared" si="13"/>
        <v>0</v>
      </c>
      <c r="AP44" s="25">
        <f>SUM([1]SPA!$Z131:$Z142)</f>
        <v>1909795</v>
      </c>
      <c r="AT44" s="14">
        <f t="shared" si="17"/>
        <v>0</v>
      </c>
      <c r="AU44" s="14">
        <f t="shared" si="17"/>
        <v>12714.911084603113</v>
      </c>
      <c r="AX44" s="14"/>
      <c r="AY44" s="14">
        <f t="shared" si="15"/>
        <v>0</v>
      </c>
      <c r="AZ44" s="14">
        <f t="shared" si="15"/>
        <v>66570.241677341124</v>
      </c>
      <c r="BD44" s="15">
        <f>SUM(TOTAL_PEF_C!O33:O44)</f>
        <v>0</v>
      </c>
      <c r="BI44" s="15">
        <f>SUM('Billing Mo'!AH33:AH44)</f>
        <v>945138</v>
      </c>
      <c r="BN44" s="14">
        <f>SUM('[1]Tot Retail'!$C131:$C142)</f>
        <v>27801645</v>
      </c>
      <c r="BO44" s="14">
        <f>SUM('[1]Tot Retail'!$Z131:$Z142)</f>
        <v>27360490</v>
      </c>
      <c r="BR44" s="14"/>
      <c r="BS44" s="14">
        <f t="shared" si="16"/>
        <v>0</v>
      </c>
      <c r="BT44" s="14">
        <f t="shared" si="16"/>
        <v>134876.49707206542</v>
      </c>
      <c r="BX44" s="15">
        <f t="shared" si="9"/>
        <v>1089678.1666666667</v>
      </c>
      <c r="CC44" s="15">
        <f t="shared" si="10"/>
        <v>121525.66666666667</v>
      </c>
    </row>
    <row r="45" spans="1:81">
      <c r="A45" s="2">
        <v>1994</v>
      </c>
      <c r="B45" s="2">
        <v>7</v>
      </c>
      <c r="C45" s="14">
        <f t="shared" si="2"/>
        <v>0</v>
      </c>
      <c r="D45" s="14">
        <f t="shared" si="2"/>
        <v>0</v>
      </c>
      <c r="E45" s="14">
        <f t="shared" si="3"/>
        <v>0</v>
      </c>
      <c r="G45" s="15">
        <f>'Billing Mo'!Y45</f>
        <v>1085455</v>
      </c>
      <c r="H45" s="15">
        <f>'Billing Mo'!Z45</f>
        <v>123055</v>
      </c>
      <c r="I45" s="15">
        <f>'Billing Mo'!AC45</f>
        <v>14749</v>
      </c>
      <c r="K45" s="15"/>
      <c r="L45" s="15"/>
      <c r="M45" s="15"/>
      <c r="N45" s="15"/>
      <c r="O45" s="15"/>
      <c r="P45" s="15"/>
      <c r="Q45" s="15"/>
      <c r="S45" s="15">
        <f>[1]RESID!$AB143/[1]RESID!$U143*1000</f>
        <v>1295.8998760888292</v>
      </c>
      <c r="T45" s="25">
        <f t="shared" si="4"/>
        <v>0</v>
      </c>
      <c r="U45" s="25"/>
      <c r="V45" s="15">
        <f>[1]COML!$AB143/[1]COML!$J143*1000</f>
        <v>6262.7605542237216</v>
      </c>
      <c r="W45" s="25">
        <f t="shared" si="5"/>
        <v>0</v>
      </c>
      <c r="X45" s="25"/>
      <c r="Y45" s="15">
        <f>[1]SPA!$AB143/[1]SPA!$F143*1000</f>
        <v>11427.215404434199</v>
      </c>
      <c r="Z45" s="25">
        <f t="shared" si="6"/>
        <v>0</v>
      </c>
      <c r="AA45" s="25"/>
      <c r="AC45" s="14"/>
      <c r="AE45" s="15">
        <f t="shared" si="11"/>
        <v>0</v>
      </c>
      <c r="AF45" s="25">
        <f>SUM([1]RESID!$Z132:$Z143)</f>
        <v>13891257</v>
      </c>
      <c r="AJ45" s="15">
        <f t="shared" si="12"/>
        <v>0</v>
      </c>
      <c r="AK45" s="25">
        <f>SUM([1]COML!$Z132:$Z143)</f>
        <v>8110487</v>
      </c>
      <c r="AO45" s="15">
        <f t="shared" si="13"/>
        <v>0</v>
      </c>
      <c r="AP45" s="25">
        <f>SUM([1]SPA!$Z132:$Z143)</f>
        <v>1917047</v>
      </c>
      <c r="AT45" s="14">
        <f t="shared" si="17"/>
        <v>0</v>
      </c>
      <c r="AU45" s="14">
        <f t="shared" si="17"/>
        <v>12728.122941258935</v>
      </c>
      <c r="AX45" s="14"/>
      <c r="AY45" s="14">
        <f t="shared" si="15"/>
        <v>0</v>
      </c>
      <c r="AZ45" s="14">
        <f t="shared" si="15"/>
        <v>66607.657778194494</v>
      </c>
      <c r="BD45" s="15">
        <f>SUM(TOTAL_PEF_C!O34:O45)</f>
        <v>0</v>
      </c>
      <c r="BI45" s="15">
        <f>SUM('Billing Mo'!AH34:AH45)</f>
        <v>957462</v>
      </c>
      <c r="BN45" s="14">
        <f>SUM('[1]Tot Retail'!$C132:$C143)</f>
        <v>27925512</v>
      </c>
      <c r="BO45" s="14">
        <f>SUM('[1]Tot Retail'!$Z132:$Z143)</f>
        <v>27446063</v>
      </c>
      <c r="BR45" s="14"/>
      <c r="BS45" s="14">
        <f t="shared" si="16"/>
        <v>0</v>
      </c>
      <c r="BT45" s="14">
        <f t="shared" si="16"/>
        <v>133406.96710140977</v>
      </c>
      <c r="BX45" s="15">
        <f t="shared" si="9"/>
        <v>1091383</v>
      </c>
      <c r="CC45" s="15">
        <f t="shared" si="10"/>
        <v>121765.08333333333</v>
      </c>
    </row>
    <row r="46" spans="1:81">
      <c r="A46" s="2">
        <v>1994</v>
      </c>
      <c r="B46" s="2">
        <v>8</v>
      </c>
      <c r="C46" s="14">
        <f t="shared" si="2"/>
        <v>0</v>
      </c>
      <c r="D46" s="14">
        <f t="shared" si="2"/>
        <v>0</v>
      </c>
      <c r="E46" s="14">
        <f t="shared" si="3"/>
        <v>0</v>
      </c>
      <c r="G46" s="15">
        <f>'Billing Mo'!Y46</f>
        <v>1086504</v>
      </c>
      <c r="H46" s="15">
        <f>'Billing Mo'!Z46</f>
        <v>123157</v>
      </c>
      <c r="I46" s="15">
        <f>'Billing Mo'!AC46</f>
        <v>14782</v>
      </c>
      <c r="K46" s="15"/>
      <c r="L46" s="15"/>
      <c r="M46" s="15"/>
      <c r="N46" s="15"/>
      <c r="O46" s="15"/>
      <c r="P46" s="15"/>
      <c r="Q46" s="15"/>
      <c r="S46" s="15">
        <f>[1]RESID!$AB144/[1]RESID!$U144*1000</f>
        <v>1364.3999469859291</v>
      </c>
      <c r="T46" s="25">
        <f t="shared" si="4"/>
        <v>0</v>
      </c>
      <c r="U46" s="25"/>
      <c r="V46" s="15">
        <f>[1]COML!$AB144/[1]COML!$J144*1000</f>
        <v>6437.1655691515707</v>
      </c>
      <c r="W46" s="25">
        <f t="shared" si="5"/>
        <v>0</v>
      </c>
      <c r="X46" s="25"/>
      <c r="Y46" s="15">
        <f>[1]SPA!$AB144/[1]SPA!$F144*1000</f>
        <v>11924.50277364362</v>
      </c>
      <c r="Z46" s="25">
        <f t="shared" si="6"/>
        <v>0</v>
      </c>
      <c r="AA46" s="25"/>
      <c r="AC46" s="14"/>
      <c r="AE46" s="15">
        <f t="shared" si="11"/>
        <v>0</v>
      </c>
      <c r="AF46" s="25">
        <f>SUM([1]RESID!$Z133:$Z144)</f>
        <v>13893203</v>
      </c>
      <c r="AJ46" s="15">
        <f t="shared" si="12"/>
        <v>0</v>
      </c>
      <c r="AK46" s="25">
        <f>SUM([1]COML!$Z133:$Z144)</f>
        <v>8126514</v>
      </c>
      <c r="AO46" s="15">
        <f t="shared" si="13"/>
        <v>0</v>
      </c>
      <c r="AP46" s="25">
        <f>SUM([1]SPA!$Z133:$Z144)</f>
        <v>1927959</v>
      </c>
      <c r="AT46" s="14">
        <f t="shared" si="17"/>
        <v>0</v>
      </c>
      <c r="AU46" s="14">
        <f t="shared" si="17"/>
        <v>12710.61578143879</v>
      </c>
      <c r="AX46" s="14"/>
      <c r="AY46" s="14">
        <f t="shared" ref="AY46:AZ61" si="18">AJ46/AVERAGE($H35:$H46)*1000</f>
        <v>0</v>
      </c>
      <c r="AZ46" s="14">
        <f t="shared" si="18"/>
        <v>66611.998991784683</v>
      </c>
      <c r="BD46" s="15">
        <f>SUM(TOTAL_PEF_C!O35:O46)</f>
        <v>0</v>
      </c>
      <c r="BI46" s="15">
        <f>SUM('Billing Mo'!AH35:AH46)</f>
        <v>969410</v>
      </c>
      <c r="BN46" s="14">
        <f>SUM('[1]Tot Retail'!$C133:$C144)</f>
        <v>27640324</v>
      </c>
      <c r="BO46" s="14">
        <f>SUM('[1]Tot Retail'!$Z133:$Z144)</f>
        <v>27484222</v>
      </c>
      <c r="BR46" s="14"/>
      <c r="BS46" s="14">
        <f t="shared" ref="BS46:BT61" si="19">AO46/AVERAGE($I35:$I46)*1000</f>
        <v>0</v>
      </c>
      <c r="BT46" s="14">
        <f t="shared" si="19"/>
        <v>132644.79953215571</v>
      </c>
      <c r="BX46" s="15">
        <f t="shared" si="9"/>
        <v>1093039.3333333333</v>
      </c>
      <c r="CC46" s="15">
        <f t="shared" si="10"/>
        <v>121997.75</v>
      </c>
    </row>
    <row r="47" spans="1:81">
      <c r="A47" s="2">
        <v>1994</v>
      </c>
      <c r="B47" s="2">
        <v>9</v>
      </c>
      <c r="C47" s="14">
        <f t="shared" si="2"/>
        <v>0</v>
      </c>
      <c r="D47" s="14">
        <f t="shared" si="2"/>
        <v>0</v>
      </c>
      <c r="E47" s="14">
        <f t="shared" si="3"/>
        <v>0</v>
      </c>
      <c r="G47" s="15">
        <f>'Billing Mo'!Y47</f>
        <v>1088893</v>
      </c>
      <c r="H47" s="15">
        <f>'Billing Mo'!Z47</f>
        <v>123552</v>
      </c>
      <c r="I47" s="15">
        <f>'Billing Mo'!AC47</f>
        <v>14869</v>
      </c>
      <c r="K47" s="15"/>
      <c r="L47" s="15"/>
      <c r="M47" s="15"/>
      <c r="N47" s="15"/>
      <c r="O47" s="15"/>
      <c r="P47" s="15"/>
      <c r="Q47" s="15"/>
      <c r="S47" s="15">
        <f>[1]RESID!$AB145/[1]RESID!$U145*1000</f>
        <v>1371.6003317130335</v>
      </c>
      <c r="T47" s="25">
        <f t="shared" si="4"/>
        <v>0</v>
      </c>
      <c r="U47" s="25"/>
      <c r="V47" s="15">
        <f>[1]COML!$AB145/[1]COML!$J145*1000</f>
        <v>6636.9787619787621</v>
      </c>
      <c r="W47" s="25">
        <f t="shared" si="5"/>
        <v>0</v>
      </c>
      <c r="X47" s="25"/>
      <c r="Y47" s="15">
        <f>[1]SPA!$AB145/[1]SPA!$F145*1000</f>
        <v>13663.259129733002</v>
      </c>
      <c r="Z47" s="25">
        <f t="shared" si="6"/>
        <v>0</v>
      </c>
      <c r="AA47" s="25"/>
      <c r="AC47" s="14"/>
      <c r="AE47" s="15">
        <f t="shared" si="11"/>
        <v>0</v>
      </c>
      <c r="AF47" s="25">
        <f>SUM([1]RESID!$Z134:$Z145)</f>
        <v>13926788</v>
      </c>
      <c r="AJ47" s="15">
        <f t="shared" si="12"/>
        <v>0</v>
      </c>
      <c r="AK47" s="25">
        <f>SUM([1]COML!$Z134:$Z145)</f>
        <v>8164832</v>
      </c>
      <c r="AO47" s="15">
        <f t="shared" si="13"/>
        <v>0</v>
      </c>
      <c r="AP47" s="25">
        <f>SUM([1]SPA!$Z134:$Z145)</f>
        <v>1948084</v>
      </c>
      <c r="AT47" s="14">
        <f t="shared" ref="AT47:AU62" si="20">AE47/AVERAGE($G36:$G47)*1000</f>
        <v>0</v>
      </c>
      <c r="AU47" s="14">
        <f t="shared" si="20"/>
        <v>12722.128584186043</v>
      </c>
      <c r="AX47" s="14"/>
      <c r="AY47" s="14">
        <f t="shared" si="18"/>
        <v>0</v>
      </c>
      <c r="AZ47" s="14">
        <f t="shared" si="18"/>
        <v>66800.923968921052</v>
      </c>
      <c r="BD47" s="15">
        <f>SUM(TOTAL_PEF_C!O36:O47)</f>
        <v>0</v>
      </c>
      <c r="BI47" s="15">
        <f>SUM('Billing Mo'!AH36:AH47)</f>
        <v>993027</v>
      </c>
      <c r="BN47" s="14">
        <f>SUM('[1]Tot Retail'!$C134:$C145)</f>
        <v>27658759</v>
      </c>
      <c r="BO47" s="14">
        <f>SUM('[1]Tot Retail'!$Z134:$Z145)</f>
        <v>27605378</v>
      </c>
      <c r="BR47" s="14"/>
      <c r="BS47" s="14">
        <f t="shared" si="19"/>
        <v>0</v>
      </c>
      <c r="BT47" s="14">
        <f t="shared" si="19"/>
        <v>133382.44809229558</v>
      </c>
      <c r="BX47" s="15">
        <f t="shared" si="9"/>
        <v>1094690.0833333333</v>
      </c>
      <c r="CC47" s="15">
        <f t="shared" si="10"/>
        <v>122226.33333333333</v>
      </c>
    </row>
    <row r="48" spans="1:81">
      <c r="A48" s="2">
        <v>1994</v>
      </c>
      <c r="B48" s="2">
        <v>10</v>
      </c>
      <c r="C48" s="14">
        <f t="shared" si="2"/>
        <v>0</v>
      </c>
      <c r="D48" s="14">
        <f t="shared" si="2"/>
        <v>0</v>
      </c>
      <c r="E48" s="14">
        <f t="shared" si="3"/>
        <v>0</v>
      </c>
      <c r="G48" s="15">
        <f>'Billing Mo'!Y48</f>
        <v>1095551</v>
      </c>
      <c r="H48" s="15">
        <f>'Billing Mo'!Z48</f>
        <v>123936</v>
      </c>
      <c r="I48" s="15">
        <f>'Billing Mo'!AC48</f>
        <v>14923</v>
      </c>
      <c r="K48" s="15"/>
      <c r="L48" s="15"/>
      <c r="M48" s="15"/>
      <c r="N48" s="15"/>
      <c r="O48" s="15"/>
      <c r="P48" s="15"/>
      <c r="Q48" s="15"/>
      <c r="S48" s="15">
        <f>[1]RESID!$AB146/[1]RESID!$U146*1000</f>
        <v>1173.6998095022504</v>
      </c>
      <c r="T48" s="25">
        <f t="shared" si="4"/>
        <v>0</v>
      </c>
      <c r="U48" s="25"/>
      <c r="V48" s="15">
        <f>[1]COML!$AB146/[1]COML!$J146*1000</f>
        <v>6075.3614768912985</v>
      </c>
      <c r="W48" s="25">
        <f t="shared" si="5"/>
        <v>0</v>
      </c>
      <c r="X48" s="25"/>
      <c r="Y48" s="15">
        <f>[1]SPA!$AB146/[1]SPA!$F146*1000</f>
        <v>12609.059840514641</v>
      </c>
      <c r="Z48" s="25">
        <f t="shared" si="6"/>
        <v>0</v>
      </c>
      <c r="AA48" s="25"/>
      <c r="AC48" s="14"/>
      <c r="AE48" s="15">
        <f t="shared" si="11"/>
        <v>0</v>
      </c>
      <c r="AF48" s="25">
        <f>SUM([1]RESID!$Z135:$Z146)</f>
        <v>13971158</v>
      </c>
      <c r="AJ48" s="15">
        <f t="shared" si="12"/>
        <v>0</v>
      </c>
      <c r="AK48" s="25">
        <f>SUM([1]COML!$Z135:$Z146)</f>
        <v>8196670</v>
      </c>
      <c r="AO48" s="15">
        <f t="shared" si="13"/>
        <v>0</v>
      </c>
      <c r="AP48" s="25">
        <f>SUM([1]SPA!$Z135:$Z146)</f>
        <v>1956144</v>
      </c>
      <c r="AT48" s="14">
        <f t="shared" si="20"/>
        <v>0</v>
      </c>
      <c r="AU48" s="14">
        <f t="shared" si="20"/>
        <v>12742.602298905089</v>
      </c>
      <c r="AX48" s="14"/>
      <c r="AY48" s="14">
        <f t="shared" si="18"/>
        <v>0</v>
      </c>
      <c r="AZ48" s="14">
        <f t="shared" si="18"/>
        <v>66936.135086266338</v>
      </c>
      <c r="BD48" s="15">
        <f>SUM(TOTAL_PEF_C!O37:O48)</f>
        <v>0</v>
      </c>
      <c r="BI48" s="15">
        <f>SUM('Billing Mo'!AH37:AH48)</f>
        <v>1006208</v>
      </c>
      <c r="BN48" s="14">
        <f>SUM('[1]Tot Retail'!$C135:$C146)</f>
        <v>27606960</v>
      </c>
      <c r="BO48" s="14">
        <f>SUM('[1]Tot Retail'!$Z135:$Z146)</f>
        <v>27703323</v>
      </c>
      <c r="BR48" s="14"/>
      <c r="BS48" s="14">
        <f t="shared" si="19"/>
        <v>0</v>
      </c>
      <c r="BT48" s="14">
        <f t="shared" si="19"/>
        <v>133541.89944134076</v>
      </c>
      <c r="BX48" s="15">
        <f t="shared" si="9"/>
        <v>1096413.25</v>
      </c>
      <c r="CC48" s="15">
        <f t="shared" si="10"/>
        <v>122455.08333333333</v>
      </c>
    </row>
    <row r="49" spans="1:81">
      <c r="A49" s="2">
        <v>1994</v>
      </c>
      <c r="B49" s="2">
        <v>11</v>
      </c>
      <c r="C49" s="14">
        <f t="shared" si="2"/>
        <v>0</v>
      </c>
      <c r="D49" s="14">
        <f t="shared" si="2"/>
        <v>0</v>
      </c>
      <c r="E49" s="14">
        <f t="shared" si="3"/>
        <v>0</v>
      </c>
      <c r="G49" s="15">
        <f>'Billing Mo'!Y49</f>
        <v>1110583</v>
      </c>
      <c r="H49" s="15">
        <f>'Billing Mo'!Z49</f>
        <v>124212</v>
      </c>
      <c r="I49" s="15">
        <f>'Billing Mo'!AC49</f>
        <v>14970</v>
      </c>
      <c r="K49" s="15"/>
      <c r="L49" s="15"/>
      <c r="M49" s="15"/>
      <c r="N49" s="15"/>
      <c r="O49" s="15"/>
      <c r="P49" s="15"/>
      <c r="Q49" s="15"/>
      <c r="S49" s="15">
        <f>[1]RESID!$AB147/[1]RESID!$U147*1000</f>
        <v>886.70004853306773</v>
      </c>
      <c r="T49" s="25">
        <f t="shared" si="4"/>
        <v>0</v>
      </c>
      <c r="U49" s="25"/>
      <c r="V49" s="15">
        <f>[1]COML!$AB147/[1]COML!$J147*1000</f>
        <v>5371.3167809873439</v>
      </c>
      <c r="W49" s="25">
        <f t="shared" si="5"/>
        <v>0</v>
      </c>
      <c r="X49" s="25"/>
      <c r="Y49" s="15">
        <f>[1]SPA!$AB147/[1]SPA!$F147*1000</f>
        <v>11024.44889779559</v>
      </c>
      <c r="Z49" s="25">
        <f t="shared" si="6"/>
        <v>0</v>
      </c>
      <c r="AA49" s="25"/>
      <c r="AC49" s="14"/>
      <c r="AE49" s="15">
        <f t="shared" si="11"/>
        <v>0</v>
      </c>
      <c r="AF49" s="25">
        <f>SUM([1]RESID!$Z136:$Z147)</f>
        <v>14016099</v>
      </c>
      <c r="AJ49" s="15">
        <f t="shared" si="12"/>
        <v>0</v>
      </c>
      <c r="AK49" s="25">
        <f>SUM([1]COML!$Z136:$Z147)</f>
        <v>8227837</v>
      </c>
      <c r="AO49" s="15">
        <f t="shared" si="13"/>
        <v>0</v>
      </c>
      <c r="AP49" s="25">
        <f>SUM([1]SPA!$Z136:$Z147)</f>
        <v>1962016</v>
      </c>
      <c r="AT49" s="14">
        <f t="shared" si="20"/>
        <v>0</v>
      </c>
      <c r="AU49" s="14">
        <f t="shared" si="20"/>
        <v>12756.107081920807</v>
      </c>
      <c r="AX49" s="14"/>
      <c r="AY49" s="14">
        <f t="shared" si="18"/>
        <v>0</v>
      </c>
      <c r="AZ49" s="14">
        <f t="shared" si="18"/>
        <v>67033.272207214148</v>
      </c>
      <c r="BD49" s="15">
        <f>SUM(TOTAL_PEF_C!O38:O49)</f>
        <v>0</v>
      </c>
      <c r="BI49" s="15">
        <f>SUM('Billing Mo'!AH38:AH49)</f>
        <v>1008663</v>
      </c>
      <c r="BN49" s="14">
        <f>SUM('[1]Tot Retail'!$C136:$C147)</f>
        <v>27682502</v>
      </c>
      <c r="BO49" s="14">
        <f>SUM('[1]Tot Retail'!$Z136:$Z147)</f>
        <v>27795483</v>
      </c>
      <c r="BR49" s="14"/>
      <c r="BS49" s="14">
        <f t="shared" si="19"/>
        <v>0</v>
      </c>
      <c r="BT49" s="14">
        <f t="shared" si="19"/>
        <v>133490.15160964767</v>
      </c>
      <c r="BX49" s="15">
        <f t="shared" si="9"/>
        <v>1098775.5833333333</v>
      </c>
      <c r="CC49" s="15">
        <f t="shared" si="10"/>
        <v>122742.58333333333</v>
      </c>
    </row>
    <row r="50" spans="1:81">
      <c r="A50" s="2">
        <v>1994</v>
      </c>
      <c r="B50" s="2">
        <v>12</v>
      </c>
      <c r="C50" s="14">
        <f t="shared" si="2"/>
        <v>0</v>
      </c>
      <c r="D50" s="14">
        <f t="shared" si="2"/>
        <v>0</v>
      </c>
      <c r="E50" s="14">
        <f t="shared" si="3"/>
        <v>0</v>
      </c>
      <c r="G50" s="15">
        <f>'Billing Mo'!Y50</f>
        <v>1122217</v>
      </c>
      <c r="H50" s="15">
        <f>'Billing Mo'!Z50</f>
        <v>124409</v>
      </c>
      <c r="I50" s="15">
        <f>'Billing Mo'!AC50</f>
        <v>15021</v>
      </c>
      <c r="K50" s="15"/>
      <c r="L50" s="15"/>
      <c r="M50" s="15"/>
      <c r="N50" s="15"/>
      <c r="O50" s="15"/>
      <c r="P50" s="15"/>
      <c r="Q50" s="15"/>
      <c r="S50" s="15">
        <f>[1]RESID!$AB148/[1]RESID!$U148*1000</f>
        <v>896.500409457351</v>
      </c>
      <c r="T50" s="25">
        <f t="shared" si="4"/>
        <v>0</v>
      </c>
      <c r="U50" s="25"/>
      <c r="V50" s="15">
        <f>[1]COML!$AB148/[1]COML!$J148*1000</f>
        <v>5075.0428023696031</v>
      </c>
      <c r="W50" s="25">
        <f t="shared" si="5"/>
        <v>0</v>
      </c>
      <c r="X50" s="25"/>
      <c r="Y50" s="15">
        <f>[1]SPA!$AB148/[1]SPA!$F148*1000</f>
        <v>10325.21137074762</v>
      </c>
      <c r="Z50" s="25">
        <f t="shared" si="6"/>
        <v>0</v>
      </c>
      <c r="AA50" s="25"/>
      <c r="AC50" s="14"/>
      <c r="AE50" s="15">
        <f t="shared" si="11"/>
        <v>0</v>
      </c>
      <c r="AF50" s="25">
        <f>SUM([1]RESID!$Z137:$Z148)</f>
        <v>13995193</v>
      </c>
      <c r="AJ50" s="15">
        <f t="shared" si="12"/>
        <v>0</v>
      </c>
      <c r="AK50" s="25">
        <f>SUM([1]COML!$Z137:$Z148)</f>
        <v>8225929</v>
      </c>
      <c r="AO50" s="15">
        <f t="shared" si="13"/>
        <v>0</v>
      </c>
      <c r="AP50" s="25">
        <f>SUM([1]SPA!$Z137:$Z148)</f>
        <v>1963106</v>
      </c>
      <c r="AT50" s="14">
        <f t="shared" si="20"/>
        <v>0</v>
      </c>
      <c r="AU50" s="14">
        <f t="shared" si="20"/>
        <v>12716.690816486007</v>
      </c>
      <c r="AX50" s="14"/>
      <c r="AY50" s="14">
        <f t="shared" si="18"/>
        <v>0</v>
      </c>
      <c r="AZ50" s="14">
        <f t="shared" si="18"/>
        <v>66884.404684225403</v>
      </c>
      <c r="BD50" s="15">
        <f>SUM(TOTAL_PEF_C!O39:O50)</f>
        <v>0</v>
      </c>
      <c r="BI50" s="15">
        <f>SUM('Billing Mo'!AH39:AH50)</f>
        <v>1013286</v>
      </c>
      <c r="BN50" s="14">
        <f>SUM('[1]Tot Retail'!$C137:$C148)</f>
        <v>27677985</v>
      </c>
      <c r="BO50" s="14">
        <f>SUM('[1]Tot Retail'!$Z137:$Z148)</f>
        <v>27790142</v>
      </c>
      <c r="BR50" s="14"/>
      <c r="BS50" s="14">
        <f t="shared" si="19"/>
        <v>0</v>
      </c>
      <c r="BT50" s="14">
        <f t="shared" si="19"/>
        <v>133143.8357325737</v>
      </c>
      <c r="BX50" s="15">
        <f t="shared" si="9"/>
        <v>1100537.3333333333</v>
      </c>
      <c r="CC50" s="15">
        <f t="shared" si="10"/>
        <v>122987.25</v>
      </c>
    </row>
    <row r="51" spans="1:81">
      <c r="A51" s="2">
        <v>1995</v>
      </c>
      <c r="B51" s="2">
        <v>1</v>
      </c>
      <c r="C51" s="14">
        <f t="shared" si="2"/>
        <v>0</v>
      </c>
      <c r="D51" s="14">
        <f t="shared" si="2"/>
        <v>0</v>
      </c>
      <c r="E51" s="14">
        <f t="shared" si="3"/>
        <v>0</v>
      </c>
      <c r="G51" s="15">
        <f>'Billing Mo'!Y51</f>
        <v>1130616</v>
      </c>
      <c r="H51" s="15">
        <f>'Billing Mo'!Z51</f>
        <v>124372</v>
      </c>
      <c r="I51" s="15">
        <f>'Billing Mo'!AC51</f>
        <v>15082</v>
      </c>
      <c r="K51" s="15"/>
      <c r="L51" s="15"/>
      <c r="M51" s="15"/>
      <c r="N51" s="15"/>
      <c r="O51" s="15"/>
      <c r="P51" s="15"/>
      <c r="Q51" s="15"/>
      <c r="S51" s="15">
        <f>[1]RESID!$AB149/[1]RESID!$U149*1000</f>
        <v>1047.5997155532912</v>
      </c>
      <c r="T51" s="25">
        <f t="shared" si="4"/>
        <v>0</v>
      </c>
      <c r="U51" s="25"/>
      <c r="V51" s="15">
        <f>[1]COML!$AB149/[1]COML!$J149*1000</f>
        <v>5044.4875052262569</v>
      </c>
      <c r="W51" s="25">
        <f t="shared" si="5"/>
        <v>0</v>
      </c>
      <c r="X51" s="25"/>
      <c r="Y51" s="15">
        <f>[1]SPA!$AB149/[1]SPA!$F149*1000</f>
        <v>9649.9138045352083</v>
      </c>
      <c r="Z51" s="25">
        <f t="shared" si="6"/>
        <v>0</v>
      </c>
      <c r="AA51" s="25"/>
      <c r="AC51" s="14"/>
      <c r="AE51" s="15">
        <f t="shared" si="11"/>
        <v>0</v>
      </c>
      <c r="AF51" s="25">
        <f>SUM([1]RESID!$Z138:$Z149)</f>
        <v>14055240</v>
      </c>
      <c r="AJ51" s="15">
        <f t="shared" si="12"/>
        <v>0</v>
      </c>
      <c r="AK51" s="25">
        <f>SUM([1]COML!$Z138:$Z149)</f>
        <v>8272868</v>
      </c>
      <c r="AO51" s="15">
        <f t="shared" si="13"/>
        <v>0</v>
      </c>
      <c r="AP51" s="25">
        <f>SUM([1]SPA!$Z138:$Z149)</f>
        <v>1969555</v>
      </c>
      <c r="AT51" s="14">
        <f t="shared" si="20"/>
        <v>0</v>
      </c>
      <c r="AU51" s="14">
        <f t="shared" si="20"/>
        <v>12749.828610486687</v>
      </c>
      <c r="AX51" s="14"/>
      <c r="AY51" s="14">
        <f t="shared" si="18"/>
        <v>0</v>
      </c>
      <c r="AZ51" s="14">
        <f t="shared" si="18"/>
        <v>67135.461933918428</v>
      </c>
      <c r="BD51" s="15">
        <f>SUM(TOTAL_PEF_C!O40:O51)</f>
        <v>0</v>
      </c>
      <c r="BI51" s="15">
        <f>SUM('Billing Mo'!AH40:AH51)</f>
        <v>1019237</v>
      </c>
      <c r="BN51" s="14">
        <f>SUM('[1]Tot Retail'!$C138:$C149)</f>
        <v>27565381</v>
      </c>
      <c r="BO51" s="14">
        <f>SUM('[1]Tot Retail'!$Z138:$Z149)</f>
        <v>27916909</v>
      </c>
      <c r="BR51" s="14"/>
      <c r="BS51" s="14">
        <f t="shared" si="19"/>
        <v>0</v>
      </c>
      <c r="BT51" s="14">
        <f t="shared" si="19"/>
        <v>133154.51441706385</v>
      </c>
      <c r="BX51" s="199">
        <f>[3]RC!$I29</f>
        <v>1102386.5833333333</v>
      </c>
      <c r="CC51" s="199">
        <f>[3]CC!$I29</f>
        <v>123226.5</v>
      </c>
    </row>
    <row r="52" spans="1:81">
      <c r="A52" s="2">
        <v>1995</v>
      </c>
      <c r="B52" s="2">
        <v>2</v>
      </c>
      <c r="C52" s="14">
        <f t="shared" si="2"/>
        <v>0</v>
      </c>
      <c r="D52" s="14">
        <f t="shared" si="2"/>
        <v>0</v>
      </c>
      <c r="E52" s="14">
        <f t="shared" si="3"/>
        <v>0</v>
      </c>
      <c r="G52" s="15">
        <f>'Billing Mo'!Y52</f>
        <v>1135042</v>
      </c>
      <c r="H52" s="15">
        <f>'Billing Mo'!Z52</f>
        <v>124404</v>
      </c>
      <c r="I52" s="15">
        <f>'Billing Mo'!AC52</f>
        <v>15138</v>
      </c>
      <c r="K52" s="15"/>
      <c r="L52" s="15"/>
      <c r="M52" s="15"/>
      <c r="N52" s="15"/>
      <c r="O52" s="15"/>
      <c r="P52" s="15"/>
      <c r="Q52" s="15"/>
      <c r="S52" s="15">
        <f>[1]RESID!$AB150/[1]RESID!$U150*1000</f>
        <v>960.50014008292203</v>
      </c>
      <c r="T52" s="25">
        <f t="shared" si="4"/>
        <v>0</v>
      </c>
      <c r="U52" s="25"/>
      <c r="V52" s="15">
        <f>[1]COML!$AB150/[1]COML!$J150*1000</f>
        <v>4603.2924986334847</v>
      </c>
      <c r="W52" s="25">
        <f t="shared" si="5"/>
        <v>0</v>
      </c>
      <c r="X52" s="25"/>
      <c r="Y52" s="15">
        <f>[1]SPA!$AB150/[1]SPA!$F150*1000</f>
        <v>9609.5917558462133</v>
      </c>
      <c r="Z52" s="25">
        <f t="shared" si="6"/>
        <v>0</v>
      </c>
      <c r="AA52" s="25"/>
      <c r="AC52" s="14"/>
      <c r="AE52" s="15">
        <f t="shared" si="11"/>
        <v>0</v>
      </c>
      <c r="AF52" s="25">
        <f>SUM([1]RESID!$Z139:$Z150)</f>
        <v>14087419</v>
      </c>
      <c r="AJ52" s="15">
        <f t="shared" si="12"/>
        <v>0</v>
      </c>
      <c r="AK52" s="25">
        <f>SUM([1]COML!$Z139:$Z150)</f>
        <v>8288016</v>
      </c>
      <c r="AO52" s="15">
        <f t="shared" si="13"/>
        <v>0</v>
      </c>
      <c r="AP52" s="25">
        <f>SUM([1]SPA!$Z139:$Z150)</f>
        <v>1976713</v>
      </c>
      <c r="AT52" s="14">
        <f t="shared" si="20"/>
        <v>0</v>
      </c>
      <c r="AU52" s="14">
        <f t="shared" si="20"/>
        <v>12757.77306036397</v>
      </c>
      <c r="AX52" s="14"/>
      <c r="AY52" s="14">
        <f t="shared" si="18"/>
        <v>0</v>
      </c>
      <c r="AZ52" s="14">
        <f t="shared" si="18"/>
        <v>67139.341407104381</v>
      </c>
      <c r="BD52" s="15">
        <f>SUM(TOTAL_PEF_C!O41:O52)</f>
        <v>0</v>
      </c>
      <c r="BI52" s="15">
        <f>SUM('Billing Mo'!AH41:AH52)</f>
        <v>1028451</v>
      </c>
      <c r="BN52" s="14">
        <f>SUM('[1]Tot Retail'!$C139:$C150)</f>
        <v>27747110</v>
      </c>
      <c r="BO52" s="14">
        <f>SUM('[1]Tot Retail'!$Z139:$Z150)</f>
        <v>27979752</v>
      </c>
      <c r="BR52" s="14"/>
      <c r="BS52" s="14">
        <f t="shared" si="19"/>
        <v>0</v>
      </c>
      <c r="BT52" s="14">
        <f t="shared" si="19"/>
        <v>133194.20517715762</v>
      </c>
      <c r="BX52" s="199">
        <f>[3]RC!$I30</f>
        <v>1104222.4166666667</v>
      </c>
      <c r="CC52" s="199">
        <f>[3]CC!$I30</f>
        <v>123445</v>
      </c>
    </row>
    <row r="53" spans="1:81">
      <c r="A53" s="2">
        <v>1995</v>
      </c>
      <c r="B53" s="2">
        <v>3</v>
      </c>
      <c r="C53" s="14">
        <f t="shared" si="2"/>
        <v>0</v>
      </c>
      <c r="D53" s="14">
        <f t="shared" si="2"/>
        <v>0</v>
      </c>
      <c r="E53" s="14">
        <f t="shared" si="3"/>
        <v>0</v>
      </c>
      <c r="G53" s="15">
        <f>'Billing Mo'!Y53</f>
        <v>1116534</v>
      </c>
      <c r="H53" s="15">
        <f>'Billing Mo'!Z53</f>
        <v>120384</v>
      </c>
      <c r="I53" s="15">
        <f>'Billing Mo'!AC53</f>
        <v>14858</v>
      </c>
      <c r="K53" s="15"/>
      <c r="L53" s="15"/>
      <c r="M53" s="15"/>
      <c r="N53" s="15"/>
      <c r="O53" s="15"/>
      <c r="P53" s="15"/>
      <c r="Q53" s="15"/>
      <c r="S53" s="15">
        <f>[1]RESID!$AB151/[1]RESID!$U151*1000</f>
        <v>872.61815785633098</v>
      </c>
      <c r="T53" s="25">
        <f t="shared" si="4"/>
        <v>0</v>
      </c>
      <c r="U53" s="25"/>
      <c r="V53" s="15">
        <f>[1]COML!$AB151/[1]COML!$J151*1000</f>
        <v>4846.8472834779241</v>
      </c>
      <c r="W53" s="25">
        <f t="shared" si="5"/>
        <v>0</v>
      </c>
      <c r="X53" s="25"/>
      <c r="Y53" s="15">
        <f>[1]SPA!$AB151/[1]SPA!$F151*1000</f>
        <v>10149.481760667653</v>
      </c>
      <c r="Z53" s="25">
        <f t="shared" si="6"/>
        <v>0</v>
      </c>
      <c r="AA53" s="25"/>
      <c r="AC53" s="14"/>
      <c r="AE53" s="15">
        <f t="shared" si="11"/>
        <v>0</v>
      </c>
      <c r="AF53" s="25">
        <f>SUM([1]RESID!$Z140:$Z151)</f>
        <v>14118575</v>
      </c>
      <c r="AJ53" s="15">
        <f t="shared" si="12"/>
        <v>0</v>
      </c>
      <c r="AK53" s="25">
        <f>SUM([1]COML!$Z140:$Z151)</f>
        <v>8302429</v>
      </c>
      <c r="AO53" s="15">
        <f t="shared" si="13"/>
        <v>0</v>
      </c>
      <c r="AP53" s="25">
        <f>SUM([1]SPA!$Z140:$Z151)</f>
        <v>1983368</v>
      </c>
      <c r="AT53" s="14">
        <f t="shared" si="20"/>
        <v>0</v>
      </c>
      <c r="AU53" s="14">
        <f t="shared" si="20"/>
        <v>12784.725419858078</v>
      </c>
      <c r="AX53" s="14"/>
      <c r="AY53" s="14">
        <f t="shared" si="18"/>
        <v>0</v>
      </c>
      <c r="AZ53" s="14">
        <f t="shared" si="18"/>
        <v>67339.969381444345</v>
      </c>
      <c r="BD53" s="15">
        <f>SUM(TOTAL_PEF_C!O42:O53)</f>
        <v>0</v>
      </c>
      <c r="BI53" s="15">
        <f>SUM('Billing Mo'!AH42:AH53)</f>
        <v>1040307</v>
      </c>
      <c r="BN53" s="14">
        <f>SUM('[1]Tot Retail'!$C140:$C151)</f>
        <v>27851628</v>
      </c>
      <c r="BO53" s="14">
        <f>SUM('[1]Tot Retail'!$Z140:$Z151)</f>
        <v>28040817</v>
      </c>
      <c r="BR53" s="14"/>
      <c r="BS53" s="14">
        <f t="shared" si="19"/>
        <v>0</v>
      </c>
      <c r="BT53" s="14">
        <f t="shared" si="19"/>
        <v>133413.39491916858</v>
      </c>
      <c r="BX53" s="199">
        <f>[3]RC!$I31</f>
        <v>1105502.4166666667</v>
      </c>
      <c r="CC53" s="199">
        <f>[3]CC!$I31</f>
        <v>123575.75</v>
      </c>
    </row>
    <row r="54" spans="1:81">
      <c r="A54" s="2">
        <v>1995</v>
      </c>
      <c r="B54" s="2">
        <v>4</v>
      </c>
      <c r="C54" s="14">
        <f t="shared" si="2"/>
        <v>0</v>
      </c>
      <c r="D54" s="14">
        <f t="shared" si="2"/>
        <v>0</v>
      </c>
      <c r="E54" s="14">
        <f t="shared" si="3"/>
        <v>0</v>
      </c>
      <c r="G54" s="15">
        <f>'Billing Mo'!Y54</f>
        <v>1178220</v>
      </c>
      <c r="H54" s="15">
        <f>'Billing Mo'!Z54</f>
        <v>131508</v>
      </c>
      <c r="I54" s="15">
        <f>'Billing Mo'!AC54</f>
        <v>15853</v>
      </c>
      <c r="K54" s="15"/>
      <c r="L54" s="15"/>
      <c r="M54" s="15"/>
      <c r="N54" s="15"/>
      <c r="O54" s="15"/>
      <c r="P54" s="15"/>
      <c r="Q54" s="15"/>
      <c r="S54" s="15">
        <f>[1]RESID!$AB152/[1]RESID!$U152*1000</f>
        <v>903.0631096823472</v>
      </c>
      <c r="T54" s="25">
        <f t="shared" si="4"/>
        <v>0</v>
      </c>
      <c r="U54" s="25"/>
      <c r="V54" s="15">
        <f>[1]COML!$AB152/[1]COML!$J152*1000</f>
        <v>5551.5843594868156</v>
      </c>
      <c r="W54" s="25">
        <f t="shared" si="5"/>
        <v>0</v>
      </c>
      <c r="X54" s="25"/>
      <c r="Y54" s="15">
        <f>[1]SPA!$AB152/[1]SPA!$F152*1000</f>
        <v>10570.239071469123</v>
      </c>
      <c r="Z54" s="25">
        <f t="shared" si="6"/>
        <v>0</v>
      </c>
      <c r="AA54" s="25"/>
      <c r="AC54" s="14"/>
      <c r="AE54" s="15">
        <f t="shared" si="11"/>
        <v>0</v>
      </c>
      <c r="AF54" s="25">
        <f>SUM([1]RESID!$Z141:$Z152)</f>
        <v>14200030</v>
      </c>
      <c r="AJ54" s="15">
        <f t="shared" si="12"/>
        <v>0</v>
      </c>
      <c r="AK54" s="25">
        <f>SUM([1]COML!$Z141:$Z152)</f>
        <v>8337194</v>
      </c>
      <c r="AO54" s="15">
        <f t="shared" si="13"/>
        <v>0</v>
      </c>
      <c r="AP54" s="25">
        <f>SUM([1]SPA!$Z141:$Z152)</f>
        <v>1997549</v>
      </c>
      <c r="AT54" s="14">
        <f t="shared" si="20"/>
        <v>0</v>
      </c>
      <c r="AU54" s="14">
        <f t="shared" si="20"/>
        <v>12788.331422717627</v>
      </c>
      <c r="AX54" s="14"/>
      <c r="AY54" s="14">
        <f t="shared" si="18"/>
        <v>0</v>
      </c>
      <c r="AZ54" s="14">
        <f t="shared" si="18"/>
        <v>67211.134683830722</v>
      </c>
      <c r="BD54" s="15">
        <f>SUM(TOTAL_PEF_C!O43:O54)</f>
        <v>0</v>
      </c>
      <c r="BI54" s="15">
        <f>SUM('Billing Mo'!AH43:AH54)</f>
        <v>1052681</v>
      </c>
      <c r="BN54" s="14">
        <f>SUM('[1]Tot Retail'!$C141:$C152)</f>
        <v>27857173</v>
      </c>
      <c r="BO54" s="14">
        <f>SUM('[1]Tot Retail'!$Z141:$Z152)</f>
        <v>28193606</v>
      </c>
      <c r="BR54" s="14"/>
      <c r="BS54" s="14">
        <f t="shared" si="19"/>
        <v>0</v>
      </c>
      <c r="BT54" s="14">
        <f t="shared" si="19"/>
        <v>133428.6366343633</v>
      </c>
      <c r="BX54" s="199">
        <f>[3]RC!$I32</f>
        <v>1107422.0833333333</v>
      </c>
      <c r="CC54" s="199">
        <f>[3]CC!$I32</f>
        <v>123711</v>
      </c>
    </row>
    <row r="55" spans="1:81">
      <c r="A55" s="2">
        <v>1995</v>
      </c>
      <c r="B55" s="2">
        <v>5</v>
      </c>
      <c r="C55" s="14">
        <f t="shared" si="2"/>
        <v>0</v>
      </c>
      <c r="D55" s="14">
        <f t="shared" si="2"/>
        <v>0</v>
      </c>
      <c r="E55" s="14">
        <f t="shared" si="3"/>
        <v>0</v>
      </c>
      <c r="G55" s="15">
        <f>'Billing Mo'!Y55</f>
        <v>1094837</v>
      </c>
      <c r="H55" s="15">
        <f>'Billing Mo'!Z55</f>
        <v>122874</v>
      </c>
      <c r="I55" s="15">
        <f>'Billing Mo'!AC55</f>
        <v>15231</v>
      </c>
      <c r="K55" s="15"/>
      <c r="L55" s="15"/>
      <c r="M55" s="15"/>
      <c r="N55" s="15"/>
      <c r="O55" s="15"/>
      <c r="P55" s="15"/>
      <c r="Q55" s="15"/>
      <c r="S55" s="15">
        <f>[1]RESID!$AB153/[1]RESID!$U153*1000</f>
        <v>919.84627804531203</v>
      </c>
      <c r="T55" s="25">
        <f t="shared" si="4"/>
        <v>0</v>
      </c>
      <c r="U55" s="25"/>
      <c r="V55" s="15">
        <f>[1]COML!$AB153/[1]COML!$J153*1000</f>
        <v>5431.8089874913021</v>
      </c>
      <c r="W55" s="25">
        <f t="shared" si="5"/>
        <v>0</v>
      </c>
      <c r="X55" s="25"/>
      <c r="Y55" s="15">
        <f>[1]SPA!$AB153/[1]SPA!$F153*1000</f>
        <v>10640.338782745715</v>
      </c>
      <c r="Z55" s="25">
        <f t="shared" si="6"/>
        <v>0</v>
      </c>
      <c r="AA55" s="25"/>
      <c r="AC55" s="14"/>
      <c r="AE55" s="15">
        <f t="shared" si="11"/>
        <v>0</v>
      </c>
      <c r="AF55" s="25">
        <f>SUM([1]RESID!$Z142:$Z153)</f>
        <v>14251715</v>
      </c>
      <c r="AJ55" s="15">
        <f t="shared" si="12"/>
        <v>0</v>
      </c>
      <c r="AK55" s="25">
        <f>SUM([1]COML!$Z142:$Z153)</f>
        <v>8357552</v>
      </c>
      <c r="AO55" s="15">
        <f t="shared" si="13"/>
        <v>0</v>
      </c>
      <c r="AP55" s="25">
        <f>SUM([1]SPA!$Z142:$Z153)</f>
        <v>2002806</v>
      </c>
      <c r="AT55" s="14">
        <f t="shared" si="20"/>
        <v>0</v>
      </c>
      <c r="AU55" s="14">
        <f t="shared" si="20"/>
        <v>12829.612343272513</v>
      </c>
      <c r="AX55" s="14"/>
      <c r="AY55" s="14">
        <f t="shared" si="18"/>
        <v>0</v>
      </c>
      <c r="AZ55" s="14">
        <f t="shared" si="18"/>
        <v>67369.09759960878</v>
      </c>
      <c r="BD55" s="15">
        <f>SUM(TOTAL_PEF_C!O44:O55)</f>
        <v>0</v>
      </c>
      <c r="BI55" s="15">
        <f>SUM('Billing Mo'!AH44:AH55)</f>
        <v>1064589</v>
      </c>
      <c r="BN55" s="14">
        <f>SUM('[1]Tot Retail'!$C142:$C153)</f>
        <v>27970187</v>
      </c>
      <c r="BO55" s="14">
        <f>SUM('[1]Tot Retail'!$Z142:$Z153)</f>
        <v>28287555</v>
      </c>
      <c r="BR55" s="14"/>
      <c r="BS55" s="14">
        <f t="shared" si="19"/>
        <v>0</v>
      </c>
      <c r="BT55" s="14">
        <f t="shared" si="19"/>
        <v>133358.14758710237</v>
      </c>
      <c r="BX55" s="199">
        <f>[3]RC!$I33</f>
        <v>1108408.8333333333</v>
      </c>
      <c r="CC55" s="199">
        <f>[3]CC!$I33</f>
        <v>123782.33333333333</v>
      </c>
    </row>
    <row r="56" spans="1:81">
      <c r="A56" s="2">
        <v>1995</v>
      </c>
      <c r="B56" s="2">
        <v>6</v>
      </c>
      <c r="C56" s="14">
        <f t="shared" si="2"/>
        <v>0</v>
      </c>
      <c r="D56" s="14">
        <f t="shared" si="2"/>
        <v>0</v>
      </c>
      <c r="E56" s="14">
        <f t="shared" si="3"/>
        <v>0</v>
      </c>
      <c r="G56" s="15">
        <f>'Billing Mo'!Y56</f>
        <v>1115182</v>
      </c>
      <c r="H56" s="15">
        <f>'Billing Mo'!Z56</f>
        <v>126584</v>
      </c>
      <c r="I56" s="15">
        <f>'Billing Mo'!AC56</f>
        <v>15378</v>
      </c>
      <c r="K56" s="15"/>
      <c r="L56" s="15"/>
      <c r="M56" s="15"/>
      <c r="N56" s="15"/>
      <c r="O56" s="15"/>
      <c r="P56" s="15"/>
      <c r="Q56" s="15"/>
      <c r="S56" s="15">
        <f>[1]RESID!$AB154/[1]RESID!$U154*1000</f>
        <v>1257.96423546868</v>
      </c>
      <c r="T56" s="25">
        <f t="shared" si="4"/>
        <v>0</v>
      </c>
      <c r="U56" s="25"/>
      <c r="V56" s="15">
        <f>[1]COML!$AB154/[1]COML!$J154*1000</f>
        <v>6226.8185913740999</v>
      </c>
      <c r="W56" s="25">
        <f t="shared" si="5"/>
        <v>0</v>
      </c>
      <c r="X56" s="25"/>
      <c r="Y56" s="15">
        <f>[1]SPA!$AB154/[1]SPA!$F154*1000</f>
        <v>12020.808947847576</v>
      </c>
      <c r="Z56" s="25">
        <f t="shared" si="6"/>
        <v>0</v>
      </c>
      <c r="AA56" s="25"/>
      <c r="AC56" s="14"/>
      <c r="AE56" s="15">
        <f t="shared" si="11"/>
        <v>0</v>
      </c>
      <c r="AF56" s="25">
        <f>SUM([1]RESID!$Z143:$Z154)</f>
        <v>14342985</v>
      </c>
      <c r="AJ56" s="15">
        <f t="shared" si="12"/>
        <v>0</v>
      </c>
      <c r="AK56" s="25">
        <f>SUM([1]COML!$Z143:$Z154)</f>
        <v>8376216</v>
      </c>
      <c r="AO56" s="15">
        <f t="shared" si="13"/>
        <v>0</v>
      </c>
      <c r="AP56" s="25">
        <f>SUM([1]SPA!$Z143:$Z154)</f>
        <v>2012563</v>
      </c>
      <c r="AT56" s="14">
        <f t="shared" si="20"/>
        <v>0</v>
      </c>
      <c r="AU56" s="14">
        <f t="shared" si="20"/>
        <v>12883.273598662958</v>
      </c>
      <c r="AX56" s="14"/>
      <c r="AY56" s="14">
        <f t="shared" si="18"/>
        <v>0</v>
      </c>
      <c r="AZ56" s="14">
        <f t="shared" si="18"/>
        <v>67348.851919029621</v>
      </c>
      <c r="BD56" s="15">
        <f>SUM(TOTAL_PEF_C!O45:O56)</f>
        <v>0</v>
      </c>
      <c r="BI56" s="15">
        <f>SUM('Billing Mo'!AH45:AH56)</f>
        <v>1082496</v>
      </c>
      <c r="BN56" s="14">
        <f>SUM('[1]Tot Retail'!$C143:$C154)</f>
        <v>28307252</v>
      </c>
      <c r="BO56" s="14">
        <f>SUM('[1]Tot Retail'!$Z143:$Z154)</f>
        <v>28441015</v>
      </c>
      <c r="BR56" s="14"/>
      <c r="BS56" s="14">
        <f t="shared" si="19"/>
        <v>0</v>
      </c>
      <c r="BT56" s="14">
        <f t="shared" si="19"/>
        <v>133537.30633549712</v>
      </c>
      <c r="BX56" s="199">
        <f>[3]RC!$I34</f>
        <v>1110041.5833333333</v>
      </c>
      <c r="CC56" s="199">
        <f>[3]CC!$I34</f>
        <v>123999.16666666667</v>
      </c>
    </row>
    <row r="57" spans="1:81">
      <c r="A57" s="2">
        <v>1995</v>
      </c>
      <c r="B57" s="2">
        <v>7</v>
      </c>
      <c r="C57" s="14">
        <f t="shared" si="2"/>
        <v>0</v>
      </c>
      <c r="D57" s="14">
        <f t="shared" si="2"/>
        <v>0</v>
      </c>
      <c r="E57" s="14">
        <f t="shared" si="3"/>
        <v>0</v>
      </c>
      <c r="G57" s="15">
        <f>'Billing Mo'!Y57</f>
        <v>1093422</v>
      </c>
      <c r="H57" s="15">
        <f>'Billing Mo'!Z57</f>
        <v>124513</v>
      </c>
      <c r="I57" s="15">
        <f>'Billing Mo'!AC57</f>
        <v>15301</v>
      </c>
      <c r="K57" s="15"/>
      <c r="L57" s="15"/>
      <c r="M57" s="15"/>
      <c r="N57" s="15"/>
      <c r="O57" s="15"/>
      <c r="P57" s="15"/>
      <c r="Q57" s="15"/>
      <c r="S57" s="15">
        <f>[1]RESID!$AB155/[1]RESID!$U155*1000</f>
        <v>1381.8368492357081</v>
      </c>
      <c r="T57" s="25">
        <f t="shared" si="4"/>
        <v>0</v>
      </c>
      <c r="U57" s="25"/>
      <c r="V57" s="15">
        <f>[1]COML!$AB155/[1]COML!$J155*1000</f>
        <v>6415.6987144322275</v>
      </c>
      <c r="W57" s="25">
        <f t="shared" si="5"/>
        <v>0</v>
      </c>
      <c r="X57" s="25"/>
      <c r="Y57" s="15">
        <f>[1]SPA!$AB155/[1]SPA!$F155*1000</f>
        <v>11568.917064244166</v>
      </c>
      <c r="Z57" s="25">
        <f t="shared" si="6"/>
        <v>0</v>
      </c>
      <c r="AA57" s="25"/>
      <c r="AC57" s="14"/>
      <c r="AE57" s="15">
        <f t="shared" si="11"/>
        <v>0</v>
      </c>
      <c r="AF57" s="25">
        <f>SUM([1]RESID!$Z144:$Z155)</f>
        <v>14465276</v>
      </c>
      <c r="AJ57" s="15">
        <f t="shared" si="12"/>
        <v>0</v>
      </c>
      <c r="AK57" s="25">
        <f>SUM([1]COML!$Z144:$Z155)</f>
        <v>8412525</v>
      </c>
      <c r="AO57" s="15">
        <f t="shared" si="13"/>
        <v>0</v>
      </c>
      <c r="AP57" s="25">
        <f>SUM([1]SPA!$Z144:$Z155)</f>
        <v>2021039</v>
      </c>
      <c r="AT57" s="14">
        <f t="shared" si="20"/>
        <v>0</v>
      </c>
      <c r="AU57" s="14">
        <f t="shared" si="20"/>
        <v>12985.375012315224</v>
      </c>
      <c r="AX57" s="14"/>
      <c r="AY57" s="14">
        <f t="shared" si="18"/>
        <v>0</v>
      </c>
      <c r="AZ57" s="14">
        <f t="shared" si="18"/>
        <v>67574.778851399533</v>
      </c>
      <c r="BD57" s="15">
        <f>SUM(TOTAL_PEF_C!O46:O57)</f>
        <v>0</v>
      </c>
      <c r="BI57" s="15">
        <f>SUM('Billing Mo'!AH46:AH57)</f>
        <v>1103906</v>
      </c>
      <c r="BN57" s="14">
        <f>SUM('[1]Tot Retail'!$C144:$C155)</f>
        <v>28348309</v>
      </c>
      <c r="BO57" s="14">
        <f>SUM('[1]Tot Retail'!$Z144:$Z155)</f>
        <v>28618939</v>
      </c>
      <c r="BR57" s="14"/>
      <c r="BS57" s="14">
        <f t="shared" si="19"/>
        <v>0</v>
      </c>
      <c r="BT57" s="14">
        <f t="shared" si="19"/>
        <v>133691.65297729956</v>
      </c>
      <c r="BX57" s="199">
        <f>[3]RC!$I35</f>
        <v>1111791.0833333333</v>
      </c>
      <c r="CC57" s="199">
        <f>[3]CC!$I35</f>
        <v>124226.33333333333</v>
      </c>
    </row>
    <row r="58" spans="1:81">
      <c r="A58" s="2">
        <v>1995</v>
      </c>
      <c r="B58" s="2">
        <v>8</v>
      </c>
      <c r="C58" s="14">
        <f t="shared" si="2"/>
        <v>0</v>
      </c>
      <c r="D58" s="14">
        <f t="shared" si="2"/>
        <v>0</v>
      </c>
      <c r="E58" s="14">
        <f t="shared" si="3"/>
        <v>0</v>
      </c>
      <c r="G58" s="15">
        <f>'Billing Mo'!Y58</f>
        <v>1095596</v>
      </c>
      <c r="H58" s="15">
        <f>'Billing Mo'!Z58</f>
        <v>125445</v>
      </c>
      <c r="I58" s="15">
        <f>'Billing Mo'!AC58</f>
        <v>15092</v>
      </c>
      <c r="K58" s="15"/>
      <c r="L58" s="15"/>
      <c r="M58" s="15"/>
      <c r="N58" s="15"/>
      <c r="O58" s="15"/>
      <c r="P58" s="15"/>
      <c r="Q58" s="15"/>
      <c r="S58" s="15">
        <f>[1]RESID!$AB156/[1]RESID!$U156*1000</f>
        <v>1424.294445443106</v>
      </c>
      <c r="T58" s="25">
        <f t="shared" si="4"/>
        <v>0</v>
      </c>
      <c r="U58" s="25"/>
      <c r="V58" s="15">
        <f>[1]COML!$AB156/[1]COML!$J156*1000</f>
        <v>6556.1290929915122</v>
      </c>
      <c r="W58" s="25">
        <f t="shared" si="5"/>
        <v>0</v>
      </c>
      <c r="X58" s="25"/>
      <c r="Y58" s="15">
        <f>[1]SPA!$AB156/[1]SPA!$F156*1000</f>
        <v>12082.096474953618</v>
      </c>
      <c r="Z58" s="25">
        <f t="shared" si="6"/>
        <v>0</v>
      </c>
      <c r="AA58" s="25"/>
      <c r="AC58" s="14"/>
      <c r="AE58" s="15">
        <f t="shared" si="11"/>
        <v>0</v>
      </c>
      <c r="AF58" s="25">
        <f>SUM([1]RESID!$Z145:$Z156)</f>
        <v>14567520</v>
      </c>
      <c r="AJ58" s="15">
        <f t="shared" si="12"/>
        <v>0</v>
      </c>
      <c r="AK58" s="25">
        <f>SUM([1]COML!$Z145:$Z156)</f>
        <v>8455479</v>
      </c>
      <c r="AO58" s="15">
        <f t="shared" si="13"/>
        <v>0</v>
      </c>
      <c r="AP58" s="25">
        <f>SUM([1]SPA!$Z145:$Z156)</f>
        <v>2027114</v>
      </c>
      <c r="AT58" s="14">
        <f t="shared" si="20"/>
        <v>0</v>
      </c>
      <c r="AU58" s="14">
        <f t="shared" si="20"/>
        <v>13068.270311653259</v>
      </c>
      <c r="AX58" s="14"/>
      <c r="AY58" s="14">
        <f t="shared" si="18"/>
        <v>0</v>
      </c>
      <c r="AZ58" s="14">
        <f t="shared" si="18"/>
        <v>67815.94887825301</v>
      </c>
      <c r="BD58" s="15">
        <f>SUM(TOTAL_PEF_C!O47:O58)</f>
        <v>0</v>
      </c>
      <c r="BI58" s="15">
        <f>SUM('Billing Mo'!AH47:AH58)</f>
        <v>1125524</v>
      </c>
      <c r="BN58" s="14">
        <f>SUM('[1]Tot Retail'!$C145:$C156)</f>
        <v>28586157</v>
      </c>
      <c r="BO58" s="14">
        <f>SUM('[1]Tot Retail'!$Z145:$Z156)</f>
        <v>28792303</v>
      </c>
      <c r="BR58" s="14"/>
      <c r="BS58" s="14">
        <f t="shared" si="19"/>
        <v>0</v>
      </c>
      <c r="BT58" s="14">
        <f t="shared" si="19"/>
        <v>133864.75599286798</v>
      </c>
      <c r="BX58" s="199">
        <f>[3]RC!$I36</f>
        <v>1113965.75</v>
      </c>
      <c r="CC58" s="199">
        <f>[3]CC!$I36</f>
        <v>124586.08333333333</v>
      </c>
    </row>
    <row r="59" spans="1:81">
      <c r="A59" s="2">
        <v>1995</v>
      </c>
      <c r="B59" s="2">
        <v>9</v>
      </c>
      <c r="C59" s="14">
        <f t="shared" si="2"/>
        <v>0</v>
      </c>
      <c r="D59" s="14">
        <f t="shared" si="2"/>
        <v>0</v>
      </c>
      <c r="E59" s="14">
        <f t="shared" si="3"/>
        <v>0</v>
      </c>
      <c r="G59" s="15">
        <f>'Billing Mo'!Y59</f>
        <v>1133385</v>
      </c>
      <c r="H59" s="15">
        <f>'Billing Mo'!Z59</f>
        <v>129901</v>
      </c>
      <c r="I59" s="15">
        <f>'Billing Mo'!AC59</f>
        <v>15572</v>
      </c>
      <c r="K59" s="15"/>
      <c r="L59" s="15"/>
      <c r="M59" s="15"/>
      <c r="N59" s="15"/>
      <c r="O59" s="15"/>
      <c r="P59" s="15"/>
      <c r="Q59" s="15"/>
      <c r="S59" s="15">
        <f>[1]RESID!$AB157/[1]RESID!$U157*1000</f>
        <v>1420.8610013489422</v>
      </c>
      <c r="T59" s="25">
        <f t="shared" si="4"/>
        <v>0</v>
      </c>
      <c r="U59" s="25"/>
      <c r="V59" s="15">
        <f>[1]COML!$AB157/[1]COML!$J157*1000</f>
        <v>6833.4742710388673</v>
      </c>
      <c r="W59" s="25">
        <f t="shared" si="5"/>
        <v>0</v>
      </c>
      <c r="X59" s="25"/>
      <c r="Y59" s="15">
        <f>[1]SPA!$AB157/[1]SPA!$F157*1000</f>
        <v>13648.407397893654</v>
      </c>
      <c r="Z59" s="25">
        <f t="shared" si="6"/>
        <v>0</v>
      </c>
      <c r="AA59" s="25"/>
      <c r="AC59" s="14"/>
      <c r="AE59" s="15">
        <f t="shared" si="11"/>
        <v>0</v>
      </c>
      <c r="AF59" s="25">
        <f>SUM([1]RESID!$Z146:$Z157)</f>
        <v>14652913</v>
      </c>
      <c r="AJ59" s="15">
        <f t="shared" si="12"/>
        <v>0</v>
      </c>
      <c r="AK59" s="25">
        <f>SUM([1]COML!$Z146:$Z157)</f>
        <v>8508211</v>
      </c>
      <c r="AO59" s="15">
        <f t="shared" si="13"/>
        <v>0</v>
      </c>
      <c r="AP59" s="25">
        <f>SUM([1]SPA!$Z146:$Z157)</f>
        <v>2036488</v>
      </c>
      <c r="AT59" s="14">
        <f t="shared" si="20"/>
        <v>0</v>
      </c>
      <c r="AU59" s="14">
        <f t="shared" si="20"/>
        <v>13101.298879346348</v>
      </c>
      <c r="AX59" s="14"/>
      <c r="AY59" s="14">
        <f t="shared" si="18"/>
        <v>0</v>
      </c>
      <c r="AZ59" s="14">
        <f t="shared" si="18"/>
        <v>67950.534494210486</v>
      </c>
      <c r="BD59" s="15">
        <f>SUM(TOTAL_PEF_C!O48:O59)</f>
        <v>0</v>
      </c>
      <c r="BI59" s="15">
        <f>SUM('Billing Mo'!AH48:AH59)</f>
        <v>1139357</v>
      </c>
      <c r="BN59" s="14">
        <f>SUM('[1]Tot Retail'!$C146:$C157)</f>
        <v>28904654</v>
      </c>
      <c r="BO59" s="14">
        <f>SUM('[1]Tot Retail'!$Z146:$Z157)</f>
        <v>28963409</v>
      </c>
      <c r="BR59" s="14"/>
      <c r="BS59" s="14">
        <f t="shared" si="19"/>
        <v>0</v>
      </c>
      <c r="BT59" s="14">
        <f t="shared" si="19"/>
        <v>133965.51894265399</v>
      </c>
      <c r="BX59" s="199">
        <f>[3]RC!$I37</f>
        <v>1115828.0833333333</v>
      </c>
      <c r="CC59" s="199">
        <f>[3]CC!$I37</f>
        <v>124933.08333333333</v>
      </c>
    </row>
    <row r="60" spans="1:81">
      <c r="A60" s="2">
        <v>1995</v>
      </c>
      <c r="B60" s="2">
        <v>10</v>
      </c>
      <c r="C60" s="14">
        <f t="shared" si="2"/>
        <v>0</v>
      </c>
      <c r="D60" s="14">
        <f t="shared" si="2"/>
        <v>0</v>
      </c>
      <c r="E60" s="14">
        <f t="shared" si="3"/>
        <v>0</v>
      </c>
      <c r="G60" s="15">
        <f>'Billing Mo'!Y60</f>
        <v>1116063</v>
      </c>
      <c r="H60" s="15">
        <f>'Billing Mo'!Z60</f>
        <v>127381</v>
      </c>
      <c r="I60" s="15">
        <f>'Billing Mo'!AC60</f>
        <v>15449</v>
      </c>
      <c r="K60" s="15"/>
      <c r="L60" s="15"/>
      <c r="M60" s="15"/>
      <c r="N60" s="15"/>
      <c r="O60" s="15"/>
      <c r="P60" s="15"/>
      <c r="Q60" s="15"/>
      <c r="S60" s="15">
        <f>[1]RESID!$AB158/[1]RESID!$U158*1000</f>
        <v>1177.4940416609215</v>
      </c>
      <c r="T60" s="25">
        <f t="shared" si="4"/>
        <v>0</v>
      </c>
      <c r="U60" s="25"/>
      <c r="V60" s="15">
        <f>[1]COML!$AB158/[1]COML!$J158*1000</f>
        <v>5923.9436619718308</v>
      </c>
      <c r="W60" s="25">
        <f t="shared" si="5"/>
        <v>0</v>
      </c>
      <c r="X60" s="25"/>
      <c r="Y60" s="15">
        <f>[1]SPA!$AB158/[1]SPA!$F158*1000</f>
        <v>11940.902323775001</v>
      </c>
      <c r="Z60" s="25">
        <f t="shared" si="6"/>
        <v>0</v>
      </c>
      <c r="AA60" s="25"/>
      <c r="AC60" s="14"/>
      <c r="AE60" s="15">
        <f t="shared" si="11"/>
        <v>0</v>
      </c>
      <c r="AF60" s="25">
        <f>SUM([1]RESID!$Z147:$Z158)</f>
        <v>14682234</v>
      </c>
      <c r="AJ60" s="15">
        <f t="shared" si="12"/>
        <v>0</v>
      </c>
      <c r="AK60" s="25">
        <f>SUM([1]COML!$Z147:$Z158)</f>
        <v>8510232</v>
      </c>
      <c r="AO60" s="15">
        <f t="shared" si="13"/>
        <v>0</v>
      </c>
      <c r="AP60" s="25">
        <f>SUM([1]SPA!$Z147:$Z158)</f>
        <v>2032798</v>
      </c>
      <c r="AT60" s="14">
        <f t="shared" si="20"/>
        <v>0</v>
      </c>
      <c r="AU60" s="14">
        <f t="shared" si="20"/>
        <v>13107.482485284409</v>
      </c>
      <c r="AX60" s="14"/>
      <c r="AY60" s="14">
        <f t="shared" si="18"/>
        <v>0</v>
      </c>
      <c r="AZ60" s="14">
        <f t="shared" si="18"/>
        <v>67811.198901451338</v>
      </c>
      <c r="BD60" s="15">
        <f>SUM(TOTAL_PEF_C!O49:O60)</f>
        <v>0</v>
      </c>
      <c r="BI60" s="15">
        <f>SUM('Billing Mo'!AH49:AH60)</f>
        <v>1168363</v>
      </c>
      <c r="BN60" s="14">
        <f>SUM('[1]Tot Retail'!$C147:$C158)</f>
        <v>29235333</v>
      </c>
      <c r="BO60" s="14">
        <f>SUM('[1]Tot Retail'!$Z147:$Z158)</f>
        <v>29029628</v>
      </c>
      <c r="BR60" s="14"/>
      <c r="BS60" s="14">
        <f t="shared" si="19"/>
        <v>0</v>
      </c>
      <c r="BT60" s="14">
        <f t="shared" si="19"/>
        <v>133338.30386181641</v>
      </c>
      <c r="BX60" s="199">
        <f>[3]RC!$I38</f>
        <v>1117609</v>
      </c>
      <c r="CC60" s="199">
        <f>[3]CC!$I38</f>
        <v>125225.5</v>
      </c>
    </row>
    <row r="61" spans="1:81">
      <c r="A61" s="2">
        <v>1995</v>
      </c>
      <c r="B61" s="2">
        <v>11</v>
      </c>
      <c r="C61" s="14">
        <f t="shared" si="2"/>
        <v>0</v>
      </c>
      <c r="D61" s="14">
        <f t="shared" si="2"/>
        <v>0</v>
      </c>
      <c r="E61" s="14">
        <f t="shared" si="3"/>
        <v>0</v>
      </c>
      <c r="G61" s="15">
        <f>'Billing Mo'!Y61</f>
        <v>1159977</v>
      </c>
      <c r="H61" s="15">
        <f>'Billing Mo'!Z61</f>
        <v>130818</v>
      </c>
      <c r="I61" s="15">
        <f>'Billing Mo'!AC61</f>
        <v>15667</v>
      </c>
      <c r="K61" s="15"/>
      <c r="L61" s="15"/>
      <c r="M61" s="15"/>
      <c r="N61" s="15"/>
      <c r="O61" s="15"/>
      <c r="P61" s="15"/>
      <c r="Q61" s="15"/>
      <c r="S61" s="15">
        <f>[1]RESID!$AB159/[1]RESID!$U159*1000</f>
        <v>909.36861832580246</v>
      </c>
      <c r="T61" s="25">
        <f t="shared" si="4"/>
        <v>0</v>
      </c>
      <c r="U61" s="25"/>
      <c r="V61" s="15">
        <f>[1]COML!$AB159/[1]COML!$J159*1000</f>
        <v>5739.7266689040998</v>
      </c>
      <c r="W61" s="25">
        <f t="shared" si="5"/>
        <v>0</v>
      </c>
      <c r="X61" s="25"/>
      <c r="Y61" s="15">
        <f>[1]SPA!$AB159/[1]SPA!$F159*1000</f>
        <v>11532.265270951681</v>
      </c>
      <c r="Z61" s="25">
        <f t="shared" si="6"/>
        <v>0</v>
      </c>
      <c r="AA61" s="25"/>
      <c r="AC61" s="14"/>
      <c r="AE61" s="15">
        <f t="shared" si="11"/>
        <v>0</v>
      </c>
      <c r="AF61" s="25">
        <f>SUM([1]RESID!$Z148:$Z159)</f>
        <v>14725684</v>
      </c>
      <c r="AJ61" s="15">
        <f t="shared" si="12"/>
        <v>0</v>
      </c>
      <c r="AK61" s="25">
        <f>SUM([1]COML!$Z148:$Z159)</f>
        <v>8578441</v>
      </c>
      <c r="AO61" s="15">
        <f t="shared" si="13"/>
        <v>0</v>
      </c>
      <c r="AP61" s="25">
        <f>SUM([1]SPA!$Z148:$Z159)</f>
        <v>2048438</v>
      </c>
      <c r="AT61" s="14">
        <f t="shared" si="20"/>
        <v>0</v>
      </c>
      <c r="AU61" s="14">
        <f t="shared" si="20"/>
        <v>13098.140691512643</v>
      </c>
      <c r="AX61" s="14"/>
      <c r="AY61" s="14">
        <f t="shared" si="18"/>
        <v>0</v>
      </c>
      <c r="AZ61" s="14">
        <f t="shared" si="18"/>
        <v>68056.173736094235</v>
      </c>
      <c r="BD61" s="15">
        <f>SUM(TOTAL_PEF_C!O50:O61)</f>
        <v>0</v>
      </c>
      <c r="BI61" s="15">
        <f>SUM('Billing Mo'!AH50:AH61)</f>
        <v>1204848</v>
      </c>
      <c r="BN61" s="14">
        <f>SUM('[1]Tot Retail'!$C148:$C159)</f>
        <v>29436419</v>
      </c>
      <c r="BO61" s="14">
        <f>SUM('[1]Tot Retail'!$Z148:$Z159)</f>
        <v>29199541</v>
      </c>
      <c r="BR61" s="14"/>
      <c r="BS61" s="14">
        <f t="shared" si="19"/>
        <v>0</v>
      </c>
      <c r="BT61" s="14">
        <f t="shared" si="19"/>
        <v>133854.21635573561</v>
      </c>
      <c r="BX61" s="199">
        <f>[3]RC!$I39</f>
        <v>1119283.6666666667</v>
      </c>
      <c r="CC61" s="199">
        <f>[3]CC!$I39</f>
        <v>125551.41666666667</v>
      </c>
    </row>
    <row r="62" spans="1:81">
      <c r="A62" s="2">
        <v>1995</v>
      </c>
      <c r="B62" s="2">
        <v>12</v>
      </c>
      <c r="C62" s="14">
        <f t="shared" si="2"/>
        <v>0</v>
      </c>
      <c r="D62" s="14">
        <f t="shared" si="2"/>
        <v>0</v>
      </c>
      <c r="E62" s="14">
        <f t="shared" si="3"/>
        <v>0</v>
      </c>
      <c r="G62" s="15">
        <f>'Billing Mo'!Y62</f>
        <v>1127273</v>
      </c>
      <c r="H62" s="15">
        <f>'Billing Mo'!Z62</f>
        <v>126081</v>
      </c>
      <c r="I62" s="15">
        <f>'Billing Mo'!AC62</f>
        <v>15288</v>
      </c>
      <c r="K62" s="15"/>
      <c r="L62" s="15"/>
      <c r="M62" s="15"/>
      <c r="N62" s="15"/>
      <c r="O62" s="15"/>
      <c r="P62" s="15"/>
      <c r="Q62" s="15"/>
      <c r="S62" s="15">
        <f>[1]RESID!$AB160/[1]RESID!$U160*1000</f>
        <v>888.82617915750893</v>
      </c>
      <c r="T62" s="25">
        <f t="shared" si="4"/>
        <v>0</v>
      </c>
      <c r="U62" s="25"/>
      <c r="V62" s="15">
        <f>[1]COML!$AB160/[1]COML!$J160*1000</f>
        <v>5079.3583425683582</v>
      </c>
      <c r="W62" s="25">
        <f t="shared" si="5"/>
        <v>0</v>
      </c>
      <c r="X62" s="25"/>
      <c r="Y62" s="15">
        <f>[1]SPA!$AB160/[1]SPA!$F160*1000</f>
        <v>10318.158032443745</v>
      </c>
      <c r="Z62" s="25">
        <f t="shared" si="6"/>
        <v>0</v>
      </c>
      <c r="AA62" s="25"/>
      <c r="AC62" s="14"/>
      <c r="AE62" s="15">
        <f t="shared" si="11"/>
        <v>0</v>
      </c>
      <c r="AF62" s="25">
        <f>SUM([1]RESID!$Z149:$Z160)</f>
        <v>14732245</v>
      </c>
      <c r="AJ62" s="15">
        <f t="shared" si="12"/>
        <v>0</v>
      </c>
      <c r="AK62" s="25">
        <f>SUM([1]COML!$Z149:$Z160)</f>
        <v>8593322</v>
      </c>
      <c r="AO62" s="15">
        <f t="shared" si="13"/>
        <v>0</v>
      </c>
      <c r="AP62" s="25">
        <f>SUM([1]SPA!$Z149:$Z160)</f>
        <v>2051087</v>
      </c>
      <c r="AT62" s="14">
        <f t="shared" si="20"/>
        <v>0</v>
      </c>
      <c r="AU62" s="14">
        <f t="shared" si="20"/>
        <v>13099.067459772037</v>
      </c>
      <c r="AX62" s="14"/>
      <c r="AY62" s="14">
        <f t="shared" ref="AY62:AZ77" si="21">AJ62/AVERAGE($H51:$H62)*1000</f>
        <v>0</v>
      </c>
      <c r="AZ62" s="14">
        <f t="shared" si="21"/>
        <v>68098.954938534531</v>
      </c>
      <c r="BD62" s="15">
        <f>SUM(TOTAL_PEF_C!O51:O62)</f>
        <v>0</v>
      </c>
      <c r="BI62" s="15">
        <f>SUM('Billing Mo'!AH51:AH62)</f>
        <v>1246720</v>
      </c>
      <c r="BN62" s="14">
        <f>SUM('[1]Tot Retail'!$C149:$C160)</f>
        <v>29499473</v>
      </c>
      <c r="BO62" s="14">
        <f>SUM('[1]Tot Retail'!$Z149:$Z160)</f>
        <v>29268295</v>
      </c>
      <c r="BR62" s="14"/>
      <c r="BS62" s="14">
        <f t="shared" ref="BS62:BT77" si="22">AO62/AVERAGE($I51:$I62)*1000</f>
        <v>0</v>
      </c>
      <c r="BT62" s="14">
        <f t="shared" si="22"/>
        <v>133832.73249270019</v>
      </c>
      <c r="BX62" s="199">
        <f>[3]RC!$I40</f>
        <v>1120706.25</v>
      </c>
      <c r="CC62" s="199">
        <f>[3]CC!$I40</f>
        <v>125786.75</v>
      </c>
    </row>
    <row r="63" spans="1:81">
      <c r="A63" s="2">
        <v>1996</v>
      </c>
      <c r="B63" s="2">
        <v>1</v>
      </c>
      <c r="C63" s="14">
        <f t="shared" si="2"/>
        <v>0</v>
      </c>
      <c r="D63" s="14">
        <f t="shared" si="2"/>
        <v>0</v>
      </c>
      <c r="E63" s="14">
        <f t="shared" si="3"/>
        <v>0</v>
      </c>
      <c r="G63" s="15">
        <f>'Billing Mo'!Y63</f>
        <v>1134514</v>
      </c>
      <c r="H63" s="15">
        <f>'Billing Mo'!Z63</f>
        <v>127267</v>
      </c>
      <c r="I63" s="15">
        <f>'Billing Mo'!AC63</f>
        <v>15344</v>
      </c>
      <c r="K63" s="15"/>
      <c r="L63" s="15"/>
      <c r="M63" s="15"/>
      <c r="N63" s="15"/>
      <c r="O63" s="15"/>
      <c r="P63" s="15"/>
      <c r="Q63" s="15"/>
      <c r="S63" s="15">
        <f>[1]RESID!$AB161/[1]RESID!$U161*1000</f>
        <v>989.51452622370459</v>
      </c>
      <c r="T63" s="25">
        <f t="shared" si="4"/>
        <v>0</v>
      </c>
      <c r="U63" s="14"/>
      <c r="V63" s="15">
        <f>[1]COML!$AB161/[1]COML!$J161*1000</f>
        <v>4525.6432220284078</v>
      </c>
      <c r="W63" s="25">
        <f t="shared" si="5"/>
        <v>0</v>
      </c>
      <c r="X63" s="14"/>
      <c r="Y63" s="15">
        <f>[1]SPA!$AB161/[1]SPA!$F161*1000</f>
        <v>9550.8993743482806</v>
      </c>
      <c r="Z63" s="25">
        <f t="shared" si="6"/>
        <v>0</v>
      </c>
      <c r="AA63" s="14"/>
      <c r="AC63" s="14"/>
      <c r="AE63" s="15">
        <f t="shared" si="11"/>
        <v>0</v>
      </c>
      <c r="AF63" s="25">
        <f>SUM([1]RESID!$Z150:$Z161)</f>
        <v>14683461</v>
      </c>
      <c r="AJ63" s="15">
        <f t="shared" si="12"/>
        <v>0</v>
      </c>
      <c r="AK63" s="25">
        <f>SUM([1]COML!$Z150:$Z161)</f>
        <v>8547094</v>
      </c>
      <c r="AO63" s="15">
        <f t="shared" si="13"/>
        <v>0</v>
      </c>
      <c r="AP63" s="25">
        <f>SUM([1]SPA!$Z150:$Z161)</f>
        <v>2052096</v>
      </c>
      <c r="AT63" s="14">
        <f t="shared" ref="AT63:AU78" si="23">AE63/AVERAGE($G52:$G63)*1000</f>
        <v>0</v>
      </c>
      <c r="AU63" s="14">
        <f t="shared" si="23"/>
        <v>13051.921826927242</v>
      </c>
      <c r="AX63" s="14"/>
      <c r="AY63" s="14">
        <f t="shared" si="21"/>
        <v>0</v>
      </c>
      <c r="AZ63" s="14">
        <f t="shared" si="21"/>
        <v>67603.369453452498</v>
      </c>
      <c r="BD63" s="15">
        <f>SUM(TOTAL_PEF_C!O52:O63)</f>
        <v>0</v>
      </c>
      <c r="BI63" s="15">
        <f>SUM('Billing Mo'!AH52:AH63)</f>
        <v>1275338</v>
      </c>
      <c r="BN63" s="14">
        <f>SUM('[1]Tot Retail'!$C150:$C161)</f>
        <v>29872049</v>
      </c>
      <c r="BO63" s="14">
        <f>SUM('[1]Tot Retail'!$Z150:$Z161)</f>
        <v>29206538</v>
      </c>
      <c r="BR63" s="14"/>
      <c r="BS63" s="14">
        <f t="shared" si="22"/>
        <v>0</v>
      </c>
      <c r="BT63" s="14">
        <f t="shared" si="22"/>
        <v>133708.08650656184</v>
      </c>
      <c r="BX63" s="199">
        <f>[3]RC!$I41</f>
        <v>1122128.5</v>
      </c>
      <c r="CC63" s="199">
        <f>[3]CC!$I41</f>
        <v>126123.75</v>
      </c>
    </row>
    <row r="64" spans="1:81">
      <c r="A64" s="2">
        <v>1996</v>
      </c>
      <c r="B64" s="2">
        <v>2</v>
      </c>
      <c r="C64" s="14">
        <f t="shared" si="2"/>
        <v>0</v>
      </c>
      <c r="D64" s="14">
        <f t="shared" si="2"/>
        <v>0</v>
      </c>
      <c r="E64" s="14">
        <f t="shared" si="3"/>
        <v>0</v>
      </c>
      <c r="G64" s="15">
        <f>'Billing Mo'!Y64</f>
        <v>1157582</v>
      </c>
      <c r="H64" s="15">
        <f>'Billing Mo'!Z64</f>
        <v>128692</v>
      </c>
      <c r="I64" s="15">
        <f>'Billing Mo'!AC64</f>
        <v>15529</v>
      </c>
      <c r="K64" s="15"/>
      <c r="L64" s="15"/>
      <c r="M64" s="15"/>
      <c r="N64" s="15"/>
      <c r="O64" s="15"/>
      <c r="P64" s="15"/>
      <c r="Q64" s="15"/>
      <c r="S64" s="15">
        <f>[1]RESID!$AB162/[1]RESID!$U162*1000</f>
        <v>964.53556893206917</v>
      </c>
      <c r="T64" s="25">
        <f t="shared" si="4"/>
        <v>0</v>
      </c>
      <c r="U64" s="14"/>
      <c r="V64" s="15">
        <f>[1]COML!$AB162/[1]COML!$J162*1000</f>
        <v>4959.5654609973235</v>
      </c>
      <c r="W64" s="25">
        <f t="shared" si="5"/>
        <v>0</v>
      </c>
      <c r="X64" s="14"/>
      <c r="Y64" s="15">
        <f>[1]SPA!$AB162/[1]SPA!$F162*1000</f>
        <v>10458.9477751304</v>
      </c>
      <c r="Z64" s="25">
        <f t="shared" si="6"/>
        <v>0</v>
      </c>
      <c r="AA64" s="14"/>
      <c r="AC64" s="14"/>
      <c r="AE64" s="15">
        <f t="shared" si="11"/>
        <v>0</v>
      </c>
      <c r="AF64" s="25">
        <f>SUM([1]RESID!$Z151:$Z162)</f>
        <v>14705458</v>
      </c>
      <c r="AJ64" s="15">
        <f t="shared" si="12"/>
        <v>0</v>
      </c>
      <c r="AK64" s="25">
        <f>SUM([1]COML!$Z151:$Z162)</f>
        <v>8611750</v>
      </c>
      <c r="AO64" s="15">
        <f t="shared" si="13"/>
        <v>0</v>
      </c>
      <c r="AP64" s="25">
        <f>SUM([1]SPA!$Z151:$Z162)</f>
        <v>2069043</v>
      </c>
      <c r="AT64" s="14">
        <f t="shared" si="23"/>
        <v>0</v>
      </c>
      <c r="AU64" s="14">
        <f t="shared" si="23"/>
        <v>13049.686579895782</v>
      </c>
      <c r="AX64" s="14"/>
      <c r="AY64" s="14">
        <f t="shared" si="21"/>
        <v>0</v>
      </c>
      <c r="AZ64" s="14">
        <f t="shared" si="21"/>
        <v>67922.794600932801</v>
      </c>
      <c r="BD64" s="15">
        <f>SUM(TOTAL_PEF_C!O53:O64)</f>
        <v>0</v>
      </c>
      <c r="BI64" s="15">
        <f>SUM('Billing Mo'!AH53:AH64)</f>
        <v>1295637</v>
      </c>
      <c r="BN64" s="14">
        <f>SUM('[1]Tot Retail'!$C151:$C162)</f>
        <v>30079829</v>
      </c>
      <c r="BO64" s="14">
        <f>SUM('[1]Tot Retail'!$Z151:$Z162)</f>
        <v>29351692</v>
      </c>
      <c r="BR64" s="14"/>
      <c r="BS64" s="14">
        <f t="shared" si="22"/>
        <v>0</v>
      </c>
      <c r="BT64" s="14">
        <f t="shared" si="22"/>
        <v>134526.69563615479</v>
      </c>
      <c r="BX64" s="199">
        <f>[3]RC!$I42</f>
        <v>1123633.25</v>
      </c>
      <c r="CC64" s="199">
        <f>[3]CC!$I42</f>
        <v>126465.41666666667</v>
      </c>
    </row>
    <row r="65" spans="1:81">
      <c r="A65" s="2">
        <v>1996</v>
      </c>
      <c r="B65" s="2">
        <v>3</v>
      </c>
      <c r="C65" s="14">
        <f t="shared" si="2"/>
        <v>0</v>
      </c>
      <c r="D65" s="14">
        <f t="shared" si="2"/>
        <v>0</v>
      </c>
      <c r="E65" s="14">
        <f t="shared" si="3"/>
        <v>0</v>
      </c>
      <c r="G65" s="15">
        <f>'Billing Mo'!Y65</f>
        <v>1151354</v>
      </c>
      <c r="H65" s="15">
        <f>'Billing Mo'!Z65</f>
        <v>128383</v>
      </c>
      <c r="I65" s="15">
        <f>'Billing Mo'!AC65</f>
        <v>15539</v>
      </c>
      <c r="K65" s="15"/>
      <c r="L65" s="15"/>
      <c r="M65" s="15"/>
      <c r="N65" s="15"/>
      <c r="O65" s="15"/>
      <c r="P65" s="15"/>
      <c r="Q65" s="15"/>
      <c r="S65" s="15">
        <f>[1]RESID!$AB163/[1]RESID!$U163*1000</f>
        <v>883.94536057740197</v>
      </c>
      <c r="T65" s="25">
        <f t="shared" si="4"/>
        <v>0</v>
      </c>
      <c r="U65" s="14"/>
      <c r="V65" s="15">
        <f>[1]COML!$AB163/[1]COML!$J163*1000</f>
        <v>4740.0095128930898</v>
      </c>
      <c r="W65" s="25">
        <f t="shared" si="5"/>
        <v>0</v>
      </c>
      <c r="X65" s="14"/>
      <c r="Y65" s="15">
        <f>[1]SPA!$AB163/[1]SPA!$F163*1000</f>
        <v>10385.352982817427</v>
      </c>
      <c r="Z65" s="25">
        <f t="shared" si="6"/>
        <v>0</v>
      </c>
      <c r="AA65" s="14"/>
      <c r="AC65" s="14"/>
      <c r="AE65" s="15">
        <f t="shared" si="11"/>
        <v>0</v>
      </c>
      <c r="AF65" s="25">
        <f>SUM([1]RESID!$Z152:$Z163)</f>
        <v>14739449</v>
      </c>
      <c r="AJ65" s="15">
        <f t="shared" si="12"/>
        <v>0</v>
      </c>
      <c r="AK65" s="25">
        <f>SUM([1]COML!$Z152:$Z163)</f>
        <v>8619612</v>
      </c>
      <c r="AO65" s="15">
        <f t="shared" si="13"/>
        <v>0</v>
      </c>
      <c r="AP65" s="25">
        <f>SUM([1]SPA!$Z152:$Z163)</f>
        <v>2079620</v>
      </c>
      <c r="AT65" s="14">
        <f t="shared" si="23"/>
        <v>0</v>
      </c>
      <c r="AU65" s="14">
        <f t="shared" si="23"/>
        <v>13046.256861102844</v>
      </c>
      <c r="AX65" s="14"/>
      <c r="AY65" s="14">
        <f t="shared" si="21"/>
        <v>0</v>
      </c>
      <c r="AZ65" s="14">
        <f t="shared" si="21"/>
        <v>67629.243772422313</v>
      </c>
      <c r="BD65" s="15">
        <f>SUM(TOTAL_PEF_C!O54:O65)</f>
        <v>0</v>
      </c>
      <c r="BI65" s="15">
        <f>SUM('Billing Mo'!AH54:AH65)</f>
        <v>1344189</v>
      </c>
      <c r="BN65" s="14">
        <f>SUM('[1]Tot Retail'!$C152:$C163)</f>
        <v>30395299</v>
      </c>
      <c r="BO65" s="14">
        <f>SUM('[1]Tot Retail'!$Z152:$Z163)</f>
        <v>29470733</v>
      </c>
      <c r="BR65" s="14"/>
      <c r="BS65" s="14">
        <f t="shared" si="22"/>
        <v>0</v>
      </c>
      <c r="BT65" s="14">
        <f t="shared" si="22"/>
        <v>134717.31725355342</v>
      </c>
      <c r="BX65" s="199">
        <f>[3]RC!$I43</f>
        <v>1125630.4166666667</v>
      </c>
      <c r="CC65" s="199">
        <f>[3]CC!$I43</f>
        <v>126836.16666666667</v>
      </c>
    </row>
    <row r="66" spans="1:81">
      <c r="A66" s="2">
        <v>1996</v>
      </c>
      <c r="B66" s="2">
        <v>4</v>
      </c>
      <c r="C66" s="14">
        <f t="shared" si="2"/>
        <v>0</v>
      </c>
      <c r="D66" s="14">
        <f t="shared" si="2"/>
        <v>0</v>
      </c>
      <c r="E66" s="14">
        <f t="shared" si="3"/>
        <v>0</v>
      </c>
      <c r="G66" s="15">
        <f>'Billing Mo'!Y66</f>
        <v>1144162</v>
      </c>
      <c r="H66" s="15">
        <f>'Billing Mo'!Z66</f>
        <v>128622</v>
      </c>
      <c r="I66" s="15">
        <f>'Billing Mo'!AC66</f>
        <v>15613</v>
      </c>
      <c r="K66" s="15"/>
      <c r="L66" s="15"/>
      <c r="M66" s="15"/>
      <c r="N66" s="15"/>
      <c r="O66" s="15"/>
      <c r="P66" s="15"/>
      <c r="Q66" s="15"/>
      <c r="S66" s="15">
        <f>[1]RESID!$AB164/[1]RESID!$U164*1000</f>
        <v>846.8610610127206</v>
      </c>
      <c r="T66" s="25">
        <f t="shared" si="4"/>
        <v>0</v>
      </c>
      <c r="U66" s="14"/>
      <c r="V66" s="15">
        <f>[1]COML!$AB164/[1]COML!$J164*1000</f>
        <v>5312.7576818358621</v>
      </c>
      <c r="W66" s="25">
        <f t="shared" si="5"/>
        <v>0</v>
      </c>
      <c r="X66" s="14"/>
      <c r="Y66" s="15">
        <f>[1]SPA!$AB164/[1]SPA!$F164*1000</f>
        <v>11142.061102927048</v>
      </c>
      <c r="Z66" s="25">
        <f t="shared" si="6"/>
        <v>0</v>
      </c>
      <c r="AA66" s="14"/>
      <c r="AC66" s="14"/>
      <c r="AE66" s="15">
        <f t="shared" si="11"/>
        <v>0</v>
      </c>
      <c r="AF66" s="25">
        <f>SUM([1]RESID!$Z153:$Z164)</f>
        <v>14691797</v>
      </c>
      <c r="AJ66" s="15">
        <f t="shared" si="12"/>
        <v>0</v>
      </c>
      <c r="AK66" s="25">
        <f>SUM([1]COML!$Z153:$Z164)</f>
        <v>8613682</v>
      </c>
      <c r="AO66" s="15">
        <f t="shared" si="13"/>
        <v>0</v>
      </c>
      <c r="AP66" s="25">
        <f>SUM([1]SPA!$Z153:$Z164)</f>
        <v>2086011</v>
      </c>
      <c r="AT66" s="14">
        <f t="shared" si="23"/>
        <v>0</v>
      </c>
      <c r="AU66" s="14">
        <f t="shared" si="23"/>
        <v>13036.829122257976</v>
      </c>
      <c r="AX66" s="14"/>
      <c r="AY66" s="14">
        <f t="shared" si="21"/>
        <v>0</v>
      </c>
      <c r="AZ66" s="14">
        <f t="shared" si="21"/>
        <v>67710.483891570664</v>
      </c>
      <c r="BD66" s="15">
        <f>SUM(TOTAL_PEF_C!O55:O66)</f>
        <v>0</v>
      </c>
      <c r="BI66" s="15">
        <f>SUM('Billing Mo'!AH55:AH66)</f>
        <v>1380343</v>
      </c>
      <c r="BN66" s="14">
        <f>SUM('[1]Tot Retail'!$C153:$C164)</f>
        <v>30443959</v>
      </c>
      <c r="BO66" s="14">
        <f>SUM('[1]Tot Retail'!$Z153:$Z164)</f>
        <v>29429740</v>
      </c>
      <c r="BR66" s="14"/>
      <c r="BS66" s="14">
        <f t="shared" si="22"/>
        <v>0</v>
      </c>
      <c r="BT66" s="14">
        <f t="shared" si="22"/>
        <v>135306.62746009525</v>
      </c>
      <c r="BX66" s="199">
        <f>[3]RC!$I44</f>
        <v>1127182.75</v>
      </c>
      <c r="CC66" s="199">
        <f>[3]CC!$I44</f>
        <v>127208</v>
      </c>
    </row>
    <row r="67" spans="1:81">
      <c r="A67" s="2">
        <v>1996</v>
      </c>
      <c r="B67" s="2">
        <v>5</v>
      </c>
      <c r="C67" s="14">
        <f t="shared" si="2"/>
        <v>0</v>
      </c>
      <c r="D67" s="14">
        <f t="shared" si="2"/>
        <v>0</v>
      </c>
      <c r="E67" s="14">
        <f t="shared" si="3"/>
        <v>0</v>
      </c>
      <c r="G67" s="15">
        <f>'Billing Mo'!Y67</f>
        <v>1111360</v>
      </c>
      <c r="H67" s="15">
        <f>'Billing Mo'!Z67</f>
        <v>125862</v>
      </c>
      <c r="I67" s="15">
        <f>'Billing Mo'!AC67</f>
        <v>15222</v>
      </c>
      <c r="K67" s="15"/>
      <c r="L67" s="15"/>
      <c r="M67" s="15"/>
      <c r="N67" s="15"/>
      <c r="O67" s="15"/>
      <c r="P67" s="15"/>
      <c r="Q67" s="15"/>
      <c r="S67" s="15">
        <f>[1]RESID!$AB165/[1]RESID!$U165*1000</f>
        <v>883.29521676916579</v>
      </c>
      <c r="T67" s="25">
        <f t="shared" si="4"/>
        <v>0</v>
      </c>
      <c r="U67" s="14"/>
      <c r="V67" s="15">
        <f>[1]COML!$AB165/[1]COML!$J165*1000</f>
        <v>5331.9187962444821</v>
      </c>
      <c r="W67" s="25">
        <f t="shared" si="5"/>
        <v>0</v>
      </c>
      <c r="X67" s="14"/>
      <c r="Y67" s="15">
        <f>[1]SPA!$AB165/[1]SPA!$F165*1000</f>
        <v>11621.863092891868</v>
      </c>
      <c r="Z67" s="25">
        <f t="shared" si="6"/>
        <v>0</v>
      </c>
      <c r="AA67" s="14"/>
      <c r="AC67" s="14"/>
      <c r="AE67" s="15">
        <f t="shared" si="11"/>
        <v>0</v>
      </c>
      <c r="AF67" s="25">
        <f>SUM([1]RESID!$Z154:$Z165)</f>
        <v>14677633</v>
      </c>
      <c r="AJ67" s="15">
        <f t="shared" si="12"/>
        <v>0</v>
      </c>
      <c r="AK67" s="25">
        <f>SUM([1]COML!$Z154:$Z165)</f>
        <v>8628369</v>
      </c>
      <c r="AO67" s="15">
        <f t="shared" si="13"/>
        <v>0</v>
      </c>
      <c r="AP67" s="25">
        <f>SUM([1]SPA!$Z154:$Z165)</f>
        <v>2100856</v>
      </c>
      <c r="AT67" s="14">
        <f t="shared" si="23"/>
        <v>0</v>
      </c>
      <c r="AU67" s="14">
        <f t="shared" si="23"/>
        <v>13008.366845471928</v>
      </c>
      <c r="AX67" s="14"/>
      <c r="AY67" s="14">
        <f t="shared" si="21"/>
        <v>0</v>
      </c>
      <c r="AZ67" s="14">
        <f t="shared" si="21"/>
        <v>67693.436431261754</v>
      </c>
      <c r="BD67" s="15">
        <f>SUM(TOTAL_PEF_C!O56:O67)</f>
        <v>0</v>
      </c>
      <c r="BI67" s="15">
        <f>SUM('Billing Mo'!AH56:AH67)</f>
        <v>1404337</v>
      </c>
      <c r="BN67" s="14">
        <f>SUM('[1]Tot Retail'!$C154:$C165)</f>
        <v>30375406</v>
      </c>
      <c r="BO67" s="14">
        <f>SUM('[1]Tot Retail'!$Z154:$Z165)</f>
        <v>29495652</v>
      </c>
      <c r="BR67" s="14"/>
      <c r="BS67" s="14">
        <f t="shared" si="22"/>
        <v>0</v>
      </c>
      <c r="BT67" s="14">
        <f t="shared" si="22"/>
        <v>136276.16030790188</v>
      </c>
      <c r="BX67" s="199">
        <f>[3]RC!$I45</f>
        <v>1129643.8333333333</v>
      </c>
      <c r="CC67" s="199">
        <f>[3]CC!$I45</f>
        <v>127630.5</v>
      </c>
    </row>
    <row r="68" spans="1:81">
      <c r="A68" s="2">
        <v>1996</v>
      </c>
      <c r="B68" s="2">
        <v>6</v>
      </c>
      <c r="C68" s="14">
        <f t="shared" ref="C68:D103" si="24">ROUND(K68/G68*1000,0)</f>
        <v>0</v>
      </c>
      <c r="D68" s="14">
        <f t="shared" si="24"/>
        <v>0</v>
      </c>
      <c r="E68" s="14">
        <f t="shared" ref="E68:E114" si="25">ROUND(Q68/I68*1000,0)</f>
        <v>0</v>
      </c>
      <c r="G68" s="15">
        <f>'Billing Mo'!Y68</f>
        <v>1154834</v>
      </c>
      <c r="H68" s="15">
        <f>'Billing Mo'!Z68</f>
        <v>132255</v>
      </c>
      <c r="I68" s="15">
        <f>'Billing Mo'!AC68</f>
        <v>15943</v>
      </c>
      <c r="K68" s="15"/>
      <c r="L68" s="15"/>
      <c r="M68" s="15"/>
      <c r="N68" s="15"/>
      <c r="O68" s="15"/>
      <c r="P68" s="15"/>
      <c r="Q68" s="15"/>
      <c r="S68" s="15">
        <f>[1]RESID!$AB166/[1]RESID!$U166*1000</f>
        <v>1246.3147356434667</v>
      </c>
      <c r="T68" s="25">
        <f t="shared" ref="T68:T131" si="26">C68</f>
        <v>0</v>
      </c>
      <c r="U68" s="14"/>
      <c r="V68" s="15">
        <f>[1]COML!$AB166/[1]COML!$J166*1000</f>
        <v>6573.554976097349</v>
      </c>
      <c r="W68" s="25">
        <f t="shared" ref="W68:W131" si="27">D68</f>
        <v>0</v>
      </c>
      <c r="X68" s="14"/>
      <c r="Y68" s="15">
        <f>[1]SPA!$AB166/[1]SPA!$F166*1000</f>
        <v>12543.937778335319</v>
      </c>
      <c r="Z68" s="25">
        <f t="shared" ref="Z68:Z131" si="28">E68</f>
        <v>0</v>
      </c>
      <c r="AA68" s="14"/>
      <c r="AC68" s="14"/>
      <c r="AE68" s="15">
        <f t="shared" si="11"/>
        <v>0</v>
      </c>
      <c r="AF68" s="25">
        <f>SUM([1]RESID!$Z155:$Z166)</f>
        <v>14691468</v>
      </c>
      <c r="AJ68" s="15">
        <f t="shared" si="12"/>
        <v>0</v>
      </c>
      <c r="AK68" s="25">
        <f>SUM([1]COML!$Z155:$Z166)</f>
        <v>8694487</v>
      </c>
      <c r="AO68" s="15">
        <f t="shared" si="13"/>
        <v>0</v>
      </c>
      <c r="AP68" s="25">
        <f>SUM([1]SPA!$Z155:$Z166)</f>
        <v>2115988</v>
      </c>
      <c r="AT68" s="14">
        <f t="shared" si="23"/>
        <v>0</v>
      </c>
      <c r="AU68" s="14">
        <f t="shared" si="23"/>
        <v>12982.608371634878</v>
      </c>
      <c r="AX68" s="14"/>
      <c r="AY68" s="14">
        <f t="shared" si="21"/>
        <v>0</v>
      </c>
      <c r="AZ68" s="14">
        <f t="shared" si="21"/>
        <v>67960.19072185093</v>
      </c>
      <c r="BD68" s="15">
        <f>SUM(TOTAL_PEF_C!O57:O68)</f>
        <v>0</v>
      </c>
      <c r="BI68" s="15">
        <f>SUM('Billing Mo'!AH57:AH68)</f>
        <v>1423535</v>
      </c>
      <c r="BN68" s="14">
        <f>SUM('[1]Tot Retail'!$C155:$C166)</f>
        <v>30467510</v>
      </c>
      <c r="BO68" s="14">
        <f>SUM('[1]Tot Retail'!$Z155:$Z166)</f>
        <v>29632187</v>
      </c>
      <c r="BR68" s="14"/>
      <c r="BS68" s="14">
        <f t="shared" si="22"/>
        <v>0</v>
      </c>
      <c r="BT68" s="14">
        <f t="shared" si="22"/>
        <v>136839.79758459574</v>
      </c>
      <c r="BX68" s="199">
        <f>[3]RC!$I46</f>
        <v>1131429.8333333333</v>
      </c>
      <c r="CC68" s="199">
        <f>[3]CC!$I46</f>
        <v>127917.41666666667</v>
      </c>
    </row>
    <row r="69" spans="1:81">
      <c r="A69" s="2">
        <v>1996</v>
      </c>
      <c r="B69" s="2">
        <v>7</v>
      </c>
      <c r="C69" s="14">
        <f t="shared" si="24"/>
        <v>0</v>
      </c>
      <c r="D69" s="14">
        <f t="shared" si="24"/>
        <v>0</v>
      </c>
      <c r="E69" s="14">
        <f t="shared" si="25"/>
        <v>0</v>
      </c>
      <c r="G69" s="15">
        <f>'Billing Mo'!Y69</f>
        <v>1099235</v>
      </c>
      <c r="H69" s="15">
        <f>'Billing Mo'!Z69</f>
        <v>126049</v>
      </c>
      <c r="I69" s="15">
        <f>'Billing Mo'!AC69</f>
        <v>15231</v>
      </c>
      <c r="K69" s="15"/>
      <c r="L69" s="15"/>
      <c r="M69" s="15"/>
      <c r="N69" s="15"/>
      <c r="O69" s="15"/>
      <c r="P69" s="15"/>
      <c r="Q69" s="15"/>
      <c r="S69" s="15">
        <f>[1]RESID!$AB167/[1]RESID!$U167*1000</f>
        <v>1315.5418992530331</v>
      </c>
      <c r="T69" s="25">
        <f t="shared" si="26"/>
        <v>0</v>
      </c>
      <c r="U69" s="14"/>
      <c r="V69" s="15">
        <f>[1]COML!$AB167/[1]COML!$J167*1000</f>
        <v>6378.2778700253284</v>
      </c>
      <c r="W69" s="25">
        <f t="shared" si="27"/>
        <v>0</v>
      </c>
      <c r="X69" s="14"/>
      <c r="Y69" s="15">
        <f>[1]SPA!$AB167/[1]SPA!$F167*1000</f>
        <v>12508.961985424463</v>
      </c>
      <c r="Z69" s="25">
        <f t="shared" si="28"/>
        <v>0</v>
      </c>
      <c r="AA69" s="14"/>
      <c r="AC69" s="14"/>
      <c r="AE69" s="15">
        <f t="shared" si="11"/>
        <v>0</v>
      </c>
      <c r="AF69" s="25">
        <f>SUM([1]RESID!$Z156:$Z167)</f>
        <v>14645624</v>
      </c>
      <c r="AJ69" s="15">
        <f t="shared" si="12"/>
        <v>0</v>
      </c>
      <c r="AK69" s="25">
        <f>SUM([1]COML!$Z156:$Z167)</f>
        <v>8721072</v>
      </c>
      <c r="AO69" s="15">
        <f t="shared" si="13"/>
        <v>0</v>
      </c>
      <c r="AP69" s="25">
        <f>SUM([1]SPA!$Z156:$Z167)</f>
        <v>2129496</v>
      </c>
      <c r="AT69" s="14">
        <f t="shared" si="23"/>
        <v>0</v>
      </c>
      <c r="AU69" s="14">
        <f t="shared" si="23"/>
        <v>12936.559017499385</v>
      </c>
      <c r="AX69" s="14"/>
      <c r="AY69" s="14">
        <f t="shared" si="21"/>
        <v>0</v>
      </c>
      <c r="AZ69" s="14">
        <f t="shared" si="21"/>
        <v>68099.85710158282</v>
      </c>
      <c r="BD69" s="15">
        <f>SUM(TOTAL_PEF_C!O58:O69)</f>
        <v>0</v>
      </c>
      <c r="BI69" s="15">
        <f>SUM('Billing Mo'!AH58:AH69)</f>
        <v>1453067</v>
      </c>
      <c r="BN69" s="14">
        <f>SUM('[1]Tot Retail'!$C156:$C167)</f>
        <v>30546484</v>
      </c>
      <c r="BO69" s="14">
        <f>SUM('[1]Tot Retail'!$Z156:$Z167)</f>
        <v>29662300</v>
      </c>
      <c r="BR69" s="14"/>
      <c r="BS69" s="14">
        <f t="shared" si="22"/>
        <v>0</v>
      </c>
      <c r="BT69" s="14">
        <f t="shared" si="22"/>
        <v>137765.32301106805</v>
      </c>
      <c r="BX69" s="199">
        <f>[3]RC!$I47</f>
        <v>1133172.3333333333</v>
      </c>
      <c r="CC69" s="199">
        <f>[3]CC!$I47</f>
        <v>128326.25</v>
      </c>
    </row>
    <row r="70" spans="1:81">
      <c r="A70" s="2">
        <v>1996</v>
      </c>
      <c r="B70" s="2">
        <v>8</v>
      </c>
      <c r="C70" s="14">
        <f t="shared" si="24"/>
        <v>0</v>
      </c>
      <c r="D70" s="14">
        <f t="shared" si="24"/>
        <v>0</v>
      </c>
      <c r="E70" s="14">
        <f t="shared" si="25"/>
        <v>0</v>
      </c>
      <c r="G70" s="15">
        <f>'Billing Mo'!Y70</f>
        <v>1151569</v>
      </c>
      <c r="H70" s="15">
        <f>'Billing Mo'!Z70</f>
        <v>132213</v>
      </c>
      <c r="I70" s="15">
        <f>'Billing Mo'!AC70</f>
        <v>16027</v>
      </c>
      <c r="K70" s="15"/>
      <c r="L70" s="15"/>
      <c r="M70" s="15"/>
      <c r="N70" s="15"/>
      <c r="O70" s="15"/>
      <c r="P70" s="15"/>
      <c r="Q70" s="15"/>
      <c r="S70" s="15">
        <f>[1]RESID!$AB168/[1]RESID!$U168*1000</f>
        <v>1463.3704060825164</v>
      </c>
      <c r="T70" s="25">
        <f t="shared" si="26"/>
        <v>0</v>
      </c>
      <c r="U70" s="14"/>
      <c r="V70" s="15">
        <f>[1]COML!$AB168/[1]COML!$J168*1000</f>
        <v>6846.129218659712</v>
      </c>
      <c r="W70" s="25">
        <f t="shared" si="27"/>
        <v>0</v>
      </c>
      <c r="X70" s="14"/>
      <c r="Y70" s="15">
        <f>[1]SPA!$AB168/[1]SPA!$F168*1000</f>
        <v>12497.535408997317</v>
      </c>
      <c r="Z70" s="25">
        <f t="shared" si="28"/>
        <v>0</v>
      </c>
      <c r="AA70" s="14"/>
      <c r="AC70" s="14"/>
      <c r="AE70" s="15">
        <f t="shared" si="11"/>
        <v>0</v>
      </c>
      <c r="AF70" s="25">
        <f>SUM([1]RESID!$Z157:$Z168)</f>
        <v>14713686</v>
      </c>
      <c r="AJ70" s="15">
        <f t="shared" si="12"/>
        <v>0</v>
      </c>
      <c r="AK70" s="25">
        <f>SUM([1]COML!$Z157:$Z168)</f>
        <v>8762065</v>
      </c>
      <c r="AO70" s="15">
        <f t="shared" si="13"/>
        <v>0</v>
      </c>
      <c r="AP70" s="25">
        <f>SUM([1]SPA!$Z157:$Z168)</f>
        <v>2147451</v>
      </c>
      <c r="AT70" s="14">
        <f t="shared" si="23"/>
        <v>0</v>
      </c>
      <c r="AU70" s="14">
        <f t="shared" si="23"/>
        <v>12943.350593652749</v>
      </c>
      <c r="AX70" s="14"/>
      <c r="AY70" s="14">
        <f t="shared" si="21"/>
        <v>0</v>
      </c>
      <c r="AZ70" s="14">
        <f t="shared" si="21"/>
        <v>68119.951487634797</v>
      </c>
      <c r="BD70" s="15">
        <f>SUM(TOTAL_PEF_C!O59:O70)</f>
        <v>0</v>
      </c>
      <c r="BI70" s="15">
        <f>SUM('Billing Mo'!AH59:AH70)</f>
        <v>1471280</v>
      </c>
      <c r="BN70" s="14">
        <f>SUM('[1]Tot Retail'!$C157:$C168)</f>
        <v>30864285</v>
      </c>
      <c r="BO70" s="14">
        <f>SUM('[1]Tot Retail'!$Z157:$Z168)</f>
        <v>29830396</v>
      </c>
      <c r="BR70" s="14"/>
      <c r="BS70" s="14">
        <f t="shared" si="22"/>
        <v>0</v>
      </c>
      <c r="BT70" s="14">
        <f t="shared" si="22"/>
        <v>138230.12058533233</v>
      </c>
      <c r="BX70" s="199">
        <f>[3]RC!$I48</f>
        <v>1134572.4166666667</v>
      </c>
      <c r="CC70" s="199">
        <f>[3]CC!$I48</f>
        <v>128375.25</v>
      </c>
    </row>
    <row r="71" spans="1:81">
      <c r="A71" s="2">
        <v>1996</v>
      </c>
      <c r="B71" s="2">
        <v>9</v>
      </c>
      <c r="C71" s="14">
        <f t="shared" si="24"/>
        <v>0</v>
      </c>
      <c r="D71" s="14">
        <f t="shared" si="24"/>
        <v>0</v>
      </c>
      <c r="E71" s="14">
        <f t="shared" si="25"/>
        <v>0</v>
      </c>
      <c r="G71" s="15">
        <f>'Billing Mo'!Y71</f>
        <v>1134334</v>
      </c>
      <c r="H71" s="15">
        <f>'Billing Mo'!Z71</f>
        <v>130252</v>
      </c>
      <c r="I71" s="15">
        <f>'Billing Mo'!AC71</f>
        <v>15886</v>
      </c>
      <c r="K71" s="15"/>
      <c r="L71" s="15"/>
      <c r="M71" s="15"/>
      <c r="N71" s="15"/>
      <c r="O71" s="15"/>
      <c r="P71" s="15"/>
      <c r="Q71" s="15"/>
      <c r="S71" s="15">
        <f>[1]RESID!$AB169/[1]RESID!$U169*1000</f>
        <v>1409.717985746553</v>
      </c>
      <c r="T71" s="25">
        <f t="shared" si="26"/>
        <v>0</v>
      </c>
      <c r="U71" s="14"/>
      <c r="V71" s="15">
        <f>[1]COML!$AB169/[1]COML!$J169*1000</f>
        <v>6590.2804485946808</v>
      </c>
      <c r="W71" s="25">
        <f t="shared" si="27"/>
        <v>0</v>
      </c>
      <c r="X71" s="14"/>
      <c r="Y71" s="15">
        <f>[1]SPA!$AB169/[1]SPA!$F169*1000</f>
        <v>13208.611355910865</v>
      </c>
      <c r="Z71" s="25">
        <f t="shared" si="28"/>
        <v>0</v>
      </c>
      <c r="AA71" s="14"/>
      <c r="AC71" s="14"/>
      <c r="AE71" s="15">
        <f t="shared" si="11"/>
        <v>0</v>
      </c>
      <c r="AF71" s="25">
        <f>SUM([1]RESID!$Z158:$Z169)</f>
        <v>14726918</v>
      </c>
      <c r="AJ71" s="15">
        <f t="shared" si="12"/>
        <v>0</v>
      </c>
      <c r="AK71" s="25">
        <f>SUM([1]COML!$Z158:$Z169)</f>
        <v>8746097</v>
      </c>
      <c r="AO71" s="15">
        <f t="shared" si="13"/>
        <v>0</v>
      </c>
      <c r="AP71" s="25">
        <f>SUM([1]SPA!$Z158:$Z169)</f>
        <v>2144750</v>
      </c>
      <c r="AT71" s="14">
        <f t="shared" si="23"/>
        <v>0</v>
      </c>
      <c r="AU71" s="14">
        <f t="shared" si="23"/>
        <v>12954.089341668318</v>
      </c>
      <c r="AX71" s="14"/>
      <c r="AY71" s="14">
        <f t="shared" si="21"/>
        <v>0</v>
      </c>
      <c r="AZ71" s="14">
        <f t="shared" si="21"/>
        <v>67980.350740830705</v>
      </c>
      <c r="BD71" s="15">
        <f>SUM(TOTAL_PEF_C!O60:O71)</f>
        <v>0</v>
      </c>
      <c r="BI71" s="15">
        <f>SUM('Billing Mo'!AH60:AH71)</f>
        <v>1507272</v>
      </c>
      <c r="BN71" s="14">
        <f>SUM('[1]Tot Retail'!$C158:$C169)</f>
        <v>30792538</v>
      </c>
      <c r="BO71" s="14">
        <f>SUM('[1]Tot Retail'!$Z158:$Z169)</f>
        <v>29852253</v>
      </c>
      <c r="BR71" s="14"/>
      <c r="BS71" s="14">
        <f t="shared" si="22"/>
        <v>0</v>
      </c>
      <c r="BT71" s="14">
        <f t="shared" si="22"/>
        <v>137824.11721235098</v>
      </c>
      <c r="BX71" s="199">
        <f>[3]RC!$I49</f>
        <v>1136086.5833333333</v>
      </c>
      <c r="CC71" s="199">
        <f>[3]CC!$I49</f>
        <v>128566.08333333333</v>
      </c>
    </row>
    <row r="72" spans="1:81">
      <c r="A72" s="2">
        <v>1996</v>
      </c>
      <c r="B72" s="2">
        <v>10</v>
      </c>
      <c r="C72" s="14">
        <f t="shared" si="24"/>
        <v>0</v>
      </c>
      <c r="D72" s="14">
        <f t="shared" si="24"/>
        <v>0</v>
      </c>
      <c r="E72" s="14">
        <f t="shared" si="25"/>
        <v>0</v>
      </c>
      <c r="G72" s="15">
        <f>'Billing Mo'!Y72</f>
        <v>1123321</v>
      </c>
      <c r="H72" s="15">
        <f>'Billing Mo'!Z72</f>
        <v>128577</v>
      </c>
      <c r="I72" s="15">
        <f>'Billing Mo'!AC72</f>
        <v>15717</v>
      </c>
      <c r="K72" s="15"/>
      <c r="L72" s="15"/>
      <c r="M72" s="15"/>
      <c r="N72" s="15"/>
      <c r="O72" s="15"/>
      <c r="P72" s="15"/>
      <c r="Q72" s="15"/>
      <c r="S72" s="15">
        <f>[1]RESID!$AB170/[1]RESID!$U170*1000</f>
        <v>1159.7627725192449</v>
      </c>
      <c r="T72" s="25">
        <f t="shared" si="26"/>
        <v>0</v>
      </c>
      <c r="U72" s="14"/>
      <c r="V72" s="15">
        <f>[1]COML!$AB170/[1]COML!$J170*1000</f>
        <v>6008.7580166885045</v>
      </c>
      <c r="W72" s="25">
        <f t="shared" si="27"/>
        <v>0</v>
      </c>
      <c r="X72" s="14"/>
      <c r="Y72" s="15">
        <f>[1]SPA!$AB170/[1]SPA!$F170*1000</f>
        <v>13813.832156263919</v>
      </c>
      <c r="Z72" s="25">
        <f t="shared" si="28"/>
        <v>0</v>
      </c>
      <c r="AA72" s="14"/>
      <c r="AC72" s="14"/>
      <c r="AE72" s="15">
        <f t="shared" si="11"/>
        <v>0</v>
      </c>
      <c r="AF72" s="25">
        <f>SUM([1]RESID!$Z159:$Z170)</f>
        <v>14730753</v>
      </c>
      <c r="AJ72" s="15">
        <f t="shared" si="12"/>
        <v>0</v>
      </c>
      <c r="AK72" s="25">
        <f>SUM([1]COML!$Z159:$Z170)</f>
        <v>8775317</v>
      </c>
      <c r="AO72" s="15">
        <f t="shared" si="13"/>
        <v>0</v>
      </c>
      <c r="AP72" s="25">
        <f>SUM([1]SPA!$Z159:$Z170)</f>
        <v>2177387</v>
      </c>
      <c r="AT72" s="14">
        <f t="shared" si="23"/>
        <v>0</v>
      </c>
      <c r="AU72" s="14">
        <f t="shared" si="23"/>
        <v>12950.572676025486</v>
      </c>
      <c r="AX72" s="14"/>
      <c r="AY72" s="14">
        <f t="shared" si="21"/>
        <v>0</v>
      </c>
      <c r="AZ72" s="14">
        <f t="shared" si="21"/>
        <v>68154.669914845334</v>
      </c>
      <c r="BD72" s="15">
        <f>SUM(TOTAL_PEF_C!O61:O72)</f>
        <v>0</v>
      </c>
      <c r="BI72" s="15">
        <f>SUM('Billing Mo'!AH61:AH72)</f>
        <v>1515122</v>
      </c>
      <c r="BN72" s="14">
        <f>SUM('[1]Tot Retail'!$C159:$C170)</f>
        <v>30647907</v>
      </c>
      <c r="BO72" s="14">
        <f>SUM('[1]Tot Retail'!$Z159:$Z170)</f>
        <v>29925539</v>
      </c>
      <c r="BR72" s="14"/>
      <c r="BS72" s="14">
        <f t="shared" si="22"/>
        <v>0</v>
      </c>
      <c r="BT72" s="14">
        <f t="shared" si="22"/>
        <v>139720.88596087825</v>
      </c>
      <c r="BX72" s="199">
        <f>[3]RC!$I50</f>
        <v>1137785.1666666667</v>
      </c>
      <c r="CC72" s="199">
        <f>[3]CC!$I50</f>
        <v>128821.41666666667</v>
      </c>
    </row>
    <row r="73" spans="1:81">
      <c r="A73" s="2">
        <v>1996</v>
      </c>
      <c r="B73" s="2">
        <v>11</v>
      </c>
      <c r="C73" s="14">
        <f t="shared" si="24"/>
        <v>0</v>
      </c>
      <c r="D73" s="14">
        <f t="shared" si="24"/>
        <v>0</v>
      </c>
      <c r="E73" s="14">
        <f t="shared" si="25"/>
        <v>0</v>
      </c>
      <c r="G73" s="15">
        <f>'Billing Mo'!Y73</f>
        <v>1172051</v>
      </c>
      <c r="H73" s="15">
        <f>'Billing Mo'!Z73</f>
        <v>134299</v>
      </c>
      <c r="I73" s="15">
        <f>'Billing Mo'!AC73</f>
        <v>16261</v>
      </c>
      <c r="K73" s="15"/>
      <c r="L73" s="15"/>
      <c r="M73" s="15"/>
      <c r="N73" s="15"/>
      <c r="O73" s="15"/>
      <c r="P73" s="15"/>
      <c r="Q73" s="15"/>
      <c r="S73" s="15">
        <f>[1]RESID!$AB171/[1]RESID!$U171*1000</f>
        <v>927.28267959854293</v>
      </c>
      <c r="T73" s="25">
        <f t="shared" si="26"/>
        <v>0</v>
      </c>
      <c r="U73" s="14"/>
      <c r="V73" s="15">
        <f>[1]COML!$AB171/[1]COML!$J171*1000</f>
        <v>5823.951231496837</v>
      </c>
      <c r="W73" s="25">
        <f t="shared" si="27"/>
        <v>0</v>
      </c>
      <c r="X73" s="14"/>
      <c r="Y73" s="15">
        <f>[1]SPA!$AB171/[1]SPA!$F171*1000</f>
        <v>11976.077731996802</v>
      </c>
      <c r="Z73" s="25">
        <f t="shared" si="28"/>
        <v>0</v>
      </c>
      <c r="AA73" s="14"/>
      <c r="AC73" s="14"/>
      <c r="AE73" s="15">
        <f t="shared" si="11"/>
        <v>0</v>
      </c>
      <c r="AF73" s="25">
        <f>SUM([1]RESID!$Z160:$Z171)</f>
        <v>14763021</v>
      </c>
      <c r="AJ73" s="15">
        <f t="shared" si="12"/>
        <v>0</v>
      </c>
      <c r="AK73" s="25">
        <f>SUM([1]COML!$Z160:$Z171)</f>
        <v>8798484</v>
      </c>
      <c r="AO73" s="15">
        <f t="shared" si="13"/>
        <v>0</v>
      </c>
      <c r="AP73" s="25">
        <f>SUM([1]SPA!$Z160:$Z171)</f>
        <v>2191454</v>
      </c>
      <c r="AT73" s="14">
        <f t="shared" si="23"/>
        <v>0</v>
      </c>
      <c r="AU73" s="14">
        <f t="shared" si="23"/>
        <v>12967.470475066992</v>
      </c>
      <c r="AX73" s="14"/>
      <c r="AY73" s="14">
        <f t="shared" si="21"/>
        <v>0</v>
      </c>
      <c r="AZ73" s="14">
        <f t="shared" si="21"/>
        <v>68180.989724594328</v>
      </c>
      <c r="BD73" s="15">
        <f>SUM(TOTAL_PEF_C!O62:O73)</f>
        <v>0</v>
      </c>
      <c r="BI73" s="15">
        <f>SUM('Billing Mo'!AH62:AH73)</f>
        <v>1552126</v>
      </c>
      <c r="BN73" s="14">
        <f>SUM('[1]Tot Retail'!$C160:$C171)</f>
        <v>30711364</v>
      </c>
      <c r="BO73" s="14">
        <f>SUM('[1]Tot Retail'!$Z160:$Z171)</f>
        <v>30042386</v>
      </c>
      <c r="BR73" s="14"/>
      <c r="BS73" s="14">
        <f t="shared" si="22"/>
        <v>0</v>
      </c>
      <c r="BT73" s="14">
        <f t="shared" si="22"/>
        <v>140178.29424307036</v>
      </c>
      <c r="BX73" s="199">
        <f>[3]RC!$I51</f>
        <v>1138864.75</v>
      </c>
      <c r="CC73" s="199">
        <f>[3]CC!$I51</f>
        <v>128998.5</v>
      </c>
    </row>
    <row r="74" spans="1:81">
      <c r="A74" s="2">
        <v>1996</v>
      </c>
      <c r="B74" s="2">
        <v>12</v>
      </c>
      <c r="C74" s="14">
        <f t="shared" si="24"/>
        <v>0</v>
      </c>
      <c r="D74" s="14">
        <f t="shared" si="24"/>
        <v>0</v>
      </c>
      <c r="E74" s="14">
        <f t="shared" si="25"/>
        <v>0</v>
      </c>
      <c r="G74" s="15">
        <f>'Billing Mo'!Y74</f>
        <v>1165740</v>
      </c>
      <c r="H74" s="15">
        <f>'Billing Mo'!Z74</f>
        <v>130814</v>
      </c>
      <c r="I74" s="15">
        <f>'Billing Mo'!AC74</f>
        <v>16059</v>
      </c>
      <c r="K74" s="15"/>
      <c r="L74" s="15"/>
      <c r="M74" s="15"/>
      <c r="N74" s="15"/>
      <c r="O74" s="15"/>
      <c r="P74" s="15"/>
      <c r="Q74" s="15"/>
      <c r="S74" s="15">
        <f>[1]RESID!$AB172/[1]RESID!$U172*1000</f>
        <v>941.74973904970489</v>
      </c>
      <c r="T74" s="25">
        <f t="shared" si="26"/>
        <v>0</v>
      </c>
      <c r="U74" s="14"/>
      <c r="V74" s="15">
        <f>[1]COML!$AB172/[1]COML!$J172*1000</f>
        <v>5205.3192456948827</v>
      </c>
      <c r="W74" s="25">
        <f t="shared" si="27"/>
        <v>0</v>
      </c>
      <c r="X74" s="14"/>
      <c r="Y74" s="15">
        <f>[1]SPA!$AB172/[1]SPA!$F172*1000</f>
        <v>11377.171679432093</v>
      </c>
      <c r="Z74" s="25">
        <f t="shared" si="28"/>
        <v>0</v>
      </c>
      <c r="AA74" s="14"/>
      <c r="AC74" s="14"/>
      <c r="AE74" s="15">
        <f t="shared" si="11"/>
        <v>0</v>
      </c>
      <c r="AF74" s="25">
        <f>SUM([1]RESID!$Z161:$Z172)</f>
        <v>14852016</v>
      </c>
      <c r="AJ74" s="15">
        <f t="shared" si="12"/>
        <v>0</v>
      </c>
      <c r="AK74" s="25">
        <f>SUM([1]COML!$Z161:$Z172)</f>
        <v>8838991</v>
      </c>
      <c r="AO74" s="15">
        <f t="shared" si="13"/>
        <v>0</v>
      </c>
      <c r="AP74" s="25">
        <f>SUM([1]SPA!$Z161:$Z172)</f>
        <v>2216416</v>
      </c>
      <c r="AT74" s="14">
        <f t="shared" si="23"/>
        <v>0</v>
      </c>
      <c r="AU74" s="14">
        <f t="shared" si="23"/>
        <v>13009.011933965818</v>
      </c>
      <c r="AX74" s="14"/>
      <c r="AY74" s="14">
        <f t="shared" si="21"/>
        <v>0</v>
      </c>
      <c r="AZ74" s="14">
        <f t="shared" si="21"/>
        <v>68286.175428205388</v>
      </c>
      <c r="BD74" s="15">
        <f>SUM(TOTAL_PEF_C!O63:O74)</f>
        <v>0</v>
      </c>
      <c r="BI74" s="15">
        <f>SUM('Billing Mo'!AH63:AH74)</f>
        <v>1511488</v>
      </c>
      <c r="BN74" s="14">
        <f>SUM('[1]Tot Retail'!$C161:$C172)</f>
        <v>30784796</v>
      </c>
      <c r="BO74" s="14">
        <f>SUM('[1]Tot Retail'!$Z161:$Z172)</f>
        <v>30157405</v>
      </c>
      <c r="BR74" s="14"/>
      <c r="BS74" s="14">
        <f t="shared" si="22"/>
        <v>0</v>
      </c>
      <c r="BT74" s="14">
        <f t="shared" si="22"/>
        <v>141194.72742619619</v>
      </c>
      <c r="BX74" s="199">
        <f>[3]RC!$I52</f>
        <v>1141404.3333333333</v>
      </c>
      <c r="CC74" s="199">
        <f>[3]CC!$I52</f>
        <v>129390.41666666667</v>
      </c>
    </row>
    <row r="75" spans="1:81">
      <c r="A75" s="2">
        <v>1997</v>
      </c>
      <c r="B75" s="2">
        <v>1</v>
      </c>
      <c r="C75" s="14">
        <f t="shared" si="24"/>
        <v>0</v>
      </c>
      <c r="D75" s="14">
        <f t="shared" si="24"/>
        <v>0</v>
      </c>
      <c r="E75" s="14">
        <f t="shared" si="25"/>
        <v>0</v>
      </c>
      <c r="G75" s="15">
        <f>'Billing Mo'!Y75</f>
        <v>1165838</v>
      </c>
      <c r="H75" s="15">
        <f>'Billing Mo'!Z75</f>
        <v>130339</v>
      </c>
      <c r="I75" s="15">
        <f>'Billing Mo'!AC75</f>
        <v>15921</v>
      </c>
      <c r="K75" s="15"/>
      <c r="L75" s="15"/>
      <c r="M75" s="15"/>
      <c r="N75" s="15"/>
      <c r="O75" s="15"/>
      <c r="P75" s="15"/>
      <c r="Q75" s="15"/>
      <c r="S75" s="15">
        <f>[1]RESID!$AB173/[1]RESID!$U173*1000</f>
        <v>1048.8421110096056</v>
      </c>
      <c r="T75" s="25">
        <f t="shared" si="26"/>
        <v>0</v>
      </c>
      <c r="U75" s="14"/>
      <c r="V75" s="15">
        <f>[1]COML!$AB173/[1]COML!$J173*1000</f>
        <v>5037.5460384135386</v>
      </c>
      <c r="W75" s="25">
        <f t="shared" si="27"/>
        <v>0</v>
      </c>
      <c r="X75" s="14"/>
      <c r="Y75" s="15">
        <f>[1]SPA!$AB173/[1]SPA!$F173*1000</f>
        <v>10493.624772313296</v>
      </c>
      <c r="Z75" s="25">
        <f t="shared" si="28"/>
        <v>0</v>
      </c>
      <c r="AA75" s="14"/>
      <c r="AC75" s="14"/>
      <c r="AE75" s="15">
        <f t="shared" si="11"/>
        <v>0</v>
      </c>
      <c r="AF75" s="25">
        <f>SUM([1]RESID!$Z162:$Z173)</f>
        <v>14945976</v>
      </c>
      <c r="AJ75" s="15">
        <f t="shared" si="12"/>
        <v>0</v>
      </c>
      <c r="AK75" s="25">
        <f>SUM([1]COML!$Z162:$Z173)</f>
        <v>8919820</v>
      </c>
      <c r="AO75" s="15">
        <f t="shared" si="13"/>
        <v>0</v>
      </c>
      <c r="AP75" s="25">
        <f>SUM([1]SPA!$Z162:$Z173)</f>
        <v>2236936</v>
      </c>
      <c r="AT75" s="14">
        <f t="shared" si="23"/>
        <v>0</v>
      </c>
      <c r="AU75" s="14">
        <f t="shared" si="23"/>
        <v>13061.448448735669</v>
      </c>
      <c r="AX75" s="14"/>
      <c r="AY75" s="14">
        <f t="shared" si="21"/>
        <v>0</v>
      </c>
      <c r="AZ75" s="14">
        <f t="shared" si="21"/>
        <v>68774.606340319078</v>
      </c>
      <c r="BD75" s="15">
        <f>SUM(TOTAL_PEF_C!O64:O75)</f>
        <v>0</v>
      </c>
      <c r="BI75" s="15">
        <f>SUM('Billing Mo'!AH64:AH75)</f>
        <v>1534580</v>
      </c>
      <c r="BN75" s="14">
        <f>SUM('[1]Tot Retail'!$C162:$C173)</f>
        <v>30701735</v>
      </c>
      <c r="BO75" s="14">
        <f>SUM('[1]Tot Retail'!$Z162:$Z173)</f>
        <v>30395873</v>
      </c>
      <c r="BR75" s="14"/>
      <c r="BS75" s="14">
        <f t="shared" si="22"/>
        <v>0</v>
      </c>
      <c r="BT75" s="14">
        <f t="shared" si="22"/>
        <v>142066.76969324893</v>
      </c>
      <c r="BX75" s="199">
        <f>[3]RC!$I53</f>
        <v>1143459.8333333333</v>
      </c>
      <c r="CC75" s="199">
        <f>[3]CC!$I53</f>
        <v>129640.08333333333</v>
      </c>
    </row>
    <row r="76" spans="1:81">
      <c r="A76" s="2">
        <v>1997</v>
      </c>
      <c r="B76" s="2">
        <v>2</v>
      </c>
      <c r="C76" s="14">
        <f t="shared" si="24"/>
        <v>0</v>
      </c>
      <c r="D76" s="14">
        <f t="shared" si="24"/>
        <v>0</v>
      </c>
      <c r="E76" s="14">
        <f t="shared" si="25"/>
        <v>0</v>
      </c>
      <c r="G76" s="15">
        <f>'Billing Mo'!Y76</f>
        <v>1166077</v>
      </c>
      <c r="H76" s="15">
        <f>'Billing Mo'!Z76</f>
        <v>131374</v>
      </c>
      <c r="I76" s="15">
        <f>'Billing Mo'!AC76</f>
        <v>16019</v>
      </c>
      <c r="K76" s="15"/>
      <c r="L76" s="15"/>
      <c r="M76" s="15"/>
      <c r="N76" s="15"/>
      <c r="O76" s="15"/>
      <c r="P76" s="15"/>
      <c r="Q76" s="15"/>
      <c r="S76" s="15">
        <f>[1]RESID!$AB174/[1]RESID!$U174*1000</f>
        <v>927.23452920063914</v>
      </c>
      <c r="T76" s="25">
        <f t="shared" si="26"/>
        <v>0</v>
      </c>
      <c r="U76" s="14"/>
      <c r="V76" s="15">
        <f>[1]COML!$AB174/[1]COML!$J174*1000</f>
        <v>4700.5228064858311</v>
      </c>
      <c r="W76" s="25">
        <f t="shared" si="27"/>
        <v>0</v>
      </c>
      <c r="X76" s="14"/>
      <c r="Y76" s="15">
        <f>[1]SPA!$AB174/[1]SPA!$F174*1000</f>
        <v>10458.642861601847</v>
      </c>
      <c r="Z76" s="25">
        <f t="shared" si="28"/>
        <v>0</v>
      </c>
      <c r="AA76" s="14"/>
      <c r="AC76" s="14"/>
      <c r="AE76" s="15">
        <f t="shared" si="11"/>
        <v>0</v>
      </c>
      <c r="AF76" s="25">
        <f>SUM([1]RESID!$Z163:$Z174)</f>
        <v>14923470</v>
      </c>
      <c r="AJ76" s="15">
        <f t="shared" si="12"/>
        <v>0</v>
      </c>
      <c r="AK76" s="25">
        <f>SUM([1]COML!$Z163:$Z174)</f>
        <v>8902871</v>
      </c>
      <c r="AO76" s="15">
        <f t="shared" si="13"/>
        <v>0</v>
      </c>
      <c r="AP76" s="25">
        <f>SUM([1]SPA!$Z163:$Z174)</f>
        <v>2242056</v>
      </c>
      <c r="AT76" s="14">
        <f t="shared" si="23"/>
        <v>0</v>
      </c>
      <c r="AU76" s="14">
        <f t="shared" si="23"/>
        <v>13033.716827845961</v>
      </c>
      <c r="AX76" s="14"/>
      <c r="AY76" s="14">
        <f t="shared" si="21"/>
        <v>0</v>
      </c>
      <c r="AZ76" s="14">
        <f t="shared" si="21"/>
        <v>68525.836749433467</v>
      </c>
      <c r="BD76" s="15">
        <f>SUM(TOTAL_PEF_C!O65:O76)</f>
        <v>0</v>
      </c>
      <c r="BI76" s="15">
        <f>SUM('Billing Mo'!AH65:AH76)</f>
        <v>1552291</v>
      </c>
      <c r="BN76" s="14">
        <f>SUM('[1]Tot Retail'!$C163:$C174)</f>
        <v>30480412</v>
      </c>
      <c r="BO76" s="14">
        <f>SUM('[1]Tot Retail'!$Z163:$Z174)</f>
        <v>30383844</v>
      </c>
      <c r="BR76" s="14"/>
      <c r="BS76" s="14">
        <f t="shared" si="22"/>
        <v>0</v>
      </c>
      <c r="BT76" s="14">
        <f t="shared" si="22"/>
        <v>142023.62778323251</v>
      </c>
      <c r="BX76" s="199">
        <f>[3]RC!$I54</f>
        <v>1145302.75</v>
      </c>
      <c r="CC76" s="199">
        <f>[3]CC!$I54</f>
        <v>129929.75</v>
      </c>
    </row>
    <row r="77" spans="1:81">
      <c r="A77" s="2">
        <v>1997</v>
      </c>
      <c r="B77" s="2">
        <v>3</v>
      </c>
      <c r="C77" s="14">
        <f t="shared" si="24"/>
        <v>0</v>
      </c>
      <c r="D77" s="14">
        <f t="shared" si="24"/>
        <v>0</v>
      </c>
      <c r="E77" s="14">
        <f t="shared" si="25"/>
        <v>0</v>
      </c>
      <c r="G77" s="15">
        <f>'Billing Mo'!Y77</f>
        <v>1176603</v>
      </c>
      <c r="H77" s="15">
        <f>'Billing Mo'!Z77</f>
        <v>130956</v>
      </c>
      <c r="I77" s="15">
        <f>'Billing Mo'!AC77</f>
        <v>16202</v>
      </c>
      <c r="K77" s="15"/>
      <c r="L77" s="15"/>
      <c r="M77" s="15"/>
      <c r="N77" s="15"/>
      <c r="O77" s="15"/>
      <c r="P77" s="15"/>
      <c r="Q77" s="15"/>
      <c r="S77" s="15">
        <f>[1]RESID!$AB175/[1]RESID!$U175*1000</f>
        <v>869.45719952723175</v>
      </c>
      <c r="T77" s="25">
        <f t="shared" si="26"/>
        <v>0</v>
      </c>
      <c r="U77" s="14"/>
      <c r="V77" s="15">
        <f>[1]COML!$AB175/[1]COML!$J175*1000</f>
        <v>4888.8331814038293</v>
      </c>
      <c r="W77" s="25">
        <f t="shared" si="27"/>
        <v>0</v>
      </c>
      <c r="X77" s="14"/>
      <c r="Y77" s="15">
        <f>[1]SPA!$AB175/[1]SPA!$F175*1000</f>
        <v>10256.943587211455</v>
      </c>
      <c r="Z77" s="25">
        <f t="shared" si="28"/>
        <v>0</v>
      </c>
      <c r="AA77" s="14"/>
      <c r="AC77" s="14"/>
      <c r="AE77" s="15">
        <f t="shared" si="11"/>
        <v>0</v>
      </c>
      <c r="AF77" s="25">
        <f>SUM([1]RESID!$Z164:$Z175)</f>
        <v>14926908</v>
      </c>
      <c r="AJ77" s="15">
        <f t="shared" si="12"/>
        <v>0</v>
      </c>
      <c r="AK77" s="25">
        <f>SUM([1]COML!$Z164:$Z175)</f>
        <v>8938545</v>
      </c>
      <c r="AO77" s="15">
        <f t="shared" si="13"/>
        <v>0</v>
      </c>
      <c r="AP77" s="25">
        <f>SUM([1]SPA!$Z164:$Z175)</f>
        <v>2246861</v>
      </c>
      <c r="AT77" s="14">
        <f t="shared" si="23"/>
        <v>0</v>
      </c>
      <c r="AU77" s="14">
        <f t="shared" si="23"/>
        <v>13012.806568251763</v>
      </c>
      <c r="AX77" s="14"/>
      <c r="AY77" s="14">
        <f t="shared" si="21"/>
        <v>0</v>
      </c>
      <c r="AZ77" s="14">
        <f t="shared" si="21"/>
        <v>68687.061830979786</v>
      </c>
      <c r="BD77" s="15">
        <f>SUM(TOTAL_PEF_C!O66:O77)</f>
        <v>0</v>
      </c>
      <c r="BI77" s="15">
        <f>SUM('Billing Mo'!AH66:AH77)</f>
        <v>1522706</v>
      </c>
      <c r="BN77" s="14">
        <f>SUM('[1]Tot Retail'!$C164:$C175)</f>
        <v>30352743</v>
      </c>
      <c r="BO77" s="14">
        <f>SUM('[1]Tot Retail'!$Z164:$Z175)</f>
        <v>30411351</v>
      </c>
      <c r="BR77" s="14"/>
      <c r="BS77" s="14">
        <f t="shared" si="22"/>
        <v>0</v>
      </c>
      <c r="BT77" s="14">
        <f t="shared" si="22"/>
        <v>141831.61582527182</v>
      </c>
      <c r="BX77" s="199">
        <f>[3]RC!$I55</f>
        <v>1147235.5</v>
      </c>
      <c r="CC77" s="199">
        <f>[3]CC!$I55</f>
        <v>130212.5</v>
      </c>
    </row>
    <row r="78" spans="1:81">
      <c r="A78" s="2">
        <v>1997</v>
      </c>
      <c r="B78" s="2">
        <v>4</v>
      </c>
      <c r="C78" s="14">
        <f t="shared" si="24"/>
        <v>0</v>
      </c>
      <c r="D78" s="14">
        <f t="shared" si="24"/>
        <v>0</v>
      </c>
      <c r="E78" s="14">
        <f t="shared" si="25"/>
        <v>0</v>
      </c>
      <c r="G78" s="15">
        <f>'Billing Mo'!Y78</f>
        <v>1151977</v>
      </c>
      <c r="H78" s="15">
        <f>'Billing Mo'!Z78</f>
        <v>130604</v>
      </c>
      <c r="I78" s="15">
        <f>'Billing Mo'!AC78</f>
        <v>16140</v>
      </c>
      <c r="K78" s="15"/>
      <c r="L78" s="15"/>
      <c r="M78" s="15"/>
      <c r="N78" s="15"/>
      <c r="O78" s="15"/>
      <c r="P78" s="15"/>
      <c r="Q78" s="15"/>
      <c r="S78" s="15">
        <f>[1]RESID!$AB176/[1]RESID!$U176*1000</f>
        <v>876.81143890720034</v>
      </c>
      <c r="T78" s="25">
        <f t="shared" si="26"/>
        <v>0</v>
      </c>
      <c r="U78" s="14"/>
      <c r="V78" s="15">
        <f>[1]COML!$AB176/[1]COML!$J176*1000</f>
        <v>5455.3295708657224</v>
      </c>
      <c r="W78" s="25">
        <f t="shared" si="27"/>
        <v>0</v>
      </c>
      <c r="X78" s="14"/>
      <c r="Y78" s="15">
        <f>[1]SPA!$AB176/[1]SPA!$F176*1000</f>
        <v>11172.67657992565</v>
      </c>
      <c r="Z78" s="25">
        <f t="shared" si="28"/>
        <v>0</v>
      </c>
      <c r="AA78" s="14"/>
      <c r="AC78" s="14"/>
      <c r="AE78" s="15">
        <f t="shared" si="11"/>
        <v>0</v>
      </c>
      <c r="AF78" s="25">
        <f>SUM([1]RESID!$Z165:$Z176)</f>
        <v>14978240</v>
      </c>
      <c r="AJ78" s="15">
        <f t="shared" si="12"/>
        <v>0</v>
      </c>
      <c r="AK78" s="25">
        <f>SUM([1]COML!$Z165:$Z176)</f>
        <v>8972824</v>
      </c>
      <c r="AO78" s="15">
        <f t="shared" si="13"/>
        <v>0</v>
      </c>
      <c r="AP78" s="25">
        <f>SUM([1]SPA!$Z165:$Z176)</f>
        <v>2253227</v>
      </c>
      <c r="AT78" s="14">
        <f t="shared" si="23"/>
        <v>0</v>
      </c>
      <c r="AU78" s="14">
        <f t="shared" si="23"/>
        <v>13050.147103679177</v>
      </c>
      <c r="AX78" s="14"/>
      <c r="AY78" s="14">
        <f t="shared" ref="AY78:AZ93" si="29">AJ78/AVERAGE($H67:$H78)*1000</f>
        <v>0</v>
      </c>
      <c r="AZ78" s="14">
        <f t="shared" si="29"/>
        <v>68863.07315070281</v>
      </c>
      <c r="BD78" s="15">
        <f>SUM(TOTAL_PEF_C!O67:O78)</f>
        <v>0</v>
      </c>
      <c r="BI78" s="15">
        <f>SUM('Billing Mo'!AH67:AH78)</f>
        <v>1498811</v>
      </c>
      <c r="BN78" s="14">
        <f>SUM('[1]Tot Retail'!$C165:$C176)</f>
        <v>30398602</v>
      </c>
      <c r="BO78" s="14">
        <f>SUM('[1]Tot Retail'!$Z165:$Z176)</f>
        <v>30506280</v>
      </c>
      <c r="BR78" s="14"/>
      <c r="BS78" s="14">
        <f t="shared" ref="BS78:BT93" si="30">AO78/AVERAGE($I67:$I78)*1000</f>
        <v>0</v>
      </c>
      <c r="BT78" s="14">
        <f t="shared" si="30"/>
        <v>141840.2543173091</v>
      </c>
      <c r="BX78" s="199">
        <f>[3]RC!$I56</f>
        <v>1148848.6666666667</v>
      </c>
      <c r="CC78" s="199">
        <f>[3]CC!$I56</f>
        <v>130456.16666666667</v>
      </c>
    </row>
    <row r="79" spans="1:81">
      <c r="A79" s="2">
        <v>1997</v>
      </c>
      <c r="B79" s="2">
        <v>5</v>
      </c>
      <c r="C79" s="14">
        <f t="shared" si="24"/>
        <v>0</v>
      </c>
      <c r="D79" s="14">
        <f t="shared" si="24"/>
        <v>0</v>
      </c>
      <c r="E79" s="14">
        <f t="shared" si="25"/>
        <v>0</v>
      </c>
      <c r="G79" s="15">
        <f>'Billing Mo'!Y79</f>
        <v>1159480</v>
      </c>
      <c r="H79" s="15">
        <f>'Billing Mo'!Z79</f>
        <v>132816</v>
      </c>
      <c r="I79" s="15">
        <f>'Billing Mo'!AC79</f>
        <v>16425</v>
      </c>
      <c r="K79" s="15"/>
      <c r="L79" s="15"/>
      <c r="M79" s="15"/>
      <c r="N79" s="15"/>
      <c r="O79" s="15"/>
      <c r="P79" s="15"/>
      <c r="Q79" s="15"/>
      <c r="S79" s="15">
        <f>[1]RESID!$AB177/[1]RESID!$U177*1000</f>
        <v>971.49518351928589</v>
      </c>
      <c r="T79" s="25">
        <f t="shared" si="26"/>
        <v>0</v>
      </c>
      <c r="U79" s="14"/>
      <c r="V79" s="15">
        <f>[1]COML!$AB177/[1]COML!$J177*1000</f>
        <v>5648.7244587691557</v>
      </c>
      <c r="W79" s="25">
        <f t="shared" si="27"/>
        <v>0</v>
      </c>
      <c r="X79" s="14"/>
      <c r="Y79" s="15">
        <f>[1]SPA!$AB177/[1]SPA!$F177*1000</f>
        <v>11519.208523592086</v>
      </c>
      <c r="Z79" s="25">
        <f t="shared" si="28"/>
        <v>0</v>
      </c>
      <c r="AA79" s="14"/>
      <c r="AC79" s="14"/>
      <c r="AE79" s="15">
        <f t="shared" ref="AE79:AE122" si="31">SUM(K68:K79)</f>
        <v>0</v>
      </c>
      <c r="AF79" s="25">
        <f>SUM([1]RESID!$Z166:$Z177)</f>
        <v>15098707</v>
      </c>
      <c r="AJ79" s="15">
        <f t="shared" ref="AJ79:AJ122" si="32">SUM(L68:L79)</f>
        <v>0</v>
      </c>
      <c r="AK79" s="25">
        <f>SUM([1]COML!$Z166:$Z177)</f>
        <v>9029899</v>
      </c>
      <c r="AO79" s="15">
        <f t="shared" ref="AO79:AO122" si="33">SUM(Q68:Q79)</f>
        <v>0</v>
      </c>
      <c r="AP79" s="25">
        <f>SUM([1]SPA!$Z166:$Z177)</f>
        <v>2265522</v>
      </c>
      <c r="AT79" s="14">
        <f t="shared" ref="AT79:AU94" si="34">AE79/AVERAGE($G68:$G79)*1000</f>
        <v>0</v>
      </c>
      <c r="AU79" s="14">
        <f t="shared" si="34"/>
        <v>13109.305444684085</v>
      </c>
      <c r="AX79" s="14"/>
      <c r="AY79" s="14">
        <f t="shared" si="29"/>
        <v>0</v>
      </c>
      <c r="AZ79" s="14">
        <f t="shared" si="29"/>
        <v>68994.254234827589</v>
      </c>
      <c r="BD79" s="15">
        <f>SUM(TOTAL_PEF_C!O68:O79)</f>
        <v>0</v>
      </c>
      <c r="BI79" s="15">
        <f>SUM('Billing Mo'!AH68:AH79)</f>
        <v>1498391</v>
      </c>
      <c r="BN79" s="14">
        <f>SUM('[1]Tot Retail'!$C166:$C177)</f>
        <v>30385771</v>
      </c>
      <c r="BO79" s="14">
        <f>SUM('[1]Tot Retail'!$Z166:$Z177)</f>
        <v>30681267</v>
      </c>
      <c r="BR79" s="14"/>
      <c r="BS79" s="14">
        <f t="shared" si="30"/>
        <v>0</v>
      </c>
      <c r="BT79" s="14">
        <f t="shared" si="30"/>
        <v>141719.86800882028</v>
      </c>
      <c r="BX79" s="199">
        <f>[3]RC!$I57</f>
        <v>1150627.3333333333</v>
      </c>
      <c r="CC79" s="199">
        <f>[3]CC!$I57</f>
        <v>130696.83333333333</v>
      </c>
    </row>
    <row r="80" spans="1:81">
      <c r="A80" s="2">
        <v>1997</v>
      </c>
      <c r="B80" s="2">
        <v>6</v>
      </c>
      <c r="C80" s="14">
        <f t="shared" si="24"/>
        <v>0</v>
      </c>
      <c r="D80" s="14">
        <f t="shared" si="24"/>
        <v>0</v>
      </c>
      <c r="E80" s="14">
        <f t="shared" si="25"/>
        <v>0</v>
      </c>
      <c r="G80" s="15">
        <f>'Billing Mo'!Y80</f>
        <v>1147094</v>
      </c>
      <c r="H80" s="15">
        <f>'Billing Mo'!Z80</f>
        <v>131782</v>
      </c>
      <c r="I80" s="15">
        <f>'Billing Mo'!AC80</f>
        <v>16311</v>
      </c>
      <c r="K80" s="15"/>
      <c r="L80" s="15"/>
      <c r="M80" s="15"/>
      <c r="N80" s="15"/>
      <c r="O80" s="15"/>
      <c r="P80" s="15"/>
      <c r="Q80" s="15"/>
      <c r="S80" s="15">
        <f>[1]RESID!$AB178/[1]RESID!$U178*1000</f>
        <v>1266.3235089186176</v>
      </c>
      <c r="T80" s="25">
        <f t="shared" si="26"/>
        <v>0</v>
      </c>
      <c r="U80" s="14"/>
      <c r="V80" s="15">
        <f>[1]COML!$AB178/[1]COML!$J178*1000</f>
        <v>6423.1033156628682</v>
      </c>
      <c r="W80" s="25">
        <f t="shared" si="27"/>
        <v>0</v>
      </c>
      <c r="X80" s="14"/>
      <c r="Y80" s="15">
        <f>[1]SPA!$AB178/[1]SPA!$F178*1000</f>
        <v>12844.583409968733</v>
      </c>
      <c r="Z80" s="25">
        <f t="shared" si="28"/>
        <v>0</v>
      </c>
      <c r="AA80" s="14"/>
      <c r="AC80" s="14"/>
      <c r="AE80" s="15">
        <f t="shared" si="31"/>
        <v>0</v>
      </c>
      <c r="AF80" s="25">
        <f>SUM([1]RESID!$Z167:$Z178)</f>
        <v>15148405</v>
      </c>
      <c r="AJ80" s="15">
        <f t="shared" si="32"/>
        <v>0</v>
      </c>
      <c r="AK80" s="25">
        <f>SUM([1]COML!$Z167:$Z178)</f>
        <v>9034644</v>
      </c>
      <c r="AO80" s="15">
        <f t="shared" si="33"/>
        <v>0</v>
      </c>
      <c r="AP80" s="25">
        <f>SUM([1]SPA!$Z167:$Z178)</f>
        <v>2275042</v>
      </c>
      <c r="AT80" s="14">
        <f t="shared" si="34"/>
        <v>0</v>
      </c>
      <c r="AU80" s="14">
        <f t="shared" si="34"/>
        <v>13159.824948660058</v>
      </c>
      <c r="AX80" s="14"/>
      <c r="AY80" s="14">
        <f t="shared" si="29"/>
        <v>0</v>
      </c>
      <c r="AZ80" s="14">
        <f t="shared" si="29"/>
        <v>69051.305192427128</v>
      </c>
      <c r="BD80" s="15">
        <f>SUM(TOTAL_PEF_C!O69:O80)</f>
        <v>0</v>
      </c>
      <c r="BI80" s="15">
        <f>SUM('Billing Mo'!AH69:AH80)</f>
        <v>1496709</v>
      </c>
      <c r="BN80" s="14">
        <f>SUM('[1]Tot Retail'!$C167:$C178)</f>
        <v>30214920</v>
      </c>
      <c r="BO80" s="14">
        <f>SUM('[1]Tot Retail'!$Z167:$Z178)</f>
        <v>30731261</v>
      </c>
      <c r="BR80" s="14"/>
      <c r="BS80" s="14">
        <f t="shared" si="30"/>
        <v>0</v>
      </c>
      <c r="BT80" s="14">
        <f t="shared" si="30"/>
        <v>142042.90344902937</v>
      </c>
      <c r="BX80" s="199">
        <f>[3]RC!$I58</f>
        <v>1152414.25</v>
      </c>
      <c r="CC80" s="199">
        <f>[3]CC!$I58</f>
        <v>131009.91666666667</v>
      </c>
    </row>
    <row r="81" spans="1:81">
      <c r="A81" s="2">
        <v>1997</v>
      </c>
      <c r="B81" s="2">
        <v>7</v>
      </c>
      <c r="C81" s="14">
        <f t="shared" si="24"/>
        <v>0</v>
      </c>
      <c r="D81" s="14">
        <f t="shared" si="24"/>
        <v>0</v>
      </c>
      <c r="E81" s="14">
        <f t="shared" si="25"/>
        <v>0</v>
      </c>
      <c r="G81" s="15">
        <f>'Billing Mo'!Y81</f>
        <v>1139049</v>
      </c>
      <c r="H81" s="15">
        <f>'Billing Mo'!Z81</f>
        <v>131950</v>
      </c>
      <c r="I81" s="15">
        <f>'Billing Mo'!AC81</f>
        <v>16176</v>
      </c>
      <c r="K81" s="15"/>
      <c r="L81" s="15"/>
      <c r="M81" s="15"/>
      <c r="N81" s="15"/>
      <c r="O81" s="15"/>
      <c r="P81" s="15"/>
      <c r="Q81" s="15"/>
      <c r="S81" s="15">
        <f>[1]RESID!$AB179/[1]RESID!$U179*1000</f>
        <v>1403.6992236739079</v>
      </c>
      <c r="T81" s="25">
        <f t="shared" si="26"/>
        <v>0</v>
      </c>
      <c r="U81" s="14"/>
      <c r="V81" s="15">
        <f>[1]COML!$AB179/[1]COML!$J179*1000</f>
        <v>6765.226531793669</v>
      </c>
      <c r="W81" s="25">
        <f t="shared" si="27"/>
        <v>0</v>
      </c>
      <c r="X81" s="14"/>
      <c r="Y81" s="15">
        <f>[1]SPA!$AB179/[1]SPA!$F179*1000</f>
        <v>12281.651829871415</v>
      </c>
      <c r="Z81" s="25">
        <f t="shared" si="28"/>
        <v>0</v>
      </c>
      <c r="AA81" s="14"/>
      <c r="AC81" s="14"/>
      <c r="AE81" s="15">
        <f t="shared" si="31"/>
        <v>0</v>
      </c>
      <c r="AF81" s="25">
        <f>SUM([1]RESID!$Z168:$Z179)</f>
        <v>15264428</v>
      </c>
      <c r="AJ81" s="15">
        <f t="shared" si="32"/>
        <v>0</v>
      </c>
      <c r="AK81" s="25">
        <f>SUM([1]COML!$Z168:$Z179)</f>
        <v>9089252</v>
      </c>
      <c r="AO81" s="15">
        <f t="shared" si="33"/>
        <v>0</v>
      </c>
      <c r="AP81" s="25">
        <f>SUM([1]SPA!$Z168:$Z179)</f>
        <v>2283186</v>
      </c>
      <c r="AT81" s="14">
        <f t="shared" si="34"/>
        <v>0</v>
      </c>
      <c r="AU81" s="14">
        <f t="shared" si="34"/>
        <v>13222.50612911895</v>
      </c>
      <c r="AX81" s="14"/>
      <c r="AY81" s="14">
        <f t="shared" si="29"/>
        <v>0</v>
      </c>
      <c r="AZ81" s="14">
        <f t="shared" si="29"/>
        <v>69208.556475479316</v>
      </c>
      <c r="BD81" s="15">
        <f>SUM(TOTAL_PEF_C!O70:O81)</f>
        <v>0</v>
      </c>
      <c r="BI81" s="15">
        <f>SUM('Billing Mo'!AH70:AH81)</f>
        <v>1480857</v>
      </c>
      <c r="BN81" s="14">
        <f>SUM('[1]Tot Retail'!$C168:$C179)</f>
        <v>30420572</v>
      </c>
      <c r="BO81" s="14">
        <f>SUM('[1]Tot Retail'!$Z168:$Z179)</f>
        <v>30910832</v>
      </c>
      <c r="BR81" s="14"/>
      <c r="BS81" s="14">
        <f t="shared" si="30"/>
        <v>0</v>
      </c>
      <c r="BT81" s="14">
        <f t="shared" si="30"/>
        <v>141853.91210702894</v>
      </c>
      <c r="BX81" s="199">
        <f>[3]RC!$I59</f>
        <v>1153402</v>
      </c>
      <c r="CC81" s="199">
        <f>[3]CC!$I59</f>
        <v>131059.66666666667</v>
      </c>
    </row>
    <row r="82" spans="1:81">
      <c r="A82" s="2">
        <v>1997</v>
      </c>
      <c r="B82" s="2">
        <v>8</v>
      </c>
      <c r="C82" s="14">
        <f t="shared" si="24"/>
        <v>0</v>
      </c>
      <c r="D82" s="14">
        <f t="shared" si="24"/>
        <v>0</v>
      </c>
      <c r="E82" s="14">
        <f t="shared" si="25"/>
        <v>0</v>
      </c>
      <c r="G82" s="15">
        <f>'Billing Mo'!Y82</f>
        <v>1154151</v>
      </c>
      <c r="H82" s="15">
        <f>'Billing Mo'!Z82</f>
        <v>132796</v>
      </c>
      <c r="I82" s="15">
        <f>'Billing Mo'!AC82</f>
        <v>16551</v>
      </c>
      <c r="K82" s="15"/>
      <c r="L82" s="15"/>
      <c r="M82" s="15"/>
      <c r="N82" s="15"/>
      <c r="O82" s="15"/>
      <c r="P82" s="15"/>
      <c r="Q82" s="15"/>
      <c r="S82" s="15">
        <f>[1]RESID!$AB180/[1]RESID!$U180*1000</f>
        <v>1430.4031714747391</v>
      </c>
      <c r="T82" s="25">
        <f t="shared" si="26"/>
        <v>0</v>
      </c>
      <c r="U82" s="14"/>
      <c r="V82" s="15">
        <f>[1]COML!$AB180/[1]COML!$J180*1000</f>
        <v>6630.1025184031387</v>
      </c>
      <c r="W82" s="25">
        <f t="shared" si="27"/>
        <v>0</v>
      </c>
      <c r="X82" s="14"/>
      <c r="Y82" s="15">
        <f>[1]SPA!$AB180/[1]SPA!$F180*1000</f>
        <v>12547.036432843937</v>
      </c>
      <c r="Z82" s="25">
        <f t="shared" si="28"/>
        <v>0</v>
      </c>
      <c r="AA82" s="14"/>
      <c r="AC82" s="14"/>
      <c r="AE82" s="15">
        <f t="shared" si="31"/>
        <v>0</v>
      </c>
      <c r="AF82" s="25">
        <f>SUM([1]RESID!$Z169:$Z180)</f>
        <v>15263517</v>
      </c>
      <c r="AJ82" s="15">
        <f t="shared" si="32"/>
        <v>0</v>
      </c>
      <c r="AK82" s="25">
        <f>SUM([1]COML!$Z169:$Z180)</f>
        <v>9097887</v>
      </c>
      <c r="AO82" s="15">
        <f t="shared" si="33"/>
        <v>0</v>
      </c>
      <c r="AP82" s="25">
        <f>SUM([1]SPA!$Z169:$Z180)</f>
        <v>2290554</v>
      </c>
      <c r="AT82" s="14">
        <f t="shared" si="34"/>
        <v>0</v>
      </c>
      <c r="AU82" s="14">
        <f t="shared" si="34"/>
        <v>13219.253138506385</v>
      </c>
      <c r="AX82" s="14"/>
      <c r="AY82" s="14">
        <f t="shared" si="29"/>
        <v>0</v>
      </c>
      <c r="AZ82" s="14">
        <f t="shared" si="29"/>
        <v>69248.689075385075</v>
      </c>
      <c r="BD82" s="15">
        <f>SUM(TOTAL_PEF_C!O71:O82)</f>
        <v>0</v>
      </c>
      <c r="BI82" s="15">
        <f>SUM('Billing Mo'!AH71:AH82)</f>
        <v>1471824</v>
      </c>
      <c r="BN82" s="14">
        <f>SUM('[1]Tot Retail'!$C169:$C180)</f>
        <v>30313674</v>
      </c>
      <c r="BO82" s="14">
        <f>SUM('[1]Tot Retail'!$Z169:$Z180)</f>
        <v>30917861</v>
      </c>
      <c r="BR82" s="14"/>
      <c r="BS82" s="14">
        <f t="shared" si="30"/>
        <v>0</v>
      </c>
      <c r="BT82" s="14">
        <f t="shared" si="30"/>
        <v>141926.63733812503</v>
      </c>
      <c r="BX82" s="199">
        <f>[3]RC!$I60</f>
        <v>1155518.0833333333</v>
      </c>
      <c r="CC82" s="199">
        <f>[3]CC!$I60</f>
        <v>131515.91666666666</v>
      </c>
    </row>
    <row r="83" spans="1:81">
      <c r="A83" s="2">
        <v>1997</v>
      </c>
      <c r="B83" s="2">
        <v>9</v>
      </c>
      <c r="C83" s="14">
        <f t="shared" si="24"/>
        <v>0</v>
      </c>
      <c r="D83" s="14">
        <f t="shared" si="24"/>
        <v>0</v>
      </c>
      <c r="E83" s="14">
        <f t="shared" si="25"/>
        <v>0</v>
      </c>
      <c r="G83" s="15">
        <f>'Billing Mo'!Y83</f>
        <v>1136127</v>
      </c>
      <c r="H83" s="15">
        <f>'Billing Mo'!Z83</f>
        <v>132275</v>
      </c>
      <c r="I83" s="15">
        <f>'Billing Mo'!AC83</f>
        <v>16328</v>
      </c>
      <c r="K83" s="15"/>
      <c r="L83" s="15"/>
      <c r="M83" s="15"/>
      <c r="N83" s="15"/>
      <c r="O83" s="15"/>
      <c r="P83" s="15"/>
      <c r="Q83" s="15"/>
      <c r="S83" s="15">
        <f>[1]RESID!$AB181/[1]RESID!$U181*1000</f>
        <v>1410.9656212766256</v>
      </c>
      <c r="T83" s="25">
        <f t="shared" si="26"/>
        <v>0</v>
      </c>
      <c r="U83" s="14"/>
      <c r="V83" s="15">
        <f>[1]COML!$AB181/[1]COML!$J181*1000</f>
        <v>6730.1494286551424</v>
      </c>
      <c r="W83" s="25">
        <f t="shared" si="27"/>
        <v>0</v>
      </c>
      <c r="X83" s="14"/>
      <c r="Y83" s="15">
        <f>[1]SPA!$AB181/[1]SPA!$F181*1000</f>
        <v>13602.523272905439</v>
      </c>
      <c r="Z83" s="25">
        <f t="shared" si="28"/>
        <v>0</v>
      </c>
      <c r="AA83" s="14"/>
      <c r="AC83" s="14"/>
      <c r="AE83" s="15">
        <f t="shared" si="31"/>
        <v>0</v>
      </c>
      <c r="AF83" s="25">
        <f>SUM([1]RESID!$Z170:$Z181)</f>
        <v>15291369</v>
      </c>
      <c r="AJ83" s="15">
        <f t="shared" si="32"/>
        <v>0</v>
      </c>
      <c r="AK83" s="25">
        <f>SUM([1]COML!$Z170:$Z181)</f>
        <v>9136941</v>
      </c>
      <c r="AO83" s="15">
        <f t="shared" si="33"/>
        <v>0</v>
      </c>
      <c r="AP83" s="25">
        <f>SUM([1]SPA!$Z170:$Z181)</f>
        <v>2302824</v>
      </c>
      <c r="AT83" s="14">
        <f t="shared" si="34"/>
        <v>0</v>
      </c>
      <c r="AU83" s="14">
        <f t="shared" si="34"/>
        <v>13241.66134343924</v>
      </c>
      <c r="AX83" s="14"/>
      <c r="AY83" s="14">
        <f t="shared" si="29"/>
        <v>0</v>
      </c>
      <c r="AZ83" s="14">
        <f t="shared" si="29"/>
        <v>69456.82390905256</v>
      </c>
      <c r="BD83" s="15">
        <f>SUM(TOTAL_PEF_C!O72:O83)</f>
        <v>0</v>
      </c>
      <c r="BI83" s="15">
        <f>SUM('Billing Mo'!AH72:AH83)</f>
        <v>1437498</v>
      </c>
      <c r="BN83" s="14">
        <f>SUM('[1]Tot Retail'!$C170:$C181)</f>
        <v>30419568</v>
      </c>
      <c r="BO83" s="14">
        <f>SUM('[1]Tot Retail'!$Z170:$Z181)</f>
        <v>30968358</v>
      </c>
      <c r="BR83" s="14"/>
      <c r="BS83" s="14">
        <f t="shared" si="30"/>
        <v>0</v>
      </c>
      <c r="BT83" s="14">
        <f t="shared" si="30"/>
        <v>142362.00092730924</v>
      </c>
      <c r="BX83" s="199">
        <f>[3]RC!$I61</f>
        <v>1157079.8333333333</v>
      </c>
      <c r="CC83" s="199">
        <f>[3]CC!$I61</f>
        <v>131774.33333333334</v>
      </c>
    </row>
    <row r="84" spans="1:81">
      <c r="A84" s="2">
        <v>1997</v>
      </c>
      <c r="B84" s="2">
        <v>10</v>
      </c>
      <c r="C84" s="14">
        <f t="shared" si="24"/>
        <v>0</v>
      </c>
      <c r="D84" s="14">
        <f t="shared" si="24"/>
        <v>0</v>
      </c>
      <c r="E84" s="14">
        <f t="shared" si="25"/>
        <v>0</v>
      </c>
      <c r="G84" s="15">
        <f>'Billing Mo'!Y84</f>
        <v>1164489</v>
      </c>
      <c r="H84" s="15">
        <f>'Billing Mo'!Z84</f>
        <v>134112</v>
      </c>
      <c r="I84" s="15">
        <f>'Billing Mo'!AC84</f>
        <v>16420</v>
      </c>
      <c r="K84" s="15"/>
      <c r="L84" s="15"/>
      <c r="M84" s="15"/>
      <c r="N84" s="15"/>
      <c r="O84" s="15"/>
      <c r="P84" s="15"/>
      <c r="Q84" s="15"/>
      <c r="S84" s="15">
        <f>[1]RESID!$AB182/[1]RESID!$U182*1000</f>
        <v>1222.8217937256284</v>
      </c>
      <c r="T84" s="25">
        <f t="shared" si="26"/>
        <v>0</v>
      </c>
      <c r="U84" s="14"/>
      <c r="V84" s="15">
        <f>[1]COML!$AB182/[1]COML!$J182*1000</f>
        <v>6406.9924203840737</v>
      </c>
      <c r="W84" s="25">
        <f t="shared" si="27"/>
        <v>0</v>
      </c>
      <c r="X84" s="14"/>
      <c r="Y84" s="15">
        <f>[1]SPA!$AB182/[1]SPA!$F182*1000</f>
        <v>13285.627283800244</v>
      </c>
      <c r="Z84" s="25">
        <f t="shared" si="28"/>
        <v>0</v>
      </c>
      <c r="AA84" s="14"/>
      <c r="AC84" s="14"/>
      <c r="AE84" s="15">
        <f t="shared" si="31"/>
        <v>0</v>
      </c>
      <c r="AF84" s="25">
        <f>SUM([1]RESID!$Z171:$Z182)</f>
        <v>15382561</v>
      </c>
      <c r="AJ84" s="15">
        <f t="shared" si="32"/>
        <v>0</v>
      </c>
      <c r="AK84" s="25">
        <f>SUM([1]COML!$Z171:$Z182)</f>
        <v>9208180</v>
      </c>
      <c r="AO84" s="15">
        <f t="shared" si="33"/>
        <v>0</v>
      </c>
      <c r="AP84" s="25">
        <f>SUM([1]SPA!$Z171:$Z182)</f>
        <v>2303862</v>
      </c>
      <c r="AT84" s="14">
        <f t="shared" si="34"/>
        <v>0</v>
      </c>
      <c r="AU84" s="14">
        <f t="shared" si="34"/>
        <v>13281.173832672983</v>
      </c>
      <c r="AX84" s="14"/>
      <c r="AY84" s="14">
        <f t="shared" si="29"/>
        <v>0</v>
      </c>
      <c r="AZ84" s="14">
        <f t="shared" si="29"/>
        <v>69753.787125572155</v>
      </c>
      <c r="BD84" s="15">
        <f>SUM(TOTAL_PEF_C!O73:O84)</f>
        <v>0</v>
      </c>
      <c r="BI84" s="15">
        <f>SUM('Billing Mo'!AH73:AH84)</f>
        <v>1428329</v>
      </c>
      <c r="BN84" s="14">
        <f>SUM('[1]Tot Retail'!$C171:$C182)</f>
        <v>30796544</v>
      </c>
      <c r="BO84" s="14">
        <f>SUM('[1]Tot Retail'!$Z171:$Z182)</f>
        <v>31154488</v>
      </c>
      <c r="BR84" s="14"/>
      <c r="BS84" s="14">
        <f t="shared" si="30"/>
        <v>0</v>
      </c>
      <c r="BT84" s="14">
        <f t="shared" si="30"/>
        <v>141912.21325065574</v>
      </c>
      <c r="BX84" s="199">
        <f>[3]RC!$I62</f>
        <v>1158407</v>
      </c>
      <c r="CC84" s="199">
        <f>[3]CC!$I62</f>
        <v>132024.91666666666</v>
      </c>
    </row>
    <row r="85" spans="1:81">
      <c r="A85" s="2">
        <v>1997</v>
      </c>
      <c r="B85" s="2">
        <v>11</v>
      </c>
      <c r="C85" s="14">
        <f t="shared" si="24"/>
        <v>0</v>
      </c>
      <c r="D85" s="14">
        <f t="shared" si="24"/>
        <v>0</v>
      </c>
      <c r="E85" s="14">
        <f t="shared" si="25"/>
        <v>0</v>
      </c>
      <c r="G85" s="15">
        <f>'Billing Mo'!Y85</f>
        <v>1200705</v>
      </c>
      <c r="H85" s="15">
        <f>'Billing Mo'!Z85</f>
        <v>138179</v>
      </c>
      <c r="I85" s="15">
        <f>'Billing Mo'!AC85</f>
        <v>16948</v>
      </c>
      <c r="K85" s="15"/>
      <c r="L85" s="15"/>
      <c r="M85" s="15"/>
      <c r="N85" s="15"/>
      <c r="O85" s="15"/>
      <c r="P85" s="15"/>
      <c r="Q85" s="15"/>
      <c r="S85" s="15">
        <f>[1]RESID!$AB183/[1]RESID!$U183*1000</f>
        <v>988.40274749330217</v>
      </c>
      <c r="T85" s="25">
        <f t="shared" si="26"/>
        <v>0</v>
      </c>
      <c r="U85" s="14"/>
      <c r="V85" s="15">
        <f>[1]COML!$AB183/[1]COML!$J183*1000</f>
        <v>5993.6300506463185</v>
      </c>
      <c r="W85" s="25">
        <f t="shared" si="27"/>
        <v>0</v>
      </c>
      <c r="X85" s="14"/>
      <c r="Y85" s="15">
        <f>[1]SPA!$AB183/[1]SPA!$F183*1000</f>
        <v>12072.751947132405</v>
      </c>
      <c r="Z85" s="25">
        <f t="shared" si="28"/>
        <v>0</v>
      </c>
      <c r="AA85" s="14"/>
      <c r="AC85" s="14"/>
      <c r="AE85" s="15">
        <f t="shared" si="31"/>
        <v>0</v>
      </c>
      <c r="AF85" s="25">
        <f>SUM([1]RESID!$Z172:$Z183)</f>
        <v>15475726</v>
      </c>
      <c r="AJ85" s="15">
        <f t="shared" si="32"/>
        <v>0</v>
      </c>
      <c r="AK85" s="25">
        <f>SUM([1]COML!$Z172:$Z183)</f>
        <v>9253170</v>
      </c>
      <c r="AO85" s="15">
        <f t="shared" si="33"/>
        <v>0</v>
      </c>
      <c r="AP85" s="25">
        <f>SUM([1]SPA!$Z172:$Z183)</f>
        <v>2313728</v>
      </c>
      <c r="AT85" s="14">
        <f t="shared" si="34"/>
        <v>0</v>
      </c>
      <c r="AU85" s="14">
        <f t="shared" si="34"/>
        <v>13334.121615557326</v>
      </c>
      <c r="AX85" s="14"/>
      <c r="AY85" s="14">
        <f t="shared" si="29"/>
        <v>0</v>
      </c>
      <c r="AZ85" s="14">
        <f t="shared" si="29"/>
        <v>69923.331089416402</v>
      </c>
      <c r="BD85" s="15">
        <f>SUM(TOTAL_PEF_C!O74:O85)</f>
        <v>0</v>
      </c>
      <c r="BI85" s="15">
        <f>SUM('Billing Mo'!AH74:AH85)</f>
        <v>1405517</v>
      </c>
      <c r="BN85" s="14">
        <f>SUM('[1]Tot Retail'!$C172:$C183)</f>
        <v>30792142</v>
      </c>
      <c r="BO85" s="14">
        <f>SUM('[1]Tot Retail'!$Z172:$Z183)</f>
        <v>31282368</v>
      </c>
      <c r="BR85" s="14"/>
      <c r="BS85" s="14">
        <f t="shared" si="30"/>
        <v>0</v>
      </c>
      <c r="BT85" s="14">
        <f t="shared" si="30"/>
        <v>142019.10997442456</v>
      </c>
      <c r="BX85" s="199">
        <f>[3]RC!$I63</f>
        <v>1160368.5833333333</v>
      </c>
      <c r="CC85" s="199">
        <f>[3]CC!$I63</f>
        <v>132343.16666666666</v>
      </c>
    </row>
    <row r="86" spans="1:81">
      <c r="A86" s="41">
        <v>1997</v>
      </c>
      <c r="B86" s="41">
        <v>12</v>
      </c>
      <c r="C86" s="14">
        <f t="shared" si="24"/>
        <v>0</v>
      </c>
      <c r="D86" s="14">
        <f t="shared" si="24"/>
        <v>0</v>
      </c>
      <c r="E86" s="14">
        <f t="shared" si="25"/>
        <v>0</v>
      </c>
      <c r="G86" s="15">
        <f>'Billing Mo'!Y86</f>
        <v>1165738</v>
      </c>
      <c r="H86" s="15">
        <f>'Billing Mo'!Z86</f>
        <v>132867</v>
      </c>
      <c r="I86" s="15">
        <f>'Billing Mo'!AC86</f>
        <v>16536</v>
      </c>
      <c r="K86" s="15"/>
      <c r="L86" s="15"/>
      <c r="M86" s="15"/>
      <c r="N86" s="15"/>
      <c r="O86" s="15"/>
      <c r="P86" s="15"/>
      <c r="Q86" s="15"/>
      <c r="S86" s="15">
        <f>[1]RESID!$AB184/[1]RESID!$U184*1000</f>
        <v>955.34268890736632</v>
      </c>
      <c r="T86" s="25">
        <f t="shared" si="26"/>
        <v>0</v>
      </c>
      <c r="U86" s="14"/>
      <c r="V86" s="15">
        <f>[1]COML!$AB184/[1]COML!$J184*1000</f>
        <v>5349.3264989867685</v>
      </c>
      <c r="W86" s="25">
        <f t="shared" si="27"/>
        <v>0</v>
      </c>
      <c r="X86" s="14"/>
      <c r="Y86" s="15">
        <f>[1]SPA!$AB184/[1]SPA!$F184*1000</f>
        <v>11269.049346879536</v>
      </c>
      <c r="Z86" s="25">
        <f t="shared" si="28"/>
        <v>0</v>
      </c>
      <c r="AA86" s="14"/>
      <c r="AC86" s="14"/>
      <c r="AE86" s="15">
        <f t="shared" si="31"/>
        <v>0</v>
      </c>
      <c r="AF86" s="25">
        <f>SUM([1]RESID!$Z173:$Z184)</f>
        <v>15500088</v>
      </c>
      <c r="AJ86" s="15">
        <f t="shared" si="32"/>
        <v>0</v>
      </c>
      <c r="AK86" s="25">
        <f>SUM([1]COML!$Z173:$Z184)</f>
        <v>9284409</v>
      </c>
      <c r="AO86" s="15">
        <f t="shared" si="33"/>
        <v>0</v>
      </c>
      <c r="AP86" s="25">
        <f>SUM([1]SPA!$Z173:$Z184)</f>
        <v>2317367</v>
      </c>
      <c r="AT86" s="14">
        <f t="shared" si="34"/>
        <v>0</v>
      </c>
      <c r="AU86" s="14">
        <f t="shared" si="34"/>
        <v>13355.1142042465</v>
      </c>
      <c r="AX86" s="14"/>
      <c r="AY86" s="14">
        <f t="shared" si="29"/>
        <v>0</v>
      </c>
      <c r="AZ86" s="14">
        <f t="shared" si="29"/>
        <v>70068.807899122679</v>
      </c>
      <c r="BD86" s="15">
        <f>SUM(TOTAL_PEF_C!O75:O86)</f>
        <v>0</v>
      </c>
      <c r="BI86" s="15">
        <f>SUM('Billing Mo'!AH75:AH86)</f>
        <v>1385155</v>
      </c>
      <c r="BN86" s="14">
        <f>SUM('[1]Tot Retail'!$C173:$C184)</f>
        <v>30850267</v>
      </c>
      <c r="BO86" s="14">
        <f>SUM('[1]Tot Retail'!$Z173:$Z184)</f>
        <v>31316532</v>
      </c>
      <c r="BR86" s="14"/>
      <c r="BS86" s="14">
        <f t="shared" si="30"/>
        <v>0</v>
      </c>
      <c r="BT86" s="14">
        <f t="shared" si="30"/>
        <v>141896.26333702423</v>
      </c>
      <c r="BX86" s="199">
        <f>[3]RC!$I64</f>
        <v>1161106.6666666667</v>
      </c>
      <c r="CC86" s="199">
        <f>[3]CC!$I64</f>
        <v>132533.83333333334</v>
      </c>
    </row>
    <row r="87" spans="1:81">
      <c r="A87" s="2">
        <v>1998</v>
      </c>
      <c r="B87" s="2">
        <v>1</v>
      </c>
      <c r="C87" s="14">
        <f t="shared" si="24"/>
        <v>0</v>
      </c>
      <c r="D87" s="14">
        <f t="shared" si="24"/>
        <v>0</v>
      </c>
      <c r="E87" s="14">
        <f t="shared" si="25"/>
        <v>0</v>
      </c>
      <c r="G87" s="15">
        <f>'Billing Mo'!Y87</f>
        <v>1177765</v>
      </c>
      <c r="H87" s="15">
        <f>'Billing Mo'!Z87</f>
        <v>133555</v>
      </c>
      <c r="I87" s="15">
        <f>'Billing Mo'!AC87</f>
        <v>16470</v>
      </c>
      <c r="K87" s="15"/>
      <c r="L87" s="15"/>
      <c r="M87" s="15"/>
      <c r="N87" s="15"/>
      <c r="O87" s="15"/>
      <c r="P87" s="15"/>
      <c r="Q87" s="15"/>
      <c r="S87" s="15">
        <f>[1]RESID!$AB185/[1]RESID!$U185*1000</f>
        <v>1083.0688294459831</v>
      </c>
      <c r="T87" s="25">
        <f t="shared" si="26"/>
        <v>0</v>
      </c>
      <c r="U87" s="14"/>
      <c r="V87" s="15">
        <f>[1]COML!$AB185/[1]COML!$J185*1000</f>
        <v>5261.0744299953103</v>
      </c>
      <c r="W87" s="25">
        <f t="shared" si="27"/>
        <v>0</v>
      </c>
      <c r="X87" s="14"/>
      <c r="Y87" s="15">
        <f>[1]SPA!$AB185/[1]SPA!$F185*1000</f>
        <v>10665.14875531269</v>
      </c>
      <c r="Z87" s="25">
        <f t="shared" si="28"/>
        <v>0</v>
      </c>
      <c r="AA87" s="14"/>
      <c r="AC87" s="14"/>
      <c r="AE87" s="15">
        <f t="shared" si="31"/>
        <v>0</v>
      </c>
      <c r="AF87" s="25">
        <f>SUM([1]RESID!$Z174:$Z185)</f>
        <v>15555538</v>
      </c>
      <c r="AJ87" s="15">
        <f t="shared" si="32"/>
        <v>0</v>
      </c>
      <c r="AK87" s="25">
        <f>SUM([1]COML!$Z174:$Z185)</f>
        <v>9329193</v>
      </c>
      <c r="AO87" s="15">
        <f t="shared" si="33"/>
        <v>0</v>
      </c>
      <c r="AP87" s="25">
        <f>SUM([1]SPA!$Z174:$Z185)</f>
        <v>2325953</v>
      </c>
      <c r="AT87" s="14">
        <f t="shared" si="34"/>
        <v>0</v>
      </c>
      <c r="AU87" s="14">
        <f t="shared" si="34"/>
        <v>13391.422712332906</v>
      </c>
      <c r="AX87" s="14"/>
      <c r="AY87" s="14">
        <f t="shared" si="29"/>
        <v>0</v>
      </c>
      <c r="AZ87" s="14">
        <f t="shared" si="29"/>
        <v>70264.67394647222</v>
      </c>
      <c r="BD87" s="15">
        <f>SUM(TOTAL_PEF_C!O76:O87)</f>
        <v>0</v>
      </c>
      <c r="BI87" s="15">
        <f>SUM('Billing Mo'!AH76:AH87)</f>
        <v>1350449</v>
      </c>
      <c r="BN87" s="14">
        <f>SUM('[1]Tot Retail'!$C174:$C185)</f>
        <v>30927144</v>
      </c>
      <c r="BO87" s="14">
        <f>SUM('[1]Tot Retail'!$Z174:$Z185)</f>
        <v>31391555</v>
      </c>
      <c r="BR87" s="14"/>
      <c r="BS87" s="14">
        <f t="shared" si="30"/>
        <v>0</v>
      </c>
      <c r="BT87" s="14">
        <f t="shared" si="30"/>
        <v>142024.13929963467</v>
      </c>
      <c r="BX87" s="199">
        <f>[3]RC!$I65</f>
        <v>1162285.75</v>
      </c>
      <c r="CC87" s="199">
        <f>[3]CC!$I65</f>
        <v>132777.91666666666</v>
      </c>
    </row>
    <row r="88" spans="1:81">
      <c r="A88" s="2">
        <v>1998</v>
      </c>
      <c r="B88" s="2">
        <v>2</v>
      </c>
      <c r="C88" s="14">
        <f t="shared" si="24"/>
        <v>0</v>
      </c>
      <c r="D88" s="14">
        <f t="shared" si="24"/>
        <v>0</v>
      </c>
      <c r="E88" s="14">
        <f t="shared" si="25"/>
        <v>0</v>
      </c>
      <c r="G88" s="15">
        <f>'Billing Mo'!Y88</f>
        <v>1201153</v>
      </c>
      <c r="H88" s="15">
        <f>'Billing Mo'!Z88</f>
        <v>135969</v>
      </c>
      <c r="I88" s="15">
        <f>'Billing Mo'!AC88</f>
        <v>16680</v>
      </c>
      <c r="K88" s="15"/>
      <c r="L88" s="15"/>
      <c r="M88" s="15"/>
      <c r="N88" s="15"/>
      <c r="O88" s="15"/>
      <c r="P88" s="15"/>
      <c r="Q88" s="15"/>
      <c r="S88" s="15">
        <f>[1]RESID!$AB186/[1]RESID!$U186*1000</f>
        <v>1007.6049651502095</v>
      </c>
      <c r="T88" s="25">
        <f t="shared" si="26"/>
        <v>0</v>
      </c>
      <c r="U88" s="14"/>
      <c r="V88" s="15">
        <f>[1]COML!$AB186/[1]COML!$J186*1000</f>
        <v>5002.2726599745338</v>
      </c>
      <c r="W88" s="25">
        <f t="shared" si="27"/>
        <v>0</v>
      </c>
      <c r="X88" s="14"/>
      <c r="Y88" s="15">
        <f>[1]SPA!$AB186/[1]SPA!$F186*1000</f>
        <v>10273.621103117506</v>
      </c>
      <c r="Z88" s="25">
        <f t="shared" si="28"/>
        <v>0</v>
      </c>
      <c r="AA88" s="14"/>
      <c r="AC88" s="14"/>
      <c r="AE88" s="15">
        <f t="shared" si="31"/>
        <v>0</v>
      </c>
      <c r="AF88" s="25">
        <f>SUM([1]RESID!$Z175:$Z186)</f>
        <v>15665431</v>
      </c>
      <c r="AJ88" s="15">
        <f t="shared" si="32"/>
        <v>0</v>
      </c>
      <c r="AK88" s="25">
        <f>SUM([1]COML!$Z175:$Z186)</f>
        <v>9384545</v>
      </c>
      <c r="AO88" s="15">
        <f t="shared" si="33"/>
        <v>0</v>
      </c>
      <c r="AP88" s="25">
        <f>SUM([1]SPA!$Z175:$Z186)</f>
        <v>2329780</v>
      </c>
      <c r="AT88" s="14">
        <f t="shared" si="34"/>
        <v>0</v>
      </c>
      <c r="AU88" s="14">
        <f t="shared" si="34"/>
        <v>13452.176851972379</v>
      </c>
      <c r="AX88" s="14"/>
      <c r="AY88" s="14">
        <f t="shared" si="29"/>
        <v>0</v>
      </c>
      <c r="AZ88" s="14">
        <f t="shared" si="29"/>
        <v>70478.30818825918</v>
      </c>
      <c r="BD88" s="15">
        <f>SUM(TOTAL_PEF_C!O77:O88)</f>
        <v>0</v>
      </c>
      <c r="BI88" s="15">
        <f>SUM('Billing Mo'!AH77:AH88)</f>
        <v>1330749</v>
      </c>
      <c r="BN88" s="14">
        <f>SUM('[1]Tot Retail'!$C175:$C186)</f>
        <v>30987101</v>
      </c>
      <c r="BO88" s="14">
        <f>SUM('[1]Tot Retail'!$Z175:$Z186)</f>
        <v>31522940</v>
      </c>
      <c r="BR88" s="14"/>
      <c r="BS88" s="14">
        <f t="shared" si="30"/>
        <v>0</v>
      </c>
      <c r="BT88" s="14">
        <f t="shared" si="30"/>
        <v>141780.94904836523</v>
      </c>
      <c r="BX88" s="199">
        <f>[3]RC!$I66</f>
        <v>1163562.75</v>
      </c>
      <c r="CC88" s="199">
        <f>[3]CC!$I66</f>
        <v>133036.58333333334</v>
      </c>
    </row>
    <row r="89" spans="1:81">
      <c r="A89" s="2">
        <v>1998</v>
      </c>
      <c r="B89" s="2">
        <v>3</v>
      </c>
      <c r="C89" s="14">
        <f t="shared" si="24"/>
        <v>0</v>
      </c>
      <c r="D89" s="14">
        <f t="shared" si="24"/>
        <v>0</v>
      </c>
      <c r="E89" s="14">
        <f t="shared" si="25"/>
        <v>0</v>
      </c>
      <c r="G89" s="15">
        <f>'Billing Mo'!Y89</f>
        <v>1181995</v>
      </c>
      <c r="H89" s="15">
        <f>'Billing Mo'!Z89</f>
        <v>133618</v>
      </c>
      <c r="I89" s="15">
        <f>'Billing Mo'!AC89</f>
        <v>16537</v>
      </c>
      <c r="K89" s="15"/>
      <c r="L89" s="15"/>
      <c r="M89" s="15"/>
      <c r="N89" s="15"/>
      <c r="O89" s="15"/>
      <c r="P89" s="15"/>
      <c r="Q89" s="15"/>
      <c r="S89" s="15">
        <f>[1]RESID!$AB187/[1]RESID!$U187*1000</f>
        <v>900.37951300863881</v>
      </c>
      <c r="T89" s="25">
        <f t="shared" si="26"/>
        <v>0</v>
      </c>
      <c r="U89" s="14"/>
      <c r="V89" s="15">
        <f>[1]COML!$AB187/[1]COML!$J187*1000</f>
        <v>5025.6101524642481</v>
      </c>
      <c r="W89" s="25">
        <f t="shared" si="27"/>
        <v>0</v>
      </c>
      <c r="X89" s="14"/>
      <c r="Y89" s="15">
        <f>[1]SPA!$AB187/[1]SPA!$F187*1000</f>
        <v>11042.208381205781</v>
      </c>
      <c r="Z89" s="25">
        <f t="shared" si="28"/>
        <v>0</v>
      </c>
      <c r="AA89" s="14"/>
      <c r="AC89" s="14"/>
      <c r="AE89" s="15">
        <f t="shared" si="31"/>
        <v>0</v>
      </c>
      <c r="AF89" s="25">
        <f>SUM([1]RESID!$Z176:$Z187)</f>
        <v>15714734</v>
      </c>
      <c r="AJ89" s="15">
        <f t="shared" si="32"/>
        <v>0</v>
      </c>
      <c r="AK89" s="25">
        <f>SUM([1]COML!$Z176:$Z187)</f>
        <v>9421326</v>
      </c>
      <c r="AO89" s="15">
        <f t="shared" si="33"/>
        <v>0</v>
      </c>
      <c r="AP89" s="25">
        <f>SUM([1]SPA!$Z176:$Z187)</f>
        <v>2346202</v>
      </c>
      <c r="AT89" s="14">
        <f t="shared" si="34"/>
        <v>0</v>
      </c>
      <c r="AU89" s="14">
        <f t="shared" si="34"/>
        <v>13489.309337531222</v>
      </c>
      <c r="AX89" s="14"/>
      <c r="AY89" s="14">
        <f t="shared" si="29"/>
        <v>0</v>
      </c>
      <c r="AZ89" s="14">
        <f t="shared" si="29"/>
        <v>70636.855577833005</v>
      </c>
      <c r="BD89" s="15">
        <f>SUM(TOTAL_PEF_C!O78:O89)</f>
        <v>0</v>
      </c>
      <c r="BI89" s="15">
        <f>SUM('Billing Mo'!AH78:AH89)</f>
        <v>1334332</v>
      </c>
      <c r="BN89" s="14">
        <f>SUM('[1]Tot Retail'!$C176:$C187)</f>
        <v>31091768</v>
      </c>
      <c r="BO89" s="14">
        <f>SUM('[1]Tot Retail'!$Z176:$Z187)</f>
        <v>31629950</v>
      </c>
      <c r="BR89" s="14"/>
      <c r="BS89" s="14">
        <f t="shared" si="30"/>
        <v>0</v>
      </c>
      <c r="BT89" s="14">
        <f t="shared" si="30"/>
        <v>142538.16790028452</v>
      </c>
      <c r="BX89" s="199">
        <f>[3]RC!$I67</f>
        <v>1164755.25</v>
      </c>
      <c r="CC89" s="199">
        <f>[3]CC!$I67</f>
        <v>133347.91666666666</v>
      </c>
    </row>
    <row r="90" spans="1:81">
      <c r="A90" s="2">
        <v>1998</v>
      </c>
      <c r="B90" s="2">
        <v>4</v>
      </c>
      <c r="C90" s="14">
        <f t="shared" si="24"/>
        <v>0</v>
      </c>
      <c r="D90" s="14">
        <f t="shared" si="24"/>
        <v>0</v>
      </c>
      <c r="E90" s="14">
        <f t="shared" si="25"/>
        <v>0</v>
      </c>
      <c r="G90" s="15">
        <f>'Billing Mo'!Y90</f>
        <v>1200264</v>
      </c>
      <c r="H90" s="15">
        <f>'Billing Mo'!Z90</f>
        <v>138143</v>
      </c>
      <c r="I90" s="15">
        <f>'Billing Mo'!AC90</f>
        <v>16979</v>
      </c>
      <c r="K90" s="15"/>
      <c r="L90" s="15"/>
      <c r="M90" s="15"/>
      <c r="N90" s="15"/>
      <c r="O90" s="15"/>
      <c r="P90" s="15"/>
      <c r="Q90" s="15"/>
      <c r="S90" s="15">
        <f>[1]RESID!$AB188/[1]RESID!$U188*1000</f>
        <v>894.72955471466173</v>
      </c>
      <c r="T90" s="25">
        <f t="shared" si="26"/>
        <v>0</v>
      </c>
      <c r="U90" s="14"/>
      <c r="V90" s="15">
        <f>[1]COML!$AB188/[1]COML!$J188*1000</f>
        <v>5581.2327099701224</v>
      </c>
      <c r="W90" s="25">
        <f t="shared" si="27"/>
        <v>0</v>
      </c>
      <c r="X90" s="14"/>
      <c r="Y90" s="15">
        <f>[1]SPA!$AB188/[1]SPA!$F188*1000</f>
        <v>10986.453854761765</v>
      </c>
      <c r="Z90" s="25">
        <f t="shared" si="28"/>
        <v>0</v>
      </c>
      <c r="AA90" s="14"/>
      <c r="AC90" s="14"/>
      <c r="AE90" s="15">
        <f t="shared" si="31"/>
        <v>0</v>
      </c>
      <c r="AF90" s="25">
        <f>SUM([1]RESID!$Z177:$Z188)</f>
        <v>15751660</v>
      </c>
      <c r="AJ90" s="15">
        <f t="shared" si="32"/>
        <v>0</v>
      </c>
      <c r="AK90" s="25">
        <f>SUM([1]COML!$Z177:$Z188)</f>
        <v>9460656</v>
      </c>
      <c r="AO90" s="15">
        <f t="shared" si="33"/>
        <v>0</v>
      </c>
      <c r="AP90" s="25">
        <f>SUM([1]SPA!$Z177:$Z188)</f>
        <v>2352414</v>
      </c>
      <c r="AT90" s="14">
        <f t="shared" si="34"/>
        <v>0</v>
      </c>
      <c r="AU90" s="14">
        <f t="shared" si="34"/>
        <v>13474.464303917663</v>
      </c>
      <c r="AX90" s="14"/>
      <c r="AY90" s="14">
        <f t="shared" si="29"/>
        <v>0</v>
      </c>
      <c r="AZ90" s="14">
        <f t="shared" si="29"/>
        <v>70599.188339753076</v>
      </c>
      <c r="BD90" s="15">
        <f>SUM(TOTAL_PEF_C!O79:O90)</f>
        <v>0</v>
      </c>
      <c r="BI90" s="15">
        <f>SUM('Billing Mo'!AH79:AH90)</f>
        <v>1350011</v>
      </c>
      <c r="BN90" s="14">
        <f>SUM('[1]Tot Retail'!$C177:$C188)</f>
        <v>31254092</v>
      </c>
      <c r="BO90" s="14">
        <f>SUM('[1]Tot Retail'!$Z177:$Z188)</f>
        <v>31734110</v>
      </c>
      <c r="BR90" s="14"/>
      <c r="BS90" s="14">
        <f t="shared" si="30"/>
        <v>0</v>
      </c>
      <c r="BT90" s="14">
        <f t="shared" si="30"/>
        <v>142311.07929482107</v>
      </c>
      <c r="BX90" s="199">
        <f>[3]RC!$I68</f>
        <v>1166247.6666666667</v>
      </c>
      <c r="CC90" s="199">
        <f>[3]CC!$I68</f>
        <v>133688</v>
      </c>
    </row>
    <row r="91" spans="1:81">
      <c r="A91" s="2">
        <v>1998</v>
      </c>
      <c r="B91" s="2">
        <v>5</v>
      </c>
      <c r="C91" s="14">
        <f t="shared" si="24"/>
        <v>0</v>
      </c>
      <c r="D91" s="14">
        <f t="shared" si="24"/>
        <v>0</v>
      </c>
      <c r="E91" s="14">
        <f t="shared" si="25"/>
        <v>0</v>
      </c>
      <c r="G91" s="15">
        <f>'Billing Mo'!Y91</f>
        <v>1161098</v>
      </c>
      <c r="H91" s="15">
        <f>'Billing Mo'!Z91</f>
        <v>135212</v>
      </c>
      <c r="I91" s="15">
        <f>'Billing Mo'!AC91</f>
        <v>16651</v>
      </c>
      <c r="K91" s="15"/>
      <c r="L91" s="15"/>
      <c r="M91" s="15"/>
      <c r="N91" s="15"/>
      <c r="O91" s="15"/>
      <c r="P91" s="15"/>
      <c r="Q91" s="15"/>
      <c r="S91" s="15">
        <f>[1]RESID!$AB189/[1]RESID!$U189*1000</f>
        <v>941.41125611258667</v>
      </c>
      <c r="T91" s="25">
        <f t="shared" si="26"/>
        <v>0</v>
      </c>
      <c r="U91" s="14"/>
      <c r="V91" s="15">
        <f>[1]COML!$AB189/[1]COML!$J189*1000</f>
        <v>5923.5765301243819</v>
      </c>
      <c r="W91" s="25">
        <f t="shared" si="27"/>
        <v>0</v>
      </c>
      <c r="X91" s="14"/>
      <c r="Y91" s="15">
        <f>[1]SPA!$AB189/[1]SPA!$F189*1000</f>
        <v>11564.410545913159</v>
      </c>
      <c r="Z91" s="25">
        <f t="shared" si="28"/>
        <v>0</v>
      </c>
      <c r="AA91" s="14"/>
      <c r="AC91" s="14"/>
      <c r="AE91" s="15">
        <f t="shared" si="31"/>
        <v>0</v>
      </c>
      <c r="AF91" s="25">
        <f>SUM([1]RESID!$Z178:$Z189)</f>
        <v>15736487</v>
      </c>
      <c r="AJ91" s="15">
        <f t="shared" si="32"/>
        <v>0</v>
      </c>
      <c r="AK91" s="25">
        <f>SUM([1]COML!$Z178:$Z189)</f>
        <v>9522883</v>
      </c>
      <c r="AO91" s="15">
        <f t="shared" si="33"/>
        <v>0</v>
      </c>
      <c r="AP91" s="25">
        <f>SUM([1]SPA!$Z178:$Z189)</f>
        <v>2355770</v>
      </c>
      <c r="AT91" s="14">
        <f t="shared" si="34"/>
        <v>0</v>
      </c>
      <c r="AU91" s="14">
        <f t="shared" si="34"/>
        <v>13459.932365990031</v>
      </c>
      <c r="AX91" s="14"/>
      <c r="AY91" s="14">
        <f t="shared" si="29"/>
        <v>0</v>
      </c>
      <c r="AZ91" s="14">
        <f t="shared" si="29"/>
        <v>70957.824420133882</v>
      </c>
      <c r="BD91" s="15">
        <f>SUM(TOTAL_PEF_C!O80:O91)</f>
        <v>0</v>
      </c>
      <c r="BI91" s="15">
        <f>SUM('Billing Mo'!AH80:AH91)</f>
        <v>1362932</v>
      </c>
      <c r="BN91" s="14">
        <f>SUM('[1]Tot Retail'!$C178:$C189)</f>
        <v>31461460</v>
      </c>
      <c r="BO91" s="14">
        <f>SUM('[1]Tot Retail'!$Z178:$Z189)</f>
        <v>31799439</v>
      </c>
      <c r="BR91" s="14"/>
      <c r="BS91" s="14">
        <f t="shared" si="30"/>
        <v>0</v>
      </c>
      <c r="BT91" s="14">
        <f t="shared" si="30"/>
        <v>142351.9162885788</v>
      </c>
      <c r="BX91" s="199">
        <f>[3]RC!$I69</f>
        <v>1167972.5833333333</v>
      </c>
      <c r="CC91" s="199">
        <f>[3]CC!$I69</f>
        <v>134054.75</v>
      </c>
    </row>
    <row r="92" spans="1:81">
      <c r="A92" s="2">
        <v>1998</v>
      </c>
      <c r="B92" s="2">
        <v>6</v>
      </c>
      <c r="C92" s="14">
        <f t="shared" si="24"/>
        <v>0</v>
      </c>
      <c r="D92" s="14">
        <f t="shared" si="24"/>
        <v>0</v>
      </c>
      <c r="E92" s="14">
        <f t="shared" si="25"/>
        <v>0</v>
      </c>
      <c r="G92" s="15">
        <f>'Billing Mo'!Y92</f>
        <v>1167586</v>
      </c>
      <c r="H92" s="15">
        <f>'Billing Mo'!Z92</f>
        <v>135329</v>
      </c>
      <c r="I92" s="15">
        <f>'Billing Mo'!AC92</f>
        <v>16690</v>
      </c>
      <c r="K92" s="15"/>
      <c r="L92" s="15"/>
      <c r="M92" s="15"/>
      <c r="N92" s="15"/>
      <c r="O92" s="15"/>
      <c r="P92" s="15"/>
      <c r="Q92" s="15"/>
      <c r="S92" s="15">
        <f>[1]RESID!$AB190/[1]RESID!$U190*1000</f>
        <v>1261.3350050647311</v>
      </c>
      <c r="T92" s="25">
        <f t="shared" si="26"/>
        <v>0</v>
      </c>
      <c r="U92" s="14"/>
      <c r="V92" s="15">
        <f>[1]COML!$AB190/[1]COML!$J190*1000</f>
        <v>6528.8651394261469</v>
      </c>
      <c r="W92" s="25">
        <f t="shared" si="27"/>
        <v>0</v>
      </c>
      <c r="X92" s="14"/>
      <c r="Y92" s="15">
        <f>[1]SPA!$AB190/[1]SPA!$F190*1000</f>
        <v>12416.177351707611</v>
      </c>
      <c r="Z92" s="25">
        <f t="shared" si="28"/>
        <v>0</v>
      </c>
      <c r="AA92" s="14"/>
      <c r="AC92" s="14"/>
      <c r="AE92" s="15">
        <f t="shared" si="31"/>
        <v>0</v>
      </c>
      <c r="AF92" s="25">
        <f>SUM([1]RESID!$Z179:$Z190)</f>
        <v>15759369</v>
      </c>
      <c r="AJ92" s="15">
        <f t="shared" si="32"/>
        <v>0</v>
      </c>
      <c r="AK92" s="25">
        <f>SUM([1]COML!$Z179:$Z190)</f>
        <v>9560569</v>
      </c>
      <c r="AO92" s="15">
        <f t="shared" si="33"/>
        <v>0</v>
      </c>
      <c r="AP92" s="25">
        <f>SUM([1]SPA!$Z179:$Z190)</f>
        <v>2353488</v>
      </c>
      <c r="AT92" s="14">
        <f t="shared" si="34"/>
        <v>0</v>
      </c>
      <c r="AU92" s="14">
        <f t="shared" si="34"/>
        <v>13459.844328731713</v>
      </c>
      <c r="AX92" s="14"/>
      <c r="AY92" s="14">
        <f t="shared" si="29"/>
        <v>0</v>
      </c>
      <c r="AZ92" s="14">
        <f t="shared" si="29"/>
        <v>71082.077193069417</v>
      </c>
      <c r="BD92" s="15">
        <f>SUM(TOTAL_PEF_C!O81:O92)</f>
        <v>0</v>
      </c>
      <c r="BI92" s="15">
        <f>SUM('Billing Mo'!AH81:AH92)</f>
        <v>1376431</v>
      </c>
      <c r="BN92" s="14">
        <f>SUM('[1]Tot Retail'!$C179:$C190)</f>
        <v>31900742</v>
      </c>
      <c r="BO92" s="14">
        <f>SUM('[1]Tot Retail'!$Z179:$Z190)</f>
        <v>31867442</v>
      </c>
      <c r="BR92" s="14"/>
      <c r="BS92" s="14">
        <f t="shared" si="30"/>
        <v>0</v>
      </c>
      <c r="BT92" s="14">
        <f t="shared" si="30"/>
        <v>141943.12596121948</v>
      </c>
      <c r="BX92" s="199">
        <f>[3]RC!$I70</f>
        <v>1169862.75</v>
      </c>
      <c r="CC92" s="199">
        <f>[3]CC!$I70</f>
        <v>134356.75</v>
      </c>
    </row>
    <row r="93" spans="1:81">
      <c r="A93" s="2">
        <v>1998</v>
      </c>
      <c r="B93" s="2">
        <v>7</v>
      </c>
      <c r="C93" s="14">
        <f t="shared" si="24"/>
        <v>0</v>
      </c>
      <c r="D93" s="14">
        <f t="shared" si="24"/>
        <v>0</v>
      </c>
      <c r="E93" s="14">
        <f t="shared" si="25"/>
        <v>0</v>
      </c>
      <c r="G93" s="15">
        <f>'Billing Mo'!Y93</f>
        <v>1160442</v>
      </c>
      <c r="H93" s="15">
        <f>'Billing Mo'!Z93</f>
        <v>135175</v>
      </c>
      <c r="I93" s="15">
        <f>'Billing Mo'!AC93</f>
        <v>16741</v>
      </c>
      <c r="K93" s="15"/>
      <c r="L93" s="15"/>
      <c r="M93" s="15"/>
      <c r="N93" s="15"/>
      <c r="O93" s="15"/>
      <c r="P93" s="15"/>
      <c r="Q93" s="15"/>
      <c r="S93" s="15">
        <f>[1]RESID!$AB191/[1]RESID!$U191*1000</f>
        <v>1388.8714088012669</v>
      </c>
      <c r="T93" s="25">
        <f t="shared" si="26"/>
        <v>0</v>
      </c>
      <c r="U93" s="14"/>
      <c r="V93" s="15">
        <f>[1]COML!$AB191/[1]COML!$J191*1000</f>
        <v>6660.1933203279696</v>
      </c>
      <c r="W93" s="25">
        <f t="shared" si="27"/>
        <v>0</v>
      </c>
      <c r="X93" s="14"/>
      <c r="Y93" s="15">
        <f>[1]SPA!$AB191/[1]SPA!$F191*1000</f>
        <v>11953.587001971207</v>
      </c>
      <c r="Z93" s="25">
        <f t="shared" si="28"/>
        <v>0</v>
      </c>
      <c r="AA93" s="14"/>
      <c r="AC93" s="14"/>
      <c r="AE93" s="15">
        <f t="shared" si="31"/>
        <v>0</v>
      </c>
      <c r="AF93" s="25">
        <f>SUM([1]RESID!$Z180:$Z191)</f>
        <v>15789075</v>
      </c>
      <c r="AJ93" s="15">
        <f t="shared" si="32"/>
        <v>0</v>
      </c>
      <c r="AK93" s="25">
        <f>SUM([1]COML!$Z180:$Z191)</f>
        <v>9580547</v>
      </c>
      <c r="AO93" s="15">
        <f t="shared" si="33"/>
        <v>0</v>
      </c>
      <c r="AP93" s="25">
        <f>SUM([1]SPA!$Z180:$Z191)</f>
        <v>2354935</v>
      </c>
      <c r="AT93" s="14">
        <f t="shared" si="34"/>
        <v>0</v>
      </c>
      <c r="AU93" s="14">
        <f t="shared" si="34"/>
        <v>13464.714135573056</v>
      </c>
      <c r="AX93" s="14"/>
      <c r="AY93" s="14">
        <f t="shared" si="29"/>
        <v>0</v>
      </c>
      <c r="AZ93" s="14">
        <f t="shared" si="29"/>
        <v>71088.567488854402</v>
      </c>
      <c r="BD93" s="15">
        <f>SUM(TOTAL_PEF_C!O82:O93)</f>
        <v>0</v>
      </c>
      <c r="BI93" s="15">
        <f>SUM('Billing Mo'!AH82:AH93)</f>
        <v>1391086</v>
      </c>
      <c r="BN93" s="14">
        <f>SUM('[1]Tot Retail'!$C180:$C191)</f>
        <v>32195037</v>
      </c>
      <c r="BO93" s="14">
        <f>SUM('[1]Tot Retail'!$Z180:$Z191)</f>
        <v>31925575</v>
      </c>
      <c r="BR93" s="14"/>
      <c r="BS93" s="14">
        <f t="shared" si="30"/>
        <v>0</v>
      </c>
      <c r="BT93" s="14">
        <f t="shared" si="30"/>
        <v>141628.21817161245</v>
      </c>
      <c r="BX93" s="199">
        <f>[3]RC!$I71</f>
        <v>1172658.6666666667</v>
      </c>
      <c r="CC93" s="199">
        <f>[3]CC!$I71</f>
        <v>134779.25</v>
      </c>
    </row>
    <row r="94" spans="1:81">
      <c r="A94" s="2">
        <v>1998</v>
      </c>
      <c r="B94" s="2">
        <v>8</v>
      </c>
      <c r="C94" s="14">
        <f t="shared" si="24"/>
        <v>0</v>
      </c>
      <c r="D94" s="14">
        <f t="shared" si="24"/>
        <v>0</v>
      </c>
      <c r="E94" s="14">
        <f t="shared" si="25"/>
        <v>0</v>
      </c>
      <c r="G94" s="15">
        <f>'Billing Mo'!Y94</f>
        <v>1204879</v>
      </c>
      <c r="H94" s="15">
        <f>'Billing Mo'!Z94</f>
        <v>140391</v>
      </c>
      <c r="I94" s="15">
        <f>'Billing Mo'!AC94</f>
        <v>17367</v>
      </c>
      <c r="K94" s="15"/>
      <c r="L94" s="15"/>
      <c r="M94" s="15"/>
      <c r="N94" s="15"/>
      <c r="O94" s="15"/>
      <c r="P94" s="15"/>
      <c r="Q94" s="15"/>
      <c r="S94" s="15">
        <f>[1]RESID!$AB192/[1]RESID!$U192*1000</f>
        <v>1470.9777559311697</v>
      </c>
      <c r="T94" s="25">
        <f t="shared" si="26"/>
        <v>0</v>
      </c>
      <c r="U94" s="14"/>
      <c r="V94" s="15">
        <f>[1]COML!$AB192/[1]COML!$J192*1000</f>
        <v>7220.0275474020455</v>
      </c>
      <c r="W94" s="25">
        <f t="shared" si="27"/>
        <v>0</v>
      </c>
      <c r="X94" s="14"/>
      <c r="Y94" s="15">
        <f>[1]SPA!$AB192/[1]SPA!$F192*1000</f>
        <v>12823.918926700064</v>
      </c>
      <c r="Z94" s="25">
        <f t="shared" si="28"/>
        <v>0</v>
      </c>
      <c r="AA94" s="14"/>
      <c r="AC94" s="14"/>
      <c r="AE94" s="15">
        <f t="shared" si="31"/>
        <v>0</v>
      </c>
      <c r="AF94" s="25">
        <f>SUM([1]RESID!$Z181:$Z192)</f>
        <v>15863948</v>
      </c>
      <c r="AJ94" s="15">
        <f t="shared" si="32"/>
        <v>0</v>
      </c>
      <c r="AK94" s="25">
        <f>SUM([1]COML!$Z181:$Z192)</f>
        <v>9680659</v>
      </c>
      <c r="AO94" s="15">
        <f t="shared" si="33"/>
        <v>0</v>
      </c>
      <c r="AP94" s="25">
        <f>SUM([1]SPA!$Z181:$Z192)</f>
        <v>2369982</v>
      </c>
      <c r="AT94" s="14">
        <f t="shared" si="34"/>
        <v>0</v>
      </c>
      <c r="AU94" s="14">
        <f t="shared" si="34"/>
        <v>13479.969361803131</v>
      </c>
      <c r="AX94" s="14"/>
      <c r="AY94" s="14">
        <f t="shared" ref="AY94:AZ109" si="35">AJ94/AVERAGE($H83:$H94)*1000</f>
        <v>0</v>
      </c>
      <c r="AZ94" s="14">
        <f t="shared" si="35"/>
        <v>71495.642915390883</v>
      </c>
      <c r="BD94" s="15">
        <f>SUM(TOTAL_PEF_C!O83:O94)</f>
        <v>0</v>
      </c>
      <c r="BI94" s="15">
        <f>SUM('Billing Mo'!AH83:AH94)</f>
        <v>1414962</v>
      </c>
      <c r="BN94" s="14">
        <f>SUM('[1]Tot Retail'!$C181:$C192)</f>
        <v>32587919</v>
      </c>
      <c r="BO94" s="14">
        <f>SUM('[1]Tot Retail'!$Z181:$Z192)</f>
        <v>32150849</v>
      </c>
      <c r="BR94" s="14"/>
      <c r="BS94" s="14">
        <f t="shared" ref="BS94:BT109" si="36">AO94/AVERAGE($I83:$I94)*1000</f>
        <v>0</v>
      </c>
      <c r="BT94" s="14">
        <f t="shared" si="36"/>
        <v>141952.63218316223</v>
      </c>
      <c r="BX94" s="199">
        <f>[3]RC!$I72</f>
        <v>1174245.9166666667</v>
      </c>
      <c r="CC94" s="199">
        <f>[3]CC!$I72</f>
        <v>135025.5</v>
      </c>
    </row>
    <row r="95" spans="1:81">
      <c r="A95" s="2">
        <v>1998</v>
      </c>
      <c r="B95" s="2">
        <v>9</v>
      </c>
      <c r="C95" s="14">
        <f t="shared" si="24"/>
        <v>0</v>
      </c>
      <c r="D95" s="14">
        <f t="shared" si="24"/>
        <v>0</v>
      </c>
      <c r="E95" s="14">
        <f t="shared" si="25"/>
        <v>0</v>
      </c>
      <c r="G95" s="15">
        <f>'Billing Mo'!Y95</f>
        <v>1136265</v>
      </c>
      <c r="H95" s="15">
        <f>'Billing Mo'!Z95</f>
        <v>131660</v>
      </c>
      <c r="I95" s="15">
        <f>'Billing Mo'!AC95</f>
        <v>16515</v>
      </c>
      <c r="K95" s="15"/>
      <c r="L95" s="15"/>
      <c r="M95" s="15"/>
      <c r="N95" s="15"/>
      <c r="O95" s="15"/>
      <c r="P95" s="15"/>
      <c r="Q95" s="15"/>
      <c r="S95" s="15">
        <f>[1]RESID!$AB193/[1]RESID!$U193*1000</f>
        <v>1395.5585577691209</v>
      </c>
      <c r="T95" s="25">
        <f t="shared" si="26"/>
        <v>0</v>
      </c>
      <c r="U95" s="14"/>
      <c r="V95" s="15">
        <f>[1]COML!$AB193/[1]COML!$J193*1000</f>
        <v>6685.695893256865</v>
      </c>
      <c r="W95" s="25">
        <f t="shared" si="27"/>
        <v>0</v>
      </c>
      <c r="X95" s="14"/>
      <c r="Y95" s="15">
        <f>[1]SPA!$AB193/[1]SPA!$F193*1000</f>
        <v>13799.515591886164</v>
      </c>
      <c r="Z95" s="25">
        <f t="shared" si="28"/>
        <v>0</v>
      </c>
      <c r="AA95" s="14"/>
      <c r="AC95" s="7"/>
      <c r="AE95" s="15">
        <f t="shared" si="31"/>
        <v>0</v>
      </c>
      <c r="AF95" s="25">
        <f>SUM([1]RESID!$Z182:$Z193)</f>
        <v>15884325</v>
      </c>
      <c r="AJ95" s="15">
        <f t="shared" si="32"/>
        <v>0</v>
      </c>
      <c r="AK95" s="25">
        <f>SUM([1]COML!$Z182:$Z193)</f>
        <v>9698777</v>
      </c>
      <c r="AO95" s="15">
        <f t="shared" si="33"/>
        <v>0</v>
      </c>
      <c r="AP95" s="25">
        <f>SUM([1]SPA!$Z182:$Z193)</f>
        <v>2375779</v>
      </c>
      <c r="AT95" s="14">
        <f t="shared" ref="AT95:AU110" si="37">AE95/AVERAGE($G84:$G95)*1000</f>
        <v>0</v>
      </c>
      <c r="AU95" s="14">
        <f t="shared" si="37"/>
        <v>13497.152285744491</v>
      </c>
      <c r="AX95" s="14"/>
      <c r="AY95" s="14">
        <f t="shared" si="35"/>
        <v>0</v>
      </c>
      <c r="AZ95" s="14">
        <f t="shared" si="35"/>
        <v>71656.573965189222</v>
      </c>
      <c r="BD95" s="15">
        <f>SUM(TOTAL_PEF_C!O84:O95)</f>
        <v>0</v>
      </c>
      <c r="BI95" s="15">
        <f>SUM('Billing Mo'!AH84:AH95)</f>
        <v>1432322</v>
      </c>
      <c r="BN95" s="14">
        <f>SUM('[1]Tot Retail'!$C182:$C193)</f>
        <v>32712315</v>
      </c>
      <c r="BO95" s="14">
        <f>SUM('[1]Tot Retail'!$Z182:$Z193)</f>
        <v>32223667</v>
      </c>
      <c r="BR95" s="14"/>
      <c r="BS95" s="14">
        <f t="shared" si="36"/>
        <v>0</v>
      </c>
      <c r="BT95" s="14">
        <f t="shared" si="36"/>
        <v>142167.15369962199</v>
      </c>
      <c r="BX95" s="199">
        <f>[3]RC!$I73</f>
        <v>1176519</v>
      </c>
      <c r="CC95" s="199">
        <f>[3]CC!$I73</f>
        <v>135325.08333333334</v>
      </c>
    </row>
    <row r="96" spans="1:81">
      <c r="A96" s="2">
        <v>1998</v>
      </c>
      <c r="B96" s="2">
        <v>10</v>
      </c>
      <c r="C96" s="14">
        <f t="shared" si="24"/>
        <v>0</v>
      </c>
      <c r="D96" s="14">
        <f t="shared" si="24"/>
        <v>0</v>
      </c>
      <c r="E96" s="14">
        <f t="shared" si="25"/>
        <v>0</v>
      </c>
      <c r="G96" s="15">
        <f>'Billing Mo'!Y96</f>
        <v>1213255</v>
      </c>
      <c r="H96" s="15">
        <f>'Billing Mo'!Z96</f>
        <v>141369</v>
      </c>
      <c r="I96" s="15">
        <f>'Billing Mo'!AC96</f>
        <v>17618</v>
      </c>
      <c r="K96" s="15"/>
      <c r="L96" s="15"/>
      <c r="M96" s="15"/>
      <c r="N96" s="15"/>
      <c r="O96" s="15"/>
      <c r="P96" s="15"/>
      <c r="Q96" s="15"/>
      <c r="S96" s="15">
        <f>[1]RESID!$AB194/[1]RESID!$U194*1000</f>
        <v>1238.2746224030943</v>
      </c>
      <c r="T96" s="25">
        <f t="shared" si="26"/>
        <v>0</v>
      </c>
      <c r="U96" s="14"/>
      <c r="V96" s="15">
        <f>[1]COML!$AB194/[1]COML!$J194*1000</f>
        <v>6608.6418224588342</v>
      </c>
      <c r="W96" s="25">
        <f t="shared" si="27"/>
        <v>0</v>
      </c>
      <c r="X96" s="14"/>
      <c r="Y96" s="15">
        <f>[1]SPA!$AB194/[1]SPA!$F194*1000</f>
        <v>12958.281303212625</v>
      </c>
      <c r="Z96" s="25">
        <f t="shared" si="28"/>
        <v>0</v>
      </c>
      <c r="AA96" s="14"/>
      <c r="AC96" s="7"/>
      <c r="AE96" s="15">
        <f t="shared" si="31"/>
        <v>0</v>
      </c>
      <c r="AF96" s="25">
        <f>SUM([1]RESID!$Z183:$Z194)</f>
        <v>15935246</v>
      </c>
      <c r="AJ96" s="15">
        <f t="shared" si="32"/>
        <v>0</v>
      </c>
      <c r="AK96" s="25">
        <f>SUM([1]COML!$Z183:$Z194)</f>
        <v>9750767</v>
      </c>
      <c r="AO96" s="15">
        <f t="shared" si="33"/>
        <v>0</v>
      </c>
      <c r="AP96" s="25">
        <f>SUM([1]SPA!$Z183:$Z194)</f>
        <v>2385928</v>
      </c>
      <c r="AT96" s="14">
        <f t="shared" si="37"/>
        <v>0</v>
      </c>
      <c r="AU96" s="14">
        <f t="shared" si="37"/>
        <v>13493.825093173487</v>
      </c>
      <c r="AX96" s="14"/>
      <c r="AY96" s="14">
        <f t="shared" si="35"/>
        <v>0</v>
      </c>
      <c r="AZ96" s="14">
        <f t="shared" si="35"/>
        <v>71720.239514498302</v>
      </c>
      <c r="BD96" s="15">
        <f>SUM(TOTAL_PEF_C!O85:O96)</f>
        <v>0</v>
      </c>
      <c r="BI96" s="15">
        <f>SUM('Billing Mo'!AH85:AH96)</f>
        <v>1453094</v>
      </c>
      <c r="BN96" s="14">
        <f>SUM('[1]Tot Retail'!$C183:$C194)</f>
        <v>32883857</v>
      </c>
      <c r="BO96" s="14">
        <f>SUM('[1]Tot Retail'!$Z183:$Z194)</f>
        <v>32328797</v>
      </c>
      <c r="BR96" s="14"/>
      <c r="BS96" s="14">
        <f t="shared" si="36"/>
        <v>0</v>
      </c>
      <c r="BT96" s="14">
        <f t="shared" si="36"/>
        <v>141926.59568139908</v>
      </c>
      <c r="BX96" s="199">
        <f>[3]RC!$I74</f>
        <v>1178746.5833333333</v>
      </c>
      <c r="CC96" s="199">
        <f>[3]CC!$I74</f>
        <v>135641.16666666666</v>
      </c>
    </row>
    <row r="97" spans="1:81">
      <c r="A97" s="2">
        <v>1998</v>
      </c>
      <c r="B97" s="2">
        <v>11</v>
      </c>
      <c r="C97" s="14">
        <f t="shared" si="24"/>
        <v>0</v>
      </c>
      <c r="D97" s="14">
        <f t="shared" si="24"/>
        <v>0</v>
      </c>
      <c r="E97" s="14">
        <f t="shared" si="25"/>
        <v>0</v>
      </c>
      <c r="G97" s="15">
        <f>'Billing Mo'!Y97</f>
        <v>1197929</v>
      </c>
      <c r="H97" s="15">
        <f>'Billing Mo'!Z97</f>
        <v>139300</v>
      </c>
      <c r="I97" s="15">
        <f>'Billing Mo'!AC97</f>
        <v>17227</v>
      </c>
      <c r="K97" s="15"/>
      <c r="L97" s="15"/>
      <c r="M97" s="15"/>
      <c r="N97" s="15"/>
      <c r="O97" s="15"/>
      <c r="P97" s="15"/>
      <c r="Q97" s="15"/>
      <c r="S97" s="15">
        <f>[1]RESID!$AB195/[1]RESID!$U195*1000</f>
        <v>936.50515842997936</v>
      </c>
      <c r="T97" s="25">
        <f t="shared" si="26"/>
        <v>0</v>
      </c>
      <c r="U97" s="14"/>
      <c r="V97" s="15">
        <f>[1]COML!$AB195/[1]COML!$J195*1000</f>
        <v>5897.9709049138855</v>
      </c>
      <c r="W97" s="25">
        <f t="shared" si="27"/>
        <v>0</v>
      </c>
      <c r="X97" s="14"/>
      <c r="Y97" s="15">
        <f>[1]SPA!$AB195/[1]SPA!$F195*1000</f>
        <v>12003.1346142683</v>
      </c>
      <c r="Z97" s="25">
        <f t="shared" si="28"/>
        <v>0</v>
      </c>
      <c r="AA97" s="14"/>
      <c r="AC97" s="19"/>
      <c r="AE97" s="15">
        <f t="shared" si="31"/>
        <v>0</v>
      </c>
      <c r="AF97" s="25">
        <f>SUM([1]RESID!$Z184:$Z195)</f>
        <v>15894592</v>
      </c>
      <c r="AJ97" s="15">
        <f t="shared" si="32"/>
        <v>0</v>
      </c>
      <c r="AK97" s="25">
        <f>SUM([1]COML!$Z184:$Z195)</f>
        <v>9758479</v>
      </c>
      <c r="AO97" s="15">
        <f t="shared" si="33"/>
        <v>0</v>
      </c>
      <c r="AP97" s="25">
        <f>SUM([1]SPA!$Z184:$Z195)</f>
        <v>2388097</v>
      </c>
      <c r="AT97" s="14">
        <f t="shared" si="37"/>
        <v>0</v>
      </c>
      <c r="AU97" s="14">
        <f t="shared" si="37"/>
        <v>13462.036738314762</v>
      </c>
      <c r="AX97" s="14"/>
      <c r="AY97" s="14">
        <f t="shared" si="35"/>
        <v>0</v>
      </c>
      <c r="AZ97" s="14">
        <f t="shared" si="35"/>
        <v>71727.678998008079</v>
      </c>
      <c r="BD97" s="15">
        <f>SUM(TOTAL_PEF_C!O86:O97)</f>
        <v>0</v>
      </c>
      <c r="BI97" s="15">
        <f>SUM('Billing Mo'!AH86:AH97)</f>
        <v>1456557</v>
      </c>
      <c r="BN97" s="14">
        <f>SUM('[1]Tot Retail'!$C184:$C195)</f>
        <v>33099131</v>
      </c>
      <c r="BO97" s="14">
        <f>SUM('[1]Tot Retail'!$Z184:$Z195)</f>
        <v>32327431</v>
      </c>
      <c r="BR97" s="14"/>
      <c r="BS97" s="14">
        <f t="shared" si="36"/>
        <v>0</v>
      </c>
      <c r="BT97" s="14">
        <f t="shared" si="36"/>
        <v>141859.42349674029</v>
      </c>
      <c r="BX97" s="199">
        <f>[3]RC!$I75</f>
        <v>1180519.0833333333</v>
      </c>
      <c r="CC97" s="199">
        <f>[3]CC!$I75</f>
        <v>135931.33333333334</v>
      </c>
    </row>
    <row r="98" spans="1:81">
      <c r="A98" s="2">
        <v>1998</v>
      </c>
      <c r="B98" s="2">
        <v>12</v>
      </c>
      <c r="C98" s="14">
        <f t="shared" si="24"/>
        <v>0</v>
      </c>
      <c r="D98" s="14">
        <f t="shared" si="24"/>
        <v>0</v>
      </c>
      <c r="E98" s="14">
        <f t="shared" si="25"/>
        <v>0</v>
      </c>
      <c r="G98" s="15">
        <f>'Billing Mo'!Y98</f>
        <v>1190799</v>
      </c>
      <c r="H98" s="15">
        <f>'Billing Mo'!Z98</f>
        <v>136423</v>
      </c>
      <c r="I98" s="15">
        <f>'Billing Mo'!AC98</f>
        <v>16970</v>
      </c>
      <c r="K98" s="15"/>
      <c r="L98" s="15"/>
      <c r="M98" s="15"/>
      <c r="N98" s="15"/>
      <c r="O98" s="15"/>
      <c r="P98" s="15"/>
      <c r="Q98" s="15"/>
      <c r="S98" s="15">
        <f>[1]RESID!$AB196/[1]RESID!$U196*1000</f>
        <v>966.92493098588034</v>
      </c>
      <c r="T98" s="25">
        <f t="shared" si="26"/>
        <v>0</v>
      </c>
      <c r="U98" s="14"/>
      <c r="V98" s="15">
        <f>[1]COML!$AB196/[1]COML!$J196*1000</f>
        <v>5499.2599364416001</v>
      </c>
      <c r="W98" s="25">
        <f t="shared" si="27"/>
        <v>0</v>
      </c>
      <c r="X98" s="14"/>
      <c r="Y98" s="15">
        <f>[1]SPA!$AB196/[1]SPA!$F196*1000</f>
        <v>11628.226281673542</v>
      </c>
      <c r="Z98" s="25">
        <f t="shared" si="28"/>
        <v>0</v>
      </c>
      <c r="AA98" s="14"/>
      <c r="AC98" s="19"/>
      <c r="AE98" s="15">
        <f t="shared" si="31"/>
        <v>0</v>
      </c>
      <c r="AF98" s="25">
        <f>SUM([1]RESID!$Z185:$Z196)</f>
        <v>15927978</v>
      </c>
      <c r="AJ98" s="15">
        <f t="shared" si="32"/>
        <v>0</v>
      </c>
      <c r="AK98" s="25">
        <f>SUM([1]COML!$Z185:$Z196)</f>
        <v>9798412</v>
      </c>
      <c r="AO98" s="15">
        <f t="shared" si="33"/>
        <v>0</v>
      </c>
      <c r="AP98" s="25">
        <f>SUM([1]SPA!$Z185:$Z196)</f>
        <v>2399083</v>
      </c>
      <c r="AT98" s="14">
        <f t="shared" si="37"/>
        <v>0</v>
      </c>
      <c r="AU98" s="14">
        <f t="shared" si="37"/>
        <v>13466.493722799916</v>
      </c>
      <c r="AX98" s="14"/>
      <c r="AY98" s="14">
        <f t="shared" si="35"/>
        <v>0</v>
      </c>
      <c r="AZ98" s="14">
        <f t="shared" si="35"/>
        <v>71864.667168659958</v>
      </c>
      <c r="BD98" s="15">
        <f>SUM(TOTAL_PEF_C!O87:O98)</f>
        <v>0</v>
      </c>
      <c r="BI98" s="15">
        <f>SUM('Billing Mo'!AH87:AH98)</f>
        <v>1553253</v>
      </c>
      <c r="BN98" s="14">
        <f>SUM('[1]Tot Retail'!$C185:$C196)</f>
        <v>33386610</v>
      </c>
      <c r="BO98" s="14">
        <f>SUM('[1]Tot Retail'!$Z185:$Z196)</f>
        <v>32527737</v>
      </c>
      <c r="BR98" s="14"/>
      <c r="BS98" s="14">
        <f t="shared" si="36"/>
        <v>0</v>
      </c>
      <c r="BT98" s="14">
        <f t="shared" si="36"/>
        <v>142206.50547062163</v>
      </c>
      <c r="BX98" s="199">
        <f>[3]RC!$I76</f>
        <v>1182219.9166666667</v>
      </c>
      <c r="CC98" s="199">
        <f>[3]CC!$I76</f>
        <v>136231.5</v>
      </c>
    </row>
    <row r="99" spans="1:81">
      <c r="A99" s="2">
        <v>1999</v>
      </c>
      <c r="B99" s="2">
        <v>1</v>
      </c>
      <c r="C99" s="14">
        <f t="shared" si="24"/>
        <v>0</v>
      </c>
      <c r="D99" s="14">
        <f t="shared" si="24"/>
        <v>0</v>
      </c>
      <c r="E99" s="14">
        <f t="shared" si="25"/>
        <v>0</v>
      </c>
      <c r="G99" s="15">
        <f>'Billing Mo'!Y99</f>
        <v>1205483</v>
      </c>
      <c r="H99" s="15">
        <f>'Billing Mo'!Z99</f>
        <v>137875</v>
      </c>
      <c r="I99" s="15">
        <f>'Billing Mo'!AC99</f>
        <v>17226</v>
      </c>
      <c r="K99" s="15"/>
      <c r="L99" s="15"/>
      <c r="M99" s="15"/>
      <c r="N99" s="15"/>
      <c r="O99" s="15"/>
      <c r="P99" s="15"/>
      <c r="Q99" s="15"/>
      <c r="S99" s="15">
        <f>[1]RESID!$AB197/[1]RESID!$U197*1000</f>
        <v>1055.4203957523202</v>
      </c>
      <c r="T99" s="25">
        <f t="shared" si="26"/>
        <v>0</v>
      </c>
      <c r="U99" s="14"/>
      <c r="V99" s="15">
        <f>[1]COML!$AB197/[1]COML!$J197*1000</f>
        <v>5314.9801551441187</v>
      </c>
      <c r="W99" s="25">
        <f t="shared" si="27"/>
        <v>0</v>
      </c>
      <c r="X99" s="14"/>
      <c r="Y99" s="15">
        <f>[1]SPA!$AB197/[1]SPA!$F197*1000</f>
        <v>10757.517705793567</v>
      </c>
      <c r="Z99" s="25">
        <f t="shared" si="28"/>
        <v>0</v>
      </c>
      <c r="AA99" s="14"/>
      <c r="AC99" s="19"/>
      <c r="AE99" s="15">
        <f t="shared" si="31"/>
        <v>0</v>
      </c>
      <c r="AF99" s="25">
        <f>SUM([1]RESID!$Z186:$Z197)</f>
        <v>15917470</v>
      </c>
      <c r="AJ99" s="15">
        <f t="shared" si="32"/>
        <v>0</v>
      </c>
      <c r="AK99" s="25">
        <f>SUM([1]COML!$Z186:$Z197)</f>
        <v>9826818</v>
      </c>
      <c r="AO99" s="15">
        <f t="shared" si="33"/>
        <v>0</v>
      </c>
      <c r="AP99" s="25">
        <f>SUM([1]SPA!$Z186:$Z197)</f>
        <v>2408737</v>
      </c>
      <c r="AT99" s="14">
        <f t="shared" si="37"/>
        <v>0</v>
      </c>
      <c r="AU99" s="14">
        <f t="shared" si="37"/>
        <v>13431.379801405625</v>
      </c>
      <c r="AX99" s="14"/>
      <c r="AY99" s="14">
        <f t="shared" si="35"/>
        <v>0</v>
      </c>
      <c r="AZ99" s="14">
        <f t="shared" si="35"/>
        <v>71883.20865316155</v>
      </c>
      <c r="BD99" s="15">
        <f>SUM(TOTAL_PEF_C!O88:O99)</f>
        <v>0</v>
      </c>
      <c r="BI99" s="15">
        <f>SUM('Billing Mo'!AH88:AH99)</f>
        <v>1558466</v>
      </c>
      <c r="BN99" s="14">
        <f>SUM('[1]Tot Retail'!$C186:$C197)</f>
        <v>33477994</v>
      </c>
      <c r="BO99" s="14">
        <f>SUM('[1]Tot Retail'!$Z186:$Z197)</f>
        <v>32570022</v>
      </c>
      <c r="BR99" s="14"/>
      <c r="BS99" s="14">
        <f t="shared" si="36"/>
        <v>0</v>
      </c>
      <c r="BT99" s="14">
        <f t="shared" si="36"/>
        <v>142247.5479943504</v>
      </c>
      <c r="BX99" s="199">
        <f>[3]RC!$I77</f>
        <v>1183980.4166666667</v>
      </c>
      <c r="CC99" s="199">
        <f>[3]CC!$I77</f>
        <v>136563.33333333334</v>
      </c>
    </row>
    <row r="100" spans="1:81">
      <c r="A100" s="2">
        <v>1999</v>
      </c>
      <c r="B100" s="2">
        <v>2</v>
      </c>
      <c r="C100" s="14">
        <f t="shared" si="24"/>
        <v>0</v>
      </c>
      <c r="D100" s="14">
        <f t="shared" si="24"/>
        <v>0</v>
      </c>
      <c r="E100" s="14">
        <f t="shared" si="25"/>
        <v>0</v>
      </c>
      <c r="G100" s="15">
        <f>'Billing Mo'!Y100</f>
        <v>1213771</v>
      </c>
      <c r="H100" s="15">
        <f>'Billing Mo'!Z100</f>
        <v>138803</v>
      </c>
      <c r="I100" s="15">
        <f>'Billing Mo'!AC100</f>
        <v>17274</v>
      </c>
      <c r="K100" s="15"/>
      <c r="L100" s="15"/>
      <c r="M100" s="15"/>
      <c r="N100" s="15"/>
      <c r="O100" s="15"/>
      <c r="P100" s="15"/>
      <c r="Q100" s="15"/>
      <c r="S100" s="15">
        <f>[1]RESID!$AB198/[1]RESID!$U198*1000</f>
        <v>949.36232976154452</v>
      </c>
      <c r="T100" s="25">
        <f t="shared" si="26"/>
        <v>0</v>
      </c>
      <c r="U100" s="14"/>
      <c r="V100" s="15">
        <f>[1]COML!$AB198/[1]COML!$J198*1000</f>
        <v>4969.8576069028595</v>
      </c>
      <c r="W100" s="25">
        <f t="shared" si="27"/>
        <v>0</v>
      </c>
      <c r="X100" s="14"/>
      <c r="Y100" s="15">
        <f>[1]SPA!$AB198/[1]SPA!$F198*1000</f>
        <v>10274.863957392614</v>
      </c>
      <c r="Z100" s="25">
        <f t="shared" si="28"/>
        <v>0</v>
      </c>
      <c r="AA100" s="14"/>
      <c r="AC100" s="19"/>
      <c r="AE100" s="15">
        <f t="shared" si="31"/>
        <v>0</v>
      </c>
      <c r="AF100" s="25">
        <f>SUM([1]RESID!$Z187:$Z198)</f>
        <v>15869389</v>
      </c>
      <c r="AJ100" s="15">
        <f t="shared" si="32"/>
        <v>0</v>
      </c>
      <c r="AK100" s="25">
        <f>SUM([1]COML!$Z187:$Z198)</f>
        <v>9841111</v>
      </c>
      <c r="AO100" s="15">
        <f t="shared" si="33"/>
        <v>0</v>
      </c>
      <c r="AP100" s="25">
        <f>SUM([1]SPA!$Z187:$Z198)</f>
        <v>2414861</v>
      </c>
      <c r="AT100" s="14">
        <f t="shared" si="37"/>
        <v>0</v>
      </c>
      <c r="AU100" s="14">
        <f t="shared" si="37"/>
        <v>13378.937661332917</v>
      </c>
      <c r="AX100" s="14"/>
      <c r="AY100" s="14">
        <f t="shared" si="35"/>
        <v>0</v>
      </c>
      <c r="AZ100" s="14">
        <f t="shared" si="35"/>
        <v>71863.613294728042</v>
      </c>
      <c r="BD100" s="15">
        <f>SUM(TOTAL_PEF_C!O89:O100)</f>
        <v>0</v>
      </c>
      <c r="BI100" s="15">
        <f>SUM('Billing Mo'!AH89:AH100)</f>
        <v>1565271</v>
      </c>
      <c r="BN100" s="14">
        <f>SUM('[1]Tot Retail'!$C187:$C198)</f>
        <v>33439240</v>
      </c>
      <c r="BO100" s="14">
        <f>SUM('[1]Tot Retail'!$Z187:$Z198)</f>
        <v>32567392</v>
      </c>
      <c r="BR100" s="14"/>
      <c r="BS100" s="14">
        <f t="shared" si="36"/>
        <v>0</v>
      </c>
      <c r="BT100" s="14">
        <f t="shared" si="36"/>
        <v>142193.53762359233</v>
      </c>
      <c r="BX100" s="199">
        <f>[3]RC!$I78</f>
        <v>1185846.5</v>
      </c>
      <c r="CC100" s="199">
        <f>[3]CC!$I78</f>
        <v>136876.41666666666</v>
      </c>
    </row>
    <row r="101" spans="1:81">
      <c r="A101" s="2">
        <v>1999</v>
      </c>
      <c r="B101" s="2">
        <v>3</v>
      </c>
      <c r="C101" s="14">
        <f t="shared" si="24"/>
        <v>0</v>
      </c>
      <c r="D101" s="14">
        <f t="shared" si="24"/>
        <v>0</v>
      </c>
      <c r="E101" s="14">
        <f t="shared" si="25"/>
        <v>0</v>
      </c>
      <c r="G101" s="15">
        <f>'Billing Mo'!Y101</f>
        <v>1203884</v>
      </c>
      <c r="H101" s="15">
        <f>'Billing Mo'!Z101</f>
        <v>137779</v>
      </c>
      <c r="I101" s="15">
        <f>'Billing Mo'!AC101</f>
        <v>17172</v>
      </c>
      <c r="K101" s="15"/>
      <c r="L101" s="15"/>
      <c r="M101" s="15"/>
      <c r="N101" s="15"/>
      <c r="O101" s="15"/>
      <c r="P101" s="15"/>
      <c r="Q101" s="15"/>
      <c r="S101" s="15">
        <f>[1]RESID!$AB199/[1]RESID!$U199*1000</f>
        <v>860.87378097364081</v>
      </c>
      <c r="T101" s="25">
        <f t="shared" si="26"/>
        <v>0</v>
      </c>
      <c r="U101" s="14"/>
      <c r="V101" s="15">
        <f>[1]COML!$AB199/[1]COML!$J199*1000</f>
        <v>5124.3590296031371</v>
      </c>
      <c r="W101" s="25">
        <f t="shared" si="27"/>
        <v>0</v>
      </c>
      <c r="X101" s="14"/>
      <c r="Y101" s="15">
        <f>[1]SPA!$AB199/[1]SPA!$F199*1000</f>
        <v>10917.249010016307</v>
      </c>
      <c r="Z101" s="25">
        <f t="shared" si="28"/>
        <v>0</v>
      </c>
      <c r="AA101" s="14"/>
      <c r="AC101" s="19"/>
      <c r="AE101" s="15">
        <f t="shared" si="31"/>
        <v>0</v>
      </c>
      <c r="AF101" s="25">
        <f>SUM([1]RESID!$Z188:$Z199)</f>
        <v>15841967</v>
      </c>
      <c r="AJ101" s="15">
        <f t="shared" si="32"/>
        <v>0</v>
      </c>
      <c r="AK101" s="25">
        <f>SUM([1]COML!$Z188:$Z199)</f>
        <v>9874290</v>
      </c>
      <c r="AO101" s="15">
        <f t="shared" si="33"/>
        <v>0</v>
      </c>
      <c r="AP101" s="25">
        <f>SUM([1]SPA!$Z188:$Z199)</f>
        <v>2419727</v>
      </c>
      <c r="AT101" s="14">
        <f t="shared" si="37"/>
        <v>0</v>
      </c>
      <c r="AU101" s="14">
        <f t="shared" si="37"/>
        <v>13335.311776274048</v>
      </c>
      <c r="AX101" s="14"/>
      <c r="AY101" s="14">
        <f t="shared" si="35"/>
        <v>0</v>
      </c>
      <c r="AZ101" s="14">
        <f t="shared" si="35"/>
        <v>71923.780804256734</v>
      </c>
      <c r="BD101" s="15">
        <f>SUM(TOTAL_PEF_C!O90:O101)</f>
        <v>0</v>
      </c>
      <c r="BI101" s="15">
        <f>SUM('Billing Mo'!AH90:AH101)</f>
        <v>1570142</v>
      </c>
      <c r="BN101" s="14">
        <f>SUM('[1]Tot Retail'!$C188:$C199)</f>
        <v>33471526</v>
      </c>
      <c r="BO101" s="14">
        <f>SUM('[1]Tot Retail'!$Z188:$Z199)</f>
        <v>32582848</v>
      </c>
      <c r="BR101" s="14"/>
      <c r="BS101" s="14">
        <f t="shared" si="36"/>
        <v>0</v>
      </c>
      <c r="BT101" s="14">
        <f t="shared" si="36"/>
        <v>142037.48960524384</v>
      </c>
      <c r="BX101" s="199">
        <f>[3]RC!$I79</f>
        <v>1187750.6666666667</v>
      </c>
      <c r="CC101" s="199">
        <f>[3]CC!$I79</f>
        <v>137198.58333333334</v>
      </c>
    </row>
    <row r="102" spans="1:81">
      <c r="A102" s="2">
        <v>1999</v>
      </c>
      <c r="B102" s="2">
        <v>4</v>
      </c>
      <c r="C102" s="14">
        <f t="shared" si="24"/>
        <v>0</v>
      </c>
      <c r="D102" s="14">
        <f t="shared" si="24"/>
        <v>0</v>
      </c>
      <c r="E102" s="14">
        <f t="shared" si="25"/>
        <v>0</v>
      </c>
      <c r="G102" s="15">
        <f>'Billing Mo'!Y102</f>
        <v>1206152</v>
      </c>
      <c r="H102" s="15">
        <f>'Billing Mo'!Z102</f>
        <v>139904</v>
      </c>
      <c r="I102" s="15">
        <f>'Billing Mo'!AC102</f>
        <v>17312</v>
      </c>
      <c r="K102" s="15"/>
      <c r="L102" s="15"/>
      <c r="M102" s="15"/>
      <c r="N102" s="15"/>
      <c r="O102" s="15"/>
      <c r="P102" s="15"/>
      <c r="Q102" s="15"/>
      <c r="S102" s="15">
        <f>[1]RESID!$AB200/[1]RESID!$U200*1000</f>
        <v>878.69507995476772</v>
      </c>
      <c r="T102" s="25">
        <f t="shared" si="26"/>
        <v>0</v>
      </c>
      <c r="U102" s="14"/>
      <c r="V102" s="15">
        <f>[1]COML!$AB200/[1]COML!$J200*1000</f>
        <v>5711.4724739424764</v>
      </c>
      <c r="W102" s="25">
        <f t="shared" si="27"/>
        <v>0</v>
      </c>
      <c r="X102" s="14"/>
      <c r="Y102" s="15">
        <f>[1]SPA!$AB200/[1]SPA!$F200*1000</f>
        <v>10892.040203327171</v>
      </c>
      <c r="Z102" s="25">
        <f t="shared" si="28"/>
        <v>0</v>
      </c>
      <c r="AA102" s="14"/>
      <c r="AC102" s="19"/>
      <c r="AE102" s="15">
        <f t="shared" si="31"/>
        <v>0</v>
      </c>
      <c r="AF102" s="25">
        <f>SUM([1]RESID!$Z189:$Z200)</f>
        <v>15844430</v>
      </c>
      <c r="AJ102" s="15">
        <f t="shared" si="32"/>
        <v>0</v>
      </c>
      <c r="AK102" s="25">
        <f>SUM([1]COML!$Z189:$Z200)</f>
        <v>9915019</v>
      </c>
      <c r="AO102" s="15">
        <f t="shared" si="33"/>
        <v>0</v>
      </c>
      <c r="AP102" s="25">
        <f>SUM([1]SPA!$Z189:$Z200)</f>
        <v>2421751</v>
      </c>
      <c r="AT102" s="14">
        <f t="shared" si="37"/>
        <v>0</v>
      </c>
      <c r="AU102" s="14">
        <f t="shared" si="37"/>
        <v>13331.878605281348</v>
      </c>
      <c r="AX102" s="14"/>
      <c r="AY102" s="14">
        <f t="shared" si="35"/>
        <v>0</v>
      </c>
      <c r="AZ102" s="14">
        <f t="shared" si="35"/>
        <v>72143.333212063881</v>
      </c>
      <c r="BD102" s="15">
        <f>SUM(TOTAL_PEF_C!O91:O102)</f>
        <v>0</v>
      </c>
      <c r="BI102" s="15">
        <f>SUM('Billing Mo'!AH91:AH102)</f>
        <v>1573338</v>
      </c>
      <c r="BN102" s="14">
        <f>SUM('[1]Tot Retail'!$C189:$C200)</f>
        <v>33532532</v>
      </c>
      <c r="BO102" s="14">
        <f>SUM('[1]Tot Retail'!$Z189:$Z200)</f>
        <v>32632097</v>
      </c>
      <c r="BR102" s="14"/>
      <c r="BS102" s="14">
        <f t="shared" si="36"/>
        <v>0</v>
      </c>
      <c r="BT102" s="14">
        <f t="shared" si="36"/>
        <v>141925.11342381191</v>
      </c>
      <c r="BX102" s="199">
        <f>[3]RC!$I80</f>
        <v>1189785.4166666667</v>
      </c>
      <c r="CC102" s="199">
        <f>[3]CC!$I80</f>
        <v>137535.25</v>
      </c>
    </row>
    <row r="103" spans="1:81">
      <c r="A103" s="2">
        <v>1999</v>
      </c>
      <c r="B103" s="2">
        <v>5</v>
      </c>
      <c r="C103" s="14">
        <f t="shared" si="24"/>
        <v>0</v>
      </c>
      <c r="D103" s="14">
        <f t="shared" si="24"/>
        <v>0</v>
      </c>
      <c r="E103" s="14">
        <f t="shared" si="25"/>
        <v>0</v>
      </c>
      <c r="G103" s="15">
        <f>'Billing Mo'!Y103</f>
        <v>1224449</v>
      </c>
      <c r="H103" s="15">
        <f>'Billing Mo'!Z103</f>
        <v>143127</v>
      </c>
      <c r="I103" s="15">
        <f>'Billing Mo'!AC103</f>
        <v>17805</v>
      </c>
      <c r="K103" s="15"/>
      <c r="L103" s="15"/>
      <c r="M103" s="15"/>
      <c r="N103" s="15"/>
      <c r="O103" s="15"/>
      <c r="P103" s="15"/>
      <c r="Q103" s="15"/>
      <c r="S103" s="15">
        <f>[1]RESID!$AB201/[1]RESID!$U201*1000</f>
        <v>971.78902561179473</v>
      </c>
      <c r="T103" s="25">
        <f t="shared" si="26"/>
        <v>0</v>
      </c>
      <c r="U103" s="14"/>
      <c r="V103" s="15">
        <f>[1]COML!$AB201/[1]COML!$J201*1000</f>
        <v>5939.4643354943855</v>
      </c>
      <c r="W103" s="25">
        <f t="shared" si="27"/>
        <v>0</v>
      </c>
      <c r="X103" s="14"/>
      <c r="Y103" s="15">
        <f>[1]SPA!$AB201/[1]SPA!$F201*1000</f>
        <v>11524.010109519799</v>
      </c>
      <c r="Z103" s="25">
        <f t="shared" si="28"/>
        <v>0</v>
      </c>
      <c r="AA103" s="14"/>
      <c r="AC103" s="19"/>
      <c r="AE103" s="15">
        <f t="shared" si="31"/>
        <v>0</v>
      </c>
      <c r="AF103" s="25">
        <f>SUM([1]RESID!$Z190:$Z201)</f>
        <v>15906498</v>
      </c>
      <c r="AJ103" s="15">
        <f t="shared" si="32"/>
        <v>0</v>
      </c>
      <c r="AK103" s="25">
        <f>SUM([1]COML!$Z190:$Z201)</f>
        <v>9940628</v>
      </c>
      <c r="AO103" s="15">
        <f t="shared" si="33"/>
        <v>0</v>
      </c>
      <c r="AP103" s="25">
        <f>SUM([1]SPA!$Z190:$Z201)</f>
        <v>2434377</v>
      </c>
      <c r="AT103" s="14">
        <f t="shared" si="37"/>
        <v>0</v>
      </c>
      <c r="AU103" s="14">
        <f t="shared" si="37"/>
        <v>13324.91367824432</v>
      </c>
      <c r="AX103" s="14"/>
      <c r="AY103" s="14">
        <f t="shared" si="35"/>
        <v>0</v>
      </c>
      <c r="AZ103" s="14">
        <f t="shared" si="35"/>
        <v>71984.199235427412</v>
      </c>
      <c r="BD103" s="15">
        <f>SUM(TOTAL_PEF_C!O92:O103)</f>
        <v>0</v>
      </c>
      <c r="BI103" s="15">
        <f>SUM('Billing Mo'!AH92:AH103)</f>
        <v>1562705</v>
      </c>
      <c r="BN103" s="14">
        <f>SUM('[1]Tot Retail'!$C190:$C201)</f>
        <v>33680987</v>
      </c>
      <c r="BO103" s="14">
        <f>SUM('[1]Tot Retail'!$Z190:$Z201)</f>
        <v>32717837</v>
      </c>
      <c r="BR103" s="14"/>
      <c r="BS103" s="14">
        <f t="shared" si="36"/>
        <v>0</v>
      </c>
      <c r="BT103" s="14">
        <f t="shared" si="36"/>
        <v>141865.5283439444</v>
      </c>
      <c r="BX103" s="199">
        <f>[3]RC!$I81</f>
        <v>1192052.8333333333</v>
      </c>
      <c r="CC103" s="199">
        <f>[3]CC!$I81</f>
        <v>137864.25</v>
      </c>
    </row>
    <row r="104" spans="1:81">
      <c r="A104" s="2">
        <v>1999</v>
      </c>
      <c r="B104" s="2">
        <v>6</v>
      </c>
      <c r="C104" s="14">
        <f t="shared" ref="C104:D114" si="38">ROUND(K104/G104*1000,0)</f>
        <v>0</v>
      </c>
      <c r="D104" s="14">
        <f t="shared" si="38"/>
        <v>0</v>
      </c>
      <c r="E104" s="14">
        <f t="shared" si="25"/>
        <v>0</v>
      </c>
      <c r="G104" s="15">
        <f>'Billing Mo'!Y104</f>
        <v>1176785</v>
      </c>
      <c r="H104" s="15">
        <f>'Billing Mo'!Z104</f>
        <v>136717</v>
      </c>
      <c r="I104" s="15">
        <f>'Billing Mo'!AC104</f>
        <v>17029</v>
      </c>
      <c r="K104" s="15"/>
      <c r="L104" s="15"/>
      <c r="M104" s="15"/>
      <c r="N104" s="15"/>
      <c r="O104" s="15"/>
      <c r="P104" s="15"/>
      <c r="Q104" s="15"/>
      <c r="S104" s="15">
        <f>[1]RESID!$AB202/[1]RESID!$U202*1000</f>
        <v>1253.2621852151024</v>
      </c>
      <c r="T104" s="25">
        <f t="shared" si="26"/>
        <v>0</v>
      </c>
      <c r="U104" s="14"/>
      <c r="V104" s="15">
        <f>[1]COML!$AB202/[1]COML!$J202*1000</f>
        <v>6495.1380063684264</v>
      </c>
      <c r="W104" s="25">
        <f t="shared" si="27"/>
        <v>0</v>
      </c>
      <c r="X104" s="40"/>
      <c r="Y104" s="15">
        <f>[1]SPA!$AB202/[1]SPA!$F202*1000</f>
        <v>12602.912678372188</v>
      </c>
      <c r="Z104" s="25">
        <f t="shared" si="28"/>
        <v>0</v>
      </c>
      <c r="AA104" s="40"/>
      <c r="AC104" s="19"/>
      <c r="AE104" s="15">
        <f t="shared" si="31"/>
        <v>0</v>
      </c>
      <c r="AF104" s="25">
        <f>SUM([1]RESID!$Z191:$Z202)</f>
        <v>15929988</v>
      </c>
      <c r="AJ104" s="15">
        <f t="shared" si="32"/>
        <v>0</v>
      </c>
      <c r="AK104" s="25">
        <f>SUM([1]COML!$Z191:$Z202)</f>
        <v>9960903</v>
      </c>
      <c r="AO104" s="15">
        <f t="shared" si="33"/>
        <v>0</v>
      </c>
      <c r="AP104" s="25">
        <f>SUM([1]SPA!$Z191:$Z202)</f>
        <v>2441766</v>
      </c>
      <c r="AT104" s="14">
        <f t="shared" si="37"/>
        <v>0</v>
      </c>
      <c r="AU104" s="14">
        <f t="shared" si="37"/>
        <v>13336.02733008639</v>
      </c>
      <c r="AX104" s="14"/>
      <c r="AY104" s="14">
        <f t="shared" si="35"/>
        <v>0</v>
      </c>
      <c r="AZ104" s="14">
        <f t="shared" si="35"/>
        <v>72070.653225791859</v>
      </c>
      <c r="BD104" s="15">
        <f>SUM(TOTAL_PEF_C!O93:O104)</f>
        <v>0</v>
      </c>
      <c r="BI104" s="15">
        <f>SUM('Billing Mo'!AH93:AH104)</f>
        <v>1545391</v>
      </c>
      <c r="BN104" s="14">
        <f>SUM('[1]Tot Retail'!$C191:$C202)</f>
        <v>33413179</v>
      </c>
      <c r="BO104" s="14">
        <f>SUM('[1]Tot Retail'!$Z191:$Z202)</f>
        <v>32741605</v>
      </c>
      <c r="BR104" s="14"/>
      <c r="BS104" s="14">
        <f t="shared" si="36"/>
        <v>0</v>
      </c>
      <c r="BT104" s="14">
        <f t="shared" si="36"/>
        <v>142062.2527344659</v>
      </c>
      <c r="BX104" s="199">
        <f>[3]RC!$I82</f>
        <v>1194243.25</v>
      </c>
      <c r="CC104" s="199">
        <f>[3]CC!$I82</f>
        <v>138183.33333333334</v>
      </c>
    </row>
    <row r="105" spans="1:81">
      <c r="A105" s="2">
        <v>1999</v>
      </c>
      <c r="B105" s="2">
        <v>7</v>
      </c>
      <c r="C105" s="14">
        <f t="shared" si="38"/>
        <v>0</v>
      </c>
      <c r="D105" s="14">
        <f t="shared" si="38"/>
        <v>0</v>
      </c>
      <c r="E105" s="14">
        <f t="shared" si="25"/>
        <v>0</v>
      </c>
      <c r="G105" s="15">
        <f>'Billing Mo'!Y105</f>
        <v>1192987</v>
      </c>
      <c r="H105" s="15">
        <f>'Billing Mo'!Z105</f>
        <v>139628</v>
      </c>
      <c r="I105" s="15">
        <f>'Billing Mo'!AC105</f>
        <v>17355</v>
      </c>
      <c r="K105" s="15"/>
      <c r="L105" s="15"/>
      <c r="M105" s="15"/>
      <c r="N105" s="15"/>
      <c r="O105" s="15"/>
      <c r="P105" s="15"/>
      <c r="Q105" s="15"/>
      <c r="S105" s="15">
        <f>[1]RESID!$AB203/[1]RESID!$U203*1000</f>
        <v>1392.7830734089607</v>
      </c>
      <c r="T105" s="25">
        <f t="shared" si="26"/>
        <v>0</v>
      </c>
      <c r="U105" s="14"/>
      <c r="V105" s="15">
        <f>[1]COML!$AB203/[1]COML!$J203*1000</f>
        <v>6978.667691300574</v>
      </c>
      <c r="W105" s="25">
        <f t="shared" si="27"/>
        <v>0</v>
      </c>
      <c r="X105" s="40"/>
      <c r="Y105" s="15">
        <f>[1]SPA!$AB203/[1]SPA!$F203*1000</f>
        <v>12598.847594353212</v>
      </c>
      <c r="Z105" s="25">
        <f t="shared" si="28"/>
        <v>0</v>
      </c>
      <c r="AA105" s="40"/>
      <c r="AC105" s="19"/>
      <c r="AE105" s="15">
        <f t="shared" si="31"/>
        <v>0</v>
      </c>
      <c r="AF105" s="25">
        <f>SUM([1]RESID!$Z192:$Z203)</f>
        <v>15970675</v>
      </c>
      <c r="AJ105" s="15">
        <f t="shared" si="32"/>
        <v>0</v>
      </c>
      <c r="AK105" s="25">
        <f>SUM([1]COML!$Z192:$Z203)</f>
        <v>10033527</v>
      </c>
      <c r="AO105" s="15">
        <f t="shared" si="33"/>
        <v>0</v>
      </c>
      <c r="AP105" s="25">
        <f>SUM([1]SPA!$Z192:$Z203)</f>
        <v>2460304</v>
      </c>
      <c r="AT105" s="14">
        <f t="shared" si="37"/>
        <v>0</v>
      </c>
      <c r="AU105" s="14">
        <f t="shared" si="37"/>
        <v>13339.801559696849</v>
      </c>
      <c r="AX105" s="14"/>
      <c r="AY105" s="14">
        <f t="shared" si="35"/>
        <v>0</v>
      </c>
      <c r="AZ105" s="14">
        <f t="shared" si="35"/>
        <v>72401.72077047413</v>
      </c>
      <c r="BD105" s="15">
        <f>SUM(TOTAL_PEF_C!O94:O105)</f>
        <v>0</v>
      </c>
      <c r="BI105" s="15">
        <f>SUM('Billing Mo'!AH94:AH105)</f>
        <v>1546980</v>
      </c>
      <c r="BN105" s="14">
        <f>SUM('[1]Tot Retail'!$C192:$C203)</f>
        <v>33261167</v>
      </c>
      <c r="BO105" s="14">
        <f>SUM('[1]Tot Retail'!$Z192:$Z203)</f>
        <v>32886691</v>
      </c>
      <c r="BR105" s="14"/>
      <c r="BS105" s="14">
        <f t="shared" si="36"/>
        <v>0</v>
      </c>
      <c r="BT105" s="14">
        <f t="shared" si="36"/>
        <v>142715.94721322568</v>
      </c>
      <c r="BX105" s="199">
        <f>[3]RC!$I83</f>
        <v>1196403.1666666667</v>
      </c>
      <c r="CC105" s="199">
        <f>[3]CC!$I83</f>
        <v>138532</v>
      </c>
    </row>
    <row r="106" spans="1:81">
      <c r="A106" s="2">
        <v>1999</v>
      </c>
      <c r="B106" s="2">
        <v>8</v>
      </c>
      <c r="C106" s="14">
        <f t="shared" si="38"/>
        <v>0</v>
      </c>
      <c r="D106" s="14">
        <f t="shared" si="38"/>
        <v>0</v>
      </c>
      <c r="E106" s="14">
        <f t="shared" si="25"/>
        <v>0</v>
      </c>
      <c r="G106" s="15">
        <f>'Billing Mo'!Y106</f>
        <v>1212071</v>
      </c>
      <c r="H106" s="15">
        <f>'Billing Mo'!Z106</f>
        <v>142415</v>
      </c>
      <c r="I106" s="15">
        <f>'Billing Mo'!AC106</f>
        <v>17641</v>
      </c>
      <c r="K106" s="15"/>
      <c r="L106" s="15"/>
      <c r="M106" s="15"/>
      <c r="N106" s="15"/>
      <c r="O106" s="15"/>
      <c r="P106" s="15"/>
      <c r="Q106" s="15"/>
      <c r="S106" s="15">
        <f>[1]RESID!$AB204/[1]RESID!$U204*1000</f>
        <v>1514.3366121654008</v>
      </c>
      <c r="T106" s="25">
        <f t="shared" si="26"/>
        <v>0</v>
      </c>
      <c r="U106" s="14"/>
      <c r="V106" s="15">
        <f>[1]COML!$AB204/[1]COML!$J204*1000</f>
        <v>7293.0388637427814</v>
      </c>
      <c r="W106" s="25">
        <f t="shared" si="27"/>
        <v>0</v>
      </c>
      <c r="X106" s="40"/>
      <c r="Y106" s="15">
        <f>[1]SPA!$AB204/[1]SPA!$F204*1000</f>
        <v>12972.677285868147</v>
      </c>
      <c r="Z106" s="25">
        <f t="shared" si="28"/>
        <v>0</v>
      </c>
      <c r="AA106" s="40"/>
      <c r="AC106" s="19"/>
      <c r="AE106" s="15">
        <f t="shared" si="31"/>
        <v>0</v>
      </c>
      <c r="AF106" s="25">
        <f>SUM([1]RESID!$Z193:$Z204)</f>
        <v>16065681</v>
      </c>
      <c r="AJ106" s="15">
        <f t="shared" si="32"/>
        <v>0</v>
      </c>
      <c r="AK106" s="25">
        <f>SUM([1]COML!$Z193:$Z204)</f>
        <v>10076034</v>
      </c>
      <c r="AO106" s="15">
        <f t="shared" si="33"/>
        <v>0</v>
      </c>
      <c r="AP106" s="25">
        <f>SUM([1]SPA!$Z193:$Z204)</f>
        <v>2466442</v>
      </c>
      <c r="AT106" s="14">
        <f t="shared" si="37"/>
        <v>0</v>
      </c>
      <c r="AU106" s="14">
        <f t="shared" si="37"/>
        <v>13412.442751862236</v>
      </c>
      <c r="AX106" s="14"/>
      <c r="AY106" s="14">
        <f t="shared" si="35"/>
        <v>0</v>
      </c>
      <c r="AZ106" s="14">
        <f t="shared" si="35"/>
        <v>72620.064864864864</v>
      </c>
      <c r="BD106" s="15">
        <f>SUM(TOTAL_PEF_C!O95:O106)</f>
        <v>0</v>
      </c>
      <c r="BI106" s="15">
        <f>SUM('Billing Mo'!AH95:AH106)</f>
        <v>1541562</v>
      </c>
      <c r="BN106" s="14">
        <f>SUM('[1]Tot Retail'!$C193:$C204)</f>
        <v>33444479</v>
      </c>
      <c r="BO106" s="14">
        <f>SUM('[1]Tot Retail'!$Z193:$Z204)</f>
        <v>33033016</v>
      </c>
      <c r="BR106" s="14"/>
      <c r="BS106" s="14">
        <f t="shared" si="36"/>
        <v>0</v>
      </c>
      <c r="BT106" s="14">
        <f t="shared" si="36"/>
        <v>142882.74823311321</v>
      </c>
      <c r="BX106" s="199">
        <f>[3]RC!$I84</f>
        <v>1198830.5</v>
      </c>
      <c r="CC106" s="199">
        <f>[3]CC!$I84</f>
        <v>138903.83333333334</v>
      </c>
    </row>
    <row r="107" spans="1:81">
      <c r="A107" s="2">
        <v>1999</v>
      </c>
      <c r="B107" s="2">
        <v>9</v>
      </c>
      <c r="C107" s="14">
        <f t="shared" si="38"/>
        <v>0</v>
      </c>
      <c r="D107" s="14">
        <f t="shared" si="38"/>
        <v>0</v>
      </c>
      <c r="E107" s="14">
        <f t="shared" si="25"/>
        <v>0</v>
      </c>
      <c r="G107" s="15">
        <f>'Billing Mo'!Y107</f>
        <v>1208703</v>
      </c>
      <c r="H107" s="15">
        <f>'Billing Mo'!Z107</f>
        <v>141592</v>
      </c>
      <c r="I107" s="15">
        <f>'Billing Mo'!AC107</f>
        <v>17563</v>
      </c>
      <c r="K107" s="15"/>
      <c r="L107" s="15"/>
      <c r="M107" s="15"/>
      <c r="N107" s="15"/>
      <c r="O107" s="15"/>
      <c r="P107" s="15"/>
      <c r="Q107" s="15"/>
      <c r="S107" s="15">
        <f>[1]RESID!$AB205/[1]RESID!$U205*1000</f>
        <v>1504.8780710438334</v>
      </c>
      <c r="T107" s="25">
        <f t="shared" si="26"/>
        <v>0</v>
      </c>
      <c r="U107" s="14"/>
      <c r="V107" s="15">
        <f>[1]COML!$AB205/[1]COML!$J205*1000</f>
        <v>7283.4201850473255</v>
      </c>
      <c r="W107" s="25">
        <f t="shared" si="27"/>
        <v>0</v>
      </c>
      <c r="X107" s="40"/>
      <c r="Y107" s="15">
        <f>[1]SPA!$AB205/[1]SPA!$F205*1000</f>
        <v>14142.572453453284</v>
      </c>
      <c r="Z107" s="25">
        <f t="shared" si="28"/>
        <v>0</v>
      </c>
      <c r="AA107" s="40"/>
      <c r="AC107" s="19"/>
      <c r="AE107" s="15">
        <f t="shared" si="31"/>
        <v>0</v>
      </c>
      <c r="AF107" s="25">
        <f>SUM([1]RESID!$Z194:$Z205)</f>
        <v>16238810</v>
      </c>
      <c r="AJ107" s="15">
        <f t="shared" si="32"/>
        <v>0</v>
      </c>
      <c r="AK107" s="25">
        <f>SUM([1]COML!$Z194:$Z205)</f>
        <v>10189376</v>
      </c>
      <c r="AO107" s="15">
        <f t="shared" si="33"/>
        <v>0</v>
      </c>
      <c r="AP107" s="25">
        <f>SUM([1]SPA!$Z194:$Z205)</f>
        <v>2486929</v>
      </c>
      <c r="AT107" s="14">
        <f t="shared" si="37"/>
        <v>0</v>
      </c>
      <c r="AU107" s="14">
        <f t="shared" si="37"/>
        <v>13489.000757842787</v>
      </c>
      <c r="AX107" s="14"/>
      <c r="AY107" s="14">
        <f t="shared" si="35"/>
        <v>0</v>
      </c>
      <c r="AZ107" s="14">
        <f t="shared" si="35"/>
        <v>73001.478268968538</v>
      </c>
      <c r="BD107" s="15">
        <f>SUM(TOTAL_PEF_C!O96:O107)</f>
        <v>0</v>
      </c>
      <c r="BI107" s="15">
        <f>SUM('Billing Mo'!AH96:AH107)</f>
        <v>1543073</v>
      </c>
      <c r="BN107" s="14">
        <f>SUM('[1]Tot Retail'!$C194:$C205)</f>
        <v>33683362</v>
      </c>
      <c r="BO107" s="14">
        <f>SUM('[1]Tot Retail'!$Z194:$Z205)</f>
        <v>33335942</v>
      </c>
      <c r="BR107" s="14"/>
      <c r="BS107" s="14">
        <f t="shared" si="36"/>
        <v>0</v>
      </c>
      <c r="BT107" s="14">
        <f t="shared" si="36"/>
        <v>143344.35521057487</v>
      </c>
      <c r="BX107" s="199">
        <f>[3]RC!$I85</f>
        <v>1201302</v>
      </c>
      <c r="CC107" s="199">
        <f>[3]CC!$I85</f>
        <v>139265.75</v>
      </c>
    </row>
    <row r="108" spans="1:81">
      <c r="A108" s="2">
        <v>1999</v>
      </c>
      <c r="B108" s="2">
        <v>10</v>
      </c>
      <c r="C108" s="14">
        <f t="shared" si="38"/>
        <v>0</v>
      </c>
      <c r="D108" s="14">
        <f t="shared" si="38"/>
        <v>0</v>
      </c>
      <c r="E108" s="14">
        <f t="shared" si="25"/>
        <v>0</v>
      </c>
      <c r="G108" s="15">
        <f>'Billing Mo'!Y108</f>
        <v>1202702</v>
      </c>
      <c r="H108" s="15">
        <f>'Billing Mo'!Z108</f>
        <v>140996</v>
      </c>
      <c r="I108" s="15">
        <f>'Billing Mo'!AC108</f>
        <v>17609</v>
      </c>
      <c r="K108" s="15"/>
      <c r="L108" s="15"/>
      <c r="M108" s="15"/>
      <c r="N108" s="15"/>
      <c r="O108" s="15"/>
      <c r="P108" s="15"/>
      <c r="Q108" s="15"/>
      <c r="S108" s="15">
        <f>[1]RESID!$AB206/[1]RESID!$U206*1000</f>
        <v>1235.6399463702749</v>
      </c>
      <c r="T108" s="25">
        <f t="shared" si="26"/>
        <v>0</v>
      </c>
      <c r="U108" s="14"/>
      <c r="V108" s="15">
        <f>[1]COML!$AB206/[1]COML!$J206*1000</f>
        <v>6531.7130038506375</v>
      </c>
      <c r="W108" s="25">
        <f t="shared" si="27"/>
        <v>0</v>
      </c>
      <c r="X108" s="40"/>
      <c r="Y108" s="15">
        <f>[1]SPA!$AB206/[1]SPA!$F206*1000</f>
        <v>13281.730933045601</v>
      </c>
      <c r="Z108" s="25">
        <f t="shared" si="28"/>
        <v>0</v>
      </c>
      <c r="AA108" s="40"/>
      <c r="AC108" s="19"/>
      <c r="AE108" s="15">
        <f t="shared" si="31"/>
        <v>0</v>
      </c>
      <c r="AF108" s="25">
        <f>SUM([1]RESID!$Z195:$Z206)</f>
        <v>16271620</v>
      </c>
      <c r="AJ108" s="15">
        <f t="shared" si="32"/>
        <v>0</v>
      </c>
      <c r="AK108" s="25">
        <f>SUM([1]COML!$Z195:$Z206)</f>
        <v>10206416</v>
      </c>
      <c r="AO108" s="15">
        <f t="shared" si="33"/>
        <v>0</v>
      </c>
      <c r="AP108" s="25">
        <f>SUM([1]SPA!$Z195:$Z206)</f>
        <v>2492508</v>
      </c>
      <c r="AT108" s="14">
        <f t="shared" si="37"/>
        <v>0</v>
      </c>
      <c r="AU108" s="14">
        <f t="shared" si="37"/>
        <v>13526.135698855234</v>
      </c>
      <c r="AX108" s="14"/>
      <c r="AY108" s="14">
        <f t="shared" si="35"/>
        <v>0</v>
      </c>
      <c r="AZ108" s="14">
        <f t="shared" si="35"/>
        <v>73139.848760181034</v>
      </c>
      <c r="BD108" s="15">
        <f>SUM(TOTAL_PEF_C!O97:O108)</f>
        <v>0</v>
      </c>
      <c r="BI108" s="15">
        <f>SUM('Billing Mo'!AH97:AH108)</f>
        <v>1535726</v>
      </c>
      <c r="BN108" s="14">
        <f>SUM('[1]Tot Retail'!$C195:$C206)</f>
        <v>33565610</v>
      </c>
      <c r="BO108" s="14">
        <f>SUM('[1]Tot Retail'!$Z195:$Z206)</f>
        <v>33398750</v>
      </c>
      <c r="BR108" s="14"/>
      <c r="BS108" s="14">
        <f t="shared" si="36"/>
        <v>0</v>
      </c>
      <c r="BT108" s="14">
        <f t="shared" si="36"/>
        <v>143672.13461233626</v>
      </c>
      <c r="BX108" s="199">
        <f>[3]RC!$I86</f>
        <v>1203724.4166666667</v>
      </c>
      <c r="CC108" s="199">
        <f>[3]CC!$I86</f>
        <v>139617.91666666666</v>
      </c>
    </row>
    <row r="109" spans="1:81">
      <c r="A109" s="2">
        <v>1999</v>
      </c>
      <c r="B109" s="2">
        <v>11</v>
      </c>
      <c r="C109" s="14">
        <f t="shared" si="38"/>
        <v>0</v>
      </c>
      <c r="D109" s="14">
        <f t="shared" si="38"/>
        <v>0</v>
      </c>
      <c r="E109" s="14">
        <f t="shared" si="25"/>
        <v>0</v>
      </c>
      <c r="G109" s="15">
        <f>'Billing Mo'!Y109</f>
        <v>1269066</v>
      </c>
      <c r="H109" s="15">
        <f>'Billing Mo'!Z109</f>
        <v>147740</v>
      </c>
      <c r="I109" s="15">
        <f>'Billing Mo'!AC109</f>
        <v>18203</v>
      </c>
      <c r="K109" s="15"/>
      <c r="L109" s="15"/>
      <c r="M109" s="15"/>
      <c r="N109" s="15"/>
      <c r="O109" s="15"/>
      <c r="P109" s="15"/>
      <c r="Q109" s="15"/>
      <c r="S109" s="15">
        <f>[1]RESID!$AB207/[1]RESID!$U207*1000</f>
        <v>980.72809004991745</v>
      </c>
      <c r="T109" s="25">
        <f t="shared" si="26"/>
        <v>0</v>
      </c>
      <c r="U109" s="14"/>
      <c r="V109" s="15">
        <f>[1]COML!$AB207/[1]COML!$J207*1000</f>
        <v>6088.942900419177</v>
      </c>
      <c r="W109" s="25">
        <f t="shared" si="27"/>
        <v>0</v>
      </c>
      <c r="X109" s="40"/>
      <c r="Y109" s="15">
        <f>[1]SPA!$AB207/[1]SPA!$F207*1000</f>
        <v>12050.156567598748</v>
      </c>
      <c r="Z109" s="25">
        <f t="shared" si="28"/>
        <v>0</v>
      </c>
      <c r="AA109" s="40"/>
      <c r="AC109" s="19"/>
      <c r="AE109" s="15">
        <f t="shared" si="31"/>
        <v>0</v>
      </c>
      <c r="AF109" s="25">
        <f>SUM([1]RESID!$Z196:$Z207)</f>
        <v>16353765</v>
      </c>
      <c r="AJ109" s="15">
        <f t="shared" si="32"/>
        <v>0</v>
      </c>
      <c r="AK109" s="25">
        <f>SUM([1]COML!$Z196:$Z207)</f>
        <v>10259451</v>
      </c>
      <c r="AO109" s="15">
        <f t="shared" si="33"/>
        <v>0</v>
      </c>
      <c r="AP109" s="25">
        <f>SUM([1]SPA!$Z196:$Z207)</f>
        <v>2505079</v>
      </c>
      <c r="AT109" s="14">
        <f t="shared" si="37"/>
        <v>0</v>
      </c>
      <c r="AU109" s="14">
        <f t="shared" si="37"/>
        <v>13527.757779565134</v>
      </c>
      <c r="AX109" s="14"/>
      <c r="AY109" s="14">
        <f t="shared" si="35"/>
        <v>0</v>
      </c>
      <c r="AZ109" s="14">
        <f t="shared" si="35"/>
        <v>73151.209240171869</v>
      </c>
      <c r="BD109" s="15">
        <f>SUM(TOTAL_PEF_C!O98:O109)</f>
        <v>0</v>
      </c>
      <c r="BI109" s="15">
        <f>SUM('Billing Mo'!AH98:AH109)</f>
        <v>1549627</v>
      </c>
      <c r="BN109" s="14">
        <f>SUM('[1]Tot Retail'!$C196:$C207)</f>
        <v>33558633</v>
      </c>
      <c r="BO109" s="14">
        <f>SUM('[1]Tot Retail'!$Z196:$Z207)</f>
        <v>33535772</v>
      </c>
      <c r="BR109" s="14"/>
      <c r="BS109" s="14">
        <f t="shared" si="36"/>
        <v>0</v>
      </c>
      <c r="BT109" s="14">
        <f t="shared" si="36"/>
        <v>143722.94761401613</v>
      </c>
      <c r="BX109" s="199">
        <f>[3]RC!$I87</f>
        <v>1206238.5833333333</v>
      </c>
      <c r="CC109" s="199">
        <f>[3]CC!$I87</f>
        <v>139984.25</v>
      </c>
    </row>
    <row r="110" spans="1:81">
      <c r="A110" s="2">
        <v>1999</v>
      </c>
      <c r="B110" s="2">
        <v>12</v>
      </c>
      <c r="C110" s="14">
        <f t="shared" si="38"/>
        <v>0</v>
      </c>
      <c r="D110" s="14">
        <f t="shared" si="38"/>
        <v>0</v>
      </c>
      <c r="E110" s="14">
        <f t="shared" si="25"/>
        <v>0</v>
      </c>
      <c r="G110" s="15">
        <f>'Billing Mo'!Y110</f>
        <v>1245591</v>
      </c>
      <c r="H110" s="15">
        <f>'Billing Mo'!Z110</f>
        <v>144193</v>
      </c>
      <c r="I110" s="15">
        <f>'Billing Mo'!AC110</f>
        <v>17844</v>
      </c>
      <c r="K110" s="15"/>
      <c r="L110" s="15"/>
      <c r="M110" s="15"/>
      <c r="N110" s="15"/>
      <c r="O110" s="15"/>
      <c r="P110" s="15"/>
      <c r="Q110" s="15"/>
      <c r="S110" s="15">
        <f>[1]RESID!$AB208/[1]RESID!$U208*1000</f>
        <v>971.36657243378431</v>
      </c>
      <c r="T110" s="25">
        <f t="shared" si="26"/>
        <v>0</v>
      </c>
      <c r="U110" s="14"/>
      <c r="V110" s="15">
        <f>[1]COML!$AB208/[1]COML!$J208*1000</f>
        <v>5583.1068792877059</v>
      </c>
      <c r="W110" s="25">
        <f t="shared" si="27"/>
        <v>0</v>
      </c>
      <c r="X110" s="40"/>
      <c r="Y110" s="15">
        <f>[1]SPA!$AB208/[1]SPA!$F208*1000</f>
        <v>11285.754315175969</v>
      </c>
      <c r="Z110" s="25">
        <f t="shared" si="28"/>
        <v>0</v>
      </c>
      <c r="AA110" s="40"/>
      <c r="AC110" s="19"/>
      <c r="AE110" s="15">
        <f t="shared" si="31"/>
        <v>0</v>
      </c>
      <c r="AF110" s="25">
        <f>SUM([1]RESID!$Z197:$Z208)</f>
        <v>16386015</v>
      </c>
      <c r="AJ110" s="15">
        <f t="shared" si="32"/>
        <v>0</v>
      </c>
      <c r="AK110" s="25">
        <f>SUM([1]COML!$Z197:$Z208)</f>
        <v>10296617</v>
      </c>
      <c r="AO110" s="15">
        <f t="shared" si="33"/>
        <v>0</v>
      </c>
      <c r="AP110" s="25">
        <f>SUM([1]SPA!$Z197:$Z208)</f>
        <v>2509131</v>
      </c>
      <c r="AT110" s="14">
        <f t="shared" si="37"/>
        <v>0</v>
      </c>
      <c r="AU110" s="14">
        <f t="shared" si="37"/>
        <v>13503.432716800384</v>
      </c>
      <c r="AX110" s="14"/>
      <c r="AY110" s="14">
        <f t="shared" ref="AY110:AZ125" si="39">AJ110/AVERAGE($H99:$H110)*1000</f>
        <v>0</v>
      </c>
      <c r="AZ110" s="14">
        <f t="shared" si="39"/>
        <v>73078.820347427711</v>
      </c>
      <c r="BD110" s="15">
        <f>SUM(TOTAL_PEF_C!O99:O110)</f>
        <v>0</v>
      </c>
      <c r="BI110" s="15">
        <f>SUM('Billing Mo'!AH99:AH110)</f>
        <v>1494134</v>
      </c>
      <c r="BN110" s="14">
        <f>SUM('[1]Tot Retail'!$C197:$C208)</f>
        <v>33441030</v>
      </c>
      <c r="BO110" s="14">
        <f>SUM('[1]Tot Retail'!$Z197:$Z208)</f>
        <v>33552141</v>
      </c>
      <c r="BR110" s="14"/>
      <c r="BS110" s="14">
        <f t="shared" ref="BS110:BT125" si="40">AO110/AVERAGE($I99:$I110)*1000</f>
        <v>0</v>
      </c>
      <c r="BT110" s="14">
        <f t="shared" si="40"/>
        <v>143356.38685349445</v>
      </c>
      <c r="BX110" s="199">
        <f>[3]RC!$I88</f>
        <v>1208548.4166666667</v>
      </c>
      <c r="CC110" s="199">
        <f>[3]CC!$I88</f>
        <v>140366.5</v>
      </c>
    </row>
    <row r="111" spans="1:81">
      <c r="A111" s="2">
        <v>2000</v>
      </c>
      <c r="B111" s="2">
        <v>1</v>
      </c>
      <c r="C111" s="14">
        <f t="shared" si="38"/>
        <v>0</v>
      </c>
      <c r="D111" s="14">
        <f t="shared" si="38"/>
        <v>0</v>
      </c>
      <c r="E111" s="14">
        <f t="shared" si="25"/>
        <v>0</v>
      </c>
      <c r="G111" s="200">
        <f>[4]FCST!$D51</f>
        <v>1233833</v>
      </c>
      <c r="H111" s="200">
        <f>[4]FCST!$E51</f>
        <v>142455</v>
      </c>
      <c r="I111" s="200">
        <f>[4]FCST!$H51</f>
        <v>17741</v>
      </c>
      <c r="K111" s="199"/>
      <c r="L111" s="199"/>
      <c r="M111" s="199"/>
      <c r="N111" s="15"/>
      <c r="O111" s="15"/>
      <c r="P111" s="15"/>
      <c r="Q111" s="199"/>
      <c r="S111" s="15">
        <f>[1]RESID!$AB209/[1]RESID!$U209*1000</f>
        <v>1056.2053373511651</v>
      </c>
      <c r="T111" s="25">
        <f t="shared" si="26"/>
        <v>0</v>
      </c>
      <c r="U111" s="14"/>
      <c r="V111" s="15">
        <f>[1]COML!$AB209/[1]COML!$J209*1000</f>
        <v>5305.9983854550565</v>
      </c>
      <c r="W111" s="25">
        <f t="shared" si="27"/>
        <v>0</v>
      </c>
      <c r="X111" s="40"/>
      <c r="Y111" s="15">
        <f>[1]SPA!$AB209/[1]SPA!$F209*1000</f>
        <v>10971.713712058581</v>
      </c>
      <c r="Z111" s="25">
        <f t="shared" si="28"/>
        <v>0</v>
      </c>
      <c r="AA111" s="40"/>
      <c r="AC111" s="19"/>
      <c r="AE111" s="15">
        <f t="shared" si="31"/>
        <v>0</v>
      </c>
      <c r="AF111" s="25">
        <f>SUM([1]RESID!$Z198:$Z209)</f>
        <v>16339732</v>
      </c>
      <c r="AJ111" s="15">
        <f t="shared" si="32"/>
        <v>0</v>
      </c>
      <c r="AK111" s="25">
        <f>SUM([1]COML!$Z198:$Z209)</f>
        <v>10270515</v>
      </c>
      <c r="AO111" s="15">
        <f t="shared" si="33"/>
        <v>0</v>
      </c>
      <c r="AP111" s="25">
        <f>SUM([1]SPA!$Z198:$Z209)</f>
        <v>2503142</v>
      </c>
      <c r="AT111" s="14">
        <f t="shared" ref="AT111:AU126" si="41">AE111/AVERAGE($G100:$G111)*1000</f>
        <v>0</v>
      </c>
      <c r="AU111" s="14">
        <f t="shared" si="41"/>
        <v>13439.1271168446</v>
      </c>
      <c r="AX111" s="14"/>
      <c r="AY111" s="14">
        <f t="shared" si="39"/>
        <v>0</v>
      </c>
      <c r="AZ111" s="14">
        <f t="shared" si="39"/>
        <v>72696.64240224284</v>
      </c>
      <c r="BD111" s="15">
        <f>SUM(TOTAL_PEF_C!O100:O111)</f>
        <v>0</v>
      </c>
      <c r="BI111" s="15">
        <f>SUM('Billing Mo'!AH100:AH111)</f>
        <v>1528612</v>
      </c>
      <c r="BN111" s="14">
        <f>SUM('[1]Tot Retail'!$C198:$C209)</f>
        <v>33265978</v>
      </c>
      <c r="BO111" s="14">
        <f>SUM('[1]Tot Retail'!$Z198:$Z209)</f>
        <v>33506957</v>
      </c>
      <c r="BR111" s="14"/>
      <c r="BS111" s="14">
        <f t="shared" si="40"/>
        <v>0</v>
      </c>
      <c r="BT111" s="14">
        <f t="shared" si="40"/>
        <v>142664.3995668446</v>
      </c>
      <c r="BX111" s="199">
        <f>[3]RC!$I89</f>
        <v>1210732.5</v>
      </c>
      <c r="CC111" s="199">
        <f>[3]CC!$I89</f>
        <v>140710.83333333334</v>
      </c>
    </row>
    <row r="112" spans="1:81">
      <c r="A112" s="2">
        <v>2000</v>
      </c>
      <c r="B112" s="2">
        <v>2</v>
      </c>
      <c r="C112" s="14">
        <f t="shared" si="38"/>
        <v>0</v>
      </c>
      <c r="D112" s="14">
        <f t="shared" si="38"/>
        <v>0</v>
      </c>
      <c r="E112" s="14">
        <f t="shared" si="25"/>
        <v>0</v>
      </c>
      <c r="G112" s="200">
        <f>[4]FCST!$D52</f>
        <v>1239587</v>
      </c>
      <c r="H112" s="200">
        <f>[4]FCST!$E52</f>
        <v>142712</v>
      </c>
      <c r="I112" s="200">
        <f>[4]FCST!$H52</f>
        <v>17821</v>
      </c>
      <c r="K112" s="199"/>
      <c r="L112" s="199"/>
      <c r="M112" s="199"/>
      <c r="N112" s="15"/>
      <c r="O112" s="15"/>
      <c r="P112" s="15"/>
      <c r="Q112" s="199"/>
      <c r="S112" s="15">
        <f>[1]RESID!$AB210/[1]RESID!$U210*1000</f>
        <v>1067.4595651616223</v>
      </c>
      <c r="T112" s="25">
        <f t="shared" si="26"/>
        <v>0</v>
      </c>
      <c r="U112" s="14"/>
      <c r="V112" s="15">
        <f>[1]COML!$AB210/[1]COML!$J210*1000</f>
        <v>5483.7014406637145</v>
      </c>
      <c r="W112" s="25">
        <f t="shared" si="27"/>
        <v>0</v>
      </c>
      <c r="X112" s="40"/>
      <c r="Y112" s="15">
        <f>[1]SPA!$AB210/[1]SPA!$F210*1000</f>
        <v>11036.513084321181</v>
      </c>
      <c r="Z112" s="25">
        <f t="shared" si="28"/>
        <v>0</v>
      </c>
      <c r="AA112" s="40"/>
      <c r="AC112" s="19"/>
      <c r="AE112" s="15">
        <f t="shared" si="31"/>
        <v>0</v>
      </c>
      <c r="AF112" s="25">
        <f>SUM([1]RESID!$Z199:$Z210)</f>
        <v>16527541</v>
      </c>
      <c r="AJ112" s="15">
        <f t="shared" si="32"/>
        <v>0</v>
      </c>
      <c r="AK112" s="25">
        <f>SUM([1]COML!$Z199:$Z210)</f>
        <v>10374401</v>
      </c>
      <c r="AO112" s="15">
        <f t="shared" si="33"/>
        <v>0</v>
      </c>
      <c r="AP112" s="25">
        <f>SUM([1]SPA!$Z199:$Z210)</f>
        <v>2523955</v>
      </c>
      <c r="AT112" s="14">
        <f t="shared" si="41"/>
        <v>0</v>
      </c>
      <c r="AU112" s="14">
        <f t="shared" si="41"/>
        <v>13569.586085204992</v>
      </c>
      <c r="AX112" s="14"/>
      <c r="AY112" s="14">
        <f t="shared" si="39"/>
        <v>0</v>
      </c>
      <c r="AZ112" s="14">
        <f t="shared" si="39"/>
        <v>73263.043045847066</v>
      </c>
      <c r="BD112" s="15">
        <f>SUM(TOTAL_PEF_C!O101:O112)</f>
        <v>0</v>
      </c>
      <c r="BI112" s="15">
        <f>SUM('Billing Mo'!AH101:AH112)</f>
        <v>1523500</v>
      </c>
      <c r="BN112" s="14">
        <f>SUM('[1]Tot Retail'!$C199:$C210)</f>
        <v>33845101</v>
      </c>
      <c r="BO112" s="14">
        <f>SUM('[1]Tot Retail'!$Z199:$Z210)</f>
        <v>33802753</v>
      </c>
      <c r="BR112" s="14"/>
      <c r="BS112" s="14">
        <f t="shared" si="40"/>
        <v>0</v>
      </c>
      <c r="BT112" s="14">
        <f t="shared" si="40"/>
        <v>143477.86541604492</v>
      </c>
      <c r="BX112" s="199">
        <f>[3]RC!$I90</f>
        <v>1212953.8333333333</v>
      </c>
      <c r="CC112" s="199">
        <f>[3]CC!$I90</f>
        <v>141033.41666666666</v>
      </c>
    </row>
    <row r="113" spans="1:81">
      <c r="A113" s="2">
        <v>2000</v>
      </c>
      <c r="B113" s="2">
        <v>3</v>
      </c>
      <c r="C113" s="14">
        <f t="shared" si="38"/>
        <v>0</v>
      </c>
      <c r="D113" s="14">
        <f t="shared" si="38"/>
        <v>0</v>
      </c>
      <c r="E113" s="14">
        <f t="shared" si="25"/>
        <v>0</v>
      </c>
      <c r="G113" s="200">
        <f>[4]FCST!$D53</f>
        <v>1242839</v>
      </c>
      <c r="H113" s="200">
        <f>[4]FCST!$E53</f>
        <v>143007</v>
      </c>
      <c r="I113" s="200">
        <f>[4]FCST!$H53</f>
        <v>17793</v>
      </c>
      <c r="K113" s="199"/>
      <c r="L113" s="199"/>
      <c r="M113" s="199"/>
      <c r="N113" s="15"/>
      <c r="O113" s="15"/>
      <c r="P113" s="15"/>
      <c r="Q113" s="199"/>
      <c r="S113" s="15">
        <f>[1]RESID!$AB211/[1]RESID!$U211*1000</f>
        <v>917.47764593804993</v>
      </c>
      <c r="T113" s="25">
        <f t="shared" si="26"/>
        <v>0</v>
      </c>
      <c r="U113" s="14"/>
      <c r="V113" s="15">
        <f>[1]COML!$AB211/[1]COML!$J211*1000</f>
        <v>5367.2477571027994</v>
      </c>
      <c r="W113" s="25">
        <f t="shared" si="27"/>
        <v>0</v>
      </c>
      <c r="X113" s="40"/>
      <c r="Y113" s="15">
        <f>[1]SPA!$AB211/[1]SPA!$F211*1000</f>
        <v>11138.129984727642</v>
      </c>
      <c r="Z113" s="25">
        <f t="shared" si="28"/>
        <v>0</v>
      </c>
      <c r="AA113" s="40"/>
      <c r="AC113" s="19"/>
      <c r="AE113" s="15">
        <f t="shared" si="31"/>
        <v>0</v>
      </c>
      <c r="AF113" s="25">
        <f>SUM([1]RESID!$Z200:$Z211)</f>
        <v>16599939</v>
      </c>
      <c r="AJ113" s="15">
        <f t="shared" si="32"/>
        <v>0</v>
      </c>
      <c r="AK113" s="25">
        <f>SUM([1]COML!$Z200:$Z211)</f>
        <v>10425782</v>
      </c>
      <c r="AO113" s="15">
        <f t="shared" si="33"/>
        <v>0</v>
      </c>
      <c r="AP113" s="25">
        <f>SUM([1]SPA!$Z200:$Z211)</f>
        <v>2532601</v>
      </c>
      <c r="AT113" s="14">
        <f t="shared" si="41"/>
        <v>0</v>
      </c>
      <c r="AU113" s="14">
        <f t="shared" si="41"/>
        <v>13592.798519798849</v>
      </c>
      <c r="AX113" s="14"/>
      <c r="AY113" s="14">
        <f t="shared" si="39"/>
        <v>0</v>
      </c>
      <c r="AZ113" s="14">
        <f t="shared" si="39"/>
        <v>73400.065474283751</v>
      </c>
      <c r="BD113" s="15">
        <f>SUM(TOTAL_PEF_C!O102:O113)</f>
        <v>0</v>
      </c>
      <c r="BI113" s="15">
        <f>SUM('Billing Mo'!AH102:AH113)</f>
        <v>1503198</v>
      </c>
      <c r="BN113" s="14">
        <f>SUM('[1]Tot Retail'!$C200:$C211)</f>
        <v>33907899</v>
      </c>
      <c r="BO113" s="14">
        <f>SUM('[1]Tot Retail'!$Z200:$Z211)</f>
        <v>33956179</v>
      </c>
      <c r="BR113" s="14"/>
      <c r="BS113" s="14">
        <f t="shared" si="40"/>
        <v>0</v>
      </c>
      <c r="BT113" s="14">
        <f t="shared" si="40"/>
        <v>143547.07249334012</v>
      </c>
      <c r="BX113" s="199">
        <f>[3]RC!$I91</f>
        <v>1215281.75</v>
      </c>
      <c r="CC113" s="199">
        <f>[3]CC!$I91</f>
        <v>141347.16666666666</v>
      </c>
    </row>
    <row r="114" spans="1:81">
      <c r="A114" s="41">
        <v>2000</v>
      </c>
      <c r="B114" s="41">
        <v>4</v>
      </c>
      <c r="C114" s="14">
        <f t="shared" si="38"/>
        <v>0</v>
      </c>
      <c r="D114" s="14">
        <f t="shared" si="38"/>
        <v>0</v>
      </c>
      <c r="E114" s="14">
        <f t="shared" si="25"/>
        <v>0</v>
      </c>
      <c r="G114" s="200">
        <f>[4]FCST!$D54</f>
        <v>1238547</v>
      </c>
      <c r="H114" s="200">
        <f>[4]FCST!$E54</f>
        <v>143387</v>
      </c>
      <c r="I114" s="200">
        <f>[4]FCST!$H54</f>
        <v>17875</v>
      </c>
      <c r="K114" s="199"/>
      <c r="L114" s="199"/>
      <c r="M114" s="199"/>
      <c r="N114" s="15"/>
      <c r="O114" s="15"/>
      <c r="P114" s="15"/>
      <c r="Q114" s="199"/>
      <c r="S114" s="15">
        <f>[1]RESID!$AB212/[1]RESID!$U212*1000</f>
        <v>891.80870810716101</v>
      </c>
      <c r="T114" s="25">
        <f t="shared" si="26"/>
        <v>0</v>
      </c>
      <c r="U114" s="14"/>
      <c r="V114" s="15">
        <f>[1]COML!$AB212/[1]COML!$J212*1000</f>
        <v>5879.0476124055876</v>
      </c>
      <c r="W114" s="25">
        <f t="shared" si="27"/>
        <v>0</v>
      </c>
      <c r="X114" s="40"/>
      <c r="Y114" s="15">
        <f>[1]SPA!$AB212/[1]SPA!$F212*1000</f>
        <v>11610.428595252655</v>
      </c>
      <c r="Z114" s="25">
        <f t="shared" si="28"/>
        <v>0</v>
      </c>
      <c r="AA114" s="40"/>
      <c r="AC114" s="19"/>
      <c r="AE114" s="15">
        <f t="shared" si="31"/>
        <v>0</v>
      </c>
      <c r="AF114" s="25">
        <f>SUM([1]RESID!$Z201:$Z212)</f>
        <v>16657223</v>
      </c>
      <c r="AJ114" s="15">
        <f t="shared" si="32"/>
        <v>0</v>
      </c>
      <c r="AK114" s="25">
        <f>SUM([1]COML!$Z201:$Z212)</f>
        <v>10473472</v>
      </c>
      <c r="AO114" s="15">
        <f t="shared" si="33"/>
        <v>0</v>
      </c>
      <c r="AP114" s="25">
        <f>SUM([1]SPA!$Z201:$Z212)</f>
        <v>2553677</v>
      </c>
      <c r="AT114" s="14">
        <f t="shared" si="41"/>
        <v>0</v>
      </c>
      <c r="AU114" s="14">
        <f t="shared" si="41"/>
        <v>13609.620648239686</v>
      </c>
      <c r="AX114" s="14"/>
      <c r="AY114" s="14">
        <f t="shared" si="39"/>
        <v>0</v>
      </c>
      <c r="AZ114" s="14">
        <f t="shared" si="39"/>
        <v>73585.447979442251</v>
      </c>
      <c r="BD114" s="15">
        <f>SUM(TOTAL_PEF_C!O103:O114)</f>
        <v>0</v>
      </c>
      <c r="BI114" s="15">
        <f>SUM('Billing Mo'!AH103:AH114)</f>
        <v>1492413</v>
      </c>
      <c r="BN114" s="14">
        <f>SUM('[1]Tot Retail'!$C201:$C212)</f>
        <v>33963500</v>
      </c>
      <c r="BO114" s="14">
        <f>SUM('[1]Tot Retail'!$Z201:$Z212)</f>
        <v>34080710</v>
      </c>
      <c r="BR114" s="14"/>
      <c r="BS114" s="14">
        <f t="shared" si="40"/>
        <v>0</v>
      </c>
      <c r="BT114" s="14">
        <f t="shared" si="40"/>
        <v>144357.77443835707</v>
      </c>
      <c r="BX114" s="199">
        <f>[3]RC!$I92</f>
        <v>1217754.75</v>
      </c>
      <c r="CC114" s="199">
        <f>[3]CC!$I92</f>
        <v>141663.16666666666</v>
      </c>
    </row>
    <row r="115" spans="1:81">
      <c r="A115" s="2">
        <v>2000</v>
      </c>
      <c r="B115" s="2">
        <v>5</v>
      </c>
      <c r="C115" s="14">
        <f>ROUND(K115/G115*1000,0)</f>
        <v>0</v>
      </c>
      <c r="D115" s="14">
        <f>ROUND(L115/H115*1000,0)</f>
        <v>0</v>
      </c>
      <c r="E115" s="14">
        <f>ROUND(Q115/I115*1000,0)</f>
        <v>0</v>
      </c>
      <c r="G115" s="200">
        <f>[4]FCST!$D55</f>
        <v>1231447</v>
      </c>
      <c r="H115" s="200">
        <f>[4]FCST!$E55</f>
        <v>143619</v>
      </c>
      <c r="I115" s="200">
        <f>[4]FCST!$H55</f>
        <v>17943</v>
      </c>
      <c r="K115" s="199"/>
      <c r="L115" s="199"/>
      <c r="M115" s="199"/>
      <c r="N115" s="15"/>
      <c r="O115" s="15"/>
      <c r="P115" s="15"/>
      <c r="Q115" s="199"/>
      <c r="S115" s="15">
        <f>[1]RESID!$AB213/[1]RESID!$U213*1000</f>
        <v>1008.4177394561034</v>
      </c>
      <c r="T115" s="25">
        <f t="shared" si="26"/>
        <v>0</v>
      </c>
      <c r="U115" s="14"/>
      <c r="V115" s="15">
        <f>[1]COML!$AB213/[1]COML!$J213*1000</f>
        <v>6246.4297899303019</v>
      </c>
      <c r="W115" s="25">
        <f t="shared" si="27"/>
        <v>0</v>
      </c>
      <c r="X115" s="40"/>
      <c r="Y115" s="15">
        <f>[1]SPA!$AB213/[1]SPA!$F213*1000</f>
        <v>11367.457740960484</v>
      </c>
      <c r="Z115" s="25">
        <f t="shared" si="28"/>
        <v>0</v>
      </c>
      <c r="AA115" s="40"/>
      <c r="AC115" s="19"/>
      <c r="AE115" s="15">
        <f t="shared" si="31"/>
        <v>0</v>
      </c>
      <c r="AF115" s="25">
        <f>SUM([1]RESID!$Z202:$Z213)</f>
        <v>16729365</v>
      </c>
      <c r="AJ115" s="15">
        <f t="shared" si="32"/>
        <v>0</v>
      </c>
      <c r="AK115" s="25">
        <f>SUM([1]COML!$Z202:$Z213)</f>
        <v>10533497</v>
      </c>
      <c r="AO115" s="15">
        <f t="shared" si="33"/>
        <v>0</v>
      </c>
      <c r="AP115" s="25">
        <f>SUM([1]SPA!$Z202:$Z213)</f>
        <v>2550781</v>
      </c>
      <c r="AT115" s="14">
        <f t="shared" si="41"/>
        <v>0</v>
      </c>
      <c r="AU115" s="14">
        <f t="shared" si="41"/>
        <v>13662.053994519454</v>
      </c>
      <c r="AX115" s="14"/>
      <c r="AY115" s="14">
        <f t="shared" si="39"/>
        <v>0</v>
      </c>
      <c r="AZ115" s="14">
        <f t="shared" si="39"/>
        <v>73985.864471006367</v>
      </c>
      <c r="BD115" s="15">
        <f>SUM(TOTAL_PEF_C!O104:O115)</f>
        <v>0</v>
      </c>
      <c r="BI115" s="15">
        <f>SUM('Billing Mo'!AH104:AH115)</f>
        <v>1469518</v>
      </c>
      <c r="BN115" s="14">
        <f>SUM('[1]Tot Retail'!$C202:$C213)</f>
        <v>34007099</v>
      </c>
      <c r="BO115" s="14">
        <f>SUM('[1]Tot Retail'!$Z202:$Z213)</f>
        <v>34198414</v>
      </c>
      <c r="BR115" s="14"/>
      <c r="BS115" s="14">
        <f t="shared" si="40"/>
        <v>0</v>
      </c>
      <c r="BT115" s="14">
        <f t="shared" si="40"/>
        <v>144100.38744544925</v>
      </c>
      <c r="BX115" s="199">
        <f>[3]RC!$I93</f>
        <v>1220375.8333333333</v>
      </c>
      <c r="CC115" s="199">
        <f>[3]CC!$I93</f>
        <v>141973</v>
      </c>
    </row>
    <row r="116" spans="1:81">
      <c r="A116" s="2">
        <v>2000</v>
      </c>
      <c r="B116" s="2">
        <v>6</v>
      </c>
      <c r="C116" s="14">
        <f t="shared" ref="C116:D162" si="42">ROUND(K116/G116*1000,0)</f>
        <v>0</v>
      </c>
      <c r="D116" s="14">
        <f t="shared" si="42"/>
        <v>0</v>
      </c>
      <c r="E116" s="14">
        <f t="shared" ref="E116:E174" si="43">ROUND(Q116/I116*1000,0)</f>
        <v>0</v>
      </c>
      <c r="G116" s="200">
        <f>[4]FCST!$D56</f>
        <v>1231373</v>
      </c>
      <c r="H116" s="200">
        <f>[4]FCST!$E56</f>
        <v>143894</v>
      </c>
      <c r="I116" s="200">
        <f>[4]FCST!$H56</f>
        <v>17963</v>
      </c>
      <c r="K116" s="199"/>
      <c r="L116" s="199"/>
      <c r="M116" s="199"/>
      <c r="N116" s="15"/>
      <c r="O116" s="15"/>
      <c r="P116" s="15"/>
      <c r="Q116" s="199"/>
      <c r="S116" s="15">
        <f>[1]RESID!$AB214/[1]RESID!$U214*1000</f>
        <v>1318.3080999827021</v>
      </c>
      <c r="T116" s="25">
        <f t="shared" si="26"/>
        <v>0</v>
      </c>
      <c r="U116" s="40"/>
      <c r="V116" s="15">
        <f>[1]COML!$AB214/[1]COML!$J214*1000</f>
        <v>6848.7706228195757</v>
      </c>
      <c r="W116" s="25">
        <f t="shared" si="27"/>
        <v>0</v>
      </c>
      <c r="X116" s="40"/>
      <c r="Y116" s="15">
        <f>[1]SPA!$AB214/[1]SPA!$F214*1000</f>
        <v>13628.7226256826</v>
      </c>
      <c r="Z116" s="25">
        <f t="shared" si="28"/>
        <v>0</v>
      </c>
      <c r="AA116" s="40"/>
      <c r="AC116" s="19"/>
      <c r="AE116" s="15">
        <f t="shared" si="31"/>
        <v>0</v>
      </c>
      <c r="AF116" s="25">
        <f>SUM([1]RESID!$Z203:$Z214)</f>
        <v>16844432</v>
      </c>
      <c r="AJ116" s="15">
        <f t="shared" si="32"/>
        <v>0</v>
      </c>
      <c r="AK116" s="25">
        <f>SUM([1]COML!$Z203:$Z214)</f>
        <v>10608489</v>
      </c>
      <c r="AO116" s="15">
        <f t="shared" si="33"/>
        <v>0</v>
      </c>
      <c r="AP116" s="25">
        <f>SUM([1]SPA!$Z203:$Z214)</f>
        <v>2578427</v>
      </c>
      <c r="AT116" s="14">
        <f t="shared" si="41"/>
        <v>0</v>
      </c>
      <c r="AU116" s="14">
        <f t="shared" si="41"/>
        <v>13705.109844592887</v>
      </c>
      <c r="AX116" s="14"/>
      <c r="AY116" s="14">
        <f t="shared" si="39"/>
        <v>0</v>
      </c>
      <c r="AZ116" s="14">
        <f t="shared" si="39"/>
        <v>74200.890863923501</v>
      </c>
      <c r="BD116" s="15">
        <f>SUM(TOTAL_PEF_C!O105:O116)</f>
        <v>0</v>
      </c>
      <c r="BI116" s="15">
        <f>SUM('Billing Mo'!AH105:AH116)</f>
        <v>1460526</v>
      </c>
      <c r="BN116" s="14">
        <f>SUM('[1]Tot Retail'!$C203:$C214)</f>
        <v>34477117</v>
      </c>
      <c r="BO116" s="14">
        <f>SUM('[1]Tot Retail'!$Z203:$Z214)</f>
        <v>34449100</v>
      </c>
      <c r="BR116" s="14"/>
      <c r="BS116" s="14">
        <f t="shared" si="40"/>
        <v>0</v>
      </c>
      <c r="BT116" s="14">
        <f t="shared" si="40"/>
        <v>145024.50890785607</v>
      </c>
      <c r="BX116" s="199">
        <f>[3]RC!$I94</f>
        <v>1223229.6666666667</v>
      </c>
      <c r="CC116" s="199">
        <f>[3]CC!$I94</f>
        <v>142292</v>
      </c>
    </row>
    <row r="117" spans="1:81">
      <c r="A117" s="2">
        <v>2000</v>
      </c>
      <c r="B117" s="2">
        <v>7</v>
      </c>
      <c r="C117" s="14">
        <f t="shared" si="42"/>
        <v>0</v>
      </c>
      <c r="D117" s="14">
        <f t="shared" si="42"/>
        <v>0</v>
      </c>
      <c r="E117" s="14">
        <f t="shared" si="43"/>
        <v>0</v>
      </c>
      <c r="G117" s="200">
        <f>[4]FCST!$D57</f>
        <v>1234439</v>
      </c>
      <c r="H117" s="200">
        <f>[4]FCST!$E57</f>
        <v>144246</v>
      </c>
      <c r="I117" s="200">
        <f>[4]FCST!$H57</f>
        <v>17913</v>
      </c>
      <c r="K117" s="199"/>
      <c r="L117" s="199"/>
      <c r="M117" s="199"/>
      <c r="N117" s="15"/>
      <c r="O117" s="15"/>
      <c r="P117" s="15"/>
      <c r="Q117" s="199"/>
      <c r="S117" s="15">
        <f>[1]RESID!$AB215/[1]RESID!$U215*1000</f>
        <v>1444.2503841826124</v>
      </c>
      <c r="T117" s="25">
        <f t="shared" si="26"/>
        <v>0</v>
      </c>
      <c r="U117" s="40"/>
      <c r="V117" s="15">
        <f>[1]COML!$AB215/[1]COML!$J215*1000</f>
        <v>7341.4236789928318</v>
      </c>
      <c r="W117" s="25">
        <f t="shared" si="27"/>
        <v>0</v>
      </c>
      <c r="X117" s="40"/>
      <c r="Y117" s="15">
        <f>[1]SPA!$AB215/[1]SPA!$F215*1000</f>
        <v>13035.726285138313</v>
      </c>
      <c r="Z117" s="25">
        <f t="shared" si="28"/>
        <v>0</v>
      </c>
      <c r="AA117" s="40"/>
      <c r="AC117" s="19"/>
      <c r="AE117" s="15">
        <f t="shared" si="31"/>
        <v>0</v>
      </c>
      <c r="AF117" s="25">
        <f>SUM([1]RESID!$Z204:$Z215)</f>
        <v>16953089</v>
      </c>
      <c r="AJ117" s="15">
        <f t="shared" si="32"/>
        <v>0</v>
      </c>
      <c r="AK117" s="25">
        <f>SUM([1]COML!$Z204:$Z215)</f>
        <v>10686396</v>
      </c>
      <c r="AO117" s="15">
        <f t="shared" si="33"/>
        <v>0</v>
      </c>
      <c r="AP117" s="25">
        <f>SUM([1]SPA!$Z204:$Z215)</f>
        <v>2591785</v>
      </c>
      <c r="AT117" s="14">
        <f t="shared" si="41"/>
        <v>0</v>
      </c>
      <c r="AU117" s="14">
        <f t="shared" si="41"/>
        <v>13754.857642879426</v>
      </c>
      <c r="AX117" s="14"/>
      <c r="AY117" s="14">
        <f t="shared" si="39"/>
        <v>0</v>
      </c>
      <c r="AZ117" s="14">
        <f t="shared" si="39"/>
        <v>74545.156069794277</v>
      </c>
      <c r="BD117" s="15">
        <f>SUM(TOTAL_PEF_C!O106:O117)</f>
        <v>0</v>
      </c>
      <c r="BI117" s="15">
        <f>SUM('Billing Mo'!AH106:AH117)</f>
        <v>1436105</v>
      </c>
      <c r="BN117" s="14">
        <f>SUM('[1]Tot Retail'!$C204:$C215)</f>
        <v>34820715</v>
      </c>
      <c r="BO117" s="14">
        <f>SUM('[1]Tot Retail'!$Z204:$Z215)</f>
        <v>34644924</v>
      </c>
      <c r="BR117" s="14"/>
      <c r="BS117" s="14">
        <f t="shared" si="40"/>
        <v>0</v>
      </c>
      <c r="BT117" s="14">
        <f t="shared" si="40"/>
        <v>145395.56540398017</v>
      </c>
      <c r="BX117" s="199">
        <f>[3]RC!$I95</f>
        <v>1226209.4166666667</v>
      </c>
      <c r="CC117" s="199">
        <f>[3]CC!$I95</f>
        <v>142601</v>
      </c>
    </row>
    <row r="118" spans="1:81">
      <c r="A118" s="2">
        <v>2000</v>
      </c>
      <c r="B118" s="2">
        <v>8</v>
      </c>
      <c r="C118" s="14">
        <f t="shared" si="42"/>
        <v>0</v>
      </c>
      <c r="D118" s="14">
        <f t="shared" si="42"/>
        <v>0</v>
      </c>
      <c r="E118" s="14">
        <f t="shared" si="43"/>
        <v>0</v>
      </c>
      <c r="G118" s="200">
        <f>[4]FCST!$D58</f>
        <v>1236382</v>
      </c>
      <c r="H118" s="200">
        <f>[4]FCST!$E58</f>
        <v>144446</v>
      </c>
      <c r="I118" s="200">
        <f>[4]FCST!$H58</f>
        <v>18039</v>
      </c>
      <c r="K118" s="199"/>
      <c r="L118" s="199"/>
      <c r="M118" s="199"/>
      <c r="N118" s="15"/>
      <c r="O118" s="15"/>
      <c r="P118" s="15"/>
      <c r="Q118" s="199"/>
      <c r="S118" s="15">
        <f>[1]RESID!$AB216/[1]RESID!$U216*1000</f>
        <v>1446.6645421884175</v>
      </c>
      <c r="T118" s="25">
        <f t="shared" si="26"/>
        <v>0</v>
      </c>
      <c r="U118" s="40"/>
      <c r="V118" s="15">
        <f>[1]COML!$AB216/[1]COML!$J216*1000</f>
        <v>7164.8366863741467</v>
      </c>
      <c r="W118" s="25">
        <f t="shared" si="27"/>
        <v>0</v>
      </c>
      <c r="X118" s="40"/>
      <c r="Y118" s="15">
        <f>[1]SPA!$AB216/[1]SPA!$F216*1000</f>
        <v>12764.916336415676</v>
      </c>
      <c r="Z118" s="25">
        <f t="shared" si="28"/>
        <v>0</v>
      </c>
      <c r="AA118" s="40"/>
      <c r="AC118" s="19"/>
      <c r="AE118" s="15">
        <f t="shared" si="31"/>
        <v>0</v>
      </c>
      <c r="AF118" s="25">
        <f>SUM([1]RESID!$Z205:$Z216)</f>
        <v>16928975</v>
      </c>
      <c r="AJ118" s="15">
        <f t="shared" si="32"/>
        <v>0</v>
      </c>
      <c r="AK118" s="25">
        <f>SUM([1]COML!$Z205:$Z216)</f>
        <v>10700420</v>
      </c>
      <c r="AO118" s="15">
        <f t="shared" si="33"/>
        <v>0</v>
      </c>
      <c r="AP118" s="25">
        <f>SUM([1]SPA!$Z205:$Z216)</f>
        <v>2596252</v>
      </c>
      <c r="AT118" s="14">
        <f t="shared" si="41"/>
        <v>0</v>
      </c>
      <c r="AU118" s="14">
        <f t="shared" si="41"/>
        <v>13712.752815499993</v>
      </c>
      <c r="AX118" s="14"/>
      <c r="AY118" s="14">
        <f t="shared" si="39"/>
        <v>0</v>
      </c>
      <c r="AZ118" s="14">
        <f t="shared" si="39"/>
        <v>74554.960932759757</v>
      </c>
      <c r="BD118" s="15">
        <f>SUM(TOTAL_PEF_C!O107:O118)</f>
        <v>0</v>
      </c>
      <c r="BI118" s="15">
        <f>SUM('Billing Mo'!AH107:AH118)</f>
        <v>1388610</v>
      </c>
      <c r="BN118" s="14">
        <f>SUM('[1]Tot Retail'!$C205:$C216)</f>
        <v>34569965</v>
      </c>
      <c r="BO118" s="14">
        <f>SUM('[1]Tot Retail'!$Z205:$Z216)</f>
        <v>34578310</v>
      </c>
      <c r="BR118" s="14"/>
      <c r="BS118" s="14">
        <f t="shared" si="40"/>
        <v>0</v>
      </c>
      <c r="BT118" s="14">
        <f t="shared" si="40"/>
        <v>145375.67134997924</v>
      </c>
      <c r="BX118" s="199">
        <f>[3]RC!$I96</f>
        <v>1228993.8333333333</v>
      </c>
      <c r="CC118" s="199">
        <f>[3]CC!$I96</f>
        <v>142892</v>
      </c>
    </row>
    <row r="119" spans="1:81">
      <c r="A119" s="2">
        <v>2000</v>
      </c>
      <c r="B119" s="2">
        <v>9</v>
      </c>
      <c r="C119" s="14">
        <f t="shared" si="42"/>
        <v>0</v>
      </c>
      <c r="D119" s="14">
        <f t="shared" si="42"/>
        <v>0</v>
      </c>
      <c r="E119" s="14">
        <f t="shared" si="43"/>
        <v>0</v>
      </c>
      <c r="G119" s="200">
        <f>[4]FCST!$D59</f>
        <v>1239364</v>
      </c>
      <c r="H119" s="200">
        <f>[4]FCST!$E59</f>
        <v>146420</v>
      </c>
      <c r="I119" s="200">
        <f>[4]FCST!$H59</f>
        <v>18097</v>
      </c>
      <c r="K119" s="199"/>
      <c r="L119" s="199"/>
      <c r="M119" s="199"/>
      <c r="N119" s="15"/>
      <c r="O119" s="15"/>
      <c r="P119" s="15"/>
      <c r="Q119" s="199"/>
      <c r="S119" s="15">
        <f>[1]RESID!$AB217/[1]RESID!$U217*1000</f>
        <v>1466.03096426877</v>
      </c>
      <c r="T119" s="25">
        <f t="shared" si="26"/>
        <v>0</v>
      </c>
      <c r="U119" s="40"/>
      <c r="V119" s="15">
        <f>[1]COML!$AB217/[1]COML!$J217*1000</f>
        <v>7229.2173200382458</v>
      </c>
      <c r="W119" s="25">
        <f t="shared" si="27"/>
        <v>0</v>
      </c>
      <c r="X119" s="40"/>
      <c r="Y119" s="15">
        <f>[1]SPA!$AB217/[1]SPA!$F217*1000</f>
        <v>14336.034843973977</v>
      </c>
      <c r="Z119" s="25">
        <f t="shared" si="28"/>
        <v>0</v>
      </c>
      <c r="AA119" s="40"/>
      <c r="AC119" s="19"/>
      <c r="AE119" s="15">
        <f t="shared" si="31"/>
        <v>0</v>
      </c>
      <c r="AF119" s="25">
        <f>SUM([1]RESID!$Z206:$Z217)</f>
        <v>16941002</v>
      </c>
      <c r="AJ119" s="15">
        <f t="shared" si="32"/>
        <v>0</v>
      </c>
      <c r="AK119" s="25">
        <f>SUM([1]COML!$Z206:$Z217)</f>
        <v>10734274</v>
      </c>
      <c r="AO119" s="15">
        <f t="shared" si="33"/>
        <v>0</v>
      </c>
      <c r="AP119" s="25">
        <f>SUM([1]SPA!$Z206:$Z217)</f>
        <v>2608719</v>
      </c>
      <c r="AT119" s="14">
        <f t="shared" si="41"/>
        <v>0</v>
      </c>
      <c r="AU119" s="14">
        <f t="shared" si="41"/>
        <v>13694.152643587106</v>
      </c>
      <c r="AX119" s="14"/>
      <c r="AY119" s="14">
        <f t="shared" si="39"/>
        <v>0</v>
      </c>
      <c r="AZ119" s="14">
        <f t="shared" si="39"/>
        <v>74581.766703433168</v>
      </c>
      <c r="BD119" s="15">
        <f>SUM(TOTAL_PEF_C!O108:O119)</f>
        <v>0</v>
      </c>
      <c r="BI119" s="15">
        <f>SUM('Billing Mo'!AH108:AH119)</f>
        <v>1365510</v>
      </c>
      <c r="BN119" s="14">
        <f>SUM('[1]Tot Retail'!$C206:$C217)</f>
        <v>34720796</v>
      </c>
      <c r="BO119" s="14">
        <f>SUM('[1]Tot Retail'!$Z206:$Z217)</f>
        <v>34638239</v>
      </c>
      <c r="BR119" s="14"/>
      <c r="BS119" s="14">
        <f t="shared" si="40"/>
        <v>0</v>
      </c>
      <c r="BT119" s="14">
        <f t="shared" si="40"/>
        <v>145710.67906032832</v>
      </c>
      <c r="BX119" s="199">
        <f>[3]RC!$I97</f>
        <v>1231850.25</v>
      </c>
      <c r="CC119" s="199">
        <f>[3]CC!$I97</f>
        <v>143339.91666666666</v>
      </c>
    </row>
    <row r="120" spans="1:81">
      <c r="A120" s="2">
        <v>2000</v>
      </c>
      <c r="B120" s="2">
        <v>10</v>
      </c>
      <c r="C120" s="14">
        <f t="shared" si="42"/>
        <v>0</v>
      </c>
      <c r="D120" s="14">
        <f t="shared" si="42"/>
        <v>0</v>
      </c>
      <c r="E120" s="14">
        <f t="shared" si="43"/>
        <v>0</v>
      </c>
      <c r="G120" s="200">
        <f>[4]FCST!$D60</f>
        <v>1244291</v>
      </c>
      <c r="H120" s="200">
        <f>[4]FCST!$E60</f>
        <v>145296</v>
      </c>
      <c r="I120" s="200">
        <f>[4]FCST!$H60</f>
        <v>18160</v>
      </c>
      <c r="K120" s="199"/>
      <c r="L120" s="199"/>
      <c r="M120" s="199"/>
      <c r="N120" s="15"/>
      <c r="O120" s="15"/>
      <c r="P120" s="15"/>
      <c r="Q120" s="199"/>
      <c r="S120" s="15">
        <f>[1]RESID!$AB218/[1]RESID!$U218*1000</f>
        <v>1251.1663268479799</v>
      </c>
      <c r="T120" s="25">
        <f t="shared" si="26"/>
        <v>0</v>
      </c>
      <c r="U120" s="40"/>
      <c r="V120" s="15">
        <f>[1]COML!$AB218/[1]COML!$J218*1000</f>
        <v>6777.3441801563704</v>
      </c>
      <c r="W120" s="25">
        <f t="shared" si="27"/>
        <v>0</v>
      </c>
      <c r="X120" s="40"/>
      <c r="Y120" s="15">
        <f>[1]SPA!$AB218/[1]SPA!$F218*1000</f>
        <v>13534.434040667073</v>
      </c>
      <c r="Z120" s="25">
        <f t="shared" si="28"/>
        <v>0</v>
      </c>
      <c r="AA120" s="40"/>
      <c r="AC120" s="19"/>
      <c r="AE120" s="15">
        <f t="shared" si="31"/>
        <v>0</v>
      </c>
      <c r="AF120" s="25">
        <f>SUM([1]RESID!$Z207:$Z218)</f>
        <v>16982887</v>
      </c>
      <c r="AJ120" s="15">
        <f t="shared" si="32"/>
        <v>0</v>
      </c>
      <c r="AK120" s="25">
        <f>SUM([1]COML!$Z207:$Z218)</f>
        <v>10786018</v>
      </c>
      <c r="AO120" s="15">
        <f t="shared" si="33"/>
        <v>0</v>
      </c>
      <c r="AP120" s="25">
        <f>SUM([1]SPA!$Z207:$Z218)</f>
        <v>2616955</v>
      </c>
      <c r="AT120" s="14">
        <f t="shared" si="41"/>
        <v>0</v>
      </c>
      <c r="AU120" s="14">
        <f t="shared" si="41"/>
        <v>13689.658306418476</v>
      </c>
      <c r="AX120" s="14"/>
      <c r="AY120" s="14">
        <f t="shared" si="39"/>
        <v>0</v>
      </c>
      <c r="AZ120" s="14">
        <f t="shared" si="39"/>
        <v>74755.166150229721</v>
      </c>
      <c r="BD120" s="15">
        <f>SUM(TOTAL_PEF_C!O109:O120)</f>
        <v>0</v>
      </c>
      <c r="BI120" s="15">
        <f>SUM('Billing Mo'!AH109:AH120)</f>
        <v>1346163</v>
      </c>
      <c r="BN120" s="14">
        <f>SUM('[1]Tot Retail'!$C207:$C218)</f>
        <v>34725651</v>
      </c>
      <c r="BO120" s="14">
        <f>SUM('[1]Tot Retail'!$Z207:$Z218)</f>
        <v>34717914</v>
      </c>
      <c r="BR120" s="14"/>
      <c r="BS120" s="14">
        <f t="shared" si="40"/>
        <v>0</v>
      </c>
      <c r="BT120" s="14">
        <f t="shared" si="40"/>
        <v>145796.77982469174</v>
      </c>
      <c r="BX120" s="199">
        <f>[3]RC!$I98</f>
        <v>1234788.5833333333</v>
      </c>
      <c r="CC120" s="199">
        <f>[3]CC!$I98</f>
        <v>143653.33333333334</v>
      </c>
    </row>
    <row r="121" spans="1:81">
      <c r="A121" s="2">
        <v>2000</v>
      </c>
      <c r="B121" s="2">
        <v>11</v>
      </c>
      <c r="C121" s="14">
        <f t="shared" si="42"/>
        <v>0</v>
      </c>
      <c r="D121" s="14">
        <f t="shared" si="42"/>
        <v>0</v>
      </c>
      <c r="E121" s="14">
        <f t="shared" si="43"/>
        <v>0</v>
      </c>
      <c r="G121" s="200">
        <f>[4]FCST!$D61</f>
        <v>1253524</v>
      </c>
      <c r="H121" s="200">
        <f>[4]FCST!$E61</f>
        <v>145353</v>
      </c>
      <c r="I121" s="200">
        <f>[4]FCST!$H61</f>
        <v>18249</v>
      </c>
      <c r="K121" s="199"/>
      <c r="L121" s="199"/>
      <c r="M121" s="199"/>
      <c r="N121" s="15"/>
      <c r="O121" s="15"/>
      <c r="P121" s="15"/>
      <c r="Q121" s="199"/>
      <c r="S121" s="15">
        <f>[1]RESID!$AB219/[1]RESID!$U219*1000</f>
        <v>939.2903526378434</v>
      </c>
      <c r="T121" s="25">
        <f t="shared" si="26"/>
        <v>0</v>
      </c>
      <c r="U121" s="40"/>
      <c r="V121" s="15">
        <f>[1]COML!$AB219/[1]COML!$J219*1000</f>
        <v>5917.1327733173721</v>
      </c>
      <c r="W121" s="25">
        <f t="shared" si="27"/>
        <v>0</v>
      </c>
      <c r="X121" s="40"/>
      <c r="Y121" s="15">
        <f>[1]SPA!$AB219/[1]SPA!$F219*1000</f>
        <v>12070.522388059702</v>
      </c>
      <c r="Z121" s="25">
        <f t="shared" si="28"/>
        <v>0</v>
      </c>
      <c r="AA121" s="40"/>
      <c r="AC121" s="19"/>
      <c r="AE121" s="15">
        <f t="shared" si="31"/>
        <v>0</v>
      </c>
      <c r="AF121" s="25">
        <f>SUM([1]RESID!$Z208:$Z219)</f>
        <v>17011210</v>
      </c>
      <c r="AJ121" s="15">
        <f t="shared" si="32"/>
        <v>0</v>
      </c>
      <c r="AK121" s="25">
        <f>SUM([1]COML!$Z208:$Z219)</f>
        <v>10810717</v>
      </c>
      <c r="AO121" s="15">
        <f t="shared" si="33"/>
        <v>0</v>
      </c>
      <c r="AP121" s="25">
        <f>SUM([1]SPA!$Z208:$Z219)</f>
        <v>2627502</v>
      </c>
      <c r="AT121" s="14">
        <f t="shared" si="41"/>
        <v>0</v>
      </c>
      <c r="AU121" s="14">
        <f t="shared" si="41"/>
        <v>13726.820071282667</v>
      </c>
      <c r="AX121" s="14"/>
      <c r="AY121" s="14">
        <f t="shared" si="39"/>
        <v>0</v>
      </c>
      <c r="AZ121" s="14">
        <f t="shared" si="39"/>
        <v>75029.787834552131</v>
      </c>
      <c r="BD121" s="15">
        <f>SUM(TOTAL_PEF_C!O110:O121)</f>
        <v>0</v>
      </c>
      <c r="BI121" s="15">
        <f>SUM('Billing Mo'!AH110:AH121)</f>
        <v>1309686</v>
      </c>
      <c r="BN121" s="14">
        <f>SUM('[1]Tot Retail'!$C208:$C219)</f>
        <v>34688703</v>
      </c>
      <c r="BO121" s="14">
        <f>SUM('[1]Tot Retail'!$Z208:$Z219)</f>
        <v>34752433</v>
      </c>
      <c r="BR121" s="14"/>
      <c r="BS121" s="14">
        <f t="shared" si="40"/>
        <v>0</v>
      </c>
      <c r="BT121" s="14">
        <f t="shared" si="40"/>
        <v>146353.12247607199</v>
      </c>
      <c r="BX121" s="199">
        <f>[3]RC!$I99</f>
        <v>1237697.8333333333</v>
      </c>
      <c r="CC121" s="199">
        <f>[3]CC!$I99</f>
        <v>143937.33333333334</v>
      </c>
    </row>
    <row r="122" spans="1:81">
      <c r="A122" s="2">
        <v>2000</v>
      </c>
      <c r="B122" s="2">
        <v>12</v>
      </c>
      <c r="C122" s="14">
        <f t="shared" si="42"/>
        <v>0</v>
      </c>
      <c r="D122" s="14">
        <f t="shared" si="42"/>
        <v>0</v>
      </c>
      <c r="E122" s="14">
        <f t="shared" si="43"/>
        <v>0</v>
      </c>
      <c r="G122" s="200">
        <f>[4]FCST!$D62</f>
        <v>1261216</v>
      </c>
      <c r="H122" s="200">
        <f>[4]FCST!$E62</f>
        <v>145446</v>
      </c>
      <c r="I122" s="200">
        <f>[4]FCST!$H62</f>
        <v>18320</v>
      </c>
      <c r="K122" s="199"/>
      <c r="L122" s="199"/>
      <c r="M122" s="199"/>
      <c r="N122" s="15"/>
      <c r="O122" s="15"/>
      <c r="P122" s="15"/>
      <c r="Q122" s="199"/>
      <c r="S122" s="15">
        <f>[1]RESID!$AB220/[1]RESID!$U220*1000</f>
        <v>963.85948164311264</v>
      </c>
      <c r="T122" s="25">
        <f t="shared" si="26"/>
        <v>0</v>
      </c>
      <c r="U122" s="40"/>
      <c r="V122" s="15">
        <f>[1]COML!$AB220/[1]COML!$J220*1000</f>
        <v>5689.1767391334242</v>
      </c>
      <c r="W122" s="25">
        <f t="shared" si="27"/>
        <v>0</v>
      </c>
      <c r="X122" s="40"/>
      <c r="Y122" s="15">
        <f>[1]SPA!$AB220/[1]SPA!$F220*1000</f>
        <v>11422.337691362163</v>
      </c>
      <c r="Z122" s="25">
        <f t="shared" si="28"/>
        <v>0</v>
      </c>
      <c r="AA122" s="40"/>
      <c r="AC122" s="19"/>
      <c r="AE122" s="15">
        <f t="shared" si="31"/>
        <v>0</v>
      </c>
      <c r="AF122" s="25">
        <f>SUM([1]RESID!$Z209:$Z220)</f>
        <v>17010491</v>
      </c>
      <c r="AJ122" s="15">
        <f t="shared" si="32"/>
        <v>0</v>
      </c>
      <c r="AK122" s="25">
        <f>SUM([1]COML!$Z209:$Z220)</f>
        <v>10810931</v>
      </c>
      <c r="AO122" s="15">
        <f t="shared" si="33"/>
        <v>0</v>
      </c>
      <c r="AP122" s="25">
        <f>SUM([1]SPA!$Z209:$Z220)</f>
        <v>2627461</v>
      </c>
      <c r="AT122" s="14">
        <f t="shared" si="41"/>
        <v>0</v>
      </c>
      <c r="AU122" s="14">
        <f t="shared" si="41"/>
        <v>13711.833040210944</v>
      </c>
      <c r="AX122" s="14"/>
      <c r="AY122" s="14">
        <f t="shared" si="39"/>
        <v>0</v>
      </c>
      <c r="AZ122" s="14">
        <f t="shared" si="39"/>
        <v>74976.938427920089</v>
      </c>
      <c r="BD122" s="15">
        <f>SUM(TOTAL_PEF_C!O111:O122)</f>
        <v>0</v>
      </c>
      <c r="BI122" s="15">
        <f>SUM('Billing Mo'!AH111:AH122)</f>
        <v>1297490</v>
      </c>
      <c r="BN122" s="14">
        <f>SUM('[1]Tot Retail'!$C209:$C220)</f>
        <v>34831966</v>
      </c>
      <c r="BO122" s="14">
        <f>SUM('[1]Tot Retail'!$Z209:$Z220)</f>
        <v>34725516</v>
      </c>
      <c r="BR122" s="14"/>
      <c r="BS122" s="14">
        <f t="shared" si="40"/>
        <v>0</v>
      </c>
      <c r="BT122" s="14">
        <f t="shared" si="40"/>
        <v>146028.19641153421</v>
      </c>
      <c r="BX122" s="199">
        <f>[3]RC!$I100</f>
        <v>1240570.1666666667</v>
      </c>
      <c r="CC122" s="199">
        <f>[3]CC!$I100</f>
        <v>144190.08333333334</v>
      </c>
    </row>
    <row r="123" spans="1:81">
      <c r="A123" s="2">
        <v>2001</v>
      </c>
      <c r="B123" s="2">
        <v>1</v>
      </c>
      <c r="C123" s="14">
        <f t="shared" si="42"/>
        <v>0</v>
      </c>
      <c r="D123" s="14">
        <f t="shared" si="42"/>
        <v>0</v>
      </c>
      <c r="E123" s="14">
        <f t="shared" si="43"/>
        <v>0</v>
      </c>
      <c r="G123" s="200">
        <f>[4]FCST!$D63</f>
        <v>1269604</v>
      </c>
      <c r="H123" s="200">
        <f>[4]FCST!$E63</f>
        <v>145301</v>
      </c>
      <c r="I123" s="200">
        <f>[4]FCST!$H63</f>
        <v>18357</v>
      </c>
      <c r="K123" s="199"/>
      <c r="L123" s="199"/>
      <c r="M123" s="199"/>
      <c r="N123" s="15"/>
      <c r="O123" s="15"/>
      <c r="P123" s="15"/>
      <c r="Q123" s="199"/>
      <c r="S123" s="15">
        <f>[1]RESID!$AB221/[1]RESID!$U221*1000</f>
        <v>1131.4063282724378</v>
      </c>
      <c r="T123" s="25">
        <f t="shared" si="26"/>
        <v>0</v>
      </c>
      <c r="U123" s="40"/>
      <c r="V123" s="15">
        <f>[1]COML!$AB221/[1]COML!$J221*1000</f>
        <v>5526.906215373604</v>
      </c>
      <c r="W123" s="25">
        <f t="shared" si="27"/>
        <v>0</v>
      </c>
      <c r="X123" s="40"/>
      <c r="Y123" s="15">
        <f>[1]SPA!$AB221/[1]SPA!$F221*1000</f>
        <v>10881.061984798202</v>
      </c>
      <c r="Z123" s="25">
        <f t="shared" si="28"/>
        <v>0</v>
      </c>
      <c r="AA123" s="40"/>
      <c r="AC123" s="19"/>
      <c r="AE123" s="199">
        <f>[5]RMWh!$I101</f>
        <v>17865262</v>
      </c>
      <c r="AF123" s="199">
        <f>[5]RMWh!$O101</f>
        <v>17207901</v>
      </c>
      <c r="AJ123" s="199">
        <f>[5]CMWh!$I101</f>
        <v>10962565</v>
      </c>
      <c r="AK123" s="199">
        <f>[5]CMWh!$O101</f>
        <v>10903458</v>
      </c>
      <c r="AO123" s="199">
        <f>[5]SPAMWh!$I101</f>
        <v>2656835</v>
      </c>
      <c r="AP123" s="199">
        <f>[5]SPAMWh!$O101</f>
        <v>2651501</v>
      </c>
      <c r="AT123" s="14">
        <f t="shared" si="41"/>
        <v>14366.32739855949</v>
      </c>
      <c r="AU123" s="14">
        <f t="shared" si="41"/>
        <v>13837.711398131147</v>
      </c>
      <c r="AX123" s="14"/>
      <c r="AY123" s="14">
        <f t="shared" si="39"/>
        <v>75903.71623083594</v>
      </c>
      <c r="AZ123" s="14">
        <f t="shared" si="39"/>
        <v>75494.465206531313</v>
      </c>
      <c r="BD123" s="15">
        <f>SUM(TOTAL_PEF_C!O112:O123)</f>
        <v>0</v>
      </c>
      <c r="BI123" s="15">
        <f>SUM('Billing Mo'!AH112:AH123)</f>
        <v>1245922</v>
      </c>
      <c r="BN123" s="199">
        <f>[5]TMWh!$I101</f>
        <v>35733249</v>
      </c>
      <c r="BO123" s="199">
        <f>[5]TMWh!$O101</f>
        <v>35011447</v>
      </c>
      <c r="BR123" s="14"/>
      <c r="BS123" s="14">
        <f t="shared" si="40"/>
        <v>147240.6594929109</v>
      </c>
      <c r="BT123" s="14">
        <f t="shared" si="40"/>
        <v>146945.05149401928</v>
      </c>
      <c r="BX123" s="199">
        <f>[3]RC!$I101</f>
        <v>1243551.0833333333</v>
      </c>
      <c r="CC123" s="199">
        <f>[3]CC!$I101</f>
        <v>144427.25</v>
      </c>
    </row>
    <row r="124" spans="1:81">
      <c r="A124" s="2">
        <v>2001</v>
      </c>
      <c r="B124" s="2">
        <v>2</v>
      </c>
      <c r="C124" s="14">
        <f t="shared" si="42"/>
        <v>0</v>
      </c>
      <c r="D124" s="14">
        <f t="shared" si="42"/>
        <v>0</v>
      </c>
      <c r="E124" s="14">
        <f t="shared" si="43"/>
        <v>0</v>
      </c>
      <c r="G124" s="200">
        <f>[4]FCST!$D64</f>
        <v>1274846</v>
      </c>
      <c r="H124" s="200">
        <f>[4]FCST!$E64</f>
        <v>145430</v>
      </c>
      <c r="I124" s="200">
        <f>[4]FCST!$H64</f>
        <v>18437</v>
      </c>
      <c r="K124" s="199"/>
      <c r="L124" s="199"/>
      <c r="M124" s="199"/>
      <c r="N124" s="15"/>
      <c r="O124" s="15"/>
      <c r="P124" s="15"/>
      <c r="Q124" s="199"/>
      <c r="S124" s="15">
        <f>[1]RESID!$AB222/[1]RESID!$U222*1000</f>
        <v>1015.9250607524359</v>
      </c>
      <c r="T124" s="25">
        <f t="shared" si="26"/>
        <v>0</v>
      </c>
      <c r="U124" s="40"/>
      <c r="V124" s="15">
        <f>[1]COML!$AB222/[1]COML!$J222*1000</f>
        <v>5292.3743381695658</v>
      </c>
      <c r="W124" s="25">
        <f t="shared" si="27"/>
        <v>0</v>
      </c>
      <c r="X124" s="40"/>
      <c r="Y124" s="15">
        <f>[1]SPA!$AB222/[1]SPA!$F222*1000</f>
        <v>10762.531396745659</v>
      </c>
      <c r="Z124" s="25">
        <f t="shared" si="28"/>
        <v>0</v>
      </c>
      <c r="AA124" s="40"/>
      <c r="AC124" s="19"/>
      <c r="AE124" s="199">
        <f>[5]RMWh!$I102</f>
        <v>17773207</v>
      </c>
      <c r="AF124" s="199">
        <f>[5]RMWh!$O102</f>
        <v>17179840</v>
      </c>
      <c r="AJ124" s="199">
        <f>[5]CMWh!$I102</f>
        <v>10956721</v>
      </c>
      <c r="AK124" s="199">
        <f>[5]CMWh!$O102</f>
        <v>10890538</v>
      </c>
      <c r="AO124" s="199">
        <f>[5]SPAMWh!$I102</f>
        <v>2657782</v>
      </c>
      <c r="AP124" s="199">
        <f>[5]SPAMWh!$O102</f>
        <v>2651229</v>
      </c>
      <c r="AT124" s="14">
        <f t="shared" si="41"/>
        <v>14258.611385362839</v>
      </c>
      <c r="AU124" s="14">
        <f t="shared" si="41"/>
        <v>13782.580837702048</v>
      </c>
      <c r="AX124" s="14"/>
      <c r="AY124" s="14">
        <f t="shared" si="39"/>
        <v>75744.46566369693</v>
      </c>
      <c r="AZ124" s="14">
        <f t="shared" si="39"/>
        <v>75286.938637954416</v>
      </c>
      <c r="BD124" s="15">
        <f>SUM(TOTAL_PEF_C!O113:O124)</f>
        <v>0</v>
      </c>
      <c r="BI124" s="15">
        <f>SUM('Billing Mo'!AH113:AH124)</f>
        <v>1222409</v>
      </c>
      <c r="BN124" s="199">
        <f>[5]TMWh!$I102</f>
        <v>35611063</v>
      </c>
      <c r="BO124" s="199">
        <f>[5]TMWh!$O102</f>
        <v>34944960</v>
      </c>
      <c r="BR124" s="14"/>
      <c r="BS124" s="14">
        <f t="shared" si="40"/>
        <v>146875.30048907187</v>
      </c>
      <c r="BT124" s="14">
        <f t="shared" si="40"/>
        <v>146513.16625680416</v>
      </c>
      <c r="BX124" s="199">
        <f>[3]RC!$I102</f>
        <v>1246489.3333333333</v>
      </c>
      <c r="CC124" s="199">
        <f>[3]CC!$I102</f>
        <v>144653.75</v>
      </c>
    </row>
    <row r="125" spans="1:81">
      <c r="A125" s="2">
        <v>2001</v>
      </c>
      <c r="B125" s="2">
        <v>3</v>
      </c>
      <c r="C125" s="14">
        <f t="shared" si="42"/>
        <v>0</v>
      </c>
      <c r="D125" s="14">
        <f t="shared" si="42"/>
        <v>0</v>
      </c>
      <c r="E125" s="14">
        <f t="shared" si="43"/>
        <v>0</v>
      </c>
      <c r="G125" s="200">
        <f>[4]FCST!$D65</f>
        <v>1277125</v>
      </c>
      <c r="H125" s="200">
        <f>[4]FCST!$E65</f>
        <v>145814</v>
      </c>
      <c r="I125" s="200">
        <f>[4]FCST!$H65</f>
        <v>18449</v>
      </c>
      <c r="K125" s="199"/>
      <c r="L125" s="199"/>
      <c r="M125" s="199"/>
      <c r="N125" s="15"/>
      <c r="O125" s="15"/>
      <c r="P125" s="15"/>
      <c r="Q125" s="199"/>
      <c r="S125" s="15">
        <f>[1]RESID!$AB223/[1]RESID!$U223*1000</f>
        <v>919.06430459038859</v>
      </c>
      <c r="T125" s="25">
        <f t="shared" si="26"/>
        <v>0</v>
      </c>
      <c r="U125" s="40"/>
      <c r="V125" s="15">
        <f>[1]COML!$AB223/[1]COML!$J223*1000</f>
        <v>5422.538302220637</v>
      </c>
      <c r="W125" s="25">
        <f t="shared" si="27"/>
        <v>0</v>
      </c>
      <c r="X125" s="40"/>
      <c r="Y125" s="15">
        <f>[1]SPA!$AB223/[1]SPA!$F223*1000</f>
        <v>11228.783730934689</v>
      </c>
      <c r="Z125" s="25">
        <f t="shared" si="28"/>
        <v>0</v>
      </c>
      <c r="AA125" s="40"/>
      <c r="AC125" s="19"/>
      <c r="AE125" s="199">
        <f>[5]RMWh!$I103</f>
        <v>17818062</v>
      </c>
      <c r="AF125" s="199">
        <f>[5]RMWh!$O103</f>
        <v>17213323</v>
      </c>
      <c r="AJ125" s="199">
        <f>[5]CMWh!$I103</f>
        <v>10993851</v>
      </c>
      <c r="AK125" s="199">
        <f>[5]CMWh!$O103</f>
        <v>10913666</v>
      </c>
      <c r="AO125" s="199">
        <f>[5]SPAMWh!$I103</f>
        <v>2665002</v>
      </c>
      <c r="AP125" s="199">
        <f>[5]SPAMWh!$O103</f>
        <v>2655302</v>
      </c>
      <c r="AT125" s="14">
        <f t="shared" si="41"/>
        <v>14261.90572431267</v>
      </c>
      <c r="AU125" s="14">
        <f t="shared" si="41"/>
        <v>13777.861465974411</v>
      </c>
      <c r="AX125" s="14"/>
      <c r="AY125" s="14">
        <f t="shared" si="39"/>
        <v>75878.446060511254</v>
      </c>
      <c r="AZ125" s="14">
        <f t="shared" si="39"/>
        <v>75325.0173122626</v>
      </c>
      <c r="BD125" s="15">
        <f>SUM(TOTAL_PEF_C!O114:O125)</f>
        <v>0</v>
      </c>
      <c r="BI125" s="15">
        <f>SUM('Billing Mo'!AH114:AH125)</f>
        <v>1219044</v>
      </c>
      <c r="BN125" s="199">
        <f>[5]TMWh!$I103</f>
        <v>35670127</v>
      </c>
      <c r="BO125" s="199">
        <f>[5]TMWh!$O103</f>
        <v>34975503</v>
      </c>
      <c r="BR125" s="14"/>
      <c r="BS125" s="14">
        <f t="shared" si="40"/>
        <v>146830.71780791727</v>
      </c>
      <c r="BT125" s="14">
        <f t="shared" si="40"/>
        <v>146296.28745374241</v>
      </c>
      <c r="BX125" s="199">
        <f>[3]RC!$I103</f>
        <v>1249346.5</v>
      </c>
      <c r="CC125" s="199">
        <f>[3]CC!$I103</f>
        <v>144887.66666666666</v>
      </c>
    </row>
    <row r="126" spans="1:81">
      <c r="A126" s="2">
        <v>2001</v>
      </c>
      <c r="B126" s="2">
        <v>4</v>
      </c>
      <c r="C126" s="14">
        <f t="shared" si="42"/>
        <v>0</v>
      </c>
      <c r="D126" s="14">
        <f t="shared" si="42"/>
        <v>0</v>
      </c>
      <c r="E126" s="14">
        <f t="shared" si="43"/>
        <v>0</v>
      </c>
      <c r="G126" s="200">
        <f>[4]FCST!$D66</f>
        <v>1272206</v>
      </c>
      <c r="H126" s="200">
        <f>[4]FCST!$E66</f>
        <v>145889</v>
      </c>
      <c r="I126" s="200">
        <f>[4]FCST!$H66</f>
        <v>18509</v>
      </c>
      <c r="K126" s="199"/>
      <c r="L126" s="199"/>
      <c r="M126" s="199"/>
      <c r="N126" s="15"/>
      <c r="O126" s="15"/>
      <c r="P126" s="15"/>
      <c r="Q126" s="199"/>
      <c r="S126" s="15">
        <f>[1]RESID!$AB224/[1]RESID!$U224*1000</f>
        <v>919.30473523941885</v>
      </c>
      <c r="T126" s="25">
        <f t="shared" si="26"/>
        <v>0</v>
      </c>
      <c r="U126" s="40"/>
      <c r="V126" s="15">
        <f>[1]COML!$AB224/[1]COML!$J224*1000</f>
        <v>5869.4692540218939</v>
      </c>
      <c r="W126" s="25">
        <f t="shared" si="27"/>
        <v>0</v>
      </c>
      <c r="X126" s="40"/>
      <c r="Y126" s="15">
        <f>[1]SPA!$AB224/[1]SPA!$F224*1000</f>
        <v>11251.601291620349</v>
      </c>
      <c r="Z126" s="25">
        <f t="shared" si="28"/>
        <v>0</v>
      </c>
      <c r="AA126" s="40"/>
      <c r="AC126" s="59"/>
      <c r="AE126" s="199">
        <f>[5]RMWh!$I104</f>
        <v>17887005</v>
      </c>
      <c r="AF126" s="199">
        <f>[5]RMWh!$O104</f>
        <v>17278321</v>
      </c>
      <c r="AJ126" s="199">
        <f>[5]CMWh!$I104</f>
        <v>10986235</v>
      </c>
      <c r="AK126" s="199">
        <f>[5]CMWh!$O104</f>
        <v>10926978</v>
      </c>
      <c r="AO126" s="199">
        <f>[5]SPAMWh!$I104</f>
        <v>2666146</v>
      </c>
      <c r="AP126" s="199">
        <f>[5]SPAMWh!$O104</f>
        <v>2658996</v>
      </c>
      <c r="AT126" s="14">
        <f t="shared" si="41"/>
        <v>14285.017580075679</v>
      </c>
      <c r="AU126" s="14">
        <f t="shared" si="41"/>
        <v>13798.907041127944</v>
      </c>
      <c r="AX126" s="14"/>
      <c r="AY126" s="14">
        <f t="shared" ref="AY126:AZ141" si="44">AJ126/AVERAGE($H115:$H126)*1000</f>
        <v>75716.921076481463</v>
      </c>
      <c r="AZ126" s="14">
        <f t="shared" si="44"/>
        <v>75308.522968100471</v>
      </c>
      <c r="BD126" s="15">
        <f>SUM(TOTAL_PEF_C!O115:O126)</f>
        <v>0</v>
      </c>
      <c r="BI126" s="15">
        <f>SUM('Billing Mo'!AH115:AH126)</f>
        <v>1190380</v>
      </c>
      <c r="BN126" s="199">
        <f>[5]TMWh!$I104</f>
        <v>35689704</v>
      </c>
      <c r="BO126" s="199">
        <f>[5]TMWh!$O104</f>
        <v>35014613</v>
      </c>
      <c r="BR126" s="14"/>
      <c r="BS126" s="14">
        <f t="shared" ref="BS126:BT141" si="45">AO126/AVERAGE($I115:$I126)*1000</f>
        <v>146467.39548426084</v>
      </c>
      <c r="BT126" s="14">
        <f t="shared" si="45"/>
        <v>146074.60308740317</v>
      </c>
      <c r="BX126" s="199">
        <f>[3]RC!$I104</f>
        <v>1252151.4166666667</v>
      </c>
      <c r="CC126" s="199">
        <f>[3]CC!$I104</f>
        <v>145096.16666666666</v>
      </c>
    </row>
    <row r="127" spans="1:81">
      <c r="A127" s="2">
        <v>2001</v>
      </c>
      <c r="B127" s="2">
        <v>5</v>
      </c>
      <c r="C127" s="14">
        <f t="shared" si="42"/>
        <v>0</v>
      </c>
      <c r="D127" s="14">
        <f t="shared" si="42"/>
        <v>0</v>
      </c>
      <c r="E127" s="14">
        <f t="shared" si="43"/>
        <v>0</v>
      </c>
      <c r="G127" s="200">
        <f>[4]FCST!$D67</f>
        <v>1265292</v>
      </c>
      <c r="H127" s="200">
        <f>[4]FCST!$E67</f>
        <v>146061</v>
      </c>
      <c r="I127" s="200">
        <f>[4]FCST!$H67</f>
        <v>18642</v>
      </c>
      <c r="K127" s="199"/>
      <c r="L127" s="199"/>
      <c r="M127" s="199"/>
      <c r="N127" s="15"/>
      <c r="O127" s="15"/>
      <c r="P127" s="15"/>
      <c r="Q127" s="199"/>
      <c r="S127" s="15">
        <f>[1]RESID!$AB225/[1]RESID!$U225*1000</f>
        <v>981.06840160215984</v>
      </c>
      <c r="T127" s="25">
        <f>C127</f>
        <v>0</v>
      </c>
      <c r="U127" s="40"/>
      <c r="V127" s="15">
        <f>[1]COML!$AB225/[1]COML!$J225*1000</f>
        <v>6094.4399942489781</v>
      </c>
      <c r="W127" s="25">
        <f t="shared" si="27"/>
        <v>0</v>
      </c>
      <c r="X127" s="40"/>
      <c r="Y127" s="15">
        <f>[1]SPA!$AB225/[1]SPA!$F225*1000</f>
        <v>11975.462094829896</v>
      </c>
      <c r="Z127" s="25">
        <f t="shared" si="28"/>
        <v>0</v>
      </c>
      <c r="AA127" s="40"/>
      <c r="AC127" s="67"/>
      <c r="AE127" s="199">
        <f>[5]RMWh!$I105</f>
        <v>17841609</v>
      </c>
      <c r="AF127" s="199">
        <f>[5]RMWh!$O105</f>
        <v>17277846</v>
      </c>
      <c r="AG127" s="25"/>
      <c r="AJ127" s="199">
        <f>[5]CMWh!$I105</f>
        <v>10966841</v>
      </c>
      <c r="AK127" s="199">
        <f>[5]CMWh!$O105</f>
        <v>10920032</v>
      </c>
      <c r="AL127" s="25"/>
      <c r="AO127" s="199">
        <f>[5]SPAMWh!$I105</f>
        <v>2682786</v>
      </c>
      <c r="AP127" s="199">
        <f>[5]SPAMWh!$O105</f>
        <v>2679427</v>
      </c>
      <c r="AQ127" s="25"/>
      <c r="AT127" s="14">
        <f t="shared" ref="AT127:AU142" si="46">AE127/AVERAGE($G116:$G127)*1000</f>
        <v>14216.740588201783</v>
      </c>
      <c r="AU127" s="14">
        <f t="shared" si="46"/>
        <v>13767.516960208006</v>
      </c>
      <c r="AX127" s="14"/>
      <c r="AY127" s="14">
        <f t="shared" si="44"/>
        <v>75477.399581095626</v>
      </c>
      <c r="AZ127" s="14">
        <f t="shared" si="44"/>
        <v>75155.244678239687</v>
      </c>
      <c r="BD127" s="15">
        <f>SUM(TOTAL_PEF_C!O116:O127)</f>
        <v>0</v>
      </c>
      <c r="BI127" s="15">
        <f>SUM('Billing Mo'!AH116:AH127)</f>
        <v>1184482</v>
      </c>
      <c r="BN127" s="199">
        <f>[5]TMWh!$I105</f>
        <v>35626337</v>
      </c>
      <c r="BO127" s="199">
        <f>[5]TMWh!$O105</f>
        <v>35012406</v>
      </c>
      <c r="BR127" s="14"/>
      <c r="BS127" s="14">
        <f t="shared" si="45"/>
        <v>146911.41077418029</v>
      </c>
      <c r="BT127" s="14">
        <f t="shared" si="45"/>
        <v>146727.46936819769</v>
      </c>
      <c r="BX127" s="199">
        <f>[3]RC!$I105</f>
        <v>1254971.8333333333</v>
      </c>
      <c r="CC127" s="199">
        <f>[3]CC!$I105</f>
        <v>145299.66666666666</v>
      </c>
    </row>
    <row r="128" spans="1:81">
      <c r="A128" s="2">
        <v>2001</v>
      </c>
      <c r="B128" s="2">
        <v>6</v>
      </c>
      <c r="C128" s="14">
        <f t="shared" si="42"/>
        <v>0</v>
      </c>
      <c r="D128" s="14">
        <f t="shared" si="42"/>
        <v>0</v>
      </c>
      <c r="E128" s="14">
        <f t="shared" si="43"/>
        <v>0</v>
      </c>
      <c r="G128" s="200">
        <f>[4]FCST!$D68</f>
        <v>1265610</v>
      </c>
      <c r="H128" s="200">
        <f>[4]FCST!$E68</f>
        <v>146412</v>
      </c>
      <c r="I128" s="200">
        <f>[4]FCST!$H68</f>
        <v>18712</v>
      </c>
      <c r="K128" s="199"/>
      <c r="L128" s="199"/>
      <c r="M128" s="199"/>
      <c r="N128" s="15"/>
      <c r="O128" s="15"/>
      <c r="P128" s="15"/>
      <c r="Q128" s="199"/>
      <c r="S128" s="15">
        <f>[1]RESID!$AB226/[1]RESID!$U226*1000</f>
        <v>1309.5858913883424</v>
      </c>
      <c r="T128" s="25">
        <f t="shared" si="26"/>
        <v>0</v>
      </c>
      <c r="U128" s="40"/>
      <c r="V128" s="15">
        <f>[1]COML!$AB226/[1]COML!$J226*1000</f>
        <v>6956.813649154441</v>
      </c>
      <c r="W128" s="25">
        <f t="shared" si="27"/>
        <v>0</v>
      </c>
      <c r="X128" s="40"/>
      <c r="Y128" s="15">
        <f>[1]SPA!$AB226/[1]SPA!$F226*1000</f>
        <v>12459.239563945759</v>
      </c>
      <c r="Z128" s="25">
        <f t="shared" si="28"/>
        <v>0</v>
      </c>
      <c r="AA128" s="40"/>
      <c r="AC128" s="7"/>
      <c r="AE128" s="199">
        <f>[5]RMWh!$I106</f>
        <v>17767998</v>
      </c>
      <c r="AF128" s="199">
        <f>[5]RMWh!$O106</f>
        <v>17311942</v>
      </c>
      <c r="AG128" s="25"/>
      <c r="AJ128" s="199">
        <f>[5]CMWh!$I106</f>
        <v>10970676</v>
      </c>
      <c r="AK128" s="199">
        <f>[5]CMWh!$O106</f>
        <v>10953096</v>
      </c>
      <c r="AL128" s="25"/>
      <c r="AO128" s="199">
        <f>[5]SPAMWh!$I106</f>
        <v>2665762</v>
      </c>
      <c r="AP128" s="199">
        <f>[5]SPAMWh!$O106</f>
        <v>2671636</v>
      </c>
      <c r="AQ128" s="25"/>
      <c r="AT128" s="14">
        <f t="shared" si="46"/>
        <v>14125.970764744086</v>
      </c>
      <c r="AU128" s="14">
        <f t="shared" si="46"/>
        <v>13763.39566072358</v>
      </c>
      <c r="AX128" s="14"/>
      <c r="AY128" s="14">
        <f t="shared" si="44"/>
        <v>75394.912359674112</v>
      </c>
      <c r="AZ128" s="14">
        <f t="shared" si="44"/>
        <v>75274.095505791716</v>
      </c>
      <c r="BD128" s="15">
        <f>SUM(TOTAL_PEF_C!O117:O128)</f>
        <v>0</v>
      </c>
      <c r="BI128" s="15">
        <f>SUM('Billing Mo'!AH117:AH128)</f>
        <v>1165134</v>
      </c>
      <c r="BN128" s="199">
        <f>[5]TMWh!$I106</f>
        <v>35500192</v>
      </c>
      <c r="BO128" s="199">
        <f>[5]TMWh!$O106</f>
        <v>35032430</v>
      </c>
      <c r="BR128" s="14"/>
      <c r="BS128" s="14">
        <f t="shared" si="45"/>
        <v>145481.90864273888</v>
      </c>
      <c r="BT128" s="14">
        <f t="shared" si="45"/>
        <v>145802.4776700442</v>
      </c>
      <c r="BX128" s="199">
        <f>[3]RC!$I106</f>
        <v>1257824.9166666667</v>
      </c>
      <c r="CC128" s="199">
        <f>[3]CC!$I106</f>
        <v>145509.5</v>
      </c>
    </row>
    <row r="129" spans="1:81">
      <c r="A129" s="2">
        <v>2001</v>
      </c>
      <c r="B129" s="2">
        <v>7</v>
      </c>
      <c r="C129" s="14">
        <f t="shared" si="42"/>
        <v>0</v>
      </c>
      <c r="D129" s="14">
        <f t="shared" si="42"/>
        <v>0</v>
      </c>
      <c r="E129" s="14">
        <f t="shared" si="43"/>
        <v>0</v>
      </c>
      <c r="G129" s="200">
        <f>[4]FCST!$D69</f>
        <v>1267591</v>
      </c>
      <c r="H129" s="200">
        <f>[4]FCST!$E69</f>
        <v>146991</v>
      </c>
      <c r="I129" s="200">
        <f>[4]FCST!$H69</f>
        <v>18653</v>
      </c>
      <c r="K129" s="199"/>
      <c r="L129" s="199"/>
      <c r="M129" s="199"/>
      <c r="N129" s="15"/>
      <c r="O129" s="15"/>
      <c r="P129" s="15"/>
      <c r="Q129" s="199"/>
      <c r="S129" s="15">
        <f>[1]RESID!$AB227/[1]RESID!$U227*1000</f>
        <v>1417.6946664973163</v>
      </c>
      <c r="T129" s="25">
        <f t="shared" si="26"/>
        <v>0</v>
      </c>
      <c r="U129" s="40"/>
      <c r="V129" s="15">
        <f>[1]COML!$AB227/[1]COML!$J227*1000</f>
        <v>7157.65591090611</v>
      </c>
      <c r="W129" s="25">
        <f t="shared" si="27"/>
        <v>0</v>
      </c>
      <c r="X129" s="40"/>
      <c r="Y129" s="15">
        <f>[1]SPA!$AB227/[1]SPA!$F227*1000</f>
        <v>12768.90505401444</v>
      </c>
      <c r="Z129" s="25">
        <f t="shared" si="28"/>
        <v>0</v>
      </c>
      <c r="AA129" s="40"/>
      <c r="AC129" s="7"/>
      <c r="AE129" s="199">
        <f>[5]RMWh!$I107</f>
        <v>17680657</v>
      </c>
      <c r="AF129" s="199">
        <f>[5]RMWh!$O107</f>
        <v>17326160</v>
      </c>
      <c r="AG129" s="25"/>
      <c r="AJ129" s="199">
        <f>[5]CMWh!$I107</f>
        <v>10935475</v>
      </c>
      <c r="AK129" s="199">
        <f>[5]CMWh!$O107</f>
        <v>10946236</v>
      </c>
      <c r="AL129" s="25"/>
      <c r="AO129" s="199">
        <f>[5]SPAMWh!$I107</f>
        <v>2660275</v>
      </c>
      <c r="AP129" s="199">
        <f>[5]SPAMWh!$O107</f>
        <v>2674060</v>
      </c>
      <c r="AQ129" s="25"/>
      <c r="AT129" s="14">
        <f t="shared" si="46"/>
        <v>14025.726759300276</v>
      </c>
      <c r="AU129" s="14">
        <f t="shared" si="46"/>
        <v>13744.511074894903</v>
      </c>
      <c r="AX129" s="14"/>
      <c r="AY129" s="14">
        <f t="shared" si="44"/>
        <v>75035.037129923003</v>
      </c>
      <c r="AZ129" s="14">
        <f t="shared" si="44"/>
        <v>75108.874986491181</v>
      </c>
      <c r="BD129" s="15">
        <f>SUM(TOTAL_PEF_C!O118:O129)</f>
        <v>0</v>
      </c>
      <c r="BI129" s="15">
        <f>SUM('Billing Mo'!AH118:AH129)</f>
        <v>1141674</v>
      </c>
      <c r="BN129" s="199">
        <f>[5]TMWh!$I107</f>
        <v>35308617</v>
      </c>
      <c r="BO129" s="199">
        <f>[5]TMWh!$O107</f>
        <v>34978666</v>
      </c>
      <c r="BR129" s="14"/>
      <c r="BS129" s="14">
        <f t="shared" si="45"/>
        <v>144695.50003626078</v>
      </c>
      <c r="BT129" s="14">
        <f t="shared" si="45"/>
        <v>145445.28247153529</v>
      </c>
      <c r="BX129" s="199">
        <f>[3]RC!$I107</f>
        <v>1260587.5833333333</v>
      </c>
      <c r="CC129" s="199">
        <f>[3]CC!$I107</f>
        <v>145738.25</v>
      </c>
    </row>
    <row r="130" spans="1:81">
      <c r="A130" s="2">
        <v>2001</v>
      </c>
      <c r="B130" s="2">
        <v>8</v>
      </c>
      <c r="C130" s="14">
        <f t="shared" si="42"/>
        <v>0</v>
      </c>
      <c r="D130" s="14">
        <f t="shared" si="42"/>
        <v>0</v>
      </c>
      <c r="E130" s="14">
        <f t="shared" si="43"/>
        <v>0</v>
      </c>
      <c r="G130" s="200">
        <f>[4]FCST!$D70</f>
        <v>1268742</v>
      </c>
      <c r="H130" s="200">
        <f>[4]FCST!$E70</f>
        <v>147132</v>
      </c>
      <c r="I130" s="200">
        <f>[4]FCST!$H70</f>
        <v>18822</v>
      </c>
      <c r="K130" s="199"/>
      <c r="L130" s="199"/>
      <c r="M130" s="199"/>
      <c r="N130" s="15"/>
      <c r="O130" s="15"/>
      <c r="P130" s="15"/>
      <c r="Q130" s="199"/>
      <c r="S130" s="15">
        <f>[1]RESID!$AB228/[1]RESID!$U228*1000</f>
        <v>1464.8352462517992</v>
      </c>
      <c r="T130" s="25">
        <f t="shared" si="26"/>
        <v>0</v>
      </c>
      <c r="U130" s="40"/>
      <c r="V130" s="15">
        <f>[1]COML!$AB228/[1]COML!$J228*1000</f>
        <v>7274.862028654542</v>
      </c>
      <c r="W130" s="25">
        <f t="shared" si="27"/>
        <v>0</v>
      </c>
      <c r="X130" s="40"/>
      <c r="Y130" s="15">
        <f>[1]SPA!$AB228/[1]SPA!$F228*1000</f>
        <v>13081.555967187085</v>
      </c>
      <c r="Z130" s="25">
        <f t="shared" si="28"/>
        <v>0</v>
      </c>
      <c r="AA130" s="40"/>
      <c r="AC130" s="7"/>
      <c r="AE130" s="199">
        <f>[5]RMWh!$I108</f>
        <v>17655665</v>
      </c>
      <c r="AF130" s="199">
        <f>[5]RMWh!$O108</f>
        <v>17396028</v>
      </c>
      <c r="AG130" s="25"/>
      <c r="AJ130" s="199">
        <f>[5]CMWh!$I108</f>
        <v>10946869</v>
      </c>
      <c r="AK130" s="199">
        <f>[5]CMWh!$O108</f>
        <v>10981669</v>
      </c>
      <c r="AL130" s="25"/>
      <c r="AO130" s="199">
        <f>[5]SPAMWh!$I108</f>
        <v>2667379</v>
      </c>
      <c r="AP130" s="199">
        <f>[5]SPAMWh!$O108</f>
        <v>2689323</v>
      </c>
      <c r="AQ130" s="25"/>
      <c r="AT130" s="14">
        <f t="shared" si="46"/>
        <v>13976.003421241103</v>
      </c>
      <c r="AU130" s="14">
        <f t="shared" si="46"/>
        <v>13770.478021870375</v>
      </c>
      <c r="AX130" s="14"/>
      <c r="AY130" s="14">
        <f t="shared" si="44"/>
        <v>74998.032023156702</v>
      </c>
      <c r="AZ130" s="14">
        <f t="shared" si="44"/>
        <v>75236.450105478303</v>
      </c>
      <c r="BD130" s="15">
        <f>SUM(TOTAL_PEF_C!O119:O130)</f>
        <v>0</v>
      </c>
      <c r="BI130" s="15">
        <f>SUM('Billing Mo'!AH119:AH130)</f>
        <v>1106370</v>
      </c>
      <c r="BN130" s="199">
        <f>[5]TMWh!$I108</f>
        <v>35269608</v>
      </c>
      <c r="BO130" s="199">
        <f>[5]TMWh!$O108</f>
        <v>35066715</v>
      </c>
      <c r="BR130" s="14"/>
      <c r="BS130" s="14">
        <f t="shared" si="45"/>
        <v>144568.81670407893</v>
      </c>
      <c r="BT130" s="14">
        <f t="shared" si="45"/>
        <v>145758.15579453227</v>
      </c>
      <c r="BX130" s="199">
        <f>[3]RC!$I108</f>
        <v>1263284.25</v>
      </c>
      <c r="CC130" s="199">
        <f>[3]CC!$I108</f>
        <v>145962.08333333334</v>
      </c>
    </row>
    <row r="131" spans="1:81">
      <c r="A131" s="2">
        <v>2001</v>
      </c>
      <c r="B131" s="2">
        <v>9</v>
      </c>
      <c r="C131" s="14">
        <f t="shared" si="42"/>
        <v>0</v>
      </c>
      <c r="D131" s="14">
        <f t="shared" si="42"/>
        <v>0</v>
      </c>
      <c r="E131" s="14">
        <f t="shared" si="43"/>
        <v>0</v>
      </c>
      <c r="G131" s="200">
        <f>[4]FCST!$D71</f>
        <v>1271610</v>
      </c>
      <c r="H131" s="200">
        <f>[4]FCST!$E71</f>
        <v>147769</v>
      </c>
      <c r="I131" s="200">
        <f>[4]FCST!$H71</f>
        <v>18884</v>
      </c>
      <c r="K131" s="199"/>
      <c r="L131" s="199"/>
      <c r="M131" s="199"/>
      <c r="N131" s="15"/>
      <c r="O131" s="15"/>
      <c r="P131" s="15"/>
      <c r="Q131" s="199"/>
      <c r="S131" s="15">
        <f>[1]RESID!$AB229/[1]RESID!$U229*1000</f>
        <v>1477.2917797123332</v>
      </c>
      <c r="T131" s="25">
        <f t="shared" si="26"/>
        <v>0</v>
      </c>
      <c r="U131" s="40"/>
      <c r="V131" s="15">
        <f>[1]COML!$AB229/[1]COML!$J229*1000</f>
        <v>7363.1005149929961</v>
      </c>
      <c r="W131" s="25">
        <f t="shared" si="27"/>
        <v>0</v>
      </c>
      <c r="X131" s="40"/>
      <c r="Y131" s="15">
        <f>[1]SPA!$AB229/[1]SPA!$F229*1000</f>
        <v>14484.328083021652</v>
      </c>
      <c r="Z131" s="25">
        <f t="shared" si="28"/>
        <v>0</v>
      </c>
      <c r="AA131" s="40"/>
      <c r="AC131" s="7"/>
      <c r="AE131" s="199">
        <f>[5]RMWh!$I109</f>
        <v>17683010</v>
      </c>
      <c r="AF131" s="199">
        <f>[5]RMWh!$O109</f>
        <v>17457621</v>
      </c>
      <c r="AG131" s="25"/>
      <c r="AJ131" s="199">
        <f>[5]CMWh!$I109</f>
        <v>10967186</v>
      </c>
      <c r="AK131" s="199">
        <f>[5]CMWh!$O109</f>
        <v>11011205</v>
      </c>
      <c r="AL131" s="25"/>
      <c r="AO131" s="199">
        <f>[5]SPAMWh!$I109</f>
        <v>2679359</v>
      </c>
      <c r="AP131" s="199">
        <f>[5]SPAMWh!$O109</f>
        <v>2704252</v>
      </c>
      <c r="AQ131" s="25"/>
      <c r="AT131" s="14">
        <f t="shared" si="46"/>
        <v>13967.937796383896</v>
      </c>
      <c r="AU131" s="14">
        <f t="shared" si="46"/>
        <v>13789.901391270219</v>
      </c>
      <c r="AX131" s="14"/>
      <c r="AY131" s="14">
        <f t="shared" si="44"/>
        <v>75079.401264423301</v>
      </c>
      <c r="AZ131" s="14">
        <f t="shared" si="44"/>
        <v>75380.74749528493</v>
      </c>
      <c r="BD131" s="15">
        <f>SUM(TOTAL_PEF_C!O120:O131)</f>
        <v>0</v>
      </c>
      <c r="BI131" s="15">
        <f>SUM('Billing Mo'!AH120:AH131)</f>
        <v>1084860</v>
      </c>
      <c r="BN131" s="199">
        <f>[5]TMWh!$I109</f>
        <v>35282437</v>
      </c>
      <c r="BO131" s="199">
        <f>[5]TMWh!$O109</f>
        <v>35125960</v>
      </c>
      <c r="BR131" s="14"/>
      <c r="BS131" s="14">
        <f t="shared" si="45"/>
        <v>144703.76337794901</v>
      </c>
      <c r="BT131" s="14">
        <f t="shared" si="45"/>
        <v>146048.15611582671</v>
      </c>
      <c r="BX131" s="199">
        <f>[3]RC!$I109</f>
        <v>1265971.4166666667</v>
      </c>
      <c r="CC131" s="199">
        <f>[3]CC!$I109</f>
        <v>146074.5</v>
      </c>
    </row>
    <row r="132" spans="1:81">
      <c r="A132" s="2">
        <v>2001</v>
      </c>
      <c r="B132" s="2">
        <v>10</v>
      </c>
      <c r="C132" s="14">
        <f t="shared" si="42"/>
        <v>0</v>
      </c>
      <c r="D132" s="14">
        <f t="shared" si="42"/>
        <v>0</v>
      </c>
      <c r="E132" s="14">
        <f t="shared" si="43"/>
        <v>0</v>
      </c>
      <c r="G132" s="200">
        <f>[4]FCST!$D72</f>
        <v>1274346</v>
      </c>
      <c r="H132" s="200">
        <f>[4]FCST!$E72</f>
        <v>147965</v>
      </c>
      <c r="I132" s="200">
        <f>[4]FCST!$H72</f>
        <v>18849</v>
      </c>
      <c r="K132" s="199"/>
      <c r="L132" s="199"/>
      <c r="M132" s="199"/>
      <c r="N132" s="15"/>
      <c r="O132" s="15"/>
      <c r="P132" s="15"/>
      <c r="Q132" s="199"/>
      <c r="S132" s="15">
        <f>[1]RESID!$AB230/[1]RESID!$U230*1000</f>
        <v>1255.3827610397802</v>
      </c>
      <c r="T132" s="25">
        <f t="shared" ref="T132:T195" si="47">C132</f>
        <v>0</v>
      </c>
      <c r="U132" s="40"/>
      <c r="V132" s="15">
        <f>[1]COML!$AB230/[1]COML!$J230*1000</f>
        <v>6614.3412293447773</v>
      </c>
      <c r="W132" s="25">
        <f t="shared" ref="W132:W195" si="48">D132</f>
        <v>0</v>
      </c>
      <c r="X132" s="40"/>
      <c r="Y132" s="15">
        <f>[1]SPA!$AB230/[1]SPA!$F230*1000</f>
        <v>13054.213977290899</v>
      </c>
      <c r="Z132" s="25">
        <f t="shared" ref="Z132:Z195" si="49">E132</f>
        <v>0</v>
      </c>
      <c r="AA132" s="40"/>
      <c r="AC132" s="7"/>
      <c r="AE132" s="199">
        <f>[5]RMWh!$I110</f>
        <v>17599655</v>
      </c>
      <c r="AF132" s="199">
        <f>[5]RMWh!$O110</f>
        <v>17500598</v>
      </c>
      <c r="AG132" s="25"/>
      <c r="AH132" s="25"/>
      <c r="AJ132" s="199">
        <f>[5]CMWh!$I110</f>
        <v>10932285</v>
      </c>
      <c r="AK132" s="199">
        <f>[5]CMWh!$O110</f>
        <v>11005175</v>
      </c>
      <c r="AL132" s="25"/>
      <c r="AM132" s="25"/>
      <c r="AO132" s="199">
        <f>[5]SPAMWh!$I110</f>
        <v>2669713</v>
      </c>
      <c r="AP132" s="199">
        <f>[5]SPAMWh!$O110</f>
        <v>2704853</v>
      </c>
      <c r="AQ132" s="25"/>
      <c r="AR132" s="25"/>
      <c r="AT132" s="14">
        <f t="shared" si="46"/>
        <v>13874.645637757436</v>
      </c>
      <c r="AU132" s="14">
        <f t="shared" si="46"/>
        <v>13796.554290345264</v>
      </c>
      <c r="AX132" s="14"/>
      <c r="AY132" s="14">
        <f t="shared" si="44"/>
        <v>74726.694513384035</v>
      </c>
      <c r="AZ132" s="14">
        <f t="shared" si="44"/>
        <v>75224.927843660407</v>
      </c>
      <c r="BD132" s="15">
        <f>SUM(TOTAL_PEF_C!O121:O132)</f>
        <v>0</v>
      </c>
      <c r="BI132" s="15">
        <f>SUM('Billing Mo'!AH121:AH132)</f>
        <v>1055129</v>
      </c>
      <c r="BN132" s="199">
        <f>[5]TMWh!$I110</f>
        <v>35125050</v>
      </c>
      <c r="BO132" s="199">
        <f>[5]TMWh!$O110</f>
        <v>35134023</v>
      </c>
      <c r="BR132" s="14"/>
      <c r="BS132" s="14">
        <f t="shared" si="45"/>
        <v>143737.09973394114</v>
      </c>
      <c r="BT132" s="14">
        <f t="shared" si="45"/>
        <v>145629.0340672012</v>
      </c>
      <c r="BX132" s="199">
        <f>[3]RC!$I110</f>
        <v>1268476</v>
      </c>
      <c r="CC132" s="199">
        <f>[3]CC!$I110</f>
        <v>146296.91666666666</v>
      </c>
    </row>
    <row r="133" spans="1:81">
      <c r="A133" s="2">
        <v>2001</v>
      </c>
      <c r="B133" s="2">
        <v>11</v>
      </c>
      <c r="C133" s="14">
        <f t="shared" si="42"/>
        <v>0</v>
      </c>
      <c r="D133" s="14">
        <f t="shared" si="42"/>
        <v>0</v>
      </c>
      <c r="E133" s="14">
        <f t="shared" si="43"/>
        <v>0</v>
      </c>
      <c r="G133" s="200">
        <f>[4]FCST!$D73</f>
        <v>1282833</v>
      </c>
      <c r="H133" s="200">
        <f>[4]FCST!$E73</f>
        <v>148267</v>
      </c>
      <c r="I133" s="200">
        <f>[4]FCST!$H73</f>
        <v>18930</v>
      </c>
      <c r="K133" s="199"/>
      <c r="L133" s="199"/>
      <c r="M133" s="199"/>
      <c r="N133" s="15"/>
      <c r="O133" s="15"/>
      <c r="P133" s="15"/>
      <c r="Q133" s="199"/>
      <c r="S133" s="15">
        <f>[1]RESID!$AB231/[1]RESID!$U231*1000</f>
        <v>971.17395639182973</v>
      </c>
      <c r="T133" s="25">
        <f t="shared" si="47"/>
        <v>0</v>
      </c>
      <c r="U133" s="40"/>
      <c r="V133" s="15">
        <f>[1]COML!$AB231/[1]COML!$J231*1000</f>
        <v>5974.9438512952984</v>
      </c>
      <c r="W133" s="25">
        <f t="shared" si="48"/>
        <v>0</v>
      </c>
      <c r="X133" s="40"/>
      <c r="Y133" s="15">
        <f>[1]SPA!$AB231/[1]SPA!$F231*1000</f>
        <v>11371.935022476502</v>
      </c>
      <c r="Z133" s="25">
        <f t="shared" si="49"/>
        <v>0</v>
      </c>
      <c r="AA133" s="40"/>
      <c r="AC133" s="7"/>
      <c r="AE133" s="199">
        <f>[5]RMWh!$I111</f>
        <v>17712050</v>
      </c>
      <c r="AF133" s="199">
        <f>[5]RMWh!$O111</f>
        <v>17569029</v>
      </c>
      <c r="AG133" s="25"/>
      <c r="AH133" s="25"/>
      <c r="AJ133" s="199">
        <f>[5]CMWh!$I111</f>
        <v>10973625</v>
      </c>
      <c r="AK133" s="199">
        <f>[5]CMWh!$O111</f>
        <v>11030989</v>
      </c>
      <c r="AL133" s="25"/>
      <c r="AM133" s="25"/>
      <c r="AO133" s="199">
        <f>[5]SPAMWh!$I111</f>
        <v>2669597</v>
      </c>
      <c r="AP133" s="199">
        <f>[5]SPAMWh!$O111</f>
        <v>2701027</v>
      </c>
      <c r="AQ133" s="25"/>
      <c r="AR133" s="25"/>
      <c r="AT133" s="14">
        <f t="shared" si="46"/>
        <v>13936.417765079465</v>
      </c>
      <c r="AU133" s="14">
        <f t="shared" si="46"/>
        <v>13823.884184540824</v>
      </c>
      <c r="AX133" s="14"/>
      <c r="AY133" s="14">
        <f t="shared" si="44"/>
        <v>74884.97148384653</v>
      </c>
      <c r="AZ133" s="14">
        <f t="shared" si="44"/>
        <v>75276.428409356507</v>
      </c>
      <c r="BD133" s="15">
        <f>SUM(TOTAL_PEF_C!O122:O133)</f>
        <v>0</v>
      </c>
      <c r="BI133" s="15">
        <f>SUM('Billing Mo'!AH122:AH133)</f>
        <v>1035663</v>
      </c>
      <c r="BN133" s="199">
        <f>[5]TMWh!$I111</f>
        <v>35259429</v>
      </c>
      <c r="BO133" s="199">
        <f>[5]TMWh!$O111</f>
        <v>35205202</v>
      </c>
      <c r="BR133" s="14"/>
      <c r="BS133" s="14">
        <f t="shared" si="45"/>
        <v>143293.03465674262</v>
      </c>
      <c r="BT133" s="14">
        <f t="shared" si="45"/>
        <v>144980.06834731891</v>
      </c>
      <c r="BX133" s="199">
        <f>[3]RC!$I111</f>
        <v>1270918.4166666667</v>
      </c>
      <c r="CC133" s="199">
        <f>[3]CC!$I111</f>
        <v>146539.75</v>
      </c>
    </row>
    <row r="134" spans="1:81">
      <c r="A134" s="2">
        <v>2001</v>
      </c>
      <c r="B134" s="2">
        <v>12</v>
      </c>
      <c r="C134" s="14">
        <f t="shared" si="42"/>
        <v>0</v>
      </c>
      <c r="D134" s="14">
        <f t="shared" si="42"/>
        <v>0</v>
      </c>
      <c r="E134" s="14">
        <f t="shared" si="43"/>
        <v>0</v>
      </c>
      <c r="G134" s="200">
        <f>[4]FCST!$D74</f>
        <v>1288993</v>
      </c>
      <c r="H134" s="200">
        <f>[4]FCST!$E74</f>
        <v>148550</v>
      </c>
      <c r="I134" s="200">
        <f>[4]FCST!$H74</f>
        <v>19124</v>
      </c>
      <c r="K134" s="199"/>
      <c r="L134" s="199"/>
      <c r="M134" s="199"/>
      <c r="N134" s="15"/>
      <c r="O134" s="15"/>
      <c r="P134" s="15"/>
      <c r="Q134" s="199"/>
      <c r="S134" s="15">
        <f>[1]RESID!$AB232/[1]RESID!$U232*1000</f>
        <v>995.8331814059502</v>
      </c>
      <c r="T134" s="25">
        <f t="shared" si="47"/>
        <v>0</v>
      </c>
      <c r="U134" s="40"/>
      <c r="V134" s="15">
        <f>[1]COML!$AB232/[1]COML!$J232*1000</f>
        <v>5756.4591046785599</v>
      </c>
      <c r="W134" s="25">
        <f t="shared" si="48"/>
        <v>0</v>
      </c>
      <c r="X134" s="40"/>
      <c r="Y134" s="15">
        <f>[1]SPA!$AB232/[1]SPA!$F232*1000</f>
        <v>12066.851921124351</v>
      </c>
      <c r="Z134" s="25">
        <f t="shared" si="49"/>
        <v>0</v>
      </c>
      <c r="AA134" s="40"/>
      <c r="AC134" s="7"/>
      <c r="AE134" s="199">
        <f>[5]RMWh!$I112</f>
        <v>17589504</v>
      </c>
      <c r="AF134" s="199">
        <f>[5]RMWh!$O112</f>
        <v>17637016</v>
      </c>
      <c r="AG134" s="25"/>
      <c r="AH134" s="25"/>
      <c r="AJ134" s="199">
        <f>[5]CMWh!$I112</f>
        <v>11041687</v>
      </c>
      <c r="AK134" s="199">
        <f>[5]CMWh!$O112</f>
        <v>11058643</v>
      </c>
      <c r="AL134" s="25"/>
      <c r="AM134" s="25"/>
      <c r="AO134" s="199">
        <f>[5]SPAMWh!$I112</f>
        <v>2696533</v>
      </c>
      <c r="AP134" s="199">
        <f>[5]SPAMWh!$O112</f>
        <v>2722397</v>
      </c>
      <c r="AQ134" s="25"/>
      <c r="AR134" s="25"/>
      <c r="AT134" s="14">
        <f t="shared" si="46"/>
        <v>13814.833339638366</v>
      </c>
      <c r="AU134" s="14">
        <f t="shared" si="46"/>
        <v>13852.149364105737</v>
      </c>
      <c r="AX134" s="14"/>
      <c r="AY134" s="14">
        <f t="shared" si="44"/>
        <v>75216.662759191895</v>
      </c>
      <c r="AZ134" s="14">
        <f t="shared" si="44"/>
        <v>75332.168092185384</v>
      </c>
      <c r="BD134" s="15">
        <f>SUM(TOTAL_PEF_C!O123:O134)</f>
        <v>0</v>
      </c>
      <c r="BI134" s="15">
        <f>SUM('Billing Mo'!AH123:AH134)</f>
        <v>1021967</v>
      </c>
      <c r="BN134" s="199">
        <f>[5]TMWh!$I112</f>
        <v>35226783</v>
      </c>
      <c r="BO134" s="199">
        <f>[5]TMWh!$O112</f>
        <v>35317115</v>
      </c>
      <c r="BR134" s="14"/>
      <c r="BS134" s="14">
        <f t="shared" si="45"/>
        <v>144220.19182771162</v>
      </c>
      <c r="BT134" s="14">
        <f t="shared" si="45"/>
        <v>145603.49069386011</v>
      </c>
      <c r="BX134" s="199">
        <f>[3]RC!$I112</f>
        <v>1273233.1666666667</v>
      </c>
      <c r="CC134" s="199">
        <f>[3]CC!$I112</f>
        <v>146798.41666666666</v>
      </c>
    </row>
    <row r="135" spans="1:81">
      <c r="A135" s="2">
        <v>2002</v>
      </c>
      <c r="B135" s="2">
        <v>1</v>
      </c>
      <c r="C135" s="14">
        <f t="shared" si="42"/>
        <v>0</v>
      </c>
      <c r="D135" s="14">
        <f t="shared" si="42"/>
        <v>0</v>
      </c>
      <c r="E135" s="14">
        <f t="shared" si="43"/>
        <v>0</v>
      </c>
      <c r="G135" s="200">
        <f>[4]FCST!$D75</f>
        <v>1294849</v>
      </c>
      <c r="H135" s="200">
        <f>[4]FCST!$E75</f>
        <v>148772</v>
      </c>
      <c r="I135" s="200">
        <f>[4]FCST!$H75</f>
        <v>18937</v>
      </c>
      <c r="K135" s="199"/>
      <c r="L135" s="199"/>
      <c r="M135" s="199"/>
      <c r="N135" s="15"/>
      <c r="O135" s="15"/>
      <c r="P135" s="15"/>
      <c r="Q135" s="199"/>
      <c r="S135" s="15">
        <f>[1]RESID!$AB233/[1]RESID!$U233*1000</f>
        <v>1088.1554528752001</v>
      </c>
      <c r="T135" s="25">
        <f t="shared" si="47"/>
        <v>0</v>
      </c>
      <c r="U135" s="40"/>
      <c r="V135" s="15">
        <f>[1]COML!$AB233/[1]COML!$J233*1000</f>
        <v>5623.6119699943538</v>
      </c>
      <c r="W135" s="25">
        <f t="shared" si="48"/>
        <v>0</v>
      </c>
      <c r="X135" s="40"/>
      <c r="Y135" s="15">
        <f>[1]SPA!$AB233/[1]SPA!$F233*1000</f>
        <v>10799.230241999261</v>
      </c>
      <c r="Z135" s="25">
        <f t="shared" si="49"/>
        <v>0</v>
      </c>
      <c r="AA135" s="40"/>
      <c r="AC135" s="7"/>
      <c r="AE135" s="199">
        <f>[5]RMWh!$I113</f>
        <v>17269187</v>
      </c>
      <c r="AF135" s="199">
        <f>[5]RMWh!$O113</f>
        <v>17609575</v>
      </c>
      <c r="AG135" s="25"/>
      <c r="AH135" s="25"/>
      <c r="AJ135" s="199">
        <f>[5]CMWh!$I113</f>
        <v>11054137</v>
      </c>
      <c r="AK135" s="199">
        <f>[5]CMWh!$O113</f>
        <v>11092214</v>
      </c>
      <c r="AL135" s="25"/>
      <c r="AM135" s="25"/>
      <c r="AO135" s="199">
        <f>[5]SPAMWh!$I113</f>
        <v>2697251</v>
      </c>
      <c r="AP135" s="199">
        <f>[5]SPAMWh!$O113</f>
        <v>2723946</v>
      </c>
      <c r="AQ135" s="25"/>
      <c r="AR135" s="25"/>
      <c r="AT135" s="14">
        <f t="shared" si="46"/>
        <v>13540.882236151583</v>
      </c>
      <c r="AU135" s="14">
        <f t="shared" si="46"/>
        <v>13807.78268853531</v>
      </c>
      <c r="AX135" s="14"/>
      <c r="AY135" s="14">
        <f t="shared" si="44"/>
        <v>75153.391514810908</v>
      </c>
      <c r="AZ135" s="14">
        <f t="shared" si="44"/>
        <v>75412.264341220551</v>
      </c>
      <c r="BD135" s="15">
        <f>SUM(TOTAL_PEF_C!O124:O135)</f>
        <v>0</v>
      </c>
      <c r="BI135" s="15">
        <f>SUM('Billing Mo'!AH124:AH135)</f>
        <v>984296</v>
      </c>
      <c r="BN135" s="199">
        <f>[5]TMWh!$I113</f>
        <v>34859902</v>
      </c>
      <c r="BO135" s="199">
        <f>[5]TMWh!$O113</f>
        <v>35265062</v>
      </c>
      <c r="BR135" s="14"/>
      <c r="BS135" s="14">
        <f t="shared" si="45"/>
        <v>143886.64046801926</v>
      </c>
      <c r="BT135" s="14">
        <f t="shared" si="45"/>
        <v>145310.70291800771</v>
      </c>
      <c r="BX135" s="199">
        <f>[3]RC!$I113</f>
        <v>1275336.9166666667</v>
      </c>
      <c r="CC135" s="199">
        <f>[3]CC!$I113</f>
        <v>147087.66666666666</v>
      </c>
    </row>
    <row r="136" spans="1:81">
      <c r="A136" s="2">
        <v>2002</v>
      </c>
      <c r="B136" s="2">
        <v>2</v>
      </c>
      <c r="C136" s="14">
        <f t="shared" si="42"/>
        <v>0</v>
      </c>
      <c r="D136" s="14">
        <f t="shared" si="42"/>
        <v>0</v>
      </c>
      <c r="E136" s="14">
        <f t="shared" si="43"/>
        <v>0</v>
      </c>
      <c r="G136" s="200">
        <f>[4]FCST!$D76</f>
        <v>1301998</v>
      </c>
      <c r="H136" s="200">
        <f>[4]FCST!$E76</f>
        <v>149370</v>
      </c>
      <c r="I136" s="200">
        <f>[4]FCST!$H76</f>
        <v>19099</v>
      </c>
      <c r="K136" s="199"/>
      <c r="L136" s="199"/>
      <c r="M136" s="199"/>
      <c r="N136" s="15"/>
      <c r="O136" s="15"/>
      <c r="P136" s="15"/>
      <c r="Q136" s="199"/>
      <c r="S136" s="15">
        <f>[1]RESID!$AB234/[1]RESID!$U234*1000</f>
        <v>985.24728916634285</v>
      </c>
      <c r="T136" s="25">
        <f t="shared" si="47"/>
        <v>0</v>
      </c>
      <c r="U136" s="40"/>
      <c r="V136" s="15">
        <f>[1]COML!$AB234/[1]COML!$J234*1000</f>
        <v>5160.1861150164023</v>
      </c>
      <c r="W136" s="25">
        <f t="shared" si="48"/>
        <v>0</v>
      </c>
      <c r="X136" s="40"/>
      <c r="Y136" s="15">
        <f>[1]SPA!$AB234/[1]SPA!$F234*1000</f>
        <v>10510.093086497229</v>
      </c>
      <c r="Z136" s="25">
        <f t="shared" si="49"/>
        <v>0</v>
      </c>
      <c r="AA136" s="40"/>
      <c r="AC136" s="7"/>
      <c r="AE136" s="199">
        <f>[5]RMWh!$I114</f>
        <v>17064170</v>
      </c>
      <c r="AF136" s="199">
        <f>[5]RMWh!$O114</f>
        <v>17597217</v>
      </c>
      <c r="AG136" s="25"/>
      <c r="AH136" s="25"/>
      <c r="AJ136" s="199">
        <f>[5]CMWh!$I114</f>
        <v>11059138</v>
      </c>
      <c r="AK136" s="199">
        <f>[5]CMWh!$O114</f>
        <v>11093321</v>
      </c>
      <c r="AL136" s="25"/>
      <c r="AM136" s="25"/>
      <c r="AO136" s="199">
        <f>[5]SPAMWh!$I114</f>
        <v>2702177</v>
      </c>
      <c r="AP136" s="199">
        <f>[5]SPAMWh!$O114</f>
        <v>2727815</v>
      </c>
      <c r="AQ136" s="25"/>
      <c r="AR136" s="25"/>
      <c r="AT136" s="14">
        <f t="shared" si="46"/>
        <v>13356.430467422795</v>
      </c>
      <c r="AU136" s="14">
        <f t="shared" si="46"/>
        <v>13773.655869617471</v>
      </c>
      <c r="AX136" s="14"/>
      <c r="AY136" s="14">
        <f t="shared" si="44"/>
        <v>75019.929994030506</v>
      </c>
      <c r="AZ136" s="14">
        <f t="shared" si="44"/>
        <v>75251.811200955111</v>
      </c>
      <c r="BD136" s="15">
        <f>SUM(TOTAL_PEF_C!O125:O136)</f>
        <v>0</v>
      </c>
      <c r="BI136" s="15">
        <f>SUM('Billing Mo'!AH125:AH136)</f>
        <v>981786</v>
      </c>
      <c r="BN136" s="199">
        <f>[5]TMWh!$I114</f>
        <v>34687875</v>
      </c>
      <c r="BO136" s="199">
        <f>[5]TMWh!$O114</f>
        <v>35280743</v>
      </c>
      <c r="BR136" s="14"/>
      <c r="BS136" s="14">
        <f t="shared" si="45"/>
        <v>143726.44829573159</v>
      </c>
      <c r="BT136" s="14">
        <f t="shared" si="45"/>
        <v>145090.11125393381</v>
      </c>
      <c r="BX136" s="199">
        <f>[3]RC!$I114</f>
        <v>1277599.5833333333</v>
      </c>
      <c r="CC136" s="199">
        <f>[3]CC!$I114</f>
        <v>147416</v>
      </c>
    </row>
    <row r="137" spans="1:81">
      <c r="A137" s="2">
        <v>2002</v>
      </c>
      <c r="B137" s="2">
        <v>3</v>
      </c>
      <c r="C137" s="14">
        <f t="shared" si="42"/>
        <v>0</v>
      </c>
      <c r="D137" s="14">
        <f t="shared" si="42"/>
        <v>0</v>
      </c>
      <c r="E137" s="14">
        <f t="shared" si="43"/>
        <v>0</v>
      </c>
      <c r="G137" s="200">
        <f>[4]FCST!$D77</f>
        <v>1302983</v>
      </c>
      <c r="H137" s="200">
        <f>[4]FCST!$E77</f>
        <v>149305</v>
      </c>
      <c r="I137" s="200">
        <f>[4]FCST!$H77</f>
        <v>19083</v>
      </c>
      <c r="K137" s="199"/>
      <c r="L137" s="199"/>
      <c r="M137" s="199"/>
      <c r="N137" s="15"/>
      <c r="O137" s="15"/>
      <c r="P137" s="15"/>
      <c r="Q137" s="199"/>
      <c r="S137" s="15">
        <f>[1]RESID!$AB235/[1]RESID!$U235*1000</f>
        <v>903.69559694946133</v>
      </c>
      <c r="T137" s="25">
        <f t="shared" si="47"/>
        <v>0</v>
      </c>
      <c r="U137" s="40"/>
      <c r="V137" s="15">
        <f>[1]COML!$AB235/[1]COML!$J235*1000</f>
        <v>5319.6142125180004</v>
      </c>
      <c r="W137" s="25">
        <f t="shared" si="48"/>
        <v>0</v>
      </c>
      <c r="X137" s="40"/>
      <c r="Y137" s="15">
        <f>[1]SPA!$AB235/[1]SPA!$F235*1000</f>
        <v>10518.305138008694</v>
      </c>
      <c r="Z137" s="25">
        <f t="shared" si="49"/>
        <v>0</v>
      </c>
      <c r="AA137" s="40"/>
      <c r="AC137" s="7"/>
      <c r="AE137" s="199">
        <f>[5]RMWh!$I115</f>
        <v>17202851</v>
      </c>
      <c r="AF137" s="199">
        <f>[5]RMWh!$O115</f>
        <v>17600957</v>
      </c>
      <c r="AG137" s="25"/>
      <c r="AH137" s="25"/>
      <c r="AJ137" s="199">
        <f>[5]CMWh!$I115</f>
        <v>11045298</v>
      </c>
      <c r="AK137" s="199">
        <f>[5]CMWh!$O115</f>
        <v>11096884</v>
      </c>
      <c r="AL137" s="25"/>
      <c r="AM137" s="25"/>
      <c r="AO137" s="199">
        <f>[5]SPAMWh!$I115</f>
        <v>2698955</v>
      </c>
      <c r="AP137" s="199">
        <f>[5]SPAMWh!$O115</f>
        <v>2727657</v>
      </c>
      <c r="AQ137" s="25"/>
      <c r="AR137" s="25"/>
      <c r="AT137" s="14">
        <f t="shared" si="46"/>
        <v>13442.306411262629</v>
      </c>
      <c r="AU137" s="14">
        <f t="shared" si="46"/>
        <v>13753.386408186518</v>
      </c>
      <c r="AX137" s="14"/>
      <c r="AY137" s="14">
        <f t="shared" si="44"/>
        <v>74778.475167321769</v>
      </c>
      <c r="AZ137" s="14">
        <f t="shared" si="44"/>
        <v>75127.720830044636</v>
      </c>
      <c r="BD137" s="15">
        <f>SUM(TOTAL_PEF_C!O126:O137)</f>
        <v>0</v>
      </c>
      <c r="BI137" s="15">
        <f>SUM('Billing Mo'!AH126:AH137)</f>
        <v>969723</v>
      </c>
      <c r="BN137" s="199">
        <f>[5]TMWh!$I115</f>
        <v>34747751</v>
      </c>
      <c r="BO137" s="199">
        <f>[5]TMWh!$O115</f>
        <v>35226145</v>
      </c>
      <c r="BR137" s="14"/>
      <c r="BS137" s="14">
        <f t="shared" si="45"/>
        <v>143152.79079224201</v>
      </c>
      <c r="BT137" s="14">
        <f t="shared" si="45"/>
        <v>144675.14718622371</v>
      </c>
      <c r="BX137" s="199">
        <f>[3]RC!$I115</f>
        <v>1279754.4166666667</v>
      </c>
      <c r="CC137" s="199">
        <f>[3]CC!$I115</f>
        <v>147706.91666666666</v>
      </c>
    </row>
    <row r="138" spans="1:81">
      <c r="A138" s="2">
        <v>2002</v>
      </c>
      <c r="B138" s="2">
        <v>4</v>
      </c>
      <c r="C138" s="14">
        <f t="shared" si="42"/>
        <v>0</v>
      </c>
      <c r="D138" s="14">
        <f t="shared" si="42"/>
        <v>0</v>
      </c>
      <c r="E138" s="14">
        <f t="shared" si="43"/>
        <v>0</v>
      </c>
      <c r="G138" s="200">
        <f>[4]FCST!$D78</f>
        <v>1297434</v>
      </c>
      <c r="H138" s="200">
        <f>[4]FCST!$E78</f>
        <v>149090</v>
      </c>
      <c r="I138" s="200">
        <f>[4]FCST!$H78</f>
        <v>19082</v>
      </c>
      <c r="K138" s="199"/>
      <c r="L138" s="199"/>
      <c r="M138" s="199"/>
      <c r="N138" s="15"/>
      <c r="O138" s="15"/>
      <c r="P138" s="15"/>
      <c r="Q138" s="199"/>
      <c r="S138" s="15">
        <f>[1]RESID!$AB236/[1]RESID!$U236*1000</f>
        <v>964.32188458141218</v>
      </c>
      <c r="T138" s="25">
        <f t="shared" si="47"/>
        <v>0</v>
      </c>
      <c r="U138" s="40"/>
      <c r="V138" s="15">
        <f>[1]COML!$AB236/[1]COML!$J236*1000</f>
        <v>5790.9115299483528</v>
      </c>
      <c r="W138" s="25">
        <f t="shared" si="48"/>
        <v>0</v>
      </c>
      <c r="X138" s="40"/>
      <c r="Y138" s="15">
        <f>[1]SPA!$AB236/[1]SPA!$F236*1000</f>
        <v>11647.37813483878</v>
      </c>
      <c r="Z138" s="25">
        <f t="shared" si="49"/>
        <v>0</v>
      </c>
      <c r="AA138" s="40"/>
      <c r="AC138" s="7"/>
      <c r="AE138" s="199">
        <f>[5]RMWh!$I116</f>
        <v>17345097</v>
      </c>
      <c r="AF138" s="199">
        <f>[5]RMWh!$O116</f>
        <v>17682556</v>
      </c>
      <c r="AG138" s="15"/>
      <c r="AH138" s="25"/>
      <c r="AJ138" s="199">
        <f>[5]CMWh!$I116</f>
        <v>11109334</v>
      </c>
      <c r="AK138" s="199">
        <f>[5]CMWh!$O116</f>
        <v>11103960</v>
      </c>
      <c r="AL138" s="15"/>
      <c r="AM138" s="25"/>
      <c r="AO138" s="199">
        <f>[5]SPAMWh!$I116</f>
        <v>2712216</v>
      </c>
      <c r="AP138" s="199">
        <f>[5]SPAMWh!$O116</f>
        <v>2729671</v>
      </c>
      <c r="AQ138" s="15"/>
      <c r="AR138" s="25"/>
      <c r="AT138" s="14">
        <f t="shared" si="46"/>
        <v>13531.228821005156</v>
      </c>
      <c r="AU138" s="14">
        <f t="shared" si="46"/>
        <v>13794.486786452542</v>
      </c>
      <c r="AX138" s="14"/>
      <c r="AY138" s="14">
        <f t="shared" si="44"/>
        <v>75076.425760439364</v>
      </c>
      <c r="AZ138" s="14">
        <f t="shared" si="44"/>
        <v>75040.108487771475</v>
      </c>
      <c r="BD138" s="15">
        <f>SUM(TOTAL_PEF_C!O127:O138)</f>
        <v>0</v>
      </c>
      <c r="BI138" s="15">
        <f>SUM('Billing Mo'!AH127:AH138)</f>
        <v>960830</v>
      </c>
      <c r="BN138" s="199">
        <f>[5]TMWh!$I116</f>
        <v>34946973</v>
      </c>
      <c r="BO138" s="199">
        <f>[5]TMWh!$O116</f>
        <v>35296513</v>
      </c>
      <c r="BR138" s="14"/>
      <c r="BS138" s="14">
        <f t="shared" si="45"/>
        <v>143492.73643509965</v>
      </c>
      <c r="BT138" s="14">
        <f t="shared" si="45"/>
        <v>144416.21218868074</v>
      </c>
      <c r="BX138" s="199">
        <f>[3]RC!$I116</f>
        <v>1281856.75</v>
      </c>
      <c r="CC138" s="199">
        <f>[3]CC!$I116</f>
        <v>147973.66666666666</v>
      </c>
    </row>
    <row r="139" spans="1:81">
      <c r="A139" s="2">
        <v>2002</v>
      </c>
      <c r="B139" s="2">
        <v>5</v>
      </c>
      <c r="C139" s="14">
        <f t="shared" si="42"/>
        <v>0</v>
      </c>
      <c r="D139" s="14">
        <f t="shared" si="42"/>
        <v>0</v>
      </c>
      <c r="E139" s="14">
        <f t="shared" si="43"/>
        <v>0</v>
      </c>
      <c r="G139" s="200">
        <f>[4]FCST!$D79</f>
        <v>1294841</v>
      </c>
      <c r="H139" s="200">
        <f>[4]FCST!$E79</f>
        <v>150562</v>
      </c>
      <c r="I139" s="200">
        <f>[4]FCST!$H79</f>
        <v>19132</v>
      </c>
      <c r="K139" s="199"/>
      <c r="L139" s="199"/>
      <c r="M139" s="199"/>
      <c r="N139" s="15"/>
      <c r="O139" s="15"/>
      <c r="P139" s="15"/>
      <c r="Q139" s="199"/>
      <c r="S139" s="15">
        <f>[1]RESID!$AB237/[1]RESID!$U237*1000</f>
        <v>1034.0350668537681</v>
      </c>
      <c r="T139" s="25">
        <f t="shared" si="47"/>
        <v>0</v>
      </c>
      <c r="U139" s="40"/>
      <c r="V139" s="15">
        <f>[1]COML!$AB237/[1]COML!$J237*1000</f>
        <v>6138.4346647892562</v>
      </c>
      <c r="W139" s="25">
        <f t="shared" si="48"/>
        <v>0</v>
      </c>
      <c r="X139" s="40"/>
      <c r="Y139" s="15">
        <f>[1]SPA!$AB237/[1]SPA!$F237*1000</f>
        <v>11320.225567695485</v>
      </c>
      <c r="Z139" s="25">
        <f t="shared" si="49"/>
        <v>0</v>
      </c>
      <c r="AA139" s="40"/>
      <c r="AC139" s="7"/>
      <c r="AE139" s="199">
        <f>[5]RMWh!$I117</f>
        <v>17738502</v>
      </c>
      <c r="AF139" s="199">
        <f>[5]RMWh!$O117</f>
        <v>17780129</v>
      </c>
      <c r="AG139" s="15"/>
      <c r="AH139" s="25"/>
      <c r="AJ139" s="199">
        <f>[5]CMWh!$I117</f>
        <v>11231228</v>
      </c>
      <c r="AK139" s="199">
        <f>[5]CMWh!$O117</f>
        <v>11138015</v>
      </c>
      <c r="AL139" s="15"/>
      <c r="AM139" s="25"/>
      <c r="AO139" s="199">
        <f>[5]SPAMWh!$I117</f>
        <v>2737869</v>
      </c>
      <c r="AP139" s="199">
        <f>[5]SPAMWh!$O117</f>
        <v>2730980</v>
      </c>
      <c r="AQ139" s="15"/>
      <c r="AR139" s="25"/>
      <c r="AT139" s="14">
        <f t="shared" si="46"/>
        <v>13811.599531009619</v>
      </c>
      <c r="AU139" s="14">
        <f t="shared" si="46"/>
        <v>13844.01125628819</v>
      </c>
      <c r="AX139" s="14"/>
      <c r="AY139" s="14">
        <f t="shared" si="44"/>
        <v>75708.275263525982</v>
      </c>
      <c r="AZ139" s="14">
        <f t="shared" si="44"/>
        <v>75079.938321017195</v>
      </c>
      <c r="BD139" s="15">
        <f>SUM(TOTAL_PEF_C!O128:O139)</f>
        <v>0</v>
      </c>
      <c r="BI139" s="15">
        <f>SUM('Billing Mo'!AH128:AH139)</f>
        <v>971160</v>
      </c>
      <c r="BN139" s="199">
        <f>[5]TMWh!$I117</f>
        <v>35511583</v>
      </c>
      <c r="BO139" s="199">
        <f>[5]TMWh!$O117</f>
        <v>35453108</v>
      </c>
      <c r="BR139" s="14"/>
      <c r="BS139" s="14">
        <f t="shared" si="45"/>
        <v>144537.68691681296</v>
      </c>
      <c r="BT139" s="14">
        <f t="shared" si="45"/>
        <v>144174.00256041391</v>
      </c>
      <c r="BX139" s="199">
        <f>[3]RC!$I117</f>
        <v>1284319.1666666667</v>
      </c>
      <c r="CC139" s="199">
        <f>[3]CC!$I117</f>
        <v>148348.75</v>
      </c>
    </row>
    <row r="140" spans="1:81">
      <c r="A140" s="2">
        <v>2002</v>
      </c>
      <c r="B140" s="2">
        <v>6</v>
      </c>
      <c r="C140" s="14">
        <f t="shared" si="42"/>
        <v>0</v>
      </c>
      <c r="D140" s="14">
        <f t="shared" si="42"/>
        <v>0</v>
      </c>
      <c r="E140" s="14">
        <f t="shared" si="43"/>
        <v>0</v>
      </c>
      <c r="G140" s="200">
        <f>[4]FCST!$D80</f>
        <v>1295383</v>
      </c>
      <c r="H140" s="200">
        <f>[4]FCST!$E80</f>
        <v>150249</v>
      </c>
      <c r="I140" s="200">
        <f>[4]FCST!$H80</f>
        <v>19120</v>
      </c>
      <c r="J140" s="15"/>
      <c r="K140" s="199"/>
      <c r="L140" s="199"/>
      <c r="M140" s="199"/>
      <c r="N140" s="15"/>
      <c r="O140" s="15"/>
      <c r="P140" s="15"/>
      <c r="Q140" s="199"/>
      <c r="S140" s="15">
        <f>[1]RESID!$AB238/[1]RESID!$U238*1000</f>
        <v>1319.9779524665678</v>
      </c>
      <c r="T140" s="25">
        <f t="shared" si="47"/>
        <v>0</v>
      </c>
      <c r="U140" s="40"/>
      <c r="V140" s="15">
        <f>[1]COML!$AB238/[1]COML!$J238*1000</f>
        <v>6697.1028093365012</v>
      </c>
      <c r="W140" s="25">
        <f t="shared" si="48"/>
        <v>0</v>
      </c>
      <c r="X140" s="40"/>
      <c r="Y140" s="15">
        <f>[1]SPA!$AB238/[1]SPA!$F238*1000</f>
        <v>13338.861399597628</v>
      </c>
      <c r="Z140" s="25">
        <f t="shared" si="49"/>
        <v>0</v>
      </c>
      <c r="AA140" s="40"/>
      <c r="AC140" s="7"/>
      <c r="AE140" s="199">
        <f>[5]RMWh!$I118</f>
        <v>17757294</v>
      </c>
      <c r="AF140" s="199">
        <f>[5]RMWh!$O118</f>
        <v>17832581</v>
      </c>
      <c r="AG140" s="25"/>
      <c r="AH140" s="25"/>
      <c r="AJ140" s="199">
        <f>[5]CMWh!$I118</f>
        <v>11209952</v>
      </c>
      <c r="AK140" s="199">
        <f>[5]CMWh!$O118</f>
        <v>11125687</v>
      </c>
      <c r="AL140" s="25"/>
      <c r="AM140" s="25"/>
      <c r="AO140" s="199">
        <f>[5]SPAMWh!$I118</f>
        <v>2746104</v>
      </c>
      <c r="AP140" s="199">
        <f>[5]SPAMWh!$O118</f>
        <v>2741999</v>
      </c>
      <c r="AQ140" s="25"/>
      <c r="AR140" s="25"/>
      <c r="AT140" s="14">
        <f t="shared" si="46"/>
        <v>13799.573010651809</v>
      </c>
      <c r="AU140" s="14">
        <f t="shared" si="46"/>
        <v>13858.080148803203</v>
      </c>
      <c r="AX140" s="14"/>
      <c r="AY140" s="14">
        <f t="shared" si="44"/>
        <v>75402.334724571789</v>
      </c>
      <c r="AZ140" s="14">
        <f t="shared" si="44"/>
        <v>74835.536781497081</v>
      </c>
      <c r="BD140" s="15">
        <f>SUM(TOTAL_PEF_C!O129:O140)</f>
        <v>0</v>
      </c>
      <c r="BI140" s="15">
        <f>SUM('Billing Mo'!AH129:AH140)</f>
        <v>951885</v>
      </c>
      <c r="BN140" s="199">
        <f>[5]TMWh!$I118</f>
        <v>35505170</v>
      </c>
      <c r="BO140" s="199">
        <f>[5]TMWh!$O118</f>
        <v>35492087</v>
      </c>
      <c r="BR140" s="14"/>
      <c r="BS140" s="14">
        <f t="shared" si="45"/>
        <v>144712.68032408931</v>
      </c>
      <c r="BT140" s="14">
        <f t="shared" si="45"/>
        <v>144496.35728871616</v>
      </c>
      <c r="BX140" s="199">
        <f>[3]RC!$I118</f>
        <v>1286800.25</v>
      </c>
      <c r="CC140" s="199">
        <f>[3]CC!$I118</f>
        <v>148668.5</v>
      </c>
    </row>
    <row r="141" spans="1:81">
      <c r="A141" s="2">
        <v>2002</v>
      </c>
      <c r="B141" s="2">
        <v>7</v>
      </c>
      <c r="C141" s="14">
        <f t="shared" si="42"/>
        <v>0</v>
      </c>
      <c r="D141" s="14">
        <f t="shared" si="42"/>
        <v>0</v>
      </c>
      <c r="E141" s="14">
        <f t="shared" si="43"/>
        <v>0</v>
      </c>
      <c r="G141" s="200">
        <f>[4]FCST!$D81</f>
        <v>1296698</v>
      </c>
      <c r="H141" s="200">
        <f>[4]FCST!$E81</f>
        <v>150245</v>
      </c>
      <c r="I141" s="200">
        <f>[4]FCST!$H81</f>
        <v>19140</v>
      </c>
      <c r="J141" s="15"/>
      <c r="K141" s="199"/>
      <c r="L141" s="199"/>
      <c r="M141" s="199"/>
      <c r="N141" s="15"/>
      <c r="O141" s="15"/>
      <c r="P141" s="15"/>
      <c r="Q141" s="199"/>
      <c r="S141" s="15">
        <f>[1]RESID!$AB239/[1]RESID!$U239*1000</f>
        <v>1434.5930972362107</v>
      </c>
      <c r="T141" s="25">
        <f t="shared" si="47"/>
        <v>0</v>
      </c>
      <c r="U141" s="14"/>
      <c r="V141" s="15">
        <f>[1]COML!$AB239/[1]COML!$J239*1000</f>
        <v>7096.3160171719528</v>
      </c>
      <c r="W141" s="25">
        <f t="shared" si="48"/>
        <v>0</v>
      </c>
      <c r="X141" s="14"/>
      <c r="Y141" s="15">
        <f>[1]SPA!$AB239/[1]SPA!$F239*1000</f>
        <v>12472.348465505796</v>
      </c>
      <c r="Z141" s="25">
        <f t="shared" si="49"/>
        <v>0</v>
      </c>
      <c r="AA141" s="14"/>
      <c r="AC141" s="14"/>
      <c r="AE141" s="199">
        <f>[5]RMWh!$I119</f>
        <v>17737207</v>
      </c>
      <c r="AF141" s="199">
        <f>[5]RMWh!$O119</f>
        <v>17895758</v>
      </c>
      <c r="AG141" s="25"/>
      <c r="AH141" s="25"/>
      <c r="AJ141" s="199">
        <f>[5]CMWh!$I119</f>
        <v>11203403</v>
      </c>
      <c r="AK141" s="199">
        <f>[5]CMWh!$O119</f>
        <v>11139762</v>
      </c>
      <c r="AL141" s="25"/>
      <c r="AM141" s="25"/>
      <c r="AO141" s="199">
        <f>[5]SPAMWh!$I119</f>
        <v>2748167</v>
      </c>
      <c r="AP141" s="199">
        <f>[5]SPAMWh!$O119</f>
        <v>2751029</v>
      </c>
      <c r="AQ141" s="25"/>
      <c r="AR141" s="25"/>
      <c r="AT141" s="14">
        <f t="shared" si="46"/>
        <v>13758.029463418292</v>
      </c>
      <c r="AU141" s="14">
        <f t="shared" si="46"/>
        <v>13881.011020179423</v>
      </c>
      <c r="AX141" s="14"/>
      <c r="AY141" s="14">
        <f t="shared" si="44"/>
        <v>75221.082809817846</v>
      </c>
      <c r="AZ141" s="14">
        <f t="shared" si="44"/>
        <v>74793.788983906241</v>
      </c>
      <c r="BD141" s="15">
        <f>SUM(TOTAL_PEF_C!O130:O141)</f>
        <v>0</v>
      </c>
      <c r="BI141" s="15">
        <f>SUM('Billing Mo'!AH130:AH141)</f>
        <v>949182</v>
      </c>
      <c r="BN141" s="199">
        <f>[5]TMWh!$I119</f>
        <v>35509129</v>
      </c>
      <c r="BO141" s="199">
        <f>[5]TMWh!$O119</f>
        <v>35606901</v>
      </c>
      <c r="BR141" s="14"/>
      <c r="BS141" s="14">
        <f t="shared" si="45"/>
        <v>144512.33556235267</v>
      </c>
      <c r="BT141" s="14">
        <f t="shared" si="45"/>
        <v>144662.83380513755</v>
      </c>
      <c r="BX141" s="199">
        <f>[3]RC!$I119</f>
        <v>1289225.8333333333</v>
      </c>
      <c r="CC141" s="199">
        <f>[3]CC!$I119</f>
        <v>148939.66666666666</v>
      </c>
    </row>
    <row r="142" spans="1:81">
      <c r="A142" s="2">
        <v>2002</v>
      </c>
      <c r="B142" s="2">
        <v>8</v>
      </c>
      <c r="C142" s="14">
        <f t="shared" si="42"/>
        <v>0</v>
      </c>
      <c r="D142" s="14">
        <f t="shared" si="42"/>
        <v>0</v>
      </c>
      <c r="E142" s="14">
        <f t="shared" si="43"/>
        <v>0</v>
      </c>
      <c r="G142" s="200">
        <f>[4]FCST!$D82</f>
        <v>1299529</v>
      </c>
      <c r="H142" s="200">
        <f>[4]FCST!$E82</f>
        <v>151473</v>
      </c>
      <c r="I142" s="200">
        <f>[4]FCST!$H82</f>
        <v>19137</v>
      </c>
      <c r="K142" s="199"/>
      <c r="L142" s="199"/>
      <c r="M142" s="199"/>
      <c r="N142" s="15"/>
      <c r="O142" s="15"/>
      <c r="P142" s="15"/>
      <c r="Q142" s="199"/>
      <c r="S142" s="15">
        <f>[1]RESID!$AB240/[1]RESID!$U240*1000</f>
        <v>1465.1639170807268</v>
      </c>
      <c r="T142" s="25">
        <f t="shared" si="47"/>
        <v>0</v>
      </c>
      <c r="U142" s="14"/>
      <c r="V142" s="15">
        <f>[1]COML!$AB240/[1]COML!$J240*1000</f>
        <v>7127.6201039129091</v>
      </c>
      <c r="W142" s="25">
        <f t="shared" si="48"/>
        <v>0</v>
      </c>
      <c r="X142" s="14"/>
      <c r="Y142" s="15">
        <f>[1]SPA!$AB240/[1]SPA!$F240*1000</f>
        <v>13079.488778054863</v>
      </c>
      <c r="Z142" s="25">
        <f t="shared" si="49"/>
        <v>0</v>
      </c>
      <c r="AA142" s="14"/>
      <c r="AC142" s="14"/>
      <c r="AE142" s="199">
        <f>[5]RMWh!$I120</f>
        <v>17839934</v>
      </c>
      <c r="AF142" s="199">
        <f>[5]RMWh!$O120</f>
        <v>17941283</v>
      </c>
      <c r="AG142" s="25"/>
      <c r="AH142" s="25"/>
      <c r="AJ142" s="199">
        <f>[5]CMWh!$I120</f>
        <v>11227636</v>
      </c>
      <c r="AK142" s="199">
        <f>[5]CMWh!$O120</f>
        <v>11149039</v>
      </c>
      <c r="AL142" s="25"/>
      <c r="AM142" s="25"/>
      <c r="AO142" s="199">
        <f>[5]SPAMWh!$I120</f>
        <v>2757833</v>
      </c>
      <c r="AP142" s="199">
        <f>[5]SPAMWh!$O120</f>
        <v>2755607</v>
      </c>
      <c r="AQ142" s="25"/>
      <c r="AR142" s="25"/>
      <c r="AT142" s="14">
        <f t="shared" si="46"/>
        <v>13810.228005720995</v>
      </c>
      <c r="AU142" s="14">
        <f t="shared" si="46"/>
        <v>13888.684170309485</v>
      </c>
      <c r="AX142" s="14"/>
      <c r="AY142" s="14">
        <f t="shared" ref="AY142:AZ157" si="50">AJ142/AVERAGE($H131:$H142)*1000</f>
        <v>75201.135064023183</v>
      </c>
      <c r="AZ142" s="14">
        <f t="shared" si="50"/>
        <v>74674.703354567406</v>
      </c>
      <c r="BD142" s="15">
        <f>SUM(TOTAL_PEF_C!O131:O142)</f>
        <v>0</v>
      </c>
      <c r="BI142" s="15">
        <f>SUM('Billing Mo'!AH131:AH142)</f>
        <v>983004</v>
      </c>
      <c r="BN142" s="199">
        <f>[5]TMWh!$I120</f>
        <v>35662352</v>
      </c>
      <c r="BO142" s="199">
        <f>[5]TMWh!$O120</f>
        <v>35682878</v>
      </c>
      <c r="BR142" s="14"/>
      <c r="BS142" s="14">
        <f t="shared" ref="BS142:BT157" si="51">AO142/AVERAGE($I131:$I142)*1000</f>
        <v>144820.71793345793</v>
      </c>
      <c r="BT142" s="14">
        <f t="shared" si="51"/>
        <v>144703.82509835155</v>
      </c>
      <c r="BX142" s="199">
        <f>[3]RC!$I120</f>
        <v>1291791.4166666667</v>
      </c>
      <c r="CC142" s="199">
        <f>[3]CC!$I120</f>
        <v>149301.41666666666</v>
      </c>
    </row>
    <row r="143" spans="1:81">
      <c r="A143" s="2">
        <v>2002</v>
      </c>
      <c r="B143" s="2">
        <v>9</v>
      </c>
      <c r="C143" s="14">
        <f t="shared" si="42"/>
        <v>0</v>
      </c>
      <c r="D143" s="14">
        <f t="shared" si="42"/>
        <v>0</v>
      </c>
      <c r="E143" s="14">
        <f t="shared" si="43"/>
        <v>0</v>
      </c>
      <c r="G143" s="200">
        <f>[4]FCST!$D83</f>
        <v>1301799</v>
      </c>
      <c r="H143" s="200">
        <f>[4]FCST!$E83</f>
        <v>151734</v>
      </c>
      <c r="I143" s="200">
        <f>[4]FCST!$H83</f>
        <v>19284</v>
      </c>
      <c r="K143" s="199"/>
      <c r="L143" s="199"/>
      <c r="M143" s="199"/>
      <c r="N143" s="15"/>
      <c r="O143" s="15"/>
      <c r="P143" s="15"/>
      <c r="Q143" s="199"/>
      <c r="S143" s="15">
        <f>[1]RESID!$AB241/[1]RESID!$U241*1000</f>
        <v>1478.9633422671243</v>
      </c>
      <c r="T143" s="25">
        <f t="shared" si="47"/>
        <v>0</v>
      </c>
      <c r="U143" s="14"/>
      <c r="V143" s="15">
        <f>[1]COML!$AB241/[1]COML!$J241*1000</f>
        <v>7125.9968102073362</v>
      </c>
      <c r="W143" s="25">
        <f t="shared" si="48"/>
        <v>0</v>
      </c>
      <c r="X143" s="14"/>
      <c r="Y143" s="15">
        <f>[1]SPA!$AB241/[1]SPA!$F241*1000</f>
        <v>14125.006475677355</v>
      </c>
      <c r="Z143" s="25">
        <f t="shared" si="49"/>
        <v>0</v>
      </c>
      <c r="AA143" s="14"/>
      <c r="AC143" s="14"/>
      <c r="AE143" s="199">
        <f>[5]RMWh!$I121</f>
        <v>17827386</v>
      </c>
      <c r="AF143" s="199">
        <f>[5]RMWh!$O121</f>
        <v>17988057</v>
      </c>
      <c r="AG143" s="25"/>
      <c r="AJ143" s="199">
        <f>[5]CMWh!$I121</f>
        <v>11204259</v>
      </c>
      <c r="AK143" s="199">
        <f>[5]CMWh!$O121</f>
        <v>11142257</v>
      </c>
      <c r="AL143" s="25"/>
      <c r="AO143" s="199">
        <f>[5]SPAMWh!$I121</f>
        <v>2751376</v>
      </c>
      <c r="AP143" s="199">
        <f>[5]SPAMWh!$O121</f>
        <v>2753306</v>
      </c>
      <c r="AQ143" s="25"/>
      <c r="AT143" s="14">
        <f t="shared" ref="AT143:AU158" si="52">AE143/AVERAGE($G132:$G143)*1000</f>
        <v>13773.690248437933</v>
      </c>
      <c r="AU143" s="14">
        <f t="shared" si="52"/>
        <v>13897.82693263307</v>
      </c>
      <c r="AX143" s="14"/>
      <c r="AY143" s="14">
        <f t="shared" si="50"/>
        <v>74878.845967491317</v>
      </c>
      <c r="AZ143" s="14">
        <f t="shared" si="50"/>
        <v>74464.482268144813</v>
      </c>
      <c r="BD143" s="15">
        <f>SUM(TOTAL_PEF_C!O132:O143)</f>
        <v>0</v>
      </c>
      <c r="BI143" s="15">
        <f>SUM('Billing Mo'!AH132:AH143)</f>
        <v>983714</v>
      </c>
      <c r="BN143" s="199">
        <f>[5]TMWh!$I121</f>
        <v>35621677</v>
      </c>
      <c r="BO143" s="199">
        <f>[5]TMWh!$O121</f>
        <v>35722276</v>
      </c>
      <c r="BR143" s="14"/>
      <c r="BS143" s="14">
        <f t="shared" si="51"/>
        <v>144229.1835031911</v>
      </c>
      <c r="BT143" s="14">
        <f t="shared" si="51"/>
        <v>144330.35554371233</v>
      </c>
      <c r="BX143" s="199">
        <f>[3]RC!$I121</f>
        <v>1294307.1666666667</v>
      </c>
      <c r="CC143" s="199">
        <f>[3]CC!$I121</f>
        <v>149631.83333333334</v>
      </c>
    </row>
    <row r="144" spans="1:81">
      <c r="A144" s="2">
        <v>2002</v>
      </c>
      <c r="B144" s="2">
        <v>10</v>
      </c>
      <c r="C144" s="14">
        <f t="shared" si="42"/>
        <v>0</v>
      </c>
      <c r="D144" s="14">
        <f t="shared" si="42"/>
        <v>0</v>
      </c>
      <c r="E144" s="14">
        <f t="shared" si="43"/>
        <v>0</v>
      </c>
      <c r="G144" s="200">
        <f>[4]FCST!$D84</f>
        <v>1304134</v>
      </c>
      <c r="H144" s="200">
        <f>[4]FCST!$E84</f>
        <v>151409</v>
      </c>
      <c r="I144" s="200">
        <f>[4]FCST!$H84</f>
        <v>19211</v>
      </c>
      <c r="K144" s="199"/>
      <c r="L144" s="199"/>
      <c r="M144" s="199"/>
      <c r="N144" s="15"/>
      <c r="O144" s="15"/>
      <c r="P144" s="15"/>
      <c r="Q144" s="199"/>
      <c r="S144" s="15">
        <f>[1]RESID!$AB242/[1]RESID!$U242*1000</f>
        <v>1260.473233578758</v>
      </c>
      <c r="T144" s="25">
        <f t="shared" si="47"/>
        <v>0</v>
      </c>
      <c r="U144" s="14"/>
      <c r="V144" s="15">
        <f>[1]COML!$AB242/[1]COML!$J242*1000</f>
        <v>6668.0514368366476</v>
      </c>
      <c r="W144" s="25">
        <f t="shared" si="48"/>
        <v>0</v>
      </c>
      <c r="X144" s="14"/>
      <c r="Y144" s="15">
        <f>[1]SPA!$AB242/[1]SPA!$F242*1000</f>
        <v>13604.570452239843</v>
      </c>
      <c r="Z144" s="25">
        <f t="shared" si="49"/>
        <v>0</v>
      </c>
      <c r="AA144" s="14"/>
      <c r="AC144" s="14"/>
      <c r="AE144" s="199">
        <f>[5]RMWh!$I122</f>
        <v>18205406</v>
      </c>
      <c r="AF144" s="199">
        <f>[5]RMWh!$O122</f>
        <v>18032091</v>
      </c>
      <c r="AG144" s="25"/>
      <c r="AJ144" s="199">
        <f>[5]CMWh!$I122</f>
        <v>11323761</v>
      </c>
      <c r="AK144" s="199">
        <f>[5]CMWh!$O122</f>
        <v>11173169</v>
      </c>
      <c r="AL144" s="25"/>
      <c r="AO144" s="199">
        <f>[5]SPAMWh!$I122</f>
        <v>2788604</v>
      </c>
      <c r="AP144" s="199">
        <f>[5]SPAMWh!$O122</f>
        <v>2763222</v>
      </c>
      <c r="AQ144" s="25"/>
      <c r="AT144" s="14">
        <f t="shared" si="52"/>
        <v>14038.828969543631</v>
      </c>
      <c r="AU144" s="14">
        <f t="shared" si="52"/>
        <v>13905.179676423968</v>
      </c>
      <c r="AX144" s="14"/>
      <c r="AY144" s="14">
        <f t="shared" si="50"/>
        <v>75532.611535353019</v>
      </c>
      <c r="AZ144" s="14">
        <f t="shared" si="50"/>
        <v>74528.121327874076</v>
      </c>
      <c r="BD144" s="15">
        <f>SUM(TOTAL_PEF_C!O133:O144)</f>
        <v>0</v>
      </c>
      <c r="BI144" s="15">
        <f>SUM('Billing Mo'!AH133:AH144)</f>
        <v>985685</v>
      </c>
      <c r="BN144" s="199">
        <f>[5]TMWh!$I122</f>
        <v>36162077</v>
      </c>
      <c r="BO144" s="199">
        <f>[5]TMWh!$O122</f>
        <v>35812788</v>
      </c>
      <c r="BR144" s="14"/>
      <c r="BS144" s="14">
        <f t="shared" si="51"/>
        <v>145949.9038289595</v>
      </c>
      <c r="BT144" s="14">
        <f t="shared" si="51"/>
        <v>144621.46118920617</v>
      </c>
      <c r="BX144" s="199">
        <f>[3]RC!$I122</f>
        <v>1296789.5</v>
      </c>
      <c r="CC144" s="199">
        <f>[3]CC!$I122</f>
        <v>149918.83333333334</v>
      </c>
    </row>
    <row r="145" spans="1:81">
      <c r="A145" s="2">
        <v>2002</v>
      </c>
      <c r="B145" s="2">
        <v>11</v>
      </c>
      <c r="C145" s="14">
        <f t="shared" si="42"/>
        <v>0</v>
      </c>
      <c r="D145" s="14">
        <f t="shared" si="42"/>
        <v>0</v>
      </c>
      <c r="E145" s="14">
        <f t="shared" si="43"/>
        <v>0</v>
      </c>
      <c r="G145" s="200">
        <f>[4]FCST!$D85</f>
        <v>1310475</v>
      </c>
      <c r="H145" s="200">
        <f>[4]FCST!$E85</f>
        <v>152072</v>
      </c>
      <c r="I145" s="200">
        <f>[4]FCST!$H85</f>
        <v>19395</v>
      </c>
      <c r="K145" s="199"/>
      <c r="L145" s="199"/>
      <c r="M145" s="199"/>
      <c r="N145" s="15"/>
      <c r="O145" s="15"/>
      <c r="P145" s="15"/>
      <c r="Q145" s="199"/>
      <c r="S145" s="15">
        <f>[1]RESID!$AB243/[1]RESID!$U243*1000</f>
        <v>1029.8471928117667</v>
      </c>
      <c r="T145" s="25">
        <f t="shared" si="47"/>
        <v>0</v>
      </c>
      <c r="U145" s="14"/>
      <c r="V145" s="15">
        <f>[1]COML!$AB243/[1]COML!$J243*1000</f>
        <v>6160.3911305171232</v>
      </c>
      <c r="W145" s="25">
        <f t="shared" si="48"/>
        <v>0</v>
      </c>
      <c r="X145" s="14"/>
      <c r="Y145" s="15">
        <f>[1]SPA!$AB243/[1]SPA!$F243*1000</f>
        <v>12105.707098110788</v>
      </c>
      <c r="Z145" s="25">
        <f t="shared" si="49"/>
        <v>0</v>
      </c>
      <c r="AA145" s="14"/>
      <c r="AC145" s="14"/>
      <c r="AE145" s="199">
        <f>[5]RMWh!$I123</f>
        <v>18499601</v>
      </c>
      <c r="AF145" s="199">
        <f>[5]RMWh!$O123</f>
        <v>18135826</v>
      </c>
      <c r="AG145" s="25"/>
      <c r="AJ145" s="199">
        <f>[5]CMWh!$I123</f>
        <v>11428807</v>
      </c>
      <c r="AK145" s="199">
        <f>[5]CMWh!$O123</f>
        <v>11224105</v>
      </c>
      <c r="AL145" s="25"/>
      <c r="AO145" s="199">
        <f>[5]SPAMWh!$I123</f>
        <v>2825459</v>
      </c>
      <c r="AP145" s="199">
        <f>[5]SPAMWh!$O123</f>
        <v>2786024</v>
      </c>
      <c r="AQ145" s="25"/>
      <c r="AT145" s="14">
        <f t="shared" si="52"/>
        <v>14240.397723642571</v>
      </c>
      <c r="AU145" s="14">
        <f t="shared" si="52"/>
        <v>13960.375431166205</v>
      </c>
      <c r="AX145" s="14"/>
      <c r="AY145" s="14">
        <f t="shared" si="50"/>
        <v>76072.401683796212</v>
      </c>
      <c r="AZ145" s="14">
        <f t="shared" si="50"/>
        <v>74709.864651761585</v>
      </c>
      <c r="BD145" s="15">
        <f>SUM(TOTAL_PEF_C!O134:O145)</f>
        <v>0</v>
      </c>
      <c r="BI145" s="15">
        <f>SUM('Billing Mo'!AH134:AH145)</f>
        <v>993537</v>
      </c>
      <c r="BN145" s="199">
        <f>[5]TMWh!$I123</f>
        <v>36572822</v>
      </c>
      <c r="BO145" s="199">
        <f>[5]TMWh!$O123</f>
        <v>35964910</v>
      </c>
      <c r="BR145" s="14"/>
      <c r="BS145" s="14">
        <f t="shared" si="51"/>
        <v>147579.51459015251</v>
      </c>
      <c r="BT145" s="14">
        <f t="shared" si="51"/>
        <v>145519.74371474338</v>
      </c>
      <c r="BX145" s="199">
        <f>[3]RC!$I123</f>
        <v>1299093</v>
      </c>
      <c r="CC145" s="199">
        <f>[3]CC!$I123</f>
        <v>150235.91666666666</v>
      </c>
    </row>
    <row r="146" spans="1:81">
      <c r="A146" s="2">
        <v>2002</v>
      </c>
      <c r="B146" s="2">
        <v>12</v>
      </c>
      <c r="C146" s="14">
        <f t="shared" si="42"/>
        <v>0</v>
      </c>
      <c r="D146" s="14">
        <f t="shared" si="42"/>
        <v>0</v>
      </c>
      <c r="E146" s="14">
        <f t="shared" si="43"/>
        <v>0</v>
      </c>
      <c r="G146" s="200">
        <f>[4]FCST!$D86</f>
        <v>1316369</v>
      </c>
      <c r="H146" s="200">
        <f>[4]FCST!$E86</f>
        <v>152090</v>
      </c>
      <c r="I146" s="200">
        <f>[4]FCST!$H86</f>
        <v>19331</v>
      </c>
      <c r="J146" s="15"/>
      <c r="K146" s="199"/>
      <c r="L146" s="199"/>
      <c r="M146" s="199"/>
      <c r="N146" s="15"/>
      <c r="O146" s="15"/>
      <c r="P146" s="15"/>
      <c r="Q146" s="199"/>
      <c r="S146" s="15">
        <f>[1]RESID!$AB244/[1]RESID!$U244*1000</f>
        <v>1021.2402449465156</v>
      </c>
      <c r="T146" s="25">
        <f t="shared" si="47"/>
        <v>0</v>
      </c>
      <c r="U146" s="14"/>
      <c r="V146" s="15">
        <f>[1]COML!$AB244/[1]COML!$J244*1000</f>
        <v>5859.1426129265565</v>
      </c>
      <c r="W146" s="25">
        <f t="shared" si="48"/>
        <v>0</v>
      </c>
      <c r="X146" s="14"/>
      <c r="Y146" s="15">
        <f>[1]SPA!$AB244/[1]SPA!$F244*1000</f>
        <v>12000.472788400924</v>
      </c>
      <c r="Z146" s="25">
        <f t="shared" si="49"/>
        <v>0</v>
      </c>
      <c r="AA146" s="14"/>
      <c r="AC146" s="14"/>
      <c r="AE146" s="199">
        <f>[5]RMWh!$I124</f>
        <v>18742732</v>
      </c>
      <c r="AF146" s="199">
        <f>[5]RMWh!$O124</f>
        <v>18196533</v>
      </c>
      <c r="AG146" s="25"/>
      <c r="AJ146" s="199">
        <f>[5]CMWh!$I124</f>
        <v>11410352</v>
      </c>
      <c r="AK146" s="199">
        <f>[5]CMWh!$O124</f>
        <v>11260100</v>
      </c>
      <c r="AL146" s="25"/>
      <c r="AO146" s="199">
        <f>[5]SPAMWh!$I124</f>
        <v>2820424</v>
      </c>
      <c r="AP146" s="199">
        <f>[5]SPAMWh!$O124</f>
        <v>2788658</v>
      </c>
      <c r="AQ146" s="25"/>
      <c r="AT146" s="14">
        <f t="shared" si="52"/>
        <v>14402.26037960382</v>
      </c>
      <c r="AU146" s="14">
        <f t="shared" si="52"/>
        <v>13982.551010816003</v>
      </c>
      <c r="AX146" s="14"/>
      <c r="AY146" s="14">
        <f t="shared" si="50"/>
        <v>75800.720892884128</v>
      </c>
      <c r="AZ146" s="14">
        <f t="shared" si="50"/>
        <v>74802.573779140614</v>
      </c>
      <c r="BD146" s="15">
        <f>SUM(TOTAL_PEF_C!O135:O146)</f>
        <v>0</v>
      </c>
      <c r="BI146" s="15">
        <f>SUM('Billing Mo'!AH135:AH146)</f>
        <v>1001170</v>
      </c>
      <c r="BN146" s="199">
        <f>[5]TMWh!$I124</f>
        <v>36817108</v>
      </c>
      <c r="BO146" s="199">
        <f>[5]TMWh!$O124</f>
        <v>36088891</v>
      </c>
      <c r="BR146" s="14"/>
      <c r="BS146" s="14">
        <f t="shared" si="51"/>
        <v>147183.91309452883</v>
      </c>
      <c r="BT146" s="14">
        <f t="shared" si="51"/>
        <v>145526.20340855228</v>
      </c>
      <c r="BX146" s="199">
        <f>[3]RC!$I124</f>
        <v>1301374.3333333333</v>
      </c>
      <c r="CC146" s="199">
        <f>[3]CC!$I124</f>
        <v>150530.91666666666</v>
      </c>
    </row>
    <row r="147" spans="1:81">
      <c r="A147" s="2">
        <v>2003</v>
      </c>
      <c r="B147" s="2">
        <v>1</v>
      </c>
      <c r="C147" s="14">
        <f t="shared" si="42"/>
        <v>0</v>
      </c>
      <c r="D147" s="14">
        <f t="shared" si="42"/>
        <v>0</v>
      </c>
      <c r="E147" s="14">
        <f t="shared" si="43"/>
        <v>0</v>
      </c>
      <c r="G147" s="200">
        <f>[4]FCST!$D87</f>
        <v>1322388</v>
      </c>
      <c r="H147" s="200">
        <f>[4]FCST!$E87</f>
        <v>152285</v>
      </c>
      <c r="I147" s="200">
        <f>[4]FCST!$H87</f>
        <v>19437</v>
      </c>
      <c r="J147" s="15"/>
      <c r="K147" s="199"/>
      <c r="L147" s="199"/>
      <c r="M147" s="199"/>
      <c r="N147" s="15"/>
      <c r="O147" s="15"/>
      <c r="P147" s="15"/>
      <c r="Q147" s="199"/>
      <c r="S147" s="15">
        <f>[1]RESID!$AB245/[1]RESID!$U245*1000</f>
        <v>1136.8251980507991</v>
      </c>
      <c r="T147" s="25">
        <f t="shared" si="47"/>
        <v>0</v>
      </c>
      <c r="U147" s="14"/>
      <c r="V147" s="15">
        <f>[1]COML!$AB245/[1]COML!$J245*1000</f>
        <v>5464.4121220080769</v>
      </c>
      <c r="W147" s="25">
        <f t="shared" si="48"/>
        <v>0</v>
      </c>
      <c r="X147" s="14"/>
      <c r="Y147" s="15">
        <f>[1]SPA!$AB245/[1]SPA!$F245*1000</f>
        <v>11176.871450696954</v>
      </c>
      <c r="Z147" s="25">
        <f t="shared" si="49"/>
        <v>0</v>
      </c>
      <c r="AA147" s="14"/>
      <c r="AC147" s="14"/>
      <c r="AE147" s="199">
        <f>[5]RMWh!$I125</f>
        <v>18897301</v>
      </c>
      <c r="AF147" s="199">
        <f>[5]RMWh!$O125</f>
        <v>18290860</v>
      </c>
      <c r="AG147" s="25"/>
      <c r="AJ147" s="199">
        <f>[5]CMWh!$I125</f>
        <v>11379910</v>
      </c>
      <c r="AK147" s="199">
        <f>[5]CMWh!$O125</f>
        <v>11255612</v>
      </c>
      <c r="AL147" s="25"/>
      <c r="AO147" s="199">
        <f>[5]SPAMWh!$I125</f>
        <v>2827982</v>
      </c>
      <c r="AP147" s="199">
        <f>[5]SPAMWh!$O125</f>
        <v>2800325</v>
      </c>
      <c r="AQ147" s="25"/>
      <c r="AT147" s="14">
        <f t="shared" si="52"/>
        <v>14495.471915134916</v>
      </c>
      <c r="AU147" s="14">
        <f t="shared" si="52"/>
        <v>14030.291809061233</v>
      </c>
      <c r="AX147" s="14"/>
      <c r="AY147" s="14">
        <f t="shared" si="50"/>
        <v>75451.75270901341</v>
      </c>
      <c r="AZ147" s="14">
        <f t="shared" si="50"/>
        <v>74627.624753851633</v>
      </c>
      <c r="BD147" s="15">
        <f>SUM(TOTAL_PEF_C!O136:O147)</f>
        <v>0</v>
      </c>
      <c r="BI147" s="15">
        <f>SUM('Billing Mo'!AH136:AH147)</f>
        <v>1026497</v>
      </c>
      <c r="BN147" s="199">
        <f>[5]TMWh!$I125</f>
        <v>36994625</v>
      </c>
      <c r="BO147" s="199">
        <f>[5]TMWh!$O125</f>
        <v>36236229</v>
      </c>
      <c r="BR147" s="14"/>
      <c r="BS147" s="14">
        <f t="shared" si="51"/>
        <v>147258.13296535923</v>
      </c>
      <c r="BT147" s="14">
        <f t="shared" si="51"/>
        <v>145817.982998555</v>
      </c>
      <c r="BX147" s="199">
        <f>[3]RC!$I125</f>
        <v>1303669.25</v>
      </c>
      <c r="CC147" s="199">
        <f>[3]CC!$I125</f>
        <v>150823.66666666666</v>
      </c>
    </row>
    <row r="148" spans="1:81">
      <c r="A148" s="2">
        <v>2003</v>
      </c>
      <c r="B148" s="2">
        <v>2</v>
      </c>
      <c r="C148" s="14">
        <f t="shared" si="42"/>
        <v>0</v>
      </c>
      <c r="D148" s="14">
        <f t="shared" si="42"/>
        <v>0</v>
      </c>
      <c r="E148" s="14">
        <f t="shared" si="43"/>
        <v>0</v>
      </c>
      <c r="G148" s="200">
        <f>[4]FCST!$D88</f>
        <v>1327540</v>
      </c>
      <c r="H148" s="200">
        <f>[4]FCST!$E88</f>
        <v>152728</v>
      </c>
      <c r="I148" s="200">
        <f>[4]FCST!$H88</f>
        <v>19544</v>
      </c>
      <c r="J148" s="15"/>
      <c r="K148" s="199"/>
      <c r="L148" s="199"/>
      <c r="M148" s="199"/>
      <c r="N148" s="15"/>
      <c r="O148" s="15"/>
      <c r="P148" s="15"/>
      <c r="Q148" s="199"/>
      <c r="S148" s="15">
        <f>[1]RESID!$AB246/[1]RESID!$U246*1000</f>
        <v>1027.6940807809933</v>
      </c>
      <c r="T148" s="25">
        <f t="shared" si="47"/>
        <v>0</v>
      </c>
      <c r="U148" s="14"/>
      <c r="V148" s="15">
        <f>[1]COML!$AB246/[1]COML!$J246*1000</f>
        <v>5119.8797862867314</v>
      </c>
      <c r="W148" s="25">
        <f t="shared" si="48"/>
        <v>0</v>
      </c>
      <c r="X148" s="14"/>
      <c r="Y148" s="15">
        <f>[1]SPA!$AB246/[1]SPA!$F246*1000</f>
        <v>11128.914859808294</v>
      </c>
      <c r="Z148" s="25">
        <f t="shared" si="49"/>
        <v>0</v>
      </c>
      <c r="AA148" s="14"/>
      <c r="AC148" s="14"/>
      <c r="AE148" s="199">
        <f>[5]RMWh!$I126</f>
        <v>19320019</v>
      </c>
      <c r="AF148" s="199">
        <f>[5]RMWh!$O126</f>
        <v>18372375</v>
      </c>
      <c r="AG148" s="25"/>
      <c r="AJ148" s="199">
        <f>[5]CMWh!$I126</f>
        <v>11381472</v>
      </c>
      <c r="AK148" s="199">
        <f>[5]CMWh!$O126</f>
        <v>11266784</v>
      </c>
      <c r="AL148" s="25"/>
      <c r="AO148" s="199">
        <f>[5]SPAMWh!$I126</f>
        <v>2841707</v>
      </c>
      <c r="AP148" s="199">
        <f>[5]SPAMWh!$O126</f>
        <v>2816465</v>
      </c>
      <c r="AQ148" s="25"/>
      <c r="AT148" s="14">
        <f t="shared" si="52"/>
        <v>14795.567690325703</v>
      </c>
      <c r="AU148" s="14">
        <f t="shared" si="52"/>
        <v>14069.84734044763</v>
      </c>
      <c r="AX148" s="14"/>
      <c r="AY148" s="14">
        <f t="shared" si="50"/>
        <v>75322.358515851723</v>
      </c>
      <c r="AZ148" s="14">
        <f t="shared" si="50"/>
        <v>74563.35558077741</v>
      </c>
      <c r="BD148" s="15">
        <f>SUM(TOTAL_PEF_C!O137:O148)</f>
        <v>0</v>
      </c>
      <c r="BI148" s="15">
        <f>SUM('Billing Mo'!AH137:AH148)</f>
        <v>1046030</v>
      </c>
      <c r="BN148" s="199">
        <f>[5]TMWh!$I126</f>
        <v>37438704</v>
      </c>
      <c r="BO148" s="199">
        <f>[5]TMWh!$O126</f>
        <v>36351130</v>
      </c>
      <c r="BR148" s="14"/>
      <c r="BS148" s="14">
        <f t="shared" si="51"/>
        <v>147687.63425958008</v>
      </c>
      <c r="BT148" s="14">
        <f t="shared" si="51"/>
        <v>146375.77090984688</v>
      </c>
      <c r="BX148" s="199">
        <f>[3]RC!$I126</f>
        <v>1305797.75</v>
      </c>
      <c r="CC148" s="199">
        <f>[3]CC!$I126</f>
        <v>151103.5</v>
      </c>
    </row>
    <row r="149" spans="1:81">
      <c r="A149" s="2">
        <v>2003</v>
      </c>
      <c r="B149" s="2">
        <v>3</v>
      </c>
      <c r="C149" s="14">
        <f t="shared" si="42"/>
        <v>0</v>
      </c>
      <c r="D149" s="14">
        <f t="shared" si="42"/>
        <v>0</v>
      </c>
      <c r="E149" s="14">
        <f t="shared" si="43"/>
        <v>0</v>
      </c>
      <c r="G149" s="200">
        <f>[4]FCST!$D89</f>
        <v>1330550</v>
      </c>
      <c r="H149" s="200">
        <f>[4]FCST!$E89</f>
        <v>152966</v>
      </c>
      <c r="I149" s="200">
        <f>[4]FCST!$H89</f>
        <v>19456</v>
      </c>
      <c r="J149" s="15"/>
      <c r="K149" s="199"/>
      <c r="L149" s="199"/>
      <c r="M149" s="199"/>
      <c r="N149" s="15"/>
      <c r="O149" s="15"/>
      <c r="P149" s="15"/>
      <c r="Q149" s="199"/>
      <c r="S149" s="15">
        <f>[1]RESID!$AB247/[1]RESID!$U247*1000</f>
        <v>957.70395701025893</v>
      </c>
      <c r="T149" s="25">
        <f t="shared" si="47"/>
        <v>0</v>
      </c>
      <c r="U149" s="14"/>
      <c r="V149" s="15">
        <f>[1]COML!$AB247/[1]COML!$J247*1000</f>
        <v>5377.2733810127738</v>
      </c>
      <c r="W149" s="25">
        <f t="shared" si="48"/>
        <v>0</v>
      </c>
      <c r="X149" s="14"/>
      <c r="Y149" s="15">
        <f>[1]SPA!$AB247/[1]SPA!$F247*1000</f>
        <v>11205.418077624381</v>
      </c>
      <c r="Z149" s="25">
        <f t="shared" si="49"/>
        <v>0</v>
      </c>
      <c r="AA149" s="14"/>
      <c r="AC149" s="14"/>
      <c r="AE149" s="199">
        <f>[5]RMWh!$I127</f>
        <v>19278687</v>
      </c>
      <c r="AF149" s="199">
        <f>[5]RMWh!$O127</f>
        <v>18469148</v>
      </c>
      <c r="AG149" s="25"/>
      <c r="AJ149" s="199">
        <f>[5]CMWh!$I127</f>
        <v>11431793</v>
      </c>
      <c r="AK149" s="199">
        <f>[5]CMWh!$O127</f>
        <v>11295079</v>
      </c>
      <c r="AL149" s="25"/>
      <c r="AO149" s="199">
        <f>[5]SPAMWh!$I127</f>
        <v>2859952</v>
      </c>
      <c r="AP149" s="199">
        <f>[5]SPAMWh!$O127</f>
        <v>2830727</v>
      </c>
      <c r="AQ149" s="25"/>
      <c r="AT149" s="14">
        <f t="shared" si="52"/>
        <v>14737.98691991025</v>
      </c>
      <c r="AU149" s="14">
        <f t="shared" si="52"/>
        <v>14119.118259759422</v>
      </c>
      <c r="AX149" s="14"/>
      <c r="AY149" s="14">
        <f t="shared" si="50"/>
        <v>75502.938791999346</v>
      </c>
      <c r="AZ149" s="14">
        <f t="shared" si="50"/>
        <v>74599.99130388358</v>
      </c>
      <c r="BD149" s="15">
        <f>SUM(TOTAL_PEF_C!O138:O149)</f>
        <v>0</v>
      </c>
      <c r="BI149" s="15">
        <f>SUM('Billing Mo'!AH138:AH149)</f>
        <v>1040533</v>
      </c>
      <c r="BN149" s="199">
        <f>[5]TMWh!$I127</f>
        <v>37468455</v>
      </c>
      <c r="BO149" s="199">
        <f>[5]TMWh!$O127</f>
        <v>36492977</v>
      </c>
      <c r="BR149" s="14"/>
      <c r="BS149" s="14">
        <f t="shared" si="51"/>
        <v>148396.12745331196</v>
      </c>
      <c r="BT149" s="14">
        <f t="shared" si="51"/>
        <v>146879.71150478447</v>
      </c>
      <c r="BX149" s="199">
        <f>[3]RC!$I127</f>
        <v>1308095</v>
      </c>
      <c r="CC149" s="199">
        <f>[3]CC!$I127</f>
        <v>151408.58333333334</v>
      </c>
    </row>
    <row r="150" spans="1:81">
      <c r="A150" s="2">
        <v>2003</v>
      </c>
      <c r="B150" s="2">
        <v>4</v>
      </c>
      <c r="C150" s="14">
        <f t="shared" si="42"/>
        <v>0</v>
      </c>
      <c r="D150" s="14">
        <f t="shared" si="42"/>
        <v>0</v>
      </c>
      <c r="E150" s="14">
        <f t="shared" si="43"/>
        <v>0</v>
      </c>
      <c r="G150" s="200">
        <f>[4]FCST!$D90</f>
        <v>1329175</v>
      </c>
      <c r="H150" s="200">
        <f>[4]FCST!$E90</f>
        <v>154125</v>
      </c>
      <c r="I150" s="200">
        <f>[4]FCST!$H90</f>
        <v>19627</v>
      </c>
      <c r="J150" s="15"/>
      <c r="K150" s="199"/>
      <c r="L150" s="199"/>
      <c r="M150" s="199"/>
      <c r="N150" s="15"/>
      <c r="O150" s="15"/>
      <c r="P150" s="15"/>
      <c r="Q150" s="199"/>
      <c r="S150" s="15">
        <f>[1]RESID!$AB248/[1]RESID!$U248*1000</f>
        <v>951.88970602065194</v>
      </c>
      <c r="T150" s="25">
        <f t="shared" si="47"/>
        <v>0</v>
      </c>
      <c r="U150" s="14"/>
      <c r="V150" s="15">
        <f>[1]COML!$AB248/[1]COML!$J248*1000</f>
        <v>5671.9870235198705</v>
      </c>
      <c r="W150" s="25">
        <f t="shared" si="48"/>
        <v>0</v>
      </c>
      <c r="X150" s="14"/>
      <c r="Y150" s="15">
        <f>[1]SPA!$AB248/[1]SPA!$F248*1000</f>
        <v>11207.294832826747</v>
      </c>
      <c r="Z150" s="25">
        <f t="shared" si="49"/>
        <v>0</v>
      </c>
      <c r="AA150" s="14"/>
      <c r="AC150" s="14"/>
      <c r="AE150" s="199">
        <f>[5]RMWh!$I128</f>
        <v>19265412</v>
      </c>
      <c r="AF150" s="199">
        <f>[5]RMWh!$O128</f>
        <v>18483232</v>
      </c>
      <c r="AG150" s="25"/>
      <c r="AJ150" s="199">
        <f>[5]CMWh!$I128</f>
        <v>11413366</v>
      </c>
      <c r="AK150" s="199">
        <f>[5]CMWh!$O128</f>
        <v>11305907</v>
      </c>
      <c r="AL150" s="25"/>
      <c r="AO150" s="199">
        <f>[5]SPAMWh!$I128</f>
        <v>2860644</v>
      </c>
      <c r="AP150" s="199">
        <f>[5]SPAMWh!$O128</f>
        <v>2837391</v>
      </c>
      <c r="AQ150" s="25"/>
      <c r="AT150" s="14">
        <f t="shared" si="52"/>
        <v>14698.117685549278</v>
      </c>
      <c r="AU150" s="14">
        <f t="shared" si="52"/>
        <v>14101.37084767823</v>
      </c>
      <c r="AX150" s="14"/>
      <c r="AY150" s="14">
        <f t="shared" si="50"/>
        <v>75172.91587309778</v>
      </c>
      <c r="AZ150" s="14">
        <f t="shared" si="50"/>
        <v>74465.148649405193</v>
      </c>
      <c r="BD150" s="15">
        <f>SUM(TOTAL_PEF_C!O139:O150)</f>
        <v>0</v>
      </c>
      <c r="BI150" s="15">
        <f>SUM('Billing Mo'!AH139:AH150)</f>
        <v>1036758</v>
      </c>
      <c r="BN150" s="199">
        <f>[5]TMWh!$I128</f>
        <v>37449551</v>
      </c>
      <c r="BO150" s="199">
        <f>[5]TMWh!$O128</f>
        <v>36536659</v>
      </c>
      <c r="BR150" s="14"/>
      <c r="BS150" s="14">
        <f t="shared" si="51"/>
        <v>148083.06659649548</v>
      </c>
      <c r="BT150" s="14">
        <f t="shared" si="51"/>
        <v>146879.36017669339</v>
      </c>
      <c r="BX150" s="199">
        <f>[3]RC!$I128</f>
        <v>1310740.0833333333</v>
      </c>
      <c r="CC150" s="199">
        <f>[3]CC!$I128</f>
        <v>151828.16666666666</v>
      </c>
    </row>
    <row r="151" spans="1:81">
      <c r="A151" s="2">
        <v>2003</v>
      </c>
      <c r="B151" s="2">
        <v>5</v>
      </c>
      <c r="C151" s="14">
        <f t="shared" si="42"/>
        <v>0</v>
      </c>
      <c r="D151" s="14">
        <f t="shared" si="42"/>
        <v>0</v>
      </c>
      <c r="E151" s="14">
        <f t="shared" si="43"/>
        <v>0</v>
      </c>
      <c r="G151" s="200">
        <f>[4]FCST!$D91</f>
        <v>1327247</v>
      </c>
      <c r="H151" s="200">
        <f>[4]FCST!$E91</f>
        <v>154246</v>
      </c>
      <c r="I151" s="200">
        <f>[4]FCST!$H91</f>
        <v>19622</v>
      </c>
      <c r="J151" s="15"/>
      <c r="K151" s="199"/>
      <c r="L151" s="199"/>
      <c r="M151" s="199"/>
      <c r="N151" s="15"/>
      <c r="O151" s="15"/>
      <c r="P151" s="15"/>
      <c r="Q151" s="199"/>
      <c r="S151" s="15">
        <f>[1]RESID!$AB249/[1]RESID!$U249*1000</f>
        <v>1064.6006357520491</v>
      </c>
      <c r="T151" s="25">
        <f t="shared" si="47"/>
        <v>0</v>
      </c>
      <c r="U151" s="77"/>
      <c r="V151" s="15">
        <f>[1]COML!$AB249/[1]COML!$J249*1000</f>
        <v>6119.8410331548312</v>
      </c>
      <c r="W151" s="25">
        <f t="shared" si="48"/>
        <v>0</v>
      </c>
      <c r="X151" s="40"/>
      <c r="Y151" s="15">
        <f>[1]SPA!$AB249/[1]SPA!$F249*1000</f>
        <v>12041.301690772052</v>
      </c>
      <c r="Z151" s="25">
        <f t="shared" si="49"/>
        <v>0</v>
      </c>
      <c r="AA151" s="40"/>
      <c r="AC151" s="7"/>
      <c r="AE151" s="199">
        <f>[5]RMWh!$I129</f>
        <v>19231770</v>
      </c>
      <c r="AF151" s="199">
        <f>[5]RMWh!$O129</f>
        <v>18557309</v>
      </c>
      <c r="AG151" s="25"/>
      <c r="AJ151" s="199">
        <f>[5]CMWh!$I129</f>
        <v>11399830</v>
      </c>
      <c r="AK151" s="199">
        <f>[5]CMWh!$O129</f>
        <v>11325653</v>
      </c>
      <c r="AL151" s="25"/>
      <c r="AO151" s="199">
        <f>[5]SPAMWh!$I129</f>
        <v>2862932</v>
      </c>
      <c r="AP151" s="199">
        <f>[5]SPAMWh!$O129</f>
        <v>2849003</v>
      </c>
      <c r="AQ151" s="25"/>
      <c r="AT151" s="14">
        <f t="shared" si="52"/>
        <v>14642.283970845783</v>
      </c>
      <c r="AU151" s="14">
        <f t="shared" si="52"/>
        <v>14128.77692031114</v>
      </c>
      <c r="AX151" s="14"/>
      <c r="AY151" s="14">
        <f t="shared" si="50"/>
        <v>74932.247748986381</v>
      </c>
      <c r="AZ151" s="14">
        <f t="shared" si="50"/>
        <v>74444.674746469973</v>
      </c>
      <c r="BD151" s="15">
        <f>SUM(TOTAL_PEF_C!O140:O151)</f>
        <v>0</v>
      </c>
      <c r="BI151" s="15">
        <f>SUM('Billing Mo'!AH140:AH151)</f>
        <v>1010815</v>
      </c>
      <c r="BN151" s="199">
        <f>[5]TMWh!$I129</f>
        <v>37358243</v>
      </c>
      <c r="BO151" s="199">
        <f>[5]TMWh!$O129</f>
        <v>36595676</v>
      </c>
      <c r="BR151" s="14"/>
      <c r="BS151" s="14">
        <f t="shared" si="51"/>
        <v>147888.90419450373</v>
      </c>
      <c r="BT151" s="14">
        <f t="shared" si="51"/>
        <v>147169.38150010331</v>
      </c>
      <c r="BX151" s="199">
        <f>[3]RC!$I129</f>
        <v>1313440.5833333333</v>
      </c>
      <c r="CC151" s="199">
        <f>[3]CC!$I129</f>
        <v>152135.16666666666</v>
      </c>
    </row>
    <row r="152" spans="1:81">
      <c r="A152" s="2">
        <v>2003</v>
      </c>
      <c r="B152" s="2">
        <v>6</v>
      </c>
      <c r="C152" s="14">
        <f t="shared" si="42"/>
        <v>0</v>
      </c>
      <c r="D152" s="14">
        <f t="shared" si="42"/>
        <v>0</v>
      </c>
      <c r="E152" s="14">
        <f t="shared" si="43"/>
        <v>0</v>
      </c>
      <c r="G152" s="200">
        <f>[4]FCST!$D92</f>
        <v>1328067</v>
      </c>
      <c r="H152" s="200">
        <f>[4]FCST!$E92</f>
        <v>154196</v>
      </c>
      <c r="I152" s="200">
        <f>[4]FCST!$H92</f>
        <v>19586</v>
      </c>
      <c r="J152" s="15"/>
      <c r="K152" s="199"/>
      <c r="L152" s="199"/>
      <c r="M152" s="199"/>
      <c r="N152" s="15"/>
      <c r="O152" s="15"/>
      <c r="P152" s="15"/>
      <c r="Q152" s="199"/>
      <c r="S152" s="15">
        <f>[1]RESID!$AB250/[1]RESID!$U250*1000</f>
        <v>1359.8425380647211</v>
      </c>
      <c r="T152" s="25">
        <f t="shared" si="47"/>
        <v>0</v>
      </c>
      <c r="U152" s="77"/>
      <c r="V152" s="15">
        <f>[1]COML!$AB250/[1]COML!$J250*1000</f>
        <v>6908.875716620405</v>
      </c>
      <c r="W152" s="25">
        <f t="shared" si="48"/>
        <v>0</v>
      </c>
      <c r="X152" s="40"/>
      <c r="Y152" s="15">
        <f>[1]SPA!$AB250/[1]SPA!$F250*1000</f>
        <v>13363.720834193682</v>
      </c>
      <c r="Z152" s="25">
        <f t="shared" si="49"/>
        <v>0</v>
      </c>
      <c r="AA152" s="40"/>
      <c r="AC152" s="7"/>
      <c r="AE152" s="199">
        <f>[5]RMWh!$I130</f>
        <v>19409737</v>
      </c>
      <c r="AF152" s="199">
        <f>[5]RMWh!$O130</f>
        <v>18653394</v>
      </c>
      <c r="AG152" s="25"/>
      <c r="AJ152" s="199">
        <f>[5]CMWh!$I130</f>
        <v>11481320</v>
      </c>
      <c r="AK152" s="199">
        <f>[5]CMWh!$O130</f>
        <v>11384741</v>
      </c>
      <c r="AL152" s="25"/>
      <c r="AO152" s="199">
        <f>[5]SPAMWh!$I130</f>
        <v>2882563</v>
      </c>
      <c r="AP152" s="199">
        <f>[5]SPAMWh!$O130</f>
        <v>2862570</v>
      </c>
      <c r="AQ152" s="25"/>
      <c r="AT152" s="14">
        <f t="shared" si="52"/>
        <v>14747.199675116537</v>
      </c>
      <c r="AU152" s="14">
        <f t="shared" si="52"/>
        <v>14172.542674669974</v>
      </c>
      <c r="AX152" s="14"/>
      <c r="AY152" s="14">
        <f t="shared" si="50"/>
        <v>75305.080048907679</v>
      </c>
      <c r="AZ152" s="14">
        <f t="shared" si="50"/>
        <v>74671.625940317084</v>
      </c>
      <c r="BD152" s="15">
        <f>SUM(TOTAL_PEF_C!O141:O152)</f>
        <v>0</v>
      </c>
      <c r="BI152" s="15">
        <f>SUM('Billing Mo'!AH141:AH152)</f>
        <v>1051897</v>
      </c>
      <c r="BN152" s="199">
        <f>[5]TMWh!$I130</f>
        <v>37681712</v>
      </c>
      <c r="BO152" s="199">
        <f>[5]TMWh!$O130</f>
        <v>36808797</v>
      </c>
      <c r="BR152" s="14"/>
      <c r="BS152" s="14">
        <f t="shared" si="51"/>
        <v>148604.87176182496</v>
      </c>
      <c r="BT152" s="14">
        <f t="shared" si="51"/>
        <v>147574.17192937233</v>
      </c>
      <c r="BX152" s="199">
        <f>[3]RC!$I130</f>
        <v>1316164.25</v>
      </c>
      <c r="CC152" s="199">
        <f>[3]CC!$I130</f>
        <v>152464.08333333334</v>
      </c>
    </row>
    <row r="153" spans="1:81">
      <c r="A153" s="2">
        <v>2003</v>
      </c>
      <c r="B153" s="2">
        <v>7</v>
      </c>
      <c r="C153" s="14">
        <f t="shared" si="42"/>
        <v>0</v>
      </c>
      <c r="D153" s="14">
        <f t="shared" si="42"/>
        <v>0</v>
      </c>
      <c r="E153" s="14">
        <f t="shared" si="43"/>
        <v>0</v>
      </c>
      <c r="G153" s="200">
        <f>[4]FCST!$D93</f>
        <v>1330368</v>
      </c>
      <c r="H153" s="200">
        <f>[4]FCST!$E93</f>
        <v>154625</v>
      </c>
      <c r="I153" s="200">
        <f>[4]FCST!$H93</f>
        <v>19682</v>
      </c>
      <c r="J153" s="15"/>
      <c r="K153" s="199"/>
      <c r="L153" s="199"/>
      <c r="M153" s="199"/>
      <c r="N153" s="15"/>
      <c r="O153" s="15"/>
      <c r="P153" s="15"/>
      <c r="Q153" s="199"/>
      <c r="S153" s="15">
        <f>[1]RESID!$AB251/[1]RESID!$U251*1000</f>
        <v>1450.2333189012363</v>
      </c>
      <c r="T153" s="25">
        <f t="shared" si="47"/>
        <v>0</v>
      </c>
      <c r="U153" s="77"/>
      <c r="V153" s="15">
        <f>[1]COML!$AB251/[1]COML!$J251*1000</f>
        <v>7136.8019401778492</v>
      </c>
      <c r="W153" s="25">
        <f t="shared" si="48"/>
        <v>0</v>
      </c>
      <c r="X153" s="40"/>
      <c r="Y153" s="15">
        <f>[1]SPA!$AB251/[1]SPA!$F251*1000</f>
        <v>12826.647853255394</v>
      </c>
      <c r="Z153" s="25">
        <f t="shared" si="49"/>
        <v>0</v>
      </c>
      <c r="AA153" s="40"/>
      <c r="AC153" s="7"/>
      <c r="AE153" s="199">
        <f>[5]RMWh!$I131</f>
        <v>19583117</v>
      </c>
      <c r="AF153" s="199">
        <f>[5]RMWh!$O131</f>
        <v>18722504</v>
      </c>
      <c r="AG153" s="25"/>
      <c r="AJ153" s="199">
        <f>[5]CMWh!$I131</f>
        <v>11545159</v>
      </c>
      <c r="AK153" s="199">
        <f>[5]CMWh!$O131</f>
        <v>11422083</v>
      </c>
      <c r="AL153" s="25"/>
      <c r="AO153" s="199">
        <f>[5]SPAMWh!$I131</f>
        <v>2901604</v>
      </c>
      <c r="AP153" s="199">
        <f>[5]SPAMWh!$O131</f>
        <v>2872856</v>
      </c>
      <c r="AQ153" s="25"/>
      <c r="AT153" s="14">
        <f t="shared" si="52"/>
        <v>14847.27913654347</v>
      </c>
      <c r="AU153" s="14">
        <f t="shared" si="52"/>
        <v>14194.790493415918</v>
      </c>
      <c r="AX153" s="14"/>
      <c r="AY153" s="14">
        <f t="shared" si="50"/>
        <v>75542.944760186903</v>
      </c>
      <c r="AZ153" s="14">
        <f t="shared" si="50"/>
        <v>74737.626836951298</v>
      </c>
      <c r="BD153" s="15">
        <f>SUM(TOTAL_PEF_C!O142:O153)</f>
        <v>0</v>
      </c>
      <c r="BI153" s="15">
        <f>SUM('Billing Mo'!AH142:AH153)</f>
        <v>1072813</v>
      </c>
      <c r="BN153" s="199">
        <f>[5]TMWh!$I131</f>
        <v>37939139</v>
      </c>
      <c r="BO153" s="199">
        <f>[5]TMWh!$O131</f>
        <v>36926702</v>
      </c>
      <c r="BR153" s="14"/>
      <c r="BS153" s="14">
        <f t="shared" si="51"/>
        <v>149238.99327938553</v>
      </c>
      <c r="BT153" s="14">
        <f t="shared" si="51"/>
        <v>147760.38952132766</v>
      </c>
      <c r="BX153" s="199">
        <f>[3]RC!$I131</f>
        <v>1318970.0833333333</v>
      </c>
      <c r="CC153" s="199">
        <f>[3]CC!$I131</f>
        <v>152829.08333333334</v>
      </c>
    </row>
    <row r="154" spans="1:81">
      <c r="A154" s="2">
        <v>2003</v>
      </c>
      <c r="B154" s="2">
        <v>8</v>
      </c>
      <c r="C154" s="14">
        <f t="shared" si="42"/>
        <v>0</v>
      </c>
      <c r="D154" s="14">
        <f t="shared" si="42"/>
        <v>0</v>
      </c>
      <c r="E154" s="14">
        <f t="shared" si="43"/>
        <v>0</v>
      </c>
      <c r="G154" s="200">
        <f>[4]FCST!$D94</f>
        <v>1332916</v>
      </c>
      <c r="H154" s="200">
        <f>[4]FCST!$E94</f>
        <v>154824</v>
      </c>
      <c r="I154" s="200">
        <f>[4]FCST!$H94</f>
        <v>19868</v>
      </c>
      <c r="J154" s="15"/>
      <c r="K154" s="199"/>
      <c r="L154" s="199"/>
      <c r="M154" s="199"/>
      <c r="N154" s="15"/>
      <c r="O154" s="15"/>
      <c r="P154" s="15"/>
      <c r="Q154" s="199"/>
      <c r="S154" s="15">
        <f>[1]RESID!$AB252/[1]RESID!$U252*1000</f>
        <v>1495.8159403893419</v>
      </c>
      <c r="T154" s="25">
        <f t="shared" si="47"/>
        <v>0</v>
      </c>
      <c r="U154" s="77"/>
      <c r="V154" s="15">
        <f>[1]COML!$AB252/[1]COML!$J252*1000</f>
        <v>7204.767994626156</v>
      </c>
      <c r="W154" s="25">
        <f t="shared" si="48"/>
        <v>0</v>
      </c>
      <c r="X154" s="40"/>
      <c r="Y154" s="15">
        <f>[1]SPA!$AB252/[1]SPA!$F252*1000</f>
        <v>12928.999492127983</v>
      </c>
      <c r="Z154" s="25">
        <f t="shared" si="49"/>
        <v>0</v>
      </c>
      <c r="AA154" s="40"/>
      <c r="AC154" s="7"/>
      <c r="AE154" s="199">
        <f>[5]RMWh!$I132</f>
        <v>19617363</v>
      </c>
      <c r="AF154" s="199">
        <f>[5]RMWh!$O132</f>
        <v>18812278</v>
      </c>
      <c r="AG154" s="25"/>
      <c r="AJ154" s="199">
        <f>[5]CMWh!$I132</f>
        <v>11567740</v>
      </c>
      <c r="AK154" s="199">
        <f>[5]CMWh!$O132</f>
        <v>11457912</v>
      </c>
      <c r="AL154" s="25"/>
      <c r="AO154" s="199">
        <f>[5]SPAMWh!$I132</f>
        <v>2900022</v>
      </c>
      <c r="AP154" s="199">
        <f>[5]SPAMWh!$O132</f>
        <v>2875674</v>
      </c>
      <c r="AQ154" s="25"/>
      <c r="AT154" s="14">
        <f t="shared" si="52"/>
        <v>14841.935592068812</v>
      </c>
      <c r="AU154" s="14">
        <f t="shared" si="52"/>
        <v>14232.831314590707</v>
      </c>
      <c r="AX154" s="14"/>
      <c r="AY154" s="14">
        <f t="shared" si="50"/>
        <v>75552.647907255203</v>
      </c>
      <c r="AZ154" s="14">
        <f t="shared" si="50"/>
        <v>74835.32574974146</v>
      </c>
      <c r="BD154" s="15">
        <f>SUM(TOTAL_PEF_C!O143:O154)</f>
        <v>0</v>
      </c>
      <c r="BI154" s="15">
        <f>SUM('Billing Mo'!AH143:AH154)</f>
        <v>1093737</v>
      </c>
      <c r="BN154" s="199">
        <f>[5]TMWh!$I132</f>
        <v>38021550</v>
      </c>
      <c r="BO154" s="199">
        <f>[5]TMWh!$O132</f>
        <v>37082289</v>
      </c>
      <c r="BR154" s="14"/>
      <c r="BS154" s="14">
        <f t="shared" si="51"/>
        <v>148691.75322483477</v>
      </c>
      <c r="BT154" s="14">
        <f t="shared" si="51"/>
        <v>147443.36724448073</v>
      </c>
      <c r="BX154" s="199">
        <f>[3]RC!$I132</f>
        <v>1321752.3333333333</v>
      </c>
      <c r="CC154" s="199">
        <f>[3]CC!$I132</f>
        <v>153108.33333333334</v>
      </c>
    </row>
    <row r="155" spans="1:81">
      <c r="A155" s="2">
        <v>2003</v>
      </c>
      <c r="B155" s="2">
        <v>9</v>
      </c>
      <c r="C155" s="14">
        <f t="shared" si="42"/>
        <v>0</v>
      </c>
      <c r="D155" s="14">
        <f t="shared" si="42"/>
        <v>0</v>
      </c>
      <c r="E155" s="14">
        <f t="shared" si="43"/>
        <v>0</v>
      </c>
      <c r="G155" s="200">
        <f>[4]FCST!$D95</f>
        <v>1334628</v>
      </c>
      <c r="H155" s="200">
        <f>[4]FCST!$E95</f>
        <v>155151</v>
      </c>
      <c r="I155" s="200">
        <f>[4]FCST!$H95</f>
        <v>19860</v>
      </c>
      <c r="J155" s="15"/>
      <c r="K155" s="199"/>
      <c r="L155" s="199"/>
      <c r="M155" s="199"/>
      <c r="N155" s="15"/>
      <c r="O155" s="15"/>
      <c r="P155" s="15"/>
      <c r="Q155" s="199"/>
      <c r="S155" s="15">
        <f>[1]RESID!$AB253/[1]RESID!$U253*1000</f>
        <v>1499.0139574473187</v>
      </c>
      <c r="T155" s="25">
        <f t="shared" si="47"/>
        <v>0</v>
      </c>
      <c r="U155" s="77"/>
      <c r="V155" s="15">
        <f>[1]COML!$AB253/[1]COML!$J253*1000</f>
        <v>7396.2720188719377</v>
      </c>
      <c r="W155" s="25">
        <f t="shared" si="48"/>
        <v>0</v>
      </c>
      <c r="X155" s="40"/>
      <c r="Y155" s="15">
        <f>[1]SPA!$AB253/[1]SPA!$F253*1000</f>
        <v>15198.215264968343</v>
      </c>
      <c r="Z155" s="25">
        <f t="shared" si="49"/>
        <v>0</v>
      </c>
      <c r="AA155" s="40"/>
      <c r="AC155" s="7"/>
      <c r="AE155" s="199">
        <f>[5]RMWh!$I133</f>
        <v>19688464</v>
      </c>
      <c r="AF155" s="199">
        <f>[5]RMWh!$O133</f>
        <v>18887591</v>
      </c>
      <c r="AG155" s="25"/>
      <c r="AJ155" s="199">
        <f>[5]CMWh!$I133</f>
        <v>11635252</v>
      </c>
      <c r="AK155" s="199">
        <f>[5]CMWh!$O133</f>
        <v>11524195</v>
      </c>
      <c r="AL155" s="25"/>
      <c r="AO155" s="199">
        <f>[5]SPAMWh!$I133</f>
        <v>2931018</v>
      </c>
      <c r="AP155" s="199">
        <f>[5]SPAMWh!$O133</f>
        <v>2907880</v>
      </c>
      <c r="AQ155" s="25"/>
      <c r="AT155" s="14">
        <f t="shared" si="52"/>
        <v>14864.961223697936</v>
      </c>
      <c r="AU155" s="14">
        <f t="shared" si="52"/>
        <v>14260.295156801776</v>
      </c>
      <c r="AX155" s="14"/>
      <c r="AY155" s="14">
        <f t="shared" si="50"/>
        <v>75852.520512387287</v>
      </c>
      <c r="AZ155" s="14">
        <f t="shared" si="50"/>
        <v>75128.517854727252</v>
      </c>
      <c r="BD155" s="15">
        <f>SUM(TOTAL_PEF_C!O144:O155)</f>
        <v>0</v>
      </c>
      <c r="BI155" s="15">
        <f>SUM('Billing Mo'!AH144:AH155)</f>
        <v>1110081</v>
      </c>
      <c r="BN155" s="199">
        <f>[5]TMWh!$I133</f>
        <v>38211568</v>
      </c>
      <c r="BO155" s="199">
        <f>[5]TMWh!$O133</f>
        <v>37276500</v>
      </c>
      <c r="BR155" s="14"/>
      <c r="BS155" s="14">
        <f t="shared" si="51"/>
        <v>149912.05315852512</v>
      </c>
      <c r="BT155" s="14">
        <f t="shared" si="51"/>
        <v>148728.61959176368</v>
      </c>
      <c r="BX155" s="199">
        <f>[3]RC!$I133</f>
        <v>1324488.0833333333</v>
      </c>
      <c r="CC155" s="199">
        <f>[3]CC!$I133</f>
        <v>153393.08333333334</v>
      </c>
    </row>
    <row r="156" spans="1:81" ht="11.25" customHeight="1">
      <c r="A156" s="2">
        <v>2003</v>
      </c>
      <c r="B156" s="2">
        <v>10</v>
      </c>
      <c r="C156" s="14">
        <f t="shared" si="42"/>
        <v>0</v>
      </c>
      <c r="D156" s="14">
        <f t="shared" si="42"/>
        <v>0</v>
      </c>
      <c r="E156" s="14">
        <f t="shared" si="43"/>
        <v>0</v>
      </c>
      <c r="G156" s="200">
        <f>[4]FCST!$D96</f>
        <v>1337646</v>
      </c>
      <c r="H156" s="200">
        <f>[4]FCST!$E96</f>
        <v>155605</v>
      </c>
      <c r="I156" s="200">
        <f>[4]FCST!$H96</f>
        <v>19882</v>
      </c>
      <c r="J156" s="15"/>
      <c r="K156" s="199"/>
      <c r="L156" s="199"/>
      <c r="M156" s="199"/>
      <c r="N156" s="15"/>
      <c r="O156" s="15"/>
      <c r="P156" s="15"/>
      <c r="Q156" s="199"/>
      <c r="S156" s="15">
        <f>[1]RESID!$AB254/[1]RESID!$U254*1000</f>
        <v>1283.0980692948656</v>
      </c>
      <c r="T156" s="25">
        <f t="shared" si="47"/>
        <v>0</v>
      </c>
      <c r="U156" s="77"/>
      <c r="V156" s="15">
        <f>[1]COML!$AB254/[1]COML!$J254*1000</f>
        <v>6509.6108736865781</v>
      </c>
      <c r="W156" s="25">
        <f t="shared" si="48"/>
        <v>0</v>
      </c>
      <c r="X156" s="40"/>
      <c r="Y156" s="15">
        <f>[1]SPA!$AB254/[1]SPA!$F254*1000</f>
        <v>13859.628944341652</v>
      </c>
      <c r="Z156" s="25">
        <f t="shared" si="49"/>
        <v>0</v>
      </c>
      <c r="AA156" s="40"/>
      <c r="AC156" s="7"/>
      <c r="AE156" s="199">
        <f>[5]RMWh!$I134</f>
        <v>19532318</v>
      </c>
      <c r="AF156" s="199">
        <f>[5]RMWh!$O134</f>
        <v>18960096</v>
      </c>
      <c r="AG156" s="25"/>
      <c r="AJ156" s="199">
        <f>[5]CMWh!$I134</f>
        <v>11581281</v>
      </c>
      <c r="AK156" s="199">
        <f>[5]CMWh!$O134</f>
        <v>11527520</v>
      </c>
      <c r="AL156" s="25"/>
      <c r="AO156" s="199">
        <f>[5]SPAMWh!$I134</f>
        <v>2935002</v>
      </c>
      <c r="AP156" s="199">
        <f>[5]SPAMWh!$O134</f>
        <v>2930231</v>
      </c>
      <c r="AQ156" s="25"/>
      <c r="AT156" s="14">
        <f t="shared" si="52"/>
        <v>14716.041048587498</v>
      </c>
      <c r="AU156" s="14">
        <f t="shared" si="52"/>
        <v>14284.917490139143</v>
      </c>
      <c r="AX156" s="14"/>
      <c r="AY156" s="14">
        <f t="shared" si="50"/>
        <v>75328.956975206966</v>
      </c>
      <c r="AZ156" s="14">
        <f t="shared" si="50"/>
        <v>74979.275445508814</v>
      </c>
      <c r="BD156" s="15">
        <f>SUM(TOTAL_PEF_C!O145:O156)</f>
        <v>0</v>
      </c>
      <c r="BI156" s="15">
        <f>SUM('Billing Mo'!AH145:AH156)</f>
        <v>1133782</v>
      </c>
      <c r="BN156" s="199">
        <f>[5]TMWh!$I134</f>
        <v>38063620</v>
      </c>
      <c r="BO156" s="199">
        <f>[5]TMWh!$O134</f>
        <v>37432866</v>
      </c>
      <c r="BR156" s="14"/>
      <c r="BS156" s="14">
        <f t="shared" si="51"/>
        <v>149687.72153512685</v>
      </c>
      <c r="BT156" s="14">
        <f t="shared" si="51"/>
        <v>149444.39627693483</v>
      </c>
      <c r="BX156" s="199">
        <f>[3]RC!$I134</f>
        <v>1327280.75</v>
      </c>
      <c r="CC156" s="199">
        <f>[3]CC!$I134</f>
        <v>153742.75</v>
      </c>
    </row>
    <row r="157" spans="1:81">
      <c r="A157" s="2">
        <v>2003</v>
      </c>
      <c r="B157" s="2">
        <v>11</v>
      </c>
      <c r="C157" s="14">
        <f t="shared" si="42"/>
        <v>0</v>
      </c>
      <c r="D157" s="14">
        <f t="shared" si="42"/>
        <v>0</v>
      </c>
      <c r="E157" s="14">
        <f t="shared" si="43"/>
        <v>0</v>
      </c>
      <c r="G157" s="200">
        <f>[4]FCST!$D97</f>
        <v>1343487</v>
      </c>
      <c r="H157" s="200">
        <f>[4]FCST!$E97</f>
        <v>156024</v>
      </c>
      <c r="I157" s="200">
        <f>[4]FCST!$H97</f>
        <v>19999</v>
      </c>
      <c r="J157" s="15"/>
      <c r="K157" s="199"/>
      <c r="L157" s="199"/>
      <c r="M157" s="199"/>
      <c r="N157" s="15"/>
      <c r="O157" s="15"/>
      <c r="P157" s="15"/>
      <c r="Q157" s="199"/>
      <c r="S157" s="15">
        <f>[1]RESID!$AB255/[1]RESID!$U255*1000</f>
        <v>994.28129933523735</v>
      </c>
      <c r="T157" s="25">
        <f t="shared" si="47"/>
        <v>0</v>
      </c>
      <c r="U157" s="77"/>
      <c r="V157" s="15">
        <f>[1]COML!$AB255/[1]COML!$J255*1000</f>
        <v>5858.8294108598684</v>
      </c>
      <c r="W157" s="25">
        <f t="shared" si="48"/>
        <v>0</v>
      </c>
      <c r="X157" s="40"/>
      <c r="Y157" s="15">
        <f>[1]SPA!$AB255/[1]SPA!$F255*1000</f>
        <v>12540.386916633426</v>
      </c>
      <c r="Z157" s="25">
        <f t="shared" si="49"/>
        <v>0</v>
      </c>
      <c r="AA157" s="40"/>
      <c r="AC157" s="7"/>
      <c r="AE157" s="199">
        <f>[5]RMWh!$I135</f>
        <v>19439477</v>
      </c>
      <c r="AF157" s="199">
        <f>[5]RMWh!$O135</f>
        <v>18946311</v>
      </c>
      <c r="AG157" s="25"/>
      <c r="AJ157" s="199">
        <f>[5]CMWh!$I135</f>
        <v>11546642</v>
      </c>
      <c r="AK157" s="199">
        <f>[5]CMWh!$O135</f>
        <v>11504815</v>
      </c>
      <c r="AL157" s="25"/>
      <c r="AO157" s="199">
        <f>[5]SPAMWh!$I135</f>
        <v>2936437</v>
      </c>
      <c r="AP157" s="199">
        <f>[5]SPAMWh!$O135</f>
        <v>2936322</v>
      </c>
      <c r="AQ157" s="25"/>
      <c r="AT157" s="14">
        <f t="shared" si="52"/>
        <v>14615.79920930459</v>
      </c>
      <c r="AU157" s="14">
        <f t="shared" si="52"/>
        <v>14245.006557174293</v>
      </c>
      <c r="AX157" s="14"/>
      <c r="AY157" s="14">
        <f t="shared" si="50"/>
        <v>74943.115911653906</v>
      </c>
      <c r="AZ157" s="14">
        <f t="shared" si="50"/>
        <v>74671.639086682902</v>
      </c>
      <c r="BD157" s="15">
        <f>SUM(TOTAL_PEF_C!O146:O157)</f>
        <v>0</v>
      </c>
      <c r="BI157" s="15">
        <f>SUM('Billing Mo'!AH146:AH157)</f>
        <v>1156168</v>
      </c>
      <c r="BN157" s="199">
        <f>[5]TMWh!$I135</f>
        <v>37992549</v>
      </c>
      <c r="BO157" s="199">
        <f>[5]TMWh!$O135</f>
        <v>37457441</v>
      </c>
      <c r="BR157" s="14"/>
      <c r="BS157" s="14">
        <f t="shared" si="51"/>
        <v>149377.44919328173</v>
      </c>
      <c r="BT157" s="14">
        <f t="shared" si="51"/>
        <v>149371.59910807398</v>
      </c>
      <c r="BX157" s="199">
        <f>[3]RC!$I135</f>
        <v>1330031.75</v>
      </c>
      <c r="CC157" s="199">
        <f>[3]CC!$I135</f>
        <v>154072.08333333334</v>
      </c>
    </row>
    <row r="158" spans="1:81">
      <c r="A158" s="2">
        <v>2003</v>
      </c>
      <c r="B158" s="2">
        <v>12</v>
      </c>
      <c r="C158" s="14">
        <f t="shared" si="42"/>
        <v>0</v>
      </c>
      <c r="D158" s="14">
        <f t="shared" si="42"/>
        <v>0</v>
      </c>
      <c r="E158" s="14">
        <f t="shared" si="43"/>
        <v>0</v>
      </c>
      <c r="G158" s="200">
        <f>[4]FCST!$D98</f>
        <v>1347450</v>
      </c>
      <c r="H158" s="200">
        <f>[4]FCST!$E98</f>
        <v>155830</v>
      </c>
      <c r="I158" s="200">
        <f>[4]FCST!$H98</f>
        <v>20234</v>
      </c>
      <c r="J158" s="15"/>
      <c r="K158" s="199"/>
      <c r="L158" s="199"/>
      <c r="M158" s="199"/>
      <c r="N158" s="15"/>
      <c r="O158" s="15"/>
      <c r="P158" s="15"/>
      <c r="Q158" s="199"/>
      <c r="S158" s="15">
        <f>[1]RESID!$AB256/[1]RESID!$U256*1000</f>
        <v>1001.243088797358</v>
      </c>
      <c r="T158" s="25">
        <f t="shared" si="47"/>
        <v>0</v>
      </c>
      <c r="U158" s="77"/>
      <c r="V158" s="15">
        <f>[1]COML!$AB256/[1]COML!$J256*1000</f>
        <v>5705.0503754090996</v>
      </c>
      <c r="W158" s="25">
        <f t="shared" si="48"/>
        <v>0</v>
      </c>
      <c r="X158" s="40"/>
      <c r="Y158" s="15">
        <f>[1]SPA!$AB256/[1]SPA!$F256*1000</f>
        <v>11637.531498591828</v>
      </c>
      <c r="Z158" s="25">
        <f t="shared" si="49"/>
        <v>0</v>
      </c>
      <c r="AA158" s="40"/>
      <c r="AC158" s="7"/>
      <c r="AE158" s="199">
        <f>[5]RMWh!$I136</f>
        <v>19444092</v>
      </c>
      <c r="AF158" s="199">
        <f>[5]RMWh!$O136</f>
        <v>18951107</v>
      </c>
      <c r="AG158" s="25"/>
      <c r="AJ158" s="199">
        <f>[5]CMWh!$I136</f>
        <v>11571376</v>
      </c>
      <c r="AK158" s="199">
        <f>[5]CMWh!$O136</f>
        <v>11502716</v>
      </c>
      <c r="AL158" s="25"/>
      <c r="AO158" s="199">
        <f>[5]SPAMWh!$I136</f>
        <v>2948144</v>
      </c>
      <c r="AP158" s="199">
        <f>[5]SPAMWh!$O136</f>
        <v>2943413</v>
      </c>
      <c r="AQ158" s="25"/>
      <c r="AT158" s="14">
        <f t="shared" si="52"/>
        <v>14590.855045023402</v>
      </c>
      <c r="AU158" s="14">
        <f t="shared" si="52"/>
        <v>14220.918887841526</v>
      </c>
      <c r="AX158" s="14"/>
      <c r="AY158" s="14">
        <f t="shared" ref="AY158:AZ173" si="53">AJ158/AVERAGE($H147:$H158)*1000</f>
        <v>74952.033487980443</v>
      </c>
      <c r="AZ158" s="14">
        <f t="shared" si="53"/>
        <v>74507.297562081498</v>
      </c>
      <c r="BD158" s="15">
        <f>SUM(TOTAL_PEF_C!O147:O158)</f>
        <v>0</v>
      </c>
      <c r="BI158" s="15">
        <f>SUM('Billing Mo'!AH147:AH158)</f>
        <v>1134003</v>
      </c>
      <c r="BN158" s="199">
        <f>[5]TMWh!$I136</f>
        <v>38012566</v>
      </c>
      <c r="BO158" s="199">
        <f>[5]TMWh!$O136</f>
        <v>37446190</v>
      </c>
      <c r="BR158" s="14"/>
      <c r="BS158" s="14">
        <f t="shared" ref="BS158:BT173" si="54">AO158/AVERAGE($I147:$I158)*1000</f>
        <v>149401.08193938268</v>
      </c>
      <c r="BT158" s="14">
        <f t="shared" si="54"/>
        <v>149161.33228039209</v>
      </c>
      <c r="BX158" s="199">
        <f>[3]RC!$I136</f>
        <v>1332621.8333333333</v>
      </c>
      <c r="CC158" s="199">
        <f>[3]CC!$I136</f>
        <v>154383.75</v>
      </c>
    </row>
    <row r="159" spans="1:81">
      <c r="A159" s="2">
        <v>2004</v>
      </c>
      <c r="B159" s="2">
        <v>1</v>
      </c>
      <c r="C159" s="14">
        <f t="shared" si="42"/>
        <v>1191</v>
      </c>
      <c r="D159" s="14">
        <f t="shared" si="42"/>
        <v>0</v>
      </c>
      <c r="E159" s="14">
        <f t="shared" si="43"/>
        <v>11360</v>
      </c>
      <c r="G159" s="200">
        <f>[4]FCST!$D99</f>
        <v>1353786</v>
      </c>
      <c r="H159" s="200">
        <f>[4]FCST!$E99</f>
        <v>156188</v>
      </c>
      <c r="I159" s="200">
        <f>[4]FCST!$H99</f>
        <v>20293</v>
      </c>
      <c r="J159" s="15"/>
      <c r="K159" s="199">
        <f>'Cal Mo'!AE159+'Cal Mo'!AD159</f>
        <v>1612475</v>
      </c>
      <c r="L159" s="199"/>
      <c r="M159" s="199"/>
      <c r="N159" s="15"/>
      <c r="O159" s="15"/>
      <c r="P159" s="15">
        <f>'Cal Mo'!AJ159</f>
        <v>2292.4510722341001</v>
      </c>
      <c r="Q159" s="199">
        <f>'Cal Mo'!AK159</f>
        <v>230518.58090515298</v>
      </c>
      <c r="S159" s="15">
        <f>[1]RESID!$AB257/[1]RESID!$U257*1000</f>
        <v>1122.3996998048435</v>
      </c>
      <c r="T159" s="25">
        <f t="shared" si="47"/>
        <v>1191</v>
      </c>
      <c r="U159" s="77"/>
      <c r="V159" s="15">
        <f>[1]COML!$AB257/[1]COML!$J257*1000</f>
        <v>5597.0497093246595</v>
      </c>
      <c r="W159" s="25">
        <f t="shared" si="48"/>
        <v>0</v>
      </c>
      <c r="X159" s="40"/>
      <c r="Y159" s="15">
        <f>[1]SPA!$AB257/[1]SPA!$F257*1000</f>
        <v>11102.075098814228</v>
      </c>
      <c r="Z159" s="25">
        <f t="shared" si="49"/>
        <v>11360</v>
      </c>
      <c r="AA159" s="40"/>
      <c r="AC159" s="7"/>
      <c r="AE159" s="199">
        <f>[5]RMWh!$I137</f>
        <v>19296428</v>
      </c>
      <c r="AF159" s="199">
        <f>[5]RMWh!$O137</f>
        <v>18967272</v>
      </c>
      <c r="AG159" s="25"/>
      <c r="AJ159" s="199">
        <f>[5]CMWh!$I137</f>
        <v>11608017</v>
      </c>
      <c r="AK159" s="199">
        <f>[5]CMWh!$O137</f>
        <v>11544760</v>
      </c>
      <c r="AL159" s="25"/>
      <c r="AO159" s="199">
        <f>[5]SPAMWh!$I137</f>
        <v>2955739</v>
      </c>
      <c r="AP159" s="199">
        <f>[5]SPAMWh!$O137</f>
        <v>2951623</v>
      </c>
      <c r="AQ159" s="25"/>
      <c r="AT159" s="14">
        <f t="shared" ref="AT159:AU174" si="55">AE159/AVERAGE($G148:$G159)*1000</f>
        <v>14451.67317195557</v>
      </c>
      <c r="AU159" s="14">
        <f t="shared" si="55"/>
        <v>14205.158379964625</v>
      </c>
      <c r="AX159" s="14"/>
      <c r="AY159" s="14">
        <f t="shared" si="53"/>
        <v>75031.297468149889</v>
      </c>
      <c r="AZ159" s="14">
        <f t="shared" si="53"/>
        <v>74622.420156551976</v>
      </c>
      <c r="BD159" s="15">
        <f>SUM(TOTAL_PEF_C!O148:O159)</f>
        <v>0</v>
      </c>
      <c r="BI159" s="15">
        <f>SUM('Billing Mo'!AH148:AH159)</f>
        <v>1173773</v>
      </c>
      <c r="BN159" s="199">
        <f>[5]TMWh!$I137</f>
        <v>37918572</v>
      </c>
      <c r="BO159" s="199">
        <f>[5]TMWh!$O137</f>
        <v>37522043</v>
      </c>
      <c r="BR159" s="14"/>
      <c r="BS159" s="14">
        <f t="shared" si="54"/>
        <v>149246.4559673137</v>
      </c>
      <c r="BT159" s="14">
        <f t="shared" si="54"/>
        <v>149038.62353936199</v>
      </c>
      <c r="BX159" s="199">
        <f>[3]RC!$I137</f>
        <v>1335238.3333333333</v>
      </c>
      <c r="CC159" s="199">
        <f>[3]CC!$I137</f>
        <v>154709</v>
      </c>
    </row>
    <row r="160" spans="1:81">
      <c r="A160" s="2">
        <v>2004</v>
      </c>
      <c r="B160" s="2">
        <v>2</v>
      </c>
      <c r="C160" s="14">
        <f t="shared" si="42"/>
        <v>982</v>
      </c>
      <c r="D160" s="14">
        <f t="shared" si="42"/>
        <v>0</v>
      </c>
      <c r="E160" s="14">
        <f t="shared" si="43"/>
        <v>11589</v>
      </c>
      <c r="G160" s="200">
        <f>[4]FCST!$D100</f>
        <v>1357284</v>
      </c>
      <c r="H160" s="200">
        <f>[4]FCST!$E100</f>
        <v>156889</v>
      </c>
      <c r="I160" s="200">
        <f>[4]FCST!$H100</f>
        <v>20309</v>
      </c>
      <c r="J160" s="15"/>
      <c r="K160" s="199">
        <f>'Cal Mo'!AE160+'Cal Mo'!AD160</f>
        <v>1333367</v>
      </c>
      <c r="L160" s="199"/>
      <c r="M160" s="199"/>
      <c r="N160" s="15"/>
      <c r="O160" s="15"/>
      <c r="P160" s="15">
        <f>'Cal Mo'!AJ160</f>
        <v>2293.6793159274998</v>
      </c>
      <c r="Q160" s="199">
        <f>'Cal Mo'!AK160</f>
        <v>235352.19158065398</v>
      </c>
      <c r="S160" s="15">
        <f>[1]RESID!$AB258/[1]RESID!$U258*1000</f>
        <v>1026.2649526554501</v>
      </c>
      <c r="T160" s="25">
        <f t="shared" si="47"/>
        <v>982</v>
      </c>
      <c r="U160" s="77"/>
      <c r="V160" s="15">
        <f>[1]COML!$AB258/[1]COML!$J258*1000</f>
        <v>5186.10610049143</v>
      </c>
      <c r="W160" s="25">
        <f t="shared" si="48"/>
        <v>0</v>
      </c>
      <c r="X160" s="40"/>
      <c r="Y160" s="15">
        <f>[1]SPA!$AB258/[1]SPA!$F258*1000</f>
        <v>11229.295176458692</v>
      </c>
      <c r="Z160" s="25">
        <f t="shared" si="49"/>
        <v>11589</v>
      </c>
      <c r="AA160" s="40"/>
      <c r="AC160" s="7"/>
      <c r="AE160" s="199">
        <f>[5]RMWh!$I138</f>
        <v>19098992</v>
      </c>
      <c r="AF160" s="199">
        <f>[5]RMWh!$O138</f>
        <v>18995900</v>
      </c>
      <c r="AG160" s="25"/>
      <c r="AJ160" s="199">
        <f>[5]CMWh!$I138</f>
        <v>11622051</v>
      </c>
      <c r="AK160" s="199">
        <f>[5]CMWh!$O138</f>
        <v>11576454</v>
      </c>
      <c r="AL160" s="25"/>
      <c r="AO160" s="199">
        <f>[5]SPAMWh!$I138</f>
        <v>2959088</v>
      </c>
      <c r="AP160" s="199">
        <f>[5]SPAMWh!$O138</f>
        <v>2956602</v>
      </c>
      <c r="AQ160" s="25"/>
      <c r="AT160" s="14">
        <f t="shared" si="55"/>
        <v>14277.303794449797</v>
      </c>
      <c r="AU160" s="14">
        <f t="shared" si="55"/>
        <v>14200.238166966556</v>
      </c>
      <c r="AX160" s="14"/>
      <c r="AY160" s="14">
        <f t="shared" si="53"/>
        <v>74954.014926889198</v>
      </c>
      <c r="AZ160" s="14">
        <f t="shared" si="53"/>
        <v>74659.946503112587</v>
      </c>
      <c r="BD160" s="15">
        <f>SUM(TOTAL_PEF_C!O149:O160)</f>
        <v>0</v>
      </c>
      <c r="BI160" s="15">
        <f>SUM('Billing Mo'!AH149:AH160)</f>
        <v>1151129</v>
      </c>
      <c r="BN160" s="199">
        <f>[5]TMWh!$I138</f>
        <v>37743213</v>
      </c>
      <c r="BO160" s="199">
        <f>[5]TMWh!$O138</f>
        <v>37592038</v>
      </c>
      <c r="BR160" s="14"/>
      <c r="BS160" s="14">
        <f t="shared" si="54"/>
        <v>148936.13737217829</v>
      </c>
      <c r="BT160" s="14">
        <f t="shared" si="54"/>
        <v>148811.01259133118</v>
      </c>
      <c r="BX160" s="199">
        <f>[3]RC!$I138</f>
        <v>1337717</v>
      </c>
      <c r="CC160" s="199">
        <f>[3]CC!$I138</f>
        <v>155055.75</v>
      </c>
    </row>
    <row r="161" spans="1:81">
      <c r="A161" s="2">
        <v>2004</v>
      </c>
      <c r="B161" s="2">
        <v>3</v>
      </c>
      <c r="C161" s="14">
        <f t="shared" si="42"/>
        <v>978</v>
      </c>
      <c r="D161" s="14">
        <f t="shared" si="42"/>
        <v>0</v>
      </c>
      <c r="E161" s="14">
        <f t="shared" si="43"/>
        <v>11334</v>
      </c>
      <c r="G161" s="200">
        <f>[4]FCST!$D101</f>
        <v>1360100</v>
      </c>
      <c r="H161" s="200">
        <f>[4]FCST!$E101</f>
        <v>156811</v>
      </c>
      <c r="I161" s="200">
        <f>[4]FCST!$H101</f>
        <v>20371</v>
      </c>
      <c r="J161" s="15"/>
      <c r="K161" s="199">
        <f>'Cal Mo'!AE161+'Cal Mo'!AD161</f>
        <v>1330643</v>
      </c>
      <c r="L161" s="199"/>
      <c r="M161" s="199"/>
      <c r="N161" s="15"/>
      <c r="O161" s="15"/>
      <c r="P161" s="15">
        <f>'Cal Mo'!AJ161</f>
        <v>2521.3107528164001</v>
      </c>
      <c r="Q161" s="199">
        <f>'Cal Mo'!AK161</f>
        <v>230877.533130828</v>
      </c>
      <c r="S161" s="15">
        <f>[1]RESID!$AB259/[1]RESID!$U259*1000</f>
        <v>935.17829571355048</v>
      </c>
      <c r="T161" s="25">
        <f t="shared" si="47"/>
        <v>978</v>
      </c>
      <c r="U161" s="77"/>
      <c r="V161" s="15">
        <f>[1]COML!$AB259/[1]COML!$J259*1000</f>
        <v>5257.3288863663902</v>
      </c>
      <c r="W161" s="25">
        <f t="shared" si="48"/>
        <v>0</v>
      </c>
      <c r="X161" s="40"/>
      <c r="Y161" s="15">
        <f>[1]SPA!$AB259/[1]SPA!$F259*1000</f>
        <v>10723.272255085845</v>
      </c>
      <c r="Z161" s="25">
        <f t="shared" si="49"/>
        <v>11334</v>
      </c>
      <c r="AA161" s="40"/>
      <c r="AC161" s="7"/>
      <c r="AE161" s="199">
        <f>[5]RMWh!$I139</f>
        <v>19162106</v>
      </c>
      <c r="AF161" s="199">
        <f>[5]RMWh!$O139</f>
        <v>18993563</v>
      </c>
      <c r="AG161" s="25"/>
      <c r="AJ161" s="199">
        <f>[5]CMWh!$I139</f>
        <v>11596429</v>
      </c>
      <c r="AK161" s="199">
        <f>[5]CMWh!$O139</f>
        <v>11578321</v>
      </c>
      <c r="AL161" s="25"/>
      <c r="AO161" s="199">
        <f>[5]SPAMWh!$I139</f>
        <v>2961158</v>
      </c>
      <c r="AP161" s="199">
        <f>[5]SPAMWh!$O139</f>
        <v>2964483</v>
      </c>
      <c r="AQ161" s="25"/>
      <c r="AT161" s="14">
        <f t="shared" si="55"/>
        <v>14298.163790745941</v>
      </c>
      <c r="AU161" s="14">
        <f t="shared" si="55"/>
        <v>14172.402278948453</v>
      </c>
      <c r="AX161" s="14"/>
      <c r="AY161" s="14">
        <f t="shared" si="53"/>
        <v>74634.541762625551</v>
      </c>
      <c r="AZ161" s="14">
        <f t="shared" si="53"/>
        <v>74517.998792178565</v>
      </c>
      <c r="BD161" s="15">
        <f>SUM(TOTAL_PEF_C!O150:O161)</f>
        <v>0</v>
      </c>
      <c r="BI161" s="15">
        <f>SUM('Billing Mo'!AH150:AH161)</f>
        <v>1202605</v>
      </c>
      <c r="BN161" s="199">
        <f>[5]TMWh!$I139</f>
        <v>37833231</v>
      </c>
      <c r="BO161" s="199">
        <f>[5]TMWh!$O139</f>
        <v>37649905</v>
      </c>
      <c r="BR161" s="14"/>
      <c r="BS161" s="14">
        <f t="shared" si="54"/>
        <v>148470.52433220658</v>
      </c>
      <c r="BT161" s="14">
        <f t="shared" si="54"/>
        <v>148637.23765631986</v>
      </c>
      <c r="BX161" s="199">
        <f>[3]RC!$I139</f>
        <v>1340179.5</v>
      </c>
      <c r="CC161" s="199">
        <f>[3]CC!$I139</f>
        <v>155376.16666666666</v>
      </c>
    </row>
    <row r="162" spans="1:81">
      <c r="A162" s="2">
        <v>2004</v>
      </c>
      <c r="B162" s="2">
        <v>4</v>
      </c>
      <c r="C162" s="14">
        <f t="shared" si="42"/>
        <v>1002</v>
      </c>
      <c r="D162" s="14">
        <f t="shared" si="42"/>
        <v>0</v>
      </c>
      <c r="E162" s="14">
        <f t="shared" si="43"/>
        <v>11680</v>
      </c>
      <c r="G162" s="200">
        <f>[4]FCST!$D102</f>
        <v>1360024</v>
      </c>
      <c r="H162" s="200">
        <f>[4]FCST!$E102</f>
        <v>157434</v>
      </c>
      <c r="I162" s="200">
        <f>[4]FCST!$H102</f>
        <v>20344</v>
      </c>
      <c r="J162" s="15"/>
      <c r="K162" s="199">
        <f>'Cal Mo'!AE162+'Cal Mo'!AD162</f>
        <v>1362476</v>
      </c>
      <c r="L162" s="199"/>
      <c r="M162" s="199"/>
      <c r="N162" s="15"/>
      <c r="O162" s="15"/>
      <c r="P162" s="15">
        <f>'Cal Mo'!AJ162</f>
        <v>2282.97558860249</v>
      </c>
      <c r="Q162" s="199">
        <f>'Cal Mo'!AK162</f>
        <v>237612.09954412401</v>
      </c>
      <c r="S162" s="15">
        <f>[1]RESID!$AB260/[1]RESID!$U260*1000</f>
        <v>920.16096774762798</v>
      </c>
      <c r="T162" s="25">
        <f t="shared" si="47"/>
        <v>1002</v>
      </c>
      <c r="U162" s="77"/>
      <c r="V162" s="15">
        <f>[1]COML!$AB260/[1]COML!$J260*1000</f>
        <v>5727.8161007152203</v>
      </c>
      <c r="W162" s="25">
        <f t="shared" si="48"/>
        <v>0</v>
      </c>
      <c r="X162" s="40"/>
      <c r="Y162" s="15">
        <f>[1]SPA!$AB260/[1]SPA!$F260*1000</f>
        <v>11881.009792825156</v>
      </c>
      <c r="Z162" s="25">
        <f t="shared" si="49"/>
        <v>11680</v>
      </c>
      <c r="AA162" s="40"/>
      <c r="AC162" s="7"/>
      <c r="AE162" s="199">
        <f>[5]RMWh!$I140</f>
        <v>19065772</v>
      </c>
      <c r="AF162" s="199">
        <f>[5]RMWh!$O140</f>
        <v>18979776</v>
      </c>
      <c r="AG162" s="25"/>
      <c r="AJ162" s="199">
        <f>[5]CMWh!$I140</f>
        <v>11579643</v>
      </c>
      <c r="AK162" s="199">
        <f>[5]CMWh!$O140</f>
        <v>11605879</v>
      </c>
      <c r="AL162" s="25"/>
      <c r="AO162" s="199">
        <f>[5]SPAMWh!$I140</f>
        <v>2971606</v>
      </c>
      <c r="AP162" s="199">
        <f>[5]SPAMWh!$O140</f>
        <v>2984685</v>
      </c>
      <c r="AQ162" s="25"/>
      <c r="AT162" s="14">
        <f t="shared" si="55"/>
        <v>14199.045578282336</v>
      </c>
      <c r="AU162" s="14">
        <f t="shared" si="55"/>
        <v>14135.000905790188</v>
      </c>
      <c r="AX162" s="14"/>
      <c r="AY162" s="14">
        <f t="shared" si="53"/>
        <v>74394.477421040428</v>
      </c>
      <c r="AZ162" s="14">
        <f t="shared" si="53"/>
        <v>74563.033006874844</v>
      </c>
      <c r="BD162" s="15">
        <f>SUM(TOTAL_PEF_C!O151:O162)</f>
        <v>0</v>
      </c>
      <c r="BI162" s="15">
        <f>SUM('Billing Mo'!AH151:AH162)</f>
        <v>1219572</v>
      </c>
      <c r="BN162" s="199">
        <f>[5]TMWh!$I140</f>
        <v>37768025</v>
      </c>
      <c r="BO162" s="199">
        <f>[5]TMWh!$O140</f>
        <v>37721344</v>
      </c>
      <c r="BR162" s="14"/>
      <c r="BS162" s="14">
        <f t="shared" si="54"/>
        <v>148549.35221828785</v>
      </c>
      <c r="BT162" s="14">
        <f t="shared" si="54"/>
        <v>149203.16600708186</v>
      </c>
      <c r="BX162" s="199">
        <f>[3]RC!$I140</f>
        <v>1342750.25</v>
      </c>
      <c r="CC162" s="199">
        <f>[3]CC!$I140</f>
        <v>155651.91666666666</v>
      </c>
    </row>
    <row r="163" spans="1:81">
      <c r="A163" s="2">
        <v>2004</v>
      </c>
      <c r="B163" s="2">
        <v>5</v>
      </c>
      <c r="C163" s="14">
        <f t="shared" ref="C163:D174" si="56">ROUND(K163/G163*1000,0)</f>
        <v>1338</v>
      </c>
      <c r="D163" s="14">
        <f t="shared" si="56"/>
        <v>0</v>
      </c>
      <c r="E163" s="14">
        <f t="shared" si="43"/>
        <v>13391</v>
      </c>
      <c r="G163" s="200">
        <f>[4]FCST!$D103</f>
        <v>1360024</v>
      </c>
      <c r="H163" s="200">
        <f>[4]FCST!$E103</f>
        <v>157990</v>
      </c>
      <c r="I163" s="200">
        <f>[4]FCST!$H103</f>
        <v>20502</v>
      </c>
      <c r="J163" s="15"/>
      <c r="K163" s="199">
        <f>'Cal Mo'!AE163+'Cal Mo'!AD163</f>
        <v>1819945</v>
      </c>
      <c r="L163" s="199"/>
      <c r="M163" s="199"/>
      <c r="N163" s="15"/>
      <c r="O163" s="15"/>
      <c r="P163" s="15">
        <f>'Cal Mo'!AJ163</f>
        <v>2283.1255886024901</v>
      </c>
      <c r="Q163" s="199">
        <f>'Cal Mo'!AK163</f>
        <v>274543.89697158203</v>
      </c>
      <c r="S163" s="15">
        <f>[1]RESID!$AB261/[1]RESID!$U261*1000</f>
        <v>1037.2221372564015</v>
      </c>
      <c r="T163" s="25">
        <f t="shared" si="47"/>
        <v>1338</v>
      </c>
      <c r="U163" s="77"/>
      <c r="V163" s="15">
        <f>[1]COML!$AB261/[1]COML!$J261*1000</f>
        <v>6048.0093676814986</v>
      </c>
      <c r="W163" s="25">
        <f t="shared" si="48"/>
        <v>0</v>
      </c>
      <c r="X163" s="40"/>
      <c r="Y163" s="15">
        <f>[1]SPA!$AB261/[1]SPA!$F261*1000</f>
        <v>12205.154338963308</v>
      </c>
      <c r="Z163" s="25">
        <f t="shared" si="49"/>
        <v>13391</v>
      </c>
      <c r="AA163" s="40"/>
      <c r="AC163" s="7"/>
      <c r="AE163" s="199">
        <f>[5]RMWh!$I141</f>
        <v>18891129</v>
      </c>
      <c r="AF163" s="199">
        <f>[5]RMWh!$O141</f>
        <v>18977435</v>
      </c>
      <c r="AG163" s="25"/>
      <c r="AJ163" s="199">
        <f>[5]CMWh!$I141</f>
        <v>11540154</v>
      </c>
      <c r="AK163" s="199">
        <f>[5]CMWh!$O141</f>
        <v>11617443</v>
      </c>
      <c r="AL163" s="25"/>
      <c r="AO163" s="199">
        <f>[5]SPAMWh!$I141</f>
        <v>2973044</v>
      </c>
      <c r="AP163" s="199">
        <f>[5]SPAMWh!$O141</f>
        <v>2999717</v>
      </c>
      <c r="AQ163" s="25"/>
      <c r="AT163" s="14">
        <f t="shared" si="55"/>
        <v>14040.420964487314</v>
      </c>
      <c r="AU163" s="14">
        <f t="shared" si="55"/>
        <v>14104.56602282454</v>
      </c>
      <c r="AX163" s="14"/>
      <c r="AY163" s="14">
        <f t="shared" si="53"/>
        <v>73992.460863009459</v>
      </c>
      <c r="AZ163" s="14">
        <f t="shared" si="53"/>
        <v>74488.017794714266</v>
      </c>
      <c r="BD163" s="15">
        <f>SUM(TOTAL_PEF_C!O152:O163)</f>
        <v>0</v>
      </c>
      <c r="BI163" s="15">
        <f>SUM('Billing Mo'!AH152:AH163)</f>
        <v>1256533</v>
      </c>
      <c r="BN163" s="199">
        <f>[5]TMWh!$I141</f>
        <v>37583969</v>
      </c>
      <c r="BO163" s="199">
        <f>[5]TMWh!$O141</f>
        <v>37774237</v>
      </c>
      <c r="BR163" s="14"/>
      <c r="BS163" s="14">
        <f t="shared" si="54"/>
        <v>148078.39621466817</v>
      </c>
      <c r="BT163" s="14">
        <f t="shared" si="54"/>
        <v>149406.89826920684</v>
      </c>
      <c r="BX163" s="199">
        <f>[3]RC!$I141</f>
        <v>1345481.6666666667</v>
      </c>
      <c r="CC163" s="199">
        <f>[3]CC!$I141</f>
        <v>155963.91666666666</v>
      </c>
    </row>
    <row r="164" spans="1:81">
      <c r="A164" s="2">
        <v>2004</v>
      </c>
      <c r="B164" s="2">
        <v>6</v>
      </c>
      <c r="C164" s="14">
        <f t="shared" si="56"/>
        <v>1439</v>
      </c>
      <c r="D164" s="14">
        <f t="shared" si="56"/>
        <v>0</v>
      </c>
      <c r="E164" s="14">
        <f t="shared" si="43"/>
        <v>12448</v>
      </c>
      <c r="G164" s="200">
        <f>[4]FCST!$D104</f>
        <v>1361026</v>
      </c>
      <c r="H164" s="200">
        <f>[4]FCST!$E104</f>
        <v>158350</v>
      </c>
      <c r="I164" s="200">
        <f>[4]FCST!$H104</f>
        <v>20441</v>
      </c>
      <c r="J164" s="15"/>
      <c r="K164" s="199">
        <f>'Cal Mo'!AE164+'Cal Mo'!AD164</f>
        <v>1958004</v>
      </c>
      <c r="L164" s="199"/>
      <c r="M164" s="199"/>
      <c r="N164" s="15"/>
      <c r="O164" s="15"/>
      <c r="P164" s="15">
        <f>'Cal Mo'!AJ164</f>
        <v>2292.89276613725</v>
      </c>
      <c r="Q164" s="199">
        <f>'Cal Mo'!AK164</f>
        <v>254447.37538193501</v>
      </c>
      <c r="S164" s="15">
        <f>[1]RESID!$AB262/[1]RESID!$U262*1000</f>
        <v>1363.3905597688802</v>
      </c>
      <c r="T164" s="25">
        <f t="shared" si="47"/>
        <v>1439</v>
      </c>
      <c r="U164" s="77"/>
      <c r="V164" s="15">
        <f>[1]COML!$AB262/[1]COML!$J262*1000</f>
        <v>6890.723081780865</v>
      </c>
      <c r="W164" s="25">
        <f t="shared" si="48"/>
        <v>0</v>
      </c>
      <c r="X164" s="77"/>
      <c r="Y164" s="15">
        <f>[1]SPA!$AB262/[1]SPA!$F262*1000</f>
        <v>12512.490797546014</v>
      </c>
      <c r="Z164" s="25">
        <f t="shared" si="49"/>
        <v>12448</v>
      </c>
      <c r="AA164" s="77"/>
      <c r="AC164" s="7"/>
      <c r="AE164" s="199">
        <f>[5]RMWh!$I142</f>
        <v>18954016</v>
      </c>
      <c r="AF164" s="199">
        <f>[5]RMWh!$O142</f>
        <v>19027083</v>
      </c>
      <c r="AG164" s="25"/>
      <c r="AJ164" s="199">
        <f>[5]CMWh!$I142</f>
        <v>11568162</v>
      </c>
      <c r="AK164" s="199">
        <f>[5]CMWh!$O142</f>
        <v>11643268</v>
      </c>
      <c r="AL164" s="25"/>
      <c r="AO164" s="199">
        <f>[5]SPAMWh!$I142</f>
        <v>2970480</v>
      </c>
      <c r="AP164" s="199">
        <f>[5]SPAMWh!$O142</f>
        <v>2995777</v>
      </c>
      <c r="AQ164" s="25"/>
      <c r="AT164" s="14">
        <f t="shared" si="55"/>
        <v>14058.462281887358</v>
      </c>
      <c r="AU164" s="14">
        <f t="shared" si="55"/>
        <v>14112.65711128661</v>
      </c>
      <c r="AX164" s="14"/>
      <c r="AY164" s="14">
        <f t="shared" si="53"/>
        <v>74007.778342301433</v>
      </c>
      <c r="AZ164" s="14">
        <f t="shared" si="53"/>
        <v>74488.271976482632</v>
      </c>
      <c r="BD164" s="15">
        <f>SUM(TOTAL_PEF_C!O153:O164)</f>
        <v>0</v>
      </c>
      <c r="BI164" s="15">
        <f>SUM('Billing Mo'!AH153:AH164)</f>
        <v>1242399</v>
      </c>
      <c r="BN164" s="199">
        <f>[5]TMWh!$I142</f>
        <v>37648324</v>
      </c>
      <c r="BO164" s="199">
        <f>[5]TMWh!$O142</f>
        <v>37821794</v>
      </c>
      <c r="BR164" s="14"/>
      <c r="BS164" s="14">
        <f t="shared" si="54"/>
        <v>147427.50790991998</v>
      </c>
      <c r="BT164" s="14">
        <f t="shared" si="54"/>
        <v>148683.02003846393</v>
      </c>
      <c r="BX164" s="199">
        <f>[3]RC!$I142</f>
        <v>1348228.25</v>
      </c>
      <c r="CC164" s="199">
        <f>[3]CC!$I142</f>
        <v>156310.08333333334</v>
      </c>
    </row>
    <row r="165" spans="1:81">
      <c r="A165" s="2">
        <v>2004</v>
      </c>
      <c r="B165" s="2">
        <v>7</v>
      </c>
      <c r="C165" s="14">
        <f t="shared" si="56"/>
        <v>1541</v>
      </c>
      <c r="D165" s="14">
        <f t="shared" si="56"/>
        <v>0</v>
      </c>
      <c r="E165" s="14">
        <f t="shared" si="43"/>
        <v>13232</v>
      </c>
      <c r="G165" s="200">
        <f>[4]FCST!$D105</f>
        <v>1364088</v>
      </c>
      <c r="H165" s="200">
        <f>[4]FCST!$E105</f>
        <v>158585</v>
      </c>
      <c r="I165" s="200">
        <f>[4]FCST!$H105</f>
        <v>20526</v>
      </c>
      <c r="J165" s="15"/>
      <c r="K165" s="199">
        <f>'Cal Mo'!AE165+'Cal Mo'!AD165</f>
        <v>2102729</v>
      </c>
      <c r="L165" s="199"/>
      <c r="M165" s="199"/>
      <c r="N165" s="15"/>
      <c r="O165" s="15"/>
      <c r="P165" s="15">
        <f>'Cal Mo'!AJ165</f>
        <v>2296.0212250724799</v>
      </c>
      <c r="Q165" s="199">
        <f>'Cal Mo'!AK165</f>
        <v>271606.11859231401</v>
      </c>
      <c r="S165" s="15">
        <f>[1]RESID!$AB263/[1]RESID!$U263*1000</f>
        <v>1476.9772917876267</v>
      </c>
      <c r="T165" s="25">
        <f t="shared" si="47"/>
        <v>1541</v>
      </c>
      <c r="U165" s="77"/>
      <c r="V165" s="15">
        <f>[1]COML!$AB263/[1]COML!$J263*1000</f>
        <v>7193.2780527792665</v>
      </c>
      <c r="W165" s="25">
        <f t="shared" si="48"/>
        <v>0</v>
      </c>
      <c r="X165" s="77"/>
      <c r="Y165" s="15">
        <f>[1]SPA!$AB263/[1]SPA!$F263*1000</f>
        <v>12756.357388316152</v>
      </c>
      <c r="Z165" s="25">
        <f t="shared" si="49"/>
        <v>13232</v>
      </c>
      <c r="AA165" s="77"/>
      <c r="AC165" s="7"/>
      <c r="AE165" s="199">
        <f>[5]RMWh!$I143</f>
        <v>19153509</v>
      </c>
      <c r="AF165" s="199">
        <f>[5]RMWh!$O143</f>
        <v>19112466</v>
      </c>
      <c r="AG165" s="25"/>
      <c r="AJ165" s="199">
        <f>[5]CMWh!$I143</f>
        <v>11632901</v>
      </c>
      <c r="AK165" s="199">
        <f>[5]CMWh!$O143</f>
        <v>11680486</v>
      </c>
      <c r="AL165" s="25"/>
      <c r="AO165" s="199">
        <f>[5]SPAMWh!$I143</f>
        <v>2984962</v>
      </c>
      <c r="AP165" s="199">
        <f>[5]SPAMWh!$O143</f>
        <v>3001092</v>
      </c>
      <c r="AQ165" s="25"/>
      <c r="AT165" s="14">
        <f t="shared" si="55"/>
        <v>14176.88137252961</v>
      </c>
      <c r="AU165" s="14">
        <f t="shared" si="55"/>
        <v>14146.502513899957</v>
      </c>
      <c r="AX165" s="14"/>
      <c r="AY165" s="14">
        <f t="shared" si="53"/>
        <v>74265.160950182501</v>
      </c>
      <c r="AZ165" s="14">
        <f t="shared" si="53"/>
        <v>74568.946539333003</v>
      </c>
      <c r="BD165" s="15">
        <f>SUM(TOTAL_PEF_C!O154:O165)</f>
        <v>0</v>
      </c>
      <c r="BI165" s="15">
        <f>SUM('Billing Mo'!AH154:AH165)</f>
        <v>1242121</v>
      </c>
      <c r="BN165" s="199">
        <f>[5]TMWh!$I143</f>
        <v>37924823</v>
      </c>
      <c r="BO165" s="199">
        <f>[5]TMWh!$O143</f>
        <v>37947495</v>
      </c>
      <c r="BR165" s="14"/>
      <c r="BS165" s="14">
        <f t="shared" si="54"/>
        <v>147630.92622893391</v>
      </c>
      <c r="BT165" s="14">
        <f t="shared" si="54"/>
        <v>148428.68741988798</v>
      </c>
      <c r="BX165" s="199">
        <f>[3]RC!$I143</f>
        <v>1351038.25</v>
      </c>
      <c r="CC165" s="199">
        <f>[3]CC!$I143</f>
        <v>156640.08333333334</v>
      </c>
    </row>
    <row r="166" spans="1:81">
      <c r="A166" s="2">
        <v>2004</v>
      </c>
      <c r="B166" s="2">
        <v>8</v>
      </c>
      <c r="C166" s="14">
        <f t="shared" si="56"/>
        <v>1564</v>
      </c>
      <c r="D166" s="14">
        <f t="shared" si="56"/>
        <v>0</v>
      </c>
      <c r="E166" s="14">
        <f t="shared" si="43"/>
        <v>13599</v>
      </c>
      <c r="G166" s="200">
        <f>[4]FCST!$D106</f>
        <v>1365744</v>
      </c>
      <c r="H166" s="200">
        <f>[4]FCST!$E106</f>
        <v>159272</v>
      </c>
      <c r="I166" s="200">
        <f>[4]FCST!$H106</f>
        <v>20543</v>
      </c>
      <c r="J166" s="15"/>
      <c r="K166" s="199">
        <f>'Cal Mo'!AE166+'Cal Mo'!AD166</f>
        <v>2136415</v>
      </c>
      <c r="L166" s="199"/>
      <c r="M166" s="199"/>
      <c r="N166" s="15"/>
      <c r="O166" s="15"/>
      <c r="P166" s="15">
        <f>'Cal Mo'!AJ166</f>
        <v>2284.3547286951798</v>
      </c>
      <c r="Q166" s="199">
        <f>'Cal Mo'!AK166</f>
        <v>279363.64888689201</v>
      </c>
      <c r="R166" s="25"/>
      <c r="S166" s="15">
        <f>[1]RESID!$AB264/[1]RESID!$U264*1000</f>
        <v>1596.5891118686957</v>
      </c>
      <c r="T166" s="25">
        <f t="shared" si="47"/>
        <v>1564</v>
      </c>
      <c r="U166" s="77"/>
      <c r="V166" s="15">
        <f>[1]COML!$AB264/[1]COML!$J264*1000</f>
        <v>7348.6739665477926</v>
      </c>
      <c r="W166" s="25">
        <f t="shared" si="48"/>
        <v>0</v>
      </c>
      <c r="X166" s="77"/>
      <c r="Y166" s="15">
        <f>[1]SPA!$AB264/[1]SPA!$F264*1000</f>
        <v>13912.966946997849</v>
      </c>
      <c r="Z166" s="25">
        <f t="shared" si="49"/>
        <v>13599</v>
      </c>
      <c r="AA166" s="77"/>
      <c r="AC166" s="7"/>
      <c r="AE166" s="199">
        <f>[5]RMWh!$I144</f>
        <v>19269485</v>
      </c>
      <c r="AF166" s="199">
        <f>[5]RMWh!$O144</f>
        <v>19239848</v>
      </c>
      <c r="AG166" s="25"/>
      <c r="AJ166" s="199">
        <f>[5]CMWh!$I144</f>
        <v>11666643</v>
      </c>
      <c r="AK166" s="199">
        <f>[5]CMWh!$O144</f>
        <v>11701868</v>
      </c>
      <c r="AL166" s="25"/>
      <c r="AO166" s="199">
        <f>[5]SPAMWh!$I144</f>
        <v>3010608</v>
      </c>
      <c r="AP166" s="199">
        <f>[5]SPAMWh!$O144</f>
        <v>3022705</v>
      </c>
      <c r="AQ166" s="25"/>
      <c r="AT166" s="14">
        <f t="shared" si="55"/>
        <v>14233.901807952054</v>
      </c>
      <c r="AU166" s="14">
        <f t="shared" si="55"/>
        <v>14212.009673944201</v>
      </c>
      <c r="AX166" s="14"/>
      <c r="AY166" s="14">
        <f t="shared" si="53"/>
        <v>74304.740280522194</v>
      </c>
      <c r="AZ166" s="14">
        <f t="shared" si="53"/>
        <v>74529.0879764602</v>
      </c>
      <c r="BD166" s="15">
        <f>SUM(TOTAL_PEF_C!O155:O166)</f>
        <v>0</v>
      </c>
      <c r="BI166" s="15">
        <f>SUM('Billing Mo'!AH155:AH166)</f>
        <v>1231958</v>
      </c>
      <c r="BN166" s="199">
        <f>[5]TMWh!$I144</f>
        <v>38113993</v>
      </c>
      <c r="BO166" s="199">
        <f>[5]TMWh!$O144</f>
        <v>38131678</v>
      </c>
      <c r="BR166" s="14"/>
      <c r="BS166" s="14">
        <f t="shared" si="54"/>
        <v>148486.23943708284</v>
      </c>
      <c r="BT166" s="14">
        <f t="shared" si="54"/>
        <v>149082.87574392531</v>
      </c>
      <c r="BX166" s="199">
        <f>[3]RC!$I144</f>
        <v>1353773.9166666667</v>
      </c>
      <c r="CC166" s="199">
        <f>[3]CC!$I144</f>
        <v>157010.75</v>
      </c>
    </row>
    <row r="167" spans="1:81">
      <c r="A167" s="2">
        <v>2004</v>
      </c>
      <c r="B167" s="2">
        <v>9</v>
      </c>
      <c r="C167" s="14">
        <f t="shared" si="56"/>
        <v>1369</v>
      </c>
      <c r="D167" s="14">
        <f t="shared" si="56"/>
        <v>0</v>
      </c>
      <c r="E167" s="14">
        <f t="shared" si="43"/>
        <v>13236</v>
      </c>
      <c r="G167" s="200">
        <f>[4]FCST!$D107</f>
        <v>1369122</v>
      </c>
      <c r="H167" s="200">
        <f>[4]FCST!$E107</f>
        <v>159839</v>
      </c>
      <c r="I167" s="200">
        <f>[4]FCST!$H107</f>
        <v>20659</v>
      </c>
      <c r="J167" s="15"/>
      <c r="K167" s="199">
        <f>'Cal Mo'!AE167+'Cal Mo'!AD167</f>
        <v>1873805</v>
      </c>
      <c r="L167" s="199"/>
      <c r="M167" s="199"/>
      <c r="N167" s="15"/>
      <c r="O167" s="15"/>
      <c r="P167" s="15">
        <f>'Cal Mo'!AJ167</f>
        <v>2282.91028425074</v>
      </c>
      <c r="Q167" s="199">
        <f>'Cal Mo'!AK167</f>
        <v>273432.96979629801</v>
      </c>
      <c r="R167" s="25"/>
      <c r="S167" s="15">
        <f>[1]RESID!$AB265/[1]RESID!$U265*1000</f>
        <v>1548.5099209566422</v>
      </c>
      <c r="T167" s="25">
        <f t="shared" si="47"/>
        <v>1369</v>
      </c>
      <c r="U167" s="77"/>
      <c r="V167" s="15">
        <f>[1]COML!$AB265/[1]COML!$J265*1000</f>
        <v>6814.7698621738127</v>
      </c>
      <c r="W167" s="25">
        <f t="shared" si="48"/>
        <v>0</v>
      </c>
      <c r="X167" s="77"/>
      <c r="Y167" s="15">
        <f>[1]SPA!$AB265/[1]SPA!$F265*1000</f>
        <v>13384.837823509568</v>
      </c>
      <c r="Z167" s="25">
        <f t="shared" si="49"/>
        <v>13236</v>
      </c>
      <c r="AA167" s="77"/>
      <c r="AC167" s="7"/>
      <c r="AE167" s="199">
        <f>[5]RMWh!$I145</f>
        <v>19232049</v>
      </c>
      <c r="AF167" s="199">
        <f>[5]RMWh!$O145</f>
        <v>19273945</v>
      </c>
      <c r="AG167" s="25"/>
      <c r="AJ167" s="199">
        <f>[5]CMWh!$I145</f>
        <v>11599581</v>
      </c>
      <c r="AK167" s="199">
        <f>[5]CMWh!$O145</f>
        <v>11633645</v>
      </c>
      <c r="AL167" s="25"/>
      <c r="AO167" s="199">
        <f>[5]SPAMWh!$I145</f>
        <v>2984475</v>
      </c>
      <c r="AP167" s="199">
        <f>[5]SPAMWh!$O145</f>
        <v>2994285</v>
      </c>
      <c r="AQ167" s="25"/>
      <c r="AT167" s="14">
        <f t="shared" si="55"/>
        <v>14176.14819265689</v>
      </c>
      <c r="AU167" s="14">
        <f t="shared" si="55"/>
        <v>14207.030180565695</v>
      </c>
      <c r="AX167" s="14"/>
      <c r="AY167" s="14">
        <f t="shared" si="53"/>
        <v>73694.26048156069</v>
      </c>
      <c r="AZ167" s="14">
        <f t="shared" si="53"/>
        <v>73910.675306289602</v>
      </c>
      <c r="BD167" s="15">
        <f>SUM(TOTAL_PEF_C!O156:O167)</f>
        <v>0</v>
      </c>
      <c r="BI167" s="15">
        <f>SUM('Billing Mo'!AH156:AH167)</f>
        <v>1226506</v>
      </c>
      <c r="BN167" s="199">
        <f>[5]TMWh!$I145</f>
        <v>37963554</v>
      </c>
      <c r="BO167" s="199">
        <f>[5]TMWh!$O145</f>
        <v>38049324</v>
      </c>
      <c r="BR167" s="14"/>
      <c r="BS167" s="14">
        <f t="shared" si="54"/>
        <v>146715.52582311566</v>
      </c>
      <c r="BT167" s="14">
        <f t="shared" si="54"/>
        <v>147197.7812644662</v>
      </c>
      <c r="BX167" s="199">
        <f>[3]RC!$I145</f>
        <v>1356648.4166666667</v>
      </c>
      <c r="CC167" s="199">
        <f>[3]CC!$I145</f>
        <v>157401.41666666666</v>
      </c>
    </row>
    <row r="168" spans="1:81">
      <c r="A168" s="2">
        <v>2004</v>
      </c>
      <c r="B168" s="2">
        <v>10</v>
      </c>
      <c r="C168" s="14">
        <f t="shared" si="56"/>
        <v>1170</v>
      </c>
      <c r="D168" s="14">
        <f t="shared" si="56"/>
        <v>0</v>
      </c>
      <c r="E168" s="14">
        <f t="shared" si="43"/>
        <v>13033</v>
      </c>
      <c r="G168" s="200">
        <f>[4]FCST!$D108</f>
        <v>1370668</v>
      </c>
      <c r="H168" s="200">
        <f>[4]FCST!$E108</f>
        <v>161439</v>
      </c>
      <c r="I168" s="200">
        <f>[4]FCST!$H108</f>
        <v>20852</v>
      </c>
      <c r="J168" s="15"/>
      <c r="K168" s="199">
        <f>'Cal Mo'!AE168+'Cal Mo'!AD168</f>
        <v>1603033</v>
      </c>
      <c r="L168" s="199"/>
      <c r="M168" s="199"/>
      <c r="N168" s="15"/>
      <c r="O168" s="15"/>
      <c r="P168" s="15">
        <f>'Cal Mo'!AJ168</f>
        <v>2280.7436175840699</v>
      </c>
      <c r="Q168" s="199">
        <f>'Cal Mo'!AK168</f>
        <v>271757.11824269098</v>
      </c>
      <c r="R168" s="25"/>
      <c r="S168" s="15">
        <f>[1]RESID!$AB266/[1]RESID!$U266*1000</f>
        <v>1287.8880954395959</v>
      </c>
      <c r="T168" s="25">
        <f t="shared" si="47"/>
        <v>1170</v>
      </c>
      <c r="U168" s="77"/>
      <c r="V168" s="15">
        <f>[1]COML!$AB266/[1]COML!$J266*1000</f>
        <v>6393.1763700221136</v>
      </c>
      <c r="W168" s="25">
        <f t="shared" si="48"/>
        <v>0</v>
      </c>
      <c r="X168" s="77"/>
      <c r="Y168" s="15">
        <f>[1]SPA!$AB266/[1]SPA!$F266*1000</f>
        <v>13192.142447966393</v>
      </c>
      <c r="Z168" s="25">
        <f t="shared" si="49"/>
        <v>13033</v>
      </c>
      <c r="AA168" s="77"/>
      <c r="AC168" s="7"/>
      <c r="AE168" s="199">
        <f>[5]RMWh!$I146</f>
        <v>19390565</v>
      </c>
      <c r="AF168" s="199">
        <f>[5]RMWh!$O146</f>
        <v>19322881</v>
      </c>
      <c r="AG168" s="25"/>
      <c r="AJ168" s="199">
        <f>[5]CMWh!$I146</f>
        <v>11645873</v>
      </c>
      <c r="AK168" s="199">
        <f>[5]CMWh!$O146</f>
        <v>11652825</v>
      </c>
      <c r="AL168" s="25"/>
      <c r="AO168" s="199">
        <f>[5]SPAMWh!$I146</f>
        <v>2992126</v>
      </c>
      <c r="AP168" s="199">
        <f>[5]SPAMWh!$O146</f>
        <v>2993483</v>
      </c>
      <c r="AQ168" s="25"/>
      <c r="AT168" s="14">
        <f t="shared" si="55"/>
        <v>14264.058727368927</v>
      </c>
      <c r="AU168" s="14">
        <f t="shared" si="55"/>
        <v>14214.269123460879</v>
      </c>
      <c r="AX168" s="14"/>
      <c r="AY168" s="14">
        <f t="shared" si="53"/>
        <v>73760.537428792944</v>
      </c>
      <c r="AZ168" s="14">
        <f t="shared" si="53"/>
        <v>73804.568756990062</v>
      </c>
      <c r="BD168" s="15">
        <f>SUM(TOTAL_PEF_C!O157:O168)</f>
        <v>0</v>
      </c>
      <c r="BI168" s="15">
        <f>SUM('Billing Mo'!AH157:AH168)</f>
        <v>1191755</v>
      </c>
      <c r="BN168" s="199">
        <f>[5]TMWh!$I146</f>
        <v>38102379</v>
      </c>
      <c r="BO168" s="199">
        <f>[5]TMWh!$O146</f>
        <v>38043004</v>
      </c>
      <c r="BR168" s="14"/>
      <c r="BS168" s="14">
        <f t="shared" si="54"/>
        <v>146509.45636606234</v>
      </c>
      <c r="BT168" s="14">
        <f t="shared" si="54"/>
        <v>146575.90187413548</v>
      </c>
      <c r="BX168" s="199">
        <f>[3]RC!$I146</f>
        <v>1359400.25</v>
      </c>
      <c r="CC168" s="199">
        <f>[3]CC!$I146</f>
        <v>157887.58333333334</v>
      </c>
    </row>
    <row r="169" spans="1:81">
      <c r="A169" s="2">
        <v>2004</v>
      </c>
      <c r="B169" s="2">
        <v>11</v>
      </c>
      <c r="C169" s="14">
        <f t="shared" si="56"/>
        <v>878</v>
      </c>
      <c r="D169" s="14">
        <f t="shared" si="56"/>
        <v>0</v>
      </c>
      <c r="E169" s="14">
        <f t="shared" si="43"/>
        <v>11965</v>
      </c>
      <c r="G169" s="200">
        <f>[4]FCST!$D109</f>
        <v>1371373</v>
      </c>
      <c r="H169" s="200">
        <f>[4]FCST!$E109</f>
        <v>161979</v>
      </c>
      <c r="I169" s="200">
        <f>[4]FCST!$H109</f>
        <v>20923</v>
      </c>
      <c r="J169" s="15"/>
      <c r="K169" s="199">
        <f>'Cal Mo'!AE169+'Cal Mo'!AD169</f>
        <v>1204399</v>
      </c>
      <c r="L169" s="199"/>
      <c r="M169" s="199"/>
      <c r="N169" s="15"/>
      <c r="O169" s="15"/>
      <c r="P169" s="15">
        <f>'Cal Mo'!AJ169</f>
        <v>2277.4096030932801</v>
      </c>
      <c r="Q169" s="199">
        <f>'Cal Mo'!AK169</f>
        <v>250335.02540140701</v>
      </c>
      <c r="R169" s="25"/>
      <c r="S169" s="15">
        <f>[1]RESID!$AB267/[1]RESID!$U267*1000</f>
        <v>1018.3823073664131</v>
      </c>
      <c r="T169" s="25">
        <f t="shared" si="47"/>
        <v>878</v>
      </c>
      <c r="U169" s="77"/>
      <c r="V169" s="15">
        <f>[1]COML!$AB267/[1]COML!$J267*1000</f>
        <v>5951.5492749060068</v>
      </c>
      <c r="W169" s="25">
        <f t="shared" si="48"/>
        <v>0</v>
      </c>
      <c r="X169" s="77"/>
      <c r="Y169" s="15">
        <f>[1]SPA!$AB267/[1]SPA!$F267*1000</f>
        <v>12504.408418657566</v>
      </c>
      <c r="Z169" s="25">
        <f t="shared" si="49"/>
        <v>11965</v>
      </c>
      <c r="AA169" s="77"/>
      <c r="AC169" s="7"/>
      <c r="AE169" s="199">
        <f>[5]RMWh!$I147</f>
        <v>19409803</v>
      </c>
      <c r="AF169" s="199">
        <f>[5]RMWh!$O147</f>
        <v>19383659</v>
      </c>
      <c r="AG169" s="25"/>
      <c r="AJ169" s="199">
        <f>[5]CMWh!$I147</f>
        <v>11684035</v>
      </c>
      <c r="AK169" s="199">
        <f>[5]CMWh!$O147</f>
        <v>11702733</v>
      </c>
      <c r="AL169" s="25"/>
      <c r="AO169" s="199">
        <f>[5]SPAMWh!$I147</f>
        <v>3001742</v>
      </c>
      <c r="AP169" s="199">
        <f>[5]SPAMWh!$O147</f>
        <v>3005766</v>
      </c>
      <c r="AQ169" s="25"/>
      <c r="AT169" s="14">
        <f t="shared" si="55"/>
        <v>14253.844253446108</v>
      </c>
      <c r="AU169" s="14">
        <f t="shared" si="55"/>
        <v>14234.645063008054</v>
      </c>
      <c r="AX169" s="14"/>
      <c r="AY169" s="14">
        <f t="shared" si="53"/>
        <v>73770.376395739033</v>
      </c>
      <c r="AZ169" s="14">
        <f t="shared" si="53"/>
        <v>73888.431373993342</v>
      </c>
      <c r="BD169" s="15">
        <f>SUM(TOTAL_PEF_C!O158:O169)</f>
        <v>0</v>
      </c>
      <c r="BI169" s="15">
        <f>SUM('Billing Mo'!AH158:AH169)</f>
        <v>1190963</v>
      </c>
      <c r="BN169" s="199">
        <f>[5]TMWh!$I147</f>
        <v>38135387</v>
      </c>
      <c r="BO169" s="199">
        <f>[5]TMWh!$O147</f>
        <v>38131965</v>
      </c>
      <c r="BR169" s="14"/>
      <c r="BS169" s="14">
        <f t="shared" si="54"/>
        <v>146428.22473444798</v>
      </c>
      <c r="BT169" s="14">
        <f t="shared" si="54"/>
        <v>146624.51981121721</v>
      </c>
      <c r="BX169" s="199">
        <f>[3]RC!$I147</f>
        <v>1361724.0833333333</v>
      </c>
      <c r="CC169" s="199">
        <f>[3]CC!$I147</f>
        <v>158383.83333333334</v>
      </c>
    </row>
    <row r="170" spans="1:81" s="43" customFormat="1">
      <c r="A170" s="41">
        <v>2004</v>
      </c>
      <c r="B170" s="41">
        <v>12</v>
      </c>
      <c r="C170" s="67">
        <f t="shared" si="56"/>
        <v>1063</v>
      </c>
      <c r="D170" s="67">
        <f t="shared" si="56"/>
        <v>0</v>
      </c>
      <c r="E170" s="67">
        <f t="shared" si="43"/>
        <v>11520</v>
      </c>
      <c r="G170" s="200">
        <f>[4]FCST!$D110</f>
        <v>1380977</v>
      </c>
      <c r="H170" s="200">
        <f>[4]FCST!$E110</f>
        <v>160368</v>
      </c>
      <c r="I170" s="200">
        <f>[4]FCST!$H110</f>
        <v>20805</v>
      </c>
      <c r="J170" s="15"/>
      <c r="K170" s="199">
        <f>'Cal Mo'!AE170+'Cal Mo'!AD170</f>
        <v>1468114</v>
      </c>
      <c r="L170" s="199"/>
      <c r="M170" s="199"/>
      <c r="N170" s="42"/>
      <c r="O170" s="15"/>
      <c r="P170" s="15">
        <f>'Cal Mo'!AJ170</f>
        <v>2457.0825091229999</v>
      </c>
      <c r="Q170" s="199">
        <f>'Cal Mo'!AK170</f>
        <v>239679.87797596201</v>
      </c>
      <c r="R170" s="25"/>
      <c r="S170" s="15">
        <f>[1]RESID!$AB268/[1]RESID!$U268*1000</f>
        <v>1011.2767989618943</v>
      </c>
      <c r="T170" s="57">
        <f t="shared" si="47"/>
        <v>1063</v>
      </c>
      <c r="U170" s="128"/>
      <c r="V170" s="15">
        <f>[1]COML!$AB268/[1]COML!$J268*1000</f>
        <v>5761.1306495061353</v>
      </c>
      <c r="W170" s="57">
        <f t="shared" si="48"/>
        <v>0</v>
      </c>
      <c r="X170" s="128"/>
      <c r="Y170" s="15">
        <f>[1]SPA!$AB268/[1]SPA!$F268*1000</f>
        <v>11840.045810269135</v>
      </c>
      <c r="Z170" s="57">
        <f t="shared" si="49"/>
        <v>11520</v>
      </c>
      <c r="AA170" s="128"/>
      <c r="AB170" s="1"/>
      <c r="AC170" s="110"/>
      <c r="AE170" s="199">
        <f>[5]RMWh!$I148</f>
        <v>19342762</v>
      </c>
      <c r="AF170" s="199">
        <f>[5]RMWh!$O148</f>
        <v>19431084</v>
      </c>
      <c r="AG170" s="57"/>
      <c r="AJ170" s="199">
        <f>[5]CMWh!$I148</f>
        <v>11722979</v>
      </c>
      <c r="AK170" s="199">
        <f>[5]CMWh!$O148</f>
        <v>11737616</v>
      </c>
      <c r="AL170" s="57"/>
      <c r="AO170" s="199">
        <f>[5]SPAMWh!$I148</f>
        <v>3013706</v>
      </c>
      <c r="AP170" s="199">
        <f>[5]SPAMWh!$O148</f>
        <v>3018354</v>
      </c>
      <c r="AQ170" s="57"/>
      <c r="AT170" s="14">
        <f t="shared" si="55"/>
        <v>14175.52718249228</v>
      </c>
      <c r="AU170" s="14">
        <f t="shared" si="55"/>
        <v>14240.254800596254</v>
      </c>
      <c r="AX170" s="14"/>
      <c r="AY170" s="14">
        <f t="shared" si="53"/>
        <v>73839.955404945766</v>
      </c>
      <c r="AZ170" s="14">
        <f t="shared" si="53"/>
        <v>73932.150010707861</v>
      </c>
      <c r="BD170" s="15">
        <f>SUM(TOTAL_PEF_C!O159:O170)</f>
        <v>0</v>
      </c>
      <c r="BI170" s="15">
        <f>SUM('Billing Mo'!AH159:AH170)</f>
        <v>1232566</v>
      </c>
      <c r="BN170" s="199">
        <f>[5]TMWh!$I148</f>
        <v>38154545</v>
      </c>
      <c r="BO170" s="199">
        <f>[5]TMWh!$O148</f>
        <v>38262152</v>
      </c>
      <c r="BR170" s="14"/>
      <c r="BS170" s="14">
        <f t="shared" si="54"/>
        <v>146671.39288147693</v>
      </c>
      <c r="BT170" s="14">
        <f t="shared" si="54"/>
        <v>146897.60228415689</v>
      </c>
      <c r="BX170" s="199">
        <f>[3]RC!$I148</f>
        <v>1364518</v>
      </c>
      <c r="BY170" s="1"/>
      <c r="BZ170" s="1"/>
      <c r="CA170" s="1"/>
      <c r="CB170" s="1"/>
      <c r="CC170" s="199">
        <f>[3]CC!$I148</f>
        <v>158762</v>
      </c>
    </row>
    <row r="171" spans="1:81">
      <c r="A171" s="2">
        <v>2005</v>
      </c>
      <c r="B171" s="2">
        <v>1</v>
      </c>
      <c r="C171" s="14">
        <f t="shared" si="56"/>
        <v>1185</v>
      </c>
      <c r="D171" s="14">
        <f t="shared" si="56"/>
        <v>5513</v>
      </c>
      <c r="E171" s="14">
        <f t="shared" si="43"/>
        <v>11414</v>
      </c>
      <c r="G171" s="200">
        <f>[4]FCST!$D111</f>
        <v>1383522</v>
      </c>
      <c r="H171" s="200">
        <f>[4]FCST!$E111</f>
        <v>159816</v>
      </c>
      <c r="I171" s="200">
        <f>[4]FCST!$H111</f>
        <v>20779</v>
      </c>
      <c r="J171" s="15"/>
      <c r="K171" s="199">
        <f>'Cal Mo'!AE171+'Cal Mo'!AD171</f>
        <v>1639670</v>
      </c>
      <c r="L171" s="199">
        <f>'Cal Mo'!AF171</f>
        <v>881144.511809855</v>
      </c>
      <c r="M171" s="199">
        <f>'Cal Mo'!AG171</f>
        <v>336787.18255862698</v>
      </c>
      <c r="N171" s="15">
        <f>'Billing Mo'!AH171</f>
        <v>99436</v>
      </c>
      <c r="O171" s="199">
        <f>M171-N171</f>
        <v>237351.18255862698</v>
      </c>
      <c r="P171" s="15">
        <f>'Cal Mo'!AJ171</f>
        <v>1599.3656272144999</v>
      </c>
      <c r="Q171" s="199">
        <f>'Cal Mo'!AK171</f>
        <v>237181.80447685899</v>
      </c>
      <c r="R171" s="25"/>
      <c r="S171" s="15">
        <f>[1]RESID!$AB269/[1]RESID!$U269*1000</f>
        <v>1124.43820915027</v>
      </c>
      <c r="T171" s="25">
        <f t="shared" si="47"/>
        <v>1185</v>
      </c>
      <c r="U171" s="77"/>
      <c r="V171" s="15">
        <f>[1]COML!$AB269/[1]COML!$J269*1000</f>
        <v>5659.3332332182017</v>
      </c>
      <c r="W171" s="25">
        <f t="shared" si="48"/>
        <v>5513</v>
      </c>
      <c r="X171" s="77"/>
      <c r="Y171" s="15">
        <f>[1]SPA!$AB269/[1]SPA!$F269*1000</f>
        <v>11736.436377829819</v>
      </c>
      <c r="Z171" s="25">
        <f t="shared" si="49"/>
        <v>11414</v>
      </c>
      <c r="AA171" s="77"/>
      <c r="AC171" s="7"/>
      <c r="AE171" s="199">
        <f>[5]RMWh!$I149</f>
        <v>19336572</v>
      </c>
      <c r="AF171" s="199">
        <f>[5]RMWh!$O149</f>
        <v>19467280</v>
      </c>
      <c r="AG171" s="25"/>
      <c r="AJ171" s="199">
        <f>[5]CMWh!$I149</f>
        <v>11761335</v>
      </c>
      <c r="AK171" s="199">
        <f>[5]CMWh!$O149</f>
        <v>11767876</v>
      </c>
      <c r="AL171" s="25"/>
      <c r="AO171" s="199">
        <f>[5]SPAMWh!$I149</f>
        <v>3030544</v>
      </c>
      <c r="AP171" s="199">
        <f>[5]SPAMWh!$O149</f>
        <v>3034198</v>
      </c>
      <c r="AQ171" s="25"/>
      <c r="AT171" s="14">
        <f t="shared" si="55"/>
        <v>14145.302546605843</v>
      </c>
      <c r="AU171" s="14">
        <f t="shared" si="55"/>
        <v>14240.919505250929</v>
      </c>
      <c r="AX171" s="14"/>
      <c r="AY171" s="14">
        <f t="shared" si="53"/>
        <v>73940.743053649145</v>
      </c>
      <c r="AZ171" s="14">
        <f t="shared" si="53"/>
        <v>73981.864780078497</v>
      </c>
      <c r="BD171" s="15">
        <f>SUM(TOTAL_PEF_C!O160:O171)</f>
        <v>237351.18255862698</v>
      </c>
      <c r="BI171" s="15">
        <f>SUM('Billing Mo'!AH160:AH171)</f>
        <v>1208450</v>
      </c>
      <c r="BN171" s="199">
        <f>[5]TMWh!$I149</f>
        <v>38207196</v>
      </c>
      <c r="BO171" s="199">
        <f>[5]TMWh!$O149</f>
        <v>38348099</v>
      </c>
      <c r="BR171" s="14"/>
      <c r="BS171" s="14">
        <f t="shared" si="54"/>
        <v>147200.72534749488</v>
      </c>
      <c r="BT171" s="14">
        <f t="shared" si="54"/>
        <v>147378.20881264826</v>
      </c>
      <c r="BX171" s="199">
        <f>[3]RC!$I149</f>
        <v>1366996</v>
      </c>
      <c r="CC171" s="199">
        <f>[3]CC!$I149</f>
        <v>159064.33333333334</v>
      </c>
    </row>
    <row r="172" spans="1:81">
      <c r="A172" s="2">
        <v>2005</v>
      </c>
      <c r="B172" s="2">
        <v>2</v>
      </c>
      <c r="C172" s="14">
        <f t="shared" si="56"/>
        <v>959</v>
      </c>
      <c r="D172" s="14">
        <f t="shared" si="56"/>
        <v>4971</v>
      </c>
      <c r="E172" s="14">
        <f t="shared" si="43"/>
        <v>11425</v>
      </c>
      <c r="G172" s="200">
        <f>[4]FCST!$D112</f>
        <v>1388413</v>
      </c>
      <c r="H172" s="200">
        <f>[4]FCST!$E112</f>
        <v>160523</v>
      </c>
      <c r="I172" s="200">
        <f>[4]FCST!$H112</f>
        <v>20854</v>
      </c>
      <c r="J172" s="15"/>
      <c r="K172" s="199">
        <f>'Cal Mo'!AE172+'Cal Mo'!AD172</f>
        <v>1332024</v>
      </c>
      <c r="L172" s="199">
        <f>'Cal Mo'!AF172</f>
        <v>797907.83246072498</v>
      </c>
      <c r="M172" s="199">
        <f>'Cal Mo'!AG172</f>
        <v>316972.42479875602</v>
      </c>
      <c r="N172" s="15">
        <f>'Billing Mo'!AH172</f>
        <v>99289</v>
      </c>
      <c r="O172" s="199">
        <f t="shared" ref="O172:O235" si="57">M172-N172</f>
        <v>217683.42479875602</v>
      </c>
      <c r="P172" s="15">
        <f>'Cal Mo'!AJ172</f>
        <v>3005.0383153523499</v>
      </c>
      <c r="Q172" s="199">
        <f>'Cal Mo'!AK172</f>
        <v>238251.14658614999</v>
      </c>
      <c r="R172" s="25"/>
      <c r="S172" s="15">
        <f>[1]RESID!$AB270/[1]RESID!$U270*1000</f>
        <v>1030.2265968411416</v>
      </c>
      <c r="T172" s="25">
        <f t="shared" si="47"/>
        <v>959</v>
      </c>
      <c r="U172" s="77"/>
      <c r="V172" s="15">
        <f>[1]COML!$AB270/[1]COML!$J270*1000</f>
        <v>5262.5667349850173</v>
      </c>
      <c r="W172" s="25">
        <f t="shared" si="48"/>
        <v>4971</v>
      </c>
      <c r="X172" s="77"/>
      <c r="Y172" s="15">
        <f>[1]SPA!$AB270/[1]SPA!$F270*1000</f>
        <v>11153.471317605057</v>
      </c>
      <c r="Z172" s="25">
        <f t="shared" si="49"/>
        <v>11425</v>
      </c>
      <c r="AA172" s="77"/>
      <c r="AC172" s="7"/>
      <c r="AE172" s="199">
        <f>[5]RMWh!$I150</f>
        <v>19359209</v>
      </c>
      <c r="AF172" s="199">
        <f>[5]RMWh!$O150</f>
        <v>19504727</v>
      </c>
      <c r="AG172" s="25"/>
      <c r="AJ172" s="199">
        <f>[5]CMWh!$I150</f>
        <v>11796272</v>
      </c>
      <c r="AK172" s="199">
        <f>[5]CMWh!$O150</f>
        <v>11798996</v>
      </c>
      <c r="AL172" s="25"/>
      <c r="AO172" s="199">
        <f>[5]SPAMWh!$I150</f>
        <v>3039420</v>
      </c>
      <c r="AP172" s="199">
        <f>[5]SPAMWh!$O150</f>
        <v>3043283</v>
      </c>
      <c r="AQ172" s="25"/>
      <c r="AT172" s="14">
        <f t="shared" si="55"/>
        <v>14135.038823355968</v>
      </c>
      <c r="AU172" s="14">
        <f t="shared" si="55"/>
        <v>14241.288132379756</v>
      </c>
      <c r="AX172" s="14"/>
      <c r="AY172" s="14">
        <f t="shared" si="53"/>
        <v>74019.462394491551</v>
      </c>
      <c r="AZ172" s="14">
        <f t="shared" si="53"/>
        <v>74036.554999304542</v>
      </c>
      <c r="BD172" s="15">
        <f>SUM(TOTAL_PEF_C!O161:O172)</f>
        <v>455034.60735738301</v>
      </c>
      <c r="BI172" s="15">
        <f>SUM('Billing Mo'!AH161:AH172)</f>
        <v>1222675</v>
      </c>
      <c r="BN172" s="199">
        <f>[5]TMWh!$I150</f>
        <v>38266345</v>
      </c>
      <c r="BO172" s="199">
        <f>[5]TMWh!$O150</f>
        <v>38418450</v>
      </c>
      <c r="BR172" s="14"/>
      <c r="BS172" s="14">
        <f t="shared" si="54"/>
        <v>147306.8954236487</v>
      </c>
      <c r="BT172" s="14">
        <f t="shared" si="54"/>
        <v>147494.11750451336</v>
      </c>
      <c r="BX172" s="199">
        <f>[3]RC!$I150</f>
        <v>1369590.0833333333</v>
      </c>
      <c r="CC172" s="199">
        <f>[3]CC!$I150</f>
        <v>159367.16666666666</v>
      </c>
    </row>
    <row r="173" spans="1:81">
      <c r="A173" s="2">
        <v>2005</v>
      </c>
      <c r="B173" s="2">
        <v>3</v>
      </c>
      <c r="C173" s="14">
        <f t="shared" si="56"/>
        <v>984</v>
      </c>
      <c r="D173" s="14">
        <f t="shared" si="56"/>
        <v>5814</v>
      </c>
      <c r="E173" s="14">
        <f t="shared" si="43"/>
        <v>11536</v>
      </c>
      <c r="G173" s="200">
        <f>[4]FCST!$D113</f>
        <v>1390388</v>
      </c>
      <c r="H173" s="200">
        <f>[4]FCST!$E113</f>
        <v>160719</v>
      </c>
      <c r="I173" s="200">
        <f>[4]FCST!$H113</f>
        <v>20868</v>
      </c>
      <c r="J173" s="15"/>
      <c r="K173" s="199">
        <f>'Cal Mo'!AE173+'Cal Mo'!AD173</f>
        <v>1368575</v>
      </c>
      <c r="L173" s="199">
        <f>'Cal Mo'!AF173</f>
        <v>934476.91210424295</v>
      </c>
      <c r="M173" s="199">
        <f>'Cal Mo'!AG173</f>
        <v>326395.97969217796</v>
      </c>
      <c r="N173" s="15">
        <f>'Billing Mo'!AH173</f>
        <v>91252</v>
      </c>
      <c r="O173" s="199">
        <f t="shared" si="57"/>
        <v>235143.97969217796</v>
      </c>
      <c r="P173" s="15">
        <f>'Cal Mo'!AJ173</f>
        <v>2278.7442987415302</v>
      </c>
      <c r="Q173" s="199">
        <f>'Cal Mo'!AK173</f>
        <v>240734.008271828</v>
      </c>
      <c r="R173" s="25"/>
      <c r="S173" s="15">
        <f>[1]RESID!$AB271/[1]RESID!$U271*1000</f>
        <v>953.0871958043366</v>
      </c>
      <c r="T173" s="25">
        <f t="shared" si="47"/>
        <v>984</v>
      </c>
      <c r="U173" s="77"/>
      <c r="V173" s="15">
        <f>[1]COML!$AB271/[1]COML!$J271*1000</f>
        <v>5377.0929386071348</v>
      </c>
      <c r="W173" s="25">
        <f t="shared" si="48"/>
        <v>5814</v>
      </c>
      <c r="X173" s="77"/>
      <c r="Y173" s="15">
        <f>[1]SPA!$AB271/[1]SPA!$F271*1000</f>
        <v>11362.120850250776</v>
      </c>
      <c r="Z173" s="25">
        <f t="shared" si="49"/>
        <v>11536</v>
      </c>
      <c r="AA173" s="77"/>
      <c r="AC173" s="7"/>
      <c r="AE173" s="199">
        <f>[5]RMWh!$I151</f>
        <v>19398217</v>
      </c>
      <c r="AF173" s="199">
        <f>[5]RMWh!$O151</f>
        <v>19557952</v>
      </c>
      <c r="AG173" s="25"/>
      <c r="AJ173" s="199">
        <f>[5]CMWh!$I151</f>
        <v>11822947</v>
      </c>
      <c r="AK173" s="199">
        <f>[5]CMWh!$O151</f>
        <v>11838790</v>
      </c>
      <c r="AL173" s="25"/>
      <c r="AO173" s="199">
        <f>[5]SPAMWh!$I151</f>
        <v>3051908</v>
      </c>
      <c r="AP173" s="199">
        <f>[5]SPAMWh!$O151</f>
        <v>3058180</v>
      </c>
      <c r="AQ173" s="25"/>
      <c r="AT173" s="14">
        <f t="shared" si="55"/>
        <v>14137.466582133691</v>
      </c>
      <c r="AU173" s="14">
        <f t="shared" si="55"/>
        <v>14253.881829189495</v>
      </c>
      <c r="AX173" s="14"/>
      <c r="AY173" s="14">
        <f t="shared" si="53"/>
        <v>74035.5515849699</v>
      </c>
      <c r="AZ173" s="14">
        <f t="shared" si="53"/>
        <v>74134.760795986454</v>
      </c>
      <c r="BD173" s="15">
        <f>SUM(TOTAL_PEF_C!O162:O173)</f>
        <v>690178.58704956097</v>
      </c>
      <c r="BI173" s="15">
        <f>SUM('Billing Mo'!AH162:AH173)</f>
        <v>1186377</v>
      </c>
      <c r="BN173" s="199">
        <f>[5]TMWh!$I151</f>
        <v>38299147</v>
      </c>
      <c r="BO173" s="199">
        <f>[5]TMWh!$O151</f>
        <v>38480997</v>
      </c>
      <c r="BR173" s="14"/>
      <c r="BS173" s="14">
        <f t="shared" si="54"/>
        <v>147615.82613181995</v>
      </c>
      <c r="BT173" s="14">
        <f t="shared" si="54"/>
        <v>147919.1925706178</v>
      </c>
      <c r="BX173" s="199">
        <f>[3]RC!$I151</f>
        <v>1372114.0833333333</v>
      </c>
      <c r="CC173" s="199">
        <f>[3]CC!$I151</f>
        <v>159692.83333333334</v>
      </c>
    </row>
    <row r="174" spans="1:81">
      <c r="A174" s="2">
        <v>2005</v>
      </c>
      <c r="B174" s="2">
        <v>4</v>
      </c>
      <c r="C174" s="14">
        <f t="shared" si="56"/>
        <v>1003</v>
      </c>
      <c r="D174" s="14">
        <f t="shared" si="56"/>
        <v>6023</v>
      </c>
      <c r="E174" s="14">
        <f t="shared" si="43"/>
        <v>11619</v>
      </c>
      <c r="G174" s="200">
        <f>[4]FCST!$D114</f>
        <v>1390826</v>
      </c>
      <c r="H174" s="200">
        <f>[4]FCST!$E114</f>
        <v>160892</v>
      </c>
      <c r="I174" s="200">
        <f>[4]FCST!$H114</f>
        <v>20885</v>
      </c>
      <c r="J174" s="15"/>
      <c r="K174" s="199">
        <f>'Cal Mo'!AE174+'Cal Mo'!AD174</f>
        <v>1395245</v>
      </c>
      <c r="L174" s="199">
        <f>'Cal Mo'!AF174</f>
        <v>968993.94799898705</v>
      </c>
      <c r="M174" s="199">
        <f>'Cal Mo'!AG174</f>
        <v>339277.03169821296</v>
      </c>
      <c r="N174" s="15">
        <f>'Billing Mo'!AH174</f>
        <v>113447</v>
      </c>
      <c r="O174" s="199">
        <f t="shared" si="57"/>
        <v>225830.03169821296</v>
      </c>
      <c r="P174" s="15">
        <f>'Cal Mo'!AJ174</f>
        <v>2256.8672021212101</v>
      </c>
      <c r="Q174" s="199">
        <f>'Cal Mo'!AK174</f>
        <v>242659.729535764</v>
      </c>
      <c r="R174" s="25"/>
      <c r="S174" s="15">
        <f>[1]RESID!$AB272/[1]RESID!$U272*1000</f>
        <v>950.83065746541979</v>
      </c>
      <c r="T174" s="25">
        <f t="shared" si="47"/>
        <v>1003</v>
      </c>
      <c r="U174" s="77"/>
      <c r="V174" s="15">
        <f>[1]COML!$AB272/[1]COML!$J272*1000</f>
        <v>5753.4308728836741</v>
      </c>
      <c r="W174" s="25">
        <f t="shared" si="48"/>
        <v>6023</v>
      </c>
      <c r="X174" s="77"/>
      <c r="Y174" s="15">
        <f>[1]SPA!$AB272/[1]SPA!$F272*1000</f>
        <v>11904.517305938265</v>
      </c>
      <c r="Z174" s="25">
        <f t="shared" si="49"/>
        <v>11619</v>
      </c>
      <c r="AA174" s="77"/>
      <c r="AC174" s="7"/>
      <c r="AE174" s="199">
        <f>[5]RMWh!$I152</f>
        <v>19525862</v>
      </c>
      <c r="AF174" s="199">
        <f>[5]RMWh!$O152</f>
        <v>19628951</v>
      </c>
      <c r="AG174" s="25"/>
      <c r="AJ174" s="199">
        <f>[5]CMWh!$I152</f>
        <v>11865445</v>
      </c>
      <c r="AK174" s="199">
        <f>[5]CMWh!$O152</f>
        <v>11862718</v>
      </c>
      <c r="AL174" s="25"/>
      <c r="AO174" s="199">
        <f>[5]SPAMWh!$I152</f>
        <v>3062039</v>
      </c>
      <c r="AP174" s="199">
        <f>[5]SPAMWh!$O152</f>
        <v>3064729</v>
      </c>
      <c r="AQ174" s="25"/>
      <c r="AT174" s="14">
        <f t="shared" si="55"/>
        <v>14203.923080089313</v>
      </c>
      <c r="AU174" s="14">
        <f t="shared" si="55"/>
        <v>14278.914300779252</v>
      </c>
      <c r="AX174" s="14"/>
      <c r="AY174" s="14">
        <f t="shared" ref="AY174:AZ189" si="58">AJ174/AVERAGE($H163:$H174)*1000</f>
        <v>74167.838680843342</v>
      </c>
      <c r="AZ174" s="14">
        <f t="shared" si="58"/>
        <v>74150.792906657676</v>
      </c>
      <c r="BD174" s="15">
        <f>SUM(TOTAL_PEF_C!O163:O174)</f>
        <v>916008.61874777393</v>
      </c>
      <c r="BI174" s="15">
        <f>SUM('Billing Mo'!AH163:AH174)</f>
        <v>1201065</v>
      </c>
      <c r="BN174" s="199">
        <f>[5]TMWh!$I152</f>
        <v>38463848</v>
      </c>
      <c r="BO174" s="199">
        <f>[5]TMWh!$O152</f>
        <v>38566900</v>
      </c>
      <c r="BR174" s="14"/>
      <c r="BS174" s="14">
        <f t="shared" ref="BS174:BT189" si="59">AO174/AVERAGE($I163:$I174)*1000</f>
        <v>147783.58812244359</v>
      </c>
      <c r="BT174" s="14">
        <f t="shared" si="59"/>
        <v>147913.41594372521</v>
      </c>
      <c r="BX174" s="199">
        <f>[3]RC!$I152</f>
        <v>1374680.9166666667</v>
      </c>
      <c r="CC174" s="199">
        <f>[3]CC!$I152</f>
        <v>159981</v>
      </c>
    </row>
    <row r="175" spans="1:81">
      <c r="A175" s="2">
        <v>2005</v>
      </c>
      <c r="B175" s="2">
        <v>5</v>
      </c>
      <c r="C175" s="14">
        <f>ROUND(K175/G175*1000,0)</f>
        <v>1340</v>
      </c>
      <c r="D175" s="14">
        <f>ROUND(L175/H175*1000,0)</f>
        <v>6813</v>
      </c>
      <c r="E175" s="14">
        <f>ROUND(Q175/I175*1000,0)</f>
        <v>13003</v>
      </c>
      <c r="G175" s="200">
        <f>[4]FCST!$D115</f>
        <v>1391681</v>
      </c>
      <c r="H175" s="200">
        <f>[4]FCST!$E115</f>
        <v>161632</v>
      </c>
      <c r="I175" s="200">
        <f>[4]FCST!$H115</f>
        <v>20921</v>
      </c>
      <c r="J175" s="15"/>
      <c r="K175" s="199">
        <f>'Cal Mo'!AE175+'Cal Mo'!AD175</f>
        <v>1864710</v>
      </c>
      <c r="L175" s="199">
        <f>'Cal Mo'!AF175</f>
        <v>1101166.6765411799</v>
      </c>
      <c r="M175" s="199">
        <f>'Cal Mo'!AG175</f>
        <v>341435.62098915002</v>
      </c>
      <c r="N175" s="15">
        <f>'Billing Mo'!AH175</f>
        <v>94953</v>
      </c>
      <c r="O175" s="199">
        <f t="shared" si="57"/>
        <v>246482.62098915002</v>
      </c>
      <c r="P175" s="15">
        <f>'Cal Mo'!AJ175</f>
        <v>2257.0172021212102</v>
      </c>
      <c r="Q175" s="199">
        <f>'Cal Mo'!AK175</f>
        <v>272040.375544162</v>
      </c>
      <c r="R175" s="25"/>
      <c r="S175" s="15">
        <f>[1]RESID!$AB273/[1]RESID!$U273*1000</f>
        <v>1040.4144340549306</v>
      </c>
      <c r="T175" s="25">
        <f t="shared" si="47"/>
        <v>1340</v>
      </c>
      <c r="U175" s="77"/>
      <c r="V175" s="15">
        <f>[1]COML!$AB273/[1]COML!$J273*1000</f>
        <v>5980.313304296179</v>
      </c>
      <c r="W175" s="25">
        <f t="shared" si="48"/>
        <v>6813</v>
      </c>
      <c r="X175" s="77"/>
      <c r="Y175" s="15">
        <f>[1]SPA!$AB273/[1]SPA!$F273*1000</f>
        <v>12042.402661294102</v>
      </c>
      <c r="Z175" s="25">
        <f t="shared" si="49"/>
        <v>13003</v>
      </c>
      <c r="AA175" s="77"/>
      <c r="AC175" s="7"/>
      <c r="AE175" s="199">
        <f>[5]RMWh!$I153</f>
        <v>19422608</v>
      </c>
      <c r="AF175" s="199">
        <f>[5]RMWh!$O153</f>
        <v>19666229</v>
      </c>
      <c r="AG175" s="15"/>
      <c r="AJ175" s="199">
        <f>[5]CMWh!$I153</f>
        <v>11836436</v>
      </c>
      <c r="AK175" s="199">
        <f>[5]CMWh!$O153</f>
        <v>11873803</v>
      </c>
      <c r="AL175" s="25"/>
      <c r="AO175" s="199">
        <f>[5]SPAMWh!$I153</f>
        <v>3058150</v>
      </c>
      <c r="AP175" s="199">
        <f>[5]SPAMWh!$O153</f>
        <v>3070275</v>
      </c>
      <c r="AQ175" s="25"/>
      <c r="AT175" s="14">
        <f t="shared" ref="AT175:AU190" si="60">AE175/AVERAGE($G164:$G175)*1000</f>
        <v>14101.749848800458</v>
      </c>
      <c r="AU175" s="14">
        <f t="shared" si="60"/>
        <v>14278.630440733048</v>
      </c>
      <c r="AX175" s="14"/>
      <c r="AY175" s="14">
        <f t="shared" si="58"/>
        <v>73846.416840056278</v>
      </c>
      <c r="AZ175" s="14">
        <f t="shared" si="58"/>
        <v>74079.546057167099</v>
      </c>
      <c r="BD175" s="15">
        <f>SUM(TOTAL_PEF_C!O164:O175)</f>
        <v>1162491.2397369239</v>
      </c>
      <c r="BI175" s="15">
        <f>SUM('Billing Mo'!AH164:AH175)</f>
        <v>1185348</v>
      </c>
      <c r="BN175" s="199">
        <f>[5]TMWh!$I153</f>
        <v>38312845</v>
      </c>
      <c r="BO175" s="199">
        <f>[5]TMWh!$O153</f>
        <v>38605958</v>
      </c>
      <c r="BR175" s="14"/>
      <c r="BS175" s="14">
        <f t="shared" si="59"/>
        <v>147347.58447899268</v>
      </c>
      <c r="BT175" s="14">
        <f t="shared" si="59"/>
        <v>147931.79044070409</v>
      </c>
      <c r="BX175" s="199">
        <f>[3]RC!$I153</f>
        <v>1377319</v>
      </c>
      <c r="CC175" s="199">
        <f>[3]CC!$I153</f>
        <v>160284.5</v>
      </c>
    </row>
    <row r="176" spans="1:81">
      <c r="A176" s="2">
        <v>2005</v>
      </c>
      <c r="B176" s="2">
        <v>6</v>
      </c>
      <c r="C176" s="14">
        <f t="shared" ref="C176:D191" si="61">ROUND(K176/G176*1000,0)</f>
        <v>1359</v>
      </c>
      <c r="D176" s="14">
        <f t="shared" si="61"/>
        <v>7205</v>
      </c>
      <c r="E176" s="14">
        <f t="shared" ref="E176:E194" si="62">ROUND(Q176/I176*1000,0)</f>
        <v>13650</v>
      </c>
      <c r="G176" s="200">
        <f>[4]FCST!$D116</f>
        <v>1381997</v>
      </c>
      <c r="H176" s="200">
        <f>[4]FCST!$E116</f>
        <v>159306</v>
      </c>
      <c r="I176" s="200">
        <f>[4]FCST!$H116</f>
        <v>20604</v>
      </c>
      <c r="J176" s="15"/>
      <c r="K176" s="199">
        <f>'Cal Mo'!AE176+'Cal Mo'!AD176</f>
        <v>1878715</v>
      </c>
      <c r="L176" s="199">
        <f>'Cal Mo'!AF176</f>
        <v>1147816.3946220099</v>
      </c>
      <c r="M176" s="199">
        <f>'Cal Mo'!AG176</f>
        <v>345168.66810139501</v>
      </c>
      <c r="N176" s="15">
        <f>'Billing Mo'!AH176</f>
        <v>113485</v>
      </c>
      <c r="O176" s="199">
        <f t="shared" si="57"/>
        <v>231683.66810139501</v>
      </c>
      <c r="P176" s="15">
        <f>'Cal Mo'!AJ176</f>
        <v>2266.78437965597</v>
      </c>
      <c r="Q176" s="199">
        <f>'Cal Mo'!AK176</f>
        <v>281242.99623956002</v>
      </c>
      <c r="R176" s="25"/>
      <c r="S176" s="15">
        <f>[1]RESID!$AB274/[1]RESID!$U274*1000</f>
        <v>1365.9117928620685</v>
      </c>
      <c r="T176" s="25">
        <f t="shared" si="47"/>
        <v>1359</v>
      </c>
      <c r="U176" s="77"/>
      <c r="V176" s="15">
        <f>[1]COML!$AB274/[1]COML!$J274*1000</f>
        <v>6886.7023213187194</v>
      </c>
      <c r="W176" s="25">
        <f t="shared" si="48"/>
        <v>7205</v>
      </c>
      <c r="X176" s="77"/>
      <c r="Y176" s="15">
        <f>[1]SPA!$AB274/[1]SPA!$F274*1000</f>
        <v>13925.007544512624</v>
      </c>
      <c r="Z176" s="25">
        <f t="shared" si="49"/>
        <v>13650</v>
      </c>
      <c r="AA176" s="77"/>
      <c r="AC176" s="7"/>
      <c r="AE176" s="199">
        <f>[5]RMWh!$I154</f>
        <v>19278928</v>
      </c>
      <c r="AF176" s="199">
        <f>[5]RMWh!$O154</f>
        <v>19698305</v>
      </c>
      <c r="AG176" s="15"/>
      <c r="AJ176" s="199">
        <f>[5]CMWh!$I154</f>
        <v>11799430</v>
      </c>
      <c r="AK176" s="199">
        <f>[5]CMWh!$O154</f>
        <v>11879750</v>
      </c>
      <c r="AL176" s="25"/>
      <c r="AO176" s="199">
        <f>[5]SPAMWh!$I154</f>
        <v>3066471</v>
      </c>
      <c r="AP176" s="199">
        <f>[5]SPAMWh!$O154</f>
        <v>3092190</v>
      </c>
      <c r="AQ176" s="25"/>
      <c r="AT176" s="14">
        <f t="shared" si="60"/>
        <v>13979.693390438788</v>
      </c>
      <c r="AU176" s="14">
        <f t="shared" si="60"/>
        <v>14283.795458510314</v>
      </c>
      <c r="AX176" s="14"/>
      <c r="AY176" s="14">
        <f t="shared" si="58"/>
        <v>73578.968701445148</v>
      </c>
      <c r="AZ176" s="14">
        <f t="shared" si="58"/>
        <v>74079.828723166545</v>
      </c>
      <c r="BD176" s="15">
        <f>SUM(TOTAL_PEF_C!O165:O176)</f>
        <v>1394174.907838319</v>
      </c>
      <c r="BI176" s="15">
        <f>SUM('Billing Mo'!AH165:AH176)</f>
        <v>1204864</v>
      </c>
      <c r="BN176" s="199">
        <f>[5]TMWh!$I154</f>
        <v>38146235</v>
      </c>
      <c r="BO176" s="199">
        <f>[5]TMWh!$O154</f>
        <v>38671651</v>
      </c>
      <c r="BR176" s="14"/>
      <c r="BS176" s="14">
        <f t="shared" si="59"/>
        <v>147651.87244953233</v>
      </c>
      <c r="BT176" s="14">
        <f t="shared" si="59"/>
        <v>148890.25315084323</v>
      </c>
      <c r="BX176" s="199">
        <f>[3]RC!$I154</f>
        <v>1379066.5833333333</v>
      </c>
      <c r="CC176" s="199">
        <f>[3]CC!$I154</f>
        <v>160364.16666666666</v>
      </c>
    </row>
    <row r="177" spans="1:81">
      <c r="A177" s="2">
        <v>2005</v>
      </c>
      <c r="B177" s="2">
        <v>7</v>
      </c>
      <c r="C177" s="14">
        <f t="shared" si="61"/>
        <v>1549</v>
      </c>
      <c r="D177" s="14">
        <f t="shared" si="61"/>
        <v>7520</v>
      </c>
      <c r="E177" s="14">
        <f t="shared" si="62"/>
        <v>13858</v>
      </c>
      <c r="G177" s="200">
        <f>[4]FCST!$D117</f>
        <v>1386201</v>
      </c>
      <c r="H177" s="200">
        <f>[4]FCST!$E117</f>
        <v>159947</v>
      </c>
      <c r="I177" s="200">
        <f>[4]FCST!$H117</f>
        <v>20667</v>
      </c>
      <c r="J177" s="15"/>
      <c r="K177" s="199">
        <f>'Cal Mo'!AE177+'Cal Mo'!AD177</f>
        <v>2146771</v>
      </c>
      <c r="L177" s="199">
        <f>'Cal Mo'!AF177</f>
        <v>1202757.6609914501</v>
      </c>
      <c r="M177" s="199">
        <f>'Cal Mo'!AG177</f>
        <v>354774.405649658</v>
      </c>
      <c r="N177" s="15">
        <f>'Billing Mo'!AH177</f>
        <v>106152</v>
      </c>
      <c r="O177" s="199">
        <f t="shared" si="57"/>
        <v>248622.405649658</v>
      </c>
      <c r="P177" s="15">
        <f>'Cal Mo'!AJ177</f>
        <v>2269.9128385911999</v>
      </c>
      <c r="Q177" s="199">
        <f>'Cal Mo'!AK177</f>
        <v>286413.18151583901</v>
      </c>
      <c r="R177" s="25"/>
      <c r="S177" s="15">
        <f>[1]RESID!$AB275/[1]RESID!$U275*1000</f>
        <v>1469.8431179893826</v>
      </c>
      <c r="T177" s="25">
        <f t="shared" si="47"/>
        <v>1549</v>
      </c>
      <c r="U177" s="77"/>
      <c r="V177" s="15">
        <f>[1]COML!$AB275/[1]COML!$J275*1000</f>
        <v>7153.9384921255169</v>
      </c>
      <c r="W177" s="25">
        <f t="shared" si="48"/>
        <v>7520</v>
      </c>
      <c r="X177" s="77"/>
      <c r="Y177" s="15">
        <f>[1]SPA!$AB275/[1]SPA!$F275*1000</f>
        <v>13019.665871121719</v>
      </c>
      <c r="Z177" s="25">
        <f t="shared" si="49"/>
        <v>13858</v>
      </c>
      <c r="AA177" s="77"/>
      <c r="AC177" s="7"/>
      <c r="AE177" s="199">
        <f>[5]RMWh!$I155</f>
        <v>19233000</v>
      </c>
      <c r="AF177" s="199">
        <f>[5]RMWh!$O155</f>
        <v>19721076</v>
      </c>
      <c r="AG177" s="15"/>
      <c r="AJ177" s="199">
        <f>[5]CMWh!$I155</f>
        <v>11786409</v>
      </c>
      <c r="AK177" s="199">
        <f>[5]CMWh!$O155</f>
        <v>11883255</v>
      </c>
      <c r="AL177" s="25"/>
      <c r="AO177" s="199">
        <f>[5]SPAMWh!$I155</f>
        <v>3073840</v>
      </c>
      <c r="AP177" s="199">
        <f>[5]SPAMWh!$O155</f>
        <v>3105105</v>
      </c>
      <c r="AQ177" s="25"/>
      <c r="AT177" s="14">
        <f t="shared" si="60"/>
        <v>13927.778990076105</v>
      </c>
      <c r="AU177" s="14">
        <f t="shared" si="60"/>
        <v>14281.224352648787</v>
      </c>
      <c r="AX177" s="14"/>
      <c r="AY177" s="14">
        <f t="shared" si="58"/>
        <v>73445.78996454335</v>
      </c>
      <c r="AZ177" s="14">
        <f t="shared" si="58"/>
        <v>74049.275807848666</v>
      </c>
      <c r="BD177" s="15">
        <f>SUM(TOTAL_PEF_C!O166:O177)</f>
        <v>1642797.313487977</v>
      </c>
      <c r="BI177" s="15">
        <f>SUM('Billing Mo'!AH166:AH177)</f>
        <v>1209444</v>
      </c>
      <c r="BN177" s="199">
        <f>[5]TMWh!$I155</f>
        <v>38115816</v>
      </c>
      <c r="BO177" s="199">
        <f>[5]TMWh!$O155</f>
        <v>38732003</v>
      </c>
      <c r="BR177" s="14"/>
      <c r="BS177" s="14">
        <f t="shared" si="59"/>
        <v>147923.00288739172</v>
      </c>
      <c r="BT177" s="14">
        <f t="shared" si="59"/>
        <v>149427.57459095283</v>
      </c>
      <c r="BX177" s="199">
        <f>[3]RC!$I155</f>
        <v>1380909.3333333333</v>
      </c>
      <c r="CC177" s="199">
        <f>[3]CC!$I155</f>
        <v>160477.66666666666</v>
      </c>
    </row>
    <row r="178" spans="1:81">
      <c r="A178" s="2">
        <v>2005</v>
      </c>
      <c r="B178" s="2">
        <v>8</v>
      </c>
      <c r="C178" s="14">
        <f t="shared" si="61"/>
        <v>1525</v>
      </c>
      <c r="D178" s="14">
        <f t="shared" si="61"/>
        <v>6785</v>
      </c>
      <c r="E178" s="14">
        <f t="shared" si="62"/>
        <v>14465</v>
      </c>
      <c r="G178" s="200">
        <f>[4]FCST!$D118</f>
        <v>1390012</v>
      </c>
      <c r="H178" s="200">
        <f>[4]FCST!$E118</f>
        <v>160283</v>
      </c>
      <c r="I178" s="200">
        <f>[4]FCST!$H118</f>
        <v>20776</v>
      </c>
      <c r="J178" s="15"/>
      <c r="K178" s="199">
        <f>'Cal Mo'!AE178+'Cal Mo'!AD178</f>
        <v>2119195</v>
      </c>
      <c r="L178" s="199">
        <f>'Cal Mo'!AF178</f>
        <v>1087528.1714463499</v>
      </c>
      <c r="M178" s="199">
        <f>'Cal Mo'!AG178</f>
        <v>357506.08406269801</v>
      </c>
      <c r="N178" s="15">
        <f>'Billing Mo'!AH178</f>
        <v>103641</v>
      </c>
      <c r="O178" s="199">
        <f t="shared" si="57"/>
        <v>253865.08406269801</v>
      </c>
      <c r="P178" s="15">
        <f>'Cal Mo'!AJ178</f>
        <v>2258.2463422138999</v>
      </c>
      <c r="Q178" s="199">
        <f>'Cal Mo'!AK178</f>
        <v>300517.18822814</v>
      </c>
      <c r="R178" s="25"/>
      <c r="S178" s="15">
        <f>[1]RESID!$AB276/[1]RESID!$U276*1000</f>
        <v>1464.7607358785392</v>
      </c>
      <c r="T178" s="25">
        <f t="shared" si="47"/>
        <v>1525</v>
      </c>
      <c r="U178" s="77"/>
      <c r="V178" s="15">
        <f>[1]COML!$AB276/[1]COML!$J276*1000</f>
        <v>6947.5802174903138</v>
      </c>
      <c r="W178" s="25">
        <f t="shared" si="48"/>
        <v>6785</v>
      </c>
      <c r="X178" s="77"/>
      <c r="Y178" s="15">
        <f>[1]SPA!$AB276/[1]SPA!$F276*1000</f>
        <v>13272.813960141128</v>
      </c>
      <c r="Z178" s="25">
        <f t="shared" si="49"/>
        <v>14465</v>
      </c>
      <c r="AA178" s="77"/>
      <c r="AC178" s="7"/>
      <c r="AE178" s="199">
        <f>[5]RMWh!$I156</f>
        <v>19456384</v>
      </c>
      <c r="AF178" s="199">
        <f>[5]RMWh!$O156</f>
        <v>19635932</v>
      </c>
      <c r="AG178" s="15"/>
      <c r="AJ178" s="199">
        <f>[5]CMWh!$I156</f>
        <v>11823846</v>
      </c>
      <c r="AK178" s="199">
        <f>[5]CMWh!$O156</f>
        <v>11859981</v>
      </c>
      <c r="AL178" s="25"/>
      <c r="AO178" s="199">
        <f>[5]SPAMWh!$I156</f>
        <v>3094809</v>
      </c>
      <c r="AP178" s="199">
        <f>[5]SPAMWh!$O156</f>
        <v>3107304</v>
      </c>
      <c r="AQ178" s="25"/>
      <c r="AT178" s="14">
        <f t="shared" si="60"/>
        <v>14068.940981658528</v>
      </c>
      <c r="AU178" s="14">
        <f t="shared" si="60"/>
        <v>14198.772414640876</v>
      </c>
      <c r="AX178" s="14"/>
      <c r="AY178" s="14">
        <f t="shared" si="58"/>
        <v>73640.413900556538</v>
      </c>
      <c r="AZ178" s="14">
        <f t="shared" si="58"/>
        <v>73865.467267819331</v>
      </c>
      <c r="BD178" s="15">
        <f>SUM(TOTAL_PEF_C!O167:O178)</f>
        <v>1896662.3975506751</v>
      </c>
      <c r="BI178" s="15">
        <f>SUM('Billing Mo'!AH167:AH178)</f>
        <v>1217801</v>
      </c>
      <c r="BN178" s="199">
        <f>[5]TMWh!$I156</f>
        <v>38425955</v>
      </c>
      <c r="BO178" s="199">
        <f>[5]TMWh!$O156</f>
        <v>38654133</v>
      </c>
      <c r="BR178" s="14"/>
      <c r="BS178" s="14">
        <f t="shared" si="59"/>
        <v>148793.06711326039</v>
      </c>
      <c r="BT178" s="14">
        <f t="shared" si="59"/>
        <v>149393.80511472677</v>
      </c>
      <c r="BX178" s="199">
        <f>[3]RC!$I156</f>
        <v>1382931.6666666667</v>
      </c>
      <c r="CC178" s="199">
        <f>[3]CC!$I156</f>
        <v>160561.91666666666</v>
      </c>
    </row>
    <row r="179" spans="1:81">
      <c r="A179" s="2">
        <v>2005</v>
      </c>
      <c r="B179" s="2">
        <v>9</v>
      </c>
      <c r="C179" s="14">
        <f t="shared" si="61"/>
        <v>1390</v>
      </c>
      <c r="D179" s="14">
        <f t="shared" si="61"/>
        <v>6888</v>
      </c>
      <c r="E179" s="14">
        <f t="shared" si="62"/>
        <v>14247</v>
      </c>
      <c r="G179" s="200">
        <f>[4]FCST!$D119</f>
        <v>1393375</v>
      </c>
      <c r="H179" s="200">
        <f>[4]FCST!$E119</f>
        <v>160541</v>
      </c>
      <c r="I179" s="200">
        <f>[4]FCST!$H119</f>
        <v>20891</v>
      </c>
      <c r="J179" s="15"/>
      <c r="K179" s="199">
        <f>'Cal Mo'!AE179+'Cal Mo'!AD179</f>
        <v>1936708</v>
      </c>
      <c r="L179" s="199">
        <f>'Cal Mo'!AF179</f>
        <v>1105877.9742185301</v>
      </c>
      <c r="M179" s="199">
        <f>'Cal Mo'!AG179</f>
        <v>371080.07745463401</v>
      </c>
      <c r="N179" s="15">
        <f>'Billing Mo'!AH179</f>
        <v>112238</v>
      </c>
      <c r="O179" s="199">
        <f t="shared" si="57"/>
        <v>258842.07745463401</v>
      </c>
      <c r="P179" s="15">
        <f>'Cal Mo'!AJ179</f>
        <v>2256.8018977694501</v>
      </c>
      <c r="Q179" s="199">
        <f>'Cal Mo'!AK179</f>
        <v>297640.38359059201</v>
      </c>
      <c r="R179" s="25"/>
      <c r="S179" s="15">
        <f>[1]RESID!$AB277/[1]RESID!$U277*1000</f>
        <v>1491.4929577464789</v>
      </c>
      <c r="T179" s="25">
        <f t="shared" si="47"/>
        <v>1390</v>
      </c>
      <c r="U179" s="77"/>
      <c r="V179" s="15">
        <f>[1]COML!$AB277/[1]COML!$J277*1000</f>
        <v>7264.4371219813011</v>
      </c>
      <c r="W179" s="25">
        <f t="shared" si="48"/>
        <v>6888</v>
      </c>
      <c r="X179" s="77"/>
      <c r="Y179" s="15">
        <f>[1]SPA!$AB277/[1]SPA!$F277*1000</f>
        <v>14612.529663028003</v>
      </c>
      <c r="Z179" s="25">
        <f t="shared" si="49"/>
        <v>14247</v>
      </c>
      <c r="AA179" s="77"/>
      <c r="AC179" s="7"/>
      <c r="AE179" s="199">
        <f>[5]RMWh!$I157</f>
        <v>19759663</v>
      </c>
      <c r="AF179" s="199">
        <f>[5]RMWh!$O157</f>
        <v>19679418</v>
      </c>
      <c r="AG179" s="15"/>
      <c r="AJ179" s="199">
        <f>[5]CMWh!$I157</f>
        <v>11952086</v>
      </c>
      <c r="AK179" s="199">
        <f>[5]CMWh!$O157</f>
        <v>11946905</v>
      </c>
      <c r="AL179" s="25"/>
      <c r="AO179" s="199">
        <f>[5]SPAMWh!$I157</f>
        <v>3139982</v>
      </c>
      <c r="AP179" s="199">
        <f>[5]SPAMWh!$O157</f>
        <v>3138749</v>
      </c>
      <c r="AQ179" s="25"/>
      <c r="AT179" s="14">
        <f t="shared" si="60"/>
        <v>14267.39143266801</v>
      </c>
      <c r="AU179" s="14">
        <f t="shared" si="60"/>
        <v>14209.4508278351</v>
      </c>
      <c r="AX179" s="14"/>
      <c r="AY179" s="14">
        <f t="shared" si="58"/>
        <v>74411.997229492947</v>
      </c>
      <c r="AZ179" s="14">
        <f t="shared" si="58"/>
        <v>74379.741056165032</v>
      </c>
      <c r="BD179" s="15">
        <f>SUM(TOTAL_PEF_C!O168:O179)</f>
        <v>2155504.4750053091</v>
      </c>
      <c r="BI179" s="15">
        <f>SUM('Billing Mo'!AH168:AH179)</f>
        <v>1231834</v>
      </c>
      <c r="BN179" s="199">
        <f>[5]TMWh!$I157</f>
        <v>38942753</v>
      </c>
      <c r="BO179" s="199">
        <f>[5]TMWh!$O157</f>
        <v>38856094</v>
      </c>
      <c r="BR179" s="14"/>
      <c r="BS179" s="14">
        <f t="shared" si="59"/>
        <v>150824.71329930951</v>
      </c>
      <c r="BT179" s="14">
        <f t="shared" si="59"/>
        <v>150765.48784148903</v>
      </c>
      <c r="BX179" s="199">
        <f>[3]RC!$I157</f>
        <v>1384952.75</v>
      </c>
      <c r="CC179" s="199">
        <f>[3]CC!$I157</f>
        <v>160620.41666666666</v>
      </c>
    </row>
    <row r="180" spans="1:81">
      <c r="A180" s="2">
        <v>2005</v>
      </c>
      <c r="B180" s="2">
        <v>10</v>
      </c>
      <c r="C180" s="14">
        <f t="shared" si="61"/>
        <v>1094</v>
      </c>
      <c r="D180" s="14">
        <f t="shared" si="61"/>
        <v>6021</v>
      </c>
      <c r="E180" s="14">
        <f t="shared" si="62"/>
        <v>13395</v>
      </c>
      <c r="G180" s="200">
        <f>[4]FCST!$D120</f>
        <v>1396942</v>
      </c>
      <c r="H180" s="200">
        <f>[4]FCST!$E120</f>
        <v>160759</v>
      </c>
      <c r="I180" s="200">
        <f>[4]FCST!$H120</f>
        <v>20912</v>
      </c>
      <c r="J180" s="15"/>
      <c r="K180" s="199">
        <f>'Cal Mo'!AE180+'Cal Mo'!AD180</f>
        <v>1527797</v>
      </c>
      <c r="L180" s="199">
        <f>'Cal Mo'!AF180</f>
        <v>968002.40054448799</v>
      </c>
      <c r="M180" s="199">
        <f>'Cal Mo'!AG180</f>
        <v>369848.524085999</v>
      </c>
      <c r="N180" s="15">
        <f>'Billing Mo'!AH180</f>
        <v>111173</v>
      </c>
      <c r="O180" s="199">
        <f t="shared" si="57"/>
        <v>258675.524085999</v>
      </c>
      <c r="P180" s="15">
        <f>'Cal Mo'!AJ180</f>
        <v>2254.6352311027899</v>
      </c>
      <c r="Q180" s="199">
        <f>'Cal Mo'!AK180</f>
        <v>280110.64823712799</v>
      </c>
      <c r="R180" s="25"/>
      <c r="S180" s="15">
        <f>[1]RESID!$AB278/[1]RESID!$U278*1000</f>
        <v>1225.6736500155339</v>
      </c>
      <c r="T180" s="25">
        <f t="shared" si="47"/>
        <v>1094</v>
      </c>
      <c r="U180" s="77"/>
      <c r="V180" s="15">
        <f>[1]COML!$AB278/[1]COML!$J278*1000</f>
        <v>6385.6269322401859</v>
      </c>
      <c r="W180" s="25">
        <f t="shared" si="48"/>
        <v>6021</v>
      </c>
      <c r="X180" s="77"/>
      <c r="Y180" s="15">
        <f>[1]SPA!$AB278/[1]SPA!$F278*1000</f>
        <v>13825.26275375534</v>
      </c>
      <c r="Z180" s="25">
        <f t="shared" si="49"/>
        <v>13395</v>
      </c>
      <c r="AA180" s="77"/>
      <c r="AC180" s="7"/>
      <c r="AE180" s="199">
        <f>[5]RMWh!$I158</f>
        <v>19845071</v>
      </c>
      <c r="AF180" s="199">
        <f>[5]RMWh!$O158</f>
        <v>19626346</v>
      </c>
      <c r="AG180" s="15"/>
      <c r="AJ180" s="199">
        <f>[5]CMWh!$I158</f>
        <v>11979100</v>
      </c>
      <c r="AK180" s="199">
        <f>[5]CMWh!$O158</f>
        <v>11941344</v>
      </c>
      <c r="AL180" s="25"/>
      <c r="AO180" s="199">
        <f>[5]SPAMWh!$I158</f>
        <v>3162396</v>
      </c>
      <c r="AP180" s="199">
        <f>[5]SPAMWh!$O158</f>
        <v>3150477</v>
      </c>
      <c r="AQ180" s="25"/>
      <c r="AT180" s="14">
        <f t="shared" si="60"/>
        <v>14306.442616105162</v>
      </c>
      <c r="AU180" s="14">
        <f t="shared" si="60"/>
        <v>14148.762320519039</v>
      </c>
      <c r="AX180" s="14"/>
      <c r="AY180" s="14">
        <f t="shared" si="58"/>
        <v>74606.503647305202</v>
      </c>
      <c r="AZ180" s="14">
        <f t="shared" si="58"/>
        <v>74371.357171217038</v>
      </c>
      <c r="BD180" s="15">
        <f>SUM(TOTAL_PEF_C!O169:O180)</f>
        <v>2414179.9990913081</v>
      </c>
      <c r="BI180" s="15">
        <f>SUM('Billing Mo'!AH169:AH180)</f>
        <v>1274472</v>
      </c>
      <c r="BN180" s="199">
        <f>[5]TMWh!$I158</f>
        <v>39135270</v>
      </c>
      <c r="BO180" s="199">
        <f>[5]TMWh!$O158</f>
        <v>38866870</v>
      </c>
      <c r="BR180" s="14"/>
      <c r="BS180" s="14">
        <f t="shared" si="59"/>
        <v>151864.86583828562</v>
      </c>
      <c r="BT180" s="14">
        <f t="shared" si="59"/>
        <v>151292.490545651</v>
      </c>
      <c r="BX180" s="199">
        <f>[3]RC!$I158</f>
        <v>1387142.25</v>
      </c>
      <c r="CC180" s="199">
        <f>[3]CC!$I158</f>
        <v>160563.75</v>
      </c>
    </row>
    <row r="181" spans="1:81">
      <c r="A181" s="2">
        <v>2005</v>
      </c>
      <c r="B181" s="2">
        <v>11</v>
      </c>
      <c r="C181" s="14">
        <f t="shared" si="61"/>
        <v>896</v>
      </c>
      <c r="D181" s="14">
        <f t="shared" si="61"/>
        <v>5431</v>
      </c>
      <c r="E181" s="14">
        <f t="shared" si="62"/>
        <v>12050</v>
      </c>
      <c r="F181" s="15"/>
      <c r="G181" s="200">
        <f>[4]FCST!$D121</f>
        <v>1402357</v>
      </c>
      <c r="H181" s="200">
        <f>[4]FCST!$E121</f>
        <v>161586</v>
      </c>
      <c r="I181" s="200">
        <f>[4]FCST!$H121</f>
        <v>21061</v>
      </c>
      <c r="J181" s="15"/>
      <c r="K181" s="199">
        <f>'Cal Mo'!AE181+'Cal Mo'!AD181</f>
        <v>1255974</v>
      </c>
      <c r="L181" s="199">
        <f>'Cal Mo'!AF181</f>
        <v>877565.02357621398</v>
      </c>
      <c r="M181" s="199">
        <f>'Cal Mo'!AG181</f>
        <v>353263.149757954</v>
      </c>
      <c r="N181" s="15">
        <f>'Billing Mo'!AH181</f>
        <v>116527</v>
      </c>
      <c r="O181" s="199">
        <f t="shared" si="57"/>
        <v>236736.149757954</v>
      </c>
      <c r="P181" s="15">
        <f>'Cal Mo'!AJ181</f>
        <v>2251.3012166120002</v>
      </c>
      <c r="Q181" s="199">
        <f>'Cal Mo'!AK181</f>
        <v>253794.811883516</v>
      </c>
      <c r="R181" s="25"/>
      <c r="S181" s="15">
        <f>[1]RESID!$AB279/[1]RESID!$U279*1000</f>
        <v>998.29786566473445</v>
      </c>
      <c r="T181" s="25">
        <f t="shared" si="47"/>
        <v>896</v>
      </c>
      <c r="U181" s="77"/>
      <c r="V181" s="15">
        <f>[1]COML!$AB279/[1]COML!$J279*1000</f>
        <v>5941.015929597861</v>
      </c>
      <c r="W181" s="25">
        <f t="shared" si="48"/>
        <v>5431</v>
      </c>
      <c r="X181" s="77"/>
      <c r="Y181" s="15">
        <f>[1]SPA!$AB279/[1]SPA!$F279*1000</f>
        <v>12403.137694354951</v>
      </c>
      <c r="Z181" s="25">
        <f t="shared" si="49"/>
        <v>12050</v>
      </c>
      <c r="AA181" s="77"/>
      <c r="AC181" s="7"/>
      <c r="AE181" s="199">
        <f>[5]RMWh!$I159</f>
        <v>19840734</v>
      </c>
      <c r="AF181" s="199">
        <f>[5]RMWh!$O159</f>
        <v>19629734</v>
      </c>
      <c r="AG181" s="15"/>
      <c r="AJ181" s="199">
        <f>[5]CMWh!$I159</f>
        <v>11958914</v>
      </c>
      <c r="AK181" s="199">
        <f>[5]CMWh!$O159</f>
        <v>11937303</v>
      </c>
      <c r="AL181" s="25"/>
      <c r="AO181" s="199">
        <f>[5]SPAMWh!$I159</f>
        <v>3162635</v>
      </c>
      <c r="AP181" s="199">
        <f>[5]SPAMWh!$O159</f>
        <v>3152322</v>
      </c>
      <c r="AQ181" s="25"/>
      <c r="AT181" s="14">
        <f t="shared" si="60"/>
        <v>14276.741591002676</v>
      </c>
      <c r="AU181" s="14">
        <f t="shared" si="60"/>
        <v>14124.912909881223</v>
      </c>
      <c r="AX181" s="14"/>
      <c r="AY181" s="14">
        <f t="shared" si="58"/>
        <v>74495.978969794</v>
      </c>
      <c r="AZ181" s="14">
        <f t="shared" si="58"/>
        <v>74361.356996467977</v>
      </c>
      <c r="BD181" s="15">
        <f>SUM(TOTAL_PEF_C!O170:O181)</f>
        <v>2650916.1488492619</v>
      </c>
      <c r="BI181" s="15">
        <f>SUM('Billing Mo'!AH170:AH181)</f>
        <v>1271513</v>
      </c>
      <c r="BN181" s="199">
        <f>[5]TMWh!$I159</f>
        <v>39148183</v>
      </c>
      <c r="BO181" s="199">
        <f>[5]TMWh!$O159</f>
        <v>38905259</v>
      </c>
      <c r="BR181" s="14"/>
      <c r="BS181" s="14">
        <f t="shared" si="59"/>
        <v>151792.51508861186</v>
      </c>
      <c r="BT181" s="14">
        <f t="shared" si="59"/>
        <v>151297.53662663035</v>
      </c>
      <c r="BX181" s="199">
        <f>[3]RC!$I159</f>
        <v>1389724.25</v>
      </c>
      <c r="CC181" s="199">
        <f>[3]CC!$I159</f>
        <v>160531</v>
      </c>
    </row>
    <row r="182" spans="1:81">
      <c r="A182" s="2">
        <v>2005</v>
      </c>
      <c r="B182" s="2">
        <v>12</v>
      </c>
      <c r="C182" s="14">
        <f t="shared" si="61"/>
        <v>1044</v>
      </c>
      <c r="D182" s="14">
        <f t="shared" si="61"/>
        <v>5539</v>
      </c>
      <c r="E182" s="14">
        <f t="shared" si="62"/>
        <v>11534</v>
      </c>
      <c r="F182" s="15"/>
      <c r="G182" s="200">
        <f>[4]FCST!$D122</f>
        <v>1407725</v>
      </c>
      <c r="H182" s="200">
        <f>[4]FCST!$E122</f>
        <v>161860</v>
      </c>
      <c r="I182" s="200">
        <f>[4]FCST!$H122</f>
        <v>20994</v>
      </c>
      <c r="J182" s="15"/>
      <c r="K182" s="199">
        <f>'Cal Mo'!AE182+'Cal Mo'!AD182</f>
        <v>1469440</v>
      </c>
      <c r="L182" s="199">
        <f>'Cal Mo'!AF182</f>
        <v>896505.15126433503</v>
      </c>
      <c r="M182" s="199">
        <f>'Cal Mo'!AG182</f>
        <v>339734.90048259404</v>
      </c>
      <c r="N182" s="15">
        <f>'Billing Mo'!AH182</f>
        <v>110755</v>
      </c>
      <c r="O182" s="199">
        <f t="shared" si="57"/>
        <v>228979.90048259404</v>
      </c>
      <c r="P182" s="15">
        <f>'Cal Mo'!AJ182</f>
        <v>2262.9618618074801</v>
      </c>
      <c r="Q182" s="199">
        <f>'Cal Mo'!AK182</f>
        <v>242152.46277312801</v>
      </c>
      <c r="R182" s="25"/>
      <c r="S182" s="15">
        <f>[1]RESID!$AB280/[1]RESID!$U280*1000</f>
        <v>996.63144435170227</v>
      </c>
      <c r="T182" s="25">
        <f t="shared" si="47"/>
        <v>1044</v>
      </c>
      <c r="U182" s="77"/>
      <c r="V182" s="15">
        <f>[1]COML!$AB280/[1]COML!$J280*1000</f>
        <v>5668.3924379093041</v>
      </c>
      <c r="W182" s="25">
        <f t="shared" si="48"/>
        <v>5539</v>
      </c>
      <c r="X182" s="77"/>
      <c r="Y182" s="15">
        <f>[1]SPA!$AB280/[1]SPA!$F280*1000</f>
        <v>12193.000758725342</v>
      </c>
      <c r="Z182" s="25">
        <f t="shared" si="49"/>
        <v>11534</v>
      </c>
      <c r="AA182" s="77"/>
      <c r="AC182" s="7"/>
      <c r="AE182" s="199">
        <f>[5]RMWh!$I160</f>
        <v>19835610</v>
      </c>
      <c r="AF182" s="199">
        <f>[5]RMWh!$O160</f>
        <v>19636167</v>
      </c>
      <c r="AG182" s="15"/>
      <c r="AJ182" s="199">
        <f>[5]CMWh!$I160</f>
        <v>11933189</v>
      </c>
      <c r="AK182" s="199">
        <f>[5]CMWh!$O160</f>
        <v>11930888</v>
      </c>
      <c r="AL182" s="25"/>
      <c r="AO182" s="199">
        <f>[5]SPAMWh!$I160</f>
        <v>3169371</v>
      </c>
      <c r="AP182" s="199">
        <f>[5]SPAMWh!$O160</f>
        <v>3161328</v>
      </c>
      <c r="AQ182" s="25"/>
      <c r="AT182" s="14">
        <f t="shared" si="60"/>
        <v>14250.198417224143</v>
      </c>
      <c r="AU182" s="14">
        <f t="shared" si="60"/>
        <v>14106.915587861877</v>
      </c>
      <c r="AW182" s="14"/>
      <c r="AX182" s="14"/>
      <c r="AY182" s="14">
        <f t="shared" si="58"/>
        <v>74278.2001220003</v>
      </c>
      <c r="AZ182" s="14">
        <f t="shared" si="58"/>
        <v>74263.877534929852</v>
      </c>
      <c r="BB182" s="14"/>
      <c r="BD182" s="15">
        <f>SUM(TOTAL_PEF_C!O171:O182)</f>
        <v>2879896.049331856</v>
      </c>
      <c r="BI182" s="15">
        <f>SUM('Billing Mo'!AH171:AH182)</f>
        <v>1272348</v>
      </c>
      <c r="BN182" s="199">
        <f>[5]TMWh!$I160</f>
        <v>39105706</v>
      </c>
      <c r="BO182" s="199">
        <f>[5]TMWh!$O160</f>
        <v>38895919</v>
      </c>
      <c r="BR182" s="14"/>
      <c r="BS182" s="14">
        <f t="shared" si="59"/>
        <v>152000.91122727926</v>
      </c>
      <c r="BT182" s="14">
        <f t="shared" si="59"/>
        <v>151615.17433216632</v>
      </c>
      <c r="BX182" s="199">
        <f>[3]RC!$I160</f>
        <v>1391953.25</v>
      </c>
      <c r="CC182" s="199">
        <f>[3]CC!$I160</f>
        <v>160655.33333333334</v>
      </c>
    </row>
    <row r="183" spans="1:81">
      <c r="A183" s="2">
        <v>2006</v>
      </c>
      <c r="B183" s="2">
        <v>1</v>
      </c>
      <c r="C183" s="14">
        <f t="shared" si="61"/>
        <v>1157</v>
      </c>
      <c r="D183" s="14">
        <f t="shared" si="61"/>
        <v>5459</v>
      </c>
      <c r="E183" s="14">
        <f t="shared" si="62"/>
        <v>11560</v>
      </c>
      <c r="F183" s="15"/>
      <c r="G183" s="200">
        <f>[4]FCST!$D123</f>
        <v>1412056</v>
      </c>
      <c r="H183" s="200">
        <f>[4]FCST!$E123</f>
        <v>161746</v>
      </c>
      <c r="I183" s="200">
        <f>[4]FCST!$H123</f>
        <v>21093</v>
      </c>
      <c r="J183" s="15"/>
      <c r="K183" s="199">
        <f>'Cal Mo'!AE183+'Cal Mo'!AD183</f>
        <v>1634074</v>
      </c>
      <c r="L183" s="199">
        <f>'Cal Mo'!AF183</f>
        <v>882895.83552732901</v>
      </c>
      <c r="M183" s="199">
        <f>'Cal Mo'!AG183</f>
        <v>347032.73214742402</v>
      </c>
      <c r="N183" s="15">
        <f>'Billing Mo'!AH183</f>
        <v>117579</v>
      </c>
      <c r="O183" s="199">
        <f t="shared" si="57"/>
        <v>229453.73214742402</v>
      </c>
      <c r="P183" s="15">
        <f>'Cal Mo'!AJ183</f>
        <v>2240.2342992715298</v>
      </c>
      <c r="Q183" s="199">
        <f>'Cal Mo'!AK183</f>
        <v>243845.028048565</v>
      </c>
      <c r="R183" s="25"/>
      <c r="S183" s="15">
        <f>[1]RESID!$AB281/[1]RESID!$U281*1000</f>
        <v>1115.5499498603454</v>
      </c>
      <c r="T183" s="25">
        <f t="shared" si="47"/>
        <v>1157</v>
      </c>
      <c r="U183" s="77"/>
      <c r="V183" s="15">
        <f>[1]COML!$AB281/[1]COML!$J281*1000</f>
        <v>5495.8267901524605</v>
      </c>
      <c r="W183" s="25">
        <f t="shared" si="48"/>
        <v>5459</v>
      </c>
      <c r="X183" s="77"/>
      <c r="Y183" s="15">
        <f>[1]SPA!$AB281/[1]SPA!$F281*1000</f>
        <v>11481.267046270157</v>
      </c>
      <c r="Z183" s="25">
        <f t="shared" si="49"/>
        <v>11560</v>
      </c>
      <c r="AA183" s="77"/>
      <c r="AC183" s="7"/>
      <c r="AE183" s="199">
        <f>[5]RMWh!$I161</f>
        <v>19831371</v>
      </c>
      <c r="AF183" s="199">
        <f>[5]RMWh!$O161</f>
        <v>19655701</v>
      </c>
      <c r="AG183" s="15"/>
      <c r="AH183" s="14"/>
      <c r="AJ183" s="199">
        <f>[5]CMWh!$I161</f>
        <v>11899770</v>
      </c>
      <c r="AK183" s="199">
        <f>[5]CMWh!$O161</f>
        <v>11915364</v>
      </c>
      <c r="AL183" s="25"/>
      <c r="AO183" s="199">
        <f>[5]SPAMWh!$I161</f>
        <v>3166858</v>
      </c>
      <c r="AP183" s="199">
        <f>[5]SPAMWh!$O161</f>
        <v>3160725</v>
      </c>
      <c r="AQ183" s="25"/>
      <c r="AT183" s="14">
        <f t="shared" si="60"/>
        <v>14222.8565632995</v>
      </c>
      <c r="AU183" s="14">
        <f t="shared" si="60"/>
        <v>14096.867835012643</v>
      </c>
      <c r="AW183" s="14"/>
      <c r="AX183" s="14"/>
      <c r="AY183" s="14">
        <f t="shared" si="58"/>
        <v>73996.1052837764</v>
      </c>
      <c r="AZ183" s="14">
        <f t="shared" si="58"/>
        <v>74093.073146667477</v>
      </c>
      <c r="BB183" s="14"/>
      <c r="BD183" s="15">
        <f>SUM(TOTAL_PEF_C!O172:O183)</f>
        <v>2871998.5989206531</v>
      </c>
      <c r="BI183" s="15">
        <f>SUM('Billing Mo'!AH172:AH183)</f>
        <v>1290491</v>
      </c>
      <c r="BN183" s="199">
        <f>[5]TMWh!$I161</f>
        <v>39085290</v>
      </c>
      <c r="BO183" s="199">
        <f>[5]TMWh!$O161</f>
        <v>38919081</v>
      </c>
      <c r="BR183" s="14"/>
      <c r="BS183" s="14">
        <f t="shared" si="59"/>
        <v>151690.02818070777</v>
      </c>
      <c r="BT183" s="14">
        <f t="shared" si="59"/>
        <v>151396.26226419612</v>
      </c>
      <c r="BX183" s="199">
        <f>[3]RC!$I161</f>
        <v>1394331.0833333333</v>
      </c>
      <c r="CC183" s="199">
        <f>[3]CC!$I161</f>
        <v>160816.16666666666</v>
      </c>
    </row>
    <row r="184" spans="1:81">
      <c r="A184" s="2">
        <v>2006</v>
      </c>
      <c r="B184" s="2">
        <v>2</v>
      </c>
      <c r="C184" s="14">
        <f t="shared" si="61"/>
        <v>974</v>
      </c>
      <c r="D184" s="14">
        <f t="shared" si="61"/>
        <v>4897</v>
      </c>
      <c r="E184" s="14">
        <f t="shared" si="62"/>
        <v>11408</v>
      </c>
      <c r="F184" s="15"/>
      <c r="G184" s="200">
        <f>[4]FCST!$D124</f>
        <v>1416705</v>
      </c>
      <c r="H184" s="200">
        <f>[4]FCST!$E124</f>
        <v>162413</v>
      </c>
      <c r="I184" s="200">
        <f>[4]FCST!$H124</f>
        <v>21139</v>
      </c>
      <c r="J184" s="15"/>
      <c r="K184" s="199">
        <f>'Cal Mo'!AE184+'Cal Mo'!AD184</f>
        <v>1379297</v>
      </c>
      <c r="L184" s="199">
        <f>'Cal Mo'!AF184</f>
        <v>795354.43865094497</v>
      </c>
      <c r="M184" s="199">
        <f>'Cal Mo'!AG184</f>
        <v>321858.23652275099</v>
      </c>
      <c r="N184" s="15">
        <f>'Billing Mo'!AH184</f>
        <v>101044</v>
      </c>
      <c r="O184" s="199">
        <f t="shared" si="57"/>
        <v>220814.23652275099</v>
      </c>
      <c r="P184" s="15">
        <f>'Cal Mo'!AJ184</f>
        <v>2241.46254296494</v>
      </c>
      <c r="Q184" s="199">
        <f>'Cal Mo'!AK184</f>
        <v>241150.101591646</v>
      </c>
      <c r="R184" s="25"/>
      <c r="S184" s="15">
        <f>[1]RESID!$AB282/[1]RESID!$U282*1000</f>
        <v>1014.7087784683473</v>
      </c>
      <c r="T184" s="25">
        <f t="shared" si="47"/>
        <v>974</v>
      </c>
      <c r="U184" s="77"/>
      <c r="V184" s="15">
        <f>[1]COML!$AB282/[1]COML!$J282*1000</f>
        <v>5098.1079100810894</v>
      </c>
      <c r="W184" s="25">
        <f t="shared" si="48"/>
        <v>4897</v>
      </c>
      <c r="X184" s="77"/>
      <c r="Y184" s="15">
        <f>[1]SPA!$AB282/[1]SPA!$F282*1000</f>
        <v>11428.510497132836</v>
      </c>
      <c r="Z184" s="25">
        <f t="shared" si="49"/>
        <v>11408</v>
      </c>
      <c r="AA184" s="77"/>
      <c r="AC184" s="7"/>
      <c r="AE184" s="199">
        <f>[5]RMWh!$I162</f>
        <v>19795401</v>
      </c>
      <c r="AF184" s="199">
        <f>[5]RMWh!$O162</f>
        <v>19662864</v>
      </c>
      <c r="AG184" s="15"/>
      <c r="AH184" s="14"/>
      <c r="AJ184" s="199">
        <f>[5]CMWh!$I162</f>
        <v>11887815</v>
      </c>
      <c r="AK184" s="199">
        <f>[5]CMWh!$O162</f>
        <v>11898600</v>
      </c>
      <c r="AL184" s="25"/>
      <c r="AO184" s="199">
        <f>[5]SPAMWh!$I162</f>
        <v>3177373</v>
      </c>
      <c r="AP184" s="199">
        <f>[5]SPAMWh!$O162</f>
        <v>3170700</v>
      </c>
      <c r="AQ184" s="25"/>
      <c r="AT184" s="14">
        <f t="shared" si="60"/>
        <v>14173.09404117417</v>
      </c>
      <c r="AU184" s="14">
        <f t="shared" si="60"/>
        <v>14078.200314851823</v>
      </c>
      <c r="AW184" s="14"/>
      <c r="AX184" s="14"/>
      <c r="AY184" s="14">
        <f t="shared" si="58"/>
        <v>73849.439142219955</v>
      </c>
      <c r="AZ184" s="14">
        <f t="shared" si="58"/>
        <v>73916.437678212387</v>
      </c>
      <c r="BB184" s="14"/>
      <c r="BD184" s="15">
        <f>SUM(TOTAL_PEF_C!O173:O184)</f>
        <v>2875129.4106446481</v>
      </c>
      <c r="BI184" s="15">
        <f>SUM('Billing Mo'!AH173:AH184)</f>
        <v>1292246</v>
      </c>
      <c r="BN184" s="199">
        <f>[5]TMWh!$I162</f>
        <v>39057432</v>
      </c>
      <c r="BO184" s="199">
        <f>[5]TMWh!$O162</f>
        <v>38929007</v>
      </c>
      <c r="BR184" s="14"/>
      <c r="BS184" s="14">
        <f t="shared" si="59"/>
        <v>152020.74869124559</v>
      </c>
      <c r="BT184" s="14">
        <f t="shared" si="59"/>
        <v>151701.4803975902</v>
      </c>
      <c r="BX184" s="199">
        <f>[3]RC!$I162</f>
        <v>1396688.75</v>
      </c>
      <c r="CC184" s="199">
        <f>[3]CC!$I162</f>
        <v>160973.66666666666</v>
      </c>
    </row>
    <row r="185" spans="1:81">
      <c r="A185" s="2">
        <v>2006</v>
      </c>
      <c r="B185" s="2">
        <v>3</v>
      </c>
      <c r="C185" s="14">
        <f t="shared" si="61"/>
        <v>974</v>
      </c>
      <c r="D185" s="14">
        <f t="shared" si="61"/>
        <v>5618</v>
      </c>
      <c r="E185" s="14">
        <f t="shared" si="62"/>
        <v>11616</v>
      </c>
      <c r="F185" s="15"/>
      <c r="G185" s="200">
        <f>[4]FCST!$D125</f>
        <v>1420537</v>
      </c>
      <c r="H185" s="200">
        <f>[4]FCST!$E125</f>
        <v>162696</v>
      </c>
      <c r="I185" s="200">
        <f>[4]FCST!$H125</f>
        <v>21156</v>
      </c>
      <c r="J185" s="15"/>
      <c r="K185" s="199">
        <f>'Cal Mo'!AE185+'Cal Mo'!AD185</f>
        <v>1384285</v>
      </c>
      <c r="L185" s="199">
        <f>'Cal Mo'!AF185</f>
        <v>913963.812270761</v>
      </c>
      <c r="M185" s="199">
        <f>'Cal Mo'!AG185</f>
        <v>347698.21945205401</v>
      </c>
      <c r="N185" s="15">
        <f>'Billing Mo'!AH185</f>
        <v>110189</v>
      </c>
      <c r="O185" s="199">
        <f t="shared" si="57"/>
        <v>237509.21945205401</v>
      </c>
      <c r="P185" s="15">
        <f>'Cal Mo'!AJ185</f>
        <v>2252.6359122602498</v>
      </c>
      <c r="Q185" s="199">
        <f>'Cal Mo'!AK185</f>
        <v>245750.444996231</v>
      </c>
      <c r="R185" s="25"/>
      <c r="S185" s="15">
        <f>[1]RESID!$AB283/[1]RESID!$U283*1000</f>
        <v>919.5628132178183</v>
      </c>
      <c r="T185" s="25">
        <f t="shared" si="47"/>
        <v>974</v>
      </c>
      <c r="U185" s="77"/>
      <c r="V185" s="15">
        <f>[1]COML!$AB283/[1]COML!$J283*1000</f>
        <v>5205.5797315238242</v>
      </c>
      <c r="W185" s="25">
        <f t="shared" si="48"/>
        <v>5618</v>
      </c>
      <c r="X185" s="77"/>
      <c r="Y185" s="15">
        <f>[1]SPA!$AB283/[1]SPA!$F283*1000</f>
        <v>11115.306937203513</v>
      </c>
      <c r="Z185" s="25">
        <f t="shared" si="49"/>
        <v>11616</v>
      </c>
      <c r="AA185" s="77"/>
      <c r="AC185" s="7"/>
      <c r="AE185" s="199">
        <f>[5]RMWh!$I163</f>
        <v>19792533</v>
      </c>
      <c r="AF185" s="199">
        <f>[5]RMWh!$O163</f>
        <v>19643976</v>
      </c>
      <c r="AG185" s="15"/>
      <c r="AH185" s="14"/>
      <c r="AJ185" s="199">
        <f>[5]CMWh!$I163</f>
        <v>11892710</v>
      </c>
      <c r="AK185" s="199">
        <f>[5]CMWh!$O163</f>
        <v>11881326</v>
      </c>
      <c r="AL185" s="25"/>
      <c r="AO185" s="199">
        <f>[5]SPAMWh!$I163</f>
        <v>3180215</v>
      </c>
      <c r="AP185" s="199">
        <f>[5]SPAMWh!$O163</f>
        <v>3169490</v>
      </c>
      <c r="AQ185" s="25"/>
      <c r="AT185" s="14">
        <f t="shared" si="60"/>
        <v>14145.594980564505</v>
      </c>
      <c r="AU185" s="14">
        <f t="shared" si="60"/>
        <v>14039.422256056343</v>
      </c>
      <c r="AW185" s="14"/>
      <c r="AX185" s="14"/>
      <c r="AY185" s="14">
        <f t="shared" si="58"/>
        <v>73804.312131237064</v>
      </c>
      <c r="AZ185" s="14">
        <f t="shared" si="58"/>
        <v>73733.664794397788</v>
      </c>
      <c r="BB185" s="14"/>
      <c r="BD185" s="15">
        <f>SUM(TOTAL_PEF_C!O174:O185)</f>
        <v>2877494.6504045241</v>
      </c>
      <c r="BI185" s="15">
        <f>SUM('Billing Mo'!AH174:AH185)</f>
        <v>1311183</v>
      </c>
      <c r="BN185" s="199">
        <f>[5]TMWh!$I163</f>
        <v>39082660</v>
      </c>
      <c r="BO185" s="199">
        <f>[5]TMWh!$O163</f>
        <v>38911994</v>
      </c>
      <c r="BR185" s="14"/>
      <c r="BS185" s="14">
        <f t="shared" si="59"/>
        <v>151982.2062214505</v>
      </c>
      <c r="BT185" s="14">
        <f t="shared" si="59"/>
        <v>151469.65937737704</v>
      </c>
      <c r="BX185" s="199">
        <f>[3]RC!$I163</f>
        <v>1399201.1666666667</v>
      </c>
      <c r="CC185" s="199">
        <f>[3]CC!$I163</f>
        <v>161138.41666666666</v>
      </c>
    </row>
    <row r="186" spans="1:81">
      <c r="A186" s="2">
        <v>2006</v>
      </c>
      <c r="B186" s="2">
        <v>4</v>
      </c>
      <c r="C186" s="14">
        <f t="shared" si="61"/>
        <v>985</v>
      </c>
      <c r="D186" s="14">
        <f t="shared" si="61"/>
        <v>5752</v>
      </c>
      <c r="E186" s="14">
        <f t="shared" si="62"/>
        <v>12288</v>
      </c>
      <c r="F186" s="15"/>
      <c r="G186" s="200">
        <f>[4]FCST!$D126</f>
        <v>1420670</v>
      </c>
      <c r="H186" s="200">
        <f>[4]FCST!$E126</f>
        <v>162589</v>
      </c>
      <c r="I186" s="200">
        <f>[4]FCST!$H126</f>
        <v>21120</v>
      </c>
      <c r="J186" s="15"/>
      <c r="K186" s="199">
        <f>'Cal Mo'!AE186+'Cal Mo'!AD186</f>
        <v>1399068</v>
      </c>
      <c r="L186" s="199">
        <f>'Cal Mo'!AF186</f>
        <v>935200.52846359997</v>
      </c>
      <c r="M186" s="199">
        <f>'Cal Mo'!AG186</f>
        <v>354675.567423801</v>
      </c>
      <c r="N186" s="15">
        <f>'Billing Mo'!AH186</f>
        <v>113580</v>
      </c>
      <c r="O186" s="199">
        <f t="shared" si="57"/>
        <v>241095.567423801</v>
      </c>
      <c r="P186" s="15">
        <f>'Cal Mo'!AJ186</f>
        <v>2230.7588156399302</v>
      </c>
      <c r="Q186" s="199">
        <f>'Cal Mo'!AK186</f>
        <v>259519.07700094799</v>
      </c>
      <c r="R186" s="25"/>
      <c r="S186" s="15">
        <f>[1]RESID!$AB284/[1]RESID!$U284*1000</f>
        <v>895.23253112967825</v>
      </c>
      <c r="T186" s="25">
        <f t="shared" si="47"/>
        <v>985</v>
      </c>
      <c r="U186" s="77"/>
      <c r="V186" s="15">
        <f>[1]COML!$AB284/[1]COML!$J284*1000</f>
        <v>5536.4200530171165</v>
      </c>
      <c r="W186" s="25">
        <f t="shared" si="48"/>
        <v>5752</v>
      </c>
      <c r="X186" s="77"/>
      <c r="Y186" s="15">
        <f>[1]SPA!$AB284/[1]SPA!$F284*1000</f>
        <v>11984.580759469425</v>
      </c>
      <c r="Z186" s="25">
        <f t="shared" si="49"/>
        <v>12288</v>
      </c>
      <c r="AA186" s="77"/>
      <c r="AC186" s="7"/>
      <c r="AE186" s="199">
        <f>[5]RMWh!$I164</f>
        <v>19761722</v>
      </c>
      <c r="AF186" s="199">
        <f>[5]RMWh!$O164</f>
        <v>19593366</v>
      </c>
      <c r="AG186" s="15"/>
      <c r="AH186" s="14"/>
      <c r="AJ186" s="199">
        <f>[5]CMWh!$I164</f>
        <v>11881859</v>
      </c>
      <c r="AK186" s="199">
        <f>[5]CMWh!$O164</f>
        <v>11855806</v>
      </c>
      <c r="AL186" s="25"/>
      <c r="AO186" s="199">
        <f>[5]SPAMWh!$I164</f>
        <v>3186500</v>
      </c>
      <c r="AP186" s="199">
        <f>[5]SPAMWh!$O164</f>
        <v>3171781</v>
      </c>
      <c r="AQ186" s="25"/>
      <c r="AT186" s="14">
        <f t="shared" si="60"/>
        <v>14098.515254641159</v>
      </c>
      <c r="AU186" s="14">
        <f t="shared" si="60"/>
        <v>13978.405800909832</v>
      </c>
      <c r="AW186" s="14"/>
      <c r="AX186" s="14"/>
      <c r="AY186" s="14">
        <f t="shared" si="58"/>
        <v>73672.316956346054</v>
      </c>
      <c r="AZ186" s="14">
        <f t="shared" si="58"/>
        <v>73510.777850919563</v>
      </c>
      <c r="BB186" s="14"/>
      <c r="BD186" s="15">
        <f>SUM(TOTAL_PEF_C!O175:O186)</f>
        <v>2892760.186130112</v>
      </c>
      <c r="BI186" s="15">
        <f>SUM('Billing Mo'!AH175:AH186)</f>
        <v>1311316</v>
      </c>
      <c r="BN186" s="199">
        <f>[5]TMWh!$I164</f>
        <v>39062428</v>
      </c>
      <c r="BO186" s="199">
        <f>[5]TMWh!$O164</f>
        <v>38853300</v>
      </c>
      <c r="BR186" s="14"/>
      <c r="BS186" s="14">
        <f t="shared" si="59"/>
        <v>152140.17999952254</v>
      </c>
      <c r="BT186" s="14">
        <f t="shared" si="59"/>
        <v>151437.41793788347</v>
      </c>
      <c r="BX186" s="199">
        <f>[3]RC!$I164</f>
        <v>1401688.1666666667</v>
      </c>
      <c r="CC186" s="199">
        <f>[3]CC!$I164</f>
        <v>161279.83333333334</v>
      </c>
    </row>
    <row r="187" spans="1:81">
      <c r="A187" s="2">
        <v>2006</v>
      </c>
      <c r="B187" s="2">
        <v>5</v>
      </c>
      <c r="C187" s="14">
        <f t="shared" si="61"/>
        <v>1299</v>
      </c>
      <c r="D187" s="14">
        <f t="shared" si="61"/>
        <v>6583</v>
      </c>
      <c r="E187" s="14">
        <f t="shared" si="62"/>
        <v>13170</v>
      </c>
      <c r="F187" s="15"/>
      <c r="G187" s="200">
        <f>[4]FCST!$D127</f>
        <v>1421007</v>
      </c>
      <c r="H187" s="200">
        <f>[4]FCST!$E127</f>
        <v>162305</v>
      </c>
      <c r="I187" s="200">
        <f>[4]FCST!$H127</f>
        <v>21203</v>
      </c>
      <c r="J187" s="15"/>
      <c r="K187" s="199">
        <f>'Cal Mo'!AE187+'Cal Mo'!AD187</f>
        <v>1845921</v>
      </c>
      <c r="L187" s="199">
        <f>'Cal Mo'!AF187</f>
        <v>1068517.41832483</v>
      </c>
      <c r="M187" s="199">
        <f>'Cal Mo'!AG187</f>
        <v>362259.27737693401</v>
      </c>
      <c r="N187" s="15">
        <f>'Billing Mo'!AH187</f>
        <v>114510</v>
      </c>
      <c r="O187" s="199">
        <f t="shared" si="57"/>
        <v>247749.27737693401</v>
      </c>
      <c r="P187" s="15">
        <f>'Cal Mo'!AJ187</f>
        <v>2230.9088156399298</v>
      </c>
      <c r="Q187" s="199">
        <f>'Cal Mo'!AK187</f>
        <v>279234.89872547</v>
      </c>
      <c r="R187" s="25"/>
      <c r="S187" s="15">
        <f>[1]RESID!$AB285/[1]RESID!$U285*1000</f>
        <v>1041.8921229803934</v>
      </c>
      <c r="T187" s="25">
        <f t="shared" si="47"/>
        <v>1299</v>
      </c>
      <c r="U187" s="77"/>
      <c r="V187" s="15">
        <f>[1]COML!$AB285/[1]COML!$J285*1000</f>
        <v>6068.3158251440191</v>
      </c>
      <c r="W187" s="25">
        <f t="shared" si="48"/>
        <v>6583</v>
      </c>
      <c r="X187" s="77"/>
      <c r="Y187" s="15">
        <f>[1]SPA!$AB285/[1]SPA!$F285*1000</f>
        <v>12425.38569424965</v>
      </c>
      <c r="Z187" s="25">
        <f t="shared" si="49"/>
        <v>13170</v>
      </c>
      <c r="AA187" s="77"/>
      <c r="AC187" s="7"/>
      <c r="AE187" s="199">
        <f>[5]RMWh!$I165</f>
        <v>20036222</v>
      </c>
      <c r="AF187" s="199">
        <f>[5]RMWh!$O165</f>
        <v>19625977</v>
      </c>
      <c r="AG187" s="15"/>
      <c r="AH187" s="14"/>
      <c r="AJ187" s="199">
        <f>[5]CMWh!$I165</f>
        <v>11974329</v>
      </c>
      <c r="AK187" s="199">
        <f>[5]CMWh!$O165</f>
        <v>11874114</v>
      </c>
      <c r="AL187" s="15"/>
      <c r="AO187" s="199">
        <f>[5]SPAMWh!$I165</f>
        <v>3212788</v>
      </c>
      <c r="AP187" s="199">
        <f>[5]SPAMWh!$O165</f>
        <v>3180539</v>
      </c>
      <c r="AQ187" s="15"/>
      <c r="AT187" s="14">
        <f>AE187/AVERAGE($G176:$G187)*1000</f>
        <v>14269.471816040088</v>
      </c>
      <c r="AU187" s="14">
        <f t="shared" si="60"/>
        <v>13977.301991550652</v>
      </c>
      <c r="AV187" s="14"/>
      <c r="AW187" s="14"/>
      <c r="AX187" s="14"/>
      <c r="AY187" s="14">
        <f t="shared" si="58"/>
        <v>74219.859082834941</v>
      </c>
      <c r="AZ187" s="14">
        <f t="shared" si="58"/>
        <v>73598.701673681891</v>
      </c>
      <c r="BA187" s="14"/>
      <c r="BB187" s="14"/>
      <c r="BD187" s="15">
        <f>SUM(TOTAL_PEF_C!O176:O187)</f>
        <v>2894026.8425178966</v>
      </c>
      <c r="BI187" s="15">
        <f>SUM('Billing Mo'!AH176:AH187)</f>
        <v>1330873</v>
      </c>
      <c r="BN187" s="199">
        <f>[5]TMWh!$I165</f>
        <v>39492124</v>
      </c>
      <c r="BO187" s="199">
        <f>[5]TMWh!$O165</f>
        <v>38949415</v>
      </c>
      <c r="BQ187" s="144"/>
      <c r="BR187" s="14"/>
      <c r="BS187" s="14">
        <f t="shared" si="59"/>
        <v>153223.38801983974</v>
      </c>
      <c r="BT187" s="14">
        <f t="shared" si="59"/>
        <v>151685.37771842806</v>
      </c>
      <c r="BX187" s="199">
        <f>[3]RC!$I165</f>
        <v>1404132</v>
      </c>
      <c r="CC187" s="199">
        <f>[3]CC!$I165</f>
        <v>161335.91666666666</v>
      </c>
    </row>
    <row r="188" spans="1:81">
      <c r="A188" s="2">
        <v>2006</v>
      </c>
      <c r="B188" s="2">
        <v>6</v>
      </c>
      <c r="C188" s="14">
        <f t="shared" si="61"/>
        <v>1420</v>
      </c>
      <c r="D188" s="14">
        <f t="shared" si="61"/>
        <v>6686</v>
      </c>
      <c r="E188" s="14">
        <f t="shared" si="62"/>
        <v>13455</v>
      </c>
      <c r="F188" s="15"/>
      <c r="G188" s="200">
        <f>[4]FCST!$D128</f>
        <v>1421610</v>
      </c>
      <c r="H188" s="200">
        <f>[4]FCST!$E128</f>
        <v>162280</v>
      </c>
      <c r="I188" s="200">
        <f>[4]FCST!$H128</f>
        <v>21210</v>
      </c>
      <c r="J188" s="15"/>
      <c r="K188" s="199">
        <f>'Cal Mo'!AE188+'Cal Mo'!AD188</f>
        <v>2018831</v>
      </c>
      <c r="L188" s="199">
        <f>'Cal Mo'!AF188</f>
        <v>1084944.9443389501</v>
      </c>
      <c r="M188" s="199">
        <f>'Cal Mo'!AG188</f>
        <v>372526.65763576503</v>
      </c>
      <c r="N188" s="15">
        <f>'Billing Mo'!AH188</f>
        <v>129212</v>
      </c>
      <c r="O188" s="199">
        <f t="shared" si="57"/>
        <v>243314.65763576503</v>
      </c>
      <c r="P188" s="15">
        <f>'Cal Mo'!AJ188</f>
        <v>2240.6759931746801</v>
      </c>
      <c r="Q188" s="199">
        <f>'Cal Mo'!AK188</f>
        <v>285390.27021524397</v>
      </c>
      <c r="R188" s="25"/>
      <c r="S188" s="15">
        <f>[1]RESID!$AB286/[1]RESID!$U286*1000</f>
        <v>1290.135831908892</v>
      </c>
      <c r="T188" s="25">
        <f t="shared" si="47"/>
        <v>1420</v>
      </c>
      <c r="U188" s="77"/>
      <c r="V188" s="15">
        <f>[1]COML!$AB286/[1]COML!$J286*1000</f>
        <v>6660.007394626572</v>
      </c>
      <c r="W188" s="25">
        <f t="shared" si="48"/>
        <v>6686</v>
      </c>
      <c r="X188" s="77"/>
      <c r="Y188" s="15">
        <f>[1]SPA!$AB286/[1]SPA!$F286*1000</f>
        <v>12894.08187134503</v>
      </c>
      <c r="Z188" s="25">
        <f t="shared" si="49"/>
        <v>13455</v>
      </c>
      <c r="AA188" s="77"/>
      <c r="AC188" s="7"/>
      <c r="AE188" s="199">
        <f>[5]RMWh!$I166</f>
        <v>20084278</v>
      </c>
      <c r="AF188" s="199">
        <f>[5]RMWh!$O166</f>
        <v>19572361</v>
      </c>
      <c r="AG188" s="15"/>
      <c r="AH188" s="14"/>
      <c r="AJ188" s="199">
        <f>[5]CMWh!$I166</f>
        <v>11982331</v>
      </c>
      <c r="AK188" s="199">
        <f>[5]CMWh!$O166</f>
        <v>11857807</v>
      </c>
      <c r="AL188" s="15"/>
      <c r="AO188" s="199">
        <f>[5]SPAMWh!$I166</f>
        <v>3219311</v>
      </c>
      <c r="AP188" s="199">
        <f>[5]SPAMWh!$O166</f>
        <v>3179293</v>
      </c>
      <c r="AQ188" s="15"/>
      <c r="AT188" s="14">
        <f t="shared" ref="AT188:AU203" si="63">AE188/AVERAGE($G177:$G188)*1000</f>
        <v>14270.147716318308</v>
      </c>
      <c r="AU188" s="14">
        <f t="shared" si="60"/>
        <v>13906.423851885913</v>
      </c>
      <c r="AV188" s="14"/>
      <c r="AW188" s="14"/>
      <c r="AX188" s="14"/>
      <c r="AY188" s="14">
        <f t="shared" si="58"/>
        <v>74155.544725258573</v>
      </c>
      <c r="AZ188" s="14">
        <f t="shared" si="58"/>
        <v>73384.897924450939</v>
      </c>
      <c r="BA188" s="14"/>
      <c r="BB188" s="14"/>
      <c r="BD188" s="15">
        <f>SUM(TOTAL_PEF_C!O177:O188)</f>
        <v>2905657.8320522662</v>
      </c>
      <c r="BG188" s="15"/>
      <c r="BI188" s="15">
        <f>SUM('Billing Mo'!AH177:AH188)</f>
        <v>1346600</v>
      </c>
      <c r="BK188" s="15"/>
      <c r="BN188" s="199">
        <f>[5]TMWh!$I166</f>
        <v>39574711</v>
      </c>
      <c r="BO188" s="199">
        <f>[5]TMWh!$O166</f>
        <v>38898252</v>
      </c>
      <c r="BQ188" s="144"/>
      <c r="BR188" s="14"/>
      <c r="BS188" s="14">
        <f t="shared" si="59"/>
        <v>153165.59221638081</v>
      </c>
      <c r="BT188" s="14">
        <f t="shared" si="59"/>
        <v>151261.65045079336</v>
      </c>
      <c r="BX188" s="199">
        <f>[3]RC!$I166</f>
        <v>1407433.0833333333</v>
      </c>
      <c r="CC188" s="199">
        <f>[3]CC!$I166</f>
        <v>161583.75</v>
      </c>
    </row>
    <row r="189" spans="1:81">
      <c r="A189" s="2">
        <v>2006</v>
      </c>
      <c r="B189" s="2">
        <v>7</v>
      </c>
      <c r="C189" s="14">
        <f t="shared" si="61"/>
        <v>1423</v>
      </c>
      <c r="D189" s="14">
        <f t="shared" si="61"/>
        <v>7047</v>
      </c>
      <c r="E189" s="14">
        <f t="shared" si="62"/>
        <v>12977</v>
      </c>
      <c r="F189" s="15"/>
      <c r="G189" s="200">
        <f>[4]FCST!$D129</f>
        <v>1425229</v>
      </c>
      <c r="H189" s="200">
        <f>[4]FCST!$E129</f>
        <v>162512</v>
      </c>
      <c r="I189" s="200">
        <f>[4]FCST!$H129</f>
        <v>21305</v>
      </c>
      <c r="J189" s="15"/>
      <c r="K189" s="199">
        <f>'Cal Mo'!AE189+'Cal Mo'!AD189</f>
        <v>2028597</v>
      </c>
      <c r="L189" s="199">
        <f>'Cal Mo'!AF189</f>
        <v>1145253.1762005701</v>
      </c>
      <c r="M189" s="199">
        <f>'Cal Mo'!AG189</f>
        <v>339110.03818944201</v>
      </c>
      <c r="N189" s="15">
        <f>'Billing Mo'!AH189</f>
        <v>91507</v>
      </c>
      <c r="O189" s="199">
        <f t="shared" si="57"/>
        <v>247603.03818944201</v>
      </c>
      <c r="P189" s="15">
        <f>'Cal Mo'!AJ189</f>
        <v>2243.80445210992</v>
      </c>
      <c r="Q189" s="199">
        <f>'Cal Mo'!AK189</f>
        <v>276467.59884617699</v>
      </c>
      <c r="R189" s="25"/>
      <c r="S189" s="15">
        <f>[1]RESID!$AB287/[1]RESID!$U287*1000</f>
        <v>1464.908446291789</v>
      </c>
      <c r="T189" s="25">
        <f t="shared" si="47"/>
        <v>1423</v>
      </c>
      <c r="U189" s="77"/>
      <c r="V189" s="15">
        <f>[1]COML!$AB287/[1]COML!$J287*1000</f>
        <v>7033.4006104164619</v>
      </c>
      <c r="W189" s="25">
        <f t="shared" si="48"/>
        <v>7047</v>
      </c>
      <c r="X189" s="77"/>
      <c r="Y189" s="15">
        <f>[1]SPA!$AB287/[1]SPA!$F287*1000</f>
        <v>13754.92794833486</v>
      </c>
      <c r="Z189" s="25">
        <f t="shared" si="49"/>
        <v>12977</v>
      </c>
      <c r="AA189" s="77"/>
      <c r="AC189" s="7"/>
      <c r="AE189" s="199">
        <f>[5]RMWh!$I167</f>
        <v>20088693</v>
      </c>
      <c r="AF189" s="199">
        <f>[5]RMWh!$O167</f>
        <v>19622693</v>
      </c>
      <c r="AG189" s="15"/>
      <c r="AH189" s="14"/>
      <c r="AJ189" s="199">
        <f>[5]CMWh!$I167</f>
        <v>11970165</v>
      </c>
      <c r="AK189" s="199">
        <f>[5]CMWh!$O167</f>
        <v>11856568</v>
      </c>
      <c r="AL189" s="15"/>
      <c r="AO189" s="199">
        <f>[5]SPAMWh!$I167</f>
        <v>3228562</v>
      </c>
      <c r="AP189" s="199">
        <f>[5]SPAMWh!$O167</f>
        <v>3191932</v>
      </c>
      <c r="AQ189" s="15"/>
      <c r="AT189" s="14">
        <f t="shared" si="63"/>
        <v>14240.377594225029</v>
      </c>
      <c r="AU189" s="14">
        <f t="shared" si="60"/>
        <v>13910.041720263051</v>
      </c>
      <c r="AV189" s="14"/>
      <c r="AW189" s="14"/>
      <c r="AX189" s="14"/>
      <c r="AY189" s="14">
        <f t="shared" si="58"/>
        <v>73982.385389143848</v>
      </c>
      <c r="AZ189" s="14">
        <f t="shared" si="58"/>
        <v>73280.291722678041</v>
      </c>
      <c r="BA189" s="14"/>
      <c r="BB189" s="14"/>
      <c r="BD189" s="15">
        <f>SUM(TOTAL_PEF_C!O178:O189)</f>
        <v>2904638.4645920503</v>
      </c>
      <c r="BG189" s="15"/>
      <c r="BI189" s="15">
        <f>SUM('Billing Mo'!AH178:AH189)</f>
        <v>1331955</v>
      </c>
      <c r="BK189" s="15"/>
      <c r="BL189" s="15"/>
      <c r="BN189" s="199">
        <f>[5]TMWh!$I167</f>
        <v>39558911</v>
      </c>
      <c r="BO189" s="199">
        <f>[5]TMWh!$O167</f>
        <v>38942684</v>
      </c>
      <c r="BQ189" s="144"/>
      <c r="BR189" s="14"/>
      <c r="BS189" s="14">
        <f t="shared" si="59"/>
        <v>153218.16024677688</v>
      </c>
      <c r="BT189" s="14">
        <f t="shared" si="59"/>
        <v>151479.80700783042</v>
      </c>
      <c r="BX189" s="199">
        <f>[3]RC!$I167</f>
        <v>1410685.4166666667</v>
      </c>
      <c r="CC189" s="199">
        <f>[3]CC!$I167</f>
        <v>161797.5</v>
      </c>
    </row>
    <row r="190" spans="1:81">
      <c r="A190" s="2">
        <v>2006</v>
      </c>
      <c r="B190" s="2">
        <v>8</v>
      </c>
      <c r="C190" s="14">
        <f t="shared" si="61"/>
        <v>1594</v>
      </c>
      <c r="D190" s="14">
        <f t="shared" si="61"/>
        <v>7166</v>
      </c>
      <c r="E190" s="14">
        <f t="shared" si="62"/>
        <v>13957</v>
      </c>
      <c r="F190" s="15"/>
      <c r="G190" s="200">
        <f>[4]FCST!$D130</f>
        <v>1427208</v>
      </c>
      <c r="H190" s="200">
        <f>[4]FCST!$E130</f>
        <v>162999</v>
      </c>
      <c r="I190" s="200">
        <f>[4]FCST!$H130</f>
        <v>21497</v>
      </c>
      <c r="J190" s="15"/>
      <c r="K190" s="199">
        <f>'Cal Mo'!AE190+'Cal Mo'!AD190</f>
        <v>2274819</v>
      </c>
      <c r="L190" s="199">
        <f>'Cal Mo'!AF190</f>
        <v>1167989.33926215</v>
      </c>
      <c r="M190" s="199">
        <f>'Cal Mo'!AG190</f>
        <v>347260.579010788</v>
      </c>
      <c r="N190" s="15">
        <f>'Billing Mo'!AH190</f>
        <v>96659</v>
      </c>
      <c r="O190" s="199">
        <f t="shared" si="57"/>
        <v>250601.579010788</v>
      </c>
      <c r="P190" s="15">
        <f>'Cal Mo'!AJ190</f>
        <v>2232.13795573262</v>
      </c>
      <c r="Q190" s="199">
        <f>'Cal Mo'!AK190</f>
        <v>300042.22036549402</v>
      </c>
      <c r="R190" s="25"/>
      <c r="S190" s="15">
        <f>[1]RESID!$AB288/[1]RESID!$U288*1000</f>
        <v>1513.5116955622445</v>
      </c>
      <c r="T190" s="25">
        <f t="shared" si="47"/>
        <v>1594</v>
      </c>
      <c r="U190" s="77"/>
      <c r="V190" s="15">
        <f>[1]COML!$AB288/[1]COML!$J288*1000</f>
        <v>7181.4121559027972</v>
      </c>
      <c r="W190" s="25">
        <f t="shared" si="48"/>
        <v>7166</v>
      </c>
      <c r="X190" s="77"/>
      <c r="Y190" s="15">
        <f>[1]SPA!$AB288/[1]SPA!$F288*1000</f>
        <v>13317.335276171396</v>
      </c>
      <c r="Z190" s="25">
        <f t="shared" si="49"/>
        <v>13957</v>
      </c>
      <c r="AA190" s="77"/>
      <c r="AC190" s="7"/>
      <c r="AE190" s="199">
        <f>[5]RMWh!$I168</f>
        <v>20102100</v>
      </c>
      <c r="AF190" s="199">
        <f>[5]RMWh!$O168</f>
        <v>19746754</v>
      </c>
      <c r="AG190" s="15"/>
      <c r="AH190" s="14"/>
      <c r="AJ190" s="199">
        <f>[5]CMWh!$I168</f>
        <v>12000789</v>
      </c>
      <c r="AK190" s="199">
        <f>[5]CMWh!$O168</f>
        <v>11913552</v>
      </c>
      <c r="AL190" s="15"/>
      <c r="AO190" s="199">
        <f>[5]SPAMWh!$I168</f>
        <v>3233817</v>
      </c>
      <c r="AP190" s="199">
        <f>[5]SPAMWh!$O168</f>
        <v>3206010</v>
      </c>
      <c r="AQ190" s="15"/>
      <c r="AT190" s="14">
        <f t="shared" si="63"/>
        <v>14218.639195573161</v>
      </c>
      <c r="AU190" s="14">
        <f t="shared" si="60"/>
        <v>13967.295477076579</v>
      </c>
      <c r="AV190" s="14"/>
      <c r="AW190" s="14"/>
      <c r="AX190" s="14"/>
      <c r="AY190" s="14">
        <f t="shared" ref="AY190:AZ205" si="64">AJ190/AVERAGE($H179:$H190)*1000</f>
        <v>74068.047602050312</v>
      </c>
      <c r="AZ190" s="14">
        <f t="shared" si="64"/>
        <v>73529.626814162111</v>
      </c>
      <c r="BA190" s="14"/>
      <c r="BB190" s="14"/>
      <c r="BD190" s="15">
        <f>SUM(TOTAL_PEF_C!O179:O190)</f>
        <v>2901374.9595401399</v>
      </c>
      <c r="BG190" s="15"/>
      <c r="BI190" s="15">
        <f>SUM('Billing Mo'!AH179:AH190)</f>
        <v>1324973</v>
      </c>
      <c r="BK190" s="15"/>
      <c r="BL190" s="15"/>
      <c r="BN190" s="199">
        <f>[5]TMWh!$I168</f>
        <v>39588258</v>
      </c>
      <c r="BO190" s="199">
        <f>[5]TMWh!$O168</f>
        <v>39117868</v>
      </c>
      <c r="BQ190" s="144"/>
      <c r="BR190" s="14"/>
      <c r="BS190" s="14">
        <f t="shared" ref="BS190:BT205" si="65">AO190/AVERAGE($I179:$I190)*1000</f>
        <v>153031.19713227727</v>
      </c>
      <c r="BT190" s="14">
        <f t="shared" si="65"/>
        <v>151715.30990097838</v>
      </c>
      <c r="BX190" s="199">
        <f>[3]RC!$I168</f>
        <v>1413785.0833333333</v>
      </c>
      <c r="CC190" s="199">
        <f>[3]CC!$I168</f>
        <v>162023.83333333334</v>
      </c>
    </row>
    <row r="191" spans="1:81">
      <c r="A191" s="2">
        <v>2006</v>
      </c>
      <c r="B191" s="2">
        <v>9</v>
      </c>
      <c r="C191" s="14">
        <f t="shared" si="61"/>
        <v>1399</v>
      </c>
      <c r="D191" s="14">
        <f t="shared" si="61"/>
        <v>6790</v>
      </c>
      <c r="E191" s="14">
        <f t="shared" si="62"/>
        <v>13681</v>
      </c>
      <c r="F191" s="15"/>
      <c r="G191" s="200">
        <f>[4]FCST!$D131</f>
        <v>1429559</v>
      </c>
      <c r="H191" s="200">
        <f>[4]FCST!$E131</f>
        <v>162259</v>
      </c>
      <c r="I191" s="200">
        <f>[4]FCST!$H131</f>
        <v>21548</v>
      </c>
      <c r="J191" s="15"/>
      <c r="K191" s="199">
        <f>'Cal Mo'!AE191+'Cal Mo'!AD191</f>
        <v>1999980</v>
      </c>
      <c r="L191" s="199">
        <f>'Cal Mo'!AF191</f>
        <v>1101779.1247349</v>
      </c>
      <c r="M191" s="199">
        <f>'Cal Mo'!AG191</f>
        <v>359284.93629493</v>
      </c>
      <c r="N191" s="15">
        <f>'Billing Mo'!AH191</f>
        <v>111544</v>
      </c>
      <c r="O191" s="199">
        <f t="shared" si="57"/>
        <v>247740.93629493</v>
      </c>
      <c r="P191" s="15">
        <f>'Cal Mo'!AJ191</f>
        <v>2230.6935112881702</v>
      </c>
      <c r="Q191" s="199">
        <f>'Cal Mo'!AK191</f>
        <v>294804.75258060498</v>
      </c>
      <c r="R191" s="25"/>
      <c r="S191" s="15">
        <f>[1]RESID!$AB289/[1]RESID!$U289*1000</f>
        <v>1478.9910734709094</v>
      </c>
      <c r="T191" s="25">
        <f t="shared" si="47"/>
        <v>1399</v>
      </c>
      <c r="U191" s="77"/>
      <c r="V191" s="15">
        <f>[1]COML!$AB289/[1]COML!$J289*1000</f>
        <v>7172.1137194238845</v>
      </c>
      <c r="W191" s="25">
        <f t="shared" si="48"/>
        <v>6790</v>
      </c>
      <c r="X191" s="77"/>
      <c r="Y191" s="15">
        <f>[1]SPA!$AB289/[1]SPA!$F289*1000</f>
        <v>14712.709987077718</v>
      </c>
      <c r="Z191" s="25">
        <f t="shared" si="49"/>
        <v>13681</v>
      </c>
      <c r="AA191" s="77"/>
      <c r="AC191" s="7"/>
      <c r="AE191" s="199">
        <f>[5]RMWh!$I169</f>
        <v>19976308</v>
      </c>
      <c r="AF191" s="199">
        <f>[5]RMWh!$O169</f>
        <v>19782850</v>
      </c>
      <c r="AG191" s="15"/>
      <c r="AH191" s="14"/>
      <c r="AJ191" s="199">
        <f>[5]CMWh!$I169</f>
        <v>11960661</v>
      </c>
      <c r="AK191" s="199">
        <f>[5]CMWh!$O169</f>
        <v>11911052</v>
      </c>
      <c r="AL191" s="15"/>
      <c r="AO191" s="199">
        <f>[5]SPAMWh!$I169</f>
        <v>3232030</v>
      </c>
      <c r="AP191" s="199">
        <f>[5]SPAMWh!$O169</f>
        <v>3216919</v>
      </c>
      <c r="AQ191" s="15"/>
      <c r="AT191" s="14">
        <f t="shared" si="63"/>
        <v>14099.592126743326</v>
      </c>
      <c r="AU191" s="14">
        <f t="shared" si="63"/>
        <v>13963.046430028224</v>
      </c>
      <c r="AV191" s="14"/>
      <c r="AW191" s="14"/>
      <c r="AX191" s="14"/>
      <c r="AY191" s="14">
        <f t="shared" si="64"/>
        <v>73755.209136260775</v>
      </c>
      <c r="AZ191" s="14">
        <f t="shared" si="64"/>
        <v>73449.296095999802</v>
      </c>
      <c r="BA191" s="14"/>
      <c r="BB191" s="14"/>
      <c r="BD191" s="15">
        <f>SUM(TOTAL_PEF_C!O180:O191)</f>
        <v>2890273.8183804359</v>
      </c>
      <c r="BG191" s="15"/>
      <c r="BI191" s="15">
        <f>SUM('Billing Mo'!AH180:AH191)</f>
        <v>1324279</v>
      </c>
      <c r="BK191" s="15"/>
      <c r="BL191" s="15"/>
      <c r="BN191" s="199">
        <f>[5]TMWh!$I169</f>
        <v>39415025</v>
      </c>
      <c r="BO191" s="199">
        <f>[5]TMWh!$O169</f>
        <v>39156847</v>
      </c>
      <c r="BQ191" s="144"/>
      <c r="BR191" s="14"/>
      <c r="BS191" s="14">
        <f t="shared" si="65"/>
        <v>152551.38885611121</v>
      </c>
      <c r="BT191" s="14">
        <f t="shared" si="65"/>
        <v>151838.15165317536</v>
      </c>
      <c r="BX191" s="199">
        <f>[3]RC!$I169</f>
        <v>1416800.4166666667</v>
      </c>
      <c r="CC191" s="199">
        <f>[3]CC!$I169</f>
        <v>162167</v>
      </c>
    </row>
    <row r="192" spans="1:81">
      <c r="A192" s="2">
        <v>2006</v>
      </c>
      <c r="B192" s="2">
        <v>10</v>
      </c>
      <c r="C192" s="14">
        <f t="shared" ref="C192:D198" si="66">ROUND(K192/G192*1000,0)</f>
        <v>1115</v>
      </c>
      <c r="D192" s="14">
        <f t="shared" si="66"/>
        <v>6504</v>
      </c>
      <c r="E192" s="14">
        <f t="shared" si="62"/>
        <v>12996</v>
      </c>
      <c r="F192" s="15"/>
      <c r="G192" s="200">
        <f>[4]FCST!$D132</f>
        <v>1431506</v>
      </c>
      <c r="H192" s="200">
        <f>[4]FCST!$E132</f>
        <v>162817</v>
      </c>
      <c r="I192" s="200">
        <f>[4]FCST!$H132</f>
        <v>21658</v>
      </c>
      <c r="J192" s="15"/>
      <c r="K192" s="199">
        <f>'Cal Mo'!AE192+'Cal Mo'!AD192</f>
        <v>1596115</v>
      </c>
      <c r="L192" s="199">
        <f>'Cal Mo'!AF192</f>
        <v>1058904.2701862101</v>
      </c>
      <c r="M192" s="199">
        <f>'Cal Mo'!AG192</f>
        <v>345039.70418764901</v>
      </c>
      <c r="N192" s="15">
        <f>'Billing Mo'!AH192</f>
        <v>88402</v>
      </c>
      <c r="O192" s="199">
        <f t="shared" si="57"/>
        <v>256637.70418764901</v>
      </c>
      <c r="P192" s="15">
        <f>'Cal Mo'!AJ192</f>
        <v>2228.52684462151</v>
      </c>
      <c r="Q192" s="199">
        <f>'Cal Mo'!AK192</f>
        <v>281456.87185834401</v>
      </c>
      <c r="R192" s="25"/>
      <c r="S192" s="15">
        <f>[1]RESID!$AB290/[1]RESID!$U290*1000</f>
        <v>1307.8492161402048</v>
      </c>
      <c r="T192" s="25">
        <f t="shared" si="47"/>
        <v>1115</v>
      </c>
      <c r="U192" s="77"/>
      <c r="V192" s="15">
        <f>[1]COML!$AB290/[1]COML!$J290*1000</f>
        <v>6555.5439542553913</v>
      </c>
      <c r="W192" s="25">
        <f t="shared" si="48"/>
        <v>6504</v>
      </c>
      <c r="X192" s="77"/>
      <c r="Y192" s="15">
        <f>[1]SPA!$AB290/[1]SPA!$F290*1000</f>
        <v>14097.195471414478</v>
      </c>
      <c r="Z192" s="25">
        <f t="shared" si="49"/>
        <v>12996</v>
      </c>
      <c r="AA192" s="77"/>
      <c r="AC192" s="7"/>
      <c r="AE192" s="199">
        <f>[5]RMWh!$I170</f>
        <v>19927425</v>
      </c>
      <c r="AF192" s="199">
        <f>[5]RMWh!$O170</f>
        <v>19942849</v>
      </c>
      <c r="AG192" s="15"/>
      <c r="AH192" s="14"/>
      <c r="AJ192" s="199">
        <f>[5]CMWh!$I170</f>
        <v>11950581</v>
      </c>
      <c r="AK192" s="199">
        <f>[5]CMWh!$O170</f>
        <v>11951859</v>
      </c>
      <c r="AL192" s="15"/>
      <c r="AO192" s="199">
        <f>[5]SPAMWh!$I170</f>
        <v>3228513</v>
      </c>
      <c r="AP192" s="199">
        <f>[5]SPAMWh!$O170</f>
        <v>3228929</v>
      </c>
      <c r="AQ192" s="15"/>
      <c r="AT192" s="14">
        <f t="shared" si="63"/>
        <v>14036.553640668861</v>
      </c>
      <c r="AU192" s="14">
        <f t="shared" si="63"/>
        <v>14047.418055080341</v>
      </c>
      <c r="AV192" s="14"/>
      <c r="AW192" s="14"/>
      <c r="AX192" s="14"/>
      <c r="AY192" s="14">
        <f t="shared" si="64"/>
        <v>73615.19910557261</v>
      </c>
      <c r="AZ192" s="14">
        <f t="shared" si="64"/>
        <v>73623.071544950828</v>
      </c>
      <c r="BA192" s="14"/>
      <c r="BB192" s="14"/>
      <c r="BD192" s="15">
        <f>SUM(TOTAL_PEF_C!O181:O192)</f>
        <v>2888235.9984820858</v>
      </c>
      <c r="BG192" s="15"/>
      <c r="BI192" s="15">
        <f>SUM('Billing Mo'!AH181:AH192)</f>
        <v>1301508</v>
      </c>
      <c r="BK192" s="15"/>
      <c r="BL192" s="15"/>
      <c r="BN192" s="199">
        <f>[5]TMWh!$I170</f>
        <v>39340633</v>
      </c>
      <c r="BO192" s="199">
        <f>[5]TMWh!$O170</f>
        <v>39357751</v>
      </c>
      <c r="BQ192" s="144"/>
      <c r="BR192" s="14"/>
      <c r="BS192" s="14">
        <f t="shared" si="65"/>
        <v>151939.55699181123</v>
      </c>
      <c r="BT192" s="14">
        <f t="shared" si="65"/>
        <v>151959.13469080412</v>
      </c>
      <c r="BX192" s="199">
        <f>[3]RC!$I170</f>
        <v>1419680.75</v>
      </c>
      <c r="CC192" s="199">
        <f>[3]CC!$I170</f>
        <v>162338.5</v>
      </c>
    </row>
    <row r="193" spans="1:81">
      <c r="A193" s="2">
        <v>2006</v>
      </c>
      <c r="B193" s="2">
        <v>11</v>
      </c>
      <c r="C193" s="14">
        <f t="shared" si="66"/>
        <v>909</v>
      </c>
      <c r="D193" s="14">
        <f t="shared" si="66"/>
        <v>5640</v>
      </c>
      <c r="E193" s="14">
        <f t="shared" si="62"/>
        <v>12128</v>
      </c>
      <c r="F193" s="15"/>
      <c r="G193" s="200">
        <f>[4]FCST!$D133</f>
        <v>1436086</v>
      </c>
      <c r="H193" s="200">
        <f>[4]FCST!$E133</f>
        <v>162599</v>
      </c>
      <c r="I193" s="200">
        <f>[4]FCST!$H133</f>
        <v>21697</v>
      </c>
      <c r="J193" s="15"/>
      <c r="K193" s="199">
        <f>'Cal Mo'!AE193+'Cal Mo'!AD193</f>
        <v>1304984</v>
      </c>
      <c r="L193" s="199">
        <f>'Cal Mo'!AF193</f>
        <v>917126.72785774304</v>
      </c>
      <c r="M193" s="199">
        <f>'Cal Mo'!AG193</f>
        <v>322513.660156333</v>
      </c>
      <c r="N193" s="15">
        <f>'Billing Mo'!AH193</f>
        <v>92623</v>
      </c>
      <c r="O193" s="199">
        <f t="shared" si="57"/>
        <v>229890.660156333</v>
      </c>
      <c r="P193" s="15">
        <f>'Cal Mo'!AJ193</f>
        <v>2225.1928301307198</v>
      </c>
      <c r="Q193" s="199">
        <f>'Cal Mo'!AK193</f>
        <v>263133.59283216402</v>
      </c>
      <c r="R193" s="25"/>
      <c r="S193" s="15">
        <f>[1]RESID!$AB291/[1]RESID!$U291*1000</f>
        <v>1029.4021388691206</v>
      </c>
      <c r="T193" s="25">
        <f t="shared" si="47"/>
        <v>909</v>
      </c>
      <c r="U193" s="77"/>
      <c r="V193" s="15">
        <f>[1]COML!$AB291/[1]COML!$J291*1000</f>
        <v>6066.2980707138413</v>
      </c>
      <c r="W193" s="25">
        <f t="shared" si="48"/>
        <v>5640</v>
      </c>
      <c r="X193" s="77"/>
      <c r="Y193" s="15">
        <f>[1]SPA!$AB291/[1]SPA!$F291*1000</f>
        <v>12784.645120690429</v>
      </c>
      <c r="Z193" s="25">
        <f t="shared" si="49"/>
        <v>12128</v>
      </c>
      <c r="AA193" s="77"/>
      <c r="AC193" s="7"/>
      <c r="AE193" s="199">
        <f>[5]RMWh!$I171</f>
        <v>19952295</v>
      </c>
      <c r="AF193" s="199">
        <f>[5]RMWh!$O171</f>
        <v>20021189</v>
      </c>
      <c r="AG193" s="15"/>
      <c r="AH193" s="14"/>
      <c r="AJ193" s="199">
        <f>[5]CMWh!$I171</f>
        <v>11958792</v>
      </c>
      <c r="AK193" s="199">
        <f>[5]CMWh!$O171</f>
        <v>11978248</v>
      </c>
      <c r="AL193" s="15"/>
      <c r="AO193" s="199">
        <f>[5]SPAMWh!$I171</f>
        <v>3241855</v>
      </c>
      <c r="AP193" s="199">
        <f>[5]SPAMWh!$O171</f>
        <v>3247711</v>
      </c>
      <c r="AQ193" s="15"/>
      <c r="AT193" s="14">
        <f t="shared" si="63"/>
        <v>14026.301738885611</v>
      </c>
      <c r="AU193" s="14">
        <f t="shared" si="63"/>
        <v>14074.733662731904</v>
      </c>
      <c r="AV193" s="14"/>
      <c r="AW193" s="14"/>
      <c r="AX193" s="14"/>
      <c r="AY193" s="14">
        <f t="shared" si="64"/>
        <v>73627.492015443218</v>
      </c>
      <c r="AZ193" s="14">
        <f t="shared" si="64"/>
        <v>73747.27806780141</v>
      </c>
      <c r="BA193" s="14"/>
      <c r="BB193" s="14"/>
      <c r="BD193" s="15">
        <f>SUM(TOTAL_PEF_C!O182:O193)</f>
        <v>2881390.5088804644</v>
      </c>
      <c r="BG193" s="15"/>
      <c r="BI193" s="15">
        <f>SUM('Billing Mo'!AH182:AH193)</f>
        <v>1277604</v>
      </c>
      <c r="BK193" s="15"/>
      <c r="BL193" s="15"/>
      <c r="BN193" s="199">
        <f>[5]TMWh!$I171</f>
        <v>39333113</v>
      </c>
      <c r="BO193" s="199">
        <f>[5]TMWh!$O171</f>
        <v>39427319</v>
      </c>
      <c r="BQ193" s="144"/>
      <c r="BR193" s="14"/>
      <c r="BS193" s="14">
        <f t="shared" si="65"/>
        <v>152187.85697519756</v>
      </c>
      <c r="BT193" s="14">
        <f t="shared" si="65"/>
        <v>152462.76504185901</v>
      </c>
      <c r="BX193" s="199">
        <f>[3]RC!$I171</f>
        <v>1422491.5</v>
      </c>
      <c r="CC193" s="199">
        <f>[3]CC!$I171</f>
        <v>162422.91666666666</v>
      </c>
    </row>
    <row r="194" spans="1:81">
      <c r="A194" s="2">
        <v>2006</v>
      </c>
      <c r="B194" s="2">
        <v>12</v>
      </c>
      <c r="C194" s="14">
        <f t="shared" si="66"/>
        <v>1085</v>
      </c>
      <c r="D194" s="14">
        <f t="shared" si="66"/>
        <v>5718</v>
      </c>
      <c r="E194" s="14">
        <f t="shared" si="62"/>
        <v>11809</v>
      </c>
      <c r="F194" s="15"/>
      <c r="G194" s="200">
        <f>[4]FCST!$D134</f>
        <v>1439559</v>
      </c>
      <c r="H194" s="200">
        <f>[4]FCST!$E134</f>
        <v>162327</v>
      </c>
      <c r="I194" s="200">
        <f>[4]FCST!$H134</f>
        <v>21848</v>
      </c>
      <c r="J194" s="15"/>
      <c r="K194" s="199">
        <f>'Cal Mo'!AE194+'Cal Mo'!AD194</f>
        <v>1562286</v>
      </c>
      <c r="L194" s="199">
        <f>'Cal Mo'!AF194</f>
        <v>928125.37704172498</v>
      </c>
      <c r="M194" s="199">
        <f>'Cal Mo'!AG194</f>
        <v>308822.236130153</v>
      </c>
      <c r="N194" s="15">
        <f>'Billing Mo'!AH194</f>
        <v>84628</v>
      </c>
      <c r="O194" s="199">
        <f t="shared" si="57"/>
        <v>224194.236130153</v>
      </c>
      <c r="P194" s="15">
        <f>'Cal Mo'!AJ194</f>
        <v>2236.8534753262002</v>
      </c>
      <c r="Q194" s="199">
        <f>'Cal Mo'!AK194</f>
        <v>258009.76582616699</v>
      </c>
      <c r="R194" s="25"/>
      <c r="S194" s="15">
        <f>[1]RESID!$AB292/[1]RESID!$U292*1000</f>
        <v>971.99003305873532</v>
      </c>
      <c r="T194" s="25">
        <f t="shared" si="47"/>
        <v>1085</v>
      </c>
      <c r="U194" s="77"/>
      <c r="V194" s="15">
        <f>[1]COML!$AB292/[1]COML!$J292*1000</f>
        <v>5705.6250654542991</v>
      </c>
      <c r="W194" s="25">
        <f t="shared" si="48"/>
        <v>5718</v>
      </c>
      <c r="X194" s="77"/>
      <c r="Y194" s="15">
        <f>[1]SPA!$AB292/[1]SPA!$F292*1000</f>
        <v>11939.403538941939</v>
      </c>
      <c r="Z194" s="25">
        <f t="shared" si="49"/>
        <v>11809</v>
      </c>
      <c r="AA194" s="77"/>
      <c r="AC194" s="7"/>
      <c r="AE194" s="199">
        <f>[5]RMWh!$I172</f>
        <v>19965598</v>
      </c>
      <c r="AF194" s="199">
        <f>[5]RMWh!$O172</f>
        <v>20017443</v>
      </c>
      <c r="AG194" s="15"/>
      <c r="AH194" s="14"/>
      <c r="AJ194" s="199">
        <f>[5]CMWh!$I172</f>
        <v>11970784</v>
      </c>
      <c r="AK194" s="199">
        <f>[5]CMWh!$O172</f>
        <v>11986939</v>
      </c>
      <c r="AL194" s="15"/>
      <c r="AO194" s="199">
        <f>[5]SPAMWh!$I172</f>
        <v>3247763</v>
      </c>
      <c r="AP194" s="199">
        <f>[5]SPAMWh!$O172</f>
        <v>3254410</v>
      </c>
      <c r="AQ194" s="15"/>
      <c r="AT194" s="14">
        <f t="shared" si="63"/>
        <v>14009.526988260604</v>
      </c>
      <c r="AU194" s="14">
        <f t="shared" si="63"/>
        <v>14045.905759720712</v>
      </c>
      <c r="AV194" s="14"/>
      <c r="AW194" s="14"/>
      <c r="AX194" s="14"/>
      <c r="AY194" s="14">
        <f t="shared" si="64"/>
        <v>73683.669292582563</v>
      </c>
      <c r="AZ194" s="14">
        <f t="shared" si="64"/>
        <v>73783.108032553282</v>
      </c>
      <c r="BA194" s="14"/>
      <c r="BB194" s="14"/>
      <c r="BD194" s="15">
        <f>SUM(TOTAL_PEF_C!O183:O194)</f>
        <v>2876604.8445280232</v>
      </c>
      <c r="BG194" s="15"/>
      <c r="BI194" s="15">
        <f>SUM('Billing Mo'!AH183:AH194)</f>
        <v>1251477</v>
      </c>
      <c r="BK194" s="15"/>
      <c r="BL194" s="15"/>
      <c r="BN194" s="199">
        <f>[5]TMWh!$I172</f>
        <v>39352913</v>
      </c>
      <c r="BO194" s="199">
        <f>[5]TMWh!$O172</f>
        <v>39427560</v>
      </c>
      <c r="BQ194" s="144"/>
      <c r="BR194" s="14"/>
      <c r="BS194" s="14">
        <f t="shared" si="65"/>
        <v>151957.53175760506</v>
      </c>
      <c r="BT194" s="14">
        <f t="shared" si="65"/>
        <v>152268.53404243707</v>
      </c>
      <c r="BX194" s="199">
        <f>[3]RC!$I172</f>
        <v>1425144.3333333333</v>
      </c>
      <c r="CC194" s="199">
        <f>[3]CC!$I172</f>
        <v>162461.83333333334</v>
      </c>
    </row>
    <row r="195" spans="1:81">
      <c r="A195" s="2">
        <v>2007</v>
      </c>
      <c r="B195" s="2">
        <v>1</v>
      </c>
      <c r="C195" s="14">
        <f t="shared" si="66"/>
        <v>1096</v>
      </c>
      <c r="D195" s="14">
        <f t="shared" si="66"/>
        <v>5278</v>
      </c>
      <c r="E195" s="14">
        <f>ROUND(Q195/I195*1000,0)</f>
        <v>11438</v>
      </c>
      <c r="F195" s="15"/>
      <c r="G195" s="200">
        <f>[4]FCST!$D135</f>
        <v>1443366</v>
      </c>
      <c r="H195" s="200">
        <f>[4]FCST!$E135</f>
        <v>162238</v>
      </c>
      <c r="I195" s="200">
        <f>[4]FCST!$H135</f>
        <v>21884</v>
      </c>
      <c r="J195" s="15"/>
      <c r="K195" s="199">
        <f>'Cal Mo'!AE195+'Cal Mo'!AD195</f>
        <v>1582213</v>
      </c>
      <c r="L195" s="199">
        <f>'Cal Mo'!AF195</f>
        <v>856243.19509585202</v>
      </c>
      <c r="M195" s="199">
        <f>'Cal Mo'!AG195</f>
        <v>294989.897795889</v>
      </c>
      <c r="N195" s="15">
        <f>'Billing Mo'!AH195</f>
        <v>76298</v>
      </c>
      <c r="O195" s="199">
        <f t="shared" si="57"/>
        <v>218691.897795889</v>
      </c>
      <c r="P195" s="15">
        <f>'Cal Mo'!AJ195</f>
        <v>2214.1259127902499</v>
      </c>
      <c r="Q195" s="199">
        <f>'Cal Mo'!AK195</f>
        <v>250306.778859126</v>
      </c>
      <c r="R195" s="25"/>
      <c r="S195" s="15">
        <f>[1]RESID!$AB293/[1]RESID!$U293*1000</f>
        <v>1209.1257518882944</v>
      </c>
      <c r="T195" s="25">
        <f t="shared" si="47"/>
        <v>1096</v>
      </c>
      <c r="U195" s="77"/>
      <c r="V195" s="15">
        <f>[1]COML!$AB293/[1]COML!$J293*1000</f>
        <v>5596.937832073867</v>
      </c>
      <c r="W195" s="25">
        <f t="shared" si="48"/>
        <v>5278</v>
      </c>
      <c r="X195" s="77"/>
      <c r="Y195" s="15">
        <f>[1]SPA!$AB293/[1]SPA!$F293*1000</f>
        <v>11456.930051813471</v>
      </c>
      <c r="Z195" s="25">
        <f t="shared" si="49"/>
        <v>11438</v>
      </c>
      <c r="AA195" s="77"/>
      <c r="AC195" s="7"/>
      <c r="AE195" s="199">
        <f>[5]RMWh!$I173</f>
        <v>19724537</v>
      </c>
      <c r="AF195" s="199">
        <f>[5]RMWh!$O173</f>
        <v>20187435</v>
      </c>
      <c r="AG195" s="15"/>
      <c r="AH195" s="14"/>
      <c r="AJ195" s="199">
        <f>[5]CMWh!$I173</f>
        <v>12017023</v>
      </c>
      <c r="AK195" s="199">
        <f>[5]CMWh!$O173</f>
        <v>12006047</v>
      </c>
      <c r="AL195" s="15"/>
      <c r="AO195" s="199">
        <f>[5]SPAMWh!$I173</f>
        <v>3260340</v>
      </c>
      <c r="AP195" s="199">
        <f>[5]SPAMWh!$O173</f>
        <v>3262116</v>
      </c>
      <c r="AQ195" s="15"/>
      <c r="AT195" s="14">
        <f t="shared" si="63"/>
        <v>13815.085727333184</v>
      </c>
      <c r="AU195" s="14">
        <f t="shared" si="63"/>
        <v>14139.299956189916</v>
      </c>
      <c r="AV195" s="14"/>
      <c r="AW195" s="14"/>
      <c r="AX195" s="14"/>
      <c r="AY195" s="14">
        <f t="shared" si="64"/>
        <v>73949.621391216773</v>
      </c>
      <c r="AZ195" s="14">
        <f t="shared" si="64"/>
        <v>73882.077953512606</v>
      </c>
      <c r="BA195" s="14"/>
      <c r="BB195" s="14"/>
      <c r="BD195" s="15">
        <f>SUM(TOTAL_PEF_C!O184:O195)</f>
        <v>2865843.0101764887</v>
      </c>
      <c r="BG195" s="15"/>
      <c r="BI195" s="15">
        <f>SUM('Billing Mo'!AH184:AH195)</f>
        <v>1210196</v>
      </c>
      <c r="BK195" s="15"/>
      <c r="BL195" s="15"/>
      <c r="BN195" s="199">
        <f>[5]TMWh!$I173</f>
        <v>39133147</v>
      </c>
      <c r="BO195" s="199">
        <f>[5]TMWh!$O173</f>
        <v>39586845</v>
      </c>
      <c r="BQ195" s="144"/>
      <c r="BR195" s="14"/>
      <c r="BS195" s="14">
        <f t="shared" si="65"/>
        <v>152076.96344236488</v>
      </c>
      <c r="BT195" s="14">
        <f t="shared" si="65"/>
        <v>152159.80409305581</v>
      </c>
      <c r="BX195" s="199">
        <f>[3]RC!$I173</f>
        <v>1427753.5</v>
      </c>
      <c r="CC195" s="199">
        <f>[3]CC!$I173</f>
        <v>162502.83333333334</v>
      </c>
    </row>
    <row r="196" spans="1:81">
      <c r="A196" s="2">
        <v>2007</v>
      </c>
      <c r="B196" s="2">
        <v>2</v>
      </c>
      <c r="C196" s="14">
        <f t="shared" si="66"/>
        <v>933</v>
      </c>
      <c r="D196" s="14">
        <f t="shared" si="66"/>
        <v>5007</v>
      </c>
      <c r="E196" s="14">
        <f>ROUND(Q196/I196*1000,0)</f>
        <v>11197</v>
      </c>
      <c r="F196" s="15"/>
      <c r="G196" s="200">
        <f>[4]FCST!$D136</f>
        <v>1446822</v>
      </c>
      <c r="H196" s="200">
        <f>[4]FCST!$E136</f>
        <v>162188</v>
      </c>
      <c r="I196" s="200">
        <f>[4]FCST!$H136</f>
        <v>21961</v>
      </c>
      <c r="J196" s="15"/>
      <c r="K196" s="199">
        <f>'Cal Mo'!AE196+'Cal Mo'!AD196</f>
        <v>1349459</v>
      </c>
      <c r="L196" s="199">
        <f>'Cal Mo'!AF196</f>
        <v>812028.12739116105</v>
      </c>
      <c r="M196" s="199">
        <f>'Cal Mo'!AG196</f>
        <v>317594.86785505502</v>
      </c>
      <c r="N196" s="15">
        <f>'Billing Mo'!AH196</f>
        <v>100074</v>
      </c>
      <c r="O196" s="199">
        <f t="shared" si="57"/>
        <v>217520.86785505502</v>
      </c>
      <c r="P196" s="15">
        <f>'Cal Mo'!AJ196</f>
        <v>2215.3541564836601</v>
      </c>
      <c r="Q196" s="199">
        <f>'Cal Mo'!AK196</f>
        <v>245892.92042384401</v>
      </c>
      <c r="R196" s="25"/>
      <c r="S196" s="15">
        <f>[1]RESID!$AB294/[1]RESID!$U294*1000</f>
        <v>960.48166256802836</v>
      </c>
      <c r="T196" s="25">
        <f>C196</f>
        <v>933</v>
      </c>
      <c r="U196" s="77"/>
      <c r="V196" s="15">
        <f>[1]COML!$AB294/[1]COML!$J294*1000</f>
        <v>5199.1577675290409</v>
      </c>
      <c r="W196" s="25">
        <f t="shared" ref="W196:W259" si="67">D196</f>
        <v>5007</v>
      </c>
      <c r="X196" s="77"/>
      <c r="Y196" s="15">
        <f>[1]SPA!$AB294/[1]SPA!$F294*1000</f>
        <v>11173.954502111428</v>
      </c>
      <c r="Z196" s="25">
        <f t="shared" ref="Z196:Z259" si="68">E196</f>
        <v>11197</v>
      </c>
      <c r="AA196" s="77"/>
      <c r="AC196" s="7"/>
      <c r="AE196" s="199">
        <f>[5]RMWh!$I174</f>
        <v>19765732</v>
      </c>
      <c r="AF196" s="199">
        <f>[5]RMWh!$O174</f>
        <v>20139538</v>
      </c>
      <c r="AG196" s="15"/>
      <c r="AH196" s="14"/>
      <c r="AJ196" s="199">
        <f>[5]CMWh!$I174</f>
        <v>12026789</v>
      </c>
      <c r="AK196" s="199">
        <f>[5]CMWh!$O174</f>
        <v>12021289</v>
      </c>
      <c r="AL196" s="15"/>
      <c r="AO196" s="199">
        <f>[5]SPAMWh!$I174</f>
        <v>3264664</v>
      </c>
      <c r="AP196" s="199">
        <f>[5]SPAMWh!$O174</f>
        <v>3267047</v>
      </c>
      <c r="AQ196" s="15"/>
      <c r="AT196" s="14">
        <f t="shared" si="63"/>
        <v>13819.646138569246</v>
      </c>
      <c r="AU196" s="14">
        <f t="shared" si="63"/>
        <v>14081.000822750637</v>
      </c>
      <c r="AV196" s="14"/>
      <c r="AW196" s="14"/>
      <c r="AX196" s="14"/>
      <c r="AY196" s="14">
        <f t="shared" si="64"/>
        <v>74018.259224365058</v>
      </c>
      <c r="AZ196" s="14">
        <f t="shared" si="64"/>
        <v>73984.409755006767</v>
      </c>
      <c r="BA196" s="14"/>
      <c r="BB196" s="14"/>
      <c r="BD196" s="15">
        <f>SUM(TOTAL_PEF_C!O185:O196)</f>
        <v>2862549.6415087935</v>
      </c>
      <c r="BG196" s="15"/>
      <c r="BI196" s="15">
        <f>SUM('Billing Mo'!AH185:AH196)</f>
        <v>1209226</v>
      </c>
      <c r="BK196" s="15"/>
      <c r="BL196" s="15"/>
      <c r="BN196" s="199">
        <f>[5]TMWh!$I174</f>
        <v>39164564</v>
      </c>
      <c r="BO196" s="199">
        <f>[5]TMWh!$O174</f>
        <v>39535253</v>
      </c>
      <c r="BQ196" s="144"/>
      <c r="BR196" s="14"/>
      <c r="BS196" s="14">
        <f t="shared" si="65"/>
        <v>151793.65097815852</v>
      </c>
      <c r="BT196" s="14">
        <f t="shared" si="65"/>
        <v>151904.45082472189</v>
      </c>
      <c r="BX196" s="199">
        <f>[3]RC!$I174</f>
        <v>1430263.25</v>
      </c>
      <c r="CC196" s="199">
        <f>[3]CC!$I174</f>
        <v>162484.08333333334</v>
      </c>
    </row>
    <row r="197" spans="1:81">
      <c r="A197" s="2">
        <v>2007</v>
      </c>
      <c r="B197" s="2">
        <v>3</v>
      </c>
      <c r="C197" s="14">
        <f t="shared" si="66"/>
        <v>943</v>
      </c>
      <c r="D197" s="14">
        <f t="shared" si="66"/>
        <v>5726</v>
      </c>
      <c r="E197" s="14">
        <f>ROUND(Q197/I197*1000,0)</f>
        <v>11461</v>
      </c>
      <c r="F197" s="15"/>
      <c r="G197" s="200">
        <f>[4]FCST!$D137</f>
        <v>1448975</v>
      </c>
      <c r="H197" s="200">
        <f>[4]FCST!$E137</f>
        <v>162749</v>
      </c>
      <c r="I197" s="200">
        <f>[4]FCST!$H137</f>
        <v>21941</v>
      </c>
      <c r="J197" s="15"/>
      <c r="K197" s="199">
        <f>'Cal Mo'!AE197+'Cal Mo'!AD197</f>
        <v>1366669</v>
      </c>
      <c r="L197" s="199">
        <f>'Cal Mo'!AF197</f>
        <v>931859.68224442995</v>
      </c>
      <c r="M197" s="199">
        <f>'Cal Mo'!AG197</f>
        <v>312387.89674543799</v>
      </c>
      <c r="N197" s="15">
        <f>'Billing Mo'!AH197</f>
        <v>76692</v>
      </c>
      <c r="O197" s="199">
        <f t="shared" si="57"/>
        <v>235695.89674543799</v>
      </c>
      <c r="P197" s="15">
        <f>'Cal Mo'!AJ197</f>
        <v>2226.5275257789699</v>
      </c>
      <c r="Q197" s="199">
        <f>'Cal Mo'!AK197</f>
        <v>251471.618262203</v>
      </c>
      <c r="R197" s="25"/>
      <c r="S197" s="15">
        <f>[1]RESID!$AB295/[1]RESID!$U295*1000</f>
        <v>928.21132179644223</v>
      </c>
      <c r="T197" s="25">
        <f>C197</f>
        <v>943</v>
      </c>
      <c r="U197" s="77"/>
      <c r="V197" s="15">
        <f>[1]COML!$AB295/[1]COML!$J295*1000</f>
        <v>5321.2062746929323</v>
      </c>
      <c r="W197" s="25">
        <f t="shared" si="67"/>
        <v>5726</v>
      </c>
      <c r="X197" s="77"/>
      <c r="Y197" s="15">
        <f>[1]SPA!$AB295/[1]SPA!$F295*1000</f>
        <v>11335.453754976888</v>
      </c>
      <c r="Z197" s="25">
        <f t="shared" si="68"/>
        <v>11461</v>
      </c>
      <c r="AA197" s="77"/>
      <c r="AC197" s="7"/>
      <c r="AE197" s="199">
        <f>[5]RMWh!$I175</f>
        <v>19860575</v>
      </c>
      <c r="AF197" s="199">
        <f>[5]RMWh!$O175</f>
        <v>20178220</v>
      </c>
      <c r="AG197" s="15"/>
      <c r="AH197" s="14"/>
      <c r="AJ197" s="199">
        <f>[5]CMWh!$I175</f>
        <v>12042237</v>
      </c>
      <c r="AK197" s="199">
        <f>[5]CMWh!$O175</f>
        <v>12040383</v>
      </c>
      <c r="AL197" s="15"/>
      <c r="AO197" s="199">
        <f>[5]SPAMWh!$I175</f>
        <v>3274555</v>
      </c>
      <c r="AP197" s="199">
        <f>[5]SPAMWh!$O175</f>
        <v>3278082</v>
      </c>
      <c r="AQ197" s="15"/>
      <c r="AT197" s="14">
        <f t="shared" si="63"/>
        <v>13862.987830624463</v>
      </c>
      <c r="AU197" s="14">
        <f t="shared" si="63"/>
        <v>14084.708942397849</v>
      </c>
      <c r="AV197" s="14"/>
      <c r="AW197" s="14"/>
      <c r="AX197" s="14"/>
      <c r="AY197" s="14">
        <f t="shared" si="64"/>
        <v>74111.318647165797</v>
      </c>
      <c r="AZ197" s="14">
        <f t="shared" si="64"/>
        <v>74099.908608916929</v>
      </c>
      <c r="BA197" s="14"/>
      <c r="BB197" s="14"/>
      <c r="BD197" s="15">
        <f>SUM(TOTAL_PEF_C!O186:O197)</f>
        <v>2860736.318802177</v>
      </c>
      <c r="BG197" s="15"/>
      <c r="BI197" s="15">
        <f>SUM('Billing Mo'!AH186:AH197)</f>
        <v>1175729</v>
      </c>
      <c r="BK197" s="15"/>
      <c r="BL197" s="15"/>
      <c r="BN197" s="199">
        <f>[5]TMWh!$I175</f>
        <v>39260107</v>
      </c>
      <c r="BO197" s="199">
        <f>[5]TMWh!$O175</f>
        <v>39579425</v>
      </c>
      <c r="BQ197" s="144"/>
      <c r="BR197" s="14"/>
      <c r="BS197" s="14">
        <f t="shared" si="65"/>
        <v>151791.85079885038</v>
      </c>
      <c r="BT197" s="14">
        <f t="shared" si="65"/>
        <v>151955.34472635124</v>
      </c>
      <c r="BX197" s="199">
        <f>[3]RC!$I175</f>
        <v>1432633.0833333333</v>
      </c>
      <c r="CC197" s="199">
        <f>[3]CC!$I175</f>
        <v>162488.5</v>
      </c>
    </row>
    <row r="198" spans="1:81">
      <c r="A198" s="2">
        <v>2007</v>
      </c>
      <c r="B198" s="2">
        <v>4</v>
      </c>
      <c r="C198" s="14">
        <f t="shared" si="66"/>
        <v>982</v>
      </c>
      <c r="D198" s="14">
        <f t="shared" si="66"/>
        <v>5875</v>
      </c>
      <c r="E198" s="14">
        <f>ROUND(Q198/I198*1000,0)</f>
        <v>11747</v>
      </c>
      <c r="F198" s="15"/>
      <c r="G198" s="200">
        <f>[4]FCST!$D138</f>
        <v>1448322</v>
      </c>
      <c r="H198" s="200">
        <f>[4]FCST!$E138</f>
        <v>162814</v>
      </c>
      <c r="I198" s="200">
        <f>[4]FCST!$H138</f>
        <v>21975</v>
      </c>
      <c r="J198" s="15"/>
      <c r="K198" s="199">
        <f>'Cal Mo'!AE198+'Cal Mo'!AD198</f>
        <v>1422482</v>
      </c>
      <c r="L198" s="199">
        <f>'Cal Mo'!AF198</f>
        <v>956502.55897494697</v>
      </c>
      <c r="M198" s="199">
        <f>'Cal Mo'!AG198</f>
        <v>322220.36809323204</v>
      </c>
      <c r="N198" s="15">
        <f>'Billing Mo'!AH198</f>
        <v>96238</v>
      </c>
      <c r="O198" s="199">
        <f t="shared" si="57"/>
        <v>225982.36809323204</v>
      </c>
      <c r="P198" s="15">
        <f>'Cal Mo'!AJ198</f>
        <v>2204.6504291586398</v>
      </c>
      <c r="Q198" s="199">
        <f>'Cal Mo'!AK198</f>
        <v>258141.049059304</v>
      </c>
      <c r="R198" s="25"/>
      <c r="S198" s="15">
        <f>[1]RESID!$AB296/[1]RESID!$U296*1000</f>
        <v>935.08694889672324</v>
      </c>
      <c r="T198" s="25">
        <f>C198</f>
        <v>982</v>
      </c>
      <c r="U198" s="77"/>
      <c r="V198" s="15">
        <f>[1]COML!$AB296/[1]COML!$J296*1000</f>
        <v>5726.1844804500843</v>
      </c>
      <c r="W198" s="25">
        <f t="shared" si="67"/>
        <v>5875</v>
      </c>
      <c r="X198" s="77"/>
      <c r="Y198" s="15">
        <f>[1]SPA!$AB296/[1]SPA!$F296*1000</f>
        <v>11886.404252394263</v>
      </c>
      <c r="Z198" s="25">
        <f t="shared" si="68"/>
        <v>11747</v>
      </c>
      <c r="AA198" s="77"/>
      <c r="AC198" s="7"/>
      <c r="AE198" s="199">
        <f>[5]RMWh!$I176</f>
        <v>19887576</v>
      </c>
      <c r="AF198" s="199">
        <f>[5]RMWh!$O176</f>
        <v>20260697</v>
      </c>
      <c r="AG198" s="15"/>
      <c r="AH198" s="14"/>
      <c r="AJ198" s="199">
        <f>[5]CMWh!$I176</f>
        <v>12062551</v>
      </c>
      <c r="AK198" s="199">
        <f>[5]CMWh!$O176</f>
        <v>12072525</v>
      </c>
      <c r="AL198" s="15"/>
      <c r="AO198" s="199">
        <f>[5]SPAMWh!$I176</f>
        <v>3280787</v>
      </c>
      <c r="AP198" s="199">
        <f>[5]SPAMWh!$O176</f>
        <v>3287205</v>
      </c>
      <c r="AQ198" s="15"/>
      <c r="AT198" s="14">
        <f t="shared" si="63"/>
        <v>13859.542422552806</v>
      </c>
      <c r="AU198" s="14">
        <f t="shared" si="63"/>
        <v>14119.568396972481</v>
      </c>
      <c r="AV198" s="14"/>
      <c r="AW198" s="14"/>
      <c r="AX198" s="14"/>
      <c r="AY198" s="14">
        <f t="shared" si="64"/>
        <v>74227.77137635398</v>
      </c>
      <c r="AZ198" s="14">
        <f t="shared" si="64"/>
        <v>74289.147099590933</v>
      </c>
      <c r="BA198" s="14"/>
      <c r="BB198" s="14"/>
      <c r="BD198" s="15">
        <f>SUM(TOTAL_PEF_C!O187:O198)</f>
        <v>2845623.1194716082</v>
      </c>
      <c r="BG198" s="15"/>
      <c r="BI198" s="15">
        <f>SUM('Billing Mo'!AH187:AH198)</f>
        <v>1158387</v>
      </c>
      <c r="BK198" s="15"/>
      <c r="BL198" s="15"/>
      <c r="BN198" s="199">
        <f>[5]TMWh!$I176</f>
        <v>39262835</v>
      </c>
      <c r="BO198" s="199">
        <f>[5]TMWh!$O176</f>
        <v>39652348</v>
      </c>
      <c r="BQ198" s="144"/>
      <c r="BR198" s="14"/>
      <c r="BS198" s="14">
        <f t="shared" si="65"/>
        <v>151580.09756398064</v>
      </c>
      <c r="BT198" s="14">
        <f t="shared" si="65"/>
        <v>151876.62430167061</v>
      </c>
      <c r="BX198" s="199">
        <f>[3]RC!$I176</f>
        <v>1434937.4166666667</v>
      </c>
      <c r="CC198" s="199">
        <f>[3]CC!$I176</f>
        <v>162507.25</v>
      </c>
    </row>
    <row r="199" spans="1:81">
      <c r="A199" s="2">
        <v>2007</v>
      </c>
      <c r="B199" s="2">
        <v>5</v>
      </c>
      <c r="C199" s="14">
        <f>ROUND(K199/G199*1000,0)</f>
        <v>1284</v>
      </c>
      <c r="D199" s="14">
        <f>ROUND(L199/H199*1000,0)</f>
        <v>6690</v>
      </c>
      <c r="E199" s="14">
        <f>ROUND(Q199/I199*1000,0)</f>
        <v>12669</v>
      </c>
      <c r="F199" s="15"/>
      <c r="G199" s="200">
        <f>[4]FCST!$D139</f>
        <v>1447045</v>
      </c>
      <c r="H199" s="200">
        <f>[4]FCST!$E139</f>
        <v>163638</v>
      </c>
      <c r="I199" s="200">
        <f>[4]FCST!$H139</f>
        <v>22357</v>
      </c>
      <c r="J199" s="15"/>
      <c r="K199" s="199">
        <f>'Cal Mo'!AE199+'Cal Mo'!AD199</f>
        <v>1858533</v>
      </c>
      <c r="L199" s="199">
        <f>'Cal Mo'!AF199</f>
        <v>1094775.05064437</v>
      </c>
      <c r="M199" s="199">
        <f>'Cal Mo'!AG199</f>
        <v>312459.69824092701</v>
      </c>
      <c r="N199" s="15">
        <f>'Billing Mo'!AH199</f>
        <v>81764</v>
      </c>
      <c r="O199" s="199">
        <f t="shared" si="57"/>
        <v>230695.69824092701</v>
      </c>
      <c r="P199" s="15">
        <f>'Cal Mo'!AJ199</f>
        <v>2204.8004291586399</v>
      </c>
      <c r="Q199" s="199">
        <f>'Cal Mo'!AK199</f>
        <v>283239.08148522099</v>
      </c>
      <c r="R199" s="25"/>
      <c r="S199" s="15">
        <f>[1]RESID!$AB297/[1]RESID!$U297*1000</f>
        <v>1013.9318404057924</v>
      </c>
      <c r="T199" s="25">
        <f t="shared" ref="T199:T209" si="69">C199</f>
        <v>1284</v>
      </c>
      <c r="U199" s="77"/>
      <c r="V199" s="15">
        <f>[1]COML!$AB297/[1]COML!$J297*1000</f>
        <v>5979.8396460479844</v>
      </c>
      <c r="W199" s="25">
        <f t="shared" si="67"/>
        <v>6690</v>
      </c>
      <c r="X199" s="77"/>
      <c r="Y199" s="15">
        <f>[1]SPA!$AB297/[1]SPA!$F297*1000</f>
        <v>12037.764216856815</v>
      </c>
      <c r="Z199" s="25">
        <f t="shared" si="68"/>
        <v>12669</v>
      </c>
      <c r="AA199" s="77"/>
      <c r="AC199" s="7"/>
      <c r="AE199" s="199">
        <f>[5]RMWh!$I177</f>
        <v>19775242</v>
      </c>
      <c r="AF199" s="199">
        <f>[5]RMWh!$O177</f>
        <v>20247366</v>
      </c>
      <c r="AG199" s="112"/>
      <c r="AH199" s="14"/>
      <c r="AJ199" s="199">
        <f>[5]CMWh!$I177</f>
        <v>12024610</v>
      </c>
      <c r="AK199" s="199">
        <f>[5]CMWh!$O177</f>
        <v>12066136</v>
      </c>
      <c r="AL199" s="138"/>
      <c r="AO199" s="199">
        <f>[5]SPAMWh!$I177</f>
        <v>3279870</v>
      </c>
      <c r="AP199" s="199">
        <f>[5]SPAMWh!$O177</f>
        <v>3293648</v>
      </c>
      <c r="AQ199" s="15"/>
      <c r="AT199" s="14">
        <f t="shared" si="63"/>
        <v>13760.449681121572</v>
      </c>
      <c r="AU199" s="14">
        <f t="shared" si="63"/>
        <v>14088.973526506112</v>
      </c>
      <c r="AV199" s="14"/>
      <c r="AW199" s="14"/>
      <c r="AX199" s="14"/>
      <c r="AY199" s="14">
        <f t="shared" si="64"/>
        <v>73943.753779299179</v>
      </c>
      <c r="AZ199" s="14">
        <f t="shared" si="64"/>
        <v>74199.112441196659</v>
      </c>
      <c r="BA199" s="14"/>
      <c r="BB199" s="14"/>
      <c r="BD199" s="15">
        <f>SUM(TOTAL_PEF_C!O188:O199)</f>
        <v>2828569.5403356012</v>
      </c>
      <c r="BG199" s="15"/>
      <c r="BI199" s="15">
        <f>SUM('Billing Mo'!AH188:AH199)</f>
        <v>1125641</v>
      </c>
      <c r="BK199" s="15"/>
      <c r="BL199" s="15"/>
      <c r="BN199" s="199">
        <f>[5]TMWh!$I177</f>
        <v>39061707</v>
      </c>
      <c r="BO199" s="199">
        <f>[5]TMWh!$O177</f>
        <v>39589135</v>
      </c>
      <c r="BQ199" s="144"/>
      <c r="BR199" s="14"/>
      <c r="BS199" s="14">
        <f t="shared" si="65"/>
        <v>150867.40697866076</v>
      </c>
      <c r="BT199" s="14">
        <f t="shared" si="65"/>
        <v>151501.16719883779</v>
      </c>
      <c r="BX199" s="199">
        <f>[3]RC!$I177</f>
        <v>1437107.25</v>
      </c>
      <c r="CC199" s="199">
        <f>[3]CC!$I177</f>
        <v>162618.33333333334</v>
      </c>
    </row>
    <row r="200" spans="1:81">
      <c r="A200" s="2">
        <v>2007</v>
      </c>
      <c r="B200" s="2">
        <v>6</v>
      </c>
      <c r="C200" s="14">
        <f t="shared" ref="C200:D215" si="70">ROUND(K200/G200*1000,0)</f>
        <v>1307</v>
      </c>
      <c r="D200" s="14">
        <f t="shared" si="70"/>
        <v>6895</v>
      </c>
      <c r="E200" s="14">
        <f t="shared" ref="E200:E209" si="71">ROUND(Q200/I200*1000,0)</f>
        <v>13030</v>
      </c>
      <c r="F200" s="15"/>
      <c r="G200" s="200">
        <f>[4]FCST!$D140</f>
        <v>1446743</v>
      </c>
      <c r="H200" s="200">
        <f>[4]FCST!$E140</f>
        <v>162586</v>
      </c>
      <c r="I200" s="200">
        <f>[4]FCST!$H140</f>
        <v>22171</v>
      </c>
      <c r="J200" s="15"/>
      <c r="K200" s="199">
        <f>'Cal Mo'!AE200+'Cal Mo'!AD200</f>
        <v>1890740</v>
      </c>
      <c r="L200" s="199">
        <f>'Cal Mo'!AF200</f>
        <v>1120994.1607780701</v>
      </c>
      <c r="M200" s="199">
        <f>'Cal Mo'!AG200</f>
        <v>310545.58750831301</v>
      </c>
      <c r="N200" s="15">
        <f>'Billing Mo'!AH200</f>
        <v>85117</v>
      </c>
      <c r="O200" s="199">
        <f t="shared" si="57"/>
        <v>225428.58750831301</v>
      </c>
      <c r="P200" s="15">
        <f>'Cal Mo'!AJ200</f>
        <v>2214.5676066934002</v>
      </c>
      <c r="Q200" s="199">
        <f>'Cal Mo'!AK200</f>
        <v>288893.877675211</v>
      </c>
      <c r="R200" s="25"/>
      <c r="S200" s="15">
        <f>[1]RESID!$AB298/[1]RESID!$U298*1000</f>
        <v>1274.287831356364</v>
      </c>
      <c r="T200" s="25">
        <f t="shared" si="69"/>
        <v>1307</v>
      </c>
      <c r="U200" s="77"/>
      <c r="V200" s="15">
        <f>[1]COML!$AB298/[1]COML!$J298*1000</f>
        <v>6571.3776093882625</v>
      </c>
      <c r="W200" s="25">
        <f t="shared" si="67"/>
        <v>6895</v>
      </c>
      <c r="X200" s="77"/>
      <c r="Y200" s="15">
        <f>[1]SPA!$AB298/[1]SPA!$F298*1000</f>
        <v>12840.886610916285</v>
      </c>
      <c r="Z200" s="25">
        <f t="shared" si="68"/>
        <v>13030</v>
      </c>
      <c r="AA200" s="77"/>
      <c r="AC200" s="7"/>
      <c r="AE200" s="199">
        <f>[5]RMWh!$I178</f>
        <v>19639274</v>
      </c>
      <c r="AF200" s="199">
        <f>[5]RMWh!$O178</f>
        <v>20256863</v>
      </c>
      <c r="AG200" s="112"/>
      <c r="AH200" s="14"/>
      <c r="AJ200" s="199">
        <f>[5]CMWh!$I178</f>
        <v>11981828</v>
      </c>
      <c r="AK200" s="199">
        <f>[5]CMWh!$O178</f>
        <v>12053764</v>
      </c>
      <c r="AL200" s="138"/>
      <c r="AO200" s="199">
        <f>[5]SPAMWh!$I178</f>
        <v>3279046</v>
      </c>
      <c r="AP200" s="199">
        <f>[5]SPAMWh!$O178</f>
        <v>3303644</v>
      </c>
      <c r="AQ200" s="138"/>
      <c r="AT200" s="14">
        <f t="shared" si="63"/>
        <v>13645.950011638395</v>
      </c>
      <c r="AU200" s="14">
        <f t="shared" si="63"/>
        <v>14075.069164502078</v>
      </c>
      <c r="AV200" s="14"/>
      <c r="AW200" s="14"/>
      <c r="AX200" s="14"/>
      <c r="AY200" s="14">
        <f t="shared" si="64"/>
        <v>73669.119538295839</v>
      </c>
      <c r="AZ200" s="14">
        <f t="shared" si="64"/>
        <v>74111.411130455803</v>
      </c>
      <c r="BA200" s="14"/>
      <c r="BB200" s="14"/>
      <c r="BD200" s="15">
        <f>SUM(TOTAL_PEF_C!O189:O200)</f>
        <v>2810683.4702081489</v>
      </c>
      <c r="BF200" s="15"/>
      <c r="BG200" s="15"/>
      <c r="BI200" s="15">
        <f>SUM('Billing Mo'!AH189:AH200)</f>
        <v>1081546</v>
      </c>
      <c r="BK200" s="15"/>
      <c r="BL200" s="15"/>
      <c r="BN200" s="199">
        <f>[5]TMWh!$I178</f>
        <v>38823306</v>
      </c>
      <c r="BO200" s="199">
        <f>[5]TMWh!$O178</f>
        <v>39537429</v>
      </c>
      <c r="BP200" s="14"/>
      <c r="BQ200" s="144"/>
      <c r="BR200" s="14"/>
      <c r="BS200" s="14">
        <f t="shared" si="65"/>
        <v>150275.93739736176</v>
      </c>
      <c r="BT200" s="14">
        <f t="shared" si="65"/>
        <v>151403.24317718318</v>
      </c>
      <c r="BX200" s="199">
        <f>[3]RC!$I178</f>
        <v>1439201.6666666667</v>
      </c>
      <c r="CC200" s="199">
        <f>[3]CC!$I178</f>
        <v>162643.83333333334</v>
      </c>
    </row>
    <row r="201" spans="1:81">
      <c r="A201" s="2">
        <v>2007</v>
      </c>
      <c r="B201" s="2">
        <v>7</v>
      </c>
      <c r="C201" s="14">
        <f t="shared" si="70"/>
        <v>1419</v>
      </c>
      <c r="D201" s="14">
        <f t="shared" si="70"/>
        <v>7137</v>
      </c>
      <c r="E201" s="14">
        <f t="shared" si="71"/>
        <v>12734</v>
      </c>
      <c r="F201" s="15"/>
      <c r="G201" s="200">
        <f>[4]FCST!$D141</f>
        <v>1447072</v>
      </c>
      <c r="H201" s="200">
        <f>[4]FCST!$E141</f>
        <v>163768</v>
      </c>
      <c r="I201" s="200">
        <f>[4]FCST!$H141</f>
        <v>22365</v>
      </c>
      <c r="J201" s="15"/>
      <c r="K201" s="199">
        <f>'Cal Mo'!AE201+'Cal Mo'!AD201</f>
        <v>2052731</v>
      </c>
      <c r="L201" s="199">
        <f>'Cal Mo'!AF201</f>
        <v>1168879.3734770301</v>
      </c>
      <c r="M201" s="199">
        <f>'Cal Mo'!AG201</f>
        <v>320559.18659625901</v>
      </c>
      <c r="N201" s="15">
        <f>'Billing Mo'!AH201</f>
        <v>89970</v>
      </c>
      <c r="O201" s="199">
        <f t="shared" si="57"/>
        <v>230589.18659625901</v>
      </c>
      <c r="P201" s="15">
        <f>'Cal Mo'!AJ201</f>
        <v>2008.6991308372001</v>
      </c>
      <c r="Q201" s="199">
        <f>'Cal Mo'!AK201</f>
        <v>284804.983605735</v>
      </c>
      <c r="R201" s="25"/>
      <c r="S201" s="15">
        <f>[1]RESID!$AB299/[1]RESID!$U299*1000</f>
        <v>1442.5184095884656</v>
      </c>
      <c r="T201" s="25">
        <f t="shared" si="69"/>
        <v>1419</v>
      </c>
      <c r="U201" s="77"/>
      <c r="V201" s="15">
        <f>[1]COML!$AB299/[1]COML!$J299*1000</f>
        <v>7023.6065653851783</v>
      </c>
      <c r="W201" s="25">
        <f t="shared" si="67"/>
        <v>7137</v>
      </c>
      <c r="X201" s="77"/>
      <c r="Y201" s="15">
        <f>[1]SPA!$AB299/[1]SPA!$F299*1000</f>
        <v>13342.444176781248</v>
      </c>
      <c r="Z201" s="25">
        <f t="shared" si="68"/>
        <v>12734</v>
      </c>
      <c r="AA201" s="77"/>
      <c r="AC201" s="7"/>
      <c r="AE201" s="199">
        <f>[5]RMWh!$I179</f>
        <v>19681135</v>
      </c>
      <c r="AF201" s="199">
        <f>[5]RMWh!$O179</f>
        <v>20256461</v>
      </c>
      <c r="AG201" s="112"/>
      <c r="AH201" s="14"/>
      <c r="AJ201" s="199">
        <f>[5]CMWh!$I179</f>
        <v>11998514</v>
      </c>
      <c r="AK201" s="199">
        <f>[5]CMWh!$O179</f>
        <v>12060994</v>
      </c>
      <c r="AL201" s="138"/>
      <c r="AO201" s="199">
        <f>[5]SPAMWh!$I179</f>
        <v>3284875</v>
      </c>
      <c r="AP201" s="199">
        <f>[5]SPAMWh!$O179</f>
        <v>3306253</v>
      </c>
      <c r="AQ201" s="138"/>
      <c r="AT201" s="14">
        <f t="shared" si="63"/>
        <v>13657.762433985648</v>
      </c>
      <c r="AU201" s="14">
        <f t="shared" si="63"/>
        <v>14057.011045922676</v>
      </c>
      <c r="AV201" s="14"/>
      <c r="AW201" s="14"/>
      <c r="AX201" s="14"/>
      <c r="AY201" s="14">
        <f t="shared" si="64"/>
        <v>73724.267811992118</v>
      </c>
      <c r="AZ201" s="14">
        <f t="shared" si="64"/>
        <v>74108.173039997302</v>
      </c>
      <c r="BA201" s="14"/>
      <c r="BB201" s="14"/>
      <c r="BD201" s="15">
        <f>SUM(TOTAL_PEF_C!O190:O201)</f>
        <v>2793669.618614966</v>
      </c>
      <c r="BF201" s="15"/>
      <c r="BG201" s="15"/>
      <c r="BI201" s="15">
        <f>SUM('Billing Mo'!AH190:AH201)</f>
        <v>1080009</v>
      </c>
      <c r="BK201" s="15"/>
      <c r="BL201" s="15"/>
      <c r="BN201" s="199">
        <f>[5]TMWh!$I179</f>
        <v>38884133</v>
      </c>
      <c r="BO201" s="199">
        <f>[5]TMWh!$O179</f>
        <v>39543317</v>
      </c>
      <c r="BP201" s="14"/>
      <c r="BQ201" s="144"/>
      <c r="BR201" s="14"/>
      <c r="BS201" s="14">
        <f t="shared" si="65"/>
        <v>149936.09786156056</v>
      </c>
      <c r="BT201" s="14">
        <f t="shared" si="65"/>
        <v>150911.8835155305</v>
      </c>
      <c r="BX201" s="199">
        <f>[3]RC!$I179</f>
        <v>1441021.9166666667</v>
      </c>
      <c r="CC201" s="199">
        <f>[3]CC!$I179</f>
        <v>162748.5</v>
      </c>
    </row>
    <row r="202" spans="1:81">
      <c r="A202" s="2">
        <v>2007</v>
      </c>
      <c r="B202" s="2">
        <v>8</v>
      </c>
      <c r="C202" s="14">
        <f t="shared" si="70"/>
        <v>1624</v>
      </c>
      <c r="D202" s="14">
        <f t="shared" si="70"/>
        <v>7245</v>
      </c>
      <c r="E202" s="14">
        <f t="shared" si="71"/>
        <v>13913</v>
      </c>
      <c r="F202" s="15"/>
      <c r="G202" s="200">
        <f>[4]FCST!$D142</f>
        <v>1447084</v>
      </c>
      <c r="H202" s="200">
        <f>[4]FCST!$E142</f>
        <v>163005</v>
      </c>
      <c r="I202" s="200">
        <f>[4]FCST!$H142</f>
        <v>22376</v>
      </c>
      <c r="J202" s="15"/>
      <c r="K202" s="199">
        <f>'Cal Mo'!AE202+'Cal Mo'!AD202</f>
        <v>2349892</v>
      </c>
      <c r="L202" s="199">
        <f>'Cal Mo'!AF202</f>
        <v>1180916.9754358099</v>
      </c>
      <c r="M202" s="199">
        <f>'Cal Mo'!AG202</f>
        <v>331952.347963095</v>
      </c>
      <c r="N202" s="15">
        <f>'Billing Mo'!AH202</f>
        <v>86311</v>
      </c>
      <c r="O202" s="199">
        <f t="shared" si="57"/>
        <v>245641.347963095</v>
      </c>
      <c r="P202" s="15">
        <f>'Cal Mo'!AJ202</f>
        <v>2206.02956925133</v>
      </c>
      <c r="Q202" s="199">
        <f>'Cal Mo'!AK202</f>
        <v>311326.100993147</v>
      </c>
      <c r="R202" s="25"/>
      <c r="S202" s="15">
        <f>[1]RESID!$AB300/[1]RESID!$U300*1000</f>
        <v>1484.5053915322123</v>
      </c>
      <c r="T202" s="25">
        <f t="shared" si="69"/>
        <v>1624</v>
      </c>
      <c r="U202" s="77"/>
      <c r="V202" s="15">
        <f>[1]COML!$AB300/[1]COML!$J300*1000</f>
        <v>7291.7701910984324</v>
      </c>
      <c r="W202" s="25">
        <f t="shared" si="67"/>
        <v>7245</v>
      </c>
      <c r="X202" s="77"/>
      <c r="Y202" s="15">
        <f>[1]SPA!$AB300/[1]SPA!$F300*1000</f>
        <v>12674.362715646726</v>
      </c>
      <c r="Z202" s="25">
        <f t="shared" si="68"/>
        <v>13913</v>
      </c>
      <c r="AA202" s="77"/>
      <c r="AC202" s="7"/>
      <c r="AE202" s="199">
        <f>[5]RMWh!$I180</f>
        <v>19696432</v>
      </c>
      <c r="AF202" s="199">
        <f>[5]RMWh!$O180</f>
        <v>20244569</v>
      </c>
      <c r="AG202" s="112"/>
      <c r="AH202" s="14"/>
      <c r="AJ202" s="199">
        <f>[5]CMWh!$I180</f>
        <v>12021082</v>
      </c>
      <c r="AK202" s="199">
        <f>[5]CMWh!$O180</f>
        <v>12079026</v>
      </c>
      <c r="AL202" s="138"/>
      <c r="AO202" s="199">
        <f>[5]SPAMWh!$I180</f>
        <v>3290169</v>
      </c>
      <c r="AP202" s="199">
        <f>[5]SPAMWh!$O180</f>
        <v>3309129</v>
      </c>
      <c r="AQ202" s="138"/>
      <c r="AT202" s="14">
        <f t="shared" si="63"/>
        <v>13652.685205450349</v>
      </c>
      <c r="AU202" s="14">
        <f t="shared" si="63"/>
        <v>14032.62924356141</v>
      </c>
      <c r="AV202" s="14"/>
      <c r="AW202" s="14"/>
      <c r="AX202" s="14"/>
      <c r="AY202" s="14">
        <f t="shared" si="64"/>
        <v>73862.708833848446</v>
      </c>
      <c r="AZ202" s="14">
        <f t="shared" si="64"/>
        <v>74218.741743420847</v>
      </c>
      <c r="BA202" s="14"/>
      <c r="BB202" s="14"/>
      <c r="BD202" s="15">
        <f>SUM(TOTAL_PEF_C!O191:O202)</f>
        <v>2788709.3875672733</v>
      </c>
      <c r="BF202" s="15"/>
      <c r="BG202" s="15"/>
      <c r="BI202" s="15">
        <f>SUM('Billing Mo'!AH191:AH202)</f>
        <v>1069661</v>
      </c>
      <c r="BK202" s="15"/>
      <c r="BL202" s="15"/>
      <c r="BN202" s="199">
        <f>[5]TMWh!$I180</f>
        <v>38898617</v>
      </c>
      <c r="BO202" s="199">
        <f>[5]TMWh!$O180</f>
        <v>39523658</v>
      </c>
      <c r="BP202" s="14"/>
      <c r="BQ202" s="144"/>
      <c r="BR202" s="14"/>
      <c r="BS202" s="14">
        <f t="shared" si="65"/>
        <v>149677.30048790475</v>
      </c>
      <c r="BT202" s="14">
        <f t="shared" si="65"/>
        <v>150539.83418062711</v>
      </c>
      <c r="BX202" s="199">
        <f>[3]RC!$I180</f>
        <v>1442678.25</v>
      </c>
      <c r="CC202" s="199">
        <f>[3]CC!$I180</f>
        <v>162749</v>
      </c>
    </row>
    <row r="203" spans="1:81">
      <c r="A203" s="2">
        <v>2007</v>
      </c>
      <c r="B203" s="2">
        <v>9</v>
      </c>
      <c r="C203" s="14">
        <f t="shared" si="70"/>
        <v>1317</v>
      </c>
      <c r="D203" s="14">
        <f t="shared" si="70"/>
        <v>6822</v>
      </c>
      <c r="E203" s="14">
        <f t="shared" si="71"/>
        <v>13659</v>
      </c>
      <c r="F203" s="15"/>
      <c r="G203" s="200">
        <f>[4]FCST!$D143</f>
        <v>1447870</v>
      </c>
      <c r="H203" s="200">
        <f>[4]FCST!$E143</f>
        <v>163411</v>
      </c>
      <c r="I203" s="200">
        <f>[4]FCST!$H143</f>
        <v>22517</v>
      </c>
      <c r="J203" s="15"/>
      <c r="K203" s="199">
        <f>'Cal Mo'!AE203+'Cal Mo'!AD203</f>
        <v>1906999</v>
      </c>
      <c r="L203" s="199">
        <f>'Cal Mo'!AF203</f>
        <v>1114753.50439482</v>
      </c>
      <c r="M203" s="199">
        <f>'Cal Mo'!AG203</f>
        <v>330656.766799409</v>
      </c>
      <c r="N203" s="15">
        <f>'Billing Mo'!AH203</f>
        <v>91939</v>
      </c>
      <c r="O203" s="199">
        <f t="shared" si="57"/>
        <v>238717.766799409</v>
      </c>
      <c r="P203" s="15">
        <f>'Cal Mo'!AJ203</f>
        <v>2204.5851248068898</v>
      </c>
      <c r="Q203" s="199">
        <f>'Cal Mo'!AK203</f>
        <v>307562.90969685698</v>
      </c>
      <c r="R203" s="25"/>
      <c r="S203" s="15">
        <f>[1]RESID!$AB301/[1]RESID!$U301*1000</f>
        <v>1459.3216241789664</v>
      </c>
      <c r="T203" s="25">
        <f t="shared" si="69"/>
        <v>1317</v>
      </c>
      <c r="U203" s="77"/>
      <c r="V203" s="15">
        <f>[1]COML!$AB301/[1]COML!$J301*1000</f>
        <v>7225.7742746816311</v>
      </c>
      <c r="W203" s="25">
        <f t="shared" si="67"/>
        <v>6822</v>
      </c>
      <c r="X203" s="77"/>
      <c r="Y203" s="15">
        <f>[1]SPA!$AB301/[1]SPA!$F301*1000</f>
        <v>14718.692953632713</v>
      </c>
      <c r="Z203" s="25">
        <f t="shared" si="68"/>
        <v>13659</v>
      </c>
      <c r="AA203" s="77"/>
      <c r="AC203" s="7"/>
      <c r="AE203" s="199">
        <f>[5]RMWh!$I181</f>
        <v>19819893</v>
      </c>
      <c r="AF203" s="199">
        <f>[5]RMWh!$O181</f>
        <v>20243172</v>
      </c>
      <c r="AG203" s="112"/>
      <c r="AH203" s="14"/>
      <c r="AJ203" s="199">
        <f>[5]CMWh!$I181</f>
        <v>12064739</v>
      </c>
      <c r="AK203" s="199">
        <f>[5]CMWh!$O181</f>
        <v>12096057</v>
      </c>
      <c r="AL203" s="138"/>
      <c r="AO203" s="199">
        <f>[5]SPAMWh!$I181</f>
        <v>3303351</v>
      </c>
      <c r="AP203" s="199">
        <f>[5]SPAMWh!$O181</f>
        <v>3312850</v>
      </c>
      <c r="AQ203" s="138"/>
      <c r="AT203" s="14">
        <f t="shared" si="63"/>
        <v>13723.7472771913</v>
      </c>
      <c r="AU203" s="14">
        <f t="shared" si="63"/>
        <v>14016.835338955423</v>
      </c>
      <c r="AV203" s="14"/>
      <c r="AW203" s="14"/>
      <c r="AX203" s="14"/>
      <c r="AY203" s="14">
        <f t="shared" si="64"/>
        <v>74087.254751450775</v>
      </c>
      <c r="AZ203" s="14">
        <f t="shared" si="64"/>
        <v>74279.572599711391</v>
      </c>
      <c r="BA203" s="14"/>
      <c r="BB203" s="14"/>
      <c r="BD203" s="15">
        <f>SUM(TOTAL_PEF_C!O192:O203)</f>
        <v>2779686.2180717522</v>
      </c>
      <c r="BF203" s="15"/>
      <c r="BG203" s="15"/>
      <c r="BI203" s="15">
        <f>SUM('Billing Mo'!AH192:AH203)</f>
        <v>1050056</v>
      </c>
      <c r="BK203" s="15"/>
      <c r="BL203" s="15"/>
      <c r="BN203" s="199">
        <f>[5]TMWh!$I181</f>
        <v>39048874</v>
      </c>
      <c r="BO203" s="199">
        <f>[5]TMWh!$O181</f>
        <v>39512970</v>
      </c>
      <c r="BP203" s="14"/>
      <c r="BQ203" s="144"/>
      <c r="BR203" s="14"/>
      <c r="BS203" s="14">
        <f t="shared" si="65"/>
        <v>149726.95750708214</v>
      </c>
      <c r="BT203" s="14">
        <f t="shared" si="65"/>
        <v>150157.50708215297</v>
      </c>
      <c r="BX203" s="199">
        <f>[3]RC!$I181</f>
        <v>1444204.1666666667</v>
      </c>
      <c r="CC203" s="199">
        <f>[3]CC!$I181</f>
        <v>162845</v>
      </c>
    </row>
    <row r="204" spans="1:81">
      <c r="A204" s="2">
        <v>2007</v>
      </c>
      <c r="B204" s="2">
        <v>10</v>
      </c>
      <c r="C204" s="14">
        <f t="shared" si="70"/>
        <v>1140</v>
      </c>
      <c r="D204" s="14">
        <f t="shared" si="70"/>
        <v>6451</v>
      </c>
      <c r="E204" s="14">
        <f t="shared" si="71"/>
        <v>13154</v>
      </c>
      <c r="F204" s="15"/>
      <c r="G204" s="200">
        <f>[4]FCST!$D144</f>
        <v>1447612</v>
      </c>
      <c r="H204" s="200">
        <f>[4]FCST!$E144</f>
        <v>162689</v>
      </c>
      <c r="I204" s="200">
        <f>[4]FCST!$H144</f>
        <v>22549</v>
      </c>
      <c r="J204" s="15"/>
      <c r="K204" s="199">
        <f>'Cal Mo'!AE204+'Cal Mo'!AD204</f>
        <v>1650595</v>
      </c>
      <c r="L204" s="199">
        <f>'Cal Mo'!AF204</f>
        <v>1049478.4620942599</v>
      </c>
      <c r="M204" s="199">
        <f>'Cal Mo'!AG204</f>
        <v>312734.30693245004</v>
      </c>
      <c r="N204" s="15">
        <f>'Billing Mo'!AH204</f>
        <v>74566</v>
      </c>
      <c r="O204" s="199">
        <f t="shared" si="57"/>
        <v>238168.30693245004</v>
      </c>
      <c r="P204" s="15">
        <f>'Cal Mo'!AJ204</f>
        <v>2202.4184581402301</v>
      </c>
      <c r="Q204" s="199">
        <f>'Cal Mo'!AK204</f>
        <v>296598.91291334399</v>
      </c>
      <c r="R204" s="25"/>
      <c r="S204" s="15">
        <f>[1]RESID!$AB302/[1]RESID!$U302*1000</f>
        <v>1279.8491584761662</v>
      </c>
      <c r="T204" s="25">
        <f t="shared" si="69"/>
        <v>1140</v>
      </c>
      <c r="U204" s="77"/>
      <c r="V204" s="15">
        <f>[1]COML!$AB302/[1]COML!$J302*1000</f>
        <v>6676.8312547252735</v>
      </c>
      <c r="W204" s="25">
        <f t="shared" si="67"/>
        <v>6451</v>
      </c>
      <c r="X204" s="77"/>
      <c r="Y204" s="15">
        <f>[1]SPA!$AB302/[1]SPA!$F302*1000</f>
        <v>13317.06133968338</v>
      </c>
      <c r="Z204" s="25">
        <f t="shared" si="68"/>
        <v>13154</v>
      </c>
      <c r="AA204" s="77"/>
      <c r="AC204" s="7"/>
      <c r="AE204" s="199">
        <f>[5]RMWh!$I182</f>
        <v>19947903</v>
      </c>
      <c r="AF204" s="199">
        <f>[5]RMWh!$O182</f>
        <v>20223703</v>
      </c>
      <c r="AG204" s="112"/>
      <c r="AH204" s="14"/>
      <c r="AJ204" s="199">
        <f>[5]CMWh!$I182</f>
        <v>12118612</v>
      </c>
      <c r="AK204" s="199">
        <f>[5]CMWh!$O182</f>
        <v>12114950</v>
      </c>
      <c r="AL204" s="138"/>
      <c r="AO204" s="199">
        <f>[5]SPAMWh!$I182</f>
        <v>3316090</v>
      </c>
      <c r="AP204" s="199">
        <f>[5]SPAMWh!$O182</f>
        <v>3314754</v>
      </c>
      <c r="AQ204" s="138"/>
      <c r="AT204" s="14">
        <f t="shared" ref="AT204:AU219" si="72">AE204/AVERAGE($G193:$G204)*1000</f>
        <v>13799.5597512267</v>
      </c>
      <c r="AU204" s="14">
        <f t="shared" si="72"/>
        <v>13990.352667123088</v>
      </c>
      <c r="AV204" s="14"/>
      <c r="AW204" s="14"/>
      <c r="AX204" s="14"/>
      <c r="AY204" s="14">
        <f t="shared" si="64"/>
        <v>74422.953390255527</v>
      </c>
      <c r="AZ204" s="14">
        <f t="shared" si="64"/>
        <v>74400.464275552033</v>
      </c>
      <c r="BA204" s="14"/>
      <c r="BB204" s="14"/>
      <c r="BD204" s="15">
        <f>SUM(TOTAL_PEF_C!O193:O204)</f>
        <v>2761216.8208165532</v>
      </c>
      <c r="BF204" s="15"/>
      <c r="BG204" s="15"/>
      <c r="BI204" s="15">
        <f>SUM('Billing Mo'!AH193:AH204)</f>
        <v>1036220</v>
      </c>
      <c r="BK204" s="15"/>
      <c r="BL204" s="15"/>
      <c r="BN204" s="199">
        <f>[5]TMWh!$I182</f>
        <v>39210829</v>
      </c>
      <c r="BO204" s="199">
        <f>[5]TMWh!$O182</f>
        <v>39481631</v>
      </c>
      <c r="BP204" s="14"/>
      <c r="BQ204" s="144"/>
      <c r="BR204" s="14"/>
      <c r="BS204" s="14">
        <f t="shared" si="65"/>
        <v>149800.21909268523</v>
      </c>
      <c r="BT204" s="14">
        <f t="shared" si="65"/>
        <v>149739.86696330764</v>
      </c>
      <c r="BX204" s="199">
        <f>[3]RC!$I182</f>
        <v>1445546.3333333333</v>
      </c>
      <c r="CC204" s="199">
        <f>[3]CC!$I182</f>
        <v>162834.33333333334</v>
      </c>
    </row>
    <row r="205" spans="1:81">
      <c r="A205" s="2">
        <v>2007</v>
      </c>
      <c r="B205" s="2">
        <v>11</v>
      </c>
      <c r="C205" s="14">
        <f t="shared" si="70"/>
        <v>898</v>
      </c>
      <c r="D205" s="14">
        <f t="shared" si="70"/>
        <v>5464</v>
      </c>
      <c r="E205" s="14">
        <f t="shared" si="71"/>
        <v>11525</v>
      </c>
      <c r="F205" s="15"/>
      <c r="G205" s="200">
        <f>[4]FCST!$D145</f>
        <v>1448446</v>
      </c>
      <c r="H205" s="200">
        <f>[4]FCST!$E145</f>
        <v>164009</v>
      </c>
      <c r="I205" s="200">
        <f>[4]FCST!$H145</f>
        <v>22758</v>
      </c>
      <c r="J205" s="15"/>
      <c r="K205" s="199">
        <f>'Cal Mo'!AE205+'Cal Mo'!AD205</f>
        <v>1301345</v>
      </c>
      <c r="L205" s="199">
        <f>'Cal Mo'!AF205</f>
        <v>896186.21240565903</v>
      </c>
      <c r="M205" s="199">
        <f>'Cal Mo'!AG205</f>
        <v>322082.55996515998</v>
      </c>
      <c r="N205" s="15">
        <f>'Billing Mo'!AH205</f>
        <v>103936</v>
      </c>
      <c r="O205" s="199">
        <f t="shared" si="57"/>
        <v>218146.55996515998</v>
      </c>
      <c r="P205" s="15">
        <f>'Cal Mo'!AJ205</f>
        <v>2199.0844436494299</v>
      </c>
      <c r="Q205" s="199">
        <f>'Cal Mo'!AK205</f>
        <v>262285.39374690899</v>
      </c>
      <c r="R205" s="25"/>
      <c r="S205" s="15">
        <f>[1]RESID!$AB303/[1]RESID!$U303*1000</f>
        <v>996.43341898835024</v>
      </c>
      <c r="T205" s="25">
        <f t="shared" si="69"/>
        <v>898</v>
      </c>
      <c r="U205" s="77"/>
      <c r="V205" s="15">
        <f>[1]COML!$AB303/[1]COML!$J303*1000</f>
        <v>6066.3500173770954</v>
      </c>
      <c r="W205" s="25">
        <f t="shared" si="67"/>
        <v>5464</v>
      </c>
      <c r="X205" s="77"/>
      <c r="Y205" s="15">
        <f>[1]SPA!$AB303/[1]SPA!$F303*1000</f>
        <v>12639.829413285086</v>
      </c>
      <c r="Z205" s="25">
        <f t="shared" si="68"/>
        <v>11525</v>
      </c>
      <c r="AA205" s="77"/>
      <c r="AC205" s="7"/>
      <c r="AE205" s="199">
        <f>[5]RMWh!$I183</f>
        <v>20022861</v>
      </c>
      <c r="AF205" s="199">
        <f>[5]RMWh!$O183</f>
        <v>20188673</v>
      </c>
      <c r="AG205" s="112"/>
      <c r="AH205" s="14"/>
      <c r="AJ205" s="199">
        <f>[5]CMWh!$I183</f>
        <v>12160698</v>
      </c>
      <c r="AK205" s="199">
        <f>[5]CMWh!$O183</f>
        <v>12123512</v>
      </c>
      <c r="AL205" s="138"/>
      <c r="AM205" s="14"/>
      <c r="AO205" s="199">
        <f>[5]SPAMWh!$I183</f>
        <v>3333991</v>
      </c>
      <c r="AP205" s="199">
        <f>[5]SPAMWh!$O183</f>
        <v>3323755</v>
      </c>
      <c r="AQ205" s="138"/>
      <c r="AR205" s="14"/>
      <c r="AT205" s="14">
        <f t="shared" si="72"/>
        <v>13841.551626841216</v>
      </c>
      <c r="AU205" s="14">
        <f t="shared" si="72"/>
        <v>13956.175374084418</v>
      </c>
      <c r="AV205" s="14"/>
      <c r="AW205" s="14"/>
      <c r="AX205" s="14"/>
      <c r="AY205" s="14">
        <f t="shared" si="64"/>
        <v>74627.561723249499</v>
      </c>
      <c r="AZ205" s="14">
        <f t="shared" si="64"/>
        <v>74399.359319880808</v>
      </c>
      <c r="BA205" s="14"/>
      <c r="BB205" s="14"/>
      <c r="BD205" s="15">
        <f>SUM(TOTAL_PEF_C!O194:O205)</f>
        <v>2749472.7206253801</v>
      </c>
      <c r="BF205" s="15"/>
      <c r="BG205" s="15"/>
      <c r="BI205" s="15">
        <f>SUM('Billing Mo'!AH194:AH205)</f>
        <v>1047533</v>
      </c>
      <c r="BK205" s="15"/>
      <c r="BL205" s="15"/>
      <c r="BN205" s="199">
        <f>[5]TMWh!$I183</f>
        <v>39357333</v>
      </c>
      <c r="BO205" s="199">
        <f>[5]TMWh!$O183</f>
        <v>39475723</v>
      </c>
      <c r="BP205" s="14"/>
      <c r="BQ205" s="144"/>
      <c r="BR205" s="14"/>
      <c r="BS205" s="14">
        <f t="shared" si="65"/>
        <v>150009.71871227064</v>
      </c>
      <c r="BT205" s="14">
        <f t="shared" si="65"/>
        <v>149549.15973633493</v>
      </c>
      <c r="BX205" s="199">
        <f>[3]RC!$I183</f>
        <v>1446576.3333333333</v>
      </c>
      <c r="CC205" s="199">
        <f>[3]CC!$I183</f>
        <v>162951.83333333334</v>
      </c>
    </row>
    <row r="206" spans="1:81">
      <c r="A206" s="2">
        <v>2007</v>
      </c>
      <c r="B206" s="2">
        <v>12</v>
      </c>
      <c r="C206" s="14">
        <f t="shared" si="70"/>
        <v>1027</v>
      </c>
      <c r="D206" s="14">
        <f t="shared" si="70"/>
        <v>5614</v>
      </c>
      <c r="E206" s="14">
        <f t="shared" si="71"/>
        <v>11508</v>
      </c>
      <c r="F206" s="15"/>
      <c r="G206" s="200">
        <f>[4]FCST!$D146</f>
        <v>1447909</v>
      </c>
      <c r="H206" s="200">
        <f>[4]FCST!$E146</f>
        <v>161377</v>
      </c>
      <c r="I206" s="200">
        <f>[4]FCST!$H146</f>
        <v>22606</v>
      </c>
      <c r="J206" s="15"/>
      <c r="K206" s="199">
        <f>'Cal Mo'!AE206+'Cal Mo'!AD206</f>
        <v>1486885</v>
      </c>
      <c r="L206" s="199">
        <f>'Cal Mo'!AF206</f>
        <v>905963.62322424096</v>
      </c>
      <c r="M206" s="199">
        <f>'Cal Mo'!AG206</f>
        <v>332655.14142522501</v>
      </c>
      <c r="N206" s="15">
        <f>'Billing Mo'!AH206</f>
        <v>123246</v>
      </c>
      <c r="O206" s="199">
        <f t="shared" si="57"/>
        <v>209409.14142522501</v>
      </c>
      <c r="P206" s="15">
        <f>'Cal Mo'!AJ206</f>
        <v>2210.7450888449198</v>
      </c>
      <c r="Q206" s="199">
        <f>'Cal Mo'!AK206</f>
        <v>260140.75367168299</v>
      </c>
      <c r="R206" s="25"/>
      <c r="S206" s="15">
        <f>[1]RESID!$AB304/[1]RESID!$U304*1000</f>
        <v>957.46279634977066</v>
      </c>
      <c r="T206" s="25">
        <f t="shared" si="69"/>
        <v>1027</v>
      </c>
      <c r="U206" s="77"/>
      <c r="V206" s="15">
        <f>[1]COML!$AB304/[1]COML!$J304*1000</f>
        <v>5738.7793799612091</v>
      </c>
      <c r="W206" s="25">
        <f t="shared" si="67"/>
        <v>5614</v>
      </c>
      <c r="X206" s="77"/>
      <c r="Y206" s="15">
        <f>[1]SPA!$AB304/[1]SPA!$F304*1000</f>
        <v>11533.976731887889</v>
      </c>
      <c r="Z206" s="25">
        <f t="shared" si="68"/>
        <v>11508</v>
      </c>
      <c r="AA206" s="77"/>
      <c r="AC206" s="7"/>
      <c r="AE206" s="199">
        <f>[5]RMWh!$I184</f>
        <v>19958600</v>
      </c>
      <c r="AF206" s="199">
        <f>[5]RMWh!$O184</f>
        <v>20175755</v>
      </c>
      <c r="AG206" s="112"/>
      <c r="AH206" s="14"/>
      <c r="AJ206" s="199">
        <f>[5]CMWh!$I184</f>
        <v>12174680</v>
      </c>
      <c r="AK206" s="199">
        <f>[5]CMWh!$O184</f>
        <v>12123442</v>
      </c>
      <c r="AL206" s="138"/>
      <c r="AM206" s="14"/>
      <c r="AO206" s="199">
        <f>[5]SPAMWh!$I184</f>
        <v>3335761</v>
      </c>
      <c r="AP206" s="199">
        <f>[5]SPAMWh!$O184</f>
        <v>3321659</v>
      </c>
      <c r="AQ206" s="138"/>
      <c r="AR206" s="14"/>
      <c r="AT206" s="14">
        <f t="shared" si="72"/>
        <v>13790.495291544448</v>
      </c>
      <c r="AU206" s="14">
        <f t="shared" si="72"/>
        <v>13940.539633584236</v>
      </c>
      <c r="AV206" s="14"/>
      <c r="AW206" s="14"/>
      <c r="AX206" s="14"/>
      <c r="AY206" s="14">
        <f t="shared" ref="AY206:AZ221" si="73">AJ206/AVERAGE($H195:$H206)*1000</f>
        <v>74749.681755481783</v>
      </c>
      <c r="AZ206" s="14">
        <f t="shared" si="73"/>
        <v>74435.092444404436</v>
      </c>
      <c r="BA206" s="14"/>
      <c r="BB206" s="14"/>
      <c r="BD206" s="15">
        <f>SUM(TOTAL_PEF_C!O195:O206)</f>
        <v>2734687.6259204522</v>
      </c>
      <c r="BF206" s="15"/>
      <c r="BG206" s="15"/>
      <c r="BI206" s="15">
        <f>SUM('Billing Mo'!AH195:AH206)</f>
        <v>1086151</v>
      </c>
      <c r="BK206" s="15"/>
      <c r="BL206" s="15"/>
      <c r="BN206" s="199">
        <f>[5]TMWh!$I184</f>
        <v>39302626</v>
      </c>
      <c r="BO206" s="199">
        <f>[5]TMWh!$O184</f>
        <v>39454441</v>
      </c>
      <c r="BP206" s="14"/>
      <c r="BQ206" s="144"/>
      <c r="BR206" s="14"/>
      <c r="BS206" s="14">
        <f t="shared" ref="BS206:BT221" si="74">AO206/AVERAGE($I195:$I206)*1000</f>
        <v>149663.99461601736</v>
      </c>
      <c r="BT206" s="14">
        <f t="shared" si="74"/>
        <v>149031.28692140881</v>
      </c>
      <c r="BX206" s="199">
        <f>[3]RC!$I184</f>
        <v>1447272.1666666667</v>
      </c>
      <c r="CC206" s="199">
        <f>[3]CC!$I184</f>
        <v>162872.66666666666</v>
      </c>
    </row>
    <row r="207" spans="1:81">
      <c r="A207" s="2">
        <v>2008</v>
      </c>
      <c r="B207" s="2">
        <v>1</v>
      </c>
      <c r="C207" s="14">
        <f t="shared" si="70"/>
        <v>1241</v>
      </c>
      <c r="D207" s="14">
        <f t="shared" si="70"/>
        <v>5806</v>
      </c>
      <c r="E207" s="14">
        <f t="shared" si="71"/>
        <v>10938</v>
      </c>
      <c r="F207" s="15"/>
      <c r="G207" s="200">
        <f>[4]FCST!$D147</f>
        <v>1450881</v>
      </c>
      <c r="H207" s="200">
        <f>[4]FCST!$E147</f>
        <v>162685</v>
      </c>
      <c r="I207" s="200">
        <f>[4]FCST!$H147</f>
        <v>22845</v>
      </c>
      <c r="J207" s="15">
        <f t="shared" ref="J207:J246" si="75">SUM(K207:M207,P207:Q207)</f>
        <v>3317360.0667402316</v>
      </c>
      <c r="K207" s="199">
        <f>'Cal Mo'!AE207+'Cal Mo'!AD207</f>
        <v>1800341</v>
      </c>
      <c r="L207" s="199">
        <f>'Cal Mo'!AF207</f>
        <v>944607.11874823098</v>
      </c>
      <c r="M207" s="199">
        <f>'Cal Mo'!AG207</f>
        <v>320339.51913450204</v>
      </c>
      <c r="N207" s="15">
        <f>'Billing Mo'!AH207</f>
        <v>96722</v>
      </c>
      <c r="O207" s="199">
        <f t="shared" si="57"/>
        <v>223617.51913450204</v>
      </c>
      <c r="P207" s="15">
        <f>'Cal Mo'!AJ207</f>
        <v>2188.01752630897</v>
      </c>
      <c r="Q207" s="199">
        <f>'Cal Mo'!AK207</f>
        <v>249884.41133119</v>
      </c>
      <c r="R207" s="25"/>
      <c r="S207" s="15">
        <f>[1]RESID!$AB305/[1]RESID!$U305*1000</f>
        <v>1031.7682842355782</v>
      </c>
      <c r="T207" s="25">
        <f t="shared" si="69"/>
        <v>1241</v>
      </c>
      <c r="U207" s="77"/>
      <c r="V207" s="15">
        <f>[1]COML!$AB305/[1]COML!$J305*1000</f>
        <v>5564.7047976150225</v>
      </c>
      <c r="W207" s="25">
        <f t="shared" si="67"/>
        <v>5806</v>
      </c>
      <c r="X207" s="77"/>
      <c r="Y207" s="15">
        <f>[1]SPA!$AB305/[1]SPA!$F305*1000</f>
        <v>11100.154151068047</v>
      </c>
      <c r="Z207" s="25">
        <f t="shared" si="68"/>
        <v>10938</v>
      </c>
      <c r="AA207" s="77"/>
      <c r="AC207" s="7"/>
      <c r="AE207" s="199">
        <f>[5]RMWh!$I185</f>
        <v>20057136</v>
      </c>
      <c r="AF207" s="199">
        <f>[5]RMWh!$O185</f>
        <v>19927517</v>
      </c>
      <c r="AG207" s="112"/>
      <c r="AH207" s="14"/>
      <c r="AJ207" s="199">
        <f>[5]CMWh!$I185</f>
        <v>12187298</v>
      </c>
      <c r="AK207" s="199">
        <f>[5]CMWh!$O185</f>
        <v>12120700</v>
      </c>
      <c r="AL207" s="138"/>
      <c r="AM207" s="14"/>
      <c r="AO207" s="199">
        <f>[5]SPAMWh!$I185</f>
        <v>3339528</v>
      </c>
      <c r="AP207" s="199">
        <f>[5]SPAMWh!$O185</f>
        <v>3326035</v>
      </c>
      <c r="AQ207" s="138"/>
      <c r="AR207" s="14"/>
      <c r="AT207" s="14">
        <f t="shared" si="72"/>
        <v>13852.585077187447</v>
      </c>
      <c r="AU207" s="14">
        <f t="shared" si="72"/>
        <v>13763.062912850528</v>
      </c>
      <c r="AV207" s="14"/>
      <c r="AW207" s="14"/>
      <c r="AX207" s="14"/>
      <c r="AY207" s="14">
        <f t="shared" si="73"/>
        <v>74810.043792095734</v>
      </c>
      <c r="AZ207" s="14">
        <f t="shared" si="73"/>
        <v>74401.241176744399</v>
      </c>
      <c r="BA207" s="14"/>
      <c r="BB207" s="14"/>
      <c r="BD207" s="15">
        <f>SUM(TOTAL_PEF_C!O196:O207)</f>
        <v>2739613.2472590646</v>
      </c>
      <c r="BF207" s="15"/>
      <c r="BG207" s="15"/>
      <c r="BI207" s="15">
        <f>SUM('Billing Mo'!AH196:AH207)</f>
        <v>1106575</v>
      </c>
      <c r="BK207" s="15"/>
      <c r="BL207" s="15"/>
      <c r="BN207" s="199">
        <f>[5]TMWh!$I185</f>
        <v>39410042</v>
      </c>
      <c r="BO207" s="199">
        <f>[5]TMWh!$O185</f>
        <v>39200332</v>
      </c>
      <c r="BP207" s="14"/>
      <c r="BQ207" s="144"/>
      <c r="BR207" s="14"/>
      <c r="BS207" s="14">
        <f t="shared" si="74"/>
        <v>149296.57515619122</v>
      </c>
      <c r="BT207" s="14">
        <f t="shared" si="74"/>
        <v>148693.35856732519</v>
      </c>
      <c r="BX207" s="199">
        <f>[3]RC!$I185</f>
        <v>1447898.4166666667</v>
      </c>
      <c r="CC207" s="199">
        <f>[3]CC!$I185</f>
        <v>162909.91666666666</v>
      </c>
    </row>
    <row r="208" spans="1:81">
      <c r="A208" s="2">
        <v>2008</v>
      </c>
      <c r="B208" s="2">
        <v>2</v>
      </c>
      <c r="C208" s="14">
        <f t="shared" si="70"/>
        <v>968</v>
      </c>
      <c r="D208" s="14">
        <f t="shared" si="70"/>
        <v>5153</v>
      </c>
      <c r="E208" s="14">
        <f t="shared" si="71"/>
        <v>10947</v>
      </c>
      <c r="F208" s="15"/>
      <c r="G208" s="200">
        <f>[4]FCST!$D148</f>
        <v>1451349</v>
      </c>
      <c r="H208" s="200">
        <f>[4]FCST!$E148</f>
        <v>162362</v>
      </c>
      <c r="I208" s="200">
        <f>[4]FCST!$H148</f>
        <v>22957</v>
      </c>
      <c r="J208" s="15">
        <f t="shared" si="75"/>
        <v>2773863.4306734805</v>
      </c>
      <c r="K208" s="199">
        <f>'Cal Mo'!AE208+'Cal Mo'!AD208</f>
        <v>1405176</v>
      </c>
      <c r="L208" s="199">
        <f>'Cal Mo'!AF208</f>
        <v>836637.33427629597</v>
      </c>
      <c r="M208" s="199">
        <f>'Cal Mo'!AG208</f>
        <v>278542.15517391404</v>
      </c>
      <c r="N208" s="15">
        <f>'Billing Mo'!AH208</f>
        <v>66900</v>
      </c>
      <c r="O208" s="199">
        <f t="shared" si="57"/>
        <v>211642.15517391404</v>
      </c>
      <c r="P208" s="15">
        <f>'Cal Mo'!AJ208</f>
        <v>2189.2457700023801</v>
      </c>
      <c r="Q208" s="199">
        <f>'Cal Mo'!AK208</f>
        <v>251318.69545326801</v>
      </c>
      <c r="R208" s="25"/>
      <c r="S208" s="15">
        <f>[1]RESID!$AB306/[1]RESID!$U306*1000</f>
        <v>970.60527826181021</v>
      </c>
      <c r="T208" s="25">
        <f t="shared" si="69"/>
        <v>968</v>
      </c>
      <c r="U208" s="77"/>
      <c r="V208" s="15">
        <f>[1]COML!$AB306/[1]COML!$J306*1000</f>
        <v>5356.2163560439021</v>
      </c>
      <c r="W208" s="25">
        <f t="shared" si="67"/>
        <v>5153</v>
      </c>
      <c r="X208" s="77"/>
      <c r="Y208" s="15">
        <f>[1]SPA!$AB306/[1]SPA!$F306*1000</f>
        <v>10809.976144003469</v>
      </c>
      <c r="Z208" s="25">
        <f t="shared" si="68"/>
        <v>10947</v>
      </c>
      <c r="AA208" s="77"/>
      <c r="AC208" s="7"/>
      <c r="AE208" s="199">
        <f>[5]RMWh!$I186</f>
        <v>19912122</v>
      </c>
      <c r="AF208" s="199">
        <f>[5]RMWh!$O186</f>
        <v>19946558</v>
      </c>
      <c r="AG208" s="112"/>
      <c r="AH208" s="14"/>
      <c r="AJ208" s="199">
        <f>[5]CMWh!$I186</f>
        <v>12219813</v>
      </c>
      <c r="AK208" s="199">
        <f>[5]CMWh!$O186</f>
        <v>12147105</v>
      </c>
      <c r="AL208" s="138"/>
      <c r="AM208" s="14"/>
      <c r="AO208" s="199">
        <f>[5]SPAMWh!$I186</f>
        <v>3343458</v>
      </c>
      <c r="AP208" s="199">
        <f>[5]SPAMWh!$O186</f>
        <v>3329175</v>
      </c>
      <c r="AQ208" s="138"/>
      <c r="AR208" s="14"/>
      <c r="AT208" s="14">
        <f t="shared" si="72"/>
        <v>13748.847997860443</v>
      </c>
      <c r="AU208" s="14">
        <f t="shared" si="72"/>
        <v>13772.625239163721</v>
      </c>
      <c r="AV208" s="14"/>
      <c r="AW208" s="14"/>
      <c r="AX208" s="14"/>
      <c r="AY208" s="14">
        <f t="shared" si="73"/>
        <v>75002.956892587725</v>
      </c>
      <c r="AZ208" s="14">
        <f t="shared" si="73"/>
        <v>74556.688607651915</v>
      </c>
      <c r="BA208" s="14"/>
      <c r="BB208" s="14"/>
      <c r="BD208" s="15">
        <f>SUM(TOTAL_PEF_C!O197:O208)</f>
        <v>2733734.5345779243</v>
      </c>
      <c r="BF208" s="15"/>
      <c r="BG208" s="15"/>
      <c r="BI208" s="15">
        <f>SUM('Billing Mo'!AH197:AH208)</f>
        <v>1073401</v>
      </c>
      <c r="BK208" s="15"/>
      <c r="BL208" s="15"/>
      <c r="BN208" s="199">
        <f>[5]TMWh!$I186</f>
        <v>39293751</v>
      </c>
      <c r="BO208" s="199">
        <f>[5]TMWh!$O186</f>
        <v>39241196</v>
      </c>
      <c r="BP208" s="14"/>
      <c r="BQ208" s="144"/>
      <c r="BR208" s="14"/>
      <c r="BS208" s="14">
        <f t="shared" si="74"/>
        <v>148919.68955188422</v>
      </c>
      <c r="BT208" s="14">
        <f t="shared" si="74"/>
        <v>148283.51588801001</v>
      </c>
      <c r="BX208" s="199">
        <f>[3]RC!$I186</f>
        <v>1448275.6666666667</v>
      </c>
      <c r="CC208" s="199">
        <f>[3]CC!$I186</f>
        <v>162924.41666666666</v>
      </c>
    </row>
    <row r="209" spans="1:81">
      <c r="A209" s="2">
        <v>2008</v>
      </c>
      <c r="B209" s="2">
        <v>3</v>
      </c>
      <c r="C209" s="14">
        <f t="shared" si="70"/>
        <v>896</v>
      </c>
      <c r="D209" s="14">
        <f t="shared" si="70"/>
        <v>5750</v>
      </c>
      <c r="E209" s="14">
        <f t="shared" si="71"/>
        <v>10872</v>
      </c>
      <c r="F209" s="15"/>
      <c r="G209" s="200">
        <f>[4]FCST!$D149</f>
        <v>1452491</v>
      </c>
      <c r="H209" s="200">
        <f>[4]FCST!$E149</f>
        <v>163703</v>
      </c>
      <c r="I209" s="200">
        <f>[4]FCST!$H149</f>
        <v>23128</v>
      </c>
      <c r="J209" s="15">
        <f t="shared" si="75"/>
        <v>2817660.6157226339</v>
      </c>
      <c r="K209" s="199">
        <f>'Cal Mo'!AE209+'Cal Mo'!AD209</f>
        <v>1302031</v>
      </c>
      <c r="L209" s="199">
        <f>'Cal Mo'!AF209</f>
        <v>941305.64606238599</v>
      </c>
      <c r="M209" s="199">
        <f>'Cal Mo'!AG209</f>
        <v>320670.832533243</v>
      </c>
      <c r="N209" s="15">
        <f>'Billing Mo'!AH209</f>
        <v>99450</v>
      </c>
      <c r="O209" s="199">
        <f t="shared" si="57"/>
        <v>221220.832533243</v>
      </c>
      <c r="P209" s="15">
        <f>'Cal Mo'!AJ209</f>
        <v>2200.41913929768</v>
      </c>
      <c r="Q209" s="199">
        <f>'Cal Mo'!AK209</f>
        <v>251452.717987707</v>
      </c>
      <c r="R209" s="25"/>
      <c r="S209" s="15">
        <f>[1]RESID!$AB307/[1]RESID!$U307*1000</f>
        <v>920.85183316110056</v>
      </c>
      <c r="T209" s="25">
        <f t="shared" si="69"/>
        <v>896</v>
      </c>
      <c r="U209" s="77"/>
      <c r="V209" s="15">
        <f>[1]COML!$AB307/[1]COML!$J307*1000</f>
        <v>5393.3037268712242</v>
      </c>
      <c r="W209" s="25">
        <f t="shared" si="67"/>
        <v>5750</v>
      </c>
      <c r="X209" s="77"/>
      <c r="Y209" s="15">
        <f>[1]SPA!$AB307/[1]SPA!$F307*1000</f>
        <v>11408.131216192636</v>
      </c>
      <c r="Z209" s="25">
        <f t="shared" si="68"/>
        <v>10872</v>
      </c>
      <c r="AA209" s="77"/>
      <c r="AC209" s="7"/>
      <c r="AE209" s="199">
        <f>[5]RMWh!$I187</f>
        <v>19785500</v>
      </c>
      <c r="AF209" s="199">
        <f>[5]RMWh!$O187</f>
        <v>19939132</v>
      </c>
      <c r="AG209" s="112"/>
      <c r="AH209" s="14"/>
      <c r="AJ209" s="199">
        <f>[5]CMWh!$I187</f>
        <v>12235518</v>
      </c>
      <c r="AK209" s="199">
        <f>[5]CMWh!$O187</f>
        <v>12163984</v>
      </c>
      <c r="AL209" s="138"/>
      <c r="AM209" s="14"/>
      <c r="AO209" s="199">
        <f>[5]SPAMWh!$I187</f>
        <v>3356638</v>
      </c>
      <c r="AP209" s="199">
        <f>[5]SPAMWh!$O187</f>
        <v>3343004</v>
      </c>
      <c r="AQ209" s="138"/>
      <c r="AR209" s="14"/>
      <c r="AT209" s="14">
        <f t="shared" si="72"/>
        <v>13658.65523346494</v>
      </c>
      <c r="AU209" s="14">
        <f t="shared" si="72"/>
        <v>13764.71302936738</v>
      </c>
      <c r="AV209" s="14"/>
      <c r="AW209" s="14"/>
      <c r="AX209" s="14"/>
      <c r="AY209" s="14">
        <f t="shared" si="73"/>
        <v>75062.723952952059</v>
      </c>
      <c r="AZ209" s="14">
        <f t="shared" si="73"/>
        <v>74623.875602171116</v>
      </c>
      <c r="BA209" s="14"/>
      <c r="BB209" s="14"/>
      <c r="BD209" s="15">
        <f>SUM(TOTAL_PEF_C!O198:O209)</f>
        <v>2719259.4703657292</v>
      </c>
      <c r="BF209" s="15"/>
      <c r="BG209" s="15"/>
      <c r="BI209" s="15">
        <f>SUM('Billing Mo'!AH198:AH209)</f>
        <v>1096159</v>
      </c>
      <c r="BK209" s="15"/>
      <c r="BL209" s="15"/>
      <c r="BN209" s="199">
        <f>[5]TMWh!$I187</f>
        <v>39208593</v>
      </c>
      <c r="BO209" s="199">
        <f>[5]TMWh!$O187</f>
        <v>39277057</v>
      </c>
      <c r="BP209" s="14"/>
      <c r="BQ209" s="144"/>
      <c r="BR209" s="14"/>
      <c r="BS209" s="14">
        <f t="shared" si="74"/>
        <v>148850.92607648077</v>
      </c>
      <c r="BT209" s="14">
        <f t="shared" si="74"/>
        <v>148246.32304030986</v>
      </c>
      <c r="BX209" s="199">
        <f>[3]RC!$I187</f>
        <v>1448568.6666666667</v>
      </c>
      <c r="CC209" s="199">
        <f>[3]CC!$I187</f>
        <v>163003.91666666666</v>
      </c>
    </row>
    <row r="210" spans="1:81">
      <c r="A210" s="2">
        <v>2008</v>
      </c>
      <c r="B210" s="2">
        <v>4</v>
      </c>
      <c r="C210" s="14">
        <f t="shared" si="70"/>
        <v>990</v>
      </c>
      <c r="D210" s="14">
        <f t="shared" si="70"/>
        <v>5961</v>
      </c>
      <c r="E210" s="14">
        <f>ROUND(Q210/I210*1000,0)</f>
        <v>11473</v>
      </c>
      <c r="F210" s="15"/>
      <c r="G210" s="200">
        <f>[4]FCST!$D150</f>
        <v>1451218</v>
      </c>
      <c r="H210" s="200">
        <f>[4]FCST!$E150</f>
        <v>161848</v>
      </c>
      <c r="I210" s="200">
        <f>[4]FCST!$H150</f>
        <v>22969</v>
      </c>
      <c r="J210" s="15">
        <f t="shared" si="75"/>
        <v>2981544.1809852361</v>
      </c>
      <c r="K210" s="199">
        <f>'Cal Mo'!AE210+'Cal Mo'!AD210</f>
        <v>1436868</v>
      </c>
      <c r="L210" s="199">
        <f>'Cal Mo'!AF210</f>
        <v>964732.92215051001</v>
      </c>
      <c r="M210" s="199">
        <f>'Cal Mo'!AG210</f>
        <v>314248.05770080601</v>
      </c>
      <c r="N210" s="15">
        <f>'Billing Mo'!AH210</f>
        <v>100141</v>
      </c>
      <c r="O210" s="199">
        <f t="shared" si="57"/>
        <v>214107.05770080601</v>
      </c>
      <c r="P210" s="15">
        <f>'Cal Mo'!AJ210</f>
        <v>2178.5420426773599</v>
      </c>
      <c r="Q210" s="199">
        <f>'Cal Mo'!AK210</f>
        <v>263516.659091243</v>
      </c>
      <c r="R210" s="25"/>
      <c r="S210" s="15">
        <f>[1]RESID!$AB308/[1]RESID!$U308*1000</f>
        <v>930.93594484081643</v>
      </c>
      <c r="T210" s="25">
        <f>C210</f>
        <v>990</v>
      </c>
      <c r="U210" s="77"/>
      <c r="V210" s="15">
        <f>[1]COML!$AB308/[1]COML!$J308*1000</f>
        <v>5790.2043893035443</v>
      </c>
      <c r="W210" s="25">
        <f t="shared" si="67"/>
        <v>5961</v>
      </c>
      <c r="X210" s="77"/>
      <c r="Y210" s="15">
        <f>[1]SPA!$AB308/[1]SPA!$F308*1000</f>
        <v>11191.585535465925</v>
      </c>
      <c r="Z210" s="25">
        <f t="shared" si="68"/>
        <v>11473</v>
      </c>
      <c r="AA210" s="77"/>
      <c r="AC210" s="7"/>
      <c r="AE210" s="199">
        <f>[5]RMWh!$I188</f>
        <v>19800087</v>
      </c>
      <c r="AF210" s="199">
        <f>[5]RMWh!$O188</f>
        <v>19935816</v>
      </c>
      <c r="AG210" s="112"/>
      <c r="AH210" s="14"/>
      <c r="AJ210" s="199">
        <f>[5]CMWh!$I188</f>
        <v>12241145</v>
      </c>
      <c r="AK210" s="199">
        <f>[5]CMWh!$O188</f>
        <v>12168814</v>
      </c>
      <c r="AL210" s="138"/>
      <c r="AM210" s="14"/>
      <c r="AO210" s="199">
        <f>[5]SPAMWh!$I188</f>
        <v>3354235</v>
      </c>
      <c r="AP210" s="199">
        <f>[5]SPAMWh!$O188</f>
        <v>3341103</v>
      </c>
      <c r="AQ210" s="138"/>
      <c r="AR210" s="14"/>
      <c r="AT210" s="14">
        <f t="shared" si="72"/>
        <v>13666.448326557658</v>
      </c>
      <c r="AU210" s="14">
        <f t="shared" si="72"/>
        <v>13760.131418198383</v>
      </c>
      <c r="AV210" s="14"/>
      <c r="AW210" s="14"/>
      <c r="AX210" s="14"/>
      <c r="AY210" s="14">
        <f t="shared" si="73"/>
        <v>75134.349932304598</v>
      </c>
      <c r="AZ210" s="14">
        <f t="shared" si="73"/>
        <v>74690.392878862825</v>
      </c>
      <c r="BA210" s="14"/>
      <c r="BB210" s="14"/>
      <c r="BD210" s="15">
        <f>SUM(TOTAL_PEF_C!O199:O210)</f>
        <v>2707384.1599733029</v>
      </c>
      <c r="BF210" s="15"/>
      <c r="BG210" s="15"/>
      <c r="BI210" s="15">
        <f>SUM('Billing Mo'!AH199:AH210)</f>
        <v>1100062</v>
      </c>
      <c r="BK210" s="15"/>
      <c r="BL210" s="15"/>
      <c r="BN210" s="199">
        <f>[5]TMWh!$I188</f>
        <v>39226597</v>
      </c>
      <c r="BO210" s="199">
        <f>[5]TMWh!$O188</f>
        <v>39276863</v>
      </c>
      <c r="BP210" s="145"/>
      <c r="BQ210" s="144"/>
      <c r="BR210" s="14"/>
      <c r="BS210" s="14">
        <f t="shared" si="74"/>
        <v>148199.98674511592</v>
      </c>
      <c r="BT210" s="14">
        <f t="shared" si="74"/>
        <v>147619.77628701244</v>
      </c>
      <c r="BX210" s="199">
        <f>[3]RC!$I188</f>
        <v>1448810</v>
      </c>
      <c r="CC210" s="199">
        <f>[3]CC!$I188</f>
        <v>162923.41666666666</v>
      </c>
    </row>
    <row r="211" spans="1:81">
      <c r="A211" s="2">
        <v>2008</v>
      </c>
      <c r="B211" s="2">
        <v>5</v>
      </c>
      <c r="C211" s="14">
        <f t="shared" si="70"/>
        <v>1270</v>
      </c>
      <c r="D211" s="14">
        <f t="shared" si="70"/>
        <v>6749</v>
      </c>
      <c r="E211" s="14">
        <f>ROUND(Q211/I211*1000,0)</f>
        <v>12577</v>
      </c>
      <c r="F211" s="15"/>
      <c r="G211" s="200">
        <f>[4]FCST!$D151</f>
        <v>1448766</v>
      </c>
      <c r="H211" s="200">
        <f>[4]FCST!$E151</f>
        <v>162613</v>
      </c>
      <c r="I211" s="200">
        <f>[4]FCST!$H151</f>
        <v>23068</v>
      </c>
      <c r="J211" s="15">
        <f t="shared" si="75"/>
        <v>3584716.2060079193</v>
      </c>
      <c r="K211" s="199">
        <f>'Cal Mo'!AE211+'Cal Mo'!AD211</f>
        <v>1840499</v>
      </c>
      <c r="L211" s="199">
        <f>'Cal Mo'!AF211</f>
        <v>1097517.9477120801</v>
      </c>
      <c r="M211" s="199">
        <f>'Cal Mo'!AG211</f>
        <v>354383.09655434999</v>
      </c>
      <c r="N211" s="15">
        <f>'Billing Mo'!AH211</f>
        <v>135813</v>
      </c>
      <c r="O211" s="199">
        <f t="shared" si="57"/>
        <v>218570.09655434999</v>
      </c>
      <c r="P211" s="15">
        <f>'Cal Mo'!AJ211</f>
        <v>2178.69204267736</v>
      </c>
      <c r="Q211" s="199">
        <f>'Cal Mo'!AK211</f>
        <v>290137.469698812</v>
      </c>
      <c r="R211" s="25"/>
      <c r="S211" s="15">
        <f>[1]RESID!$AB309/[1]RESID!$U309*1000</f>
        <v>995.6583740921584</v>
      </c>
      <c r="T211" s="25">
        <f t="shared" ref="T211:T274" si="76">C211</f>
        <v>1270</v>
      </c>
      <c r="U211" s="145"/>
      <c r="V211" s="15">
        <f>[1]COML!$AB309/[1]COML!$J309*1000</f>
        <v>5972.4437775577599</v>
      </c>
      <c r="W211" s="25">
        <f t="shared" si="67"/>
        <v>6749</v>
      </c>
      <c r="X211" s="145"/>
      <c r="Y211" s="15">
        <f>[1]SPA!$AB309/[1]SPA!$F309*1000</f>
        <v>11730.767569435444</v>
      </c>
      <c r="Z211" s="25">
        <f t="shared" si="68"/>
        <v>12577</v>
      </c>
      <c r="AA211" s="145"/>
      <c r="AC211" s="7"/>
      <c r="AE211" s="199">
        <f>[5]RMWh!$I189</f>
        <v>19777673</v>
      </c>
      <c r="AF211" s="199">
        <f>[5]RMWh!$O189</f>
        <v>19911087</v>
      </c>
      <c r="AG211" s="112"/>
      <c r="AH211" s="14"/>
      <c r="AJ211" s="199">
        <f>[5]CMWh!$I189</f>
        <v>12230383</v>
      </c>
      <c r="AK211" s="199">
        <f>[5]CMWh!$O189</f>
        <v>12161482</v>
      </c>
      <c r="AL211" s="138"/>
      <c r="AM211" s="14"/>
      <c r="AO211" s="199">
        <f>[5]SPAMWh!$I189</f>
        <v>3353146</v>
      </c>
      <c r="AP211" s="199">
        <f>[5]SPAMWh!$O189</f>
        <v>3340460</v>
      </c>
      <c r="AQ211" s="138"/>
      <c r="AR211" s="14"/>
      <c r="AT211" s="14">
        <f t="shared" si="72"/>
        <v>13649.626532161919</v>
      </c>
      <c r="AU211" s="14">
        <f t="shared" si="72"/>
        <v>13741.702646180078</v>
      </c>
      <c r="AV211" s="14"/>
      <c r="AW211" s="14"/>
      <c r="AX211" s="14"/>
      <c r="AY211" s="14">
        <f t="shared" si="73"/>
        <v>75107.671428045054</v>
      </c>
      <c r="AZ211" s="14">
        <f t="shared" si="73"/>
        <v>74684.545376386348</v>
      </c>
      <c r="BA211" s="14"/>
      <c r="BB211" s="14"/>
      <c r="BD211" s="15">
        <f>SUM(TOTAL_PEF_C!O200:O211)</f>
        <v>2695258.558286726</v>
      </c>
      <c r="BF211" s="15"/>
      <c r="BG211" s="14"/>
      <c r="BI211" s="15">
        <f>SUM('Billing Mo'!AH200:AH211)</f>
        <v>1154111</v>
      </c>
      <c r="BK211" s="15"/>
      <c r="BL211" s="14"/>
      <c r="BN211" s="199">
        <f>[5]TMWh!$I189</f>
        <v>39212205</v>
      </c>
      <c r="BO211" s="199">
        <f>[5]TMWh!$O189</f>
        <v>39264032</v>
      </c>
      <c r="BP211" s="145"/>
      <c r="BQ211" s="14"/>
      <c r="BR211" s="14"/>
      <c r="BS211" s="14">
        <f t="shared" si="74"/>
        <v>147765.04632604873</v>
      </c>
      <c r="BT211" s="14">
        <f t="shared" si="74"/>
        <v>147206.00494291412</v>
      </c>
      <c r="BU211" s="14"/>
      <c r="BV211" s="14"/>
      <c r="BX211" s="199">
        <f>[3]RC!$I189</f>
        <v>1448953.4166666667</v>
      </c>
      <c r="CC211" s="199">
        <f>[3]CC!$I189</f>
        <v>162838</v>
      </c>
    </row>
    <row r="212" spans="1:81">
      <c r="A212" s="2">
        <v>2008</v>
      </c>
      <c r="B212" s="2">
        <v>6</v>
      </c>
      <c r="C212" s="14">
        <f t="shared" si="70"/>
        <v>1430</v>
      </c>
      <c r="D212" s="14">
        <f t="shared" si="70"/>
        <v>6924</v>
      </c>
      <c r="E212" s="14">
        <f>ROUND(Q212/I212*1000,0)</f>
        <v>11153</v>
      </c>
      <c r="F212" s="15"/>
      <c r="G212" s="200">
        <f>[4]FCST!$D152</f>
        <v>1447578</v>
      </c>
      <c r="H212" s="200">
        <f>[4]FCST!$E152</f>
        <v>162704</v>
      </c>
      <c r="I212" s="200">
        <f>[4]FCST!$H152</f>
        <v>23034</v>
      </c>
      <c r="J212" s="15">
        <f t="shared" si="75"/>
        <v>3782700.7705448829</v>
      </c>
      <c r="K212" s="199">
        <f>'Cal Mo'!AE212+'Cal Mo'!AD212</f>
        <v>2070277</v>
      </c>
      <c r="L212" s="199">
        <f>'Cal Mo'!AF212</f>
        <v>1126530.00653742</v>
      </c>
      <c r="M212" s="199">
        <f>'Cal Mo'!AG212</f>
        <v>326807.95787507901</v>
      </c>
      <c r="N212" s="15">
        <f>'Billing Mo'!AH212</f>
        <v>107751</v>
      </c>
      <c r="O212" s="199">
        <f t="shared" si="57"/>
        <v>219056.95787507901</v>
      </c>
      <c r="P212" s="15">
        <f>'Cal Mo'!AJ212</f>
        <v>2188.4592202121198</v>
      </c>
      <c r="Q212" s="199">
        <f>'Cal Mo'!AK212</f>
        <v>256897.34691217201</v>
      </c>
      <c r="R212" s="25"/>
      <c r="S212" s="15">
        <f>[1]RESID!$AB310/[1]RESID!$U310*1000</f>
        <v>1271.4520391992694</v>
      </c>
      <c r="T212" s="25">
        <f t="shared" si="76"/>
        <v>1430</v>
      </c>
      <c r="U212" s="145"/>
      <c r="V212" s="15">
        <f>[1]COML!$AB310/[1]COML!$J310*1000</f>
        <v>7038.4809224112496</v>
      </c>
      <c r="W212" s="25">
        <f t="shared" si="67"/>
        <v>6924</v>
      </c>
      <c r="X212" s="145"/>
      <c r="Y212" s="15">
        <f>[1]SPA!$AB310/[1]SPA!$F310*1000</f>
        <v>11443.63009269239</v>
      </c>
      <c r="Z212" s="25">
        <f t="shared" si="68"/>
        <v>11153</v>
      </c>
      <c r="AA212" s="145"/>
      <c r="AC212" s="7"/>
      <c r="AE212" s="199">
        <f>[5]RMWh!$I190</f>
        <v>19984601</v>
      </c>
      <c r="AF212" s="199">
        <f>[5]RMWh!$O190</f>
        <v>19908046</v>
      </c>
      <c r="AG212" s="112"/>
      <c r="AH212" s="14"/>
      <c r="AJ212" s="199">
        <f>[5]CMWh!$I190</f>
        <v>12354704</v>
      </c>
      <c r="AK212" s="199">
        <f>[5]CMWh!$O190</f>
        <v>12238257</v>
      </c>
      <c r="AL212" s="138"/>
      <c r="AM212" s="14"/>
      <c r="AO212" s="199">
        <f>[5]SPAMWh!$I190</f>
        <v>3348758</v>
      </c>
      <c r="AP212" s="199">
        <f>[5]SPAMWh!$O190</f>
        <v>3320288</v>
      </c>
      <c r="AQ212" s="138"/>
      <c r="AR212" s="14"/>
      <c r="AT212" s="14">
        <f t="shared" si="72"/>
        <v>13791.776251998761</v>
      </c>
      <c r="AU212" s="14">
        <f t="shared" si="72"/>
        <v>13738.94410233654</v>
      </c>
      <c r="AV212" s="14"/>
      <c r="AW212" s="14"/>
      <c r="AX212" s="14"/>
      <c r="AY212" s="14">
        <f t="shared" si="73"/>
        <v>75866.554360051858</v>
      </c>
      <c r="AZ212" s="14">
        <f t="shared" si="73"/>
        <v>75151.488045588558</v>
      </c>
      <c r="BA212" s="14"/>
      <c r="BB212" s="14"/>
      <c r="BD212" s="15">
        <f>SUM(TOTAL_PEF_C!O201:O212)</f>
        <v>2688886.9286534921</v>
      </c>
      <c r="BF212" s="15"/>
      <c r="BG212" s="14"/>
      <c r="BI212" s="15">
        <f>SUM('Billing Mo'!AH201:AH212)</f>
        <v>1176745</v>
      </c>
      <c r="BK212" s="15"/>
      <c r="BL212" s="14"/>
      <c r="BN212" s="199">
        <f>[5]TMWh!$I190</f>
        <v>39565892</v>
      </c>
      <c r="BO212" s="199">
        <f>[5]TMWh!$O190</f>
        <v>39344420</v>
      </c>
      <c r="BP212" s="145"/>
      <c r="BQ212" s="14"/>
      <c r="BR212" s="14"/>
      <c r="BS212" s="14">
        <f t="shared" si="74"/>
        <v>147105.47201030853</v>
      </c>
      <c r="BT212" s="14">
        <f t="shared" si="74"/>
        <v>145854.83138828285</v>
      </c>
      <c r="BU212" s="14"/>
      <c r="BV212" s="14"/>
      <c r="BX212" s="199">
        <f>[3]RC!$I190</f>
        <v>1449023</v>
      </c>
      <c r="CC212" s="199">
        <f>[3]CC!$I190</f>
        <v>162847.83333333334</v>
      </c>
    </row>
    <row r="213" spans="1:81">
      <c r="A213" s="2">
        <v>2008</v>
      </c>
      <c r="B213" s="2">
        <v>7</v>
      </c>
      <c r="C213" s="14">
        <f t="shared" si="70"/>
        <v>1378</v>
      </c>
      <c r="D213" s="14">
        <f t="shared" si="70"/>
        <v>7335</v>
      </c>
      <c r="E213" s="14">
        <f>ROUND(Q213/I213*1000,0)</f>
        <v>12184</v>
      </c>
      <c r="F213" s="15"/>
      <c r="G213" s="200">
        <f>[4]FCST!$D153</f>
        <v>1446797</v>
      </c>
      <c r="H213" s="200">
        <f>[4]FCST!$E153</f>
        <v>162655</v>
      </c>
      <c r="I213" s="200">
        <f>[4]FCST!$H153</f>
        <v>22999</v>
      </c>
      <c r="J213" s="15">
        <f t="shared" si="75"/>
        <v>3792148.381263379</v>
      </c>
      <c r="K213" s="199">
        <f>'Cal Mo'!AE213+'Cal Mo'!AD213</f>
        <v>1993024</v>
      </c>
      <c r="L213" s="199">
        <f>'Cal Mo'!AF213</f>
        <v>1193033.3044779899</v>
      </c>
      <c r="M213" s="199">
        <f>'Cal Mo'!AG213</f>
        <v>323675.07229142799</v>
      </c>
      <c r="N213" s="15">
        <f>'Billing Mo'!AH213</f>
        <v>101792</v>
      </c>
      <c r="O213" s="199">
        <f t="shared" si="57"/>
        <v>221883.07229142799</v>
      </c>
      <c r="P213" s="15">
        <f>'Cal Mo'!AJ213</f>
        <v>2191.5876791473602</v>
      </c>
      <c r="Q213" s="199">
        <f>'Cal Mo'!AK213</f>
        <v>280224.41681481397</v>
      </c>
      <c r="R213" s="25"/>
      <c r="S213" s="15">
        <f>[1]RESID!$AB311/[1]RESID!$U311*1000</f>
        <v>1382.8021484700341</v>
      </c>
      <c r="T213" s="25">
        <f t="shared" si="76"/>
        <v>1378</v>
      </c>
      <c r="U213" s="145"/>
      <c r="V213" s="15">
        <f>[1]COML!$AB311/[1]COML!$J311*1000</f>
        <v>7034.871353478221</v>
      </c>
      <c r="W213" s="25">
        <f t="shared" si="67"/>
        <v>7335</v>
      </c>
      <c r="X213" s="145"/>
      <c r="Y213" s="15">
        <f>[1]SPA!$AB311/[1]SPA!$F311*1000</f>
        <v>12656.12772655723</v>
      </c>
      <c r="Z213" s="25">
        <f t="shared" si="68"/>
        <v>12184</v>
      </c>
      <c r="AA213" s="145"/>
      <c r="AC213" s="7"/>
      <c r="AE213" s="199">
        <f>[5]RMWh!$I191</f>
        <v>19817307</v>
      </c>
      <c r="AF213" s="199">
        <f>[5]RMWh!$O191</f>
        <v>19821252</v>
      </c>
      <c r="AG213" s="112"/>
      <c r="AH213" s="14"/>
      <c r="AJ213" s="199">
        <f>[5]CMWh!$I191</f>
        <v>12328240</v>
      </c>
      <c r="AK213" s="199">
        <f>[5]CMWh!$O191</f>
        <v>12232272</v>
      </c>
      <c r="AL213" s="138"/>
      <c r="AM213" s="14"/>
      <c r="AO213" s="199">
        <f>[5]SPAMWh!$I191</f>
        <v>3335901</v>
      </c>
      <c r="AP213" s="199">
        <f>[5]SPAMWh!$O191</f>
        <v>3313687</v>
      </c>
      <c r="AQ213" s="138"/>
      <c r="AR213" s="14"/>
      <c r="AT213" s="14">
        <f t="shared" si="72"/>
        <v>13676.539586120338</v>
      </c>
      <c r="AU213" s="14">
        <f t="shared" si="72"/>
        <v>13679.262153251544</v>
      </c>
      <c r="AV213" s="14"/>
      <c r="AW213" s="14"/>
      <c r="AX213" s="14"/>
      <c r="AY213" s="14">
        <f t="shared" si="73"/>
        <v>75747.188643877482</v>
      </c>
      <c r="AZ213" s="14">
        <f t="shared" si="73"/>
        <v>75157.541930333959</v>
      </c>
      <c r="BA213" s="14"/>
      <c r="BB213" s="14"/>
      <c r="BD213" s="15">
        <f>SUM(TOTAL_PEF_C!O202:O213)</f>
        <v>2680180.8143486613</v>
      </c>
      <c r="BF213" s="15"/>
      <c r="BG213" s="14"/>
      <c r="BI213" s="15">
        <f>SUM('Billing Mo'!AH202:AH213)</f>
        <v>1188567</v>
      </c>
      <c r="BK213" s="15"/>
      <c r="BL213" s="14"/>
      <c r="BN213" s="199">
        <f>[5]TMWh!$I191</f>
        <v>39351147</v>
      </c>
      <c r="BO213" s="199">
        <f>[5]TMWh!$O191</f>
        <v>39236910</v>
      </c>
      <c r="BP213" s="145"/>
      <c r="BQ213" s="14"/>
      <c r="BR213" s="14"/>
      <c r="BS213" s="14">
        <f t="shared" si="74"/>
        <v>146201.36885239911</v>
      </c>
      <c r="BT213" s="14">
        <f t="shared" si="74"/>
        <v>145227.80362738582</v>
      </c>
      <c r="BU213" s="14"/>
      <c r="BV213" s="14"/>
      <c r="BX213" s="199">
        <f>[3]RC!$I191</f>
        <v>1449000.0833333333</v>
      </c>
      <c r="CC213" s="199">
        <f>[3]CC!$I191</f>
        <v>162755.08333333334</v>
      </c>
    </row>
    <row r="214" spans="1:81">
      <c r="A214" s="2">
        <v>2008</v>
      </c>
      <c r="B214" s="2">
        <v>8</v>
      </c>
      <c r="C214" s="14">
        <f t="shared" si="70"/>
        <v>1495</v>
      </c>
      <c r="D214" s="14">
        <f t="shared" si="70"/>
        <v>7356</v>
      </c>
      <c r="E214" s="14">
        <f>ROUND(Q214/I214*1000,0)</f>
        <v>12953</v>
      </c>
      <c r="F214" s="15"/>
      <c r="G214" s="200">
        <f>[4]FCST!$D154</f>
        <v>1446304</v>
      </c>
      <c r="H214" s="200">
        <f>[4]FCST!$E154</f>
        <v>162729</v>
      </c>
      <c r="I214" s="200">
        <f>[4]FCST!$H154</f>
        <v>23069</v>
      </c>
      <c r="J214" s="15">
        <f t="shared" si="75"/>
        <v>3993118.7605318334</v>
      </c>
      <c r="K214" s="199">
        <f>'Cal Mo'!AE214+'Cal Mo'!AD214</f>
        <v>2161623</v>
      </c>
      <c r="L214" s="199">
        <f>'Cal Mo'!AF214</f>
        <v>1196995.0056996001</v>
      </c>
      <c r="M214" s="199">
        <f>'Cal Mo'!AG214</f>
        <v>333510.32632682199</v>
      </c>
      <c r="N214" s="15">
        <f>'Billing Mo'!AH214</f>
        <v>103172</v>
      </c>
      <c r="O214" s="199">
        <f t="shared" si="57"/>
        <v>230338.32632682199</v>
      </c>
      <c r="P214" s="15">
        <f>'Cal Mo'!AJ214</f>
        <v>2179.9211827700501</v>
      </c>
      <c r="Q214" s="199">
        <f>'Cal Mo'!AK214</f>
        <v>298810.50732264097</v>
      </c>
      <c r="R214" s="25"/>
      <c r="S214" s="15">
        <f>[1]RESID!$AB312/[1]RESID!$U312*1000</f>
        <v>1432.7036363032946</v>
      </c>
      <c r="T214" s="25">
        <f t="shared" si="76"/>
        <v>1495</v>
      </c>
      <c r="U214" s="145"/>
      <c r="V214" s="15">
        <f>[1]COML!$AB312/[1]COML!$J312*1000</f>
        <v>7260.4882964929429</v>
      </c>
      <c r="W214" s="25">
        <f t="shared" si="67"/>
        <v>7356</v>
      </c>
      <c r="X214" s="145"/>
      <c r="Y214" s="15">
        <f>[1]SPA!$AB312/[1]SPA!$F312*1000</f>
        <v>12633.761404419078</v>
      </c>
      <c r="Z214" s="25">
        <f t="shared" si="68"/>
        <v>12953</v>
      </c>
      <c r="AA214" s="145"/>
      <c r="AC214" s="7"/>
      <c r="AE214" s="199">
        <f>[5]RMWh!$I192</f>
        <v>19604866</v>
      </c>
      <c r="AF214" s="199">
        <f>[5]RMWh!$O192</f>
        <v>19745173</v>
      </c>
      <c r="AG214" s="112"/>
      <c r="AH214" s="14"/>
      <c r="AJ214" s="199">
        <f>[5]CMWh!$I192</f>
        <v>12290452</v>
      </c>
      <c r="AK214" s="199">
        <f>[5]CMWh!$O192</f>
        <v>12225169</v>
      </c>
      <c r="AL214" s="138"/>
      <c r="AM214" s="14"/>
      <c r="AO214" s="199">
        <f>[5]SPAMWh!$I192</f>
        <v>3321482</v>
      </c>
      <c r="AP214" s="199">
        <f>[5]SPAMWh!$O192</f>
        <v>3310530</v>
      </c>
      <c r="AQ214" s="138"/>
      <c r="AR214" s="14"/>
      <c r="AT214" s="14">
        <f t="shared" si="72"/>
        <v>13530.53440799999</v>
      </c>
      <c r="AU214" s="14">
        <f t="shared" si="72"/>
        <v>13627.368974029836</v>
      </c>
      <c r="AV214" s="14"/>
      <c r="AW214" s="14"/>
      <c r="AX214" s="14"/>
      <c r="AY214" s="14">
        <f t="shared" si="73"/>
        <v>75525.684599175016</v>
      </c>
      <c r="AZ214" s="14">
        <f t="shared" si="73"/>
        <v>75124.516011747313</v>
      </c>
      <c r="BA214" s="14"/>
      <c r="BB214" s="14"/>
      <c r="BD214" s="15">
        <f>SUM(TOTAL_PEF_C!O203:O214)</f>
        <v>2664877.7927123876</v>
      </c>
      <c r="BF214" s="15"/>
      <c r="BG214" s="14"/>
      <c r="BI214" s="15">
        <f>SUM('Billing Mo'!AH203:AH214)</f>
        <v>1205428</v>
      </c>
      <c r="BK214" s="15"/>
      <c r="BL214" s="14"/>
      <c r="BN214" s="199">
        <f>[5]TMWh!$I192</f>
        <v>39081615</v>
      </c>
      <c r="BO214" s="199">
        <f>[5]TMWh!$O192</f>
        <v>39145687</v>
      </c>
      <c r="BP214" s="145"/>
      <c r="BQ214" s="14"/>
      <c r="BR214" s="14"/>
      <c r="BS214" s="14">
        <f t="shared" si="74"/>
        <v>145201.92787587567</v>
      </c>
      <c r="BT214" s="14">
        <f t="shared" si="74"/>
        <v>144723.15017541047</v>
      </c>
      <c r="BU214" s="14"/>
      <c r="BV214" s="14"/>
      <c r="BX214" s="199">
        <f>[3]RC!$I192</f>
        <v>1448935.0833333333</v>
      </c>
      <c r="CC214" s="199">
        <f>[3]CC!$I192</f>
        <v>162732.08333333334</v>
      </c>
    </row>
    <row r="215" spans="1:81">
      <c r="A215" s="2">
        <v>2008</v>
      </c>
      <c r="B215" s="2">
        <v>9</v>
      </c>
      <c r="C215" s="14">
        <f t="shared" si="70"/>
        <v>1413</v>
      </c>
      <c r="D215" s="14">
        <f t="shared" si="70"/>
        <v>6918</v>
      </c>
      <c r="E215" s="14">
        <f t="shared" ref="E215:E229" si="77">ROUND(Q215/I215*1000,0)</f>
        <v>13385</v>
      </c>
      <c r="F215" s="15"/>
      <c r="G215" s="200">
        <f>[4]FCST!$D155</f>
        <v>1445067</v>
      </c>
      <c r="H215" s="200">
        <f>[4]FCST!$E155</f>
        <v>162493</v>
      </c>
      <c r="I215" s="200">
        <f>[4]FCST!$H155</f>
        <v>23106</v>
      </c>
      <c r="J215" s="15">
        <f t="shared" si="75"/>
        <v>3778225.5062502753</v>
      </c>
      <c r="K215" s="199">
        <f>'Cal Mo'!AE215+'Cal Mo'!AD215</f>
        <v>2042076</v>
      </c>
      <c r="L215" s="199">
        <f>'Cal Mo'!AF215</f>
        <v>1124055.5765694</v>
      </c>
      <c r="M215" s="199">
        <f>'Cal Mo'!AG215</f>
        <v>300630.98131198401</v>
      </c>
      <c r="N215" s="15">
        <f>'Billing Mo'!AH215</f>
        <v>86620</v>
      </c>
      <c r="O215" s="199">
        <f t="shared" si="57"/>
        <v>214010.98131198401</v>
      </c>
      <c r="P215" s="15">
        <f>'Cal Mo'!AJ215</f>
        <v>2178.4767383256099</v>
      </c>
      <c r="Q215" s="199">
        <f>'Cal Mo'!AK215</f>
        <v>309284.471630566</v>
      </c>
      <c r="R215" s="25"/>
      <c r="S215" s="15">
        <f>[1]RESID!$AB313/[1]RESID!$U313*1000</f>
        <v>1442.2383183617092</v>
      </c>
      <c r="T215" s="25">
        <f t="shared" si="76"/>
        <v>1413</v>
      </c>
      <c r="U215" s="145"/>
      <c r="V215" s="15">
        <f>[1]COML!$AB313/[1]COML!$J313*1000</f>
        <v>7407.9068021391686</v>
      </c>
      <c r="W215" s="25">
        <f t="shared" si="67"/>
        <v>6918</v>
      </c>
      <c r="X215" s="145"/>
      <c r="Y215" s="15">
        <f>[1]SPA!$AB313/[1]SPA!$F313*1000</f>
        <v>13590.958651346138</v>
      </c>
      <c r="Z215" s="25">
        <f t="shared" si="68"/>
        <v>13385</v>
      </c>
      <c r="AA215" s="145"/>
      <c r="AC215" s="7"/>
      <c r="AE215" s="199">
        <f>[5]RMWh!$I193</f>
        <v>19519248</v>
      </c>
      <c r="AF215" s="199">
        <f>[5]RMWh!$O193</f>
        <v>19716396</v>
      </c>
      <c r="AG215" s="112"/>
      <c r="AH215" s="14"/>
      <c r="AJ215" s="199">
        <f>[5]CMWh!$I193</f>
        <v>12306308</v>
      </c>
      <c r="AK215" s="199">
        <f>[5]CMWh!$O193</f>
        <v>12248131</v>
      </c>
      <c r="AL215" s="138"/>
      <c r="AM215" s="14"/>
      <c r="AO215" s="199">
        <f>[5]SPAMWh!$I193</f>
        <v>3318018</v>
      </c>
      <c r="AP215" s="199">
        <f>[5]SPAMWh!$O193</f>
        <v>3312104</v>
      </c>
      <c r="AQ215" s="138"/>
      <c r="AR215" s="14"/>
      <c r="AT215" s="14">
        <f t="shared" si="72"/>
        <v>13473.616200438806</v>
      </c>
      <c r="AU215" s="14">
        <f t="shared" si="72"/>
        <v>13609.702205733893</v>
      </c>
      <c r="AV215" s="14"/>
      <c r="AW215" s="14"/>
      <c r="AX215" s="14"/>
      <c r="AY215" s="14">
        <f t="shared" si="73"/>
        <v>75658.687810183779</v>
      </c>
      <c r="AZ215" s="14">
        <f t="shared" si="73"/>
        <v>75301.017948456516</v>
      </c>
      <c r="BA215" s="14"/>
      <c r="BB215" s="14"/>
      <c r="BD215" s="15">
        <f>SUM(TOTAL_PEF_C!O204:O215)</f>
        <v>2640171.0072249626</v>
      </c>
      <c r="BF215" s="15"/>
      <c r="BG215" s="14"/>
      <c r="BI215" s="15">
        <f>SUM('Billing Mo'!AH204:AH215)</f>
        <v>1200109</v>
      </c>
      <c r="BK215" s="15"/>
      <c r="BL215" s="14"/>
      <c r="BN215" s="199">
        <f>[5]TMWh!$I193</f>
        <v>39012713</v>
      </c>
      <c r="BO215" s="199">
        <f>[5]TMWh!$O193</f>
        <v>39145770</v>
      </c>
      <c r="BP215" s="145"/>
      <c r="BQ215" s="14"/>
      <c r="BR215" s="14"/>
      <c r="BS215" s="14">
        <f t="shared" si="74"/>
        <v>144739.92322456813</v>
      </c>
      <c r="BT215" s="14">
        <f t="shared" si="74"/>
        <v>144481.9403245507</v>
      </c>
      <c r="BU215" s="14"/>
      <c r="BV215" s="14"/>
      <c r="BX215" s="199">
        <f>[3]RC!$I193</f>
        <v>1448701.5</v>
      </c>
      <c r="CC215" s="199">
        <f>[3]CC!$I193</f>
        <v>162655.58333333334</v>
      </c>
    </row>
    <row r="216" spans="1:81">
      <c r="A216" s="2">
        <v>2008</v>
      </c>
      <c r="B216" s="2">
        <v>10</v>
      </c>
      <c r="C216" s="14">
        <f t="shared" ref="C216:D229" si="78">ROUND(K216/G216*1000,0)</f>
        <v>1021</v>
      </c>
      <c r="D216" s="14">
        <f t="shared" si="78"/>
        <v>6437</v>
      </c>
      <c r="E216" s="14">
        <f t="shared" si="77"/>
        <v>12322</v>
      </c>
      <c r="F216" s="15"/>
      <c r="G216" s="200">
        <f>[4]FCST!$D156</f>
        <v>1442971</v>
      </c>
      <c r="H216" s="200">
        <f>[4]FCST!$E156</f>
        <v>162440</v>
      </c>
      <c r="I216" s="200">
        <f>[4]FCST!$H156</f>
        <v>23154</v>
      </c>
      <c r="J216" s="15">
        <f t="shared" si="75"/>
        <v>3151978.0097556356</v>
      </c>
      <c r="K216" s="199">
        <f>'Cal Mo'!AE216+'Cal Mo'!AD216</f>
        <v>1472613</v>
      </c>
      <c r="L216" s="199">
        <f>'Cal Mo'!AF216</f>
        <v>1045631.29110959</v>
      </c>
      <c r="M216" s="199">
        <f>'Cal Mo'!AG216</f>
        <v>346251.09808329702</v>
      </c>
      <c r="N216" s="15">
        <f>'Billing Mo'!AH216</f>
        <v>128534</v>
      </c>
      <c r="O216" s="199">
        <f t="shared" si="57"/>
        <v>217717.09808329702</v>
      </c>
      <c r="P216" s="15">
        <f>'Cal Mo'!AJ216</f>
        <v>2176.3100716589402</v>
      </c>
      <c r="Q216" s="199">
        <f>'Cal Mo'!AK216</f>
        <v>285306.31049109</v>
      </c>
      <c r="R216" s="25"/>
      <c r="S216" s="15">
        <f>[1]RESID!$AB314/[1]RESID!$U314*1000</f>
        <v>1210.80395933113</v>
      </c>
      <c r="T216" s="25">
        <f t="shared" si="76"/>
        <v>1021</v>
      </c>
      <c r="U216" s="145"/>
      <c r="V216" s="15">
        <f>[1]COML!$AB314/[1]COML!$J314*1000</f>
        <v>6499.7352868751541</v>
      </c>
      <c r="W216" s="25">
        <f t="shared" si="67"/>
        <v>6437</v>
      </c>
      <c r="X216" s="145"/>
      <c r="Y216" s="15">
        <f>[1]SPA!$AB314/[1]SPA!$F314*1000</f>
        <v>13167.588128621344</v>
      </c>
      <c r="Z216" s="25">
        <f t="shared" si="68"/>
        <v>12322</v>
      </c>
      <c r="AA216" s="145"/>
      <c r="AC216" s="7"/>
      <c r="AE216" s="199">
        <f>[5]RMWh!$I194</f>
        <v>19338905</v>
      </c>
      <c r="AF216" s="199">
        <f>[5]RMWh!$O194</f>
        <v>19610826</v>
      </c>
      <c r="AG216" s="112"/>
      <c r="AH216" s="14"/>
      <c r="AJ216" s="199">
        <f>[5]CMWh!$I194</f>
        <v>12259326</v>
      </c>
      <c r="AK216" s="199">
        <f>[5]CMWh!$O194</f>
        <v>12217701</v>
      </c>
      <c r="AL216" s="138"/>
      <c r="AM216" s="14"/>
      <c r="AO216" s="199">
        <f>[5]SPAMWh!$I194</f>
        <v>3308218</v>
      </c>
      <c r="AP216" s="199">
        <f>[5]SPAMWh!$O194</f>
        <v>3307819</v>
      </c>
      <c r="AQ216" s="138"/>
      <c r="AR216" s="14"/>
      <c r="AT216" s="14">
        <f t="shared" si="72"/>
        <v>13352.694916626377</v>
      </c>
      <c r="AU216" s="14">
        <f t="shared" si="72"/>
        <v>13540.444851507589</v>
      </c>
      <c r="AV216" s="14"/>
      <c r="AW216" s="14"/>
      <c r="AX216" s="14"/>
      <c r="AY216" s="14">
        <f t="shared" si="73"/>
        <v>75379.460529673321</v>
      </c>
      <c r="AZ216" s="14">
        <f t="shared" si="73"/>
        <v>75123.519049322145</v>
      </c>
      <c r="BA216" s="14"/>
      <c r="BB216" s="14"/>
      <c r="BD216" s="15">
        <f>SUM(TOTAL_PEF_C!O205:O216)</f>
        <v>2619719.7983758105</v>
      </c>
      <c r="BF216" s="15"/>
      <c r="BG216" s="14"/>
      <c r="BI216" s="15">
        <f>SUM('Billing Mo'!AH205:AH216)</f>
        <v>1254077</v>
      </c>
      <c r="BK216" s="15"/>
      <c r="BL216" s="14"/>
      <c r="BN216" s="199">
        <f>[5]TMWh!$I194</f>
        <v>38773653</v>
      </c>
      <c r="BO216" s="199">
        <f>[5]TMWh!$O194</f>
        <v>39003550</v>
      </c>
      <c r="BP216" s="145"/>
      <c r="BQ216" s="14"/>
      <c r="BR216" s="14"/>
      <c r="BS216" s="14">
        <f t="shared" si="74"/>
        <v>143995.73438571164</v>
      </c>
      <c r="BT216" s="14">
        <f t="shared" si="74"/>
        <v>143978.36724182332</v>
      </c>
      <c r="BU216" s="14"/>
      <c r="BV216" s="14"/>
      <c r="BX216" s="199">
        <f>[3]RC!$I194</f>
        <v>1448314.75</v>
      </c>
      <c r="CC216" s="199">
        <f>[3]CC!$I194</f>
        <v>162634.83333333334</v>
      </c>
    </row>
    <row r="217" spans="1:81">
      <c r="A217" s="2">
        <v>2008</v>
      </c>
      <c r="B217" s="2">
        <v>11</v>
      </c>
      <c r="C217" s="14">
        <f t="shared" si="78"/>
        <v>871</v>
      </c>
      <c r="D217" s="14">
        <f t="shared" si="78"/>
        <v>5438</v>
      </c>
      <c r="E217" s="14">
        <f t="shared" si="77"/>
        <v>11327</v>
      </c>
      <c r="F217" s="15"/>
      <c r="G217" s="200">
        <f>[4]FCST!$D157</f>
        <v>1442571</v>
      </c>
      <c r="H217" s="200">
        <f>[4]FCST!$E157</f>
        <v>162493</v>
      </c>
      <c r="I217" s="200">
        <f>[4]FCST!$H157</f>
        <v>23187</v>
      </c>
      <c r="J217" s="15">
        <f t="shared" si="75"/>
        <v>2782302.1116906293</v>
      </c>
      <c r="K217" s="199">
        <f>'Cal Mo'!AE217+'Cal Mo'!AD217</f>
        <v>1256426</v>
      </c>
      <c r="L217" s="199">
        <f>'Cal Mo'!AF217</f>
        <v>883611.98393313598</v>
      </c>
      <c r="M217" s="199">
        <f>'Cal Mo'!AG217</f>
        <v>377445.84018766403</v>
      </c>
      <c r="N217" s="15">
        <f>'Billing Mo'!AH217</f>
        <v>145191</v>
      </c>
      <c r="O217" s="199">
        <f t="shared" si="57"/>
        <v>232254.84018766403</v>
      </c>
      <c r="P217" s="15">
        <f>'Cal Mo'!AJ217</f>
        <v>2172.97605716815</v>
      </c>
      <c r="Q217" s="199">
        <f>'Cal Mo'!AK217</f>
        <v>262645.31151266099</v>
      </c>
      <c r="R217" s="25"/>
      <c r="S217" s="15">
        <f>[1]RESID!$AB315/[1]RESID!$U315*1000</f>
        <v>945.53266355694109</v>
      </c>
      <c r="T217" s="25">
        <f t="shared" si="76"/>
        <v>871</v>
      </c>
      <c r="U217" s="145"/>
      <c r="V217" s="15">
        <f>[1]COML!$AB315/[1]COML!$J315*1000</f>
        <v>5925.7383394977014</v>
      </c>
      <c r="W217" s="25">
        <f t="shared" si="67"/>
        <v>5438</v>
      </c>
      <c r="X217" s="145"/>
      <c r="Y217" s="15">
        <f>[1]SPA!$AB315/[1]SPA!$F315*1000</f>
        <v>11872.858997445455</v>
      </c>
      <c r="Z217" s="25">
        <f t="shared" si="68"/>
        <v>11327</v>
      </c>
      <c r="AA217" s="145"/>
      <c r="AC217" s="7"/>
      <c r="AE217" s="199">
        <f>[5]RMWh!$I195</f>
        <v>19179382</v>
      </c>
      <c r="AF217" s="199">
        <f>[5]RMWh!$O195</f>
        <v>19531544</v>
      </c>
      <c r="AG217" s="112"/>
      <c r="AH217" s="14"/>
      <c r="AJ217" s="199">
        <f>[5]CMWh!$I195</f>
        <v>12192320</v>
      </c>
      <c r="AK217" s="199">
        <f>[5]CMWh!$O195</f>
        <v>12185656</v>
      </c>
      <c r="AL217" s="138"/>
      <c r="AM217" s="14"/>
      <c r="AO217" s="199">
        <f>[5]SPAMWh!$I195</f>
        <v>3289622</v>
      </c>
      <c r="AP217" s="199">
        <f>[5]SPAMWh!$O195</f>
        <v>3297910</v>
      </c>
      <c r="AQ217" s="138"/>
      <c r="AR217" s="14"/>
      <c r="AT217" s="14">
        <f t="shared" si="72"/>
        <v>13247.029020884313</v>
      </c>
      <c r="AU217" s="14">
        <f t="shared" si="72"/>
        <v>13490.264190508269</v>
      </c>
      <c r="AV217" s="14"/>
      <c r="AW217" s="14"/>
      <c r="AX217" s="14"/>
      <c r="AY217" s="14">
        <f t="shared" si="73"/>
        <v>75025.737115289361</v>
      </c>
      <c r="AZ217" s="14">
        <f t="shared" si="73"/>
        <v>74984.730029506158</v>
      </c>
      <c r="BA217" s="14"/>
      <c r="BB217" s="14"/>
      <c r="BD217" s="15">
        <f>SUM(TOTAL_PEF_C!O206:O217)</f>
        <v>2633828.078598314</v>
      </c>
      <c r="BF217" s="15"/>
      <c r="BG217" s="14"/>
      <c r="BI217" s="15">
        <f>SUM('Billing Mo'!AH206:AH217)</f>
        <v>1295332</v>
      </c>
      <c r="BK217" s="15"/>
      <c r="BL217" s="14"/>
      <c r="BN217" s="199">
        <f>[5]TMWh!$I195</f>
        <v>38522552</v>
      </c>
      <c r="BO217" s="199">
        <f>[5]TMWh!$O195</f>
        <v>38876338</v>
      </c>
      <c r="BP217" s="145"/>
      <c r="BQ217" s="14"/>
      <c r="BR217" s="14"/>
      <c r="BS217" s="14">
        <f t="shared" si="74"/>
        <v>142963.84931298482</v>
      </c>
      <c r="BT217" s="14">
        <f t="shared" si="74"/>
        <v>143324.03792526491</v>
      </c>
      <c r="BU217" s="14"/>
      <c r="BV217" s="14"/>
      <c r="BX217" s="199">
        <f>[3]RC!$I195</f>
        <v>1447825.1666666667</v>
      </c>
      <c r="CC217" s="199">
        <f>[3]CC!$I195</f>
        <v>162508.5</v>
      </c>
    </row>
    <row r="218" spans="1:81">
      <c r="A218" s="2">
        <v>2008</v>
      </c>
      <c r="B218" s="2">
        <v>12</v>
      </c>
      <c r="C218" s="14">
        <f t="shared" si="78"/>
        <v>1006</v>
      </c>
      <c r="D218" s="14">
        <f t="shared" si="78"/>
        <v>5543</v>
      </c>
      <c r="E218" s="14">
        <f t="shared" si="77"/>
        <v>10991</v>
      </c>
      <c r="F218" s="15"/>
      <c r="G218" s="200">
        <f>[4]FCST!$D158</f>
        <v>1442516</v>
      </c>
      <c r="H218" s="200">
        <f>[4]FCST!$E158</f>
        <v>161922</v>
      </c>
      <c r="I218" s="200">
        <f>[4]FCST!$H158</f>
        <v>23183</v>
      </c>
      <c r="J218" s="15">
        <f t="shared" si="75"/>
        <v>2821437.9737597313</v>
      </c>
      <c r="K218" s="199">
        <f>'Cal Mo'!AE218+'Cal Mo'!AD218</f>
        <v>1450965</v>
      </c>
      <c r="L218" s="199">
        <f>'Cal Mo'!AF218</f>
        <v>897577.77696124394</v>
      </c>
      <c r="M218" s="199">
        <f>'Cal Mo'!AG218</f>
        <v>215895.74716133499</v>
      </c>
      <c r="N218" s="15">
        <f>'Billing Mo'!AH218</f>
        <v>61417</v>
      </c>
      <c r="O218" s="199">
        <f t="shared" si="57"/>
        <v>154478.74716133499</v>
      </c>
      <c r="P218" s="15">
        <f>'Cal Mo'!AJ218</f>
        <v>2184.6367023636399</v>
      </c>
      <c r="Q218" s="199">
        <f>'Cal Mo'!AK218</f>
        <v>254814.81293478899</v>
      </c>
      <c r="R218" s="25"/>
      <c r="S218" s="15">
        <f>[1]RESID!$AB316/[1]RESID!$U316*1000</f>
        <v>947.6761436268298</v>
      </c>
      <c r="T218" s="25">
        <f t="shared" si="76"/>
        <v>1006</v>
      </c>
      <c r="U218" s="145"/>
      <c r="V218" s="15">
        <f>[1]COML!$AB316/[1]COML!$J316*1000</f>
        <v>5639.8327589827204</v>
      </c>
      <c r="W218" s="25">
        <f t="shared" si="67"/>
        <v>5543</v>
      </c>
      <c r="X218" s="145"/>
      <c r="Y218" s="15">
        <f>[1]SPA!$AB316/[1]SPA!$F316*1000</f>
        <v>11096.266678256334</v>
      </c>
      <c r="Z218" s="25">
        <f t="shared" si="68"/>
        <v>10991</v>
      </c>
      <c r="AA218" s="145"/>
      <c r="AC218" s="7"/>
      <c r="AE218" s="199">
        <f>[5]RMWh!$I196</f>
        <v>19306009</v>
      </c>
      <c r="AF218" s="199">
        <f>[5]RMWh!$O196</f>
        <v>19512263</v>
      </c>
      <c r="AG218" s="112"/>
      <c r="AH218" s="14"/>
      <c r="AJ218" s="199">
        <f>[5]CMWh!$I196</f>
        <v>12150932</v>
      </c>
      <c r="AK218" s="199">
        <f>[5]CMWh!$O196</f>
        <v>12172762</v>
      </c>
      <c r="AL218" s="138"/>
      <c r="AM218" s="14"/>
      <c r="AO218" s="199">
        <f>[5]SPAMWh!$I196</f>
        <v>3278915</v>
      </c>
      <c r="AP218" s="199">
        <f>[5]SPAMWh!$O196</f>
        <v>3291495</v>
      </c>
      <c r="AQ218" s="138"/>
      <c r="AR218" s="14"/>
      <c r="AT218" s="14">
        <f t="shared" si="72"/>
        <v>13338.629585302919</v>
      </c>
      <c r="AU218" s="14">
        <f t="shared" si="72"/>
        <v>13481.131627360761</v>
      </c>
      <c r="AV218" s="14"/>
      <c r="AW218" s="14"/>
      <c r="AX218" s="14"/>
      <c r="AY218" s="14">
        <f t="shared" si="73"/>
        <v>74750.16443262159</v>
      </c>
      <c r="AZ218" s="14">
        <f t="shared" si="73"/>
        <v>74884.45833613156</v>
      </c>
      <c r="BA218" s="14"/>
      <c r="BB218" s="14"/>
      <c r="BD218" s="15">
        <f>SUM(TOTAL_PEF_C!O207:O218)</f>
        <v>2578897.6843344239</v>
      </c>
      <c r="BF218" s="15"/>
      <c r="BG218" s="14"/>
      <c r="BI218" s="15">
        <f>SUM('Billing Mo'!AH207:AH218)</f>
        <v>1233503</v>
      </c>
      <c r="BK218" s="15"/>
      <c r="BL218" s="14"/>
      <c r="BN218" s="199">
        <f>[5]TMWh!$I196</f>
        <v>38563556</v>
      </c>
      <c r="BO218" s="199">
        <f>[5]TMWh!$O196</f>
        <v>38804220</v>
      </c>
      <c r="BP218" s="145"/>
      <c r="BQ218" s="14"/>
      <c r="BR218" s="14"/>
      <c r="BS218" s="14">
        <f t="shared" si="74"/>
        <v>142201.38128435594</v>
      </c>
      <c r="BT218" s="14">
        <f t="shared" si="74"/>
        <v>142746.95607862697</v>
      </c>
      <c r="BU218" s="14"/>
      <c r="BV218" s="14"/>
      <c r="BX218" s="199">
        <f>[3]RC!$I196</f>
        <v>1447375.75</v>
      </c>
      <c r="CC218" s="199">
        <f>[3]CC!$I196</f>
        <v>162553.91666666666</v>
      </c>
    </row>
    <row r="219" spans="1:81">
      <c r="A219" s="2">
        <v>2009</v>
      </c>
      <c r="B219" s="2">
        <v>1</v>
      </c>
      <c r="C219" s="14">
        <f t="shared" si="78"/>
        <v>1109</v>
      </c>
      <c r="D219" s="14">
        <f t="shared" si="78"/>
        <v>5390</v>
      </c>
      <c r="E219" s="14">
        <f t="shared" si="77"/>
        <v>10588</v>
      </c>
      <c r="F219" s="15"/>
      <c r="G219" s="200">
        <f>[4]FCST!$D159</f>
        <v>1443753</v>
      </c>
      <c r="H219" s="200">
        <f>[4]FCST!$E159</f>
        <v>161925</v>
      </c>
      <c r="I219" s="200">
        <f>[4]FCST!$H159</f>
        <v>23210</v>
      </c>
      <c r="J219" s="15">
        <f t="shared" si="75"/>
        <v>3011659.9645616328</v>
      </c>
      <c r="K219" s="199">
        <f>'Cal Mo'!AE219+'Cal Mo'!AD219</f>
        <v>1601788</v>
      </c>
      <c r="L219" s="199">
        <f>'Cal Mo'!AF219</f>
        <v>872733.23815370596</v>
      </c>
      <c r="M219" s="199">
        <f>'Cal Mo'!AG219</f>
        <v>289220.06055932899</v>
      </c>
      <c r="N219" s="15">
        <f>'Billing Mo'!AH219</f>
        <v>99244</v>
      </c>
      <c r="O219" s="199">
        <f t="shared" si="57"/>
        <v>189976.06055932899</v>
      </c>
      <c r="P219" s="15">
        <f>'Cal Mo'!AJ219</f>
        <v>2161.9091398276901</v>
      </c>
      <c r="Q219" s="199">
        <f>'Cal Mo'!AK219</f>
        <v>245756.75670877</v>
      </c>
      <c r="R219" s="25"/>
      <c r="S219" s="15">
        <f>[1]RESID!$AB317/[1]RESID!$U317*1000</f>
        <v>1044.8837162589446</v>
      </c>
      <c r="T219" s="25">
        <f t="shared" si="76"/>
        <v>1109</v>
      </c>
      <c r="U219" s="145"/>
      <c r="V219" s="15">
        <f>[1]COML!$AB317/[1]COML!$J317*1000</f>
        <v>5473.8304770727191</v>
      </c>
      <c r="W219" s="25">
        <f t="shared" si="67"/>
        <v>5390</v>
      </c>
      <c r="X219" s="145"/>
      <c r="Y219" s="15">
        <f>[1]SPA!$AB317/[1]SPA!$F317*1000</f>
        <v>10457.955570833155</v>
      </c>
      <c r="Z219" s="25">
        <f t="shared" si="68"/>
        <v>10588</v>
      </c>
      <c r="AA219" s="145"/>
      <c r="AC219" s="7"/>
      <c r="AE219" s="199">
        <f>[5]RMWh!$I197</f>
        <v>19229107</v>
      </c>
      <c r="AF219" s="199">
        <f>[5]RMWh!$O197</f>
        <v>19523844</v>
      </c>
      <c r="AG219" s="112"/>
      <c r="AH219" s="14"/>
      <c r="AJ219" s="199">
        <f>[5]CMWh!$I197</f>
        <v>12109829</v>
      </c>
      <c r="AK219" s="199">
        <f>[5]CMWh!$O197</f>
        <v>12153818</v>
      </c>
      <c r="AL219" s="138"/>
      <c r="AM219" s="14"/>
      <c r="AO219" s="199">
        <f>[5]SPAMWh!$I197</f>
        <v>3266089</v>
      </c>
      <c r="AP219" s="199">
        <f>[5]SPAMWh!$O197</f>
        <v>3282854</v>
      </c>
      <c r="AQ219" s="138"/>
      <c r="AR219" s="14"/>
      <c r="AT219" s="14">
        <f t="shared" si="72"/>
        <v>13290.952142574373</v>
      </c>
      <c r="AU219" s="14">
        <f t="shared" si="72"/>
        <v>13494.671190039549</v>
      </c>
      <c r="AV219" s="14"/>
      <c r="AW219" s="14"/>
      <c r="AX219" s="14"/>
      <c r="AY219" s="14">
        <f t="shared" si="73"/>
        <v>74526.343321433495</v>
      </c>
      <c r="AZ219" s="14">
        <f t="shared" si="73"/>
        <v>74797.06054761121</v>
      </c>
      <c r="BA219" s="14"/>
      <c r="BB219" s="14"/>
      <c r="BD219" s="15">
        <f>SUM(TOTAL_PEF_C!O208:O219)</f>
        <v>2545256.225759251</v>
      </c>
      <c r="BF219" s="15"/>
      <c r="BG219" s="14"/>
      <c r="BI219" s="15">
        <f>SUM('Billing Mo'!AH208:AH219)</f>
        <v>1236025</v>
      </c>
      <c r="BK219" s="15"/>
      <c r="BL219" s="14"/>
      <c r="BN219" s="199">
        <f>[5]TMWh!$I197</f>
        <v>38404019</v>
      </c>
      <c r="BO219" s="199">
        <f>[5]TMWh!$O197</f>
        <v>38759510</v>
      </c>
      <c r="BP219" s="145"/>
      <c r="BQ219" s="14"/>
      <c r="BR219" s="14"/>
      <c r="BS219" s="14">
        <f t="shared" si="74"/>
        <v>141458.5366557907</v>
      </c>
      <c r="BT219" s="14">
        <f t="shared" si="74"/>
        <v>142184.65047786792</v>
      </c>
      <c r="BU219" s="14"/>
      <c r="BV219" s="14"/>
      <c r="BX219" s="199">
        <f>[3]RC!$I197</f>
        <v>1446781.75</v>
      </c>
      <c r="CC219" s="199">
        <f>[3]CC!$I197</f>
        <v>162490.58333333334</v>
      </c>
    </row>
    <row r="220" spans="1:81">
      <c r="A220" s="2">
        <v>2009</v>
      </c>
      <c r="B220" s="2">
        <v>2</v>
      </c>
      <c r="C220" s="14">
        <f t="shared" si="78"/>
        <v>939</v>
      </c>
      <c r="D220" s="14">
        <f t="shared" si="78"/>
        <v>4748</v>
      </c>
      <c r="E220" s="14">
        <f t="shared" si="77"/>
        <v>10572</v>
      </c>
      <c r="F220" s="15"/>
      <c r="G220" s="200">
        <f>[4]FCST!$D160</f>
        <v>1444924</v>
      </c>
      <c r="H220" s="200">
        <f>[4]FCST!$E160</f>
        <v>161752</v>
      </c>
      <c r="I220" s="200">
        <f>[4]FCST!$H160</f>
        <v>23191</v>
      </c>
      <c r="J220" s="15">
        <f t="shared" si="75"/>
        <v>2614954.4277419769</v>
      </c>
      <c r="K220" s="199">
        <f>'Cal Mo'!AE220+'Cal Mo'!AD220</f>
        <v>1356661</v>
      </c>
      <c r="L220" s="199">
        <f>'Cal Mo'!AF220</f>
        <v>767973.10089719505</v>
      </c>
      <c r="M220" s="199">
        <f>'Cal Mo'!AG220</f>
        <v>242981.617644849</v>
      </c>
      <c r="N220" s="15">
        <f>'Billing Mo'!AH220</f>
        <v>77376</v>
      </c>
      <c r="O220" s="199">
        <f t="shared" si="57"/>
        <v>165605.617644849</v>
      </c>
      <c r="P220" s="15">
        <f>'Cal Mo'!AJ220</f>
        <v>2163.1373835211002</v>
      </c>
      <c r="Q220" s="199">
        <f>'Cal Mo'!AK220</f>
        <v>245175.571816412</v>
      </c>
      <c r="R220" s="25"/>
      <c r="S220" s="15">
        <f>[1]RESID!$AB318/[1]RESID!$U318*1000</f>
        <v>927.84049541706008</v>
      </c>
      <c r="T220" s="25">
        <f t="shared" si="76"/>
        <v>939</v>
      </c>
      <c r="U220" s="145"/>
      <c r="V220" s="15">
        <f>[1]COML!$AB318/[1]COML!$J318*1000</f>
        <v>5031.2082694495275</v>
      </c>
      <c r="W220" s="25">
        <f t="shared" si="67"/>
        <v>4748</v>
      </c>
      <c r="X220" s="145"/>
      <c r="Y220" s="15">
        <f>[1]SPA!$AB318/[1]SPA!$F318*1000</f>
        <v>10613.195733839977</v>
      </c>
      <c r="Z220" s="25">
        <f t="shared" si="68"/>
        <v>10572</v>
      </c>
      <c r="AA220" s="145"/>
      <c r="AC220" s="7"/>
      <c r="AE220" s="199">
        <f>[5]RMWh!$I198</f>
        <v>19518786</v>
      </c>
      <c r="AF220" s="199">
        <f>[5]RMWh!$O198</f>
        <v>19455816</v>
      </c>
      <c r="AG220" s="112"/>
      <c r="AH220" s="14"/>
      <c r="AJ220" s="199">
        <f>[5]CMWh!$I198</f>
        <v>12068347</v>
      </c>
      <c r="AK220" s="199">
        <f>[5]CMWh!$O198</f>
        <v>12097980</v>
      </c>
      <c r="AL220" s="138"/>
      <c r="AM220" s="14"/>
      <c r="AO220" s="199">
        <f>[5]SPAMWh!$I198</f>
        <v>3265190</v>
      </c>
      <c r="AP220" s="199">
        <f>[5]SPAMWh!$O198</f>
        <v>3279421</v>
      </c>
      <c r="AQ220" s="138"/>
      <c r="AR220" s="14"/>
      <c r="AT220" s="14">
        <f t="shared" ref="AT220:AU235" si="79">AE220/AVERAGE($G209:$G220)*1000</f>
        <v>13496.169739640942</v>
      </c>
      <c r="AU220" s="14">
        <f t="shared" si="79"/>
        <v>13452.629439106617</v>
      </c>
      <c r="AV220" s="14"/>
      <c r="AW220" s="14"/>
      <c r="AX220" s="14"/>
      <c r="AY220" s="14">
        <f t="shared" si="73"/>
        <v>74294.296808508996</v>
      </c>
      <c r="AZ220" s="14">
        <f t="shared" si="73"/>
        <v>74476.72136899989</v>
      </c>
      <c r="BA220" s="14"/>
      <c r="BB220" s="14"/>
      <c r="BD220" s="15">
        <f>SUM(TOTAL_PEF_C!O209:O220)</f>
        <v>2499219.6882301858</v>
      </c>
      <c r="BF220" s="15"/>
      <c r="BG220" s="14"/>
      <c r="BI220" s="15">
        <f>SUM('Billing Mo'!AH209:AH220)</f>
        <v>1246501</v>
      </c>
      <c r="BK220" s="15"/>
      <c r="BL220" s="14"/>
      <c r="BN220" s="199">
        <f>[5]TMWh!$I198</f>
        <v>38600963</v>
      </c>
      <c r="BO220" s="199">
        <f>[5]TMWh!$O198</f>
        <v>38581857</v>
      </c>
      <c r="BP220" s="145"/>
      <c r="BQ220" s="14"/>
      <c r="BR220" s="14"/>
      <c r="BS220" s="14">
        <f t="shared" si="74"/>
        <v>141300.26181220202</v>
      </c>
      <c r="BT220" s="14">
        <f t="shared" si="74"/>
        <v>141916.10469603096</v>
      </c>
      <c r="BU220" s="14"/>
      <c r="BV220" s="14"/>
      <c r="BX220" s="199">
        <f>[3]RC!$I198</f>
        <v>1446246.3333333333</v>
      </c>
      <c r="CC220" s="199">
        <f>[3]CC!$I198</f>
        <v>162439.75</v>
      </c>
    </row>
    <row r="221" spans="1:81">
      <c r="A221" s="2">
        <v>2009</v>
      </c>
      <c r="B221" s="2">
        <v>3</v>
      </c>
      <c r="C221" s="14">
        <f t="shared" si="78"/>
        <v>903</v>
      </c>
      <c r="D221" s="14">
        <f t="shared" si="78"/>
        <v>5409</v>
      </c>
      <c r="E221" s="14">
        <f t="shared" si="77"/>
        <v>10747</v>
      </c>
      <c r="F221" s="15"/>
      <c r="G221" s="200">
        <f>[4]FCST!$D161</f>
        <v>1445738</v>
      </c>
      <c r="H221" s="200">
        <f>[4]FCST!$E161</f>
        <v>161596</v>
      </c>
      <c r="I221" s="200">
        <f>[4]FCST!$H161</f>
        <v>23303</v>
      </c>
      <c r="J221" s="15">
        <f t="shared" si="75"/>
        <v>2717027.3780983733</v>
      </c>
      <c r="K221" s="199">
        <f>'Cal Mo'!AE221+'Cal Mo'!AD221</f>
        <v>1305684</v>
      </c>
      <c r="L221" s="199">
        <f>'Cal Mo'!AF221</f>
        <v>874009.54879242205</v>
      </c>
      <c r="M221" s="199">
        <f>'Cal Mo'!AG221</f>
        <v>284713.10075427999</v>
      </c>
      <c r="N221" s="15">
        <f>'Billing Mo'!AH221</f>
        <v>91474</v>
      </c>
      <c r="O221" s="199">
        <f t="shared" si="57"/>
        <v>193239.10075427999</v>
      </c>
      <c r="P221" s="15">
        <f>'Cal Mo'!AJ221</f>
        <v>2174.3107528164001</v>
      </c>
      <c r="Q221" s="199">
        <f>'Cal Mo'!AK221</f>
        <v>250446.41779885499</v>
      </c>
      <c r="R221" s="25"/>
      <c r="S221" s="15">
        <f>[1]RESID!$AB319/[1]RESID!$U319*1000</f>
        <v>861.42302408873525</v>
      </c>
      <c r="T221" s="25">
        <f t="shared" si="76"/>
        <v>903</v>
      </c>
      <c r="U221" s="145"/>
      <c r="V221" s="15">
        <f>[1]COML!$AB319/[1]COML!$J319*1000</f>
        <v>5272.8718532636949</v>
      </c>
      <c r="W221" s="25">
        <f t="shared" si="67"/>
        <v>5409</v>
      </c>
      <c r="X221" s="145"/>
      <c r="Y221" s="15">
        <f>[1]SPA!$AB319/[1]SPA!$F319*1000</f>
        <v>10342.142764606815</v>
      </c>
      <c r="Z221" s="25">
        <f t="shared" si="68"/>
        <v>10747</v>
      </c>
      <c r="AA221" s="145"/>
      <c r="AC221" s="7"/>
      <c r="AE221" s="199">
        <f>[5]RMWh!$I199</f>
        <v>19564306</v>
      </c>
      <c r="AF221" s="199">
        <f>[5]RMWh!$O199</f>
        <v>19363679</v>
      </c>
      <c r="AG221" s="112"/>
      <c r="AH221" s="14"/>
      <c r="AJ221" s="199">
        <f>[5]CMWh!$I199</f>
        <v>12031128</v>
      </c>
      <c r="AK221" s="199">
        <f>[5]CMWh!$O199</f>
        <v>12067155</v>
      </c>
      <c r="AL221" s="138"/>
      <c r="AM221" s="14"/>
      <c r="AO221" s="199">
        <f>[5]SPAMWh!$I199</f>
        <v>3243801</v>
      </c>
      <c r="AP221" s="199">
        <f>[5]SPAMWh!$O199</f>
        <v>3257394</v>
      </c>
      <c r="AQ221" s="138"/>
      <c r="AR221" s="14"/>
      <c r="AT221" s="14">
        <f t="shared" si="79"/>
        <v>13532.910123313637</v>
      </c>
      <c r="AU221" s="14">
        <f t="shared" si="79"/>
        <v>13394.133559539279</v>
      </c>
      <c r="AV221" s="14"/>
      <c r="AW221" s="14"/>
      <c r="AX221" s="14"/>
      <c r="AY221" s="14">
        <f t="shared" si="73"/>
        <v>74145.316536306535</v>
      </c>
      <c r="AZ221" s="14">
        <f t="shared" si="73"/>
        <v>74367.343375257435</v>
      </c>
      <c r="BA221" s="14"/>
      <c r="BB221" s="14"/>
      <c r="BD221" s="15">
        <f>SUM(TOTAL_PEF_C!O210:O221)</f>
        <v>2471237.9564512228</v>
      </c>
      <c r="BF221" s="15"/>
      <c r="BG221" s="14"/>
      <c r="BI221" s="15">
        <f>SUM('Billing Mo'!AH210:AH221)</f>
        <v>1238525</v>
      </c>
      <c r="BK221" s="15"/>
      <c r="BL221" s="14"/>
      <c r="BN221" s="199">
        <f>[5]TMWh!$I199</f>
        <v>38542562</v>
      </c>
      <c r="BO221" s="199">
        <f>[5]TMWh!$O199</f>
        <v>38391555</v>
      </c>
      <c r="BP221" s="145"/>
      <c r="BQ221" s="14"/>
      <c r="BR221" s="14"/>
      <c r="BS221" s="14">
        <f t="shared" si="74"/>
        <v>140286.12513649979</v>
      </c>
      <c r="BT221" s="14">
        <f t="shared" si="74"/>
        <v>140873.98773934762</v>
      </c>
      <c r="BU221" s="14"/>
      <c r="BV221" s="14"/>
      <c r="BX221" s="199">
        <f>[3]RC!$I199</f>
        <v>1445683.5833333333</v>
      </c>
      <c r="CC221" s="199">
        <f>[3]CC!$I199</f>
        <v>162264.16666666666</v>
      </c>
    </row>
    <row r="222" spans="1:81">
      <c r="A222" s="2">
        <v>2009</v>
      </c>
      <c r="B222" s="2">
        <v>4</v>
      </c>
      <c r="C222" s="14">
        <f t="shared" si="78"/>
        <v>914</v>
      </c>
      <c r="D222" s="14">
        <f t="shared" si="78"/>
        <v>5720</v>
      </c>
      <c r="E222" s="14">
        <f t="shared" si="77"/>
        <v>11084</v>
      </c>
      <c r="F222" s="15"/>
      <c r="G222" s="200">
        <f>[4]FCST!$D162</f>
        <v>1443326</v>
      </c>
      <c r="H222" s="200">
        <f>[4]FCST!$E162</f>
        <v>161234</v>
      </c>
      <c r="I222" s="200">
        <f>[4]FCST!$H162</f>
        <v>23307</v>
      </c>
      <c r="J222" s="15">
        <f t="shared" si="75"/>
        <v>2778056.4477866814</v>
      </c>
      <c r="K222" s="199">
        <f>'Cal Mo'!AE222+'Cal Mo'!AD222</f>
        <v>1318701</v>
      </c>
      <c r="L222" s="199">
        <f>'Cal Mo'!AF222</f>
        <v>922238.29517916101</v>
      </c>
      <c r="M222" s="199">
        <f>'Cal Mo'!AG222</f>
        <v>276632.95047007001</v>
      </c>
      <c r="N222" s="15">
        <f>'Billing Mo'!AH222</f>
        <v>95268</v>
      </c>
      <c r="O222" s="199">
        <f t="shared" si="57"/>
        <v>181364.95047007001</v>
      </c>
      <c r="P222" s="15">
        <f>'Cal Mo'!AJ222</f>
        <v>2152.4336561960799</v>
      </c>
      <c r="Q222" s="199">
        <f>'Cal Mo'!AK222</f>
        <v>258331.768481254</v>
      </c>
      <c r="R222" s="25"/>
      <c r="S222" s="15">
        <f>[1]RESID!$AB320/[1]RESID!$U320*1000</f>
        <v>866.93442784235856</v>
      </c>
      <c r="T222" s="25">
        <f t="shared" si="76"/>
        <v>914</v>
      </c>
      <c r="U222" s="145"/>
      <c r="V222" s="15">
        <f>[1]COML!$AB320/[1]COML!$J320*1000</f>
        <v>5585.4472381755713</v>
      </c>
      <c r="W222" s="25">
        <f t="shared" si="67"/>
        <v>5720</v>
      </c>
      <c r="X222" s="145"/>
      <c r="Y222" s="15">
        <f>[1]SPA!$AB320/[1]SPA!$F320*1000</f>
        <v>10568.460127149379</v>
      </c>
      <c r="Z222" s="25">
        <f t="shared" si="68"/>
        <v>11084</v>
      </c>
      <c r="AA222" s="145"/>
      <c r="AC222" s="7"/>
      <c r="AE222" s="199">
        <f>[5]RMWh!$I200</f>
        <v>19473852</v>
      </c>
      <c r="AF222" s="199">
        <f>[5]RMWh!$O200</f>
        <v>19263957</v>
      </c>
      <c r="AG222" s="112"/>
      <c r="AH222" s="14"/>
      <c r="AJ222" s="199">
        <f>[5]CMWh!$I200</f>
        <v>12012467</v>
      </c>
      <c r="AK222" s="199">
        <f>[5]CMWh!$O200</f>
        <v>12030586</v>
      </c>
      <c r="AL222" s="138"/>
      <c r="AM222" s="14"/>
      <c r="AO222" s="199">
        <f>[5]SPAMWh!$I200</f>
        <v>3237672</v>
      </c>
      <c r="AP222" s="199">
        <f>[5]SPAMWh!$O200</f>
        <v>3247591</v>
      </c>
      <c r="AQ222" s="138"/>
      <c r="AR222" s="14"/>
      <c r="AT222" s="14">
        <f t="shared" si="79"/>
        <v>13476.472480799219</v>
      </c>
      <c r="AU222" s="14">
        <f t="shared" si="79"/>
        <v>13331.219030616001</v>
      </c>
      <c r="AV222" s="14"/>
      <c r="AW222" s="14"/>
      <c r="AX222" s="14"/>
      <c r="AY222" s="14">
        <f t="shared" ref="AY222:AZ237" si="80">AJ222/AVERAGE($H211:$H222)*1000</f>
        <v>74053.664009666303</v>
      </c>
      <c r="AZ222" s="14">
        <f t="shared" si="80"/>
        <v>74165.362825420903</v>
      </c>
      <c r="BA222" s="14"/>
      <c r="BB222" s="14"/>
      <c r="BD222" s="15">
        <f>SUM(TOTAL_PEF_C!O211:O222)</f>
        <v>2438495.8492204868</v>
      </c>
      <c r="BF222" s="15"/>
      <c r="BG222" s="14"/>
      <c r="BI222" s="15">
        <f>SUM('Billing Mo'!AH211:AH222)</f>
        <v>1233652</v>
      </c>
      <c r="BK222" s="15"/>
      <c r="BL222" s="14"/>
      <c r="BN222" s="199">
        <f>[5]TMWh!$I200</f>
        <v>38389770</v>
      </c>
      <c r="BO222" s="199">
        <f>[5]TMWh!$O200</f>
        <v>38207913</v>
      </c>
      <c r="BP222" s="145"/>
      <c r="BQ222" s="14"/>
      <c r="BR222" s="14"/>
      <c r="BS222" s="14">
        <f t="shared" ref="BS222:BT237" si="81">AO222/AVERAGE($I211:$I222)*1000</f>
        <v>139850.70425577101</v>
      </c>
      <c r="BT222" s="14">
        <f t="shared" si="81"/>
        <v>140279.15381320391</v>
      </c>
      <c r="BU222" s="14"/>
      <c r="BV222" s="14"/>
      <c r="BX222" s="199">
        <f>[3]RC!$I200</f>
        <v>1445025.9166666667</v>
      </c>
      <c r="CC222" s="199">
        <f>[3]CC!$I200</f>
        <v>162213</v>
      </c>
    </row>
    <row r="223" spans="1:81">
      <c r="A223" s="2">
        <v>2009</v>
      </c>
      <c r="B223" s="2">
        <v>5</v>
      </c>
      <c r="C223" s="14">
        <f t="shared" si="78"/>
        <v>1189</v>
      </c>
      <c r="D223" s="14">
        <f t="shared" si="78"/>
        <v>6497</v>
      </c>
      <c r="E223" s="14">
        <f t="shared" si="77"/>
        <v>12106</v>
      </c>
      <c r="F223" s="15"/>
      <c r="G223" s="200">
        <f>[4]FCST!$D163</f>
        <v>1441770</v>
      </c>
      <c r="H223" s="200">
        <f>[4]FCST!$E163</f>
        <v>161219</v>
      </c>
      <c r="I223" s="200">
        <f>[4]FCST!$H163</f>
        <v>23382</v>
      </c>
      <c r="J223" s="15">
        <f t="shared" si="75"/>
        <v>3327262.3632438639</v>
      </c>
      <c r="K223" s="199">
        <f>'Cal Mo'!AE223+'Cal Mo'!AD223</f>
        <v>1714441</v>
      </c>
      <c r="L223" s="199">
        <f>'Cal Mo'!AF223</f>
        <v>1047518.75398696</v>
      </c>
      <c r="M223" s="199">
        <f>'Cal Mo'!AG223</f>
        <v>280084.20994996303</v>
      </c>
      <c r="N223" s="15">
        <f>'Billing Mo'!AH223</f>
        <v>88208</v>
      </c>
      <c r="O223" s="199">
        <f t="shared" si="57"/>
        <v>191876.20994996303</v>
      </c>
      <c r="P223" s="15">
        <f>'Cal Mo'!AJ223</f>
        <v>2152.58365619608</v>
      </c>
      <c r="Q223" s="199">
        <f>'Cal Mo'!AK223</f>
        <v>283065.815650745</v>
      </c>
      <c r="R223" s="25"/>
      <c r="S223" s="15">
        <f>[1]RESID!$AB321/[1]RESID!$U321*1000</f>
        <v>953.30600581230021</v>
      </c>
      <c r="T223" s="25">
        <f t="shared" si="76"/>
        <v>1189</v>
      </c>
      <c r="U223" s="145"/>
      <c r="V223" s="15">
        <f>[1]COML!$AB321/[1]COML!$J321*1000</f>
        <v>5865.7354282063534</v>
      </c>
      <c r="W223" s="25">
        <f t="shared" si="67"/>
        <v>6497</v>
      </c>
      <c r="X223" s="145"/>
      <c r="Y223" s="15">
        <f>[1]SPA!$AB321/[1]SPA!$F321*1000</f>
        <v>11130.160649507687</v>
      </c>
      <c r="Z223" s="25">
        <f t="shared" si="68"/>
        <v>12106</v>
      </c>
      <c r="AA223" s="145"/>
      <c r="AC223" s="7"/>
      <c r="AE223" s="199">
        <f>[5]RMWh!$I201</f>
        <v>19508000</v>
      </c>
      <c r="AF223" s="199">
        <f>[5]RMWh!$O201</f>
        <v>19195929</v>
      </c>
      <c r="AG223" s="112"/>
      <c r="AH223" s="14"/>
      <c r="AJ223" s="199">
        <f>[5]CMWh!$I201</f>
        <v>12022208</v>
      </c>
      <c r="AK223" s="199">
        <f>[5]CMWh!$O201</f>
        <v>12005057</v>
      </c>
      <c r="AL223" s="138"/>
      <c r="AM223" s="14"/>
      <c r="AO223" s="199">
        <f>[5]SPAMWh!$I201</f>
        <v>3231923</v>
      </c>
      <c r="AP223" s="199">
        <f>[5]SPAMWh!$O201</f>
        <v>3233742</v>
      </c>
      <c r="AQ223" s="138"/>
      <c r="AR223" s="14"/>
      <c r="AT223" s="14">
        <f t="shared" si="79"/>
        <v>13505.552746257712</v>
      </c>
      <c r="AU223" s="14">
        <f t="shared" si="79"/>
        <v>13289.503363897787</v>
      </c>
      <c r="AV223" s="14"/>
      <c r="AW223" s="14"/>
      <c r="AX223" s="14"/>
      <c r="AY223" s="14">
        <f t="shared" si="80"/>
        <v>74166.828264175419</v>
      </c>
      <c r="AZ223" s="14">
        <f t="shared" si="80"/>
        <v>74061.021138599244</v>
      </c>
      <c r="BA223" s="14"/>
      <c r="BB223" s="14"/>
      <c r="BD223" s="15">
        <f>SUM(TOTAL_PEF_C!O212:O223)</f>
        <v>2411801.9626161</v>
      </c>
      <c r="BF223" s="15"/>
      <c r="BG223" s="14"/>
      <c r="BI223" s="15">
        <f>SUM('Billing Mo'!AH212:AH223)</f>
        <v>1186047</v>
      </c>
      <c r="BK223" s="15"/>
      <c r="BL223" s="14"/>
      <c r="BN223" s="199">
        <f>[5]TMWh!$I201</f>
        <v>38376616</v>
      </c>
      <c r="BO223" s="199">
        <f>[5]TMWh!$O201</f>
        <v>38049213</v>
      </c>
      <c r="BP223" s="145"/>
      <c r="BQ223" s="14"/>
      <c r="BR223" s="14"/>
      <c r="BS223" s="14">
        <f t="shared" si="81"/>
        <v>139444.76764044946</v>
      </c>
      <c r="BT223" s="14">
        <f t="shared" si="81"/>
        <v>139523.25033707864</v>
      </c>
      <c r="BU223" s="14"/>
      <c r="BV223" s="14"/>
      <c r="BX223" s="199">
        <f>[3]RC!$I201</f>
        <v>1444442.9166666667</v>
      </c>
      <c r="CC223" s="199">
        <f>[3]CC!$I201</f>
        <v>162096.83333333334</v>
      </c>
    </row>
    <row r="224" spans="1:81">
      <c r="A224" s="2">
        <v>2009</v>
      </c>
      <c r="B224" s="2">
        <v>6</v>
      </c>
      <c r="C224" s="14">
        <f t="shared" si="78"/>
        <v>1425</v>
      </c>
      <c r="D224" s="14">
        <f t="shared" si="78"/>
        <v>6938</v>
      </c>
      <c r="E224" s="14">
        <f t="shared" si="77"/>
        <v>12491</v>
      </c>
      <c r="F224" s="15"/>
      <c r="G224" s="200">
        <f>[4]FCST!$D164</f>
        <v>1440419</v>
      </c>
      <c r="H224" s="200">
        <f>[4]FCST!$E164</f>
        <v>161244</v>
      </c>
      <c r="I224" s="200">
        <f>[4]FCST!$H164</f>
        <v>23331</v>
      </c>
      <c r="J224" s="15">
        <f t="shared" si="75"/>
        <v>3734371.9474089285</v>
      </c>
      <c r="K224" s="199">
        <f>'Cal Mo'!AE224+'Cal Mo'!AD224</f>
        <v>2052554</v>
      </c>
      <c r="L224" s="199">
        <f>'Cal Mo'!AF224</f>
        <v>1118694.50657237</v>
      </c>
      <c r="M224" s="199">
        <f>'Cal Mo'!AG224</f>
        <v>269522.47735942598</v>
      </c>
      <c r="N224" s="15">
        <f>'Billing Mo'!AH224</f>
        <v>90738</v>
      </c>
      <c r="O224" s="199">
        <f t="shared" si="57"/>
        <v>178784.47735942598</v>
      </c>
      <c r="P224" s="15">
        <f>'Cal Mo'!AJ224</f>
        <v>2162.3508337308399</v>
      </c>
      <c r="Q224" s="199">
        <f>'Cal Mo'!AK224</f>
        <v>291438.61264340201</v>
      </c>
      <c r="R224" s="25"/>
      <c r="S224" s="15">
        <f>[1]RESID!$AB322/[1]RESID!$U322*1000</f>
        <v>1251.6767690512274</v>
      </c>
      <c r="T224" s="25">
        <f t="shared" si="76"/>
        <v>1425</v>
      </c>
      <c r="U224" s="145"/>
      <c r="V224" s="15">
        <f>[1]COML!$AB322/[1]COML!$J322*1000</f>
        <v>6647.5651807199019</v>
      </c>
      <c r="W224" s="25">
        <f t="shared" si="67"/>
        <v>6938</v>
      </c>
      <c r="X224" s="145"/>
      <c r="Y224" s="15">
        <f>[1]SPA!$AB322/[1]SPA!$F322*1000</f>
        <v>12184.96151065368</v>
      </c>
      <c r="Z224" s="25">
        <f t="shared" si="68"/>
        <v>12491</v>
      </c>
      <c r="AA224" s="145"/>
      <c r="AC224" s="7"/>
      <c r="AE224" s="199">
        <f>[5]RMWh!$I202</f>
        <v>19361727</v>
      </c>
      <c r="AF224" s="199">
        <f>[5]RMWh!$O202</f>
        <v>19158342</v>
      </c>
      <c r="AG224" s="112"/>
      <c r="AH224" s="14"/>
      <c r="AJ224" s="199">
        <f>[5]CMWh!$I202</f>
        <v>11921787</v>
      </c>
      <c r="AK224" s="199">
        <f>[5]CMWh!$O202</f>
        <v>11931748</v>
      </c>
      <c r="AL224" s="138"/>
      <c r="AM224" s="14"/>
      <c r="AO224" s="199">
        <f>[5]SPAMWh!$I202</f>
        <v>3244072</v>
      </c>
      <c r="AP224" s="199">
        <f>[5]SPAMWh!$O202</f>
        <v>3254812</v>
      </c>
      <c r="AQ224" s="138"/>
      <c r="AR224" s="14"/>
      <c r="AT224" s="14">
        <f t="shared" si="79"/>
        <v>13409.825237634939</v>
      </c>
      <c r="AU224" s="14">
        <f t="shared" si="79"/>
        <v>13268.961909381402</v>
      </c>
      <c r="AV224" s="14"/>
      <c r="AW224" s="14"/>
      <c r="AX224" s="14"/>
      <c r="AY224" s="14">
        <f t="shared" si="80"/>
        <v>73602.560474805301</v>
      </c>
      <c r="AZ224" s="14">
        <f t="shared" si="80"/>
        <v>73664.057556148007</v>
      </c>
      <c r="BA224" s="14"/>
      <c r="BB224" s="14"/>
      <c r="BD224" s="15">
        <f>SUM(TOTAL_PEF_C!O213:O224)</f>
        <v>2371529.4821004467</v>
      </c>
      <c r="BF224" s="15"/>
      <c r="BG224" s="14"/>
      <c r="BI224" s="15">
        <f>SUM('Billing Mo'!AH213:AH224)</f>
        <v>1169034</v>
      </c>
      <c r="BK224" s="15"/>
      <c r="BL224" s="14"/>
      <c r="BN224" s="199">
        <f>[5]TMWh!$I202</f>
        <v>38083807</v>
      </c>
      <c r="BO224" s="199">
        <f>[5]TMWh!$O202</f>
        <v>37901123</v>
      </c>
      <c r="BP224" s="145"/>
      <c r="BQ224" s="14"/>
      <c r="BR224" s="14"/>
      <c r="BS224" s="14">
        <f t="shared" si="81"/>
        <v>139819.64068931335</v>
      </c>
      <c r="BT224" s="14">
        <f t="shared" si="81"/>
        <v>140282.5351444929</v>
      </c>
      <c r="BU224" s="14"/>
      <c r="BV224" s="14"/>
      <c r="BX224" s="199">
        <f>[3]RC!$I202</f>
        <v>1443846.3333333333</v>
      </c>
      <c r="CC224" s="199">
        <f>[3]CC!$I202</f>
        <v>161975.16666666666</v>
      </c>
    </row>
    <row r="225" spans="1:81">
      <c r="A225" s="2">
        <v>2009</v>
      </c>
      <c r="B225" s="2">
        <v>7</v>
      </c>
      <c r="C225" s="14">
        <f t="shared" si="78"/>
        <v>1383</v>
      </c>
      <c r="D225" s="14">
        <f t="shared" si="78"/>
        <v>6832</v>
      </c>
      <c r="E225" s="14">
        <f t="shared" si="77"/>
        <v>12108</v>
      </c>
      <c r="F225" s="15"/>
      <c r="G225" s="200">
        <f>[4]FCST!$D165</f>
        <v>1439991</v>
      </c>
      <c r="H225" s="200">
        <f>[4]FCST!$E165</f>
        <v>161180</v>
      </c>
      <c r="I225" s="200">
        <f>[4]FCST!$H165</f>
        <v>23295</v>
      </c>
      <c r="J225" s="15">
        <f t="shared" si="75"/>
        <v>3665683.7516491492</v>
      </c>
      <c r="K225" s="199">
        <f>'Cal Mo'!AE225+'Cal Mo'!AD225</f>
        <v>1991917</v>
      </c>
      <c r="L225" s="199">
        <f>'Cal Mo'!AF225</f>
        <v>1101218.4786990001</v>
      </c>
      <c r="M225" s="199">
        <f>'Cal Mo'!AG225</f>
        <v>288317.55069448001</v>
      </c>
      <c r="N225" s="15">
        <f>'Billing Mo'!AH225</f>
        <v>93511</v>
      </c>
      <c r="O225" s="199">
        <f t="shared" si="57"/>
        <v>194806.55069448001</v>
      </c>
      <c r="P225" s="15">
        <f>'Cal Mo'!AJ225</f>
        <v>2165.4792926660698</v>
      </c>
      <c r="Q225" s="199">
        <f>'Cal Mo'!AK225</f>
        <v>282065.24296300299</v>
      </c>
      <c r="R225" s="25"/>
      <c r="S225" s="15">
        <f>[1]RESID!$AB323/[1]RESID!$U323*1000</f>
        <v>1374.7912313340846</v>
      </c>
      <c r="T225" s="25">
        <f t="shared" si="76"/>
        <v>1383</v>
      </c>
      <c r="U225" s="145"/>
      <c r="V225" s="15">
        <f>[1]COML!$AB323/[1]COML!$J323*1000</f>
        <v>7001.8488646234018</v>
      </c>
      <c r="W225" s="25">
        <f t="shared" si="67"/>
        <v>6832</v>
      </c>
      <c r="X225" s="145"/>
      <c r="Y225" s="15">
        <f>[1]SPA!$AB323/[1]SPA!$F323*1000</f>
        <v>11725.840112440905</v>
      </c>
      <c r="Z225" s="25">
        <f t="shared" si="68"/>
        <v>12108</v>
      </c>
      <c r="AA225" s="145"/>
      <c r="AC225" s="7"/>
      <c r="AE225" s="199">
        <f>[5]RMWh!$I203</f>
        <v>19476388</v>
      </c>
      <c r="AF225" s="199">
        <f>[5]RMWh!$O203</f>
        <v>19137395</v>
      </c>
      <c r="AG225" s="112"/>
      <c r="AH225" s="14"/>
      <c r="AJ225" s="199">
        <f>[5]CMWh!$I203</f>
        <v>11941248</v>
      </c>
      <c r="AK225" s="199">
        <f>[5]CMWh!$O203</f>
        <v>11916049</v>
      </c>
      <c r="AL225" s="138"/>
      <c r="AM225" s="14"/>
      <c r="AO225" s="199">
        <f>[5]SPAMWh!$I203</f>
        <v>3248792</v>
      </c>
      <c r="AP225" s="199">
        <f>[5]SPAMWh!$O203</f>
        <v>3248714</v>
      </c>
      <c r="AQ225" s="138"/>
      <c r="AR225" s="14"/>
      <c r="AT225" s="14">
        <f t="shared" si="79"/>
        <v>13494.53969115469</v>
      </c>
      <c r="AU225" s="14">
        <f t="shared" si="79"/>
        <v>13259.662747158523</v>
      </c>
      <c r="AV225" s="14"/>
      <c r="AW225" s="14"/>
      <c r="AX225" s="14"/>
      <c r="AY225" s="14">
        <f t="shared" si="80"/>
        <v>73778.696310987347</v>
      </c>
      <c r="AZ225" s="14">
        <f t="shared" si="80"/>
        <v>73623.004931967269</v>
      </c>
      <c r="BA225" s="14"/>
      <c r="BB225" s="14"/>
      <c r="BD225" s="15">
        <f>SUM(TOTAL_PEF_C!O214:O225)</f>
        <v>2344452.960503499</v>
      </c>
      <c r="BF225" s="15"/>
      <c r="BG225" s="14"/>
      <c r="BI225" s="15">
        <f>SUM('Billing Mo'!AH214:AH225)</f>
        <v>1160753</v>
      </c>
      <c r="BK225" s="15"/>
      <c r="BL225" s="14"/>
      <c r="BN225" s="199">
        <f>[5]TMWh!$I203</f>
        <v>38180293</v>
      </c>
      <c r="BO225" s="199">
        <f>[5]TMWh!$O203</f>
        <v>37816023</v>
      </c>
      <c r="BP225" s="145"/>
      <c r="BQ225" s="14"/>
      <c r="BR225" s="14"/>
      <c r="BS225" s="14">
        <f t="shared" si="81"/>
        <v>139874.36764041072</v>
      </c>
      <c r="BT225" s="14">
        <f t="shared" si="81"/>
        <v>139871.00940735798</v>
      </c>
      <c r="BU225" s="14"/>
      <c r="BV225" s="14"/>
      <c r="BX225" s="199">
        <f>[3]RC!$I203</f>
        <v>1443279.1666666667</v>
      </c>
      <c r="CC225" s="199">
        <f>[3]CC!$I203</f>
        <v>161852.25</v>
      </c>
    </row>
    <row r="226" spans="1:81">
      <c r="A226" s="2">
        <v>2009</v>
      </c>
      <c r="B226" s="2">
        <v>8</v>
      </c>
      <c r="C226" s="14">
        <f t="shared" si="78"/>
        <v>1320</v>
      </c>
      <c r="D226" s="14">
        <f t="shared" si="78"/>
        <v>6856</v>
      </c>
      <c r="E226" s="14">
        <f t="shared" si="77"/>
        <v>12627</v>
      </c>
      <c r="F226" s="15"/>
      <c r="G226" s="200">
        <f>[4]FCST!$D166</f>
        <v>1439775</v>
      </c>
      <c r="H226" s="200">
        <f>[4]FCST!$E166</f>
        <v>161266</v>
      </c>
      <c r="I226" s="200">
        <f>[4]FCST!$H166</f>
        <v>23337</v>
      </c>
      <c r="J226" s="15">
        <f t="shared" si="75"/>
        <v>3580914.2471017241</v>
      </c>
      <c r="K226" s="199">
        <f>'Cal Mo'!AE226+'Cal Mo'!AD226</f>
        <v>1900887</v>
      </c>
      <c r="L226" s="199">
        <f>'Cal Mo'!AF226</f>
        <v>1105647.74977608</v>
      </c>
      <c r="M226" s="199">
        <f>'Cal Mo'!AG226</f>
        <v>277554.45424175798</v>
      </c>
      <c r="N226" s="15">
        <f>'Billing Mo'!AH226</f>
        <v>84794</v>
      </c>
      <c r="O226" s="199">
        <f t="shared" si="57"/>
        <v>192760.45424175798</v>
      </c>
      <c r="P226" s="15">
        <f>'Cal Mo'!AJ226</f>
        <v>2153.8127962887702</v>
      </c>
      <c r="Q226" s="199">
        <f>'Cal Mo'!AK226</f>
        <v>294671.23028759699</v>
      </c>
      <c r="R226" s="25"/>
      <c r="S226" s="15">
        <f>[1]RESID!$AB324/[1]RESID!$U324*1000</f>
        <v>1417.5930266881978</v>
      </c>
      <c r="T226" s="25">
        <f t="shared" si="76"/>
        <v>1320</v>
      </c>
      <c r="U226" s="145"/>
      <c r="V226" s="15">
        <f>[1]COML!$AB324/[1]COML!$J324*1000</f>
        <v>7007.8937903835895</v>
      </c>
      <c r="W226" s="25">
        <f t="shared" si="67"/>
        <v>6856</v>
      </c>
      <c r="X226" s="145"/>
      <c r="Y226" s="15">
        <f>[1]SPA!$AB324/[1]SPA!$F324*1000</f>
        <v>12145.849767727233</v>
      </c>
      <c r="Z226" s="25">
        <f t="shared" si="68"/>
        <v>12627</v>
      </c>
      <c r="AA226" s="145"/>
      <c r="AC226" s="7"/>
      <c r="AE226" s="199">
        <f>[5]RMWh!$I204</f>
        <v>19462267</v>
      </c>
      <c r="AF226" s="199">
        <f>[5]RMWh!$O204</f>
        <v>19106285</v>
      </c>
      <c r="AG226" s="112"/>
      <c r="AH226" s="14"/>
      <c r="AJ226" s="199">
        <f>[5]CMWh!$I204</f>
        <v>11892077</v>
      </c>
      <c r="AK226" s="199">
        <f>[5]CMWh!$O204</f>
        <v>11864692</v>
      </c>
      <c r="AL226" s="138"/>
      <c r="AM226" s="14"/>
      <c r="AO226" s="199">
        <f>[5]SPAMWh!$I204</f>
        <v>3236367</v>
      </c>
      <c r="AP226" s="199">
        <f>[5]SPAMWh!$O204</f>
        <v>3233677</v>
      </c>
      <c r="AQ226" s="138"/>
      <c r="AR226" s="14"/>
      <c r="AT226" s="14">
        <f t="shared" si="79"/>
        <v>13489.841083668573</v>
      </c>
      <c r="AU226" s="14">
        <f t="shared" si="79"/>
        <v>13243.100012412768</v>
      </c>
      <c r="AV226" s="14"/>
      <c r="AW226" s="14"/>
      <c r="AX226" s="14"/>
      <c r="AY226" s="14">
        <f t="shared" si="80"/>
        <v>73530.281888988044</v>
      </c>
      <c r="AZ226" s="14">
        <f t="shared" si="80"/>
        <v>73360.956819067127</v>
      </c>
      <c r="BA226" s="14"/>
      <c r="BB226" s="14"/>
      <c r="BD226" s="15">
        <f>SUM(TOTAL_PEF_C!O215:O226)</f>
        <v>2306875.0884184353</v>
      </c>
      <c r="BF226" s="15"/>
      <c r="BG226" s="14"/>
      <c r="BI226" s="15">
        <f>SUM('Billing Mo'!AH215:AH226)</f>
        <v>1142375</v>
      </c>
      <c r="BK226" s="15"/>
      <c r="BL226" s="14"/>
      <c r="BN226" s="199">
        <f>[5]TMWh!$I204</f>
        <v>38063150</v>
      </c>
      <c r="BO226" s="199">
        <f>[5]TMWh!$O204</f>
        <v>37677093</v>
      </c>
      <c r="BP226" s="145"/>
      <c r="BQ226" s="14"/>
      <c r="BR226" s="14"/>
      <c r="BS226" s="14">
        <f t="shared" si="81"/>
        <v>139205.56587068888</v>
      </c>
      <c r="BT226" s="14">
        <f t="shared" si="81"/>
        <v>139089.86113998553</v>
      </c>
      <c r="BU226" s="14"/>
      <c r="BV226" s="14"/>
      <c r="BX226" s="199">
        <f>[3]RC!$I204</f>
        <v>1442735.0833333333</v>
      </c>
      <c r="CC226" s="199">
        <f>[3]CC!$I204</f>
        <v>161730.33333333334</v>
      </c>
    </row>
    <row r="227" spans="1:81">
      <c r="A227" s="2">
        <v>2009</v>
      </c>
      <c r="B227" s="2">
        <v>9</v>
      </c>
      <c r="C227" s="14">
        <f t="shared" si="78"/>
        <v>1292</v>
      </c>
      <c r="D227" s="14">
        <f t="shared" si="78"/>
        <v>6720</v>
      </c>
      <c r="E227" s="14">
        <f t="shared" si="77"/>
        <v>12793</v>
      </c>
      <c r="F227" s="15"/>
      <c r="G227" s="200">
        <f>[4]FCST!$D167</f>
        <v>1437863</v>
      </c>
      <c r="H227" s="200">
        <f>[4]FCST!$E167</f>
        <v>161135</v>
      </c>
      <c r="I227" s="200">
        <f>[4]FCST!$H167</f>
        <v>23384</v>
      </c>
      <c r="J227" s="15">
        <f t="shared" si="75"/>
        <v>3534124.3513360485</v>
      </c>
      <c r="K227" s="199">
        <f>'Cal Mo'!AE227+'Cal Mo'!AD227</f>
        <v>1857775</v>
      </c>
      <c r="L227" s="199">
        <f>'Cal Mo'!AF227</f>
        <v>1082787.29678201</v>
      </c>
      <c r="M227" s="199">
        <f>'Cal Mo'!AG227</f>
        <v>292259.40414894599</v>
      </c>
      <c r="N227" s="15">
        <f>'Billing Mo'!AH227</f>
        <v>111504</v>
      </c>
      <c r="O227" s="199">
        <f t="shared" si="57"/>
        <v>180755.40414894599</v>
      </c>
      <c r="P227" s="15">
        <f>'Cal Mo'!AJ227</f>
        <v>2152.3683518443299</v>
      </c>
      <c r="Q227" s="199">
        <f>'Cal Mo'!AK227</f>
        <v>299150.28205324803</v>
      </c>
      <c r="R227" s="25"/>
      <c r="S227" s="15">
        <f>[1]RESID!$AB325/[1]RESID!$U325*1000</f>
        <v>1405.2486224348218</v>
      </c>
      <c r="T227" s="25">
        <f t="shared" si="76"/>
        <v>1292</v>
      </c>
      <c r="U227" s="145"/>
      <c r="V227" s="15">
        <f>[1]COML!$AB325/[1]COML!$J325*1000</f>
        <v>7076.6189840816705</v>
      </c>
      <c r="W227" s="25">
        <f t="shared" si="67"/>
        <v>6720</v>
      </c>
      <c r="X227" s="145"/>
      <c r="Y227" s="15">
        <f>[1]SPA!$AB325/[1]SPA!$F325*1000</f>
        <v>13373.143324579154</v>
      </c>
      <c r="Z227" s="25">
        <f t="shared" si="68"/>
        <v>12793</v>
      </c>
      <c r="AA227" s="145"/>
      <c r="AC227" s="7"/>
      <c r="AE227" s="199">
        <f>[5]RMWh!$I205</f>
        <v>19313368</v>
      </c>
      <c r="AF227" s="199">
        <f>[5]RMWh!$O205</f>
        <v>19042709</v>
      </c>
      <c r="AG227" s="112"/>
      <c r="AH227" s="14"/>
      <c r="AJ227" s="199">
        <f>[5]CMWh!$I205</f>
        <v>11803830</v>
      </c>
      <c r="AK227" s="199">
        <f>[5]CMWh!$O205</f>
        <v>11801250</v>
      </c>
      <c r="AL227" s="138"/>
      <c r="AM227" s="14"/>
      <c r="AO227" s="199">
        <f>[5]SPAMWh!$I205</f>
        <v>3217189</v>
      </c>
      <c r="AP227" s="199">
        <f>[5]SPAMWh!$O205</f>
        <v>3220205</v>
      </c>
      <c r="AQ227" s="138"/>
      <c r="AR227" s="14"/>
      <c r="AT227" s="14">
        <f t="shared" si="79"/>
        <v>13392.207628309352</v>
      </c>
      <c r="AU227" s="14">
        <f t="shared" si="79"/>
        <v>13204.528217630148</v>
      </c>
      <c r="AV227" s="14"/>
      <c r="AW227" s="14"/>
      <c r="AX227" s="14"/>
      <c r="AY227" s="14">
        <f t="shared" si="80"/>
        <v>73035.743933967417</v>
      </c>
      <c r="AZ227" s="14">
        <f t="shared" si="80"/>
        <v>73019.780283241373</v>
      </c>
      <c r="BA227" s="14"/>
      <c r="BB227" s="14"/>
      <c r="BD227" s="15">
        <f>SUM(TOTAL_PEF_C!O216:O227)</f>
        <v>2273619.511255397</v>
      </c>
      <c r="BF227" s="15"/>
      <c r="BG227" s="14"/>
      <c r="BI227" s="15">
        <f>SUM('Billing Mo'!AH216:AH227)</f>
        <v>1167259</v>
      </c>
      <c r="BK227" s="15"/>
      <c r="BL227" s="14"/>
      <c r="BN227" s="199">
        <f>[5]TMWh!$I205</f>
        <v>37760750</v>
      </c>
      <c r="BO227" s="199">
        <f>[5]TMWh!$O205</f>
        <v>37490527</v>
      </c>
      <c r="BP227" s="145"/>
      <c r="BQ227" s="14"/>
      <c r="BR227" s="14"/>
      <c r="BS227" s="14">
        <f t="shared" si="81"/>
        <v>138242.90993468545</v>
      </c>
      <c r="BT227" s="14">
        <f t="shared" si="81"/>
        <v>138372.50773461669</v>
      </c>
      <c r="BU227" s="14"/>
      <c r="BV227" s="14"/>
      <c r="BX227" s="199">
        <f>[3]RC!$I205</f>
        <v>1442134.75</v>
      </c>
      <c r="CC227" s="199">
        <f>[3]CC!$I205</f>
        <v>161617.16666666666</v>
      </c>
    </row>
    <row r="228" spans="1:81">
      <c r="A228" s="2">
        <v>2009</v>
      </c>
      <c r="B228" s="2">
        <v>10</v>
      </c>
      <c r="C228" s="14">
        <f t="shared" si="78"/>
        <v>1061</v>
      </c>
      <c r="D228" s="14">
        <f t="shared" si="78"/>
        <v>6509</v>
      </c>
      <c r="E228" s="14">
        <f t="shared" si="77"/>
        <v>12497</v>
      </c>
      <c r="F228" s="15"/>
      <c r="G228" s="200">
        <f>[4]FCST!$D168</f>
        <v>1436780</v>
      </c>
      <c r="H228" s="200">
        <f>[4]FCST!$E168</f>
        <v>161046</v>
      </c>
      <c r="I228" s="200">
        <f>[4]FCST!$H168</f>
        <v>23397</v>
      </c>
      <c r="J228" s="15">
        <f t="shared" si="75"/>
        <v>3109607.5715737976</v>
      </c>
      <c r="K228" s="199">
        <f>'Cal Mo'!AE228+'Cal Mo'!AD228</f>
        <v>1524160</v>
      </c>
      <c r="L228" s="199">
        <f>'Cal Mo'!AF228</f>
        <v>1048201.6259608601</v>
      </c>
      <c r="M228" s="199">
        <f>'Cal Mo'!AG228</f>
        <v>242692.982301857</v>
      </c>
      <c r="N228" s="15">
        <f>'Billing Mo'!AH228</f>
        <v>47448</v>
      </c>
      <c r="O228" s="199">
        <f t="shared" si="57"/>
        <v>195244.982301857</v>
      </c>
      <c r="P228" s="15">
        <f>'Cal Mo'!AJ228</f>
        <v>2150.2016851776598</v>
      </c>
      <c r="Q228" s="199">
        <f>'Cal Mo'!AK228</f>
        <v>292402.76162590302</v>
      </c>
      <c r="R228" s="25"/>
      <c r="S228" s="15">
        <f>[1]RESID!$AB326/[1]RESID!$U326*1000</f>
        <v>1200.547752613483</v>
      </c>
      <c r="T228" s="25">
        <f t="shared" si="76"/>
        <v>1061</v>
      </c>
      <c r="U228" s="145"/>
      <c r="V228" s="15">
        <f>[1]COML!$AB326/[1]COML!$J326*1000</f>
        <v>6465.3949803161831</v>
      </c>
      <c r="W228" s="25">
        <f t="shared" si="67"/>
        <v>6509</v>
      </c>
      <c r="X228" s="145"/>
      <c r="Y228" s="15">
        <f>[1]SPA!$AB326/[1]SPA!$F326*1000</f>
        <v>12640.80534583008</v>
      </c>
      <c r="Z228" s="25">
        <f t="shared" si="68"/>
        <v>12497</v>
      </c>
      <c r="AA228" s="145"/>
      <c r="AC228" s="7"/>
      <c r="AE228" s="199">
        <f>[5]RMWh!$I206</f>
        <v>19442061</v>
      </c>
      <c r="AF228" s="199">
        <f>[5]RMWh!$O206</f>
        <v>19020477</v>
      </c>
      <c r="AG228" s="112"/>
      <c r="AH228" s="14"/>
      <c r="AJ228" s="199">
        <f>[5]CMWh!$I206</f>
        <v>11826825</v>
      </c>
      <c r="AK228" s="199">
        <f>[5]CMWh!$O206</f>
        <v>11786659</v>
      </c>
      <c r="AL228" s="138"/>
      <c r="AM228" s="14"/>
      <c r="AO228" s="199">
        <f>[5]SPAMWh!$I206</f>
        <v>3222233</v>
      </c>
      <c r="AP228" s="199">
        <f>[5]SPAMWh!$O206</f>
        <v>3213819</v>
      </c>
      <c r="AQ228" s="138"/>
      <c r="AR228" s="14"/>
      <c r="AT228" s="14">
        <f t="shared" si="79"/>
        <v>13486.270122488459</v>
      </c>
      <c r="AU228" s="14">
        <f t="shared" si="79"/>
        <v>13193.832211542744</v>
      </c>
      <c r="AV228" s="14"/>
      <c r="AW228" s="14"/>
      <c r="AX228" s="14"/>
      <c r="AY228" s="14">
        <f t="shared" si="80"/>
        <v>73230.661110457513</v>
      </c>
      <c r="AZ228" s="14">
        <f t="shared" si="80"/>
        <v>72981.956768069547</v>
      </c>
      <c r="BA228" s="14"/>
      <c r="BB228" s="14"/>
      <c r="BD228" s="15">
        <f>SUM(TOTAL_PEF_C!O217:O228)</f>
        <v>2251147.3954739571</v>
      </c>
      <c r="BF228" s="15"/>
      <c r="BG228" s="14"/>
      <c r="BI228" s="15">
        <f>SUM('Billing Mo'!AH217:AH228)</f>
        <v>1086173</v>
      </c>
      <c r="BK228" s="15"/>
      <c r="BL228" s="14"/>
      <c r="BN228" s="199">
        <f>[5]TMWh!$I206</f>
        <v>37838725</v>
      </c>
      <c r="BO228" s="199">
        <f>[5]TMWh!$O206</f>
        <v>37368561</v>
      </c>
      <c r="BP228" s="145"/>
      <c r="BQ228" s="14"/>
      <c r="BR228" s="14"/>
      <c r="BS228" s="14">
        <f t="shared" si="81"/>
        <v>138339.27593942193</v>
      </c>
      <c r="BT228" s="14">
        <f t="shared" si="81"/>
        <v>137978.03990597732</v>
      </c>
      <c r="BU228" s="14"/>
      <c r="BV228" s="14"/>
      <c r="BX228" s="199">
        <f>[3]RC!$I206</f>
        <v>1441618.8333333333</v>
      </c>
      <c r="CC228" s="199">
        <f>[3]CC!$I206</f>
        <v>161501</v>
      </c>
    </row>
    <row r="229" spans="1:81">
      <c r="A229" s="2">
        <v>2009</v>
      </c>
      <c r="B229" s="2">
        <v>11</v>
      </c>
      <c r="C229" s="14">
        <f t="shared" si="78"/>
        <v>942</v>
      </c>
      <c r="D229" s="14">
        <f t="shared" si="78"/>
        <v>5417</v>
      </c>
      <c r="E229" s="14">
        <f t="shared" si="77"/>
        <v>11003</v>
      </c>
      <c r="F229" s="15"/>
      <c r="G229" s="200">
        <f>[4]FCST!$D169</f>
        <v>1438125</v>
      </c>
      <c r="H229" s="200">
        <f>[4]FCST!$E169</f>
        <v>161061</v>
      </c>
      <c r="I229" s="200">
        <f>[4]FCST!$H169</f>
        <v>23328</v>
      </c>
      <c r="J229" s="15">
        <f t="shared" si="75"/>
        <v>2803562.7975703003</v>
      </c>
      <c r="K229" s="199">
        <f>'Cal Mo'!AE229+'Cal Mo'!AD229</f>
        <v>1354594</v>
      </c>
      <c r="L229" s="199">
        <f>'Cal Mo'!AF229</f>
        <v>872409.57886053098</v>
      </c>
      <c r="M229" s="199">
        <f>'Cal Mo'!AG229</f>
        <v>317725.54352099902</v>
      </c>
      <c r="N229" s="15">
        <f>'Billing Mo'!AH229</f>
        <v>122867</v>
      </c>
      <c r="O229" s="199">
        <f t="shared" si="57"/>
        <v>194858.54352099902</v>
      </c>
      <c r="P229" s="15">
        <f>'Cal Mo'!AJ229</f>
        <v>2146.86767068687</v>
      </c>
      <c r="Q229" s="199">
        <f>'Cal Mo'!AK229</f>
        <v>256686.80751808299</v>
      </c>
      <c r="R229" s="25"/>
      <c r="S229" s="15">
        <f>[1]RESID!$AB327/[1]RESID!$U327*1000</f>
        <v>930.17783572359849</v>
      </c>
      <c r="T229" s="25">
        <f t="shared" si="76"/>
        <v>942</v>
      </c>
      <c r="U229" s="145"/>
      <c r="V229" s="15">
        <f>[1]COML!$AB327/[1]COML!$J327*1000</f>
        <v>5774.4829598723472</v>
      </c>
      <c r="W229" s="25">
        <f t="shared" si="67"/>
        <v>5417</v>
      </c>
      <c r="X229" s="145"/>
      <c r="Y229" s="15">
        <f>[1]SPA!$AB327/[1]SPA!$F327*1000</f>
        <v>11133.349605402327</v>
      </c>
      <c r="Z229" s="25">
        <f t="shared" si="68"/>
        <v>11003</v>
      </c>
      <c r="AA229" s="145"/>
      <c r="AC229" s="7"/>
      <c r="AE229" s="199">
        <f>[5]RMWh!$I207</f>
        <v>19583955</v>
      </c>
      <c r="AF229" s="199">
        <f>[5]RMWh!$O207</f>
        <v>18994191</v>
      </c>
      <c r="AG229" s="112"/>
      <c r="AH229" s="14"/>
      <c r="AJ229" s="199">
        <f>[5]CMWh!$I207</f>
        <v>11860921</v>
      </c>
      <c r="AK229" s="199">
        <f>[5]CMWh!$O207</f>
        <v>11753812</v>
      </c>
      <c r="AL229" s="138"/>
      <c r="AM229" s="14"/>
      <c r="AO229" s="199">
        <f>[5]SPAMWh!$I207</f>
        <v>3229938</v>
      </c>
      <c r="AP229" s="199">
        <f>[5]SPAMWh!$O207</f>
        <v>3203987</v>
      </c>
      <c r="AQ229" s="138"/>
      <c r="AR229" s="14"/>
      <c r="AT229" s="14">
        <f t="shared" si="79"/>
        <v>13588.1891739684</v>
      </c>
      <c r="AU229" s="14">
        <f t="shared" si="79"/>
        <v>13178.985578474218</v>
      </c>
      <c r="AV229" s="14"/>
      <c r="AW229" s="14"/>
      <c r="AX229" s="14"/>
      <c r="AY229" s="14">
        <f t="shared" si="80"/>
        <v>73496.086916109853</v>
      </c>
      <c r="AZ229" s="14">
        <f t="shared" si="80"/>
        <v>72832.386991500491</v>
      </c>
      <c r="BA229" s="14"/>
      <c r="BB229" s="14"/>
      <c r="BD229" s="15">
        <f>SUM(TOTAL_PEF_C!O218:O229)</f>
        <v>2213751.0988072921</v>
      </c>
      <c r="BF229" s="15"/>
      <c r="BG229" s="14"/>
      <c r="BI229" s="15">
        <f>SUM('Billing Mo'!AH218:AH229)</f>
        <v>1063849</v>
      </c>
      <c r="BK229" s="15"/>
      <c r="BL229" s="14"/>
      <c r="BN229" s="199">
        <f>[5]TMWh!$I207</f>
        <v>38010060</v>
      </c>
      <c r="BO229" s="199">
        <f>[5]TMWh!$O207</f>
        <v>37287236</v>
      </c>
      <c r="BP229" s="145"/>
      <c r="BQ229" s="14"/>
      <c r="BR229" s="14"/>
      <c r="BS229" s="14">
        <f t="shared" si="81"/>
        <v>138600.15447991763</v>
      </c>
      <c r="BT229" s="14">
        <f t="shared" si="81"/>
        <v>137486.56882938551</v>
      </c>
      <c r="BU229" s="14"/>
      <c r="BV229" s="14"/>
      <c r="BX229" s="199">
        <f>[3]RC!$I207</f>
        <v>1441248.3333333333</v>
      </c>
      <c r="CC229" s="199">
        <f>[3]CC!$I207</f>
        <v>161381.66666666666</v>
      </c>
    </row>
    <row r="230" spans="1:81">
      <c r="A230" s="2">
        <v>2009</v>
      </c>
      <c r="B230" s="2">
        <v>12</v>
      </c>
      <c r="C230" s="14">
        <f>ROUND(K230/G230*1000,0)</f>
        <v>983</v>
      </c>
      <c r="D230" s="14">
        <f>ROUND(L230/H230*1000,0)</f>
        <v>5265</v>
      </c>
      <c r="E230" s="14">
        <f>ROUND(Q230/I230*1000,0)</f>
        <v>10572</v>
      </c>
      <c r="F230" s="15"/>
      <c r="G230" s="200">
        <f>[4]FCST!$D170</f>
        <v>1439249</v>
      </c>
      <c r="H230" s="200">
        <f>[4]FCST!$E170</f>
        <v>161022</v>
      </c>
      <c r="I230" s="200">
        <f>[4]FCST!$H170</f>
        <v>23349</v>
      </c>
      <c r="J230" s="15">
        <f t="shared" si="75"/>
        <v>2757052.2503486504</v>
      </c>
      <c r="K230" s="199">
        <f>'Cal Mo'!AE230+'Cal Mo'!AD230</f>
        <v>1414859</v>
      </c>
      <c r="L230" s="199">
        <f>'Cal Mo'!AF230</f>
        <v>847805.63252897095</v>
      </c>
      <c r="M230" s="199">
        <f>'Cal Mo'!AG230</f>
        <v>245385.04264318</v>
      </c>
      <c r="N230" s="15">
        <f>'Billing Mo'!AH230</f>
        <v>80035</v>
      </c>
      <c r="O230" s="199">
        <f t="shared" si="57"/>
        <v>165350.04264318</v>
      </c>
      <c r="P230" s="15">
        <f>'Cal Mo'!AJ230</f>
        <v>2158.5283158823599</v>
      </c>
      <c r="Q230" s="199">
        <f>'Cal Mo'!AK230</f>
        <v>246844.046860617</v>
      </c>
      <c r="R230" s="25"/>
      <c r="S230" s="15">
        <f>[1]RESID!$AB328/[1]RESID!$U328*1000</f>
        <v>909.88981058871673</v>
      </c>
      <c r="T230" s="25">
        <f t="shared" si="76"/>
        <v>983</v>
      </c>
      <c r="U230" s="145"/>
      <c r="V230" s="15">
        <f>[1]COML!$AB328/[1]COML!$J328*1000</f>
        <v>5608.6373290606252</v>
      </c>
      <c r="W230" s="25">
        <f t="shared" si="67"/>
        <v>5265</v>
      </c>
      <c r="X230" s="145"/>
      <c r="Y230" s="15">
        <f>[1]SPA!$AB328/[1]SPA!$F328*1000</f>
        <v>10712.808410212399</v>
      </c>
      <c r="Z230" s="25">
        <f t="shared" si="68"/>
        <v>10572</v>
      </c>
      <c r="AA230" s="145"/>
      <c r="AC230" s="7">
        <f>S230*G230/1000</f>
        <v>1309558</v>
      </c>
      <c r="AE230" s="199">
        <f>[5]RMWh!$I208</f>
        <v>19392920</v>
      </c>
      <c r="AF230" s="199">
        <f>[5]RMWh!$O208</f>
        <v>18936711</v>
      </c>
      <c r="AG230" s="112"/>
      <c r="AH230" s="14"/>
      <c r="AI230" s="15"/>
      <c r="AJ230" s="199">
        <f>[5]CMWh!$I208</f>
        <v>11882806</v>
      </c>
      <c r="AK230" s="199">
        <f>[5]CMWh!$O208</f>
        <v>11743713</v>
      </c>
      <c r="AL230" s="138"/>
      <c r="AM230" s="14"/>
      <c r="AN230" s="15"/>
      <c r="AO230" s="199">
        <f>[5]SPAMWh!$I208</f>
        <v>3227903</v>
      </c>
      <c r="AP230" s="199">
        <f>[5]SPAMWh!$O208</f>
        <v>3198335</v>
      </c>
      <c r="AQ230" s="138"/>
      <c r="AR230" s="14"/>
      <c r="AT230" s="14">
        <f t="shared" si="79"/>
        <v>13458.183119278005</v>
      </c>
      <c r="AU230" s="14">
        <f t="shared" si="79"/>
        <v>13141.585914593888</v>
      </c>
      <c r="AV230" s="14"/>
      <c r="AW230" s="14"/>
      <c r="AX230" s="14"/>
      <c r="AY230" s="14">
        <f t="shared" si="80"/>
        <v>73665.932385518274</v>
      </c>
      <c r="AZ230" s="14">
        <f t="shared" si="80"/>
        <v>72803.643164159366</v>
      </c>
      <c r="BA230" s="14"/>
      <c r="BB230" s="14"/>
      <c r="BC230" s="14"/>
      <c r="BD230" s="15">
        <f>SUM(TOTAL_PEF_C!O219:O230)</f>
        <v>2224622.3942891373</v>
      </c>
      <c r="BF230" s="15"/>
      <c r="BG230" s="14"/>
      <c r="BH230" s="14"/>
      <c r="BI230" s="15">
        <f>SUM('Billing Mo'!AH219:AH230)</f>
        <v>1082467</v>
      </c>
      <c r="BK230" s="15"/>
      <c r="BL230" s="14"/>
      <c r="BM230" s="14"/>
      <c r="BN230" s="199">
        <f>[5]TMWh!$I208</f>
        <v>37816416</v>
      </c>
      <c r="BO230" s="199">
        <f>[5]TMWh!$O208</f>
        <v>37191546</v>
      </c>
      <c r="BP230" s="145"/>
      <c r="BQ230" s="14"/>
      <c r="BR230" s="14"/>
      <c r="BS230" s="14">
        <f t="shared" si="81"/>
        <v>138430.65750820187</v>
      </c>
      <c r="BT230" s="14">
        <f t="shared" si="81"/>
        <v>137162.61516578871</v>
      </c>
      <c r="BU230" s="14"/>
      <c r="BV230" s="14"/>
      <c r="BW230" s="14"/>
      <c r="BX230" s="199">
        <f>[3]RC!$I208</f>
        <v>1440976.0833333333</v>
      </c>
      <c r="CC230" s="199">
        <f>[3]CC!$I208</f>
        <v>161306.66666666666</v>
      </c>
    </row>
    <row r="231" spans="1:81">
      <c r="A231" s="2">
        <v>2010</v>
      </c>
      <c r="B231" s="2">
        <v>1</v>
      </c>
      <c r="C231" s="14">
        <f t="shared" ref="C231:D246" si="82">ROUND(K231/G231*1000,0)</f>
        <v>1083</v>
      </c>
      <c r="D231" s="14">
        <f t="shared" si="82"/>
        <v>5230</v>
      </c>
      <c r="E231" s="14">
        <f t="shared" ref="E231:E294" si="83">ROUND(Q231/I231*1000,0)</f>
        <v>10274</v>
      </c>
      <c r="F231" s="15"/>
      <c r="G231" s="200">
        <f>[4]FCST!$D171</f>
        <v>1442215</v>
      </c>
      <c r="H231" s="200">
        <f>[4]FCST!$E171</f>
        <v>161016</v>
      </c>
      <c r="I231" s="200">
        <f>[4]FCST!$H171</f>
        <v>23463</v>
      </c>
      <c r="J231" s="15">
        <f t="shared" si="75"/>
        <v>2899279.1972362702</v>
      </c>
      <c r="K231" s="199">
        <f>'Cal Mo'!AE231+'Cal Mo'!AD231</f>
        <v>1562326</v>
      </c>
      <c r="L231" s="199">
        <f>'Cal Mo'!AF231</f>
        <v>842112.24998620804</v>
      </c>
      <c r="M231" s="199">
        <f>'Cal Mo'!AG231</f>
        <v>251648.95615267</v>
      </c>
      <c r="N231" s="15">
        <f>'Billing Mo'!AH231</f>
        <v>80009</v>
      </c>
      <c r="O231" s="199">
        <f t="shared" si="57"/>
        <v>171639.95615267</v>
      </c>
      <c r="P231" s="15">
        <f>'Cal Mo'!AJ231</f>
        <v>2135.8007533464101</v>
      </c>
      <c r="Q231" s="199">
        <f>'Cal Mo'!AK231</f>
        <v>241056.19034404599</v>
      </c>
      <c r="R231" s="25"/>
      <c r="S231" s="15">
        <f>[1]RESID!$AB329/[1]RESID!$U329*1000</f>
        <v>923.78598197910856</v>
      </c>
      <c r="T231" s="25">
        <f t="shared" si="76"/>
        <v>1083</v>
      </c>
      <c r="U231" s="145"/>
      <c r="V231" s="15">
        <f>[1]COML!$AB329/[1]COML!$J329*1000</f>
        <v>5496.7642967158545</v>
      </c>
      <c r="W231" s="25">
        <f t="shared" si="67"/>
        <v>5230</v>
      </c>
      <c r="X231" s="145"/>
      <c r="Y231" s="15">
        <f>[1]SPA!$AB329/[1]SPA!$F329*1000</f>
        <v>10869.770841394729</v>
      </c>
      <c r="Z231" s="25">
        <f t="shared" si="68"/>
        <v>10274</v>
      </c>
      <c r="AA231" s="145"/>
      <c r="AC231" s="7">
        <f t="shared" ref="AC231:AC274" si="84">S231*G231/1000</f>
        <v>1332298</v>
      </c>
      <c r="AE231" s="199">
        <f>[5]RMWh!$I209</f>
        <v>19856182</v>
      </c>
      <c r="AF231" s="199">
        <f>[5]RMWh!$O209</f>
        <v>18760455</v>
      </c>
      <c r="AG231" s="112"/>
      <c r="AH231" s="14"/>
      <c r="AI231" s="15"/>
      <c r="AJ231" s="199">
        <f>[5]CMWh!$I209</f>
        <v>11911077</v>
      </c>
      <c r="AK231" s="199">
        <f>[5]CMWh!$O209</f>
        <v>11742430</v>
      </c>
      <c r="AL231" s="138"/>
      <c r="AM231" s="14"/>
      <c r="AN231" s="15"/>
      <c r="AO231" s="199">
        <f>[5]SPAMWh!$I209</f>
        <v>3241172</v>
      </c>
      <c r="AP231" s="199">
        <f>[5]SPAMWh!$O209</f>
        <v>3207767</v>
      </c>
      <c r="AQ231" s="138"/>
      <c r="AR231" s="14"/>
      <c r="AT231" s="14">
        <f t="shared" si="79"/>
        <v>13780.900656008396</v>
      </c>
      <c r="AU231" s="14">
        <f t="shared" si="79"/>
        <v>13020.426918755882</v>
      </c>
      <c r="AV231" s="14"/>
      <c r="AW231" s="14"/>
      <c r="AX231" s="14"/>
      <c r="AY231" s="14">
        <f t="shared" si="80"/>
        <v>73875.887120491272</v>
      </c>
      <c r="AZ231" s="14">
        <f t="shared" si="80"/>
        <v>72829.890462488853</v>
      </c>
      <c r="BA231" s="14"/>
      <c r="BB231" s="14"/>
      <c r="BC231" s="14"/>
      <c r="BD231" s="15">
        <f>SUM(TOTAL_PEF_C!O220:O231)</f>
        <v>2206286.2898824783</v>
      </c>
      <c r="BF231" s="15"/>
      <c r="BG231" s="14"/>
      <c r="BH231" s="14"/>
      <c r="BI231" s="15">
        <f>SUM('Billing Mo'!AH220:AH231)</f>
        <v>1063232</v>
      </c>
      <c r="BK231" s="15"/>
      <c r="BL231" s="14"/>
      <c r="BM231" s="14"/>
      <c r="BN231" s="199">
        <f>[5]TMWh!$I209</f>
        <v>38296487</v>
      </c>
      <c r="BO231" s="199">
        <f>[5]TMWh!$O209</f>
        <v>36998708</v>
      </c>
      <c r="BP231" s="145"/>
      <c r="BQ231" s="14"/>
      <c r="BR231" s="14"/>
      <c r="BS231" s="14">
        <f t="shared" si="81"/>
        <v>138874.14083058696</v>
      </c>
      <c r="BT231" s="14">
        <f t="shared" si="81"/>
        <v>137442.84046317489</v>
      </c>
      <c r="BU231" s="14"/>
      <c r="BV231" s="14"/>
      <c r="BW231" s="14"/>
      <c r="BX231" s="199">
        <f>[3]RC!$I209</f>
        <v>1440847.9166666667</v>
      </c>
      <c r="CC231" s="199">
        <f>[3]CC!$I209</f>
        <v>161230.91666666666</v>
      </c>
    </row>
    <row r="232" spans="1:81">
      <c r="A232" s="2">
        <v>2010</v>
      </c>
      <c r="B232" s="2">
        <v>2</v>
      </c>
      <c r="C232" s="14">
        <f t="shared" si="82"/>
        <v>866</v>
      </c>
      <c r="D232" s="14">
        <f t="shared" si="82"/>
        <v>4732</v>
      </c>
      <c r="E232" s="14">
        <f t="shared" si="83"/>
        <v>10531</v>
      </c>
      <c r="F232" s="15"/>
      <c r="G232" s="200">
        <f>[4]FCST!$D172</f>
        <v>1444106</v>
      </c>
      <c r="H232" s="200">
        <f>[4]FCST!$E172</f>
        <v>161060</v>
      </c>
      <c r="I232" s="200">
        <f>[4]FCST!$H172</f>
        <v>23441</v>
      </c>
      <c r="J232" s="15">
        <f t="shared" si="75"/>
        <v>2503897.1269846568</v>
      </c>
      <c r="K232" s="199">
        <f>'Cal Mo'!AE232+'Cal Mo'!AD232</f>
        <v>1250033</v>
      </c>
      <c r="L232" s="199">
        <f>'Cal Mo'!AF232</f>
        <v>762156.00577298703</v>
      </c>
      <c r="M232" s="199">
        <f>'Cal Mo'!AG232</f>
        <v>242714.29002783101</v>
      </c>
      <c r="N232" s="15">
        <f>'Billing Mo'!AH232</f>
        <v>88375</v>
      </c>
      <c r="O232" s="199">
        <f t="shared" si="57"/>
        <v>154339.29002783101</v>
      </c>
      <c r="P232" s="15">
        <f>'Cal Mo'!AJ232</f>
        <v>2137.0289970398098</v>
      </c>
      <c r="Q232" s="199">
        <f>'Cal Mo'!AK232</f>
        <v>246856.802186799</v>
      </c>
      <c r="R232" s="25"/>
      <c r="S232" s="15">
        <f>[1]RESID!$AB330/[1]RESID!$U330*1000</f>
        <v>918.57315183234471</v>
      </c>
      <c r="T232" s="25">
        <f t="shared" si="76"/>
        <v>866</v>
      </c>
      <c r="U232" s="145"/>
      <c r="V232" s="15">
        <f>[1]COML!$AB330/[1]COML!$J330*1000</f>
        <v>5194.6231218179555</v>
      </c>
      <c r="W232" s="25">
        <f t="shared" si="67"/>
        <v>4732</v>
      </c>
      <c r="X232" s="145"/>
      <c r="Y232" s="15">
        <f>[1]SPA!$AB330/[1]SPA!$F330*1000</f>
        <v>10349.809556786704</v>
      </c>
      <c r="Z232" s="25">
        <f t="shared" si="68"/>
        <v>10531</v>
      </c>
      <c r="AA232" s="145"/>
      <c r="AC232" s="7">
        <f t="shared" si="84"/>
        <v>1326517</v>
      </c>
      <c r="AE232" s="199">
        <f>[5]RMWh!$I210</f>
        <v>19913807</v>
      </c>
      <c r="AF232" s="199">
        <f>[5]RMWh!$O210</f>
        <v>18746313</v>
      </c>
      <c r="AG232" s="112"/>
      <c r="AH232" s="14"/>
      <c r="AI232" s="15"/>
      <c r="AJ232" s="199">
        <f>[5]CMWh!$I210</f>
        <v>11929106</v>
      </c>
      <c r="AK232" s="199">
        <f>[5]CMWh!$O210</f>
        <v>11765268</v>
      </c>
      <c r="AL232" s="138"/>
      <c r="AM232" s="14"/>
      <c r="AN232" s="15"/>
      <c r="AO232" s="199">
        <f>[5]SPAMWh!$I210</f>
        <v>3232142</v>
      </c>
      <c r="AP232" s="199">
        <f>[5]SPAMWh!$O210</f>
        <v>3201098</v>
      </c>
      <c r="AQ232" s="138"/>
      <c r="AR232" s="14"/>
      <c r="AT232" s="14">
        <f t="shared" si="79"/>
        <v>13821.548366431442</v>
      </c>
      <c r="AU232" s="14">
        <f t="shared" si="79"/>
        <v>13011.227427370492</v>
      </c>
      <c r="AV232" s="14"/>
      <c r="AW232" s="14"/>
      <c r="AX232" s="14"/>
      <c r="AY232" s="14">
        <f t="shared" si="80"/>
        <v>74014.180392838141</v>
      </c>
      <c r="AZ232" s="14">
        <f t="shared" si="80"/>
        <v>72997.646942032879</v>
      </c>
      <c r="BA232" s="14"/>
      <c r="BB232" s="14"/>
      <c r="BC232" s="14"/>
      <c r="BD232" s="15">
        <f>SUM(TOTAL_PEF_C!O221:O232)</f>
        <v>2195019.9622654608</v>
      </c>
      <c r="BF232" s="15"/>
      <c r="BG232" s="14"/>
      <c r="BH232" s="14"/>
      <c r="BI232" s="15">
        <f>SUM('Billing Mo'!AH221:AH232)</f>
        <v>1074231</v>
      </c>
      <c r="BK232" s="15"/>
      <c r="BL232" s="14"/>
      <c r="BM232" s="14"/>
      <c r="BN232" s="199">
        <f>[5]TMWh!$I210</f>
        <v>38364973</v>
      </c>
      <c r="BO232" s="199">
        <f>[5]TMWh!$O210</f>
        <v>37002597</v>
      </c>
      <c r="BP232" s="145"/>
      <c r="BQ232" s="14"/>
      <c r="BR232" s="14"/>
      <c r="BS232" s="14">
        <f t="shared" si="81"/>
        <v>138363.72392683997</v>
      </c>
      <c r="BT232" s="14">
        <f t="shared" si="81"/>
        <v>137034.77134815228</v>
      </c>
      <c r="BU232" s="14"/>
      <c r="BV232" s="14"/>
      <c r="BW232" s="14"/>
      <c r="BX232" s="199">
        <f>[3]RC!$I210</f>
        <v>1440779.75</v>
      </c>
      <c r="CC232" s="199">
        <f>[3]CC!$I210</f>
        <v>161173.25</v>
      </c>
    </row>
    <row r="233" spans="1:81">
      <c r="A233" s="2">
        <v>2010</v>
      </c>
      <c r="B233" s="2">
        <v>3</v>
      </c>
      <c r="C233" s="14">
        <f t="shared" si="82"/>
        <v>880</v>
      </c>
      <c r="D233" s="14">
        <f t="shared" si="82"/>
        <v>5489</v>
      </c>
      <c r="E233" s="14">
        <f t="shared" si="83"/>
        <v>10383</v>
      </c>
      <c r="F233" s="15"/>
      <c r="G233" s="200">
        <f>[4]FCST!$D173</f>
        <v>1445891</v>
      </c>
      <c r="H233" s="200">
        <f>[4]FCST!$E173</f>
        <v>161282</v>
      </c>
      <c r="I233" s="200">
        <f>[4]FCST!$H173</f>
        <v>23504</v>
      </c>
      <c r="J233" s="15">
        <f t="shared" si="75"/>
        <v>2683688.1183383632</v>
      </c>
      <c r="K233" s="199">
        <f>'Cal Mo'!AE233+'Cal Mo'!AD233</f>
        <v>1272004</v>
      </c>
      <c r="L233" s="199">
        <f>'Cal Mo'!AF233</f>
        <v>885274.20599915704</v>
      </c>
      <c r="M233" s="199">
        <f>'Cal Mo'!AG233</f>
        <v>280225.723111409</v>
      </c>
      <c r="N233" s="15">
        <f>'Billing Mo'!AH233</f>
        <v>95074</v>
      </c>
      <c r="O233" s="199">
        <f t="shared" si="57"/>
        <v>185151.723111409</v>
      </c>
      <c r="P233" s="15">
        <f>'Cal Mo'!AJ233</f>
        <v>2148.2023663351201</v>
      </c>
      <c r="Q233" s="199">
        <f>'Cal Mo'!AK233</f>
        <v>244035.98686146201</v>
      </c>
      <c r="R233" s="25"/>
      <c r="S233" s="15">
        <f>[1]RESID!$AB331/[1]RESID!$U331*1000</f>
        <v>823.49015243887675</v>
      </c>
      <c r="T233" s="25">
        <f t="shared" si="76"/>
        <v>880</v>
      </c>
      <c r="U233" s="145"/>
      <c r="V233" s="15">
        <f>[1]COML!$AB331/[1]COML!$J331*1000</f>
        <v>5283.3174191788294</v>
      </c>
      <c r="W233" s="25">
        <f t="shared" si="67"/>
        <v>5489</v>
      </c>
      <c r="X233" s="145"/>
      <c r="Y233" s="15">
        <f>[1]SPA!$AB331/[1]SPA!$F331*1000</f>
        <v>10029.816224399679</v>
      </c>
      <c r="Z233" s="25">
        <f t="shared" si="68"/>
        <v>10383</v>
      </c>
      <c r="AA233" s="145"/>
      <c r="AC233" s="7">
        <f t="shared" si="84"/>
        <v>1190677</v>
      </c>
      <c r="AE233" s="199">
        <f>[5]RMWh!$I211</f>
        <v>20236148</v>
      </c>
      <c r="AF233" s="199">
        <f>[5]RMWh!$O211</f>
        <v>18691598</v>
      </c>
      <c r="AG233" s="112"/>
      <c r="AH233" s="14"/>
      <c r="AI233" s="15"/>
      <c r="AJ233" s="199">
        <f>[5]CMWh!$I211</f>
        <v>11918357</v>
      </c>
      <c r="AK233" s="199">
        <f>[5]CMWh!$O211</f>
        <v>11765297</v>
      </c>
      <c r="AL233" s="138"/>
      <c r="AM233" s="14"/>
      <c r="AN233" s="15"/>
      <c r="AO233" s="199">
        <f>[5]SPAMWh!$I211</f>
        <v>3228558</v>
      </c>
      <c r="AP233" s="199">
        <f>[5]SPAMWh!$O211</f>
        <v>3200104</v>
      </c>
      <c r="AQ233" s="138"/>
      <c r="AR233" s="14"/>
      <c r="AT233" s="14">
        <f t="shared" si="79"/>
        <v>14045.150845801876</v>
      </c>
      <c r="AU233" s="14">
        <f t="shared" si="79"/>
        <v>12973.136659165009</v>
      </c>
      <c r="AV233" s="14"/>
      <c r="AW233" s="14"/>
      <c r="AX233" s="14"/>
      <c r="AY233" s="14">
        <f t="shared" si="80"/>
        <v>73959.495595379994</v>
      </c>
      <c r="AZ233" s="14">
        <f t="shared" si="80"/>
        <v>73009.680080051083</v>
      </c>
      <c r="BA233" s="14"/>
      <c r="BB233" s="14"/>
      <c r="BC233" s="14"/>
      <c r="BD233" s="15">
        <f>SUM(TOTAL_PEF_C!O222:O233)</f>
        <v>2186932.5846225894</v>
      </c>
      <c r="BF233" s="15"/>
      <c r="BG233" s="14"/>
      <c r="BH233" s="14"/>
      <c r="BI233" s="15">
        <f>SUM('Billing Mo'!AH222:AH233)</f>
        <v>1077831</v>
      </c>
      <c r="BK233" s="15"/>
      <c r="BL233" s="14"/>
      <c r="BM233" s="14"/>
      <c r="BN233" s="199">
        <f>[5]TMWh!$I211</f>
        <v>38668175</v>
      </c>
      <c r="BO233" s="199">
        <f>[5]TMWh!$O211</f>
        <v>36942111</v>
      </c>
      <c r="BP233" s="145"/>
      <c r="BQ233" s="14"/>
      <c r="BR233" s="14"/>
      <c r="BS233" s="14">
        <f t="shared" si="81"/>
        <v>138111.26558723504</v>
      </c>
      <c r="BT233" s="14">
        <f t="shared" si="81"/>
        <v>136894.060274207</v>
      </c>
      <c r="BU233" s="14"/>
      <c r="BV233" s="14"/>
      <c r="BW233" s="25">
        <f t="shared" ref="BW233:BW262" si="85">BT233-BT221</f>
        <v>-3979.9274651406158</v>
      </c>
      <c r="BX233" s="199">
        <f>[3]RC!$I211</f>
        <v>1440792.5</v>
      </c>
      <c r="CC233" s="199">
        <f>[3]CC!$I211</f>
        <v>161147.08333333334</v>
      </c>
    </row>
    <row r="234" spans="1:81">
      <c r="A234" s="2">
        <v>2010</v>
      </c>
      <c r="B234" s="2">
        <v>4</v>
      </c>
      <c r="C234" s="14">
        <f t="shared" si="82"/>
        <v>886</v>
      </c>
      <c r="D234" s="14">
        <f t="shared" si="82"/>
        <v>5789</v>
      </c>
      <c r="E234" s="14">
        <f t="shared" si="83"/>
        <v>10733</v>
      </c>
      <c r="F234" s="15"/>
      <c r="G234" s="200">
        <f>[4]FCST!$D174</f>
        <v>1445769</v>
      </c>
      <c r="H234" s="200">
        <f>[4]FCST!$E174</f>
        <v>161453</v>
      </c>
      <c r="I234" s="200">
        <f>[4]FCST!$H174</f>
        <v>23509</v>
      </c>
      <c r="J234" s="15">
        <f t="shared" si="75"/>
        <v>2753661.8791411528</v>
      </c>
      <c r="K234" s="199">
        <f>'Cal Mo'!AE234+'Cal Mo'!AD234</f>
        <v>1281509</v>
      </c>
      <c r="L234" s="199">
        <f>'Cal Mo'!AF234</f>
        <v>934696.45786958304</v>
      </c>
      <c r="M234" s="199">
        <f>'Cal Mo'!AG234</f>
        <v>283018.87578703999</v>
      </c>
      <c r="N234" s="15">
        <f>'Billing Mo'!AH234</f>
        <v>109581</v>
      </c>
      <c r="O234" s="199">
        <f t="shared" si="57"/>
        <v>173437.87578703999</v>
      </c>
      <c r="P234" s="15">
        <f>'Cal Mo'!AJ234</f>
        <v>2126.3252697148</v>
      </c>
      <c r="Q234" s="199">
        <f>'Cal Mo'!AK234</f>
        <v>252311.220214815</v>
      </c>
      <c r="R234" s="25"/>
      <c r="S234" s="15">
        <f>[1]RESID!$AB332/[1]RESID!$U332*1000</f>
        <v>905.75257873145711</v>
      </c>
      <c r="T234" s="25">
        <f t="shared" si="76"/>
        <v>886</v>
      </c>
      <c r="U234" s="145"/>
      <c r="V234" s="15">
        <f>[1]COML!$AB332/[1]COML!$J332*1000</f>
        <v>5657.0085411853606</v>
      </c>
      <c r="W234" s="25">
        <f t="shared" si="67"/>
        <v>5789</v>
      </c>
      <c r="X234" s="145"/>
      <c r="Y234" s="15">
        <f>[1]SPA!$AB332/[1]SPA!$F332*1000</f>
        <v>10734.019570466387</v>
      </c>
      <c r="Z234" s="25">
        <f t="shared" si="68"/>
        <v>10733</v>
      </c>
      <c r="AA234" s="145"/>
      <c r="AC234" s="7">
        <f t="shared" si="84"/>
        <v>1309509</v>
      </c>
      <c r="AE234" s="199">
        <f>[5]RMWh!$I212</f>
        <v>20213822</v>
      </c>
      <c r="AF234" s="199">
        <f>[5]RMWh!$O212</f>
        <v>18749838</v>
      </c>
      <c r="AG234" s="112"/>
      <c r="AH234" s="14"/>
      <c r="AI234" s="15"/>
      <c r="AJ234" s="199">
        <f>[5]CMWh!$I212</f>
        <v>11867863</v>
      </c>
      <c r="AK234" s="199">
        <f>[5]CMWh!$O212</f>
        <v>11778074</v>
      </c>
      <c r="AL234" s="138"/>
      <c r="AM234" s="14"/>
      <c r="AN234" s="15"/>
      <c r="AO234" s="199">
        <f>[5]SPAMWh!$I212</f>
        <v>3223573</v>
      </c>
      <c r="AP234" s="199">
        <f>[5]SPAMWh!$O212</f>
        <v>3205809</v>
      </c>
      <c r="AQ234" s="138"/>
      <c r="AR234" s="14"/>
      <c r="AT234" s="14">
        <f t="shared" si="79"/>
        <v>14027.673103205867</v>
      </c>
      <c r="AU234" s="14">
        <f t="shared" si="79"/>
        <v>13011.720307127831</v>
      </c>
      <c r="AV234" s="14"/>
      <c r="AW234" s="14"/>
      <c r="AX234" s="14"/>
      <c r="AY234" s="14">
        <f t="shared" si="80"/>
        <v>73637.814997435344</v>
      </c>
      <c r="AZ234" s="14">
        <f t="shared" si="80"/>
        <v>73080.691463838375</v>
      </c>
      <c r="BA234" s="14"/>
      <c r="BB234" s="14"/>
      <c r="BC234" s="14"/>
      <c r="BD234" s="15">
        <f>SUM(TOTAL_PEF_C!O223:O234)</f>
        <v>2179005.5099395597</v>
      </c>
      <c r="BF234" s="15"/>
      <c r="BG234" s="14"/>
      <c r="BH234" s="14"/>
      <c r="BI234" s="15">
        <f>SUM('Billing Mo'!AH223:AH234)</f>
        <v>1092144</v>
      </c>
      <c r="BK234" s="15"/>
      <c r="BL234" s="14"/>
      <c r="BM234" s="14"/>
      <c r="BN234" s="199">
        <f>[5]TMWh!$I212</f>
        <v>38601080</v>
      </c>
      <c r="BO234" s="199">
        <f>[5]TMWh!$O212</f>
        <v>37029543</v>
      </c>
      <c r="BP234" s="145"/>
      <c r="BQ234" s="14"/>
      <c r="BR234" s="14"/>
      <c r="BS234" s="14">
        <f t="shared" si="81"/>
        <v>137798.78882872616</v>
      </c>
      <c r="BT234" s="14">
        <f t="shared" si="81"/>
        <v>137039.42718723282</v>
      </c>
      <c r="BU234" s="14"/>
      <c r="BV234" s="14"/>
      <c r="BW234" s="25">
        <f t="shared" si="85"/>
        <v>-3239.7266259710887</v>
      </c>
      <c r="BX234" s="199">
        <f>[3]RC!$I212</f>
        <v>1440996.0833333333</v>
      </c>
      <c r="CC234" s="199">
        <f>[3]CC!$I212</f>
        <v>161165.33333333334</v>
      </c>
    </row>
    <row r="235" spans="1:81">
      <c r="A235" s="2">
        <v>2010</v>
      </c>
      <c r="B235" s="2">
        <v>5</v>
      </c>
      <c r="C235" s="14">
        <f t="shared" si="82"/>
        <v>1182</v>
      </c>
      <c r="D235" s="14">
        <f t="shared" si="82"/>
        <v>6717</v>
      </c>
      <c r="E235" s="14">
        <f t="shared" si="83"/>
        <v>12668</v>
      </c>
      <c r="F235" s="15"/>
      <c r="G235" s="200">
        <f>[4]FCST!$D175</f>
        <v>1444735</v>
      </c>
      <c r="H235" s="200">
        <f>[4]FCST!$E175</f>
        <v>161480</v>
      </c>
      <c r="I235" s="200">
        <f>[4]FCST!$H175</f>
        <v>23528</v>
      </c>
      <c r="J235" s="15">
        <f t="shared" si="75"/>
        <v>3369311.411956287</v>
      </c>
      <c r="K235" s="199">
        <f>'Cal Mo'!AE235+'Cal Mo'!AD235</f>
        <v>1707828</v>
      </c>
      <c r="L235" s="199">
        <f>'Cal Mo'!AF235</f>
        <v>1084678.70073961</v>
      </c>
      <c r="M235" s="199">
        <f>'Cal Mo'!AG235</f>
        <v>276618.014762384</v>
      </c>
      <c r="N235" s="15">
        <f>'Billing Mo'!AH235</f>
        <v>90406</v>
      </c>
      <c r="O235" s="199">
        <f t="shared" si="57"/>
        <v>186212.014762384</v>
      </c>
      <c r="P235" s="15">
        <f>'Cal Mo'!AJ235</f>
        <v>2126.4752697148001</v>
      </c>
      <c r="Q235" s="199">
        <f>'Cal Mo'!AK235</f>
        <v>298060.22118457803</v>
      </c>
      <c r="R235" s="25"/>
      <c r="S235" s="15">
        <f>[1]RESID!$AB333/[1]RESID!$U333*1000</f>
        <v>968.6593043014808</v>
      </c>
      <c r="T235" s="25">
        <f t="shared" si="76"/>
        <v>1182</v>
      </c>
      <c r="U235" s="145"/>
      <c r="V235" s="15">
        <f>[1]COML!$AB333/[1]COML!$J333*1000</f>
        <v>5806.818181818182</v>
      </c>
      <c r="W235" s="25">
        <f t="shared" si="67"/>
        <v>6717</v>
      </c>
      <c r="X235" s="145"/>
      <c r="Y235" s="15">
        <f>[1]SPA!$AB333/[1]SPA!$F333*1000</f>
        <v>11239.666238767652</v>
      </c>
      <c r="Z235" s="25">
        <f t="shared" si="68"/>
        <v>12668</v>
      </c>
      <c r="AA235" s="145"/>
      <c r="AC235" s="7">
        <f t="shared" si="84"/>
        <v>1399455.9999999998</v>
      </c>
      <c r="AE235" s="199">
        <f>[5]RMWh!$I213</f>
        <v>20193405</v>
      </c>
      <c r="AF235" s="199">
        <f>[5]RMWh!$O213</f>
        <v>18774846</v>
      </c>
      <c r="AG235" s="112"/>
      <c r="AH235" s="14"/>
      <c r="AI235" s="15"/>
      <c r="AJ235" s="199">
        <f>[5]CMWh!$I213</f>
        <v>11849321</v>
      </c>
      <c r="AK235" s="199">
        <f>[5]CMWh!$O213</f>
        <v>11770091</v>
      </c>
      <c r="AL235" s="138"/>
      <c r="AM235" s="14"/>
      <c r="AN235" s="15"/>
      <c r="AO235" s="199">
        <f>[5]SPAMWh!$I213</f>
        <v>3225352</v>
      </c>
      <c r="AP235" s="199">
        <f>[5]SPAMWh!$O213</f>
        <v>3210750</v>
      </c>
      <c r="AQ235" s="138"/>
      <c r="AR235" s="14"/>
      <c r="AT235" s="14">
        <f t="shared" si="79"/>
        <v>14011.101989613364</v>
      </c>
      <c r="AU235" s="14">
        <f t="shared" si="79"/>
        <v>13026.841295229036</v>
      </c>
      <c r="AV235" s="14"/>
      <c r="AW235" s="14"/>
      <c r="AX235" s="14"/>
      <c r="AY235" s="14">
        <f t="shared" si="80"/>
        <v>73512.844546580178</v>
      </c>
      <c r="AZ235" s="14">
        <f t="shared" si="80"/>
        <v>73021.303919617218</v>
      </c>
      <c r="BA235" s="14"/>
      <c r="BB235" s="14"/>
      <c r="BC235" s="14"/>
      <c r="BD235" s="15">
        <f>SUM(TOTAL_PEF_C!O224:O235)</f>
        <v>2173341.3147519804</v>
      </c>
      <c r="BF235" s="15"/>
      <c r="BG235" s="14"/>
      <c r="BH235" s="14"/>
      <c r="BI235" s="15">
        <f>SUM('Billing Mo'!AH224:AH235)</f>
        <v>1094342</v>
      </c>
      <c r="BK235" s="15"/>
      <c r="BL235" s="14"/>
      <c r="BM235" s="14"/>
      <c r="BN235" s="199">
        <f>[5]TMWh!$I213</f>
        <v>38582389</v>
      </c>
      <c r="BO235" s="199">
        <f>[5]TMWh!$O213</f>
        <v>37069998</v>
      </c>
      <c r="BP235" s="145"/>
      <c r="BQ235" s="14"/>
      <c r="BR235" s="14"/>
      <c r="BS235" s="14">
        <f t="shared" si="81"/>
        <v>137803.16592253957</v>
      </c>
      <c r="BT235" s="14">
        <f t="shared" si="81"/>
        <v>137179.29546474118</v>
      </c>
      <c r="BU235" s="14"/>
      <c r="BV235" s="14"/>
      <c r="BW235" s="25">
        <f t="shared" si="85"/>
        <v>-2343.954872337461</v>
      </c>
      <c r="BX235" s="199">
        <f>[3]RC!$I213</f>
        <v>1441243.1666666667</v>
      </c>
      <c r="CC235" s="199">
        <f>[3]CC!$I213</f>
        <v>161187.08333333334</v>
      </c>
    </row>
    <row r="236" spans="1:81">
      <c r="A236" s="2">
        <v>2010</v>
      </c>
      <c r="B236" s="2">
        <v>6</v>
      </c>
      <c r="C236" s="14">
        <f t="shared" si="82"/>
        <v>1338</v>
      </c>
      <c r="D236" s="14">
        <f t="shared" si="82"/>
        <v>6691</v>
      </c>
      <c r="E236" s="14">
        <f t="shared" si="83"/>
        <v>12688</v>
      </c>
      <c r="F236" s="15"/>
      <c r="G236" s="200">
        <f>[4]FCST!$D176</f>
        <v>1445527</v>
      </c>
      <c r="H236" s="200">
        <f>[4]FCST!$E176</f>
        <v>161294</v>
      </c>
      <c r="I236" s="200">
        <f>[4]FCST!$H176</f>
        <v>23525</v>
      </c>
      <c r="J236" s="15">
        <f t="shared" si="75"/>
        <v>3589000.9913315075</v>
      </c>
      <c r="K236" s="199">
        <f>'Cal Mo'!AE236+'Cal Mo'!AD236</f>
        <v>1933911</v>
      </c>
      <c r="L236" s="199">
        <f>'Cal Mo'!AF236</f>
        <v>1079243.2477349101</v>
      </c>
      <c r="M236" s="199">
        <f>'Cal Mo'!AG236</f>
        <v>275220.62897287699</v>
      </c>
      <c r="N236" s="15">
        <f>'Billing Mo'!AH236</f>
        <v>90638</v>
      </c>
      <c r="O236" s="199">
        <f t="shared" ref="O236:O274" si="86">M236-N236</f>
        <v>184582.62897287699</v>
      </c>
      <c r="P236" s="15">
        <f>'Cal Mo'!AJ236</f>
        <v>2136.24244724956</v>
      </c>
      <c r="Q236" s="199">
        <f>'Cal Mo'!AK236</f>
        <v>298489.87217647099</v>
      </c>
      <c r="R236" s="25"/>
      <c r="S236" s="15">
        <f>[1]RESID!$AB334/[1]RESID!$U334*1000</f>
        <v>1190.8743316451371</v>
      </c>
      <c r="T236" s="25">
        <f t="shared" si="76"/>
        <v>1338</v>
      </c>
      <c r="U236" s="145"/>
      <c r="V236" s="15">
        <f>[1]COML!$AB334/[1]COML!$J334*1000</f>
        <v>6681.4574627698494</v>
      </c>
      <c r="W236" s="25">
        <f t="shared" si="67"/>
        <v>6691</v>
      </c>
      <c r="X236" s="145"/>
      <c r="Y236" s="15">
        <f>[1]SPA!$AB334/[1]SPA!$F334*1000</f>
        <v>12573.486421217642</v>
      </c>
      <c r="Z236" s="25">
        <f t="shared" si="68"/>
        <v>12688</v>
      </c>
      <c r="AA236" s="145"/>
      <c r="AC236" s="7">
        <f t="shared" si="84"/>
        <v>1721441</v>
      </c>
      <c r="AE236" s="199">
        <f>[5]RMWh!$I214</f>
        <v>20309015</v>
      </c>
      <c r="AF236" s="199">
        <f>[5]RMWh!$O214</f>
        <v>18693348</v>
      </c>
      <c r="AG236" s="112"/>
      <c r="AH236" s="14"/>
      <c r="AI236" s="15"/>
      <c r="AJ236" s="199">
        <f>[5]CMWh!$I214</f>
        <v>11901175</v>
      </c>
      <c r="AK236" s="199">
        <f>[5]CMWh!$O214</f>
        <v>11775890</v>
      </c>
      <c r="AL236" s="138"/>
      <c r="AM236" s="14"/>
      <c r="AN236" s="15"/>
      <c r="AO236" s="199">
        <f>[5]SPAMWh!$I214</f>
        <v>3249525</v>
      </c>
      <c r="AP236" s="199">
        <f>[5]SPAMWh!$O214</f>
        <v>3221017</v>
      </c>
      <c r="AQ236" s="138"/>
      <c r="AR236" s="14"/>
      <c r="AT236" s="14">
        <f t="shared" ref="AT236:AU251" si="87">AE236/AVERAGE($G225:$G236)*1000</f>
        <v>14087.15686323246</v>
      </c>
      <c r="AU236" s="14">
        <f t="shared" si="87"/>
        <v>12966.464674677369</v>
      </c>
      <c r="AV236" s="14"/>
      <c r="AW236" s="14"/>
      <c r="AX236" s="14"/>
      <c r="AY236" s="14">
        <f t="shared" si="80"/>
        <v>73832.636697091191</v>
      </c>
      <c r="AZ236" s="14">
        <f t="shared" si="80"/>
        <v>73055.392274704747</v>
      </c>
      <c r="BA236" s="14"/>
      <c r="BB236" s="14"/>
      <c r="BC236" s="14"/>
      <c r="BD236" s="15">
        <f>SUM(TOTAL_PEF_C!O225:O236)</f>
        <v>2179139.466365431</v>
      </c>
      <c r="BF236" s="15"/>
      <c r="BG236" s="14"/>
      <c r="BH236" s="14"/>
      <c r="BI236" s="15">
        <f>SUM('Billing Mo'!AH225:AH236)</f>
        <v>1094242</v>
      </c>
      <c r="BK236" s="15"/>
      <c r="BL236" s="14"/>
      <c r="BM236" s="14"/>
      <c r="BN236" s="199">
        <f>[5]TMWh!$I214</f>
        <v>38779302</v>
      </c>
      <c r="BO236" s="199">
        <f>[5]TMWh!$O214</f>
        <v>37009842</v>
      </c>
      <c r="BP236" s="145"/>
      <c r="BQ236" s="14"/>
      <c r="BR236" s="14"/>
      <c r="BS236" s="14">
        <f t="shared" si="81"/>
        <v>138740.1266633459</v>
      </c>
      <c r="BT236" s="14">
        <f t="shared" si="81"/>
        <v>137522.96306838398</v>
      </c>
      <c r="BU236" s="14"/>
      <c r="BV236" s="14"/>
      <c r="BW236" s="25">
        <f t="shared" si="85"/>
        <v>-2759.5720761089178</v>
      </c>
      <c r="BX236" s="199">
        <f>[3]RC!$I214</f>
        <v>1441668.8333333333</v>
      </c>
      <c r="CC236" s="199">
        <f>[3]CC!$I214</f>
        <v>161191.25</v>
      </c>
    </row>
    <row r="237" spans="1:81">
      <c r="A237" s="2">
        <v>2010</v>
      </c>
      <c r="B237" s="2">
        <v>7</v>
      </c>
      <c r="C237" s="14">
        <f t="shared" si="82"/>
        <v>1386</v>
      </c>
      <c r="D237" s="14">
        <f t="shared" si="82"/>
        <v>6949</v>
      </c>
      <c r="E237" s="14">
        <f t="shared" si="83"/>
        <v>12314</v>
      </c>
      <c r="F237" s="15"/>
      <c r="G237" s="200">
        <f>[4]FCST!$D177</f>
        <v>1445544</v>
      </c>
      <c r="H237" s="200">
        <f>[4]FCST!$E177</f>
        <v>161445</v>
      </c>
      <c r="I237" s="200">
        <f>[4]FCST!$H177</f>
        <v>23451</v>
      </c>
      <c r="J237" s="15">
        <f t="shared" si="75"/>
        <v>3690113.6387520479</v>
      </c>
      <c r="K237" s="199">
        <f>'Cal Mo'!AE237+'Cal Mo'!AD237</f>
        <v>2003036</v>
      </c>
      <c r="L237" s="199">
        <f>'Cal Mo'!AF237</f>
        <v>1121883.82470854</v>
      </c>
      <c r="M237" s="199">
        <f>'Cal Mo'!AG237</f>
        <v>274288.54206123704</v>
      </c>
      <c r="N237" s="15">
        <f>'Billing Mo'!AH237</f>
        <v>82588</v>
      </c>
      <c r="O237" s="199">
        <f t="shared" si="86"/>
        <v>191700.54206123704</v>
      </c>
      <c r="P237" s="15">
        <f>'Cal Mo'!AJ237</f>
        <v>2139.3709061847899</v>
      </c>
      <c r="Q237" s="199">
        <f>'Cal Mo'!AK237</f>
        <v>288765.90107608598</v>
      </c>
      <c r="R237" s="25"/>
      <c r="S237" s="15">
        <f>[1]RESID!$AB335/[1]RESID!$U335*1000</f>
        <v>1321.781972738291</v>
      </c>
      <c r="T237" s="25">
        <f t="shared" si="76"/>
        <v>1386</v>
      </c>
      <c r="U237" s="145"/>
      <c r="V237" s="15">
        <f>[1]COML!$AB335/[1]COML!$J335*1000</f>
        <v>6901.0498931524671</v>
      </c>
      <c r="W237" s="25">
        <f t="shared" si="67"/>
        <v>6949</v>
      </c>
      <c r="X237" s="145"/>
      <c r="Y237" s="15">
        <f>[1]SPA!$AB335/[1]SPA!$F335*1000</f>
        <v>11754.168815540657</v>
      </c>
      <c r="Z237" s="25">
        <f t="shared" si="68"/>
        <v>12314</v>
      </c>
      <c r="AA237" s="145"/>
      <c r="AC237" s="7">
        <f t="shared" si="84"/>
        <v>1910694</v>
      </c>
      <c r="AE237" s="199">
        <f>[5]RMWh!$I215</f>
        <v>20344941</v>
      </c>
      <c r="AF237" s="199">
        <f>[5]RMWh!$O215</f>
        <v>18624355</v>
      </c>
      <c r="AG237" s="112"/>
      <c r="AH237" s="14"/>
      <c r="AI237" s="15"/>
      <c r="AJ237" s="199">
        <f>[5]CMWh!$I215</f>
        <v>11908356</v>
      </c>
      <c r="AK237" s="199">
        <f>[5]CMWh!$O215</f>
        <v>11761472</v>
      </c>
      <c r="AL237" s="138"/>
      <c r="AM237" s="14"/>
      <c r="AN237" s="15"/>
      <c r="AO237" s="199">
        <f>[5]SPAMWh!$I215</f>
        <v>3253496</v>
      </c>
      <c r="AP237" s="199">
        <f>[5]SPAMWh!$O215</f>
        <v>3219202</v>
      </c>
      <c r="AQ237" s="138"/>
      <c r="AR237" s="14"/>
      <c r="AT237" s="14">
        <f t="shared" si="87"/>
        <v>14107.548323000346</v>
      </c>
      <c r="AU237" s="14">
        <f t="shared" si="87"/>
        <v>12914.463017966635</v>
      </c>
      <c r="AV237" s="14"/>
      <c r="AW237" s="14"/>
      <c r="AX237" s="14"/>
      <c r="AY237" s="14">
        <f t="shared" si="80"/>
        <v>73867.066413034481</v>
      </c>
      <c r="AZ237" s="14">
        <f t="shared" si="80"/>
        <v>72955.950707137526</v>
      </c>
      <c r="BA237" s="14"/>
      <c r="BB237" s="14"/>
      <c r="BC237" s="14"/>
      <c r="BD237" s="15">
        <f>SUM(TOTAL_PEF_C!O226:O237)</f>
        <v>2176033.457732188</v>
      </c>
      <c r="BF237" s="15"/>
      <c r="BG237" s="14"/>
      <c r="BH237" s="14"/>
      <c r="BI237" s="15">
        <f>SUM('Billing Mo'!AH226:AH237)</f>
        <v>1083319</v>
      </c>
      <c r="BK237" s="15"/>
      <c r="BL237" s="14"/>
      <c r="BM237" s="14"/>
      <c r="BN237" s="199">
        <f>[5]TMWh!$I215</f>
        <v>38839216</v>
      </c>
      <c r="BO237" s="199">
        <f>[5]TMWh!$O215</f>
        <v>36937452</v>
      </c>
      <c r="BP237" s="145"/>
      <c r="BQ237" s="14"/>
      <c r="BR237" s="14"/>
      <c r="BS237" s="14">
        <f t="shared" si="81"/>
        <v>138832.61265361856</v>
      </c>
      <c r="BT237" s="14">
        <f t="shared" si="81"/>
        <v>137369.22507965405</v>
      </c>
      <c r="BU237" s="14"/>
      <c r="BV237" s="14"/>
      <c r="BW237" s="25">
        <f t="shared" si="85"/>
        <v>-2501.7843277039356</v>
      </c>
      <c r="BX237" s="199">
        <f>[3]RC!$I215</f>
        <v>1442131.5833333333</v>
      </c>
      <c r="CC237" s="199">
        <f>[3]CC!$I215</f>
        <v>161213.33333333334</v>
      </c>
    </row>
    <row r="238" spans="1:81">
      <c r="A238" s="2">
        <v>2010</v>
      </c>
      <c r="B238" s="2">
        <v>8</v>
      </c>
      <c r="C238" s="14">
        <f t="shared" si="82"/>
        <v>1381</v>
      </c>
      <c r="D238" s="14">
        <f t="shared" si="82"/>
        <v>6979</v>
      </c>
      <c r="E238" s="14">
        <f t="shared" si="83"/>
        <v>12534</v>
      </c>
      <c r="F238" s="15"/>
      <c r="G238" s="200">
        <f>[4]FCST!$D178</f>
        <v>1445607</v>
      </c>
      <c r="H238" s="200">
        <f>[4]FCST!$E178</f>
        <v>161504</v>
      </c>
      <c r="I238" s="200">
        <f>[4]FCST!$H178</f>
        <v>23546</v>
      </c>
      <c r="J238" s="15">
        <f t="shared" si="75"/>
        <v>3700330.1814109511</v>
      </c>
      <c r="K238" s="199">
        <f>'Cal Mo'!AE238+'Cal Mo'!AD238</f>
        <v>1996506</v>
      </c>
      <c r="L238" s="199">
        <f>'Cal Mo'!AF238</f>
        <v>1127204.5038971801</v>
      </c>
      <c r="M238" s="199">
        <f>'Cal Mo'!AG238</f>
        <v>279375.28195656801</v>
      </c>
      <c r="N238" s="15">
        <f>'Billing Mo'!AH238</f>
        <v>77450</v>
      </c>
      <c r="O238" s="199">
        <f t="shared" si="86"/>
        <v>201925.28195656801</v>
      </c>
      <c r="P238" s="15">
        <f>'Cal Mo'!AJ238</f>
        <v>2127.7044098074898</v>
      </c>
      <c r="Q238" s="199">
        <f>'Cal Mo'!AK238</f>
        <v>295116.69114739599</v>
      </c>
      <c r="R238" s="25"/>
      <c r="S238" s="15">
        <f>[1]RESID!$AB336/[1]RESID!$U336*1000</f>
        <v>1404.1492604836585</v>
      </c>
      <c r="T238" s="25">
        <f t="shared" si="76"/>
        <v>1381</v>
      </c>
      <c r="U238" s="145"/>
      <c r="V238" s="15">
        <f>[1]COML!$AB336/[1]COML!$J336*1000</f>
        <v>6953.827768971666</v>
      </c>
      <c r="W238" s="25">
        <f t="shared" si="67"/>
        <v>6979</v>
      </c>
      <c r="X238" s="145"/>
      <c r="Y238" s="15">
        <f>[1]SPA!$AB336/[1]SPA!$F336*1000</f>
        <v>11847.79552715655</v>
      </c>
      <c r="Z238" s="25">
        <f t="shared" si="68"/>
        <v>12534</v>
      </c>
      <c r="AA238" s="145"/>
      <c r="AC238" s="7">
        <f t="shared" si="84"/>
        <v>2029848.0000000002</v>
      </c>
      <c r="AE238" s="199">
        <f>[5]RMWh!$I216</f>
        <v>20539409</v>
      </c>
      <c r="AF238" s="199">
        <f>[5]RMWh!$O216</f>
        <v>18613188</v>
      </c>
      <c r="AG238" s="112"/>
      <c r="AH238" s="14"/>
      <c r="AI238" s="15"/>
      <c r="AJ238" s="199">
        <f>[5]CMWh!$I216</f>
        <v>11948910</v>
      </c>
      <c r="AK238" s="199">
        <f>[5]CMWh!$O216</f>
        <v>11754408</v>
      </c>
      <c r="AL238" s="138"/>
      <c r="AM238" s="14"/>
      <c r="AN238" s="15"/>
      <c r="AO238" s="199">
        <f>[5]SPAMWh!$I216</f>
        <v>3268496</v>
      </c>
      <c r="AP238" s="199">
        <f>[5]SPAMWh!$O216</f>
        <v>3220185</v>
      </c>
      <c r="AQ238" s="138"/>
      <c r="AR238" s="14"/>
      <c r="AT238" s="14">
        <f t="shared" si="87"/>
        <v>14237.597848032145</v>
      </c>
      <c r="AU238" s="14">
        <f t="shared" si="87"/>
        <v>12902.371505130344</v>
      </c>
      <c r="AV238" s="14"/>
      <c r="AW238" s="14"/>
      <c r="AX238" s="14"/>
      <c r="AY238" s="14">
        <f t="shared" ref="AY238:AZ253" si="88">AJ238/AVERAGE($H227:$H238)*1000</f>
        <v>74109.503937878791</v>
      </c>
      <c r="AZ238" s="14">
        <f t="shared" si="88"/>
        <v>72903.1640512343</v>
      </c>
      <c r="BA238" s="14"/>
      <c r="BB238" s="14"/>
      <c r="BC238" s="14"/>
      <c r="BD238" s="15">
        <f>SUM(TOTAL_PEF_C!O227:O238)</f>
        <v>2185198.2854469977</v>
      </c>
      <c r="BF238" s="15"/>
      <c r="BG238" s="14"/>
      <c r="BH238" s="14"/>
      <c r="BI238" s="15">
        <f>SUM('Billing Mo'!AH227:AH238)</f>
        <v>1075975</v>
      </c>
      <c r="BK238" s="15"/>
      <c r="BL238" s="14"/>
      <c r="BM238" s="14"/>
      <c r="BN238" s="199">
        <f>[5]TMWh!$I216</f>
        <v>39080920</v>
      </c>
      <c r="BO238" s="199">
        <f>[5]TMWh!$O216</f>
        <v>36911886</v>
      </c>
      <c r="BP238" s="145"/>
      <c r="BQ238" s="14"/>
      <c r="BR238" s="14"/>
      <c r="BS238" s="14">
        <f t="shared" ref="BS238:BT253" si="89">AO238/AVERAGE($I227:$I238)*1000</f>
        <v>139369.11077551747</v>
      </c>
      <c r="BT238" s="14">
        <f t="shared" si="89"/>
        <v>137309.12321222352</v>
      </c>
      <c r="BU238" s="14"/>
      <c r="BV238" s="14"/>
      <c r="BW238" s="25">
        <f t="shared" si="85"/>
        <v>-1780.7379277620057</v>
      </c>
      <c r="BX238" s="199">
        <f>[3]RC!$I216</f>
        <v>1442617.5833333333</v>
      </c>
      <c r="CC238" s="199">
        <f>[3]CC!$I216</f>
        <v>161233.16666666666</v>
      </c>
    </row>
    <row r="239" spans="1:81">
      <c r="A239" s="2">
        <v>2010</v>
      </c>
      <c r="B239" s="2">
        <v>9</v>
      </c>
      <c r="C239" s="14">
        <f t="shared" si="82"/>
        <v>1340</v>
      </c>
      <c r="D239" s="14">
        <f t="shared" si="82"/>
        <v>6610</v>
      </c>
      <c r="E239" s="14">
        <f t="shared" si="83"/>
        <v>12612</v>
      </c>
      <c r="F239" s="15"/>
      <c r="G239" s="200">
        <f>[4]FCST!$D179</f>
        <v>1444908</v>
      </c>
      <c r="H239" s="200">
        <f>[4]FCST!$E179</f>
        <v>161260</v>
      </c>
      <c r="I239" s="200">
        <f>[4]FCST!$H179</f>
        <v>23554</v>
      </c>
      <c r="J239" s="15">
        <f t="shared" si="75"/>
        <v>3563779.1268343851</v>
      </c>
      <c r="K239" s="199">
        <f>'Cal Mo'!AE239+'Cal Mo'!AD239</f>
        <v>1936224</v>
      </c>
      <c r="L239" s="199">
        <f>'Cal Mo'!AF239</f>
        <v>1065864.1036642799</v>
      </c>
      <c r="M239" s="199">
        <f>'Cal Mo'!AG239</f>
        <v>262494.52678402001</v>
      </c>
      <c r="N239" s="15">
        <f>'Billing Mo'!AH239</f>
        <v>72828</v>
      </c>
      <c r="O239" s="199">
        <f t="shared" si="86"/>
        <v>189666.52678402001</v>
      </c>
      <c r="P239" s="15">
        <f>'Cal Mo'!AJ239</f>
        <v>2126.25996536305</v>
      </c>
      <c r="Q239" s="199">
        <f>'Cal Mo'!AK239</f>
        <v>297070.23642072198</v>
      </c>
      <c r="R239" s="25"/>
      <c r="S239" s="15">
        <f>[1]RESID!$AB337/[1]RESID!$U337*1000</f>
        <v>1317.9351211288192</v>
      </c>
      <c r="T239" s="25">
        <f t="shared" si="76"/>
        <v>1340</v>
      </c>
      <c r="U239" s="145"/>
      <c r="V239" s="15">
        <f>[1]COML!$AB337/[1]COML!$J337*1000</f>
        <v>7030.0570507255361</v>
      </c>
      <c r="W239" s="25">
        <f t="shared" si="67"/>
        <v>6610</v>
      </c>
      <c r="X239" s="145"/>
      <c r="Y239" s="15">
        <f>[1]SPA!$AB337/[1]SPA!$F337*1000</f>
        <v>12953.566564521621</v>
      </c>
      <c r="Z239" s="25">
        <f t="shared" si="68"/>
        <v>12612</v>
      </c>
      <c r="AA239" s="145"/>
      <c r="AC239" s="7">
        <f t="shared" si="84"/>
        <v>1904295</v>
      </c>
      <c r="AE239" s="199">
        <f>[5]RMWh!$I217</f>
        <v>20551291</v>
      </c>
      <c r="AF239" s="199">
        <f>[5]RMWh!$O217</f>
        <v>18496928</v>
      </c>
      <c r="AG239" s="112"/>
      <c r="AH239" s="14"/>
      <c r="AI239" s="15"/>
      <c r="AJ239" s="199">
        <f>[5]CMWh!$I217</f>
        <v>11972241</v>
      </c>
      <c r="AK239" s="199">
        <f>[5]CMWh!$O217</f>
        <v>11747784</v>
      </c>
      <c r="AL239" s="138"/>
      <c r="AM239" s="14"/>
      <c r="AN239" s="15"/>
      <c r="AO239" s="199">
        <f>[5]SPAMWh!$I217</f>
        <v>3271359</v>
      </c>
      <c r="AP239" s="199">
        <f>[5]SPAMWh!$O217</f>
        <v>3213924</v>
      </c>
      <c r="AQ239" s="138"/>
      <c r="AR239" s="14"/>
      <c r="AT239" s="14">
        <f t="shared" si="87"/>
        <v>14240.039181321936</v>
      </c>
      <c r="AU239" s="14">
        <f t="shared" si="87"/>
        <v>12816.566095730472</v>
      </c>
      <c r="AV239" s="14"/>
      <c r="AW239" s="14"/>
      <c r="AX239" s="14"/>
      <c r="AY239" s="14">
        <f t="shared" si="88"/>
        <v>74249.410441655811</v>
      </c>
      <c r="AZ239" s="14">
        <f t="shared" si="88"/>
        <v>72857.373652594964</v>
      </c>
      <c r="BA239" s="14"/>
      <c r="BB239" s="14"/>
      <c r="BC239" s="14"/>
      <c r="BD239" s="15">
        <f>SUM(TOTAL_PEF_C!O228:O239)</f>
        <v>2194109.4080820717</v>
      </c>
      <c r="BF239" s="15"/>
      <c r="BG239" s="14"/>
      <c r="BH239" s="14"/>
      <c r="BI239" s="15">
        <f>SUM('Billing Mo'!AH228:AH239)</f>
        <v>1037299</v>
      </c>
      <c r="BK239" s="15"/>
      <c r="BL239" s="14"/>
      <c r="BM239" s="14"/>
      <c r="BN239" s="199">
        <f>[5]TMWh!$I217</f>
        <v>39102464</v>
      </c>
      <c r="BO239" s="199">
        <f>[5]TMWh!$O217</f>
        <v>36766209</v>
      </c>
      <c r="BP239" s="145"/>
      <c r="BQ239" s="14"/>
      <c r="BR239" s="14"/>
      <c r="BS239" s="14">
        <f t="shared" si="89"/>
        <v>139406.97810685559</v>
      </c>
      <c r="BT239" s="14">
        <f t="shared" si="89"/>
        <v>136959.42044425505</v>
      </c>
      <c r="BU239" s="14"/>
      <c r="BV239" s="14"/>
      <c r="BW239" s="25">
        <f t="shared" si="85"/>
        <v>-1413.08729036164</v>
      </c>
      <c r="BX239" s="199">
        <f>[3]RC!$I217</f>
        <v>1443204.6666666667</v>
      </c>
      <c r="CC239" s="199">
        <f>[3]CC!$I217</f>
        <v>161243.58333333334</v>
      </c>
    </row>
    <row r="240" spans="1:81">
      <c r="A240" s="2">
        <v>2010</v>
      </c>
      <c r="B240" s="2">
        <v>10</v>
      </c>
      <c r="C240" s="14">
        <f t="shared" si="82"/>
        <v>1019</v>
      </c>
      <c r="D240" s="14">
        <f t="shared" si="82"/>
        <v>6339</v>
      </c>
      <c r="E240" s="14">
        <f t="shared" si="83"/>
        <v>11397</v>
      </c>
      <c r="F240" s="15"/>
      <c r="G240" s="200">
        <f>[4]FCST!$D180</f>
        <v>1444610</v>
      </c>
      <c r="H240" s="200">
        <f>[4]FCST!$E180</f>
        <v>161392</v>
      </c>
      <c r="I240" s="200">
        <f>[4]FCST!$H180</f>
        <v>23582</v>
      </c>
      <c r="J240" s="15">
        <f t="shared" si="75"/>
        <v>3026461.3997756205</v>
      </c>
      <c r="K240" s="199">
        <f>'Cal Mo'!AE240+'Cal Mo'!AD240</f>
        <v>1472536</v>
      </c>
      <c r="L240" s="199">
        <f>'Cal Mo'!AF240</f>
        <v>1023054.24425183</v>
      </c>
      <c r="M240" s="199">
        <f>'Cal Mo'!AG240</f>
        <v>259979.90110261299</v>
      </c>
      <c r="N240" s="15">
        <f>'Billing Mo'!AH240</f>
        <v>63642</v>
      </c>
      <c r="O240" s="199">
        <f t="shared" si="86"/>
        <v>196337.90110261299</v>
      </c>
      <c r="P240" s="15">
        <f>'Cal Mo'!AJ240</f>
        <v>2124.0932986963799</v>
      </c>
      <c r="Q240" s="199">
        <f>'Cal Mo'!AK240</f>
        <v>268767.16112248099</v>
      </c>
      <c r="R240" s="25"/>
      <c r="S240" s="15">
        <f>[1]RESID!$AB338/[1]RESID!$U338*1000</f>
        <v>1138.1729324869686</v>
      </c>
      <c r="T240" s="25">
        <f t="shared" si="76"/>
        <v>1019</v>
      </c>
      <c r="U240" s="145"/>
      <c r="V240" s="15">
        <f>[1]COML!$AB338/[1]COML!$J338*1000</f>
        <v>6459.5147219193013</v>
      </c>
      <c r="W240" s="25">
        <f t="shared" si="67"/>
        <v>6339</v>
      </c>
      <c r="X240" s="145"/>
      <c r="Y240" s="15">
        <f>[1]SPA!$AB338/[1]SPA!$F338*1000</f>
        <v>13212.495603236019</v>
      </c>
      <c r="Z240" s="25">
        <f t="shared" si="68"/>
        <v>11397</v>
      </c>
      <c r="AA240" s="145"/>
      <c r="AC240" s="7">
        <f t="shared" si="84"/>
        <v>1644215.9999999998</v>
      </c>
      <c r="AE240" s="199">
        <f>[5]RMWh!$I218</f>
        <v>20366977</v>
      </c>
      <c r="AF240" s="199">
        <f>[5]RMWh!$O218</f>
        <v>18416221</v>
      </c>
      <c r="AG240" s="112"/>
      <c r="AH240" s="14"/>
      <c r="AI240" s="15"/>
      <c r="AJ240" s="199">
        <f>[5]CMWh!$I218</f>
        <v>11945437</v>
      </c>
      <c r="AK240" s="199">
        <f>[5]CMWh!$O218</f>
        <v>11749072</v>
      </c>
      <c r="AL240" s="138"/>
      <c r="AM240" s="14"/>
      <c r="AN240" s="15"/>
      <c r="AO240" s="199">
        <f>[5]SPAMWh!$I218</f>
        <v>3272025</v>
      </c>
      <c r="AP240" s="199">
        <f>[5]SPAMWh!$O218</f>
        <v>3223109</v>
      </c>
      <c r="AQ240" s="138"/>
      <c r="AR240" s="14"/>
      <c r="AT240" s="14">
        <f t="shared" si="87"/>
        <v>14105.949999901883</v>
      </c>
      <c r="AU240" s="14">
        <f t="shared" si="87"/>
        <v>12754.877300305443</v>
      </c>
      <c r="AV240" s="14"/>
      <c r="AW240" s="14"/>
      <c r="AX240" s="14"/>
      <c r="AY240" s="14">
        <f t="shared" si="88"/>
        <v>74069.932396994947</v>
      </c>
      <c r="AZ240" s="14">
        <f t="shared" si="88"/>
        <v>72852.334223304366</v>
      </c>
      <c r="BA240" s="14"/>
      <c r="BB240" s="14"/>
      <c r="BC240" s="14"/>
      <c r="BD240" s="15">
        <f>SUM(TOTAL_PEF_C!O229:O240)</f>
        <v>2195202.326882828</v>
      </c>
      <c r="BF240" s="15"/>
      <c r="BG240" s="14"/>
      <c r="BH240" s="14"/>
      <c r="BI240" s="15">
        <f>SUM('Billing Mo'!AH229:AH240)</f>
        <v>1053493</v>
      </c>
      <c r="BK240" s="15"/>
      <c r="BL240" s="14"/>
      <c r="BM240" s="14"/>
      <c r="BN240" s="199">
        <f>[5]TMWh!$I218</f>
        <v>38909783</v>
      </c>
      <c r="BO240" s="199">
        <f>[5]TMWh!$O218</f>
        <v>36713746</v>
      </c>
      <c r="BP240" s="145"/>
      <c r="BQ240" s="14"/>
      <c r="BR240" s="14"/>
      <c r="BS240" s="14">
        <f t="shared" si="89"/>
        <v>139343.81432323088</v>
      </c>
      <c r="BT240" s="14">
        <f t="shared" si="89"/>
        <v>137260.65725033716</v>
      </c>
      <c r="BU240" s="14"/>
      <c r="BV240" s="14"/>
      <c r="BW240" s="25">
        <f t="shared" si="85"/>
        <v>-717.38265564016183</v>
      </c>
      <c r="BX240" s="199">
        <f>[3]RC!$I218</f>
        <v>1443857.1666666667</v>
      </c>
      <c r="CC240" s="199">
        <f>[3]CC!$I218</f>
        <v>161272.41666666666</v>
      </c>
    </row>
    <row r="241" spans="1:84">
      <c r="A241" s="2">
        <v>2010</v>
      </c>
      <c r="B241" s="2">
        <v>11</v>
      </c>
      <c r="C241" s="14">
        <f t="shared" si="82"/>
        <v>904</v>
      </c>
      <c r="D241" s="14">
        <f t="shared" si="82"/>
        <v>5450</v>
      </c>
      <c r="E241" s="14">
        <f t="shared" si="83"/>
        <v>11051</v>
      </c>
      <c r="F241" s="15"/>
      <c r="G241" s="200">
        <f>[4]FCST!$D181</f>
        <v>1445980</v>
      </c>
      <c r="H241" s="200">
        <f>[4]FCST!$E181</f>
        <v>161473</v>
      </c>
      <c r="I241" s="200">
        <f>[4]FCST!$H181</f>
        <v>23612</v>
      </c>
      <c r="J241" s="15">
        <f t="shared" si="75"/>
        <v>2694014.6048922115</v>
      </c>
      <c r="K241" s="199">
        <f>'Cal Mo'!AE241+'Cal Mo'!AD241</f>
        <v>1307168</v>
      </c>
      <c r="L241" s="199">
        <f>'Cal Mo'!AF241</f>
        <v>880001.55112034699</v>
      </c>
      <c r="M241" s="199">
        <f>'Cal Mo'!AG241</f>
        <v>243791.868515599</v>
      </c>
      <c r="N241" s="15">
        <f>'Billing Mo'!AH241</f>
        <v>69913</v>
      </c>
      <c r="O241" s="199">
        <f t="shared" si="86"/>
        <v>173878.868515599</v>
      </c>
      <c r="P241" s="15">
        <f>'Cal Mo'!AJ241</f>
        <v>2120.7592842055901</v>
      </c>
      <c r="Q241" s="199">
        <f>'Cal Mo'!AK241</f>
        <v>260932.42597206001</v>
      </c>
      <c r="R241" s="25"/>
      <c r="S241" s="15">
        <f>[1]RESID!$AB339/[1]RESID!$U339*1000</f>
        <v>891.39268869555599</v>
      </c>
      <c r="T241" s="25">
        <f t="shared" si="76"/>
        <v>904</v>
      </c>
      <c r="U241" s="145"/>
      <c r="V241" s="15">
        <f>[1]COML!$AB339/[1]COML!$J339*1000</f>
        <v>5629.4488861914997</v>
      </c>
      <c r="W241" s="25">
        <f t="shared" si="67"/>
        <v>5450</v>
      </c>
      <c r="X241" s="145"/>
      <c r="Y241" s="15">
        <f>[1]SPA!$AB339/[1]SPA!$F339*1000</f>
        <v>10530.455540083549</v>
      </c>
      <c r="Z241" s="25">
        <f t="shared" si="68"/>
        <v>11051</v>
      </c>
      <c r="AA241" s="145"/>
      <c r="AC241" s="7">
        <f t="shared" si="84"/>
        <v>1288936</v>
      </c>
      <c r="AE241" s="199">
        <f>[5]RMWh!$I219</f>
        <v>20235096</v>
      </c>
      <c r="AF241" s="199">
        <f>[5]RMWh!$O219</f>
        <v>18367445</v>
      </c>
      <c r="AG241" s="112"/>
      <c r="AH241" s="14"/>
      <c r="AI241" s="15"/>
      <c r="AJ241" s="199">
        <f>[5]CMWh!$I219</f>
        <v>11894538</v>
      </c>
      <c r="AK241" s="199">
        <f>[5]CMWh!$O219</f>
        <v>11728032</v>
      </c>
      <c r="AL241" s="138"/>
      <c r="AM241" s="14"/>
      <c r="AN241" s="15"/>
      <c r="AO241" s="199">
        <f>[5]SPAMWh!$I219</f>
        <v>3254410</v>
      </c>
      <c r="AP241" s="199">
        <f>[5]SPAMWh!$O219</f>
        <v>3214112</v>
      </c>
      <c r="AQ241" s="138"/>
      <c r="AR241" s="14"/>
      <c r="AT241" s="14">
        <f t="shared" si="87"/>
        <v>14008.259884351928</v>
      </c>
      <c r="AU241" s="14">
        <f t="shared" si="87"/>
        <v>12715.330976020099</v>
      </c>
      <c r="AV241" s="14"/>
      <c r="AW241" s="14"/>
      <c r="AX241" s="14"/>
      <c r="AY241" s="14">
        <f t="shared" si="88"/>
        <v>73738.625321011059</v>
      </c>
      <c r="AZ241" s="14">
        <f t="shared" si="88"/>
        <v>72706.393253847098</v>
      </c>
      <c r="BA241" s="14"/>
      <c r="BB241" s="14"/>
      <c r="BC241" s="14"/>
      <c r="BD241" s="15">
        <f>SUM(TOTAL_PEF_C!O230:O241)</f>
        <v>2174222.6518774275</v>
      </c>
      <c r="BF241" s="15"/>
      <c r="BG241" s="14"/>
      <c r="BH241" s="14"/>
      <c r="BI241" s="15">
        <f>SUM('Billing Mo'!AH230:AH241)</f>
        <v>1000539</v>
      </c>
      <c r="BK241" s="15"/>
      <c r="BL241" s="14"/>
      <c r="BM241" s="14"/>
      <c r="BN241" s="199">
        <f>[5]TMWh!$I219</f>
        <v>38666053</v>
      </c>
      <c r="BO241" s="199">
        <f>[5]TMWh!$O219</f>
        <v>36591598</v>
      </c>
      <c r="BP241" s="14"/>
      <c r="BQ241" s="14"/>
      <c r="BR241" s="14"/>
      <c r="BS241" s="14">
        <f t="shared" si="89"/>
        <v>138454.10970559873</v>
      </c>
      <c r="BT241" s="14">
        <f t="shared" si="89"/>
        <v>136739.69028305635</v>
      </c>
      <c r="BU241" s="14"/>
      <c r="BV241" s="14"/>
      <c r="BW241" s="25">
        <f t="shared" si="85"/>
        <v>-746.87854632915696</v>
      </c>
      <c r="BX241" s="199">
        <f>[3]RC!$I219</f>
        <v>1444511.75</v>
      </c>
      <c r="CC241" s="199">
        <f>[3]CC!$I219</f>
        <v>161306.75</v>
      </c>
    </row>
    <row r="242" spans="1:84">
      <c r="A242" s="2">
        <v>2010</v>
      </c>
      <c r="B242" s="2">
        <v>12</v>
      </c>
      <c r="C242" s="14">
        <f t="shared" si="82"/>
        <v>1027</v>
      </c>
      <c r="D242" s="14">
        <f t="shared" si="82"/>
        <v>5345</v>
      </c>
      <c r="E242" s="14">
        <f t="shared" si="83"/>
        <v>10370</v>
      </c>
      <c r="F242" s="15"/>
      <c r="G242" s="200">
        <f>[4]FCST!$D182</f>
        <v>1447656</v>
      </c>
      <c r="H242" s="200">
        <f>[4]FCST!$E182</f>
        <v>161359</v>
      </c>
      <c r="I242" s="200">
        <f>[4]FCST!$H182</f>
        <v>23608</v>
      </c>
      <c r="J242" s="15">
        <f t="shared" si="75"/>
        <v>2836719.2047420498</v>
      </c>
      <c r="K242" s="199">
        <f>'Cal Mo'!AE242+'Cal Mo'!AD242</f>
        <v>1486213</v>
      </c>
      <c r="L242" s="199">
        <f>'Cal Mo'!AF242</f>
        <v>862527.78510956396</v>
      </c>
      <c r="M242" s="199">
        <f>'Cal Mo'!AG242</f>
        <v>241022.518922174</v>
      </c>
      <c r="N242" s="15">
        <f>'Billing Mo'!AH242</f>
        <v>68095</v>
      </c>
      <c r="O242" s="199">
        <f t="shared" si="86"/>
        <v>172927.518922174</v>
      </c>
      <c r="P242" s="15">
        <f>'Cal Mo'!AJ242</f>
        <v>2132.41992940107</v>
      </c>
      <c r="Q242" s="199">
        <f>'Cal Mo'!AK242</f>
        <v>244823.48078091099</v>
      </c>
      <c r="R242" s="25"/>
      <c r="S242" s="15">
        <f>[1]RESID!$AB340/[1]RESID!$U340*1000</f>
        <v>828.55802759771655</v>
      </c>
      <c r="T242" s="25">
        <f t="shared" si="76"/>
        <v>1027</v>
      </c>
      <c r="U242" s="145"/>
      <c r="V242" s="15">
        <f>[1]COML!$AB340/[1]COML!$J340*1000</f>
        <v>5508.7227858377901</v>
      </c>
      <c r="W242" s="25">
        <f t="shared" si="67"/>
        <v>5345</v>
      </c>
      <c r="X242" s="145"/>
      <c r="Y242" s="15">
        <f>[1]SPA!$AB340/[1]SPA!$F340*1000</f>
        <v>10477.037098721739</v>
      </c>
      <c r="Z242" s="25">
        <f t="shared" si="68"/>
        <v>10370</v>
      </c>
      <c r="AA242" s="145"/>
      <c r="AC242" s="7">
        <f t="shared" si="84"/>
        <v>1199467</v>
      </c>
      <c r="AE242" s="199">
        <f>[5]RMWh!$I220</f>
        <v>20386337</v>
      </c>
      <c r="AF242" s="199">
        <f>[5]RMWh!$O220</f>
        <v>18257354</v>
      </c>
      <c r="AG242" s="112"/>
      <c r="AH242" s="14"/>
      <c r="AI242" s="15"/>
      <c r="AJ242" s="199">
        <f>[5]CMWh!$I220</f>
        <v>11888492</v>
      </c>
      <c r="AK242" s="199">
        <f>[5]CMWh!$O220</f>
        <v>11713800</v>
      </c>
      <c r="AL242" s="138"/>
      <c r="AM242" s="14"/>
      <c r="AN242" s="15"/>
      <c r="AO242" s="199">
        <f>[5]SPAMWh!$I220</f>
        <v>3257519</v>
      </c>
      <c r="AP242" s="199">
        <f>[5]SPAMWh!$O220</f>
        <v>3216077</v>
      </c>
      <c r="AQ242" s="138"/>
      <c r="AR242" s="14"/>
      <c r="AT242" s="14">
        <f t="shared" si="87"/>
        <v>14106.118893256054</v>
      </c>
      <c r="AU242" s="14">
        <f t="shared" si="87"/>
        <v>12632.990723162478</v>
      </c>
      <c r="AV242" s="14"/>
      <c r="AW242" s="14"/>
      <c r="AX242" s="14"/>
      <c r="AY242" s="14">
        <f t="shared" si="88"/>
        <v>73688.314881369908</v>
      </c>
      <c r="AZ242" s="14">
        <f t="shared" si="88"/>
        <v>72605.523295754479</v>
      </c>
      <c r="BA242" s="14"/>
      <c r="BB242" s="14"/>
      <c r="BC242" s="14"/>
      <c r="BD242" s="15">
        <f>SUM(TOTAL_PEF_C!O231:O242)</f>
        <v>2181800.1281564222</v>
      </c>
      <c r="BF242" s="15"/>
      <c r="BG242" s="14"/>
      <c r="BH242" s="14"/>
      <c r="BI242" s="15">
        <f>SUM('Billing Mo'!AH231:AH242)</f>
        <v>988599</v>
      </c>
      <c r="BK242" s="15"/>
      <c r="BL242" s="14"/>
      <c r="BM242" s="14"/>
      <c r="BN242" s="199">
        <f>[5]TMWh!$I220</f>
        <v>38788292</v>
      </c>
      <c r="BO242" s="199">
        <f>[5]TMWh!$O220</f>
        <v>36443175</v>
      </c>
      <c r="BP242" s="14"/>
      <c r="BQ242" s="14"/>
      <c r="BR242" s="14"/>
      <c r="BS242" s="14">
        <f t="shared" si="89"/>
        <v>138459.23994856954</v>
      </c>
      <c r="BT242" s="14">
        <f t="shared" si="89"/>
        <v>136697.76815916522</v>
      </c>
      <c r="BU242" s="14"/>
      <c r="BV242" s="14"/>
      <c r="BW242" s="25">
        <f t="shared" si="85"/>
        <v>-464.84700662348769</v>
      </c>
      <c r="BX242" s="199">
        <f>[3]RC!$I220</f>
        <v>1445212.3333333333</v>
      </c>
      <c r="CC242" s="199">
        <f>[3]CC!$I220</f>
        <v>161334.83333333334</v>
      </c>
    </row>
    <row r="243" spans="1:84">
      <c r="A243" s="2">
        <v>2011</v>
      </c>
      <c r="B243" s="2">
        <v>1</v>
      </c>
      <c r="C243" s="14">
        <f t="shared" si="82"/>
        <v>1029</v>
      </c>
      <c r="D243" s="14">
        <f t="shared" si="82"/>
        <v>5262</v>
      </c>
      <c r="E243" s="14">
        <f t="shared" si="83"/>
        <v>10235</v>
      </c>
      <c r="F243" s="15"/>
      <c r="G243" s="200">
        <f>[4]FCST!$D183</f>
        <v>1449209</v>
      </c>
      <c r="H243" s="200">
        <f>[4]FCST!$E183</f>
        <v>161529</v>
      </c>
      <c r="I243" s="200">
        <f>[4]FCST!$H183</f>
        <v>23682</v>
      </c>
      <c r="J243" s="15">
        <f t="shared" si="75"/>
        <v>2857687.9833341092</v>
      </c>
      <c r="K243" s="199">
        <f>'Cal Mo'!AE243+'Cal Mo'!AD243</f>
        <v>1491633</v>
      </c>
      <c r="L243" s="199">
        <f>'Cal Mo'!AF243</f>
        <v>849928.31070006394</v>
      </c>
      <c r="M243" s="199">
        <f>'Cal Mo'!AG243</f>
        <v>271620.68401809601</v>
      </c>
      <c r="N243" s="15">
        <f>'Billing Mo'!AH243</f>
        <v>98826</v>
      </c>
      <c r="O243" s="199">
        <f t="shared" si="86"/>
        <v>172794.68401809601</v>
      </c>
      <c r="P243" s="15">
        <f>'Cal Mo'!AJ243</f>
        <v>2109.6923668651302</v>
      </c>
      <c r="Q243" s="199">
        <f>'Cal Mo'!AK243</f>
        <v>242396.296249084</v>
      </c>
      <c r="R243" s="25"/>
      <c r="S243" s="15">
        <f>[1]RESID!$AB341/[1]RESID!$U341*1000</f>
        <v>919.98876628560822</v>
      </c>
      <c r="T243" s="25">
        <f t="shared" si="76"/>
        <v>1029</v>
      </c>
      <c r="U243" s="145"/>
      <c r="V243" s="15">
        <f>[1]COML!$AB341/[1]COML!$J341*1000</f>
        <v>5551.0713246537771</v>
      </c>
      <c r="W243" s="25">
        <f t="shared" si="67"/>
        <v>5262</v>
      </c>
      <c r="X243" s="145"/>
      <c r="Y243" s="15">
        <f>[1]SPA!$AB341/[1]SPA!$F341*1000</f>
        <v>10875.727817850004</v>
      </c>
      <c r="Z243" s="25">
        <f t="shared" si="68"/>
        <v>10235</v>
      </c>
      <c r="AA243" s="145"/>
      <c r="AC243" s="7">
        <f t="shared" si="84"/>
        <v>1333256</v>
      </c>
      <c r="AE243" s="199">
        <f>[5]RMWh!$I221</f>
        <v>20387251</v>
      </c>
      <c r="AF243" s="199">
        <f>[5]RMWh!$O221</f>
        <v>18258312</v>
      </c>
      <c r="AG243" s="112"/>
      <c r="AH243" s="14"/>
      <c r="AI243" s="15"/>
      <c r="AJ243" s="199">
        <f>[5]CMWh!$I221</f>
        <v>11881125</v>
      </c>
      <c r="AK243" s="199">
        <f>[5]CMWh!$O221</f>
        <v>11725392</v>
      </c>
      <c r="AL243" s="138"/>
      <c r="AM243" s="14"/>
      <c r="AN243" s="15"/>
      <c r="AO243" s="199">
        <f>[5]SPAMWh!$I221</f>
        <v>3253195</v>
      </c>
      <c r="AP243" s="199">
        <f>[5]SPAMWh!$O221</f>
        <v>3213551</v>
      </c>
      <c r="AQ243" s="138"/>
      <c r="AR243" s="14"/>
      <c r="AT243" s="14">
        <f t="shared" si="87"/>
        <v>14101.064569888933</v>
      </c>
      <c r="AU243" s="14">
        <f t="shared" si="87"/>
        <v>12628.560684771966</v>
      </c>
      <c r="AV243" s="14"/>
      <c r="AW243" s="14"/>
      <c r="AX243" s="14"/>
      <c r="AY243" s="14">
        <f t="shared" si="88"/>
        <v>73623.143652231753</v>
      </c>
      <c r="AZ243" s="14">
        <f t="shared" si="88"/>
        <v>72658.121145491605</v>
      </c>
      <c r="BA243" s="14"/>
      <c r="BB243" s="14"/>
      <c r="BC243" s="14"/>
      <c r="BD243" s="15">
        <f>SUM(TOTAL_PEF_C!O232:O243)</f>
        <v>2182954.856021848</v>
      </c>
      <c r="BF243" s="15"/>
      <c r="BG243" s="14"/>
      <c r="BH243" s="14"/>
      <c r="BI243" s="15">
        <f>SUM('Billing Mo'!AH232:AH243)</f>
        <v>1007416</v>
      </c>
      <c r="BK243" s="15"/>
      <c r="BL243" s="14"/>
      <c r="BM243" s="14"/>
      <c r="BN243" s="199">
        <f>[5]TMWh!$I221</f>
        <v>38777475</v>
      </c>
      <c r="BO243" s="199">
        <f>[5]TMWh!$O221</f>
        <v>36453159</v>
      </c>
      <c r="BP243" s="14"/>
      <c r="BQ243" s="14"/>
      <c r="BR243" s="14"/>
      <c r="BS243" s="14">
        <f t="shared" si="89"/>
        <v>138168.27232765395</v>
      </c>
      <c r="BT243" s="14">
        <f t="shared" si="89"/>
        <v>136484.52973363252</v>
      </c>
      <c r="BU243" s="14"/>
      <c r="BV243" s="14"/>
      <c r="BW243" s="25">
        <f t="shared" si="85"/>
        <v>-958.31072954236879</v>
      </c>
      <c r="BX243" s="199">
        <f>[3]RC!$I221</f>
        <v>1445795.1666666667</v>
      </c>
      <c r="CC243" s="199">
        <f>[3]CC!$I221</f>
        <v>161377.58333333334</v>
      </c>
    </row>
    <row r="244" spans="1:84">
      <c r="A244" s="2">
        <v>2011</v>
      </c>
      <c r="B244" s="2">
        <v>2</v>
      </c>
      <c r="C244" s="14">
        <f t="shared" si="82"/>
        <v>846</v>
      </c>
      <c r="D244" s="14">
        <f t="shared" si="82"/>
        <v>4870</v>
      </c>
      <c r="E244" s="14">
        <f t="shared" si="83"/>
        <v>10414</v>
      </c>
      <c r="F244" s="15"/>
      <c r="G244" s="200">
        <f>[4]FCST!$D184</f>
        <v>1451589</v>
      </c>
      <c r="H244" s="200">
        <f>[4]FCST!$E184</f>
        <v>161537</v>
      </c>
      <c r="I244" s="200">
        <f>[4]FCST!$H184</f>
        <v>23662</v>
      </c>
      <c r="J244" s="15">
        <f t="shared" si="75"/>
        <v>2515980.1787175075</v>
      </c>
      <c r="K244" s="199">
        <f>'Cal Mo'!AE244+'Cal Mo'!AD244</f>
        <v>1228697</v>
      </c>
      <c r="L244" s="199">
        <f>'Cal Mo'!AF244</f>
        <v>786738.60334152798</v>
      </c>
      <c r="M244" s="199">
        <f>'Cal Mo'!AG244</f>
        <v>252027.352138419</v>
      </c>
      <c r="N244" s="15">
        <f>'Billing Mo'!AH244</f>
        <v>96490</v>
      </c>
      <c r="O244" s="199">
        <f t="shared" si="86"/>
        <v>155537.352138419</v>
      </c>
      <c r="P244" s="15">
        <f>'Cal Mo'!AJ244</f>
        <v>2110.9206105585299</v>
      </c>
      <c r="Q244" s="199">
        <f>'Cal Mo'!AK244</f>
        <v>246406.30262700201</v>
      </c>
      <c r="R244" s="25"/>
      <c r="S244" s="15">
        <f>[1]RESID!$AB342/[1]RESID!$U342*1000</f>
        <v>926.88219599349395</v>
      </c>
      <c r="T244" s="25">
        <f t="shared" si="76"/>
        <v>846</v>
      </c>
      <c r="U244" s="145"/>
      <c r="V244" s="15">
        <f>[1]COML!$AB342/[1]COML!$J342*1000</f>
        <v>5081.498356413701</v>
      </c>
      <c r="W244" s="25">
        <f t="shared" si="67"/>
        <v>4870</v>
      </c>
      <c r="X244" s="145"/>
      <c r="Y244" s="15">
        <f>[1]SPA!$AB342/[1]SPA!$F342*1000</f>
        <v>9973.1461574132627</v>
      </c>
      <c r="Z244" s="25">
        <f t="shared" si="68"/>
        <v>10414</v>
      </c>
      <c r="AA244" s="145"/>
      <c r="AC244" s="7">
        <f t="shared" si="84"/>
        <v>1345452</v>
      </c>
      <c r="AE244" s="199">
        <f>[5]RMWh!$I222</f>
        <v>20190779</v>
      </c>
      <c r="AF244" s="199">
        <f>[5]RMWh!$O222</f>
        <v>18277247</v>
      </c>
      <c r="AG244" s="112"/>
      <c r="AH244" s="14"/>
      <c r="AI244" s="15"/>
      <c r="AJ244" s="199">
        <f>[5]CMWh!$I222</f>
        <v>11850870</v>
      </c>
      <c r="AK244" s="199">
        <f>[5]CMWh!$O222</f>
        <v>11709596</v>
      </c>
      <c r="AL244" s="138"/>
      <c r="AM244" s="14"/>
      <c r="AN244" s="15"/>
      <c r="AO244" s="199">
        <f>[5]SPAMWh!$I222</f>
        <v>3249917</v>
      </c>
      <c r="AP244" s="199">
        <f>[5]SPAMWh!$O222</f>
        <v>3211002</v>
      </c>
      <c r="AQ244" s="138"/>
      <c r="AR244" s="14"/>
      <c r="AT244" s="14">
        <f t="shared" si="87"/>
        <v>13959.151870784308</v>
      </c>
      <c r="AU244" s="14">
        <f t="shared" si="87"/>
        <v>12636.207184122855</v>
      </c>
      <c r="AV244" s="14"/>
      <c r="AW244" s="14"/>
      <c r="AX244" s="14"/>
      <c r="AY244" s="14">
        <f t="shared" si="88"/>
        <v>73417.580102921624</v>
      </c>
      <c r="AZ244" s="14">
        <f t="shared" si="88"/>
        <v>72542.37050130924</v>
      </c>
      <c r="BA244" s="14"/>
      <c r="BB244" s="14"/>
      <c r="BC244" s="14"/>
      <c r="BD244" s="15">
        <f>SUM(TOTAL_PEF_C!O233:O244)</f>
        <v>2184152.918132436</v>
      </c>
      <c r="BF244" s="15"/>
      <c r="BG244" s="14"/>
      <c r="BH244" s="14"/>
      <c r="BI244" s="15">
        <f>SUM('Billing Mo'!AH233:AH244)</f>
        <v>1015531</v>
      </c>
      <c r="BK244" s="15"/>
      <c r="BL244" s="14"/>
      <c r="BM244" s="14"/>
      <c r="BN244" s="199">
        <f>[5]TMWh!$I222</f>
        <v>38560322</v>
      </c>
      <c r="BO244" s="199">
        <f>[5]TMWh!$O222</f>
        <v>36466601</v>
      </c>
      <c r="BP244" s="14"/>
      <c r="BQ244" s="14"/>
      <c r="BR244" s="14"/>
      <c r="BS244" s="14">
        <f t="shared" si="89"/>
        <v>137921.17073308743</v>
      </c>
      <c r="BT244" s="14">
        <f t="shared" si="89"/>
        <v>136269.68167688136</v>
      </c>
      <c r="BU244" s="14"/>
      <c r="BV244" s="14"/>
      <c r="BW244" s="25">
        <f t="shared" si="85"/>
        <v>-765.08967127092183</v>
      </c>
      <c r="BX244" s="199">
        <f>[3]RC!$I222</f>
        <v>1446418.75</v>
      </c>
      <c r="CC244" s="199">
        <f>[3]CC!$I222</f>
        <v>161417.33333333334</v>
      </c>
    </row>
    <row r="245" spans="1:84">
      <c r="A245" s="2">
        <v>2011</v>
      </c>
      <c r="B245" s="2">
        <v>3</v>
      </c>
      <c r="C245" s="14">
        <f t="shared" si="82"/>
        <v>820</v>
      </c>
      <c r="D245" s="14">
        <f t="shared" si="82"/>
        <v>5530</v>
      </c>
      <c r="E245" s="14">
        <f t="shared" si="83"/>
        <v>10325</v>
      </c>
      <c r="F245" s="15"/>
      <c r="G245" s="200">
        <f>[4]FCST!$D185</f>
        <v>1453156</v>
      </c>
      <c r="H245" s="200">
        <f>[4]FCST!$E185</f>
        <v>161755</v>
      </c>
      <c r="I245" s="200">
        <f>[4]FCST!$H185</f>
        <v>23613</v>
      </c>
      <c r="J245" s="15">
        <f t="shared" si="75"/>
        <v>2597853.9895442049</v>
      </c>
      <c r="K245" s="199">
        <f>'Cal Mo'!AE245+'Cal Mo'!AD245</f>
        <v>1192012</v>
      </c>
      <c r="L245" s="199">
        <f>'Cal Mo'!AF245</f>
        <v>894463.18400971906</v>
      </c>
      <c r="M245" s="199">
        <f>'Cal Mo'!AG245</f>
        <v>265451.65769118001</v>
      </c>
      <c r="N245" s="15">
        <f>'Billing Mo'!AH245</f>
        <v>83249</v>
      </c>
      <c r="O245" s="199">
        <f t="shared" si="86"/>
        <v>182202.65769118001</v>
      </c>
      <c r="P245" s="15">
        <f>'Cal Mo'!AJ245</f>
        <v>2122.0939798538402</v>
      </c>
      <c r="Q245" s="199">
        <f>'Cal Mo'!AK245</f>
        <v>243805.05386345199</v>
      </c>
      <c r="R245" s="25"/>
      <c r="S245" s="15">
        <f>[1]RESID!$AB343/[1]RESID!$U343*1000</f>
        <v>867.52695512388209</v>
      </c>
      <c r="T245" s="25">
        <f t="shared" si="76"/>
        <v>820</v>
      </c>
      <c r="U245" s="145"/>
      <c r="V245" s="15">
        <f>[1]COML!$AB343/[1]COML!$J343*1000</f>
        <v>5151.9705727798209</v>
      </c>
      <c r="W245" s="25">
        <f t="shared" si="67"/>
        <v>5530</v>
      </c>
      <c r="X245" s="145"/>
      <c r="Y245" s="15">
        <f>[1]SPA!$AB343/[1]SPA!$F343*1000</f>
        <v>10516.939938242072</v>
      </c>
      <c r="Z245" s="25">
        <f t="shared" si="68"/>
        <v>10325</v>
      </c>
      <c r="AA245" s="145"/>
      <c r="AC245" s="7">
        <f t="shared" si="84"/>
        <v>1260652</v>
      </c>
      <c r="AE245" s="199">
        <f>[5]RMWh!$I223</f>
        <v>19736866</v>
      </c>
      <c r="AF245" s="199">
        <f>[5]RMWh!$O223</f>
        <v>18347222</v>
      </c>
      <c r="AG245" s="112"/>
      <c r="AH245" s="14"/>
      <c r="AI245" s="15"/>
      <c r="AJ245" s="199">
        <f>[5]CMWh!$I223</f>
        <v>11855033</v>
      </c>
      <c r="AK245" s="199">
        <f>[5]CMWh!$O223</f>
        <v>11690849</v>
      </c>
      <c r="AL245" s="138"/>
      <c r="AM245" s="14"/>
      <c r="AN245" s="15"/>
      <c r="AO245" s="199">
        <f>[5]SPAMWh!$I223</f>
        <v>3257303</v>
      </c>
      <c r="AP245" s="199">
        <f>[5]SPAMWh!$O223</f>
        <v>3214319</v>
      </c>
      <c r="AQ245" s="138"/>
      <c r="AR245" s="14"/>
      <c r="AT245" s="14">
        <f t="shared" si="87"/>
        <v>13639.624309430445</v>
      </c>
      <c r="AU245" s="14">
        <f t="shared" si="87"/>
        <v>12679.278219840833</v>
      </c>
      <c r="AV245" s="14"/>
      <c r="AW245" s="14"/>
      <c r="AX245" s="14"/>
      <c r="AY245" s="14">
        <f t="shared" si="88"/>
        <v>73425.440559159033</v>
      </c>
      <c r="AZ245" s="14">
        <f t="shared" si="88"/>
        <v>72408.549038674435</v>
      </c>
      <c r="BA245" s="14"/>
      <c r="BB245" s="14"/>
      <c r="BC245" s="14"/>
      <c r="BD245" s="15">
        <f>SUM(TOTAL_PEF_C!O234:O245)</f>
        <v>2181203.852712207</v>
      </c>
      <c r="BF245" s="15"/>
      <c r="BG245" s="14"/>
      <c r="BH245" s="14"/>
      <c r="BI245" s="15">
        <f>SUM('Billing Mo'!AH234:AH245)</f>
        <v>1003706</v>
      </c>
      <c r="BK245" s="15"/>
      <c r="BL245" s="14"/>
      <c r="BM245" s="14"/>
      <c r="BN245" s="199">
        <f>[5]TMWh!$I223</f>
        <v>38102435</v>
      </c>
      <c r="BO245" s="199">
        <f>[5]TMWh!$O223</f>
        <v>36505623</v>
      </c>
      <c r="BP245" s="14"/>
      <c r="BQ245" s="14"/>
      <c r="BR245" s="14"/>
      <c r="BS245" s="14">
        <f t="shared" si="89"/>
        <v>138181.35411069318</v>
      </c>
      <c r="BT245" s="14">
        <f t="shared" si="89"/>
        <v>136357.88625243926</v>
      </c>
      <c r="BU245" s="14"/>
      <c r="BV245" s="14"/>
      <c r="BW245" s="25">
        <f t="shared" si="85"/>
        <v>-536.1740217677434</v>
      </c>
      <c r="BX245" s="199">
        <f>[3]RC!$I223</f>
        <v>1447024.1666666667</v>
      </c>
      <c r="CC245" s="199">
        <f>[3]CC!$I223</f>
        <v>161456.75</v>
      </c>
    </row>
    <row r="246" spans="1:84">
      <c r="A246" s="2">
        <v>2011</v>
      </c>
      <c r="B246" s="2">
        <v>4</v>
      </c>
      <c r="C246" s="14">
        <f t="shared" si="82"/>
        <v>906</v>
      </c>
      <c r="D246" s="14">
        <f t="shared" si="82"/>
        <v>5656</v>
      </c>
      <c r="E246" s="14">
        <f t="shared" si="83"/>
        <v>11353</v>
      </c>
      <c r="F246" s="15"/>
      <c r="G246" s="200">
        <f>[4]FCST!$D186</f>
        <v>1453324</v>
      </c>
      <c r="H246" s="200">
        <f>[4]FCST!$E186</f>
        <v>161834</v>
      </c>
      <c r="I246" s="200">
        <f>[4]FCST!$H186</f>
        <v>23589</v>
      </c>
      <c r="J246" s="15">
        <f t="shared" si="75"/>
        <v>2758546.7031095857</v>
      </c>
      <c r="K246" s="199">
        <f>'Cal Mo'!AE246+'Cal Mo'!AD246</f>
        <v>1316640</v>
      </c>
      <c r="L246" s="199">
        <f>'Cal Mo'!AF246</f>
        <v>915323.17154988996</v>
      </c>
      <c r="M246" s="199">
        <f>'Cal Mo'!AG246</f>
        <v>256683.852102662</v>
      </c>
      <c r="N246" s="15">
        <f>'Billing Mo'!AH246</f>
        <v>85200</v>
      </c>
      <c r="O246" s="199">
        <f t="shared" si="86"/>
        <v>171483.852102662</v>
      </c>
      <c r="P246" s="15">
        <f>'Cal Mo'!AJ246</f>
        <v>2100.2168832335201</v>
      </c>
      <c r="Q246" s="199">
        <f>'Cal Mo'!AK246</f>
        <v>267799.4625738</v>
      </c>
      <c r="R246" s="25"/>
      <c r="S246" s="15">
        <f>[1]RESID!$AB344/[1]RESID!$U344*1000</f>
        <v>870.31522220784905</v>
      </c>
      <c r="T246" s="25">
        <f t="shared" si="76"/>
        <v>906</v>
      </c>
      <c r="U246" s="145"/>
      <c r="V246" s="15">
        <f>[1]COML!$AB344/[1]COML!$J344*1000</f>
        <v>5521.898982908413</v>
      </c>
      <c r="W246" s="25">
        <f t="shared" si="67"/>
        <v>5656</v>
      </c>
      <c r="X246" s="145"/>
      <c r="Y246" s="15">
        <f>[1]SPA!$AB344/[1]SPA!$F344*1000</f>
        <v>10451.531043816614</v>
      </c>
      <c r="Z246" s="25">
        <f t="shared" si="68"/>
        <v>11353</v>
      </c>
      <c r="AA246" s="145"/>
      <c r="AC246" s="7">
        <f t="shared" si="84"/>
        <v>1264850</v>
      </c>
      <c r="AE246" s="199">
        <f>[5]RMWh!$I224</f>
        <v>19773421</v>
      </c>
      <c r="AF246" s="199">
        <f>[5]RMWh!$O224</f>
        <v>18302563</v>
      </c>
      <c r="AG246" s="112"/>
      <c r="AH246" s="14"/>
      <c r="AI246" s="15"/>
      <c r="AJ246" s="199">
        <f>[5]CMWh!$I224</f>
        <v>11898406</v>
      </c>
      <c r="AK246" s="199">
        <f>[5]CMWh!$O224</f>
        <v>11671139</v>
      </c>
      <c r="AL246" s="138"/>
      <c r="AM246" s="14"/>
      <c r="AN246" s="15"/>
      <c r="AO246" s="199">
        <f>[5]SPAMWh!$I224</f>
        <v>3262128</v>
      </c>
      <c r="AP246" s="199">
        <f>[5]SPAMWh!$O224</f>
        <v>3208037</v>
      </c>
      <c r="AQ246" s="138"/>
      <c r="AR246" s="14"/>
      <c r="AT246" s="14">
        <f t="shared" si="87"/>
        <v>13658.943652789903</v>
      </c>
      <c r="AU246" s="14">
        <f t="shared" si="87"/>
        <v>12642.914785389808</v>
      </c>
      <c r="AV246" s="14"/>
      <c r="AW246" s="14"/>
      <c r="AX246" s="14"/>
      <c r="AY246" s="14">
        <f t="shared" si="88"/>
        <v>73679.587091340858</v>
      </c>
      <c r="AZ246" s="14">
        <f t="shared" si="88"/>
        <v>72272.260873065257</v>
      </c>
      <c r="BA246" s="14"/>
      <c r="BB246" s="14"/>
      <c r="BC246" s="14"/>
      <c r="BD246" s="15">
        <f>SUM(TOTAL_PEF_C!O235:O246)</f>
        <v>2179249.8290278292</v>
      </c>
      <c r="BF246" s="15"/>
      <c r="BG246" s="14"/>
      <c r="BH246" s="14"/>
      <c r="BI246" s="15">
        <f>SUM('Billing Mo'!AH235:AH246)</f>
        <v>979325</v>
      </c>
      <c r="BK246" s="15"/>
      <c r="BL246" s="14"/>
      <c r="BM246" s="14"/>
      <c r="BN246" s="199">
        <f>[5]TMWh!$I224</f>
        <v>38168483</v>
      </c>
      <c r="BO246" s="199">
        <f>[5]TMWh!$O224</f>
        <v>36416267</v>
      </c>
      <c r="BP246" s="14"/>
      <c r="BQ246" s="14"/>
      <c r="BR246" s="14"/>
      <c r="BS246" s="14">
        <f t="shared" si="89"/>
        <v>138346.91396420595</v>
      </c>
      <c r="BT246" s="14">
        <f t="shared" si="89"/>
        <v>136052.9135683791</v>
      </c>
      <c r="BU246" s="14"/>
      <c r="BV246" s="14"/>
      <c r="BW246" s="25">
        <f t="shared" si="85"/>
        <v>-986.51361885372899</v>
      </c>
      <c r="BX246" s="199">
        <f>[3]RC!$I224</f>
        <v>1447653.75</v>
      </c>
      <c r="CC246" s="199">
        <f>[3]CC!$I224</f>
        <v>161488.5</v>
      </c>
    </row>
    <row r="247" spans="1:84">
      <c r="A247" s="2">
        <v>2011</v>
      </c>
      <c r="B247" s="2">
        <v>5</v>
      </c>
      <c r="C247" s="14">
        <f t="shared" ref="C247:D262" si="90">ROUND(K247/G247*1000,0)</f>
        <v>1205</v>
      </c>
      <c r="D247" s="14">
        <f t="shared" si="90"/>
        <v>6490</v>
      </c>
      <c r="E247" s="14">
        <f t="shared" si="83"/>
        <v>11869</v>
      </c>
      <c r="F247" s="15"/>
      <c r="G247" s="200">
        <f>[4]FCST!$D187</f>
        <v>1452344</v>
      </c>
      <c r="H247" s="200">
        <f>[4]FCST!$E187</f>
        <v>162061</v>
      </c>
      <c r="I247" s="200">
        <f>[4]FCST!$H187</f>
        <v>23634</v>
      </c>
      <c r="J247" s="15">
        <f>SUM(K247:M247,P247:Q247)</f>
        <v>3383539.5859857239</v>
      </c>
      <c r="K247" s="199">
        <f>'Cal Mo'!AE247+'Cal Mo'!AD247</f>
        <v>1749865</v>
      </c>
      <c r="L247" s="199">
        <f>'Cal Mo'!AF247</f>
        <v>1051753.59430142</v>
      </c>
      <c r="M247" s="199">
        <f>'Cal Mo'!AG247</f>
        <v>299300.98742372199</v>
      </c>
      <c r="N247" s="15">
        <f>'Billing Mo'!AH247</f>
        <v>110470</v>
      </c>
      <c r="O247" s="199">
        <f t="shared" si="86"/>
        <v>188830.98742372199</v>
      </c>
      <c r="P247" s="15">
        <f>'Cal Mo'!AJ247</f>
        <v>2100.3668832335202</v>
      </c>
      <c r="Q247" s="199">
        <f>'Cal Mo'!AK247</f>
        <v>280519.63737734797</v>
      </c>
      <c r="R247" s="25"/>
      <c r="S247" s="15">
        <f>[1]RESID!$AB345/[1]RESID!$U345*1000</f>
        <v>936.76842400973874</v>
      </c>
      <c r="T247" s="25">
        <f t="shared" si="76"/>
        <v>1205</v>
      </c>
      <c r="U247" s="145"/>
      <c r="V247" s="15">
        <f>[1]COML!$AB345/[1]COML!$J345*1000</f>
        <v>5936.9434965846194</v>
      </c>
      <c r="W247" s="25">
        <f t="shared" si="67"/>
        <v>6490</v>
      </c>
      <c r="X247" s="145"/>
      <c r="Y247" s="15">
        <f>[1]SPA!$AB345/[1]SPA!$F345*1000</f>
        <v>11216.672320217096</v>
      </c>
      <c r="Z247" s="25">
        <f t="shared" si="68"/>
        <v>11869</v>
      </c>
      <c r="AA247" s="145"/>
      <c r="AC247" s="7">
        <f t="shared" si="84"/>
        <v>1360510</v>
      </c>
      <c r="AE247" s="199">
        <f>[5]RMWh!$I225</f>
        <v>19923332</v>
      </c>
      <c r="AF247" s="199">
        <f>[5]RMWh!$O225</f>
        <v>18263617</v>
      </c>
      <c r="AG247" s="112"/>
      <c r="AH247" s="14"/>
      <c r="AI247" s="15"/>
      <c r="AJ247" s="199">
        <f>[5]CMWh!$I225</f>
        <v>11968569</v>
      </c>
      <c r="AK247" s="199">
        <f>[5]CMWh!$O225</f>
        <v>11695601</v>
      </c>
      <c r="AL247" s="164"/>
      <c r="AM247" s="14"/>
      <c r="AN247" s="15"/>
      <c r="AO247" s="199">
        <f>[5]SPAMWh!$I225</f>
        <v>3275153</v>
      </c>
      <c r="AP247" s="199">
        <f>[5]SPAMWh!$O225</f>
        <v>3209900</v>
      </c>
      <c r="AQ247" s="138"/>
      <c r="AR247" s="14"/>
      <c r="AT247" s="14">
        <f t="shared" si="87"/>
        <v>13756.47267169613</v>
      </c>
      <c r="AU247" s="14">
        <f t="shared" si="87"/>
        <v>12610.488453779964</v>
      </c>
      <c r="AV247" s="14"/>
      <c r="AW247" s="14"/>
      <c r="AX247" s="14"/>
      <c r="AY247" s="14">
        <f t="shared" si="88"/>
        <v>74091.850005390923</v>
      </c>
      <c r="AZ247" s="14">
        <f t="shared" si="88"/>
        <v>72402.031940067376</v>
      </c>
      <c r="BA247" s="14"/>
      <c r="BB247" s="14"/>
      <c r="BC247" s="14"/>
      <c r="BD247" s="15">
        <f>SUM(TOTAL_PEF_C!O236:O247)</f>
        <v>2181868.801689167</v>
      </c>
      <c r="BF247" s="15"/>
      <c r="BG247" s="14"/>
      <c r="BH247" s="14"/>
      <c r="BI247" s="15">
        <f>SUM('Billing Mo'!AH236:AH247)</f>
        <v>999389</v>
      </c>
      <c r="BK247" s="15"/>
      <c r="BL247" s="14"/>
      <c r="BM247" s="14"/>
      <c r="BN247" s="199">
        <f>[5]TMWh!$I225</f>
        <v>38408385</v>
      </c>
      <c r="BO247" s="199">
        <f>[5]TMWh!$O225</f>
        <v>36410449</v>
      </c>
      <c r="BP247" s="14"/>
      <c r="BQ247" s="14"/>
      <c r="BR247" s="14"/>
      <c r="BS247" s="14">
        <f t="shared" si="89"/>
        <v>138847.28924813995</v>
      </c>
      <c r="BT247" s="14">
        <f t="shared" si="89"/>
        <v>136080.9445414014</v>
      </c>
      <c r="BU247" s="14"/>
      <c r="BV247" s="14"/>
      <c r="BW247" s="25">
        <f t="shared" si="85"/>
        <v>-1098.3509233397781</v>
      </c>
      <c r="BX247" s="199">
        <f>[3]RC!$I225</f>
        <v>1448287.8333333333</v>
      </c>
      <c r="CC247" s="199">
        <f>[3]CC!$I225</f>
        <v>161536.91666666666</v>
      </c>
    </row>
    <row r="248" spans="1:84">
      <c r="A248" s="2">
        <v>2011</v>
      </c>
      <c r="B248" s="2">
        <v>6</v>
      </c>
      <c r="C248" s="14">
        <f t="shared" si="90"/>
        <v>1296</v>
      </c>
      <c r="D248" s="14">
        <f t="shared" si="90"/>
        <v>6417</v>
      </c>
      <c r="E248" s="14">
        <f t="shared" si="83"/>
        <v>12087</v>
      </c>
      <c r="F248" s="15"/>
      <c r="G248" s="200">
        <f>[4]FCST!$D188</f>
        <v>1452304</v>
      </c>
      <c r="H248" s="200">
        <f>[4]FCST!$E188</f>
        <v>162318</v>
      </c>
      <c r="I248" s="200">
        <f>[4]FCST!$H188</f>
        <v>23635</v>
      </c>
      <c r="J248" s="15">
        <f t="shared" ref="J248:J311" si="91">SUM(K248:M248,P248:Q248)</f>
        <v>3477885.6210838123</v>
      </c>
      <c r="K248" s="199">
        <f>'Cal Mo'!AE248+'Cal Mo'!AD248</f>
        <v>1881992</v>
      </c>
      <c r="L248" s="199">
        <f>'Cal Mo'!AF248</f>
        <v>1041576.86228766</v>
      </c>
      <c r="M248" s="199">
        <f>'Cal Mo'!AG248</f>
        <v>266535.956449283</v>
      </c>
      <c r="N248" s="15">
        <f>'Billing Mo'!AH248</f>
        <v>89357</v>
      </c>
      <c r="O248" s="199">
        <f t="shared" si="86"/>
        <v>177178.956449283</v>
      </c>
      <c r="P248" s="15">
        <f>'Cal Mo'!AJ248</f>
        <v>2110.1340607682801</v>
      </c>
      <c r="Q248" s="199">
        <f>'Cal Mo'!AK248</f>
        <v>285670.66828610102</v>
      </c>
      <c r="R248" s="25"/>
      <c r="S248" s="15">
        <f>[1]RESID!$AB346/[1]RESID!$U346*1000</f>
        <v>1220.4070222212429</v>
      </c>
      <c r="T248" s="25">
        <f t="shared" si="76"/>
        <v>1296</v>
      </c>
      <c r="U248" s="145"/>
      <c r="V248" s="15">
        <f>[1]COML!$AB346/[1]COML!$J346*1000</f>
        <v>6660.783154055619</v>
      </c>
      <c r="W248" s="25">
        <f t="shared" si="67"/>
        <v>6417</v>
      </c>
      <c r="X248" s="145"/>
      <c r="Y248" s="15">
        <f>[1]SPA!$AB346/[1]SPA!$F346*1000</f>
        <v>12035.426389478151</v>
      </c>
      <c r="Z248" s="25">
        <f t="shared" si="68"/>
        <v>12087</v>
      </c>
      <c r="AA248" s="145"/>
      <c r="AC248" s="7">
        <f t="shared" si="84"/>
        <v>1772402</v>
      </c>
      <c r="AE248" s="199">
        <f>[5]RMWh!$I226</f>
        <v>19862797</v>
      </c>
      <c r="AF248" s="199">
        <f>[5]RMWh!$O226</f>
        <v>18314578</v>
      </c>
      <c r="AG248" s="163"/>
      <c r="AH248" s="14"/>
      <c r="AI248" s="15"/>
      <c r="AJ248" s="199">
        <f>[5]CMWh!$I226</f>
        <v>11944658</v>
      </c>
      <c r="AK248" s="199">
        <f>[5]CMWh!$O226</f>
        <v>11699087</v>
      </c>
      <c r="AL248" s="164"/>
      <c r="AM248" s="14"/>
      <c r="AN248" s="15"/>
      <c r="AO248" s="199">
        <f>[5]SPAMWh!$I226</f>
        <v>3255022</v>
      </c>
      <c r="AP248" s="199">
        <f>[5]SPAMWh!$O226</f>
        <v>3196803</v>
      </c>
      <c r="AQ248" s="164"/>
      <c r="AR248" s="14"/>
      <c r="AT248" s="14">
        <f t="shared" si="87"/>
        <v>13709.329181235427</v>
      </c>
      <c r="AU248" s="14">
        <f t="shared" si="87"/>
        <v>12640.746346922459</v>
      </c>
      <c r="AV248" s="14"/>
      <c r="AW248" s="14"/>
      <c r="AX248" s="14"/>
      <c r="AY248" s="14">
        <f t="shared" si="88"/>
        <v>73904.787243093087</v>
      </c>
      <c r="AZ248" s="14">
        <f t="shared" si="88"/>
        <v>72385.373919741862</v>
      </c>
      <c r="BA248" s="14"/>
      <c r="BB248" s="14"/>
      <c r="BC248" s="14"/>
      <c r="BD248" s="15">
        <f>SUM(TOTAL_PEF_C!O237:O248)</f>
        <v>2174465.129165573</v>
      </c>
      <c r="BF248" s="15"/>
      <c r="BG248" s="14"/>
      <c r="BH248" s="14"/>
      <c r="BI248" s="15">
        <f>SUM('Billing Mo'!AH237:AH248)</f>
        <v>998108</v>
      </c>
      <c r="BK248" s="15"/>
      <c r="BL248" s="14"/>
      <c r="BM248" s="14"/>
      <c r="BN248" s="199">
        <f>[5]TMWh!$I226</f>
        <v>38299747</v>
      </c>
      <c r="BO248" s="199">
        <f>[5]TMWh!$O226</f>
        <v>36447738</v>
      </c>
      <c r="BP248" s="145"/>
      <c r="BQ248" s="14"/>
      <c r="BR248" s="14"/>
      <c r="BS248" s="14">
        <f t="shared" si="89"/>
        <v>137940.24748559162</v>
      </c>
      <c r="BT248" s="14">
        <f t="shared" si="89"/>
        <v>135473.06192790146</v>
      </c>
      <c r="BU248" s="14"/>
      <c r="BV248" s="14"/>
      <c r="BW248" s="25">
        <f t="shared" si="85"/>
        <v>-2049.9011404825142</v>
      </c>
      <c r="BX248" s="199">
        <f>[3]RC!$I226</f>
        <v>1448852.5833333333</v>
      </c>
      <c r="CC248" s="199">
        <f>[3]CC!$I226</f>
        <v>161622.25</v>
      </c>
    </row>
    <row r="249" spans="1:84">
      <c r="A249" s="2">
        <v>2011</v>
      </c>
      <c r="B249" s="2">
        <v>7</v>
      </c>
      <c r="C249" s="14">
        <f t="shared" si="90"/>
        <v>1393</v>
      </c>
      <c r="D249" s="14">
        <f t="shared" si="90"/>
        <v>6855</v>
      </c>
      <c r="E249" s="14">
        <f t="shared" si="83"/>
        <v>11842</v>
      </c>
      <c r="F249" s="15"/>
      <c r="G249" s="200">
        <f>[4]FCST!$D189</f>
        <v>1452071</v>
      </c>
      <c r="H249" s="200">
        <f>[4]FCST!$E189</f>
        <v>162442</v>
      </c>
      <c r="I249" s="200">
        <f>[4]FCST!$H189</f>
        <v>23575</v>
      </c>
      <c r="J249" s="15">
        <f t="shared" si="91"/>
        <v>3697446.6884092595</v>
      </c>
      <c r="K249" s="199">
        <f>'Cal Mo'!AE249+'Cal Mo'!AD249</f>
        <v>2023097</v>
      </c>
      <c r="L249" s="199">
        <f>'Cal Mo'!AF249</f>
        <v>1113473.4336848201</v>
      </c>
      <c r="M249" s="199">
        <f>'Cal Mo'!AG249</f>
        <v>279595.11484725797</v>
      </c>
      <c r="N249" s="15">
        <f>'Billing Mo'!AH249</f>
        <v>87307</v>
      </c>
      <c r="O249" s="199">
        <f t="shared" si="86"/>
        <v>192288.11484725797</v>
      </c>
      <c r="P249" s="15">
        <f>'Cal Mo'!AJ249</f>
        <v>2113.26251970351</v>
      </c>
      <c r="Q249" s="199">
        <f>'Cal Mo'!AK249</f>
        <v>279167.87735747802</v>
      </c>
      <c r="R249" s="25"/>
      <c r="S249" s="15">
        <f>[1]RESID!$AB347/[1]RESID!$U347*1000</f>
        <v>1318.5408977935651</v>
      </c>
      <c r="T249" s="25">
        <f t="shared" si="76"/>
        <v>1393</v>
      </c>
      <c r="U249" s="145"/>
      <c r="V249" s="15">
        <f>[1]COML!$AB347/[1]COML!$J347*1000</f>
        <v>6873.9057632878194</v>
      </c>
      <c r="W249" s="25">
        <f t="shared" si="67"/>
        <v>6855</v>
      </c>
      <c r="X249" s="145"/>
      <c r="Y249" s="15">
        <f>[1]SPA!$AB347/[1]SPA!$F347*1000</f>
        <v>11761.808743403835</v>
      </c>
      <c r="Z249" s="25">
        <f t="shared" si="68"/>
        <v>11842</v>
      </c>
      <c r="AA249" s="145"/>
      <c r="AC249" s="7">
        <f t="shared" si="84"/>
        <v>1914615</v>
      </c>
      <c r="AE249" s="199">
        <f>[5]RMWh!$I227</f>
        <v>19776007</v>
      </c>
      <c r="AF249" s="199">
        <f>[5]RMWh!$O227</f>
        <v>18318499</v>
      </c>
      <c r="AG249" s="163"/>
      <c r="AH249" s="14"/>
      <c r="AI249" s="15"/>
      <c r="AJ249" s="199">
        <f>[5]CMWh!$I227</f>
        <v>11926420</v>
      </c>
      <c r="AK249" s="199">
        <f>[5]CMWh!$O227</f>
        <v>11701558</v>
      </c>
      <c r="AL249" s="164"/>
      <c r="AM249" s="14"/>
      <c r="AN249" s="15"/>
      <c r="AO249" s="199">
        <f>[5]SPAMWh!$I227</f>
        <v>3249711</v>
      </c>
      <c r="AP249" s="199">
        <f>[5]SPAMWh!$O227</f>
        <v>3197463</v>
      </c>
      <c r="AQ249" s="164"/>
      <c r="AR249" s="14"/>
      <c r="AT249" s="14">
        <f t="shared" si="87"/>
        <v>13644.304370819165</v>
      </c>
      <c r="AU249" s="14">
        <f t="shared" si="87"/>
        <v>12638.707903599878</v>
      </c>
      <c r="AV249" s="14"/>
      <c r="AW249" s="14"/>
      <c r="AX249" s="14"/>
      <c r="AY249" s="14">
        <f t="shared" si="88"/>
        <v>73754.02996396739</v>
      </c>
      <c r="AZ249" s="14">
        <f t="shared" si="88"/>
        <v>72363.463583967547</v>
      </c>
      <c r="BA249" s="14"/>
      <c r="BB249" s="14"/>
      <c r="BC249" s="14"/>
      <c r="BD249" s="15">
        <f>SUM(TOTAL_PEF_C!O238:O249)</f>
        <v>2175052.7019515941</v>
      </c>
      <c r="BF249" s="15"/>
      <c r="BG249" s="14"/>
      <c r="BH249" s="14"/>
      <c r="BI249" s="15">
        <f>SUM('Billing Mo'!AH238:AH249)</f>
        <v>1002827</v>
      </c>
      <c r="BK249" s="15"/>
      <c r="BL249" s="14"/>
      <c r="BM249" s="14"/>
      <c r="BN249" s="199">
        <f>[5]TMWh!$I227</f>
        <v>38159952</v>
      </c>
      <c r="BO249" s="199">
        <f>[5]TMWh!$O227</f>
        <v>36425334</v>
      </c>
      <c r="BP249" s="145"/>
      <c r="BQ249" s="14"/>
      <c r="BR249" s="14"/>
      <c r="BS249" s="14">
        <f t="shared" si="89"/>
        <v>137654.90024427092</v>
      </c>
      <c r="BT249" s="14">
        <f t="shared" si="89"/>
        <v>135441.7209098739</v>
      </c>
      <c r="BU249" s="14"/>
      <c r="BV249" s="14"/>
      <c r="BW249" s="25">
        <f t="shared" si="85"/>
        <v>-1927.5041697801498</v>
      </c>
      <c r="BX249" s="199">
        <f>[3]RC!$I227</f>
        <v>1449396.5</v>
      </c>
      <c r="CC249" s="199">
        <f>[3]CC!$I227</f>
        <v>161705.33333333334</v>
      </c>
    </row>
    <row r="250" spans="1:84">
      <c r="A250" s="2">
        <v>2011</v>
      </c>
      <c r="B250" s="2">
        <v>8</v>
      </c>
      <c r="C250" s="14">
        <f t="shared" si="90"/>
        <v>1478</v>
      </c>
      <c r="D250" s="14">
        <f t="shared" si="90"/>
        <v>6973</v>
      </c>
      <c r="E250" s="14">
        <f t="shared" si="83"/>
        <v>11789</v>
      </c>
      <c r="F250" s="15"/>
      <c r="G250" s="200">
        <f>[4]FCST!$D190</f>
        <v>1451892</v>
      </c>
      <c r="H250" s="200">
        <f>[4]FCST!$E190</f>
        <v>162518</v>
      </c>
      <c r="I250" s="200">
        <f>[4]FCST!$H190</f>
        <v>23621</v>
      </c>
      <c r="J250" s="15">
        <f t="shared" si="91"/>
        <v>3841149.8101827512</v>
      </c>
      <c r="K250" s="199">
        <f>'Cal Mo'!AE250+'Cal Mo'!AD250</f>
        <v>2145799</v>
      </c>
      <c r="L250" s="199">
        <f>'Cal Mo'!AF250</f>
        <v>1133194.4017708199</v>
      </c>
      <c r="M250" s="199">
        <f>'Cal Mo'!AG250</f>
        <v>281591.802101754</v>
      </c>
      <c r="N250" s="15">
        <f>'Billing Mo'!AH250</f>
        <v>92483</v>
      </c>
      <c r="O250" s="199">
        <f t="shared" si="86"/>
        <v>189108.802101754</v>
      </c>
      <c r="P250" s="15">
        <f>'Cal Mo'!AJ250</f>
        <v>2101.5960233262099</v>
      </c>
      <c r="Q250" s="199">
        <f>'Cal Mo'!AK250</f>
        <v>278463.01028685097</v>
      </c>
      <c r="R250" s="25"/>
      <c r="S250" s="15">
        <f>[1]RESID!$AB348/[1]RESID!$U348*1000</f>
        <v>1323.3684048124792</v>
      </c>
      <c r="T250" s="25">
        <f t="shared" si="76"/>
        <v>1478</v>
      </c>
      <c r="U250" s="145"/>
      <c r="V250" s="15">
        <f>[1]COML!$AB348/[1]COML!$J348*1000</f>
        <v>7151.5893624090868</v>
      </c>
      <c r="W250" s="25">
        <f t="shared" si="67"/>
        <v>6973</v>
      </c>
      <c r="X250" s="145"/>
      <c r="Y250" s="15">
        <f>[1]SPA!$AB348/[1]SPA!$F348*1000</f>
        <v>10873.204860684915</v>
      </c>
      <c r="Z250" s="25">
        <f t="shared" si="68"/>
        <v>11789</v>
      </c>
      <c r="AA250" s="145"/>
      <c r="AC250" s="7">
        <f t="shared" si="84"/>
        <v>1921388</v>
      </c>
      <c r="AE250" s="199">
        <f>[5]RMWh!$I228</f>
        <v>19639335</v>
      </c>
      <c r="AF250" s="199">
        <f>[5]RMWh!$O228</f>
        <v>18210039</v>
      </c>
      <c r="AG250" s="163"/>
      <c r="AH250" s="14"/>
      <c r="AI250" s="15"/>
      <c r="AJ250" s="199">
        <f>[5]CMWh!$I228</f>
        <v>11961048</v>
      </c>
      <c r="AK250" s="199">
        <f>[5]CMWh!$O228</f>
        <v>11740749</v>
      </c>
      <c r="AL250" s="164"/>
      <c r="AM250" s="14"/>
      <c r="AN250" s="15"/>
      <c r="AO250" s="199">
        <f>[5]SPAMWh!$I228</f>
        <v>3234913</v>
      </c>
      <c r="AP250" s="199">
        <f>[5]SPAMWh!$O228</f>
        <v>3185088</v>
      </c>
      <c r="AQ250" s="164"/>
      <c r="AR250" s="14"/>
      <c r="AT250" s="14">
        <f t="shared" si="87"/>
        <v>13545.113946784313</v>
      </c>
      <c r="AU250" s="14">
        <f t="shared" si="87"/>
        <v>12559.338349816137</v>
      </c>
      <c r="AV250" s="14"/>
      <c r="AW250" s="14"/>
      <c r="AX250" s="14"/>
      <c r="AY250" s="14">
        <f t="shared" si="88"/>
        <v>73929.540278076805</v>
      </c>
      <c r="AZ250" s="14">
        <f t="shared" si="88"/>
        <v>72567.903422032075</v>
      </c>
      <c r="BA250" s="14"/>
      <c r="BB250" s="14"/>
      <c r="BC250" s="14"/>
      <c r="BD250" s="15">
        <f>SUM(TOTAL_PEF_C!O239:O250)</f>
        <v>2162236.2220967798</v>
      </c>
      <c r="BF250" s="15"/>
      <c r="BG250" s="14"/>
      <c r="BH250" s="14"/>
      <c r="BI250" s="15">
        <f>SUM('Billing Mo'!AH239:AH250)</f>
        <v>1017860</v>
      </c>
      <c r="BK250" s="15"/>
      <c r="BL250" s="14"/>
      <c r="BM250" s="14"/>
      <c r="BN250" s="199">
        <f>[5]TMWh!$I228</f>
        <v>38055188</v>
      </c>
      <c r="BO250" s="199">
        <f>[5]TMWh!$O228</f>
        <v>36355768</v>
      </c>
      <c r="BP250" s="145"/>
      <c r="BQ250" s="14"/>
      <c r="BR250" s="14"/>
      <c r="BS250" s="14">
        <f t="shared" si="89"/>
        <v>136991.80215056799</v>
      </c>
      <c r="BT250" s="14">
        <f t="shared" si="89"/>
        <v>134881.81757226493</v>
      </c>
      <c r="BU250" s="14"/>
      <c r="BV250" s="14"/>
      <c r="BW250" s="25">
        <f t="shared" si="85"/>
        <v>-2427.3056399585912</v>
      </c>
      <c r="BX250" s="199">
        <f>[3]RC!$I228</f>
        <v>1449920.25</v>
      </c>
      <c r="CC250" s="199">
        <f>[3]CC!$I228</f>
        <v>161789.83333333334</v>
      </c>
    </row>
    <row r="251" spans="1:84">
      <c r="A251" s="2">
        <v>2011</v>
      </c>
      <c r="B251" s="2">
        <v>9</v>
      </c>
      <c r="C251" s="14">
        <f t="shared" si="90"/>
        <v>1263</v>
      </c>
      <c r="D251" s="14">
        <f t="shared" si="90"/>
        <v>6608</v>
      </c>
      <c r="E251" s="14">
        <f t="shared" si="83"/>
        <v>12357</v>
      </c>
      <c r="F251" s="15"/>
      <c r="G251" s="200">
        <f>[4]FCST!$D191</f>
        <v>1452133</v>
      </c>
      <c r="H251" s="200">
        <f>[4]FCST!$E191</f>
        <v>162599</v>
      </c>
      <c r="I251" s="200">
        <f>[4]FCST!$H191</f>
        <v>23648</v>
      </c>
      <c r="J251" s="15">
        <f t="shared" si="91"/>
        <v>3481248.5631165639</v>
      </c>
      <c r="K251" s="199">
        <f>'Cal Mo'!AE251+'Cal Mo'!AD251</f>
        <v>1834571</v>
      </c>
      <c r="L251" s="199">
        <f>'Cal Mo'!AF251</f>
        <v>1074401.3001882599</v>
      </c>
      <c r="M251" s="199">
        <f>'Cal Mo'!AG251</f>
        <v>277959.02565660502</v>
      </c>
      <c r="N251" s="15">
        <f>'Billing Mo'!AH251</f>
        <v>91499</v>
      </c>
      <c r="O251" s="199">
        <f t="shared" si="86"/>
        <v>186460.02565660502</v>
      </c>
      <c r="P251" s="15">
        <f>'Cal Mo'!AJ251</f>
        <v>2100.1515788817601</v>
      </c>
      <c r="Q251" s="199">
        <f>'Cal Mo'!AK251</f>
        <v>292217.085692817</v>
      </c>
      <c r="R251" s="25"/>
      <c r="S251" s="15">
        <f>[1]RESID!$AB349/[1]RESID!$U349*1000</f>
        <v>1360.2789827102615</v>
      </c>
      <c r="T251" s="25">
        <f t="shared" si="76"/>
        <v>1263</v>
      </c>
      <c r="U251" s="145"/>
      <c r="V251" s="15">
        <f>[1]COML!$AB349/[1]COML!$J349*1000</f>
        <v>6955.2211268211977</v>
      </c>
      <c r="W251" s="25">
        <f t="shared" si="67"/>
        <v>6608</v>
      </c>
      <c r="X251" s="145"/>
      <c r="Y251" s="15">
        <f>[1]SPA!$AB349/[1]SPA!$F349*1000</f>
        <v>12907.095456865747</v>
      </c>
      <c r="Z251" s="25">
        <f t="shared" si="68"/>
        <v>12357</v>
      </c>
      <c r="AA251" s="145"/>
      <c r="AC251" s="7">
        <f t="shared" si="84"/>
        <v>1975306.0000000002</v>
      </c>
      <c r="AE251" s="199">
        <f>[5]RMWh!$I229</f>
        <v>19669248</v>
      </c>
      <c r="AF251" s="199">
        <f>[5]RMWh!$O229</f>
        <v>18281050</v>
      </c>
      <c r="AG251" s="163"/>
      <c r="AH251" s="14"/>
      <c r="AI251" s="15"/>
      <c r="AJ251" s="199">
        <f>[5]CMWh!$I229</f>
        <v>11948886</v>
      </c>
      <c r="AK251" s="199">
        <f>[5]CMWh!$O229</f>
        <v>11737994</v>
      </c>
      <c r="AL251" s="164"/>
      <c r="AM251" s="14"/>
      <c r="AN251" s="15"/>
      <c r="AO251" s="199">
        <f>[5]SPAMWh!$I229</f>
        <v>3231221</v>
      </c>
      <c r="AP251" s="199">
        <f>[5]SPAMWh!$O229</f>
        <v>3184151</v>
      </c>
      <c r="AQ251" s="164"/>
      <c r="AR251" s="14"/>
      <c r="AT251" s="14">
        <f t="shared" si="87"/>
        <v>13560.113862431626</v>
      </c>
      <c r="AU251" s="14">
        <f t="shared" si="87"/>
        <v>12603.080683349241</v>
      </c>
      <c r="AV251" s="14"/>
      <c r="AW251" s="14"/>
      <c r="AY251" s="14">
        <f t="shared" si="88"/>
        <v>73803.467851063688</v>
      </c>
      <c r="AZ251" s="14">
        <f t="shared" si="88"/>
        <v>72500.872701855085</v>
      </c>
      <c r="BA251" s="14"/>
      <c r="BB251" s="14"/>
      <c r="BC251" s="14"/>
      <c r="BD251" s="15">
        <f>SUM(TOTAL_PEF_C!O240:O251)</f>
        <v>2159029.720969365</v>
      </c>
      <c r="BF251" s="15"/>
      <c r="BG251" s="14"/>
      <c r="BH251" s="14"/>
      <c r="BI251" s="15">
        <f>SUM('Billing Mo'!AH240:AH251)</f>
        <v>1036531</v>
      </c>
      <c r="BK251" s="15"/>
      <c r="BL251" s="14"/>
      <c r="BM251" s="14"/>
      <c r="BN251" s="199">
        <f>[5]TMWh!$I229</f>
        <v>38065579</v>
      </c>
      <c r="BO251" s="199">
        <f>[5]TMWh!$O229</f>
        <v>36419419</v>
      </c>
      <c r="BP251" s="145"/>
      <c r="BQ251" s="14"/>
      <c r="BR251" s="14"/>
      <c r="BS251" s="14">
        <f t="shared" si="89"/>
        <v>136790.07694180153</v>
      </c>
      <c r="BT251" s="14">
        <f t="shared" si="89"/>
        <v>134797.4218675585</v>
      </c>
      <c r="BU251" s="14"/>
      <c r="BV251" s="14"/>
      <c r="BW251" s="25">
        <f t="shared" si="85"/>
        <v>-2161.9985766965547</v>
      </c>
      <c r="BX251" s="199">
        <f>[3]RC!$I229</f>
        <v>1450522.3333333333</v>
      </c>
      <c r="CA251" s="15"/>
      <c r="CC251" s="199">
        <f>[3]CC!$I229</f>
        <v>161901.41666666666</v>
      </c>
      <c r="CF251" s="15"/>
    </row>
    <row r="252" spans="1:84">
      <c r="A252" s="2">
        <v>2011</v>
      </c>
      <c r="B252" s="2">
        <v>10</v>
      </c>
      <c r="C252" s="14">
        <f t="shared" si="90"/>
        <v>1025</v>
      </c>
      <c r="D252" s="14">
        <f t="shared" si="90"/>
        <v>6322</v>
      </c>
      <c r="E252" s="14">
        <f t="shared" si="83"/>
        <v>11042</v>
      </c>
      <c r="F252" s="15"/>
      <c r="G252" s="200">
        <f>[4]FCST!$D192</f>
        <v>1452347</v>
      </c>
      <c r="H252" s="200">
        <f>[4]FCST!$E192</f>
        <v>162647</v>
      </c>
      <c r="I252" s="200">
        <f>[4]FCST!$H192</f>
        <v>23726</v>
      </c>
      <c r="J252" s="15">
        <f t="shared" si="91"/>
        <v>3064149.1768429591</v>
      </c>
      <c r="K252" s="199">
        <f>'Cal Mo'!AE252+'Cal Mo'!AD252</f>
        <v>1488308</v>
      </c>
      <c r="L252" s="199">
        <f>'Cal Mo'!AF252</f>
        <v>1028200.9634727</v>
      </c>
      <c r="M252" s="199">
        <f>'Cal Mo'!AG252</f>
        <v>283570.51218838</v>
      </c>
      <c r="N252" s="15">
        <f>'Billing Mo'!AH252</f>
        <v>93754</v>
      </c>
      <c r="O252" s="199">
        <f t="shared" si="86"/>
        <v>189816.51218838</v>
      </c>
      <c r="P252" s="15">
        <f>'Cal Mo'!AJ252</f>
        <v>2097.9849122150999</v>
      </c>
      <c r="Q252" s="199">
        <f>'Cal Mo'!AK252</f>
        <v>261971.716269664</v>
      </c>
      <c r="R252" s="25"/>
      <c r="S252" s="15">
        <f>[1]RESID!$AB350/[1]RESID!$U350*1000</f>
        <v>1183.5036668234245</v>
      </c>
      <c r="T252" s="25">
        <f t="shared" si="76"/>
        <v>1025</v>
      </c>
      <c r="U252" s="145"/>
      <c r="V252" s="15">
        <f>[1]COML!$AB350/[1]COML!$J350*1000</f>
        <v>6472.4157223926668</v>
      </c>
      <c r="W252" s="25">
        <f t="shared" si="67"/>
        <v>6322</v>
      </c>
      <c r="X252" s="145"/>
      <c r="Y252" s="15">
        <f>[1]SPA!$AB350/[1]SPA!$F350*1000</f>
        <v>12639.094827586208</v>
      </c>
      <c r="Z252" s="25">
        <f t="shared" si="68"/>
        <v>11042</v>
      </c>
      <c r="AA252" s="145"/>
      <c r="AC252" s="7">
        <f t="shared" si="84"/>
        <v>1718858</v>
      </c>
      <c r="AE252" s="199">
        <f>[5]RMWh!$I230</f>
        <v>19693304</v>
      </c>
      <c r="AF252" s="199">
        <f>[5]RMWh!$O230</f>
        <v>18355692</v>
      </c>
      <c r="AG252" s="163"/>
      <c r="AH252" s="14"/>
      <c r="AI252" s="15"/>
      <c r="AJ252" s="199">
        <f>[5]CMWh!$I230</f>
        <v>11948060</v>
      </c>
      <c r="AK252" s="199">
        <f>[5]CMWh!$O230</f>
        <v>11748199</v>
      </c>
      <c r="AL252" s="164"/>
      <c r="AM252" s="14"/>
      <c r="AN252" s="15"/>
      <c r="AO252" s="199">
        <f>[5]SPAMWh!$I230</f>
        <v>3220373</v>
      </c>
      <c r="AP252" s="199">
        <f>[5]SPAMWh!$O230</f>
        <v>3176873</v>
      </c>
      <c r="AQ252" s="164"/>
      <c r="AR252" s="14"/>
      <c r="AT252" s="14">
        <f t="shared" ref="AT252:AU267" si="92">AE252/AVERAGE($G241:$G252)*1000</f>
        <v>13570.666139121931</v>
      </c>
      <c r="AU252" s="14">
        <f t="shared" si="92"/>
        <v>12648.917006742562</v>
      </c>
      <c r="AV252" s="14"/>
      <c r="AW252" s="14"/>
      <c r="AY252" s="14">
        <f t="shared" si="88"/>
        <v>73750.725281779698</v>
      </c>
      <c r="AZ252" s="14">
        <f t="shared" si="88"/>
        <v>72517.061096502599</v>
      </c>
      <c r="BA252" s="14"/>
      <c r="BB252" s="14"/>
      <c r="BC252" s="14"/>
      <c r="BD252" s="15">
        <f>SUM(TOTAL_PEF_C!O241:O252)</f>
        <v>2152508.3320551324</v>
      </c>
      <c r="BF252" s="15"/>
      <c r="BG252" s="14"/>
      <c r="BH252" s="14"/>
      <c r="BI252" s="15">
        <f>SUM('Billing Mo'!AH241:AH252)</f>
        <v>1066643</v>
      </c>
      <c r="BK252" s="15"/>
      <c r="BL252" s="14"/>
      <c r="BM252" s="14"/>
      <c r="BN252" s="199">
        <f>[5]TMWh!$I230</f>
        <v>38096525</v>
      </c>
      <c r="BO252" s="199">
        <f>[5]TMWh!$O230</f>
        <v>36515552</v>
      </c>
      <c r="BP252" s="145"/>
      <c r="BQ252" s="14"/>
      <c r="BR252" s="14"/>
      <c r="BS252" s="14">
        <f t="shared" si="89"/>
        <v>136261.61739038452</v>
      </c>
      <c r="BT252" s="14">
        <f t="shared" si="89"/>
        <v>134421.02924842652</v>
      </c>
      <c r="BU252" s="14"/>
      <c r="BV252" s="14"/>
      <c r="BW252" s="25">
        <f t="shared" si="85"/>
        <v>-2839.6280019106343</v>
      </c>
      <c r="BX252" s="199">
        <f>[3]RC!$I230</f>
        <v>1451167.0833333333</v>
      </c>
      <c r="CA252" s="15"/>
      <c r="CC252" s="199">
        <f>[3]CC!$I230</f>
        <v>162006</v>
      </c>
      <c r="CF252" s="15"/>
    </row>
    <row r="253" spans="1:84">
      <c r="A253" s="2">
        <v>2011</v>
      </c>
      <c r="B253" s="2">
        <v>11</v>
      </c>
      <c r="C253" s="14">
        <f t="shared" si="90"/>
        <v>894</v>
      </c>
      <c r="D253" s="14">
        <f t="shared" si="90"/>
        <v>5475</v>
      </c>
      <c r="E253" s="14">
        <f t="shared" si="83"/>
        <v>10890</v>
      </c>
      <c r="F253" s="15"/>
      <c r="G253" s="200">
        <f>[4]FCST!$D193</f>
        <v>1453846</v>
      </c>
      <c r="H253" s="200">
        <f>[4]FCST!$E193</f>
        <v>162935</v>
      </c>
      <c r="I253" s="200">
        <f>[4]FCST!$H193</f>
        <v>23720</v>
      </c>
      <c r="J253" s="15">
        <f t="shared" si="91"/>
        <v>2715547.5920305736</v>
      </c>
      <c r="K253" s="199">
        <f>'Cal Mo'!AE253+'Cal Mo'!AD253</f>
        <v>1299600</v>
      </c>
      <c r="L253" s="199">
        <f>'Cal Mo'!AF253</f>
        <v>892023.44513701298</v>
      </c>
      <c r="M253" s="199">
        <f>'Cal Mo'!AG253</f>
        <v>263518.12056703796</v>
      </c>
      <c r="N253" s="15">
        <f>'Billing Mo'!AH253</f>
        <v>94256</v>
      </c>
      <c r="O253" s="199">
        <f t="shared" si="86"/>
        <v>169262.12056703796</v>
      </c>
      <c r="P253" s="15">
        <f>'Cal Mo'!AJ253</f>
        <v>2094.6508977243102</v>
      </c>
      <c r="Q253" s="199">
        <f>'Cal Mo'!AK253</f>
        <v>258311.37542879899</v>
      </c>
      <c r="R253" s="25"/>
      <c r="S253" s="15">
        <f>[1]RESID!$AB351/[1]RESID!$U351*1000</f>
        <v>948.22629081759692</v>
      </c>
      <c r="T253" s="25">
        <f t="shared" si="76"/>
        <v>894</v>
      </c>
      <c r="U253" s="145"/>
      <c r="V253" s="15">
        <f>[1]COML!$AB351/[1]COML!$J351*1000</f>
        <v>5765.9066498910615</v>
      </c>
      <c r="W253" s="25">
        <f t="shared" si="67"/>
        <v>5475</v>
      </c>
      <c r="X253" s="145"/>
      <c r="Y253" s="15">
        <f>[1]SPA!$AB351/[1]SPA!$F351*1000</f>
        <v>10778.149162371134</v>
      </c>
      <c r="Z253" s="25">
        <f t="shared" si="68"/>
        <v>10890</v>
      </c>
      <c r="AA253" s="145"/>
      <c r="AC253" s="7">
        <f t="shared" si="84"/>
        <v>1378575</v>
      </c>
      <c r="AE253" s="199">
        <f>[5]RMWh!$I231</f>
        <v>19551030</v>
      </c>
      <c r="AF253" s="199">
        <f>[5]RMWh!$O231</f>
        <v>18445331</v>
      </c>
      <c r="AG253" s="163"/>
      <c r="AH253" s="14"/>
      <c r="AI253" s="15"/>
      <c r="AJ253" s="199">
        <f>[5]CMWh!$I231</f>
        <v>11923921</v>
      </c>
      <c r="AK253" s="199">
        <f>[5]CMWh!$O231</f>
        <v>11778663</v>
      </c>
      <c r="AL253" s="164"/>
      <c r="AM253" s="14"/>
      <c r="AN253" s="15"/>
      <c r="AO253" s="199">
        <f>[5]SPAMWh!$I231</f>
        <v>3208904</v>
      </c>
      <c r="AP253" s="199">
        <f>[5]SPAMWh!$O231</f>
        <v>3179833</v>
      </c>
      <c r="AQ253" s="164"/>
      <c r="AR253" s="14"/>
      <c r="AT253" s="14">
        <f t="shared" si="92"/>
        <v>13466.54214119712</v>
      </c>
      <c r="AU253" s="14">
        <f t="shared" si="92"/>
        <v>12704.94839503748</v>
      </c>
      <c r="AV253" s="14"/>
      <c r="AW253" s="14"/>
      <c r="AY253" s="14">
        <f t="shared" si="88"/>
        <v>73546.415534244064</v>
      </c>
      <c r="AZ253" s="14">
        <f t="shared" si="88"/>
        <v>72650.468200504329</v>
      </c>
      <c r="BA253" s="14"/>
      <c r="BB253" s="14"/>
      <c r="BC253" s="14"/>
      <c r="BD253" s="15">
        <f>SUM(TOTAL_PEF_C!O242:O253)</f>
        <v>2147891.584106571</v>
      </c>
      <c r="BF253" s="15"/>
      <c r="BG253" s="14"/>
      <c r="BH253" s="14"/>
      <c r="BI253" s="15">
        <f>SUM('Billing Mo'!AH242:AH253)</f>
        <v>1090986</v>
      </c>
      <c r="BK253" s="15"/>
      <c r="BL253" s="14"/>
      <c r="BM253" s="14"/>
      <c r="BN253" s="199">
        <f>[5]TMWh!$I231</f>
        <v>37919876</v>
      </c>
      <c r="BO253" s="199">
        <f>[5]TMWh!$O231</f>
        <v>36639848</v>
      </c>
      <c r="BP253" s="145"/>
      <c r="BQ253" s="14"/>
      <c r="BR253" s="14"/>
      <c r="BS253" s="14">
        <f t="shared" si="89"/>
        <v>135724.65132017215</v>
      </c>
      <c r="BT253" s="14">
        <f t="shared" si="89"/>
        <v>134495.05662412365</v>
      </c>
      <c r="BU253" s="14"/>
      <c r="BV253" s="14"/>
      <c r="BW253" s="25">
        <f t="shared" si="85"/>
        <v>-2244.6336589326966</v>
      </c>
      <c r="BX253" s="199">
        <f>[3]RC!$I231</f>
        <v>1451822.5833333333</v>
      </c>
      <c r="CA253" s="15"/>
      <c r="CC253" s="199">
        <f>[3]CC!$I231</f>
        <v>162127.83333333334</v>
      </c>
      <c r="CF253" s="15"/>
    </row>
    <row r="254" spans="1:84" ht="12.75" customHeight="1">
      <c r="A254" s="2">
        <v>2011</v>
      </c>
      <c r="B254" s="2">
        <v>12</v>
      </c>
      <c r="C254" s="14">
        <f t="shared" si="90"/>
        <v>993</v>
      </c>
      <c r="D254" s="14">
        <f t="shared" si="90"/>
        <v>5583</v>
      </c>
      <c r="E254" s="14">
        <f t="shared" si="83"/>
        <v>10324</v>
      </c>
      <c r="F254" s="15"/>
      <c r="G254" s="200">
        <f>[4]FCST!$D194</f>
        <v>1455752</v>
      </c>
      <c r="H254" s="200">
        <f>[4]FCST!$E194</f>
        <v>162457</v>
      </c>
      <c r="I254" s="200">
        <f>[4]FCST!$H194</f>
        <v>23811</v>
      </c>
      <c r="J254" s="15">
        <f t="shared" si="91"/>
        <v>2851239.738010556</v>
      </c>
      <c r="K254" s="199">
        <f>'Cal Mo'!AE254+'Cal Mo'!AD254</f>
        <v>1445211</v>
      </c>
      <c r="L254" s="199">
        <f>'Cal Mo'!AF254</f>
        <v>906949.04303342802</v>
      </c>
      <c r="M254" s="199">
        <f>'Cal Mo'!AG254</f>
        <v>251148.876874056</v>
      </c>
      <c r="N254" s="15">
        <f>'Billing Mo'!AH254</f>
        <v>85134</v>
      </c>
      <c r="O254" s="199">
        <f t="shared" si="86"/>
        <v>166014.876874056</v>
      </c>
      <c r="P254" s="15">
        <f>'Cal Mo'!AJ254</f>
        <v>2106.3115429197901</v>
      </c>
      <c r="Q254" s="199">
        <f>'Cal Mo'!AK254</f>
        <v>245824.50656015199</v>
      </c>
      <c r="R254" s="25"/>
      <c r="S254" s="15">
        <f>[1]RESID!$AB352/[1]RESID!$U352*1000</f>
        <v>899.91427111211249</v>
      </c>
      <c r="T254" s="25">
        <f t="shared" si="76"/>
        <v>993</v>
      </c>
      <c r="U254" s="145"/>
      <c r="V254" s="15">
        <f>[1]COML!$AB352/[1]COML!$J352*1000</f>
        <v>5492.4564654031528</v>
      </c>
      <c r="W254" s="25">
        <f t="shared" si="67"/>
        <v>5583</v>
      </c>
      <c r="X254" s="145"/>
      <c r="Y254" s="15">
        <f>[1]SPA!$AB352/[1]SPA!$F352*1000</f>
        <v>10437.06000670466</v>
      </c>
      <c r="Z254" s="25">
        <f t="shared" si="68"/>
        <v>10324</v>
      </c>
      <c r="AA254" s="145"/>
      <c r="AC254" s="7">
        <f t="shared" si="84"/>
        <v>1310052</v>
      </c>
      <c r="AE254" s="199">
        <f>[5]RMWh!$I232</f>
        <v>19337639</v>
      </c>
      <c r="AF254" s="199">
        <f>[5]RMWh!$O232</f>
        <v>18555916</v>
      </c>
      <c r="AG254" s="163"/>
      <c r="AH254" s="14"/>
      <c r="AI254" s="15"/>
      <c r="AJ254" s="199">
        <f>[5]CMWh!$I232</f>
        <v>11913884</v>
      </c>
      <c r="AK254" s="199">
        <f>[5]CMWh!$O232</f>
        <v>11782069</v>
      </c>
      <c r="AL254" s="164"/>
      <c r="AM254" s="14"/>
      <c r="AN254" s="15"/>
      <c r="AO254" s="199">
        <f>[5]SPAMWh!$I232</f>
        <v>3204131</v>
      </c>
      <c r="AP254" s="199">
        <f>[5]SPAMWh!$O232</f>
        <v>3177276</v>
      </c>
      <c r="AQ254" s="164"/>
      <c r="AR254" s="14"/>
      <c r="AT254" s="14">
        <f t="shared" si="92"/>
        <v>13313.373915165761</v>
      </c>
      <c r="AU254" s="14">
        <f t="shared" si="92"/>
        <v>12775.181502064806</v>
      </c>
      <c r="AV254" s="14"/>
      <c r="AW254" s="14"/>
      <c r="AY254" s="14">
        <f t="shared" ref="AY254:AZ269" si="93">AJ254/AVERAGE($H243:$H254)*1000</f>
        <v>73443.058575015719</v>
      </c>
      <c r="AZ254" s="14">
        <f t="shared" si="93"/>
        <v>72630.48588536508</v>
      </c>
      <c r="BA254" s="14"/>
      <c r="BB254" s="14"/>
      <c r="BC254" s="14"/>
      <c r="BD254" s="15">
        <f>SUM(TOTAL_PEF_C!O243:O254)</f>
        <v>2140978.9420584533</v>
      </c>
      <c r="BF254" s="15"/>
      <c r="BG254" s="14"/>
      <c r="BH254" s="14"/>
      <c r="BI254" s="15">
        <f>SUM('Billing Mo'!AH243:AH254)</f>
        <v>1108025</v>
      </c>
      <c r="BK254" s="15"/>
      <c r="BL254" s="14"/>
      <c r="BM254" s="14"/>
      <c r="BN254" s="199">
        <f>[5]TMWh!$I232</f>
        <v>37713843</v>
      </c>
      <c r="BO254" s="199">
        <f>[5]TMWh!$O232</f>
        <v>36773450</v>
      </c>
      <c r="BP254" s="145"/>
      <c r="BQ254" s="14"/>
      <c r="BR254" s="14"/>
      <c r="BS254" s="14">
        <f t="shared" ref="BS254:BT269" si="94">AO254/AVERAGE($I243:$I254)*1000</f>
        <v>135425.87244114454</v>
      </c>
      <c r="BT254" s="14">
        <f t="shared" si="94"/>
        <v>134290.81841107932</v>
      </c>
      <c r="BU254" s="14"/>
      <c r="BV254" s="14"/>
      <c r="BW254" s="25">
        <f t="shared" si="85"/>
        <v>-2406.949748085899</v>
      </c>
      <c r="BX254" s="199">
        <f>[3]RC!$I232</f>
        <v>1452497.25</v>
      </c>
      <c r="CA254" s="15"/>
      <c r="CC254" s="199">
        <f>[3]CC!$I232</f>
        <v>162219.33333333334</v>
      </c>
      <c r="CF254" s="15"/>
    </row>
    <row r="255" spans="1:84" ht="12.75" customHeight="1">
      <c r="A255" s="2">
        <v>2012</v>
      </c>
      <c r="B255" s="2">
        <v>1</v>
      </c>
      <c r="C255" s="14">
        <f t="shared" si="90"/>
        <v>1016</v>
      </c>
      <c r="D255" s="14">
        <f t="shared" si="90"/>
        <v>5352</v>
      </c>
      <c r="E255" s="14">
        <f t="shared" si="83"/>
        <v>10020</v>
      </c>
      <c r="F255" s="15"/>
      <c r="G255" s="200">
        <f>[4]FCST!$D195</f>
        <v>1458136</v>
      </c>
      <c r="H255" s="200">
        <f>[4]FCST!$E195</f>
        <v>162586</v>
      </c>
      <c r="I255" s="200">
        <f>[4]FCST!$H195</f>
        <v>23810</v>
      </c>
      <c r="J255" s="15">
        <f t="shared" si="91"/>
        <v>2846267.4944141596</v>
      </c>
      <c r="K255" s="199">
        <f>'Cal Mo'!AE255+'Cal Mo'!AD255</f>
        <v>1480933</v>
      </c>
      <c r="L255" s="199">
        <f>'Cal Mo'!AF255</f>
        <v>870160.39824225102</v>
      </c>
      <c r="M255" s="199">
        <f>'Cal Mo'!AG255</f>
        <v>254514.10769422699</v>
      </c>
      <c r="N255" s="15">
        <f>'Billing Mo'!AH255</f>
        <v>85513</v>
      </c>
      <c r="O255" s="199">
        <f t="shared" si="86"/>
        <v>169001.10769422699</v>
      </c>
      <c r="P255" s="15">
        <f>'Cal Mo'!AJ255</f>
        <v>2083.5839803838398</v>
      </c>
      <c r="Q255" s="199">
        <f>'Cal Mo'!AK255</f>
        <v>238576.404497298</v>
      </c>
      <c r="R255" s="25"/>
      <c r="S255" s="15">
        <f>[1]RESID!$AB353/[1]RESID!$U353*1000</f>
        <v>978.54864018171145</v>
      </c>
      <c r="T255" s="25">
        <f t="shared" si="76"/>
        <v>1016</v>
      </c>
      <c r="U255" s="145"/>
      <c r="V255" s="15">
        <f>[1]COML!$AB353/[1]COML!$J353*1000</f>
        <v>5444.3310002091202</v>
      </c>
      <c r="W255" s="25">
        <f t="shared" si="67"/>
        <v>5352</v>
      </c>
      <c r="X255" s="145"/>
      <c r="Y255" s="15">
        <f>[1]SPA!$AB353/[1]SPA!$F353*1000</f>
        <v>10372.187083171979</v>
      </c>
      <c r="Z255" s="25">
        <f t="shared" si="68"/>
        <v>10020</v>
      </c>
      <c r="AA255" s="145"/>
      <c r="AC255" s="7">
        <f t="shared" si="84"/>
        <v>1426857</v>
      </c>
      <c r="AE255" s="199">
        <f>[5]RMWh!$I233</f>
        <v>18834679</v>
      </c>
      <c r="AF255" s="199">
        <f>[5]RMWh!$O233</f>
        <v>18649517</v>
      </c>
      <c r="AG255" s="163"/>
      <c r="AH255" s="14"/>
      <c r="AI255" s="15"/>
      <c r="AJ255" s="199">
        <f>[5]CMWh!$I233</f>
        <v>11887877</v>
      </c>
      <c r="AK255" s="199">
        <f>[5]CMWh!$O233</f>
        <v>11770582</v>
      </c>
      <c r="AL255" s="164"/>
      <c r="AM255" s="14"/>
      <c r="AN255" s="15"/>
      <c r="AO255" s="199">
        <f>[5]SPAMWh!$I233</f>
        <v>3192993</v>
      </c>
      <c r="AP255" s="199">
        <f>[5]SPAMWh!$O233</f>
        <v>3168042</v>
      </c>
      <c r="AQ255" s="164"/>
      <c r="AR255" s="14"/>
      <c r="AT255" s="14">
        <f t="shared" si="92"/>
        <v>12960.463433059458</v>
      </c>
      <c r="AU255" s="14">
        <f t="shared" si="92"/>
        <v>12833.050306974743</v>
      </c>
      <c r="AV255" s="14"/>
      <c r="AW255" s="14"/>
      <c r="AY255" s="14">
        <f t="shared" si="93"/>
        <v>73242.968461597309</v>
      </c>
      <c r="AZ255" s="14">
        <f t="shared" si="93"/>
        <v>72520.296618197259</v>
      </c>
      <c r="BA255" s="14"/>
      <c r="BB255" s="14"/>
      <c r="BC255" s="14"/>
      <c r="BD255" s="15">
        <f>SUM(TOTAL_PEF_C!O244:O255)</f>
        <v>2137185.3657345842</v>
      </c>
      <c r="BF255" s="15"/>
      <c r="BG255" s="14"/>
      <c r="BH255" s="14"/>
      <c r="BI255" s="15">
        <f>SUM('Billing Mo'!AH244:AH255)</f>
        <v>1094712</v>
      </c>
      <c r="BK255" s="15"/>
      <c r="BL255" s="14"/>
      <c r="BM255" s="14"/>
      <c r="BN255" s="199">
        <f>[5]TMWh!$I233</f>
        <v>37179083</v>
      </c>
      <c r="BO255" s="199">
        <f>[5]TMWh!$O233</f>
        <v>36851675</v>
      </c>
      <c r="BP255" s="145"/>
      <c r="BQ255" s="14"/>
      <c r="BR255" s="14"/>
      <c r="BS255" s="14">
        <f t="shared" si="94"/>
        <v>134894.29806649676</v>
      </c>
      <c r="BT255" s="14">
        <f t="shared" si="94"/>
        <v>133840.19377279578</v>
      </c>
      <c r="BU255" s="14"/>
      <c r="BV255" s="14"/>
      <c r="BW255" s="25">
        <f t="shared" si="85"/>
        <v>-2644.3359608367318</v>
      </c>
      <c r="BX255" s="199">
        <f>[3]RC!$I233</f>
        <v>1453241.1666666667</v>
      </c>
      <c r="CA255" s="15"/>
      <c r="CC255" s="199">
        <f>[3]CC!$I233</f>
        <v>162307.41666666666</v>
      </c>
      <c r="CF255" s="15"/>
    </row>
    <row r="256" spans="1:84" ht="12.75" customHeight="1">
      <c r="A256" s="2">
        <v>2012</v>
      </c>
      <c r="B256" s="2">
        <v>2</v>
      </c>
      <c r="C256" s="14">
        <f t="shared" si="90"/>
        <v>867</v>
      </c>
      <c r="D256" s="14">
        <f t="shared" si="90"/>
        <v>4981</v>
      </c>
      <c r="E256" s="14">
        <f t="shared" si="83"/>
        <v>11117</v>
      </c>
      <c r="F256" s="179"/>
      <c r="G256" s="200">
        <f>[4]FCST!$D196</f>
        <v>1460996</v>
      </c>
      <c r="H256" s="200">
        <f>[4]FCST!$E196</f>
        <v>162826</v>
      </c>
      <c r="I256" s="200">
        <f>[4]FCST!$H196</f>
        <v>23861</v>
      </c>
      <c r="J256" s="15">
        <f t="shared" si="91"/>
        <v>2601048.318056352</v>
      </c>
      <c r="K256" s="199">
        <f>'Cal Mo'!AE256+'Cal Mo'!AD256</f>
        <v>1267310</v>
      </c>
      <c r="L256" s="199">
        <f>'Cal Mo'!AF256</f>
        <v>811108.04787987098</v>
      </c>
      <c r="M256" s="199">
        <f>'Cal Mo'!AG256</f>
        <v>255275.07490201801</v>
      </c>
      <c r="N256" s="15">
        <f>'Billing Mo'!AH256</f>
        <v>88547</v>
      </c>
      <c r="O256" s="199">
        <f t="shared" si="86"/>
        <v>166728.07490201801</v>
      </c>
      <c r="P256" s="15">
        <f>'Cal Mo'!AJ256</f>
        <v>2084.81222407725</v>
      </c>
      <c r="Q256" s="199">
        <f>'Cal Mo'!AK256</f>
        <v>265270.38305038598</v>
      </c>
      <c r="R256" s="25"/>
      <c r="S256" s="15">
        <f>[1]RESID!$AB354/[1]RESID!$U354*1000</f>
        <v>924.85811049448466</v>
      </c>
      <c r="T256" s="25">
        <f t="shared" si="76"/>
        <v>867</v>
      </c>
      <c r="U256" s="145"/>
      <c r="V256" s="15">
        <f>[1]COML!$AB354/[1]COML!$J354*1000</f>
        <v>4928.3161165907168</v>
      </c>
      <c r="W256" s="25">
        <f t="shared" si="67"/>
        <v>4981</v>
      </c>
      <c r="X256" s="145"/>
      <c r="Y256" s="15">
        <f>[1]SPA!$AB354/[1]SPA!$F354*1000</f>
        <v>11222.662575641352</v>
      </c>
      <c r="Z256" s="25">
        <f t="shared" si="68"/>
        <v>11117</v>
      </c>
      <c r="AA256" s="145"/>
      <c r="AC256" s="7">
        <f t="shared" si="84"/>
        <v>1351214</v>
      </c>
      <c r="AE256" s="199">
        <f>[5]RMWh!$I234</f>
        <v>18620130</v>
      </c>
      <c r="AF256" s="199">
        <f>[5]RMWh!$O234</f>
        <v>18655279</v>
      </c>
      <c r="AG256" s="163"/>
      <c r="AH256" s="14"/>
      <c r="AI256" s="15"/>
      <c r="AJ256" s="199">
        <f>[5]CMWh!$I234</f>
        <v>11878112</v>
      </c>
      <c r="AK256" s="199">
        <f>[5]CMWh!$O234</f>
        <v>11752190</v>
      </c>
      <c r="AL256" s="164"/>
      <c r="AM256" s="14"/>
      <c r="AN256" s="15"/>
      <c r="AO256" s="199">
        <f>[5]SPAMWh!$I234</f>
        <v>3219963</v>
      </c>
      <c r="AP256" s="199">
        <f>[5]SPAMWh!$O234</f>
        <v>3194820</v>
      </c>
      <c r="AQ256" s="164"/>
      <c r="AR256" s="14"/>
      <c r="AT256" s="14">
        <f t="shared" si="92"/>
        <v>12805.920759849341</v>
      </c>
      <c r="AU256" s="14">
        <f t="shared" si="92"/>
        <v>12830.094345575539</v>
      </c>
      <c r="AV256" s="14"/>
      <c r="AW256" s="14"/>
      <c r="AY256" s="14">
        <f t="shared" si="93"/>
        <v>73134.403774696271</v>
      </c>
      <c r="AZ256" s="14">
        <f t="shared" si="93"/>
        <v>72359.09281685068</v>
      </c>
      <c r="BA256" s="14"/>
      <c r="BB256" s="14"/>
      <c r="BC256" s="14"/>
      <c r="BD256" s="15">
        <f>SUM(TOTAL_PEF_C!O245:O256)</f>
        <v>2148376.0884981831</v>
      </c>
      <c r="BF256" s="15"/>
      <c r="BG256" s="14"/>
      <c r="BH256" s="14"/>
      <c r="BI256" s="15">
        <f>SUM('Billing Mo'!AH245:AH256)</f>
        <v>1086769</v>
      </c>
      <c r="BK256" s="15"/>
      <c r="BL256" s="14"/>
      <c r="BM256" s="14"/>
      <c r="BN256" s="199">
        <f>[5]TMWh!$I234</f>
        <v>36968695</v>
      </c>
      <c r="BO256" s="199">
        <f>[5]TMWh!$O234</f>
        <v>36852779</v>
      </c>
      <c r="BP256" s="145"/>
      <c r="BQ256" s="14"/>
      <c r="BR256" s="14"/>
      <c r="BS256" s="14">
        <f t="shared" si="94"/>
        <v>135938.46110546257</v>
      </c>
      <c r="BT256" s="14">
        <f t="shared" si="94"/>
        <v>134876.98905513942</v>
      </c>
      <c r="BU256" s="14"/>
      <c r="BV256" s="14"/>
      <c r="BW256" s="25">
        <f t="shared" si="85"/>
        <v>-1392.6926217419386</v>
      </c>
      <c r="BX256" s="199">
        <f>[3]RC!$I234</f>
        <v>1454025.0833333333</v>
      </c>
      <c r="CA256" s="15"/>
      <c r="CC256" s="199">
        <f>[3]CC!$I234</f>
        <v>162414.83333333334</v>
      </c>
      <c r="CF256" s="15"/>
    </row>
    <row r="257" spans="1:84" ht="12.75" customHeight="1">
      <c r="A257" s="2">
        <v>2012</v>
      </c>
      <c r="B257" s="2">
        <v>3</v>
      </c>
      <c r="C257" s="14">
        <f t="shared" si="90"/>
        <v>886</v>
      </c>
      <c r="D257" s="14">
        <f t="shared" si="90"/>
        <v>5375</v>
      </c>
      <c r="E257" s="14">
        <f t="shared" si="83"/>
        <v>10520</v>
      </c>
      <c r="F257" s="15"/>
      <c r="G257" s="200">
        <f>[4]FCST!$D197</f>
        <v>1463879</v>
      </c>
      <c r="H257" s="200">
        <f>[4]FCST!$E197</f>
        <v>162989</v>
      </c>
      <c r="I257" s="200">
        <f>[4]FCST!$H197</f>
        <v>23833</v>
      </c>
      <c r="J257" s="15">
        <f t="shared" si="91"/>
        <v>2690004.5623593996</v>
      </c>
      <c r="K257" s="199">
        <f>'Cal Mo'!AE257+'Cal Mo'!AD257</f>
        <v>1296720</v>
      </c>
      <c r="L257" s="199">
        <f>'Cal Mo'!AF257</f>
        <v>876019.42535390204</v>
      </c>
      <c r="M257" s="199">
        <f>'Cal Mo'!AG257</f>
        <v>264451.72749923298</v>
      </c>
      <c r="N257" s="15">
        <f>'Billing Mo'!AH257</f>
        <v>83689</v>
      </c>
      <c r="O257" s="199">
        <f t="shared" si="86"/>
        <v>180762.72749923298</v>
      </c>
      <c r="P257" s="15">
        <f>'Cal Mo'!AJ257</f>
        <v>2095.9855933725598</v>
      </c>
      <c r="Q257" s="199">
        <f>'Cal Mo'!AK257</f>
        <v>250717.423912892</v>
      </c>
      <c r="R257" s="25"/>
      <c r="S257" s="15">
        <f>[1]RESID!$AB355/[1]RESID!$U355*1000</f>
        <v>879.56176705861617</v>
      </c>
      <c r="T257" s="25">
        <f t="shared" si="76"/>
        <v>886</v>
      </c>
      <c r="U257" s="145"/>
      <c r="V257" s="15">
        <f>[1]COML!$AB355/[1]COML!$J355*1000</f>
        <v>5170.6066053537352</v>
      </c>
      <c r="W257" s="25">
        <f t="shared" si="67"/>
        <v>5375</v>
      </c>
      <c r="X257" s="145"/>
      <c r="Y257" s="15">
        <f>[1]SPA!$AB355/[1]SPA!$F355*1000</f>
        <v>10263.084819925951</v>
      </c>
      <c r="Z257" s="25">
        <f t="shared" si="68"/>
        <v>10520</v>
      </c>
      <c r="AA257" s="145"/>
      <c r="AC257" s="7">
        <f t="shared" si="84"/>
        <v>1287572</v>
      </c>
      <c r="AE257" s="199">
        <f>[5]RMWh!$I235</f>
        <v>18658031</v>
      </c>
      <c r="AF257" s="199">
        <f>[5]RMWh!$O235</f>
        <v>18682199</v>
      </c>
      <c r="AG257" s="163"/>
      <c r="AH257" s="14"/>
      <c r="AI257" s="15"/>
      <c r="AJ257" s="199">
        <f>[5]CMWh!$I235</f>
        <v>11907731</v>
      </c>
      <c r="AK257" s="199">
        <f>[5]CMWh!$O235</f>
        <v>11761585</v>
      </c>
      <c r="AL257" s="164"/>
      <c r="AM257" s="14"/>
      <c r="AN257" s="15"/>
      <c r="AO257" s="199">
        <f>[5]SPAMWh!$I235</f>
        <v>3224646</v>
      </c>
      <c r="AP257" s="199">
        <f>[5]SPAMWh!$O235</f>
        <v>3196937</v>
      </c>
      <c r="AQ257" s="164"/>
      <c r="AR257" s="14"/>
      <c r="AT257" s="14">
        <f t="shared" si="92"/>
        <v>12824.105860671249</v>
      </c>
      <c r="AU257" s="14">
        <f t="shared" si="92"/>
        <v>12840.717098504476</v>
      </c>
      <c r="AV257" s="14"/>
      <c r="AW257" s="14"/>
      <c r="AY257" s="14">
        <f t="shared" si="93"/>
        <v>73270.378810098598</v>
      </c>
      <c r="AZ257" s="14">
        <f t="shared" si="93"/>
        <v>72371.116576044049</v>
      </c>
      <c r="BA257" s="14"/>
      <c r="BB257" s="14"/>
      <c r="BC257" s="14"/>
      <c r="BD257" s="15">
        <f>SUM(TOTAL_PEF_C!O246:O257)</f>
        <v>2146936.1583062359</v>
      </c>
      <c r="BF257" s="15"/>
      <c r="BG257" s="14"/>
      <c r="BH257" s="14"/>
      <c r="BI257" s="15">
        <f>SUM('Billing Mo'!AH246:AH257)</f>
        <v>1087209</v>
      </c>
      <c r="BK257" s="15"/>
      <c r="BL257" s="14"/>
      <c r="BM257" s="14"/>
      <c r="BN257" s="199">
        <f>[5]TMWh!$I235</f>
        <v>37050845</v>
      </c>
      <c r="BO257" s="199">
        <f>[5]TMWh!$O235</f>
        <v>36901158</v>
      </c>
      <c r="BP257" s="145"/>
      <c r="BQ257" s="14"/>
      <c r="BR257" s="14"/>
      <c r="BS257" s="14">
        <f t="shared" si="94"/>
        <v>136030.87923561237</v>
      </c>
      <c r="BT257" s="14">
        <f t="shared" si="94"/>
        <v>134861.98205038969</v>
      </c>
      <c r="BU257" s="14"/>
      <c r="BV257" s="14"/>
      <c r="BW257" s="25">
        <f t="shared" si="85"/>
        <v>-1495.904202049569</v>
      </c>
      <c r="BX257" s="199">
        <f>[3]RC!$I235</f>
        <v>1454918.6666666667</v>
      </c>
      <c r="CA257" s="15"/>
      <c r="CC257" s="199">
        <f>[3]CC!$I235</f>
        <v>162517.66666666666</v>
      </c>
      <c r="CF257" s="15"/>
    </row>
    <row r="258" spans="1:84" ht="12.75" customHeight="1">
      <c r="A258" s="2">
        <v>2012</v>
      </c>
      <c r="B258" s="2">
        <v>4</v>
      </c>
      <c r="C258" s="14">
        <f t="shared" si="90"/>
        <v>904</v>
      </c>
      <c r="D258" s="14">
        <f t="shared" si="90"/>
        <v>5462</v>
      </c>
      <c r="E258" s="14">
        <f t="shared" si="83"/>
        <v>10694</v>
      </c>
      <c r="F258" s="15"/>
      <c r="G258" s="200">
        <f>[4]FCST!$D198</f>
        <v>1464002</v>
      </c>
      <c r="H258" s="200">
        <f>[4]FCST!$E198</f>
        <v>163173</v>
      </c>
      <c r="I258" s="200">
        <f>[4]FCST!$H198</f>
        <v>23809</v>
      </c>
      <c r="J258" s="15">
        <f t="shared" si="91"/>
        <v>2737789.6782076461</v>
      </c>
      <c r="K258" s="199">
        <f>'Cal Mo'!AE258+'Cal Mo'!AD258</f>
        <v>1323059</v>
      </c>
      <c r="L258" s="199">
        <f>'Cal Mo'!AF258</f>
        <v>891228.47859503597</v>
      </c>
      <c r="M258" s="199">
        <f>'Cal Mo'!AG258</f>
        <v>266821.37476074102</v>
      </c>
      <c r="N258" s="15">
        <f>'Billing Mo'!AH258</f>
        <v>88051</v>
      </c>
      <c r="O258" s="199">
        <f t="shared" si="86"/>
        <v>178770.37476074102</v>
      </c>
      <c r="P258" s="15">
        <f>'Cal Mo'!AJ258</f>
        <v>2074.1084967522402</v>
      </c>
      <c r="Q258" s="199">
        <f>'Cal Mo'!AK258</f>
        <v>254606.71635511701</v>
      </c>
      <c r="R258" s="25"/>
      <c r="S258" s="15">
        <f>[1]RESID!$AB356/[1]RESID!$U356*1000</f>
        <v>873.49948975479538</v>
      </c>
      <c r="T258" s="25">
        <f t="shared" si="76"/>
        <v>904</v>
      </c>
      <c r="U258" s="145"/>
      <c r="V258" s="15">
        <f>[1]COML!$AB356/[1]COML!$J356*1000</f>
        <v>5497.1288142033309</v>
      </c>
      <c r="W258" s="25">
        <f t="shared" si="67"/>
        <v>5462</v>
      </c>
      <c r="X258" s="145"/>
      <c r="Y258" s="15">
        <f>[1]SPA!$AB356/[1]SPA!$F356*1000</f>
        <v>10640.228426395939</v>
      </c>
      <c r="Z258" s="25">
        <f t="shared" si="68"/>
        <v>10694</v>
      </c>
      <c r="AA258" s="145"/>
      <c r="AC258" s="7">
        <f t="shared" si="84"/>
        <v>1278805</v>
      </c>
      <c r="AE258" s="199">
        <f>[5]RMWh!$I236</f>
        <v>18742631</v>
      </c>
      <c r="AF258" s="199">
        <f>[5]RMWh!$O236</f>
        <v>18696154</v>
      </c>
      <c r="AG258" s="163"/>
      <c r="AH258" s="14"/>
      <c r="AI258" s="15"/>
      <c r="AJ258" s="199">
        <f>[5]CMWh!$I236</f>
        <v>11952258</v>
      </c>
      <c r="AK258" s="199">
        <f>[5]CMWh!$O236</f>
        <v>11764937</v>
      </c>
      <c r="AL258" s="164"/>
      <c r="AM258" s="14"/>
      <c r="AN258" s="15"/>
      <c r="AO258" s="199">
        <f>[5]SPAMWh!$I236</f>
        <v>3237329</v>
      </c>
      <c r="AP258" s="199">
        <f>[5]SPAMWh!$O236</f>
        <v>3201356</v>
      </c>
      <c r="AQ258" s="164"/>
      <c r="AR258" s="14"/>
      <c r="AT258" s="14">
        <f t="shared" si="92"/>
        <v>12874.37942559066</v>
      </c>
      <c r="AU258" s="14">
        <f t="shared" si="92"/>
        <v>12842.454210151953</v>
      </c>
      <c r="AV258" s="14"/>
      <c r="AW258" s="14"/>
      <c r="AY258" s="14">
        <f t="shared" si="93"/>
        <v>73493.901004893036</v>
      </c>
      <c r="AZ258" s="14">
        <f t="shared" si="93"/>
        <v>72342.072536152016</v>
      </c>
      <c r="BA258" s="14"/>
      <c r="BB258" s="14"/>
      <c r="BC258" s="14"/>
      <c r="BD258" s="15">
        <f>SUM(TOTAL_PEF_C!O247:O258)</f>
        <v>2154222.6809643148</v>
      </c>
      <c r="BF258" s="15"/>
      <c r="BG258" s="14"/>
      <c r="BH258" s="14"/>
      <c r="BI258" s="15">
        <f>SUM('Billing Mo'!AH247:AH258)</f>
        <v>1090060</v>
      </c>
      <c r="BK258" s="15"/>
      <c r="BL258" s="14"/>
      <c r="BM258" s="14"/>
      <c r="BN258" s="199">
        <f>[5]TMWh!$I236</f>
        <v>37189889</v>
      </c>
      <c r="BO258" s="199">
        <f>[5]TMWh!$O236</f>
        <v>36920118</v>
      </c>
      <c r="BP258" s="145"/>
      <c r="BQ258" s="14"/>
      <c r="BR258" s="14"/>
      <c r="BS258" s="14">
        <f t="shared" si="94"/>
        <v>136460.37171169335</v>
      </c>
      <c r="BT258" s="14">
        <f t="shared" si="94"/>
        <v>134944.03248525553</v>
      </c>
      <c r="BU258" s="14"/>
      <c r="BV258" s="14"/>
      <c r="BW258" s="25">
        <f t="shared" si="85"/>
        <v>-1108.8810831235605</v>
      </c>
      <c r="BX258" s="199">
        <f>[3]RC!$I236</f>
        <v>1455808.5</v>
      </c>
      <c r="CA258" s="15"/>
      <c r="CC258" s="199">
        <f>[3]CC!$I236</f>
        <v>162629.25</v>
      </c>
      <c r="CF258" s="15"/>
    </row>
    <row r="259" spans="1:84" ht="12.75" customHeight="1">
      <c r="A259" s="2">
        <v>2012</v>
      </c>
      <c r="B259" s="2">
        <v>5</v>
      </c>
      <c r="C259" s="14">
        <f t="shared" si="90"/>
        <v>1177</v>
      </c>
      <c r="D259" s="14">
        <f t="shared" si="90"/>
        <v>6172</v>
      </c>
      <c r="E259" s="14">
        <f t="shared" si="83"/>
        <v>11815</v>
      </c>
      <c r="F259" s="15"/>
      <c r="G259" s="200">
        <f>[4]FCST!$D199</f>
        <v>1463086</v>
      </c>
      <c r="H259" s="200">
        <f>[4]FCST!$E199</f>
        <v>163195</v>
      </c>
      <c r="I259" s="200">
        <f>[4]FCST!$H199</f>
        <v>23866</v>
      </c>
      <c r="J259" s="15">
        <f t="shared" si="91"/>
        <v>3282330.8042264576</v>
      </c>
      <c r="K259" s="199">
        <f>'Cal Mo'!AE259+'Cal Mo'!AD259</f>
        <v>1722039</v>
      </c>
      <c r="L259" s="199">
        <f>'Cal Mo'!AF259</f>
        <v>1007203.59570485</v>
      </c>
      <c r="M259" s="199">
        <f>'Cal Mo'!AG259</f>
        <v>269041.01475276204</v>
      </c>
      <c r="N259" s="15">
        <f>'Billing Mo'!AH259</f>
        <v>82840</v>
      </c>
      <c r="O259" s="199">
        <f t="shared" si="86"/>
        <v>186201.01475276204</v>
      </c>
      <c r="P259" s="15">
        <f>'Cal Mo'!AJ259</f>
        <v>2074.2584967522398</v>
      </c>
      <c r="Q259" s="199">
        <f>'Cal Mo'!AK259</f>
        <v>281972.93527209398</v>
      </c>
      <c r="R259" s="25"/>
      <c r="S259" s="15">
        <f>[1]RESID!$AB357/[1]RESID!$U357*1000</f>
        <v>947.4617349902876</v>
      </c>
      <c r="T259" s="25">
        <f t="shared" si="76"/>
        <v>1177</v>
      </c>
      <c r="U259" s="145"/>
      <c r="V259" s="15">
        <f>[1]COML!$AB357/[1]COML!$J357*1000</f>
        <v>5806.5259352308585</v>
      </c>
      <c r="W259" s="25">
        <f t="shared" si="67"/>
        <v>6172</v>
      </c>
      <c r="X259" s="145"/>
      <c r="Y259" s="15">
        <f>[1]SPA!$AB357/[1]SPA!$F357*1000</f>
        <v>10955.897135198526</v>
      </c>
      <c r="Z259" s="25">
        <f t="shared" si="68"/>
        <v>11815</v>
      </c>
      <c r="AA259" s="145"/>
      <c r="AC259" s="7">
        <f t="shared" si="84"/>
        <v>1386218</v>
      </c>
      <c r="AE259" s="199">
        <f>[5]RMWh!$I237</f>
        <v>18586207</v>
      </c>
      <c r="AF259" s="199">
        <f>[5]RMWh!$O237</f>
        <v>18721862</v>
      </c>
      <c r="AG259" s="163"/>
      <c r="AH259" s="14"/>
      <c r="AI259" s="15"/>
      <c r="AJ259" s="199">
        <f>[5]CMWh!$I237</f>
        <v>11892424</v>
      </c>
      <c r="AK259" s="199">
        <f>[5]CMWh!$O237</f>
        <v>11750386</v>
      </c>
      <c r="AL259" s="164"/>
      <c r="AM259" s="14"/>
      <c r="AN259" s="15"/>
      <c r="AO259" s="199">
        <f>[5]SPAMWh!$I237</f>
        <v>3223736</v>
      </c>
      <c r="AP259" s="199">
        <f>[5]SPAMWh!$O237</f>
        <v>3198405</v>
      </c>
      <c r="AQ259" s="164"/>
      <c r="AR259" s="14"/>
      <c r="AT259" s="14">
        <f t="shared" si="92"/>
        <v>12759.085753199404</v>
      </c>
      <c r="AU259" s="14">
        <f t="shared" si="92"/>
        <v>12852.210390079335</v>
      </c>
      <c r="AV259" s="14"/>
      <c r="AW259" s="14"/>
      <c r="AY259" s="14">
        <f t="shared" si="93"/>
        <v>73083.517310779775</v>
      </c>
      <c r="AZ259" s="14">
        <f t="shared" si="93"/>
        <v>72210.639196798249</v>
      </c>
      <c r="BA259" s="14"/>
      <c r="BB259" s="14"/>
      <c r="BC259" s="14"/>
      <c r="BD259" s="15">
        <f>SUM(TOTAL_PEF_C!O248:O259)</f>
        <v>2151592.7082933546</v>
      </c>
      <c r="BF259" s="15"/>
      <c r="BG259" s="14"/>
      <c r="BH259" s="14"/>
      <c r="BI259" s="15">
        <f>SUM('Billing Mo'!AH248:AH259)</f>
        <v>1062430</v>
      </c>
      <c r="BK259" s="15"/>
      <c r="BL259" s="14"/>
      <c r="BM259" s="14"/>
      <c r="BN259" s="199">
        <f>[5]TMWh!$I237</f>
        <v>36929266</v>
      </c>
      <c r="BO259" s="199">
        <f>[5]TMWh!$O237</f>
        <v>36897552</v>
      </c>
      <c r="BP259" s="145"/>
      <c r="BQ259" s="14"/>
      <c r="BR259" s="14"/>
      <c r="BS259" s="14">
        <f t="shared" si="94"/>
        <v>135776.74745099415</v>
      </c>
      <c r="BT259" s="14">
        <f t="shared" si="94"/>
        <v>134709.86083568784</v>
      </c>
      <c r="BU259" s="14"/>
      <c r="BV259" s="14"/>
      <c r="BW259" s="25">
        <f t="shared" si="85"/>
        <v>-1371.083705713565</v>
      </c>
      <c r="BX259" s="199">
        <f>[3]RC!$I237</f>
        <v>1456703.6666666667</v>
      </c>
      <c r="CA259" s="15"/>
      <c r="CC259" s="199">
        <f>[3]CC!$I237</f>
        <v>162723.75</v>
      </c>
      <c r="CF259" s="15"/>
    </row>
    <row r="260" spans="1:84" ht="12.75" customHeight="1">
      <c r="A260" s="2">
        <v>2012</v>
      </c>
      <c r="B260" s="2">
        <v>6</v>
      </c>
      <c r="C260" s="14">
        <f t="shared" si="90"/>
        <v>1292</v>
      </c>
      <c r="D260" s="14">
        <f t="shared" si="90"/>
        <v>6414</v>
      </c>
      <c r="E260" s="14">
        <f t="shared" si="83"/>
        <v>11460</v>
      </c>
      <c r="F260" s="15"/>
      <c r="G260" s="200">
        <f>[4]FCST!$D200</f>
        <v>1463062</v>
      </c>
      <c r="H260" s="200">
        <f>[4]FCST!$E200</f>
        <v>163131</v>
      </c>
      <c r="I260" s="200">
        <f>[4]FCST!$H200</f>
        <v>23920</v>
      </c>
      <c r="J260" s="15">
        <f t="shared" si="91"/>
        <v>3485300.4220598368</v>
      </c>
      <c r="K260" s="199">
        <f>'Cal Mo'!AE260+'Cal Mo'!AD260</f>
        <v>1889731</v>
      </c>
      <c r="L260" s="199">
        <f>'Cal Mo'!AF260</f>
        <v>1046365.2813031001</v>
      </c>
      <c r="M260" s="199">
        <f>'Cal Mo'!AG260</f>
        <v>272992.32963404304</v>
      </c>
      <c r="N260" s="15">
        <f>'Billing Mo'!AH260</f>
        <v>92171</v>
      </c>
      <c r="O260" s="199">
        <f t="shared" si="86"/>
        <v>180821.32963404304</v>
      </c>
      <c r="P260" s="15">
        <f>'Cal Mo'!AJ260</f>
        <v>2084.0256742869901</v>
      </c>
      <c r="Q260" s="199">
        <f>'Cal Mo'!AK260</f>
        <v>274127.785448407</v>
      </c>
      <c r="R260" s="25"/>
      <c r="S260" s="15">
        <f>[1]RESID!$AB358/[1]RESID!$U358*1000</f>
        <v>1190.9912225182529</v>
      </c>
      <c r="T260" s="25">
        <f t="shared" si="76"/>
        <v>1292</v>
      </c>
      <c r="U260" s="145"/>
      <c r="V260" s="15">
        <f>[1]COML!$AB358/[1]COML!$J358*1000</f>
        <v>6479.5348523579214</v>
      </c>
      <c r="W260" s="25">
        <f t="shared" ref="W260:W302" si="95">D260</f>
        <v>6414</v>
      </c>
      <c r="X260" s="145"/>
      <c r="Y260" s="15">
        <f>[1]SPA!$AB358/[1]SPA!$F358*1000</f>
        <v>11856.411976851463</v>
      </c>
      <c r="Z260" s="25">
        <f t="shared" ref="Z260:Z302" si="96">E260</f>
        <v>11460</v>
      </c>
      <c r="AA260" s="145"/>
      <c r="AC260" s="7">
        <f t="shared" si="84"/>
        <v>1742494.0000000002</v>
      </c>
      <c r="AE260" s="199">
        <f>[5]RMWh!$I238</f>
        <v>18517064</v>
      </c>
      <c r="AF260" s="199">
        <f>[5]RMWh!$O238</f>
        <v>18691954</v>
      </c>
      <c r="AG260" s="163"/>
      <c r="AH260" s="14"/>
      <c r="AI260" s="15"/>
      <c r="AJ260" s="199">
        <f>[5]CMWh!$I238</f>
        <v>11861155</v>
      </c>
      <c r="AK260" s="199">
        <f>[5]CMWh!$O238</f>
        <v>11726234</v>
      </c>
      <c r="AL260" s="164"/>
      <c r="AM260" s="14"/>
      <c r="AN260" s="15"/>
      <c r="AO260" s="199">
        <f>[5]SPAMWh!$I238</f>
        <v>3219698</v>
      </c>
      <c r="AP260" s="199">
        <f>[5]SPAMWh!$O238</f>
        <v>3197458</v>
      </c>
      <c r="AQ260" s="164"/>
      <c r="AR260" s="14"/>
      <c r="AT260" s="14">
        <f t="shared" si="92"/>
        <v>12703.80206002995</v>
      </c>
      <c r="AU260" s="14">
        <f t="shared" si="92"/>
        <v>12823.786953006431</v>
      </c>
      <c r="AV260" s="14"/>
      <c r="AW260" s="14"/>
      <c r="AY260" s="14">
        <f t="shared" si="93"/>
        <v>72861.021613536344</v>
      </c>
      <c r="AZ260" s="14">
        <f t="shared" si="93"/>
        <v>72032.225269746894</v>
      </c>
      <c r="BA260" s="14"/>
      <c r="BB260" s="14"/>
      <c r="BC260" s="14"/>
      <c r="BD260" s="15">
        <f>SUM(TOTAL_PEF_C!O249:O260)</f>
        <v>2155235.0814781147</v>
      </c>
      <c r="BF260" s="15"/>
      <c r="BG260" s="14"/>
      <c r="BH260" s="14"/>
      <c r="BI260" s="15">
        <f>SUM('Billing Mo'!AH249:AH260)</f>
        <v>1065244</v>
      </c>
      <c r="BK260" s="15"/>
      <c r="BL260" s="14"/>
      <c r="BM260" s="14"/>
      <c r="BN260" s="199">
        <f>[5]TMWh!$I238</f>
        <v>36802737</v>
      </c>
      <c r="BO260" s="199">
        <f>[5]TMWh!$O238</f>
        <v>36820466</v>
      </c>
      <c r="BP260" s="145"/>
      <c r="BQ260" s="14"/>
      <c r="BR260" s="14"/>
      <c r="BS260" s="14">
        <f t="shared" si="94"/>
        <v>135471.16409537164</v>
      </c>
      <c r="BT260" s="14">
        <f t="shared" si="94"/>
        <v>134535.39971949506</v>
      </c>
      <c r="BU260" s="14"/>
      <c r="BV260" s="14"/>
      <c r="BW260" s="25">
        <f t="shared" si="85"/>
        <v>-937.66220840640017</v>
      </c>
      <c r="BX260" s="199">
        <f>[3]RC!$I238</f>
        <v>1457600.1666666667</v>
      </c>
      <c r="CA260" s="15"/>
      <c r="CC260" s="199">
        <f>[3]CC!$I238</f>
        <v>162791.5</v>
      </c>
      <c r="CF260" s="15"/>
    </row>
    <row r="261" spans="1:84" ht="12.75" customHeight="1">
      <c r="A261" s="2">
        <v>2012</v>
      </c>
      <c r="B261" s="2">
        <v>7</v>
      </c>
      <c r="C261" s="14">
        <f t="shared" si="90"/>
        <v>1290</v>
      </c>
      <c r="D261" s="14">
        <f t="shared" si="90"/>
        <v>6835</v>
      </c>
      <c r="E261" s="14">
        <f t="shared" si="83"/>
        <v>11485</v>
      </c>
      <c r="F261" s="15"/>
      <c r="G261" s="200">
        <f>[4]FCST!$D201</f>
        <v>1464991</v>
      </c>
      <c r="H261" s="200">
        <f>[4]FCST!$E201</f>
        <v>163667</v>
      </c>
      <c r="I261" s="200">
        <f>[4]FCST!$H201</f>
        <v>23934</v>
      </c>
      <c r="J261" s="15">
        <f t="shared" si="91"/>
        <v>3564802.0194345224</v>
      </c>
      <c r="K261" s="199">
        <f>'Cal Mo'!AE261+'Cal Mo'!AD261</f>
        <v>1890537</v>
      </c>
      <c r="L261" s="199">
        <f>'Cal Mo'!AF261</f>
        <v>1118601.10044922</v>
      </c>
      <c r="M261" s="199">
        <f>'Cal Mo'!AG261</f>
        <v>278705.90318783501</v>
      </c>
      <c r="N261" s="15">
        <f>'Billing Mo'!AH261</f>
        <v>95115</v>
      </c>
      <c r="O261" s="199">
        <f t="shared" si="86"/>
        <v>183590.90318783501</v>
      </c>
      <c r="P261" s="15">
        <f>'Cal Mo'!AJ261</f>
        <v>2087.15413322223</v>
      </c>
      <c r="Q261" s="199">
        <f>'Cal Mo'!AK261</f>
        <v>274870.86166424502</v>
      </c>
      <c r="R261" s="25"/>
      <c r="S261" s="15">
        <f>[1]RESID!$AB359/[1]RESID!$U359*1000</f>
        <v>1314.6490319735753</v>
      </c>
      <c r="T261" s="25">
        <f t="shared" si="76"/>
        <v>1290</v>
      </c>
      <c r="U261" s="145"/>
      <c r="V261" s="15">
        <f>[1]COML!$AB359/[1]COML!$J359*1000</f>
        <v>6715.3244087079247</v>
      </c>
      <c r="W261" s="25">
        <f t="shared" si="95"/>
        <v>6835</v>
      </c>
      <c r="X261" s="145"/>
      <c r="Y261" s="15">
        <f>[1]SPA!$AB359/[1]SPA!$F359*1000</f>
        <v>11925.647200481639</v>
      </c>
      <c r="Z261" s="25">
        <f t="shared" si="96"/>
        <v>11485</v>
      </c>
      <c r="AA261" s="145"/>
      <c r="AC261" s="7">
        <f t="shared" si="84"/>
        <v>1925949.0000000002</v>
      </c>
      <c r="AE261" s="199">
        <f>[5]RMWh!$I239</f>
        <v>18356952</v>
      </c>
      <c r="AF261" s="199">
        <f>[5]RMWh!$O239</f>
        <v>18703288</v>
      </c>
      <c r="AG261" s="163"/>
      <c r="AH261" s="14"/>
      <c r="AI261" s="15"/>
      <c r="AJ261" s="199">
        <f>[5]CMWh!$I239</f>
        <v>11803732</v>
      </c>
      <c r="AK261" s="199">
        <f>[5]CMWh!$O239</f>
        <v>11708700</v>
      </c>
      <c r="AL261" s="164"/>
      <c r="AM261" s="14"/>
      <c r="AN261" s="15"/>
      <c r="AO261" s="199">
        <f>[5]SPAMWh!$I239</f>
        <v>3210244</v>
      </c>
      <c r="AP261" s="199">
        <f>[5]SPAMWh!$O239</f>
        <v>3200621</v>
      </c>
      <c r="AQ261" s="164"/>
      <c r="AR261" s="14"/>
      <c r="AT261" s="14">
        <f t="shared" si="92"/>
        <v>12584.660001798435</v>
      </c>
      <c r="AU261" s="14">
        <f t="shared" si="92"/>
        <v>12822.091619334007</v>
      </c>
      <c r="AV261" s="14"/>
      <c r="AW261" s="14"/>
      <c r="AY261" s="14">
        <f t="shared" si="93"/>
        <v>72462.842049743107</v>
      </c>
      <c r="AZ261" s="14">
        <f t="shared" si="93"/>
        <v>71879.442765036278</v>
      </c>
      <c r="BA261" s="14"/>
      <c r="BB261" s="14"/>
      <c r="BC261" s="14"/>
      <c r="BD261" s="15">
        <f>SUM(TOTAL_PEF_C!O250:O261)</f>
        <v>2146537.8698186921</v>
      </c>
      <c r="BF261" s="15"/>
      <c r="BG261" s="14"/>
      <c r="BH261" s="14"/>
      <c r="BI261" s="15">
        <f>SUM('Billing Mo'!AH250:AH261)</f>
        <v>1073052</v>
      </c>
      <c r="BK261" s="15"/>
      <c r="BL261" s="14"/>
      <c r="BM261" s="14"/>
      <c r="BN261" s="199">
        <f>[5]TMWh!$I239</f>
        <v>36579384</v>
      </c>
      <c r="BO261" s="199">
        <f>[5]TMWh!$O239</f>
        <v>36821065</v>
      </c>
      <c r="BP261" s="145"/>
      <c r="BQ261" s="14"/>
      <c r="BR261" s="14"/>
      <c r="BS261" s="14">
        <f t="shared" si="94"/>
        <v>134903.5680892565</v>
      </c>
      <c r="BT261" s="14">
        <f t="shared" si="94"/>
        <v>134499.18230558312</v>
      </c>
      <c r="BU261" s="14"/>
      <c r="BV261" s="14"/>
      <c r="BW261" s="25">
        <f t="shared" si="85"/>
        <v>-942.53860429077758</v>
      </c>
      <c r="BX261" s="199">
        <f>[3]RC!$I239</f>
        <v>1458676.8333333333</v>
      </c>
      <c r="CA261" s="15"/>
      <c r="CC261" s="199">
        <f>[3]CC!$I239</f>
        <v>162893.58333333334</v>
      </c>
      <c r="CF261" s="15"/>
    </row>
    <row r="262" spans="1:84" ht="12.75" customHeight="1">
      <c r="A262" s="2">
        <v>2012</v>
      </c>
      <c r="B262" s="2">
        <v>8</v>
      </c>
      <c r="C262" s="14">
        <f t="shared" si="90"/>
        <v>1439</v>
      </c>
      <c r="D262" s="14">
        <f t="shared" si="90"/>
        <v>6931</v>
      </c>
      <c r="E262" s="14">
        <f t="shared" si="83"/>
        <v>11973</v>
      </c>
      <c r="F262" s="15"/>
      <c r="G262" s="200">
        <f>[4]FCST!$D202</f>
        <v>1464825</v>
      </c>
      <c r="H262" s="200">
        <f>[4]FCST!$E202</f>
        <v>163856</v>
      </c>
      <c r="I262" s="200">
        <f>[4]FCST!$H202</f>
        <v>24073</v>
      </c>
      <c r="J262" s="15">
        <f t="shared" si="91"/>
        <v>3810408.2395962998</v>
      </c>
      <c r="K262" s="199">
        <f>'Cal Mo'!AE262+'Cal Mo'!AD262</f>
        <v>2108333</v>
      </c>
      <c r="L262" s="199">
        <f>'Cal Mo'!AF262</f>
        <v>1135673.2547344801</v>
      </c>
      <c r="M262" s="199">
        <f>'Cal Mo'!AG262</f>
        <v>276105.11465850996</v>
      </c>
      <c r="N262" s="15">
        <f>'Billing Mo'!AH262</f>
        <v>86610</v>
      </c>
      <c r="O262" s="199">
        <f t="shared" si="86"/>
        <v>189495.11465850996</v>
      </c>
      <c r="P262" s="15">
        <f>'Cal Mo'!AJ262</f>
        <v>2075.48763684493</v>
      </c>
      <c r="Q262" s="199">
        <f>'Cal Mo'!AK262</f>
        <v>288221.38256646501</v>
      </c>
      <c r="R262" s="25"/>
      <c r="S262" s="15">
        <f>[1]RESID!$AB360/[1]RESID!$U360*1000</f>
        <v>1367.2035908726298</v>
      </c>
      <c r="T262" s="25">
        <f t="shared" si="76"/>
        <v>1439</v>
      </c>
      <c r="U262" s="145"/>
      <c r="V262" s="15">
        <f>[1]COML!$AB360/[1]COML!$J360*1000</f>
        <v>7005.5841714676299</v>
      </c>
      <c r="W262" s="25">
        <f t="shared" si="95"/>
        <v>6931</v>
      </c>
      <c r="X262" s="145"/>
      <c r="Y262" s="15">
        <f>[1]SPA!$AB360/[1]SPA!$F360*1000</f>
        <v>11376.843628179882</v>
      </c>
      <c r="Z262" s="25">
        <f t="shared" si="96"/>
        <v>11973</v>
      </c>
      <c r="AA262" s="145"/>
      <c r="AC262" s="7">
        <f t="shared" si="84"/>
        <v>2002714</v>
      </c>
      <c r="AE262" s="199">
        <f>[5]RMWh!$I240</f>
        <v>18334355</v>
      </c>
      <c r="AF262" s="199">
        <f>[5]RMWh!$O240</f>
        <v>18784614</v>
      </c>
      <c r="AG262" s="163"/>
      <c r="AH262" s="14"/>
      <c r="AI262" s="15"/>
      <c r="AJ262" s="199">
        <f>[5]CMWh!$I240</f>
        <v>11766726</v>
      </c>
      <c r="AK262" s="199">
        <f>[5]CMWh!$O240</f>
        <v>11694345</v>
      </c>
      <c r="AL262" s="164"/>
      <c r="AM262" s="14"/>
      <c r="AN262" s="15"/>
      <c r="AO262" s="199">
        <f>[5]SPAMWh!$I240</f>
        <v>3221010</v>
      </c>
      <c r="AP262" s="199">
        <f>[5]SPAMWh!$O240</f>
        <v>3217959</v>
      </c>
      <c r="AQ262" s="164"/>
      <c r="AR262" s="14"/>
      <c r="AT262" s="14">
        <f t="shared" si="92"/>
        <v>12559.888634248166</v>
      </c>
      <c r="AU262" s="14">
        <f t="shared" si="92"/>
        <v>12868.337057798815</v>
      </c>
      <c r="AV262" s="14"/>
      <c r="AW262" s="14"/>
      <c r="AY262" s="14">
        <f t="shared" si="93"/>
        <v>72186.251860243618</v>
      </c>
      <c r="AZ262" s="14">
        <f t="shared" si="93"/>
        <v>71742.210493435516</v>
      </c>
      <c r="BA262" s="14"/>
      <c r="BB262" s="14"/>
      <c r="BC262" s="14"/>
      <c r="BD262" s="15">
        <f>SUM(TOTAL_PEF_C!O251:O262)</f>
        <v>2146924.1823754478</v>
      </c>
      <c r="BF262" s="15"/>
      <c r="BG262" s="14"/>
      <c r="BH262" s="14"/>
      <c r="BI262" s="15">
        <f>SUM('Billing Mo'!AH251:AH262)</f>
        <v>1067179</v>
      </c>
      <c r="BK262" s="15"/>
      <c r="BL262" s="14"/>
      <c r="BM262" s="14"/>
      <c r="BN262" s="199">
        <f>[5]TMWh!$I240</f>
        <v>36512557</v>
      </c>
      <c r="BO262" s="199">
        <f>[5]TMWh!$O240</f>
        <v>36887384</v>
      </c>
      <c r="BP262" s="145"/>
      <c r="BQ262" s="14"/>
      <c r="BR262" s="14"/>
      <c r="BS262" s="14">
        <f t="shared" si="94"/>
        <v>135142.07495515907</v>
      </c>
      <c r="BT262" s="14">
        <f t="shared" si="94"/>
        <v>135014.06589257056</v>
      </c>
      <c r="BU262" s="14"/>
      <c r="BV262" s="14"/>
      <c r="BW262" s="25">
        <f t="shared" si="85"/>
        <v>132.24832030563266</v>
      </c>
      <c r="BX262" s="199">
        <f>[3]RC!$I240</f>
        <v>1459754.5833333333</v>
      </c>
      <c r="BZ262" s="15"/>
      <c r="CA262" s="15"/>
      <c r="CC262" s="199">
        <f>[3]CC!$I240</f>
        <v>163005.08333333334</v>
      </c>
      <c r="CE262" s="15"/>
      <c r="CF262" s="15"/>
    </row>
    <row r="263" spans="1:84" ht="12.75" customHeight="1">
      <c r="A263" s="2">
        <v>2012</v>
      </c>
      <c r="B263" s="2">
        <v>9</v>
      </c>
      <c r="C263" s="14">
        <f t="shared" ref="C263:D278" si="97">ROUND(K263/G263*1000,0)</f>
        <v>1220</v>
      </c>
      <c r="D263" s="14">
        <f t="shared" si="97"/>
        <v>6592</v>
      </c>
      <c r="E263" s="14">
        <f t="shared" si="83"/>
        <v>12742</v>
      </c>
      <c r="G263" s="200">
        <f>[4]FCST!$D203</f>
        <v>1465160</v>
      </c>
      <c r="H263" s="200">
        <f>[4]FCST!$E203</f>
        <v>164034</v>
      </c>
      <c r="I263" s="200">
        <f>[4]FCST!$H203</f>
        <v>23975</v>
      </c>
      <c r="J263" s="15">
        <f t="shared" si="91"/>
        <v>3442411.4654376316</v>
      </c>
      <c r="K263" s="199">
        <f>'Cal Mo'!AE263+'Cal Mo'!AD263</f>
        <v>1786792</v>
      </c>
      <c r="L263" s="199">
        <f>'Cal Mo'!AF263</f>
        <v>1081258.3814044499</v>
      </c>
      <c r="M263" s="199">
        <f>'Cal Mo'!AG263</f>
        <v>266799.16790362401</v>
      </c>
      <c r="N263" s="15">
        <f>'Billing Mo'!AH263</f>
        <v>89986</v>
      </c>
      <c r="O263" s="199">
        <f t="shared" si="86"/>
        <v>176813.16790362401</v>
      </c>
      <c r="P263" s="15">
        <f>'Cal Mo'!AJ263</f>
        <v>2074.0431924004802</v>
      </c>
      <c r="Q263" s="199">
        <f>'Cal Mo'!AK263</f>
        <v>305487.87293715699</v>
      </c>
      <c r="R263" s="25"/>
      <c r="S263" s="15">
        <f>[1]RESID!$AB361/[1]RESID!$U361*1000</f>
        <v>1336.1073193371374</v>
      </c>
      <c r="T263" s="25">
        <f t="shared" si="76"/>
        <v>1220</v>
      </c>
      <c r="U263" s="145"/>
      <c r="V263" s="15">
        <f>[1]COML!$AB361/[1]COML!$J361*1000</f>
        <v>6837.9665191362765</v>
      </c>
      <c r="W263" s="25">
        <f t="shared" si="95"/>
        <v>6592</v>
      </c>
      <c r="X263" s="145"/>
      <c r="Y263" s="15">
        <f>[1]SPA!$AB361/[1]SPA!$F361*1000</f>
        <v>13263.975687013097</v>
      </c>
      <c r="Z263" s="25">
        <f t="shared" si="96"/>
        <v>12742</v>
      </c>
      <c r="AA263" s="145"/>
      <c r="AC263" s="7">
        <f t="shared" si="84"/>
        <v>1957611.0000000002</v>
      </c>
      <c r="AE263" s="199">
        <f>[5]RMWh!$I241</f>
        <v>18224200</v>
      </c>
      <c r="AF263" s="199">
        <f>[5]RMWh!$O241</f>
        <v>18766919</v>
      </c>
      <c r="AG263" s="163"/>
      <c r="AH263" s="14"/>
      <c r="AI263" s="15"/>
      <c r="AJ263" s="199">
        <f>[5]CMWh!$I241</f>
        <v>11736064</v>
      </c>
      <c r="AK263" s="199">
        <f>[5]CMWh!$O241</f>
        <v>11685092</v>
      </c>
      <c r="AL263" s="164"/>
      <c r="AM263" s="14"/>
      <c r="AN263" s="15"/>
      <c r="AO263" s="199">
        <f>[5]SPAMWh!$I241</f>
        <v>3220493</v>
      </c>
      <c r="AP263" s="199">
        <f>[5]SPAMWh!$O241</f>
        <v>3224412</v>
      </c>
      <c r="AQ263" s="164"/>
      <c r="AR263" s="14"/>
      <c r="AT263" s="14">
        <f t="shared" si="92"/>
        <v>12475.149859538591</v>
      </c>
      <c r="AU263" s="14">
        <f t="shared" si="92"/>
        <v>12846.661413220998</v>
      </c>
      <c r="AV263" s="14"/>
      <c r="AW263" s="14"/>
      <c r="AY263" s="14">
        <f t="shared" si="93"/>
        <v>71945.366938170002</v>
      </c>
      <c r="AZ263" s="14">
        <f t="shared" si="93"/>
        <v>71632.894269004886</v>
      </c>
      <c r="BA263" s="14"/>
      <c r="BB263" s="14"/>
      <c r="BC263" s="14"/>
      <c r="BD263" s="15">
        <f>SUM(TOTAL_PEF_C!O252:O263)</f>
        <v>2137277.3246224672</v>
      </c>
      <c r="BF263" s="15"/>
      <c r="BG263" s="14"/>
      <c r="BH263" s="14"/>
      <c r="BI263" s="15">
        <f>SUM('Billing Mo'!AH252:AH263)</f>
        <v>1065666</v>
      </c>
      <c r="BK263" s="15"/>
      <c r="BL263" s="14"/>
      <c r="BM263" s="14"/>
      <c r="BN263" s="199">
        <f>[5]TMWh!$I241</f>
        <v>36375303</v>
      </c>
      <c r="BO263" s="199">
        <f>[5]TMWh!$O241</f>
        <v>36870969</v>
      </c>
      <c r="BP263" s="145"/>
      <c r="BQ263" s="14"/>
      <c r="BR263" s="14"/>
      <c r="BS263" s="14">
        <f t="shared" si="94"/>
        <v>134966.07505814804</v>
      </c>
      <c r="BT263" s="14">
        <f t="shared" si="94"/>
        <v>135130.31452339544</v>
      </c>
      <c r="BU263" s="14"/>
      <c r="BV263" s="14"/>
      <c r="BW263" s="14"/>
      <c r="BX263" s="199">
        <f>[3]RC!$I241</f>
        <v>1460840.1666666667</v>
      </c>
      <c r="BZ263" s="15"/>
      <c r="CA263" s="15"/>
      <c r="CC263" s="199">
        <f>[3]CC!$I241</f>
        <v>163124.66666666666</v>
      </c>
      <c r="CE263" s="15"/>
      <c r="CF263" s="15"/>
    </row>
    <row r="264" spans="1:84" ht="12.75" customHeight="1">
      <c r="A264" s="2">
        <v>2012</v>
      </c>
      <c r="B264" s="2">
        <v>10</v>
      </c>
      <c r="C264" s="14">
        <f t="shared" si="97"/>
        <v>1055</v>
      </c>
      <c r="D264" s="14">
        <f t="shared" si="97"/>
        <v>6306</v>
      </c>
      <c r="E264" s="14">
        <f t="shared" si="83"/>
        <v>11347</v>
      </c>
      <c r="G264" s="200">
        <f>[4]FCST!$D204</f>
        <v>1465281</v>
      </c>
      <c r="H264" s="200">
        <f>[4]FCST!$E204</f>
        <v>164104</v>
      </c>
      <c r="I264" s="200">
        <f>[4]FCST!$H204</f>
        <v>24021</v>
      </c>
      <c r="J264" s="15">
        <f t="shared" si="91"/>
        <v>3125938.3898423091</v>
      </c>
      <c r="K264" s="199">
        <f>'Cal Mo'!AE264+'Cal Mo'!AD264</f>
        <v>1546602</v>
      </c>
      <c r="L264" s="199">
        <f>'Cal Mo'!AF264</f>
        <v>1034769.50379959</v>
      </c>
      <c r="M264" s="199">
        <f>'Cal Mo'!AG264</f>
        <v>269931.40892059199</v>
      </c>
      <c r="N264" s="15">
        <f>'Billing Mo'!AH264</f>
        <v>79109</v>
      </c>
      <c r="O264" s="199">
        <f t="shared" si="86"/>
        <v>190822.40892059199</v>
      </c>
      <c r="P264" s="15">
        <f>'Cal Mo'!AJ264</f>
        <v>2071.87652573382</v>
      </c>
      <c r="Q264" s="199">
        <f>'Cal Mo'!AK264</f>
        <v>272563.60059639299</v>
      </c>
      <c r="R264" s="25"/>
      <c r="S264" s="15">
        <f>[1]RESID!$AB362/[1]RESID!$U362*1000</f>
        <v>1142.6006342810697</v>
      </c>
      <c r="T264" s="25">
        <f t="shared" si="76"/>
        <v>1055</v>
      </c>
      <c r="U264" s="145"/>
      <c r="V264" s="15">
        <f>[1]COML!$AB362/[1]COML!$J362*1000</f>
        <v>6227.8189440842389</v>
      </c>
      <c r="W264" s="25">
        <f t="shared" si="95"/>
        <v>6306</v>
      </c>
      <c r="X264" s="145"/>
      <c r="Y264" s="15">
        <f>[1]SPA!$AB362/[1]SPA!$F362*1000</f>
        <v>11541.459781529295</v>
      </c>
      <c r="Z264" s="25">
        <f t="shared" si="96"/>
        <v>11347</v>
      </c>
      <c r="AA264" s="145"/>
      <c r="AC264" s="7">
        <f t="shared" si="84"/>
        <v>1674231</v>
      </c>
      <c r="AE264" s="199">
        <f>[5]RMWh!$I242</f>
        <v>18237916</v>
      </c>
      <c r="AF264" s="199">
        <f>[5]RMWh!$O242</f>
        <v>18722292</v>
      </c>
      <c r="AG264" s="163"/>
      <c r="AH264" s="14"/>
      <c r="AI264" s="15"/>
      <c r="AJ264" s="199">
        <f>[5]CMWh!$I242</f>
        <v>11721944</v>
      </c>
      <c r="AK264" s="199">
        <f>[5]CMWh!$O242</f>
        <v>11654383</v>
      </c>
      <c r="AL264" s="164"/>
      <c r="AM264" s="14"/>
      <c r="AN264" s="15"/>
      <c r="AO264" s="199">
        <f>[5]SPAMWh!$I242</f>
        <v>3210914</v>
      </c>
      <c r="AP264" s="199">
        <f>[5]SPAMWh!$O242</f>
        <v>3210119</v>
      </c>
      <c r="AQ264" s="164"/>
      <c r="AR264" s="14"/>
      <c r="AT264" s="14">
        <f t="shared" si="92"/>
        <v>12475.334457883411</v>
      </c>
      <c r="AU264" s="14">
        <f t="shared" si="92"/>
        <v>12806.663574837987</v>
      </c>
      <c r="AV264" s="14"/>
      <c r="AW264" s="14"/>
      <c r="AY264" s="14">
        <f t="shared" si="93"/>
        <v>71805.361333324487</v>
      </c>
      <c r="AZ264" s="14">
        <f t="shared" si="93"/>
        <v>71391.501480637875</v>
      </c>
      <c r="BA264" s="14"/>
      <c r="BB264" s="14"/>
      <c r="BC264" s="14"/>
      <c r="BD264" s="15">
        <f>SUM(TOTAL_PEF_C!O253:O264)</f>
        <v>2138283.2213546792</v>
      </c>
      <c r="BF264" s="15"/>
      <c r="BG264" s="14"/>
      <c r="BH264" s="14"/>
      <c r="BI264" s="15">
        <f>SUM('Billing Mo'!AH253:AH264)</f>
        <v>1051021</v>
      </c>
      <c r="BK264" s="15"/>
      <c r="BL264" s="14"/>
      <c r="BM264" s="14"/>
      <c r="BN264" s="199">
        <f>[5]TMWh!$I242</f>
        <v>36376494</v>
      </c>
      <c r="BO264" s="199">
        <f>[5]TMWh!$O242</f>
        <v>36792514</v>
      </c>
      <c r="BP264" s="145"/>
      <c r="BQ264" s="14"/>
      <c r="BR264" s="14"/>
      <c r="BS264" s="14">
        <f t="shared" si="94"/>
        <v>134426.14074443627</v>
      </c>
      <c r="BT264" s="14">
        <f t="shared" si="94"/>
        <v>134392.8577658539</v>
      </c>
      <c r="BU264" s="14"/>
      <c r="BV264" s="14"/>
      <c r="BW264" s="14"/>
      <c r="BX264" s="199">
        <f>[3]RC!$I242</f>
        <v>1461918</v>
      </c>
      <c r="BZ264" s="15"/>
      <c r="CA264" s="15"/>
      <c r="CC264" s="199">
        <f>[3]CC!$I242</f>
        <v>163246.08333333334</v>
      </c>
      <c r="CE264" s="15"/>
      <c r="CF264" s="15"/>
    </row>
    <row r="265" spans="1:84" ht="12.75" customHeight="1">
      <c r="A265" s="2">
        <v>2012</v>
      </c>
      <c r="B265" s="2">
        <v>11</v>
      </c>
      <c r="C265" s="14">
        <f t="shared" si="97"/>
        <v>846</v>
      </c>
      <c r="D265" s="14">
        <f t="shared" si="97"/>
        <v>5307</v>
      </c>
      <c r="E265" s="14">
        <f t="shared" si="83"/>
        <v>10179</v>
      </c>
      <c r="G265" s="200">
        <f>[4]FCST!$D205</f>
        <v>1467018</v>
      </c>
      <c r="H265" s="200">
        <f>[4]FCST!$E205</f>
        <v>164426</v>
      </c>
      <c r="I265" s="200">
        <f>[4]FCST!$H205</f>
        <v>24155</v>
      </c>
      <c r="J265" s="15">
        <f t="shared" si="91"/>
        <v>2618466.70734917</v>
      </c>
      <c r="K265" s="199">
        <f>'Cal Mo'!AE265+'Cal Mo'!AD265</f>
        <v>1241438</v>
      </c>
      <c r="L265" s="199">
        <f>'Cal Mo'!AF265</f>
        <v>872558.39845425601</v>
      </c>
      <c r="M265" s="199">
        <f>'Cal Mo'!AG265</f>
        <v>256525.05380458001</v>
      </c>
      <c r="N265" s="15">
        <f>'Billing Mo'!AH265</f>
        <v>87454</v>
      </c>
      <c r="O265" s="199">
        <f t="shared" si="86"/>
        <v>169071.05380458001</v>
      </c>
      <c r="P265" s="15">
        <f>'Cal Mo'!AJ265</f>
        <v>2068.5425112430298</v>
      </c>
      <c r="Q265" s="199">
        <f>'Cal Mo'!AK265</f>
        <v>245876.71257909099</v>
      </c>
      <c r="R265" s="25"/>
      <c r="S265" s="15">
        <f>[1]RESID!$AB363/[1]RESID!$U363*1000</f>
        <v>887.00411310563334</v>
      </c>
      <c r="T265" s="25">
        <f t="shared" si="76"/>
        <v>846</v>
      </c>
      <c r="U265" s="145"/>
      <c r="V265" s="15">
        <f>[1]COML!$AB363/[1]COML!$J363*1000</f>
        <v>5672.2476980526199</v>
      </c>
      <c r="W265" s="25">
        <f t="shared" si="95"/>
        <v>5307</v>
      </c>
      <c r="X265" s="145"/>
      <c r="Y265" s="15">
        <f>[1]SPA!$AB363/[1]SPA!$F363*1000</f>
        <v>10516.896267514425</v>
      </c>
      <c r="Z265" s="25">
        <f t="shared" si="96"/>
        <v>10179</v>
      </c>
      <c r="AA265" s="145"/>
      <c r="AC265" s="7">
        <f t="shared" si="84"/>
        <v>1301251</v>
      </c>
      <c r="AE265" s="199">
        <f>[5]RMWh!$I243</f>
        <v>18328441</v>
      </c>
      <c r="AF265" s="199">
        <f>[5]RMWh!$O243</f>
        <v>18644968</v>
      </c>
      <c r="AG265" s="163"/>
      <c r="AH265" s="14"/>
      <c r="AI265" s="15"/>
      <c r="AJ265" s="199">
        <f>[5]CMWh!$I243</f>
        <v>11752901</v>
      </c>
      <c r="AK265" s="199">
        <f>[5]CMWh!$O243</f>
        <v>11647580</v>
      </c>
      <c r="AL265" s="164"/>
      <c r="AM265" s="14"/>
      <c r="AN265" s="15"/>
      <c r="AO265" s="199">
        <f>[5]SPAMWh!$I243</f>
        <v>3222030</v>
      </c>
      <c r="AP265" s="199">
        <f>[5]SPAMWh!$O243</f>
        <v>3210436</v>
      </c>
      <c r="AQ265" s="164"/>
      <c r="AR265" s="14"/>
      <c r="AT265" s="14">
        <f t="shared" si="92"/>
        <v>12527.850123272774</v>
      </c>
      <c r="AU265" s="14">
        <f t="shared" si="92"/>
        <v>12744.202556955985</v>
      </c>
      <c r="AV265" s="14"/>
      <c r="AW265" s="14"/>
      <c r="AY265" s="14">
        <f t="shared" si="93"/>
        <v>71940.240068066196</v>
      </c>
      <c r="AZ265" s="14">
        <f t="shared" si="93"/>
        <v>71295.563658028492</v>
      </c>
      <c r="BA265" s="14"/>
      <c r="BB265" s="14"/>
      <c r="BC265" s="14"/>
      <c r="BD265" s="15">
        <f>SUM(TOTAL_PEF_C!O254:O265)</f>
        <v>2138092.1545922207</v>
      </c>
      <c r="BF265" s="15"/>
      <c r="BG265" s="14"/>
      <c r="BH265" s="14"/>
      <c r="BI265" s="15">
        <f>SUM('Billing Mo'!AH254:AH265)</f>
        <v>1044219</v>
      </c>
      <c r="BK265" s="15"/>
      <c r="BL265" s="14"/>
      <c r="BM265" s="14"/>
      <c r="BN265" s="199">
        <f>[5]TMWh!$I243</f>
        <v>36478767</v>
      </c>
      <c r="BO265" s="199">
        <f>[5]TMWh!$O243</f>
        <v>36678379</v>
      </c>
      <c r="BP265" s="145"/>
      <c r="BQ265" s="14"/>
      <c r="BR265" s="14"/>
      <c r="BS265" s="14">
        <f t="shared" si="94"/>
        <v>134687.11246115903</v>
      </c>
      <c r="BT265" s="14">
        <f t="shared" si="94"/>
        <v>134202.4607410091</v>
      </c>
      <c r="BU265" s="14"/>
      <c r="BV265" s="14"/>
      <c r="BW265" s="14"/>
      <c r="BX265" s="199">
        <f>[3]RC!$I243</f>
        <v>1463015.6666666667</v>
      </c>
      <c r="BZ265" s="15"/>
      <c r="CA265" s="15"/>
      <c r="CC265" s="199">
        <f>[3]CC!$I243</f>
        <v>163370.33333333334</v>
      </c>
      <c r="CE265" s="15"/>
      <c r="CF265" s="15"/>
    </row>
    <row r="266" spans="1:84" ht="12.75" customHeight="1">
      <c r="A266" s="2">
        <v>2012</v>
      </c>
      <c r="B266" s="2">
        <v>12</v>
      </c>
      <c r="C266" s="14">
        <f t="shared" si="97"/>
        <v>980</v>
      </c>
      <c r="D266" s="14">
        <f t="shared" si="97"/>
        <v>5318</v>
      </c>
      <c r="E266" s="14">
        <f t="shared" si="83"/>
        <v>10074</v>
      </c>
      <c r="G266" s="200">
        <f>[4]FCST!$D206</f>
        <v>1469407</v>
      </c>
      <c r="H266" s="200">
        <f>[4]FCST!$E206</f>
        <v>164107</v>
      </c>
      <c r="I266" s="200">
        <f>[4]FCST!$H206</f>
        <v>23985</v>
      </c>
      <c r="J266" s="15">
        <f t="shared" si="91"/>
        <v>2818378.1204453711</v>
      </c>
      <c r="K266" s="199">
        <f>'Cal Mo'!AE266+'Cal Mo'!AD266</f>
        <v>1439781</v>
      </c>
      <c r="L266" s="199">
        <f>'Cal Mo'!AF266</f>
        <v>872791.46494569595</v>
      </c>
      <c r="M266" s="199">
        <f>'Cal Mo'!AG266</f>
        <v>262090.09875665201</v>
      </c>
      <c r="N266" s="15">
        <f>'Billing Mo'!AH266</f>
        <v>93633</v>
      </c>
      <c r="O266" s="199">
        <f t="shared" si="86"/>
        <v>168457.09875665201</v>
      </c>
      <c r="P266" s="15">
        <f>'Cal Mo'!AJ266</f>
        <v>2080.2031564385102</v>
      </c>
      <c r="Q266" s="199">
        <f>'Cal Mo'!AK266</f>
        <v>241635.353586585</v>
      </c>
      <c r="R266" s="25"/>
      <c r="S266" s="15">
        <f>[1]RESID!$AB364/[1]RESID!$U364*1000</f>
        <v>889.87666453201871</v>
      </c>
      <c r="T266" s="25">
        <f t="shared" si="76"/>
        <v>980</v>
      </c>
      <c r="U266" s="145"/>
      <c r="V266" s="15">
        <f>[1]COML!$AB364/[1]COML!$J364*1000</f>
        <v>5409.5254925140307</v>
      </c>
      <c r="W266" s="25">
        <f t="shared" si="95"/>
        <v>5318</v>
      </c>
      <c r="X266" s="145"/>
      <c r="Y266" s="15">
        <f>[1]SPA!$AB364/[1]SPA!$F364*1000</f>
        <v>10580.226225387516</v>
      </c>
      <c r="Z266" s="25">
        <f t="shared" si="96"/>
        <v>10074</v>
      </c>
      <c r="AA266" s="145"/>
      <c r="AC266" s="7">
        <f t="shared" si="84"/>
        <v>1307591</v>
      </c>
      <c r="AE266" s="199">
        <f>[5]RMWh!$I244</f>
        <v>18300727</v>
      </c>
      <c r="AF266" s="199">
        <f>[5]RMWh!$O244</f>
        <v>18642507</v>
      </c>
      <c r="AG266" s="163"/>
      <c r="AH266" s="14"/>
      <c r="AI266" s="15"/>
      <c r="AJ266" s="199">
        <f>[5]CMWh!$I244</f>
        <v>11716190</v>
      </c>
      <c r="AK266" s="199">
        <f>[5]CMWh!$O244</f>
        <v>11643033</v>
      </c>
      <c r="AL266" s="164"/>
      <c r="AM266" s="14"/>
      <c r="AN266" s="15"/>
      <c r="AO266" s="199">
        <f>[5]SPAMWh!$I244</f>
        <v>3220004</v>
      </c>
      <c r="AP266" s="199">
        <f>[5]SPAMWh!$O244</f>
        <v>3213916</v>
      </c>
      <c r="AQ266" s="164"/>
      <c r="AR266" s="14"/>
      <c r="AT266" s="14">
        <f t="shared" si="92"/>
        <v>12499.185337057366</v>
      </c>
      <c r="AU266" s="14">
        <f t="shared" si="92"/>
        <v>12732.617132663054</v>
      </c>
      <c r="AV266" s="14"/>
      <c r="AW266" s="14"/>
      <c r="AY266" s="14">
        <f t="shared" si="93"/>
        <v>71655.221411410457</v>
      </c>
      <c r="AZ266" s="14">
        <f t="shared" si="93"/>
        <v>71207.799422453754</v>
      </c>
      <c r="BA266" s="14"/>
      <c r="BB266" s="14"/>
      <c r="BC266" s="14"/>
      <c r="BD266" s="15">
        <f>SUM(TOTAL_PEF_C!O255:O266)</f>
        <v>2140534.3764748168</v>
      </c>
      <c r="BF266" s="15"/>
      <c r="BG266" s="14"/>
      <c r="BH266" s="14"/>
      <c r="BI266" s="15">
        <f>SUM('Billing Mo'!AH255:AH266)</f>
        <v>1052718</v>
      </c>
      <c r="BK266" s="15"/>
      <c r="BL266" s="14"/>
      <c r="BM266" s="14"/>
      <c r="BN266" s="199">
        <f>[5]TMWh!$I244</f>
        <v>36413622</v>
      </c>
      <c r="BO266" s="199">
        <f>[5]TMWh!$O244</f>
        <v>36676157</v>
      </c>
      <c r="BP266" s="145"/>
      <c r="BQ266" s="14"/>
      <c r="BR266" s="14"/>
      <c r="BS266" s="14">
        <f t="shared" si="94"/>
        <v>134520.8848288203</v>
      </c>
      <c r="BT266" s="14">
        <f t="shared" si="94"/>
        <v>134266.54876376016</v>
      </c>
      <c r="BU266" s="14"/>
      <c r="BV266" s="14"/>
      <c r="BW266" s="14"/>
      <c r="BX266" s="199">
        <f>[3]RC!$I244</f>
        <v>1464153.5833333333</v>
      </c>
      <c r="BZ266" s="15"/>
      <c r="CA266" s="15"/>
      <c r="CC266" s="199">
        <f>[3]CC!$I244</f>
        <v>163507.83333333334</v>
      </c>
      <c r="CE266" s="15"/>
      <c r="CF266" s="15"/>
    </row>
    <row r="267" spans="1:84">
      <c r="A267" s="2">
        <f>A255+1</f>
        <v>2013</v>
      </c>
      <c r="B267" s="2">
        <f>B255</f>
        <v>1</v>
      </c>
      <c r="C267" s="14">
        <f t="shared" si="97"/>
        <v>1007</v>
      </c>
      <c r="D267" s="14">
        <f t="shared" si="97"/>
        <v>5316</v>
      </c>
      <c r="E267" s="14">
        <f t="shared" si="83"/>
        <v>10047</v>
      </c>
      <c r="G267" s="200">
        <f>[4]FCST!$D207</f>
        <v>1471228</v>
      </c>
      <c r="H267" s="200">
        <f>[4]FCST!$E207</f>
        <v>163729</v>
      </c>
      <c r="I267" s="200">
        <f>[4]FCST!$H207</f>
        <v>23976</v>
      </c>
      <c r="J267" s="15">
        <f t="shared" si="91"/>
        <v>2857116.6404758315</v>
      </c>
      <c r="K267" s="199">
        <f>'Cal Mo'!AE267+'Cal Mo'!AD267</f>
        <v>1481469</v>
      </c>
      <c r="L267" s="199">
        <f>'Cal Mo'!AF267</f>
        <v>870447.66905327002</v>
      </c>
      <c r="M267" s="199">
        <f>'Cal Mo'!AG267</f>
        <v>262255.34618928999</v>
      </c>
      <c r="N267" s="15">
        <f>'Billing Mo'!AH267</f>
        <v>91423</v>
      </c>
      <c r="O267" s="199">
        <f t="shared" si="86"/>
        <v>170832.34618928999</v>
      </c>
      <c r="P267" s="15">
        <f>'Cal Mo'!AJ267</f>
        <v>2057.4755939025599</v>
      </c>
      <c r="Q267" s="199">
        <f>'Cal Mo'!AK267</f>
        <v>240887.14963936899</v>
      </c>
      <c r="R267" s="25"/>
      <c r="S267" s="15">
        <f>[1]RESID!$AB365/[1]RESID!$U365*1000</f>
        <v>965.00474433602403</v>
      </c>
      <c r="T267" s="25">
        <f t="shared" si="76"/>
        <v>1007</v>
      </c>
      <c r="U267" s="145">
        <f>[6]TOTAL_PEF!T267</f>
        <v>1027</v>
      </c>
      <c r="V267" s="15">
        <f>[1]COML!$AB365/[1]COML!$J365*1000</f>
        <v>5312.0400173457365</v>
      </c>
      <c r="W267" s="25">
        <f t="shared" si="95"/>
        <v>5316</v>
      </c>
      <c r="X267" s="145">
        <f>[6]TOTAL_PEF!W267</f>
        <v>5241</v>
      </c>
      <c r="Y267" s="15">
        <f>[1]SPA!$AB365/[1]SPA!$F365*1000</f>
        <v>10033.841957207398</v>
      </c>
      <c r="Z267" s="25">
        <f t="shared" si="96"/>
        <v>10047</v>
      </c>
      <c r="AA267" s="145">
        <f>[6]TOTAL_PEF!Z267</f>
        <v>10002</v>
      </c>
      <c r="AC267" s="7">
        <f t="shared" si="84"/>
        <v>1419742</v>
      </c>
      <c r="AE267" s="199">
        <f>[5]RMWh!$I245</f>
        <v>18278187</v>
      </c>
      <c r="AF267" s="199">
        <f>[5]RMWh!$O245</f>
        <v>18635392</v>
      </c>
      <c r="AG267" s="163"/>
      <c r="AH267" s="14">
        <f>[6]TOTAL_PEF!$AG267</f>
        <v>18727704.529847603</v>
      </c>
      <c r="AI267" s="15"/>
      <c r="AJ267" s="199">
        <f>[5]CMWh!$I245</f>
        <v>11705731</v>
      </c>
      <c r="AK267" s="199">
        <f>[5]CMWh!$O245</f>
        <v>11627596</v>
      </c>
      <c r="AL267" s="164"/>
      <c r="AM267" s="14">
        <f>[6]TOTAL_PEF!$AL267</f>
        <v>11619237.015483759</v>
      </c>
      <c r="AN267" s="15"/>
      <c r="AO267" s="199">
        <f>[5]SPAMWh!$I245</f>
        <v>3215681</v>
      </c>
      <c r="AP267" s="199">
        <f>[5]SPAMWh!$O245</f>
        <v>3208270</v>
      </c>
      <c r="AQ267" s="164"/>
      <c r="AR267" s="14">
        <f>[6]TOTAL_PEF!$AQ267</f>
        <v>3214026</v>
      </c>
      <c r="AT267" s="14">
        <f t="shared" si="92"/>
        <v>12474.495526486335</v>
      </c>
      <c r="AU267" s="14">
        <f t="shared" si="92"/>
        <v>12718.280764843868</v>
      </c>
      <c r="AV267" s="14"/>
      <c r="AW267" s="14">
        <f>[6]TOTAL_PEF!$AV267</f>
        <v>12781.01253303396</v>
      </c>
      <c r="AY267" s="14">
        <f t="shared" si="93"/>
        <v>71549.574503740499</v>
      </c>
      <c r="AZ267" s="14">
        <f t="shared" si="93"/>
        <v>71071.985705240877</v>
      </c>
      <c r="BA267" s="14"/>
      <c r="BB267" s="14">
        <f>[6]TOTAL_PEF!$BA267</f>
        <v>70966.598711485407</v>
      </c>
      <c r="BC267" s="14"/>
      <c r="BD267" s="15">
        <f>SUM(TOTAL_PEF_C!O256:O267)</f>
        <v>2142365.6149698799</v>
      </c>
      <c r="BF267" s="15"/>
      <c r="BG267" s="14">
        <f>[6]TOTAL_PEF!$BF267</f>
        <v>2100292</v>
      </c>
      <c r="BH267" s="14"/>
      <c r="BI267" s="15">
        <f>SUM('Billing Mo'!AH256:AH267)</f>
        <v>1058628</v>
      </c>
      <c r="BK267" s="15"/>
      <c r="BL267" s="14">
        <f>[6]TOTAL_PEF!$BK267</f>
        <v>1058627.5</v>
      </c>
      <c r="BM267" s="14"/>
      <c r="BN267" s="199">
        <f>[5]TMWh!$I245</f>
        <v>36379185</v>
      </c>
      <c r="BO267" s="199">
        <f>[5]TMWh!$O245</f>
        <v>36650844</v>
      </c>
      <c r="BP267" s="145"/>
      <c r="BQ267" s="14">
        <f>[6]TOTAL_PEF!$BP267</f>
        <v>36732568.420111053</v>
      </c>
      <c r="BR267" s="14"/>
      <c r="BS267" s="14">
        <f t="shared" si="94"/>
        <v>134262.69275733453</v>
      </c>
      <c r="BT267" s="14">
        <f t="shared" si="94"/>
        <v>133953.26504481435</v>
      </c>
      <c r="BU267" s="14"/>
      <c r="BV267" s="14">
        <f>[6]TOTAL_PEF!$BU267</f>
        <v>134045.74506907639</v>
      </c>
      <c r="BW267" s="14"/>
      <c r="BX267" s="199">
        <f>[3]RC!$I245</f>
        <v>1465244.5833333333</v>
      </c>
      <c r="BZ267" s="15"/>
      <c r="CA267" s="15">
        <f>AVERAGE([6]TOTAL_PEF!$G256:$G267)</f>
        <v>1465275.5</v>
      </c>
      <c r="CC267" s="199">
        <f>[3]CC!$I245</f>
        <v>163603.08333333334</v>
      </c>
      <c r="CE267" s="15"/>
      <c r="CF267" s="15">
        <f>AVERAGE([6]TOTAL_PEF!$H256:$H267)</f>
        <v>163728.25</v>
      </c>
    </row>
    <row r="268" spans="1:84">
      <c r="A268" s="2">
        <f t="shared" ref="A268:A331" si="98">A256+1</f>
        <v>2013</v>
      </c>
      <c r="B268" s="2">
        <f t="shared" ref="B268:B331" si="99">B256</f>
        <v>2</v>
      </c>
      <c r="C268" s="14">
        <f t="shared" si="97"/>
        <v>864</v>
      </c>
      <c r="D268" s="14">
        <f t="shared" si="97"/>
        <v>4702</v>
      </c>
      <c r="E268" s="14">
        <f t="shared" si="83"/>
        <v>9915</v>
      </c>
      <c r="G268" s="200">
        <f>[4]FCST!$D208</f>
        <v>1473524</v>
      </c>
      <c r="H268" s="200">
        <f>[4]FCST!$E208</f>
        <v>164582</v>
      </c>
      <c r="I268" s="200">
        <f>[4]FCST!$H208</f>
        <v>24035</v>
      </c>
      <c r="J268" s="15">
        <f t="shared" si="91"/>
        <v>2530780.4407067471</v>
      </c>
      <c r="K268" s="199">
        <f>'Cal Mo'!AE268+'Cal Mo'!AD268</f>
        <v>1273345</v>
      </c>
      <c r="L268" s="199">
        <f>'Cal Mo'!AF268</f>
        <v>773840.46298767102</v>
      </c>
      <c r="M268" s="199">
        <f>'Cal Mo'!AG268</f>
        <v>243220.042425575</v>
      </c>
      <c r="N268" s="15">
        <f>'Billing Mo'!AH268</f>
        <v>88777</v>
      </c>
      <c r="O268" s="199">
        <f t="shared" si="86"/>
        <v>154443.042425575</v>
      </c>
      <c r="P268" s="15">
        <f>'Cal Mo'!AJ268</f>
        <v>2058.7038375959701</v>
      </c>
      <c r="Q268" s="199">
        <f>'Cal Mo'!AK268</f>
        <v>238316.23145590501</v>
      </c>
      <c r="R268" s="25"/>
      <c r="S268" s="15">
        <f>[1]RESID!$AB366/[1]RESID!$U366*1000</f>
        <v>955.47815983994838</v>
      </c>
      <c r="T268" s="25">
        <f t="shared" si="76"/>
        <v>864</v>
      </c>
      <c r="U268" s="145">
        <f>[6]TOTAL_PEF!T268</f>
        <v>955</v>
      </c>
      <c r="V268" s="15">
        <f>[1]COML!$AB366/[1]COML!$J366*1000</f>
        <v>4932.0703357596822</v>
      </c>
      <c r="W268" s="25">
        <f t="shared" si="95"/>
        <v>4702</v>
      </c>
      <c r="X268" s="145">
        <f>[6]TOTAL_PEF!W268</f>
        <v>4954</v>
      </c>
      <c r="Y268" s="15">
        <f>[1]SPA!$AB366/[1]SPA!$F366*1000</f>
        <v>9814.2624389021184</v>
      </c>
      <c r="Z268" s="25">
        <f t="shared" si="96"/>
        <v>9915</v>
      </c>
      <c r="AA268" s="145">
        <f>[6]TOTAL_PEF!Z268</f>
        <v>9683</v>
      </c>
      <c r="AC268" s="7">
        <f t="shared" si="84"/>
        <v>1407920</v>
      </c>
      <c r="AE268" s="199">
        <f>[5]RMWh!$I246</f>
        <v>18305040</v>
      </c>
      <c r="AF268" s="199">
        <f>[5]RMWh!$O246</f>
        <v>18692098</v>
      </c>
      <c r="AG268" s="163"/>
      <c r="AH268" s="14">
        <f>[6]TOTAL_PEF!$AG268</f>
        <v>18785296.865192115</v>
      </c>
      <c r="AI268" s="15"/>
      <c r="AJ268" s="199">
        <f>[5]CMWh!$I246</f>
        <v>11717232</v>
      </c>
      <c r="AK268" s="199">
        <f>[5]CMWh!$O246</f>
        <v>11636868</v>
      </c>
      <c r="AL268" s="164"/>
      <c r="AM268" s="14">
        <f>[6]TOTAL_PEF!$AL268</f>
        <v>11632380.895967692</v>
      </c>
      <c r="AN268" s="15"/>
      <c r="AO268" s="199">
        <f>[5]SPAMWh!$I246</f>
        <v>3187865</v>
      </c>
      <c r="AP268" s="199">
        <f>[5]SPAMWh!$O246</f>
        <v>3179843</v>
      </c>
      <c r="AQ268" s="164"/>
      <c r="AR268" s="14">
        <f>[6]TOTAL_PEF!$AQ268</f>
        <v>3184543</v>
      </c>
      <c r="AT268" s="14">
        <f t="shared" ref="AT268:AU274" si="100">AE268/AVERAGE($G257:$G268)*1000</f>
        <v>12483.927248745884</v>
      </c>
      <c r="AU268" s="14">
        <f t="shared" si="100"/>
        <v>12747.898478147465</v>
      </c>
      <c r="AV268" s="14"/>
      <c r="AW268" s="14">
        <f>[6]TOTAL_PEF!$AV268</f>
        <v>12810.343446251019</v>
      </c>
      <c r="AY268" s="14">
        <f t="shared" si="93"/>
        <v>71555.870173583317</v>
      </c>
      <c r="AZ268" s="14">
        <f t="shared" si="93"/>
        <v>71065.095906194067</v>
      </c>
      <c r="BA268" s="14"/>
      <c r="BB268" s="14">
        <f>[6]TOTAL_PEF!$BA268</f>
        <v>70811.528386847407</v>
      </c>
      <c r="BC268" s="14"/>
      <c r="BD268" s="15">
        <f>SUM(TOTAL_PEF_C!O257:O268)</f>
        <v>2130080.5824934375</v>
      </c>
      <c r="BF268" s="15"/>
      <c r="BG268" s="14">
        <f>[6]TOTAL_PEF!$BF268</f>
        <v>2094028</v>
      </c>
      <c r="BH268" s="14"/>
      <c r="BI268" s="15">
        <f>SUM('Billing Mo'!AH257:AH268)</f>
        <v>1058858</v>
      </c>
      <c r="BK268" s="15"/>
      <c r="BL268" s="14">
        <f>[6]TOTAL_PEF!$BK268</f>
        <v>1058857.3999999999</v>
      </c>
      <c r="BM268" s="14"/>
      <c r="BN268" s="199">
        <f>[5]TMWh!$I246</f>
        <v>36396759</v>
      </c>
      <c r="BO268" s="199">
        <f>[5]TMWh!$O246</f>
        <v>36695431</v>
      </c>
      <c r="BP268" s="145"/>
      <c r="BQ268" s="14">
        <f>[6]TOTAL_PEF!$BP268</f>
        <v>36847535.952740498</v>
      </c>
      <c r="BR268" s="14"/>
      <c r="BS268" s="14">
        <f t="shared" si="94"/>
        <v>133020.77320555528</v>
      </c>
      <c r="BT268" s="14">
        <f t="shared" si="94"/>
        <v>132686.03737368819</v>
      </c>
      <c r="BU268" s="14"/>
      <c r="BV268" s="14">
        <f>[6]TOTAL_PEF!$BU268</f>
        <v>132500.20283553679</v>
      </c>
      <c r="BW268" s="14"/>
      <c r="BX268" s="199">
        <f>[3]RC!$I246</f>
        <v>1466288.5833333333</v>
      </c>
      <c r="BZ268" s="15"/>
      <c r="CA268" s="15">
        <f>AVERAGE([6]TOTAL_PEF!$G257:$G268)</f>
        <v>1466416.3333333333</v>
      </c>
      <c r="CC268" s="199">
        <f>[3]CC!$I246</f>
        <v>163749.41666666666</v>
      </c>
      <c r="CE268" s="15"/>
      <c r="CF268" s="15">
        <f>AVERAGE([6]TOTAL_PEF!$H257:$H268)</f>
        <v>164272.41666666666</v>
      </c>
    </row>
    <row r="269" spans="1:84">
      <c r="A269" s="2">
        <f t="shared" si="98"/>
        <v>2013</v>
      </c>
      <c r="B269" s="2">
        <f t="shared" si="99"/>
        <v>3</v>
      </c>
      <c r="C269" s="14">
        <f t="shared" si="97"/>
        <v>832</v>
      </c>
      <c r="D269" s="14">
        <f t="shared" si="97"/>
        <v>5329</v>
      </c>
      <c r="E269" s="14">
        <f t="shared" si="83"/>
        <v>9846</v>
      </c>
      <c r="G269" s="200">
        <f>[4]FCST!$D209</f>
        <v>1476494</v>
      </c>
      <c r="H269" s="200">
        <f>[4]FCST!$E209</f>
        <v>164648</v>
      </c>
      <c r="I269" s="200">
        <f>[4]FCST!$H209</f>
        <v>24060</v>
      </c>
      <c r="J269" s="15">
        <f t="shared" si="91"/>
        <v>2612888.6377913733</v>
      </c>
      <c r="K269" s="199">
        <f>'Cal Mo'!AE269+'Cal Mo'!AD269</f>
        <v>1229091</v>
      </c>
      <c r="L269" s="199">
        <f>'Cal Mo'!AF269</f>
        <v>877410.601449401</v>
      </c>
      <c r="M269" s="199">
        <f>'Cal Mo'!AG269</f>
        <v>267423.20877607999</v>
      </c>
      <c r="N269" s="15">
        <f>'Billing Mo'!AH269</f>
        <v>84865</v>
      </c>
      <c r="O269" s="199">
        <f t="shared" si="86"/>
        <v>182558.20877607999</v>
      </c>
      <c r="P269" s="15">
        <f>'Cal Mo'!AJ269</f>
        <v>2069.8772068912699</v>
      </c>
      <c r="Q269" s="199">
        <f>'Cal Mo'!AK269</f>
        <v>236893.950359001</v>
      </c>
      <c r="R269" s="25"/>
      <c r="S269" s="15">
        <f>[1]RESID!$AB367/[1]RESID!$U367*1000</f>
        <v>846.58183507687806</v>
      </c>
      <c r="T269" s="25">
        <f t="shared" si="76"/>
        <v>832</v>
      </c>
      <c r="U269" s="145">
        <f>[6]TOTAL_PEF!T269</f>
        <v>844</v>
      </c>
      <c r="V269" s="15">
        <f>[1]COML!$AB367/[1]COML!$J367*1000</f>
        <v>5024.5736358777513</v>
      </c>
      <c r="W269" s="25">
        <f t="shared" si="95"/>
        <v>5329</v>
      </c>
      <c r="X269" s="145">
        <f>[6]TOTAL_PEF!W269</f>
        <v>5048</v>
      </c>
      <c r="Y269" s="15">
        <f>[1]SPA!$AB367/[1]SPA!$F367*1000</f>
        <v>9997.5299178058849</v>
      </c>
      <c r="Z269" s="25">
        <f t="shared" si="96"/>
        <v>9846</v>
      </c>
      <c r="AA269" s="145">
        <f>[6]TOTAL_PEF!Z269</f>
        <v>9736</v>
      </c>
      <c r="AC269" s="7">
        <f t="shared" si="84"/>
        <v>1249973</v>
      </c>
      <c r="AE269" s="199">
        <f>[5]RMWh!$I247</f>
        <v>18360929</v>
      </c>
      <c r="AF269" s="199">
        <f>[5]RMWh!$O247</f>
        <v>18654499</v>
      </c>
      <c r="AG269" s="163"/>
      <c r="AH269" s="14">
        <f>[6]TOTAL_PEF!$AG269</f>
        <v>18744662.359543629</v>
      </c>
      <c r="AI269" s="15"/>
      <c r="AJ269" s="199">
        <f>[5]CMWh!$I247</f>
        <v>11677168</v>
      </c>
      <c r="AK269" s="199">
        <f>[5]CMWh!$O247</f>
        <v>11621402</v>
      </c>
      <c r="AL269" s="164"/>
      <c r="AM269" s="14">
        <f>[6]TOTAL_PEF!$AL269</f>
        <v>11621620.571584918</v>
      </c>
      <c r="AN269" s="15"/>
      <c r="AO269" s="199">
        <f>[5]SPAMWh!$I247</f>
        <v>3175288</v>
      </c>
      <c r="AP269" s="199">
        <f>[5]SPAMWh!$O247</f>
        <v>3170662</v>
      </c>
      <c r="AQ269" s="164"/>
      <c r="AR269" s="14">
        <f>[6]TOTAL_PEF!$AQ269</f>
        <v>3175377</v>
      </c>
      <c r="AT269" s="14">
        <f t="shared" si="100"/>
        <v>12513.072011607401</v>
      </c>
      <c r="AU269" s="14">
        <f t="shared" si="100"/>
        <v>12713.141547873653</v>
      </c>
      <c r="AV269" s="14"/>
      <c r="AW269" s="14">
        <f>[6]TOTAL_PEF!$AV269</f>
        <v>12772.509430188611</v>
      </c>
      <c r="AY269" s="14">
        <f t="shared" si="93"/>
        <v>71251.047973917099</v>
      </c>
      <c r="AZ269" s="14">
        <f t="shared" si="93"/>
        <v>70910.77831766881</v>
      </c>
      <c r="BA269" s="14"/>
      <c r="BB269" s="14">
        <f>[6]TOTAL_PEF!$BA269</f>
        <v>70673.85546466193</v>
      </c>
      <c r="BC269" s="14"/>
      <c r="BD269" s="15">
        <f>SUM(TOTAL_PEF_C!O258:O269)</f>
        <v>2131876.0637702839</v>
      </c>
      <c r="BF269" s="15"/>
      <c r="BG269" s="14">
        <f>[6]TOTAL_PEF!$BF269</f>
        <v>2083184</v>
      </c>
      <c r="BH269" s="14"/>
      <c r="BI269" s="15">
        <f>SUM('Billing Mo'!AH258:AH269)</f>
        <v>1060034</v>
      </c>
      <c r="BK269" s="15"/>
      <c r="BL269" s="14">
        <f>[6]TOTAL_PEF!$BK269</f>
        <v>1068168.3999999999</v>
      </c>
      <c r="BM269" s="14"/>
      <c r="BN269" s="199">
        <f>[5]TMWh!$I247</f>
        <v>36396114</v>
      </c>
      <c r="BO269" s="199">
        <f>[5]TMWh!$O247</f>
        <v>36629292</v>
      </c>
      <c r="BP269" s="145"/>
      <c r="BQ269" s="14">
        <f>[6]TOTAL_PEF!$BP269</f>
        <v>36785883.808461145</v>
      </c>
      <c r="BR269" s="14"/>
      <c r="BS269" s="14">
        <f t="shared" si="94"/>
        <v>132391.46795270476</v>
      </c>
      <c r="BT269" s="14">
        <f t="shared" si="94"/>
        <v>132198.59003714271</v>
      </c>
      <c r="BU269" s="14"/>
      <c r="BV269" s="14">
        <f>[6]TOTAL_PEF!$BU269</f>
        <v>131960.5204375998</v>
      </c>
      <c r="BW269" s="14"/>
      <c r="BX269" s="199">
        <f>[3]RC!$I247</f>
        <v>1467339.8333333333</v>
      </c>
      <c r="BZ269" s="15"/>
      <c r="CA269" s="15">
        <f>AVERAGE([6]TOTAL_PEF!$G258:$G269)</f>
        <v>1467578.6666666667</v>
      </c>
      <c r="CC269" s="199">
        <f>[3]CC!$I247</f>
        <v>163887.66666666666</v>
      </c>
      <c r="CE269" s="15"/>
      <c r="CF269" s="15">
        <f>AVERAGE([6]TOTAL_PEF!$H258:$H269)</f>
        <v>164440.16666666666</v>
      </c>
    </row>
    <row r="270" spans="1:84">
      <c r="A270" s="2">
        <f t="shared" si="98"/>
        <v>2013</v>
      </c>
      <c r="B270" s="2">
        <f t="shared" si="99"/>
        <v>4</v>
      </c>
      <c r="C270" s="14">
        <f t="shared" si="97"/>
        <v>880</v>
      </c>
      <c r="D270" s="14">
        <f t="shared" si="97"/>
        <v>5514</v>
      </c>
      <c r="E270" s="14">
        <f t="shared" si="83"/>
        <v>10653</v>
      </c>
      <c r="G270" s="200">
        <f>[4]FCST!$D210</f>
        <v>1476983</v>
      </c>
      <c r="H270" s="200">
        <f>[4]FCST!$E210</f>
        <v>164749</v>
      </c>
      <c r="I270" s="200">
        <f>[4]FCST!$H210</f>
        <v>24042</v>
      </c>
      <c r="J270" s="15">
        <f t="shared" si="91"/>
        <v>2737099.6916829357</v>
      </c>
      <c r="K270" s="199">
        <f>'Cal Mo'!AE270+'Cal Mo'!AD270</f>
        <v>1300364</v>
      </c>
      <c r="L270" s="199">
        <f>'Cal Mo'!AF270</f>
        <v>908441.57832026796</v>
      </c>
      <c r="M270" s="199">
        <f>'Cal Mo'!AG270</f>
        <v>270124.55685646797</v>
      </c>
      <c r="N270" s="15">
        <f>'Billing Mo'!AH270</f>
        <v>94756</v>
      </c>
      <c r="O270" s="199">
        <f t="shared" si="86"/>
        <v>175368.55685646797</v>
      </c>
      <c r="P270" s="15">
        <f>'Cal Mo'!AJ270</f>
        <v>2048.0001102709498</v>
      </c>
      <c r="Q270" s="199">
        <f>'Cal Mo'!AK270</f>
        <v>256121.55639592899</v>
      </c>
      <c r="R270" s="25"/>
      <c r="S270" s="15">
        <f>[1]RESID!$AB368/[1]RESID!$U368*1000</f>
        <v>834.11792823614087</v>
      </c>
      <c r="T270" s="25">
        <f t="shared" si="76"/>
        <v>880</v>
      </c>
      <c r="U270" s="145">
        <f>[6]TOTAL_PEF!T270</f>
        <v>857</v>
      </c>
      <c r="V270" s="15">
        <f>[1]COML!$AB368/[1]COML!$J368*1000</f>
        <v>5435.8812496585715</v>
      </c>
      <c r="W270" s="25">
        <f t="shared" si="95"/>
        <v>5514</v>
      </c>
      <c r="X270" s="145">
        <f>[6]TOTAL_PEF!W270</f>
        <v>5464</v>
      </c>
      <c r="Y270" s="15">
        <f>[1]SPA!$AB368/[1]SPA!$F368*1000</f>
        <v>10194.066435635195</v>
      </c>
      <c r="Z270" s="25">
        <f t="shared" si="96"/>
        <v>10653</v>
      </c>
      <c r="AA270" s="145">
        <f>[6]TOTAL_PEF!Z270</f>
        <v>10140</v>
      </c>
      <c r="AC270" s="7">
        <f t="shared" si="84"/>
        <v>1231978</v>
      </c>
      <c r="AE270" s="199">
        <f>[5]RMWh!$I248</f>
        <v>18337165</v>
      </c>
      <c r="AF270" s="199">
        <f>[5]RMWh!$O248</f>
        <v>18607672</v>
      </c>
      <c r="AG270" s="163"/>
      <c r="AH270" s="14">
        <f>[6]TOTAL_PEF!$AG270</f>
        <v>18733048.297082406</v>
      </c>
      <c r="AI270" s="15"/>
      <c r="AJ270" s="199">
        <f>[5]CMWh!$I248</f>
        <v>11606326</v>
      </c>
      <c r="AK270" s="199">
        <f>[5]CMWh!$O248</f>
        <v>11619975</v>
      </c>
      <c r="AL270" s="164"/>
      <c r="AM270" s="14">
        <f>[6]TOTAL_PEF!$AL270</f>
        <v>11626493.885992009</v>
      </c>
      <c r="AN270" s="15"/>
      <c r="AO270" s="199">
        <f>[5]SPAMWh!$I248</f>
        <v>3152115</v>
      </c>
      <c r="AP270" s="199">
        <f>[5]SPAMWh!$O248</f>
        <v>3160339</v>
      </c>
      <c r="AQ270" s="164"/>
      <c r="AR270" s="14">
        <f>[6]TOTAL_PEF!$AQ270</f>
        <v>3168022</v>
      </c>
      <c r="AT270" s="14">
        <f t="shared" si="100"/>
        <v>12487.670576439248</v>
      </c>
      <c r="AU270" s="14">
        <f t="shared" si="100"/>
        <v>12671.88674642086</v>
      </c>
      <c r="AV270" s="14"/>
      <c r="AW270" s="14">
        <f>[6]TOTAL_PEF!$AV270</f>
        <v>12754.287052589703</v>
      </c>
      <c r="AY270" s="14">
        <f t="shared" ref="AY270:AZ274" si="101">AJ270/AVERAGE($H259:$H270)*1000</f>
        <v>70762.082441668346</v>
      </c>
      <c r="AZ270" s="14">
        <f t="shared" si="101"/>
        <v>70845.298410550007</v>
      </c>
      <c r="BA270" s="14"/>
      <c r="BB270" s="14">
        <f>[6]TOTAL_PEF!$BA270</f>
        <v>70572.523365307323</v>
      </c>
      <c r="BC270" s="14"/>
      <c r="BD270" s="15">
        <f>SUM(TOTAL_PEF_C!O259:O270)</f>
        <v>2128474.2458660114</v>
      </c>
      <c r="BF270" s="15"/>
      <c r="BG270" s="14">
        <f>[6]TOTAL_PEF!$BF270</f>
        <v>2077282</v>
      </c>
      <c r="BH270" s="14"/>
      <c r="BI270" s="15">
        <f>SUM('Billing Mo'!AH259:AH270)</f>
        <v>1066739</v>
      </c>
      <c r="BK270" s="15"/>
      <c r="BL270" s="14">
        <f>[6]TOTAL_PEF!$BK270</f>
        <v>1073117.3999999999</v>
      </c>
      <c r="BM270" s="14"/>
      <c r="BN270" s="199">
        <f>[5]TMWh!$I248</f>
        <v>36310122</v>
      </c>
      <c r="BO270" s="199">
        <f>[5]TMWh!$O248</f>
        <v>36602502</v>
      </c>
      <c r="BP270" s="145"/>
      <c r="BQ270" s="14">
        <f>[6]TOTAL_PEF!$BP270</f>
        <v>36789636.466202557</v>
      </c>
      <c r="BR270" s="14"/>
      <c r="BS270" s="14">
        <f t="shared" ref="BS270:BT274" si="102">AO270/AVERAGE($I259:$I270)*1000</f>
        <v>131318.97431624556</v>
      </c>
      <c r="BT270" s="14">
        <f t="shared" si="102"/>
        <v>131661.59101797655</v>
      </c>
      <c r="BU270" s="14"/>
      <c r="BV270" s="14">
        <f>[6]TOTAL_PEF!$BU270</f>
        <v>131453.64956310359</v>
      </c>
      <c r="BW270" s="14"/>
      <c r="BX270" s="199">
        <f>[3]RC!$I248</f>
        <v>1468421.5833333333</v>
      </c>
      <c r="BZ270" s="15"/>
      <c r="CA270" s="15">
        <f>AVERAGE([6]TOTAL_PEF!$G259:$G270)</f>
        <v>1468764.8333333333</v>
      </c>
      <c r="CC270" s="199">
        <f>[3]CC!$I248</f>
        <v>164019</v>
      </c>
      <c r="CE270" s="15"/>
      <c r="CF270" s="15">
        <f>AVERAGE([6]TOTAL_PEF!$H259:$H270)</f>
        <v>164745.33333333334</v>
      </c>
    </row>
    <row r="271" spans="1:84">
      <c r="A271" s="2">
        <f t="shared" si="98"/>
        <v>2013</v>
      </c>
      <c r="B271" s="2">
        <f t="shared" si="99"/>
        <v>5</v>
      </c>
      <c r="C271" s="14">
        <f t="shared" si="97"/>
        <v>1205</v>
      </c>
      <c r="D271" s="14">
        <f t="shared" si="97"/>
        <v>6355</v>
      </c>
      <c r="E271" s="14">
        <f t="shared" si="83"/>
        <v>11022</v>
      </c>
      <c r="G271" s="200">
        <f>[4]FCST!$D211</f>
        <v>1485472</v>
      </c>
      <c r="H271" s="200">
        <f>[4]FCST!$E211</f>
        <v>165504</v>
      </c>
      <c r="I271" s="200">
        <f>[4]FCST!$H211</f>
        <v>24098</v>
      </c>
      <c r="J271" s="15">
        <f t="shared" si="91"/>
        <v>3378267.8792570699</v>
      </c>
      <c r="K271" s="199">
        <f>'Cal Mo'!AE271+'Cal Mo'!AD271</f>
        <v>1789996</v>
      </c>
      <c r="L271" s="199">
        <f>'Cal Mo'!AF271</f>
        <v>1051702.89913118</v>
      </c>
      <c r="M271" s="199">
        <f>'Cal Mo'!AG271</f>
        <v>268923.39236475702</v>
      </c>
      <c r="N271" s="15">
        <f>'Billing Mo'!AH271</f>
        <v>86499</v>
      </c>
      <c r="O271" s="199">
        <f t="shared" si="86"/>
        <v>182424.39236475702</v>
      </c>
      <c r="P271" s="15">
        <f>'Cal Mo'!AJ271</f>
        <v>2048.1501102709499</v>
      </c>
      <c r="Q271" s="199">
        <f>'Cal Mo'!AK271</f>
        <v>265597.43765086198</v>
      </c>
      <c r="R271" s="25"/>
      <c r="S271" s="15">
        <f>[1]RESID!$AB369/[1]RESID!$U369*1000</f>
        <v>935.79751082484222</v>
      </c>
      <c r="T271" s="25">
        <f t="shared" si="76"/>
        <v>1205</v>
      </c>
      <c r="U271" s="145">
        <f>[6]TOTAL_PEF!T271</f>
        <v>985</v>
      </c>
      <c r="V271" s="15">
        <f>[1]COML!$AB369/[1]COML!$J369*1000</f>
        <v>5818.6690351894813</v>
      </c>
      <c r="W271" s="25">
        <f t="shared" si="95"/>
        <v>6355</v>
      </c>
      <c r="X271" s="145">
        <f>[6]TOTAL_PEF!W271</f>
        <v>5964</v>
      </c>
      <c r="Y271" s="15">
        <f>[1]SPA!$AB369/[1]SPA!$F369*1000</f>
        <v>10557.697714584086</v>
      </c>
      <c r="Z271" s="25">
        <f t="shared" si="96"/>
        <v>11022</v>
      </c>
      <c r="AA271" s="145">
        <f>[6]TOTAL_PEF!Z271</f>
        <v>10680</v>
      </c>
      <c r="AC271" s="7">
        <f t="shared" si="84"/>
        <v>1390101</v>
      </c>
      <c r="AE271" s="199">
        <f>[5]RMWh!$I249</f>
        <v>18320774</v>
      </c>
      <c r="AF271" s="199">
        <f>[5]RMWh!$O249</f>
        <v>18611555</v>
      </c>
      <c r="AG271" s="163"/>
      <c r="AH271" s="14">
        <f>[6]TOTAL_PEF!$AG271</f>
        <v>18803030.713799275</v>
      </c>
      <c r="AI271" s="15"/>
      <c r="AJ271" s="199">
        <f>[5]CMWh!$I249</f>
        <v>11618165</v>
      </c>
      <c r="AK271" s="199">
        <f>[5]CMWh!$O249</f>
        <v>11635392</v>
      </c>
      <c r="AL271" s="164"/>
      <c r="AM271" s="14">
        <f>[6]TOTAL_PEF!$AL271</f>
        <v>11663479.921687005</v>
      </c>
      <c r="AN271" s="15"/>
      <c r="AO271" s="199">
        <f>[5]SPAMWh!$I249</f>
        <v>3151087</v>
      </c>
      <c r="AP271" s="199">
        <f>[5]SPAMWh!$O249</f>
        <v>3161611</v>
      </c>
      <c r="AQ271" s="164"/>
      <c r="AR271" s="14">
        <f>[6]TOTAL_PEF!$AQ271</f>
        <v>3164187</v>
      </c>
      <c r="AT271" s="14">
        <f t="shared" si="100"/>
        <v>12460.678059188554</v>
      </c>
      <c r="AU271" s="14">
        <f t="shared" si="100"/>
        <v>12658.449639512013</v>
      </c>
      <c r="AV271" s="14"/>
      <c r="AW271" s="14">
        <f>[6]TOTAL_PEF!$AV271</f>
        <v>12791.376768378834</v>
      </c>
      <c r="AY271" s="14">
        <f t="shared" si="101"/>
        <v>70751.262219384866</v>
      </c>
      <c r="AZ271" s="14">
        <f t="shared" si="101"/>
        <v>70856.169663396329</v>
      </c>
      <c r="BA271" s="14"/>
      <c r="BB271" s="14">
        <f>[6]TOTAL_PEF!$BA271</f>
        <v>70730.802867524952</v>
      </c>
      <c r="BC271" s="14"/>
      <c r="BD271" s="15">
        <f>SUM(TOTAL_PEF_C!O260:O271)</f>
        <v>2124697.6234780066</v>
      </c>
      <c r="BF271" s="15"/>
      <c r="BG271" s="14">
        <f>[6]TOTAL_PEF!$BF271</f>
        <v>2070872</v>
      </c>
      <c r="BH271" s="14"/>
      <c r="BI271" s="15">
        <f>SUM('Billing Mo'!AH260:AH271)</f>
        <v>1070398</v>
      </c>
      <c r="BK271" s="15"/>
      <c r="BL271" s="14">
        <f>[6]TOTAL_PEF!$BK271</f>
        <v>1083277.3999999999</v>
      </c>
      <c r="BM271" s="14"/>
      <c r="BN271" s="199">
        <f>[5]TMWh!$I249</f>
        <v>36308157</v>
      </c>
      <c r="BO271" s="199">
        <f>[5]TMWh!$O249</f>
        <v>36626689</v>
      </c>
      <c r="BP271" s="145"/>
      <c r="BQ271" s="14">
        <f>[6]TOTAL_PEF!$BP271</f>
        <v>36883770.580571532</v>
      </c>
      <c r="BR271" s="14"/>
      <c r="BS271" s="14">
        <f t="shared" si="102"/>
        <v>131170.49751278298</v>
      </c>
      <c r="BT271" s="14">
        <f t="shared" si="102"/>
        <v>131608.5807252822</v>
      </c>
      <c r="BU271" s="14"/>
      <c r="BV271" s="14">
        <f>[6]TOTAL_PEF!$BU271</f>
        <v>131177.94759825326</v>
      </c>
      <c r="BW271" s="14"/>
      <c r="BX271" s="199">
        <f>[3]RC!$I249</f>
        <v>1470287.0833333333</v>
      </c>
      <c r="BZ271" s="15"/>
      <c r="CA271" s="15">
        <f>AVERAGE([6]TOTAL_PEF!$G260:$G271)</f>
        <v>1469977.0833333333</v>
      </c>
      <c r="CC271" s="199">
        <f>[3]CC!$I249</f>
        <v>164211.41666666666</v>
      </c>
      <c r="CE271" s="15"/>
      <c r="CF271" s="15">
        <f>AVERAGE([6]TOTAL_PEF!$H260:$H271)</f>
        <v>164899.58333333334</v>
      </c>
    </row>
    <row r="272" spans="1:84">
      <c r="A272" s="2">
        <f t="shared" si="98"/>
        <v>2013</v>
      </c>
      <c r="B272" s="2">
        <f t="shared" si="99"/>
        <v>6</v>
      </c>
      <c r="C272" s="14">
        <f t="shared" si="97"/>
        <v>1253</v>
      </c>
      <c r="D272" s="14">
        <f t="shared" si="97"/>
        <v>6462</v>
      </c>
      <c r="E272" s="14">
        <f t="shared" si="83"/>
        <v>11692</v>
      </c>
      <c r="G272" s="200">
        <f>[4]FCST!$D212</f>
        <v>1478777</v>
      </c>
      <c r="H272" s="200">
        <f>[4]FCST!$E212</f>
        <v>165040</v>
      </c>
      <c r="I272" s="200">
        <f>[4]FCST!$H212</f>
        <v>24085</v>
      </c>
      <c r="J272" s="15">
        <f t="shared" si="91"/>
        <v>3474986.1103649102</v>
      </c>
      <c r="K272" s="199">
        <f>'Cal Mo'!AE272+'Cal Mo'!AD272</f>
        <v>1853152</v>
      </c>
      <c r="L272" s="199">
        <f>'Cal Mo'!AF272</f>
        <v>1066505.9646260799</v>
      </c>
      <c r="M272" s="199">
        <f>'Cal Mo'!AG272</f>
        <v>271671.56414297799</v>
      </c>
      <c r="N272" s="15">
        <f>'Billing Mo'!AH272</f>
        <v>95664</v>
      </c>
      <c r="O272" s="199">
        <f t="shared" si="86"/>
        <v>176007.56414297799</v>
      </c>
      <c r="P272" s="15">
        <f>'Cal Mo'!AJ272</f>
        <v>2057.9172878057102</v>
      </c>
      <c r="Q272" s="199">
        <f>'Cal Mo'!AK272</f>
        <v>281598.66430804698</v>
      </c>
      <c r="R272" s="25"/>
      <c r="S272" s="15">
        <f>[1]RESID!$AB370/[1]RESID!$U370*1000</f>
        <v>1186.1802016125487</v>
      </c>
      <c r="T272" s="25">
        <f t="shared" si="76"/>
        <v>1253</v>
      </c>
      <c r="U272" s="145">
        <f>[6]TOTAL_PEF!T272</f>
        <v>1238</v>
      </c>
      <c r="V272" s="15">
        <f>[1]COML!$AB370/[1]COML!$J370*1000</f>
        <v>6499.1396025206013</v>
      </c>
      <c r="W272" s="25">
        <f t="shared" si="95"/>
        <v>6462</v>
      </c>
      <c r="X272" s="145">
        <f>[6]TOTAL_PEF!W272</f>
        <v>6558</v>
      </c>
      <c r="Y272" s="15">
        <f>[1]SPA!$AB370/[1]SPA!$F370*1000</f>
        <v>11921.276241252915</v>
      </c>
      <c r="Z272" s="25">
        <f t="shared" si="96"/>
        <v>11692</v>
      </c>
      <c r="AA272" s="145">
        <f>[6]TOTAL_PEF!Z272</f>
        <v>11411</v>
      </c>
      <c r="AC272" s="7">
        <f t="shared" si="84"/>
        <v>1754096</v>
      </c>
      <c r="AE272" s="199">
        <f>[5]RMWh!$I250</f>
        <v>18275250</v>
      </c>
      <c r="AF272" s="199">
        <f>[5]RMWh!$O250</f>
        <v>18623157</v>
      </c>
      <c r="AG272" s="163"/>
      <c r="AH272" s="14">
        <f>[6]TOTAL_PEF!$AG272</f>
        <v>18889901.135666393</v>
      </c>
      <c r="AI272" s="15"/>
      <c r="AJ272" s="199">
        <f>[5]CMWh!$I250</f>
        <v>11618774</v>
      </c>
      <c r="AK272" s="199">
        <f>[5]CMWh!$O250</f>
        <v>11650997</v>
      </c>
      <c r="AL272" s="164"/>
      <c r="AM272" s="14">
        <f>[6]TOTAL_PEF!$AL272</f>
        <v>11688953.357844379</v>
      </c>
      <c r="AN272" s="15"/>
      <c r="AO272" s="199">
        <f>[5]SPAMWh!$I250</f>
        <v>3150868</v>
      </c>
      <c r="AP272" s="199">
        <f>[5]SPAMWh!$O250</f>
        <v>3165089</v>
      </c>
      <c r="AQ272" s="164"/>
      <c r="AR272" s="14">
        <f>[6]TOTAL_PEF!$AQ272</f>
        <v>3157429</v>
      </c>
      <c r="AT272" s="14">
        <f t="shared" si="100"/>
        <v>12418.654114918263</v>
      </c>
      <c r="AU272" s="14">
        <f t="shared" si="100"/>
        <v>12655.068757517345</v>
      </c>
      <c r="AV272" s="14"/>
      <c r="AW272" s="14">
        <f>[6]TOTAL_PEF!$AV272</f>
        <v>12839.633599981054</v>
      </c>
      <c r="AY272" s="14">
        <f t="shared" si="101"/>
        <v>70686.491797494076</v>
      </c>
      <c r="AZ272" s="14">
        <f t="shared" si="101"/>
        <v>70882.530624412524</v>
      </c>
      <c r="BA272" s="14"/>
      <c r="BB272" s="14">
        <f>[6]TOTAL_PEF!$BA272</f>
        <v>70832.196436122889</v>
      </c>
      <c r="BC272" s="14"/>
      <c r="BD272" s="15">
        <f>SUM(TOTAL_PEF_C!O261:O272)</f>
        <v>2119883.857986941</v>
      </c>
      <c r="BF272" s="15"/>
      <c r="BG272" s="14">
        <f>[6]TOTAL_PEF!$BF272</f>
        <v>2080265</v>
      </c>
      <c r="BH272" s="14"/>
      <c r="BI272" s="15">
        <f>SUM('Billing Mo'!AH261:AH272)</f>
        <v>1073891</v>
      </c>
      <c r="BK272" s="15"/>
      <c r="BL272" s="14">
        <f>[6]TOTAL_PEF!$BK272</f>
        <v>1084106.3999999999</v>
      </c>
      <c r="BM272" s="14"/>
      <c r="BN272" s="199">
        <f>[5]TMWh!$I250</f>
        <v>36281440</v>
      </c>
      <c r="BO272" s="199">
        <f>[5]TMWh!$O250</f>
        <v>36675791</v>
      </c>
      <c r="BP272" s="145"/>
      <c r="BQ272" s="14">
        <f>[6]TOTAL_PEF!$BP272</f>
        <v>36971157.822154164</v>
      </c>
      <c r="BR272" s="14"/>
      <c r="BS272" s="14">
        <f t="shared" si="102"/>
        <v>131086.35101355921</v>
      </c>
      <c r="BT272" s="14">
        <f t="shared" si="102"/>
        <v>131677.99084035098</v>
      </c>
      <c r="BU272" s="14"/>
      <c r="BV272" s="14">
        <f>[6]TOTAL_PEF!$BU272</f>
        <v>130745.10859438084</v>
      </c>
      <c r="BW272" s="14"/>
      <c r="BX272" s="199">
        <f>[3]RC!$I250</f>
        <v>1471596.6666666667</v>
      </c>
      <c r="BZ272" s="15"/>
      <c r="CA272" s="15">
        <f>AVERAGE([6]TOTAL_PEF!$G261:$G272)</f>
        <v>1471218.0833333333</v>
      </c>
      <c r="CC272" s="199">
        <f>[3]CC!$I250</f>
        <v>164370.5</v>
      </c>
      <c r="CE272" s="15"/>
      <c r="CF272" s="15">
        <f>AVERAGE([6]TOTAL_PEF!$H261:$H272)</f>
        <v>165023.16666666666</v>
      </c>
    </row>
    <row r="273" spans="1:84">
      <c r="A273" s="2">
        <f t="shared" si="98"/>
        <v>2013</v>
      </c>
      <c r="B273" s="2">
        <f t="shared" si="99"/>
        <v>7</v>
      </c>
      <c r="C273" s="7">
        <f t="shared" si="97"/>
        <v>1356</v>
      </c>
      <c r="D273" s="7">
        <f t="shared" si="97"/>
        <v>6877</v>
      </c>
      <c r="E273" s="7">
        <f t="shared" si="83"/>
        <v>11610</v>
      </c>
      <c r="G273" s="200">
        <f>[4]FCST!$D213</f>
        <v>1478112</v>
      </c>
      <c r="H273" s="200">
        <f>[4]FCST!$E213</f>
        <v>165197</v>
      </c>
      <c r="I273" s="200">
        <f>[4]FCST!$H213</f>
        <v>24023</v>
      </c>
      <c r="J273" s="15">
        <f t="shared" si="91"/>
        <v>3697008.4893780574</v>
      </c>
      <c r="K273" s="199">
        <f>'Cal Mo'!AE273+'Cal Mo'!AD273</f>
        <v>2003973</v>
      </c>
      <c r="L273" s="199">
        <f>'Cal Mo'!AF273</f>
        <v>1136054.8439588</v>
      </c>
      <c r="M273" s="199">
        <f>'Cal Mo'!AG273</f>
        <v>276022.56416688696</v>
      </c>
      <c r="N273" s="15">
        <f>'Billing Mo'!AH273</f>
        <v>89215</v>
      </c>
      <c r="O273" s="199">
        <f t="shared" si="86"/>
        <v>186807.56416688696</v>
      </c>
      <c r="P273" s="15">
        <f>'Cal Mo'!AJ273</f>
        <v>2061.0457467409501</v>
      </c>
      <c r="Q273" s="199">
        <f>'Cal Mo'!AK273</f>
        <v>278897.03550563002</v>
      </c>
      <c r="R273" s="25"/>
      <c r="S273" s="15">
        <f>[1]RESID!$AB371/[1]RESID!$U371*1000</f>
        <v>1281.9272152583835</v>
      </c>
      <c r="T273" s="25">
        <f t="shared" si="76"/>
        <v>1356</v>
      </c>
      <c r="U273" s="145">
        <f>[6]TOTAL_PEF!T273</f>
        <v>1362</v>
      </c>
      <c r="V273" s="15">
        <f>[1]COML!$AB371/[1]COML!$J371*1000</f>
        <v>6632.9775964454557</v>
      </c>
      <c r="W273" s="25">
        <f t="shared" si="95"/>
        <v>6877</v>
      </c>
      <c r="X273" s="145">
        <f>[6]TOTAL_PEF!W273</f>
        <v>6733</v>
      </c>
      <c r="Y273" s="15">
        <f>[1]SPA!$AB371/[1]SPA!$F371*1000</f>
        <v>11020.463510848125</v>
      </c>
      <c r="Z273" s="38">
        <f t="shared" si="96"/>
        <v>11610</v>
      </c>
      <c r="AA273" s="145">
        <f>[6]TOTAL_PEF!Z273</f>
        <v>11042</v>
      </c>
      <c r="AC273" s="7">
        <f t="shared" si="84"/>
        <v>1894831.9999999998</v>
      </c>
      <c r="AE273" s="199">
        <f>[5]RMWh!$I251</f>
        <v>18329693</v>
      </c>
      <c r="AF273" s="199">
        <f>[5]RMWh!$O251</f>
        <v>18592040</v>
      </c>
      <c r="AG273" s="163"/>
      <c r="AH273" s="14">
        <f>[6]TOTAL_PEF!$AG273</f>
        <v>18979415.333574105</v>
      </c>
      <c r="AI273" s="15"/>
      <c r="AJ273" s="199">
        <f>[5]CMWh!$I251</f>
        <v>11636081</v>
      </c>
      <c r="AK273" s="199">
        <f>[5]CMWh!$O251</f>
        <v>11647668</v>
      </c>
      <c r="AL273" s="164"/>
      <c r="AM273" s="14">
        <f>[6]TOTAL_PEF!$AL273</f>
        <v>11705209.08857885</v>
      </c>
      <c r="AN273" s="15"/>
      <c r="AO273" s="199">
        <f>[5]SPAMWh!$I251</f>
        <v>3148684</v>
      </c>
      <c r="AP273" s="199">
        <f>[5]SPAMWh!$O251</f>
        <v>3155964</v>
      </c>
      <c r="AQ273" s="164"/>
      <c r="AR273" s="14">
        <f>[6]TOTAL_PEF!$AQ273</f>
        <v>3147295</v>
      </c>
      <c r="AT273" s="14">
        <f t="shared" si="100"/>
        <v>12446.402136770008</v>
      </c>
      <c r="AU273" s="14">
        <f t="shared" si="100"/>
        <v>12624.543487057501</v>
      </c>
      <c r="AV273" s="14"/>
      <c r="AW273" s="14">
        <f>[6]TOTAL_PEF!$AV273</f>
        <v>12889.333940178953</v>
      </c>
      <c r="AY273" s="14">
        <f t="shared" si="101"/>
        <v>70736.914734525635</v>
      </c>
      <c r="AZ273" s="14">
        <f t="shared" si="101"/>
        <v>70807.353280890951</v>
      </c>
      <c r="BA273" s="14"/>
      <c r="BB273" s="14">
        <f>[6]TOTAL_PEF!$BA273</f>
        <v>70669.582617659136</v>
      </c>
      <c r="BC273" s="14"/>
      <c r="BD273" s="15">
        <f>SUM(TOTAL_PEF_C!O262:O273)</f>
        <v>2123100.5189659931</v>
      </c>
      <c r="BF273" s="15"/>
      <c r="BG273" s="14">
        <f>[6]TOTAL_PEF!$BF273</f>
        <v>2080913</v>
      </c>
      <c r="BH273" s="14"/>
      <c r="BI273" s="15">
        <f>SUM('Billing Mo'!AH262:AH273)</f>
        <v>1067991</v>
      </c>
      <c r="BK273" s="15"/>
      <c r="BL273" s="14">
        <f>[6]TOTAL_PEF!$BK273</f>
        <v>1081991.3999999999</v>
      </c>
      <c r="BM273" s="14"/>
      <c r="BN273" s="199">
        <f>[5]TMWh!$I251</f>
        <v>36351947</v>
      </c>
      <c r="BO273" s="199">
        <f>[5]TMWh!$O251</f>
        <v>36633161</v>
      </c>
      <c r="BP273" s="145"/>
      <c r="BQ273" s="14">
        <f>[6]TOTAL_PEF!$BP273</f>
        <v>37178427.127817258</v>
      </c>
      <c r="BR273" s="14"/>
      <c r="BS273" s="14">
        <f t="shared" si="102"/>
        <v>130955.08234902678</v>
      </c>
      <c r="BT273" s="14">
        <f t="shared" si="102"/>
        <v>131257.86058892033</v>
      </c>
      <c r="BU273" s="14"/>
      <c r="BV273" s="14">
        <f>[6]TOTAL_PEF!$BU273</f>
        <v>129902.7643540382</v>
      </c>
      <c r="BW273" s="14"/>
      <c r="BX273" s="199">
        <f>[3]RC!$I251</f>
        <v>1472690.0833333333</v>
      </c>
      <c r="BZ273" s="15"/>
      <c r="CA273" s="15">
        <f>AVERAGE([6]TOTAL_PEF!$G262:$G273)</f>
        <v>1472490</v>
      </c>
      <c r="CC273" s="199">
        <f>[3]CC!$I251</f>
        <v>164498</v>
      </c>
      <c r="CE273" s="15"/>
      <c r="CF273" s="15">
        <f>AVERAGE([6]TOTAL_PEF!$H262:$H273)</f>
        <v>165632.91666666666</v>
      </c>
    </row>
    <row r="274" spans="1:84">
      <c r="A274" s="2">
        <f t="shared" si="98"/>
        <v>2013</v>
      </c>
      <c r="B274" s="2">
        <f t="shared" si="99"/>
        <v>8</v>
      </c>
      <c r="C274" s="7">
        <f t="shared" si="97"/>
        <v>1290</v>
      </c>
      <c r="D274" s="7">
        <f t="shared" si="97"/>
        <v>6901</v>
      </c>
      <c r="E274" s="7">
        <f t="shared" si="83"/>
        <v>12079</v>
      </c>
      <c r="G274" s="200">
        <f>[4]FCST!$D214</f>
        <v>1479289</v>
      </c>
      <c r="H274" s="200">
        <f>[4]FCST!$E214</f>
        <v>165661</v>
      </c>
      <c r="I274" s="200">
        <f>[4]FCST!$H214</f>
        <v>24119</v>
      </c>
      <c r="J274" s="15">
        <f t="shared" si="91"/>
        <v>3627536.9708831399</v>
      </c>
      <c r="K274" s="199">
        <f>'Cal Mo'!AE274+'Cal Mo'!AD274</f>
        <v>1908482</v>
      </c>
      <c r="L274" s="199">
        <f>'Cal Mo'!AF274</f>
        <v>1143257.52975501</v>
      </c>
      <c r="M274" s="199">
        <f>'Cal Mo'!AG274</f>
        <v>282425.205812103</v>
      </c>
      <c r="N274" s="15">
        <f>'Billing Mo'!AH274</f>
        <v>92900</v>
      </c>
      <c r="O274" s="199">
        <f t="shared" si="86"/>
        <v>189525.205812103</v>
      </c>
      <c r="P274" s="15">
        <f>'Cal Mo'!AJ274</f>
        <v>2049.37925036364</v>
      </c>
      <c r="Q274" s="199">
        <f>'Cal Mo'!AK274</f>
        <v>291322.85606566299</v>
      </c>
      <c r="R274" s="25"/>
      <c r="S274" s="15">
        <f>[1]RESID!$AB372/[1]RESID!$U372*1000</f>
        <v>1309.0964645853517</v>
      </c>
      <c r="T274" s="25">
        <f t="shared" si="76"/>
        <v>1290</v>
      </c>
      <c r="U274" s="145">
        <f>[6]TOTAL_PEF!T274</f>
        <v>1398</v>
      </c>
      <c r="V274" s="15">
        <f>[1]COML!$AB372/[1]COML!$J372*1000</f>
        <v>6718.0326087612657</v>
      </c>
      <c r="W274" s="25">
        <f t="shared" si="95"/>
        <v>6901</v>
      </c>
      <c r="X274" s="145">
        <f>[6]TOTAL_PEF!W274</f>
        <v>6719</v>
      </c>
      <c r="Y274" s="15">
        <f>[1]SPA!$AB372/[1]SPA!$F372*1000</f>
        <v>11979.1061357033</v>
      </c>
      <c r="Z274" s="38">
        <f t="shared" si="96"/>
        <v>12079</v>
      </c>
      <c r="AA274" s="145">
        <f>[6]TOTAL_PEF!Z274</f>
        <v>11220</v>
      </c>
      <c r="AC274" s="7">
        <f t="shared" si="84"/>
        <v>1936532.0000000002</v>
      </c>
      <c r="AE274" s="199">
        <f>[5]RMWh!$I252</f>
        <v>18195975</v>
      </c>
      <c r="AF274" s="199">
        <f>[5]RMWh!$O252</f>
        <v>18525858</v>
      </c>
      <c r="AG274" s="163"/>
      <c r="AH274" s="14">
        <f>[6]TOTAL_PEF!$AG274</f>
        <v>19046248.609514482</v>
      </c>
      <c r="AI274" s="15"/>
      <c r="AJ274" s="199">
        <f>[5]CMWh!$I252</f>
        <v>11582997</v>
      </c>
      <c r="AK274" s="199">
        <f>[5]CMWh!$O252</f>
        <v>11612677</v>
      </c>
      <c r="AL274" s="164"/>
      <c r="AM274" s="14">
        <f>[6]TOTAL_PEF!$AL274</f>
        <v>11671766.490907799</v>
      </c>
      <c r="AN274" s="15"/>
      <c r="AO274" s="199">
        <f>[5]SPAMWh!$I252</f>
        <v>3141497</v>
      </c>
      <c r="AP274" s="199">
        <f>[5]SPAMWh!$O252</f>
        <v>3153233</v>
      </c>
      <c r="AQ274" s="164"/>
      <c r="AR274" s="14">
        <f>[6]TOTAL_PEF!$AQ274</f>
        <v>3137285</v>
      </c>
      <c r="AT274" s="14">
        <f t="shared" si="100"/>
        <v>12345.499412130383</v>
      </c>
      <c r="AU274" s="14">
        <f t="shared" si="100"/>
        <v>12569.316513581216</v>
      </c>
      <c r="AV274" s="14"/>
      <c r="AW274" s="14">
        <f>[6]TOTAL_PEF!$AV274</f>
        <v>12923.264921390535</v>
      </c>
      <c r="AY274" s="14">
        <f t="shared" si="101"/>
        <v>70349.883919321015</v>
      </c>
      <c r="AZ274" s="14">
        <f t="shared" si="101"/>
        <v>70530.146812829975</v>
      </c>
      <c r="BA274" s="14"/>
      <c r="BB274" s="14">
        <f>[6]TOTAL_PEF!$BA274</f>
        <v>70579.033323890093</v>
      </c>
      <c r="BC274" s="14"/>
      <c r="BD274" s="15">
        <f>SUM(TOTAL_PEF_C!O263:O274)</f>
        <v>2123130.6101195863</v>
      </c>
      <c r="BF274" s="15"/>
      <c r="BG274" s="14">
        <f>[6]TOTAL_PEF!$BF274</f>
        <v>2079181</v>
      </c>
      <c r="BH274" s="14"/>
      <c r="BI274" s="15">
        <f>SUM('Billing Mo'!AH263:AH274)</f>
        <v>1074281</v>
      </c>
      <c r="BK274" s="15"/>
      <c r="BL274" s="14">
        <f>[6]TOTAL_PEF!$BK274</f>
        <v>1088381.3999999999</v>
      </c>
      <c r="BM274" s="14"/>
      <c r="BN274" s="199">
        <f>[5]TMWh!$I252</f>
        <v>36161003</v>
      </c>
      <c r="BO274" s="199">
        <f>[5]TMWh!$O252</f>
        <v>36532302</v>
      </c>
      <c r="BP274" s="145"/>
      <c r="BQ274" s="14">
        <f>[6]TOTAL_PEF!$BP274</f>
        <v>37096663.729511447</v>
      </c>
      <c r="BR274" s="14"/>
      <c r="BS274" s="14">
        <f t="shared" si="102"/>
        <v>130635.34483356091</v>
      </c>
      <c r="BT274" s="14">
        <f t="shared" si="102"/>
        <v>131123.37216797078</v>
      </c>
      <c r="BU274" s="14">
        <f t="shared" ref="BU274:BU337" si="103">AQ274/AVERAGE(I263:I274)*1000</f>
        <v>0</v>
      </c>
      <c r="BV274" s="14">
        <f>[6]TOTAL_PEF!$BU274</f>
        <v>129732.79759607431</v>
      </c>
      <c r="BW274" s="14"/>
      <c r="BX274" s="199">
        <f>[3]RC!$I252</f>
        <v>1473895.4166666667</v>
      </c>
      <c r="BZ274" s="15"/>
      <c r="CA274" s="15">
        <f>AVERAGE([6]TOTAL_PEF!$G263:$G274)</f>
        <v>1473795.4166666667</v>
      </c>
      <c r="CC274" s="199">
        <f>[3]CC!$I252</f>
        <v>164648.41666666666</v>
      </c>
      <c r="CE274" s="15"/>
      <c r="CF274" s="15">
        <f>AVERAGE([6]TOTAL_PEF!$H263:$H274)</f>
        <v>165371.58333333334</v>
      </c>
    </row>
    <row r="275" spans="1:84" ht="26.25" customHeight="1">
      <c r="A275" s="296">
        <f t="shared" si="98"/>
        <v>2013</v>
      </c>
      <c r="B275" s="296">
        <f t="shared" si="99"/>
        <v>9</v>
      </c>
      <c r="C275" s="7">
        <f t="shared" si="97"/>
        <v>1188</v>
      </c>
      <c r="D275" s="7">
        <f t="shared" si="97"/>
        <v>6373</v>
      </c>
      <c r="E275" s="7">
        <f t="shared" si="83"/>
        <v>11942</v>
      </c>
      <c r="G275" s="30">
        <f>'Billing Mo'!Y275</f>
        <v>1482273.78924866</v>
      </c>
      <c r="H275" s="30">
        <f>'Billing Mo'!Z275</f>
        <v>165567</v>
      </c>
      <c r="I275" s="30">
        <f>'Billing Mo'!AC275</f>
        <v>24167</v>
      </c>
      <c r="J275" s="163">
        <f>SUM(K275:M275,P275:Q275)</f>
        <v>3369335.8633793751</v>
      </c>
      <c r="K275" s="28">
        <f>'Cal Mo'!AE275+'Cal Mo'!AD275+'Billing Mo'!BM275-'Billing Mo'!BU275</f>
        <v>1760504.2052332794</v>
      </c>
      <c r="L275" s="28">
        <f>'Cal Mo'!AF275+'Billing Mo'!BQ275-'Billing Mo'!BY275</f>
        <v>1055179.6581460959</v>
      </c>
      <c r="M275" s="31">
        <f t="shared" ref="M275:M338" si="104">SUM(N275:O275)</f>
        <v>262995</v>
      </c>
      <c r="N275" s="28">
        <f>'Cal Mo'!AH275</f>
        <v>86250</v>
      </c>
      <c r="O275" s="28">
        <f>'Cal Mo'!AI275</f>
        <v>176745</v>
      </c>
      <c r="P275" s="28">
        <f>'Cal Mo'!AJ275</f>
        <v>2048</v>
      </c>
      <c r="Q275" s="28">
        <f>'Cal Mo'!AK275</f>
        <v>288609</v>
      </c>
      <c r="R275" s="25"/>
      <c r="S275" s="164"/>
      <c r="T275" s="38">
        <f t="shared" ref="T275:T315" si="105">C275</f>
        <v>1188</v>
      </c>
      <c r="U275" s="145">
        <f>[6]TOTAL_PEF!T275</f>
        <v>1388</v>
      </c>
      <c r="W275" s="38">
        <f t="shared" si="95"/>
        <v>6373</v>
      </c>
      <c r="X275" s="145">
        <f>[6]TOTAL_PEF!W275</f>
        <v>6788</v>
      </c>
      <c r="Z275" s="38">
        <f t="shared" si="96"/>
        <v>11942</v>
      </c>
      <c r="AA275" s="145">
        <f>[6]TOTAL_PEF!Z275</f>
        <v>12370</v>
      </c>
      <c r="AC275" s="7"/>
      <c r="AG275" s="163">
        <f>SUM([1]RESID!AB362:$AB$372,K$275:K275)</f>
        <v>18328751.20523328</v>
      </c>
      <c r="AH275" s="14">
        <f>[6]TOTAL_PEF!$AG275</f>
        <v>19143710.496943984</v>
      </c>
      <c r="AI275" s="15"/>
      <c r="AL275" s="164">
        <f>SUM([1]COML!$AB362:$AB$372,L$275:L275)</f>
        <v>11546197.658146096</v>
      </c>
      <c r="AM275" s="14">
        <f>[6]TOTAL_PEF!$AL275</f>
        <v>11677697.848398827</v>
      </c>
      <c r="AN275" s="15"/>
      <c r="AP275" s="25"/>
      <c r="AQ275" s="164">
        <f>SUM([1]SPA!$Z362:$Z$372,Q$275:Q275)</f>
        <v>3136409</v>
      </c>
      <c r="AR275" s="14">
        <f>[6]TOTAL_PEF!$AQ275</f>
        <v>3128554</v>
      </c>
      <c r="AV275" s="14">
        <f t="shared" ref="AV275:AV338" si="106">AG275/BZ275*1000</f>
        <v>12423.563533864679</v>
      </c>
      <c r="AW275" s="14">
        <f>[6]TOTAL_PEF!$AV275</f>
        <v>12977.717032439406</v>
      </c>
      <c r="BA275" s="14">
        <f t="shared" ref="BA275:BA338" si="107">AL275/AVERAGE(H264:H275)*1000</f>
        <v>70072.01278995302</v>
      </c>
      <c r="BB275" s="14">
        <f>[6]TOTAL_PEF!$BA275</f>
        <v>70410.352895345408</v>
      </c>
      <c r="BC275" s="14"/>
      <c r="BF275" s="15">
        <f>SUM(TOTAL_PEF_C!O264:O275)</f>
        <v>2123062.4422159623</v>
      </c>
      <c r="BG275" s="14">
        <f>[6]TOTAL_PEF!$BF275</f>
        <v>2077553</v>
      </c>
      <c r="BH275" s="14"/>
      <c r="BK275" s="15">
        <f>SUM('Billing Mo'!AH264:AH275)</f>
        <v>1070545</v>
      </c>
      <c r="BL275" s="14">
        <f>[6]TOTAL_PEF!$BK275</f>
        <v>1091395.3999999999</v>
      </c>
      <c r="BM275" s="14"/>
      <c r="BP275" s="145">
        <f>SUM('[1]Tot Retail'!$AB362:$AB$372,J$275:J275)</f>
        <v>36235933.863379374</v>
      </c>
      <c r="BQ275" s="14">
        <f>[6]TOTAL_PEF!$BP275</f>
        <v>37284412.176318035</v>
      </c>
      <c r="BR275" s="14"/>
      <c r="BU275" s="14">
        <f t="shared" si="103"/>
        <v>130337.04799041439</v>
      </c>
      <c r="BV275" s="14">
        <f>[6]TOTAL_PEF!$BU275</f>
        <v>128934.99785352452</v>
      </c>
      <c r="BW275" s="14"/>
      <c r="BZ275" s="15">
        <f t="shared" ref="BZ275:BZ338" si="108">AVERAGE(G264:G275)</f>
        <v>1475321.5657707218</v>
      </c>
      <c r="CA275" s="15">
        <f>AVERAGE([6]TOTAL_PEF!$G264:$G275)</f>
        <v>1475121.5833333333</v>
      </c>
      <c r="CE275" s="15">
        <f t="shared" ref="CE275:CE338" si="109">AVERAGE(H264:H275)</f>
        <v>164776.16666666666</v>
      </c>
      <c r="CF275" s="15">
        <f>AVERAGE([6]TOTAL_PEF!$H264:$H275)</f>
        <v>165852</v>
      </c>
    </row>
    <row r="276" spans="1:84">
      <c r="A276" s="2">
        <f t="shared" si="98"/>
        <v>2013</v>
      </c>
      <c r="B276" s="2">
        <f t="shared" si="99"/>
        <v>10</v>
      </c>
      <c r="C276" s="7">
        <f t="shared" si="97"/>
        <v>996</v>
      </c>
      <c r="D276" s="7">
        <f t="shared" si="97"/>
        <v>6000</v>
      </c>
      <c r="E276" s="7">
        <f t="shared" si="83"/>
        <v>11122</v>
      </c>
      <c r="G276" s="30">
        <f>'Billing Mo'!Y276</f>
        <v>1483618.0478194701</v>
      </c>
      <c r="H276" s="30">
        <f>'Billing Mo'!Z276</f>
        <v>165701</v>
      </c>
      <c r="I276" s="30">
        <f>'Billing Mo'!AC276</f>
        <v>24207</v>
      </c>
      <c r="J276" s="163">
        <f t="shared" si="91"/>
        <v>3014612.664511302</v>
      </c>
      <c r="K276" s="28">
        <f>'Cal Mo'!AE276+'Cal Mo'!AD276+'Billing Mo'!BM276-'Billing Mo'!BU276</f>
        <v>1477915.514242819</v>
      </c>
      <c r="L276" s="28">
        <f>'Cal Mo'!AF276+'Billing Mo'!BQ276-'Billing Mo'!BY276</f>
        <v>994155.15153683268</v>
      </c>
      <c r="M276" s="31">
        <f t="shared" si="104"/>
        <v>271274</v>
      </c>
      <c r="N276" s="28">
        <f>'Cal Mo'!AH276</f>
        <v>86250</v>
      </c>
      <c r="O276" s="28">
        <f>'Cal Mo'!AI276</f>
        <v>185024</v>
      </c>
      <c r="P276" s="28">
        <f>'Cal Mo'!AJ276</f>
        <v>2045.7681392525401</v>
      </c>
      <c r="Q276" s="28">
        <f>'Cal Mo'!AK276</f>
        <v>269222.23059239797</v>
      </c>
      <c r="R276" s="25"/>
      <c r="S276" s="164"/>
      <c r="T276" s="38">
        <f t="shared" si="105"/>
        <v>996</v>
      </c>
      <c r="U276" s="145">
        <f>[6]TOTAL_PEF!T276</f>
        <v>1185</v>
      </c>
      <c r="W276" s="38">
        <f t="shared" si="95"/>
        <v>6000</v>
      </c>
      <c r="X276" s="145">
        <f>[6]TOTAL_PEF!W276</f>
        <v>6228</v>
      </c>
      <c r="Z276" s="38">
        <f t="shared" si="96"/>
        <v>11122</v>
      </c>
      <c r="AA276" s="145">
        <f>[6]TOTAL_PEF!Z276</f>
        <v>11614</v>
      </c>
      <c r="AC276" s="7"/>
      <c r="AG276" s="163">
        <f>SUM([1]RESID!AB363:$AB$372,K$275:K276)</f>
        <v>18132435.7194761</v>
      </c>
      <c r="AH276" s="14">
        <f>[6]TOTAL_PEF!$AG276</f>
        <v>19226114.956675474</v>
      </c>
      <c r="AI276" s="15"/>
      <c r="AL276" s="164">
        <f>SUM([1]COML!$AB363:$AB$372,L$275:L276)</f>
        <v>11518342.80968293</v>
      </c>
      <c r="AM276" s="14">
        <f>[6]TOTAL_PEF!$AL276</f>
        <v>11691577.790917313</v>
      </c>
      <c r="AN276" s="15"/>
      <c r="AP276" s="25"/>
      <c r="AQ276" s="164">
        <f>SUM([1]SPA!$Z363:$Z$372,Q$275:Q276)</f>
        <v>3123116.230592398</v>
      </c>
      <c r="AR276" s="14">
        <f>[6]TOTAL_PEF!$AQ276</f>
        <v>3132777</v>
      </c>
      <c r="AV276" s="14">
        <f t="shared" si="106"/>
        <v>12277.780396636788</v>
      </c>
      <c r="AW276" s="14">
        <f>[6]TOTAL_PEF!$AV276</f>
        <v>13021.389311267472</v>
      </c>
      <c r="BA276" s="14">
        <f t="shared" si="107"/>
        <v>69846.553845117422</v>
      </c>
      <c r="BB276" s="14">
        <f>[6]TOTAL_PEF!$BA276</f>
        <v>70433.737309284144</v>
      </c>
      <c r="BC276" s="14"/>
      <c r="BF276" s="15">
        <f>SUM(TOTAL_PEF_C!O265:O276)</f>
        <v>2117264.0332953702</v>
      </c>
      <c r="BG276" s="14">
        <f>[6]TOTAL_PEF!$BF276</f>
        <v>2074355</v>
      </c>
      <c r="BH276" s="14"/>
      <c r="BK276" s="15">
        <f>SUM('Billing Mo'!AH265:AH276)</f>
        <v>1077686</v>
      </c>
      <c r="BL276" s="14">
        <f>[6]TOTAL_PEF!$BK276</f>
        <v>1105286.3999999999</v>
      </c>
      <c r="BM276" s="14"/>
      <c r="BP276" s="145">
        <f>SUM('[1]Tot Retail'!$AB363:$AB$372,J$275:J276)</f>
        <v>35989844.527890675</v>
      </c>
      <c r="BQ276" s="14">
        <f>[6]TOTAL_PEF!$BP276</f>
        <v>37395455.28436245</v>
      </c>
      <c r="BR276" s="14"/>
      <c r="BU276" s="14">
        <f t="shared" si="103"/>
        <v>129701.10872085599</v>
      </c>
      <c r="BV276" s="14">
        <f>[6]TOTAL_PEF!$BU276</f>
        <v>129014.66086455173</v>
      </c>
      <c r="BW276" s="14"/>
      <c r="BZ276" s="15">
        <f t="shared" si="108"/>
        <v>1476849.6530890109</v>
      </c>
      <c r="CA276" s="15">
        <f>AVERAGE([6]TOTAL_PEF!$G265:$G276)</f>
        <v>1476502.5833333333</v>
      </c>
      <c r="CE276" s="15">
        <f t="shared" si="109"/>
        <v>164909.25</v>
      </c>
      <c r="CF276" s="15">
        <f>AVERAGE([6]TOTAL_PEF!$H265:$H276)</f>
        <v>165994</v>
      </c>
    </row>
    <row r="277" spans="1:84">
      <c r="A277" s="2">
        <f t="shared" si="98"/>
        <v>2013</v>
      </c>
      <c r="B277" s="2">
        <f t="shared" si="99"/>
        <v>11</v>
      </c>
      <c r="C277" s="7">
        <f t="shared" si="97"/>
        <v>756</v>
      </c>
      <c r="D277" s="7">
        <f t="shared" si="97"/>
        <v>5142</v>
      </c>
      <c r="E277" s="7">
        <f t="shared" si="83"/>
        <v>10272</v>
      </c>
      <c r="G277" s="30">
        <f>'Billing Mo'!Y277</f>
        <v>1485020.6999864201</v>
      </c>
      <c r="H277" s="30">
        <f>'Billing Mo'!Z277</f>
        <v>165842</v>
      </c>
      <c r="I277" s="30">
        <f>'Billing Mo'!AC277</f>
        <v>24259</v>
      </c>
      <c r="J277" s="163">
        <f t="shared" si="91"/>
        <v>2480707.8353294847</v>
      </c>
      <c r="K277" s="28">
        <f>'Cal Mo'!AE277+'Cal Mo'!AD277+'Billing Mo'!BM277-'Billing Mo'!BU277</f>
        <v>1123266.2276372437</v>
      </c>
      <c r="L277" s="28">
        <f>'Cal Mo'!AF277+'Billing Mo'!BQ277-'Billing Mo'!BY277</f>
        <v>852790.18004606222</v>
      </c>
      <c r="M277" s="31">
        <f t="shared" si="104"/>
        <v>253429</v>
      </c>
      <c r="N277" s="28">
        <f>'Cal Mo'!AH277</f>
        <v>86250</v>
      </c>
      <c r="O277" s="28">
        <f>'Cal Mo'!AI277</f>
        <v>167179</v>
      </c>
      <c r="P277" s="28">
        <f>'Cal Mo'!AJ277</f>
        <v>2042.4341247617399</v>
      </c>
      <c r="Q277" s="28">
        <f>'Cal Mo'!AK277</f>
        <v>249179.993521417</v>
      </c>
      <c r="R277" s="25"/>
      <c r="S277" s="164"/>
      <c r="T277" s="38">
        <f t="shared" si="105"/>
        <v>756</v>
      </c>
      <c r="U277" s="145">
        <f>[6]TOTAL_PEF!T277</f>
        <v>901</v>
      </c>
      <c r="W277" s="38">
        <f t="shared" si="95"/>
        <v>5142</v>
      </c>
      <c r="X277" s="145">
        <f>[6]TOTAL_PEF!W277</f>
        <v>5603</v>
      </c>
      <c r="Z277" s="38">
        <f t="shared" si="96"/>
        <v>10272</v>
      </c>
      <c r="AA277" s="145">
        <f>[6]TOTAL_PEF!Z277</f>
        <v>11131</v>
      </c>
      <c r="AC277" s="7"/>
      <c r="AG277" s="163">
        <f>SUM([1]RESID!AB364:$AB$372,K$275:K277)</f>
        <v>17954450.947113343</v>
      </c>
      <c r="AH277" s="14">
        <f>[6]TOTAL_PEF!$AG277</f>
        <v>19261516.989270452</v>
      </c>
      <c r="AI277" s="15"/>
      <c r="AL277" s="164">
        <f>SUM([1]COML!$AB364:$AB$372,L$275:L277)</f>
        <v>11438467.989728993</v>
      </c>
      <c r="AM277" s="14">
        <f>[6]TOTAL_PEF!$AL277</f>
        <v>11692129.569788774</v>
      </c>
      <c r="AN277" s="15"/>
      <c r="AP277" s="25"/>
      <c r="AQ277" s="164">
        <f>SUM([1]SPA!$Z364:$Z$372,Q$275:Q277)</f>
        <v>3099855.224113815</v>
      </c>
      <c r="AR277" s="14">
        <f>[6]TOTAL_PEF!$AQ277</f>
        <v>3135817</v>
      </c>
      <c r="AV277" s="14">
        <f t="shared" si="106"/>
        <v>12144.92672758624</v>
      </c>
      <c r="AW277" s="14">
        <f>[6]TOTAL_PEF!$AV277</f>
        <v>13032.891694398781</v>
      </c>
      <c r="BA277" s="14">
        <f t="shared" si="107"/>
        <v>69312.601341469315</v>
      </c>
      <c r="BB277" s="14">
        <f>[6]TOTAL_PEF!$BA277</f>
        <v>70766.142962863261</v>
      </c>
      <c r="BC277" s="14"/>
      <c r="BF277" s="15">
        <f>SUM(TOTAL_PEF_C!O266:O277)</f>
        <v>2115371.9794907901</v>
      </c>
      <c r="BG277" s="14">
        <f>[6]TOTAL_PEF!$BF277</f>
        <v>2070049</v>
      </c>
      <c r="BH277" s="14"/>
      <c r="BK277" s="15">
        <f>SUM('Billing Mo'!AH266:AH277)</f>
        <v>1076482</v>
      </c>
      <c r="BL277" s="14">
        <f>[6]TOTAL_PEF!$BK277</f>
        <v>1110832.3999999999</v>
      </c>
      <c r="BM277" s="14"/>
      <c r="BP277" s="145">
        <f>SUM('[1]Tot Retail'!$AB364:$AB$372,J$275:J277)</f>
        <v>35740105.363220163</v>
      </c>
      <c r="BQ277" s="14">
        <f>[6]TOTAL_PEF!$BP277</f>
        <v>37288964.146167167</v>
      </c>
      <c r="BR277" s="14"/>
      <c r="BU277" s="14">
        <f t="shared" si="103"/>
        <v>128688.77549459544</v>
      </c>
      <c r="BV277" s="14">
        <f>[6]TOTAL_PEF!$BU277</f>
        <v>129643.50090954192</v>
      </c>
      <c r="BW277" s="14"/>
      <c r="BZ277" s="15">
        <f t="shared" si="108"/>
        <v>1478349.8780878792</v>
      </c>
      <c r="CA277" s="15">
        <f>AVERAGE([6]TOTAL_PEF!$G266:$G277)</f>
        <v>1477915.8333333333</v>
      </c>
      <c r="CE277" s="15">
        <f t="shared" si="109"/>
        <v>165027.25</v>
      </c>
      <c r="CF277" s="15">
        <f>AVERAGE([6]TOTAL_PEF!$H266:$H277)</f>
        <v>165222.08333333334</v>
      </c>
    </row>
    <row r="278" spans="1:84">
      <c r="A278" s="2">
        <f t="shared" si="98"/>
        <v>2013</v>
      </c>
      <c r="B278" s="2">
        <f t="shared" si="99"/>
        <v>12</v>
      </c>
      <c r="C278" s="7">
        <f t="shared" si="97"/>
        <v>943</v>
      </c>
      <c r="D278" s="7">
        <f t="shared" si="97"/>
        <v>5218</v>
      </c>
      <c r="E278" s="7">
        <f t="shared" si="83"/>
        <v>9902</v>
      </c>
      <c r="G278" s="30">
        <f>'Billing Mo'!Y278</f>
        <v>1486476.89265728</v>
      </c>
      <c r="H278" s="30">
        <f>'Billing Mo'!Z278</f>
        <v>165990</v>
      </c>
      <c r="I278" s="30">
        <f>'Billing Mo'!AC278</f>
        <v>24224</v>
      </c>
      <c r="J278" s="163">
        <f t="shared" si="91"/>
        <v>2759576.2010496007</v>
      </c>
      <c r="K278" s="28">
        <f>'Cal Mo'!AE278+'Cal Mo'!AD278+'Billing Mo'!BM278-'Billing Mo'!BU278</f>
        <v>1401031.8329586829</v>
      </c>
      <c r="L278" s="28">
        <f>'Cal Mo'!AF278+'Billing Mo'!BQ278-'Billing Mo'!BY278</f>
        <v>866171.07189537596</v>
      </c>
      <c r="M278" s="31">
        <f t="shared" si="104"/>
        <v>250454</v>
      </c>
      <c r="N278" s="28">
        <f>'Cal Mo'!AH278</f>
        <v>86250</v>
      </c>
      <c r="O278" s="28">
        <f>'Cal Mo'!AI278</f>
        <v>164204</v>
      </c>
      <c r="P278" s="28">
        <f>'Cal Mo'!AJ278</f>
        <v>2054.0947699572298</v>
      </c>
      <c r="Q278" s="28">
        <f>'Cal Mo'!AK278</f>
        <v>239865.20142558499</v>
      </c>
      <c r="R278" s="25"/>
      <c r="S278" s="164"/>
      <c r="T278" s="38">
        <f t="shared" si="105"/>
        <v>943</v>
      </c>
      <c r="U278" s="145">
        <f>[6]TOTAL_PEF!T278</f>
        <v>856</v>
      </c>
      <c r="W278" s="38">
        <f t="shared" si="95"/>
        <v>5218</v>
      </c>
      <c r="X278" s="145">
        <f>[6]TOTAL_PEF!W278</f>
        <v>5308</v>
      </c>
      <c r="Z278" s="38">
        <f t="shared" si="96"/>
        <v>9902</v>
      </c>
      <c r="AA278" s="145">
        <f>[6]TOTAL_PEF!Z278</f>
        <v>9970</v>
      </c>
      <c r="AC278" s="7"/>
      <c r="AF278" s="15"/>
      <c r="AG278" s="163">
        <f>SUM([1]RESID!AB365:$AB$372,K$275:K278)</f>
        <v>18047891.780072026</v>
      </c>
      <c r="AH278" s="14">
        <f>[6]TOTAL_PEF!$AG278</f>
        <v>19226144.383162752</v>
      </c>
      <c r="AI278" s="15"/>
      <c r="AL278" s="164">
        <f>SUM([1]COML!$AB365:$AB$372,L$275:L278)</f>
        <v>11416898.061624369</v>
      </c>
      <c r="AM278" s="14">
        <f>[6]TOTAL_PEF!$AL278</f>
        <v>11688633.30420788</v>
      </c>
      <c r="AN278" s="15"/>
      <c r="AP278" s="25"/>
      <c r="AQ278" s="164">
        <f>SUM([1]SPA!$Z365:$Z$372,Q$275:Q278)</f>
        <v>3090407.4255394</v>
      </c>
      <c r="AR278" s="14">
        <f>[6]TOTAL_PEF!$AQ278</f>
        <v>3126761</v>
      </c>
      <c r="AV278" s="14">
        <f t="shared" si="106"/>
        <v>12196.397335441921</v>
      </c>
      <c r="AW278" s="14">
        <f>[6]TOTAL_PEF!$AV278</f>
        <v>12996.381824261916</v>
      </c>
      <c r="BA278" s="14">
        <f t="shared" si="107"/>
        <v>69116.176762044604</v>
      </c>
      <c r="BB278" s="14">
        <f>[6]TOTAL_PEF!$BA278</f>
        <v>70621.489231579049</v>
      </c>
      <c r="BC278" s="14"/>
      <c r="BF278" s="15">
        <f>SUM(TOTAL_PEF_C!O267:O278)</f>
        <v>2111118.8807341377</v>
      </c>
      <c r="BG278" s="14">
        <f>[6]TOTAL_PEF!$BF278</f>
        <v>2071431</v>
      </c>
      <c r="BH278" s="14"/>
      <c r="BK278" s="15">
        <f>SUM('Billing Mo'!AH267:AH278)</f>
        <v>1069099</v>
      </c>
      <c r="BL278" s="14">
        <f>[6]TOTAL_PEF!$BK278</f>
        <v>1110199.3999999999</v>
      </c>
      <c r="BM278" s="14"/>
      <c r="BP278" s="145">
        <f>SUM('[1]Tot Retail'!$AB365:$AB$372,J$275:J278)</f>
        <v>35793107.564269759</v>
      </c>
      <c r="BQ278" s="14">
        <f>[6]TOTAL_PEF!$BP278</f>
        <v>37248102.110167667</v>
      </c>
      <c r="BR278" s="14"/>
      <c r="BU278" s="14">
        <f t="shared" si="103"/>
        <v>128190.56363391277</v>
      </c>
      <c r="BV278" s="14">
        <f>[6]TOTAL_PEF!$BU278</f>
        <v>129023.28332341847</v>
      </c>
      <c r="BW278" s="14"/>
      <c r="BZ278" s="15">
        <f t="shared" si="108"/>
        <v>1479772.3691426525</v>
      </c>
      <c r="CA278" s="15">
        <f>AVERAGE([6]TOTAL_PEF!$G267:$G278)</f>
        <v>1479345.9166666667</v>
      </c>
      <c r="CE278" s="15">
        <f t="shared" si="109"/>
        <v>165184.16666666666</v>
      </c>
      <c r="CF278" s="15">
        <f>AVERAGE([6]TOTAL_PEF!$H267:$H278)</f>
        <v>165511</v>
      </c>
    </row>
    <row r="279" spans="1:84">
      <c r="A279" s="2">
        <f t="shared" si="98"/>
        <v>2014</v>
      </c>
      <c r="B279" s="2">
        <f t="shared" si="99"/>
        <v>1</v>
      </c>
      <c r="C279" s="7">
        <f t="shared" ref="C279:D336" si="110">ROUND(K279/G279*1000,0)</f>
        <v>1047</v>
      </c>
      <c r="D279" s="7">
        <f t="shared" si="110"/>
        <v>5214</v>
      </c>
      <c r="E279" s="7">
        <f t="shared" si="83"/>
        <v>9662</v>
      </c>
      <c r="G279" s="30">
        <f>'Billing Mo'!Y279</f>
        <v>1487979.2770484199</v>
      </c>
      <c r="H279" s="30">
        <f>'Billing Mo'!Z279</f>
        <v>166143</v>
      </c>
      <c r="I279" s="30">
        <f>'Billing Mo'!AC279</f>
        <v>24280</v>
      </c>
      <c r="J279" s="163">
        <f>SUM(K279:M279,P279:Q279)</f>
        <v>2920738.812150653</v>
      </c>
      <c r="K279" s="28">
        <f>'Cal Mo'!AE279+'Cal Mo'!AD279+'Billing Mo'!BM279-'Billing Mo'!BU279</f>
        <v>1557997.1486168506</v>
      </c>
      <c r="L279" s="28">
        <f>'Cal Mo'!AF279+'Billing Mo'!BQ279-'Billing Mo'!BY279</f>
        <v>866276.90811264794</v>
      </c>
      <c r="M279" s="31">
        <f t="shared" si="104"/>
        <v>259847</v>
      </c>
      <c r="N279" s="28">
        <f>'Cal Mo'!AH279</f>
        <v>87250</v>
      </c>
      <c r="O279" s="28">
        <f>'Cal Mo'!AI279</f>
        <v>172597</v>
      </c>
      <c r="P279" s="28">
        <f>'Cal Mo'!AJ279</f>
        <v>2031.36720742128</v>
      </c>
      <c r="Q279" s="28">
        <f>'Cal Mo'!AK279</f>
        <v>234586.38821373301</v>
      </c>
      <c r="R279" s="25"/>
      <c r="S279" s="164"/>
      <c r="T279" s="38">
        <f t="shared" si="105"/>
        <v>1047</v>
      </c>
      <c r="U279" s="145">
        <f>[6]TOTAL_PEF!T279</f>
        <v>1044</v>
      </c>
      <c r="W279" s="38">
        <f t="shared" si="95"/>
        <v>5214</v>
      </c>
      <c r="X279" s="145">
        <f>[6]TOTAL_PEF!W279</f>
        <v>5298</v>
      </c>
      <c r="Z279" s="38">
        <f t="shared" si="96"/>
        <v>9662</v>
      </c>
      <c r="AA279" s="145">
        <f>[6]TOTAL_PEF!Z279</f>
        <v>10079</v>
      </c>
      <c r="AC279" s="7"/>
      <c r="AG279" s="163">
        <f>SUM([1]RESID!AB366:$AB$372,K$275:K279)</f>
        <v>18186146.928688876</v>
      </c>
      <c r="AH279" s="14">
        <f>[6]TOTAL_PEF!$AG279</f>
        <v>19268897.208782248</v>
      </c>
      <c r="AI279" s="15"/>
      <c r="AL279" s="164">
        <f>SUM([1]COML!$AB366:$AB$372,L$275:L279)</f>
        <v>11413439.969737016</v>
      </c>
      <c r="AM279" s="14">
        <f>[6]TOTAL_PEF!$AL279</f>
        <v>11709885.02016625</v>
      </c>
      <c r="AN279" s="15"/>
      <c r="AP279" s="25"/>
      <c r="AQ279" s="164">
        <f>SUM([1]SPA!$Z366:$Z$372,Q$275:Q279)</f>
        <v>3091951.8137531332</v>
      </c>
      <c r="AR279" s="14">
        <f>[6]TOTAL_PEF!$AQ279</f>
        <v>3131707</v>
      </c>
      <c r="AV279" s="14">
        <f t="shared" si="106"/>
        <v>12278.244693363455</v>
      </c>
      <c r="AW279" s="14">
        <f>[6]TOTAL_PEF!$AV279</f>
        <v>13012.021981321861</v>
      </c>
      <c r="BA279" s="14">
        <f t="shared" si="107"/>
        <v>69011.197907938331</v>
      </c>
      <c r="BB279" s="14">
        <f>[6]TOTAL_PEF!$BA279</f>
        <v>70669.831170265563</v>
      </c>
      <c r="BC279" s="14"/>
      <c r="BF279" s="15">
        <f>SUM(TOTAL_PEF_C!O268:O279)</f>
        <v>2112883.5345448479</v>
      </c>
      <c r="BG279" s="14">
        <f>[6]TOTAL_PEF!$BF279</f>
        <v>2073949</v>
      </c>
      <c r="BH279" s="14"/>
      <c r="BK279" s="15">
        <f>SUM('Billing Mo'!AH268:AH279)</f>
        <v>1064926</v>
      </c>
      <c r="BL279" s="14">
        <f>[6]TOTAL_PEF!$BK279</f>
        <v>1111404.8999999999</v>
      </c>
      <c r="BM279" s="14"/>
      <c r="BP279" s="145">
        <f>SUM('[1]Tot Retail'!$AB366:$AB$372,J$275:J279)</f>
        <v>35927054.376420408</v>
      </c>
      <c r="BQ279" s="14">
        <f>[6]TOTAL_PEF!$BP279</f>
        <v>37320771.209376588</v>
      </c>
      <c r="BR279" s="14"/>
      <c r="BU279" s="14">
        <f t="shared" si="103"/>
        <v>128119.99269692782</v>
      </c>
      <c r="BV279" s="14">
        <f>[6]TOTAL_PEF!$BU279</f>
        <v>129091.98458335911</v>
      </c>
      <c r="BW279" s="14"/>
      <c r="BZ279" s="15">
        <f t="shared" si="108"/>
        <v>1481168.3088966876</v>
      </c>
      <c r="CA279" s="15">
        <f>AVERAGE([6]TOTAL_PEF!$G268:$G279)</f>
        <v>1480853.4166666667</v>
      </c>
      <c r="CE279" s="15">
        <f t="shared" si="109"/>
        <v>165385.33333333334</v>
      </c>
      <c r="CF279" s="15">
        <f>AVERAGE([6]TOTAL_PEF!$H268:$H279)</f>
        <v>165698.5</v>
      </c>
    </row>
    <row r="280" spans="1:84">
      <c r="A280" s="2">
        <f t="shared" si="98"/>
        <v>2014</v>
      </c>
      <c r="B280" s="2">
        <f t="shared" si="99"/>
        <v>2</v>
      </c>
      <c r="C280" s="7">
        <f t="shared" si="110"/>
        <v>839</v>
      </c>
      <c r="D280" s="7">
        <f t="shared" si="110"/>
        <v>4699</v>
      </c>
      <c r="E280" s="7">
        <f t="shared" si="83"/>
        <v>9676</v>
      </c>
      <c r="G280" s="30">
        <f>'Billing Mo'!Y280</f>
        <v>1489519.5950996799</v>
      </c>
      <c r="H280" s="30">
        <f>'Billing Mo'!Z280</f>
        <v>166302</v>
      </c>
      <c r="I280" s="30">
        <f>'Billing Mo'!AC280</f>
        <v>24299</v>
      </c>
      <c r="J280" s="163">
        <f t="shared" si="91"/>
        <v>2513067.6749423579</v>
      </c>
      <c r="K280" s="28">
        <f>'Cal Mo'!AE280+'Cal Mo'!AD280+'Billing Mo'!BM280-'Billing Mo'!BU280</f>
        <v>1250077.9370457893</v>
      </c>
      <c r="L280" s="28">
        <f>'Cal Mo'!AF280+'Billing Mo'!BQ280-'Billing Mo'!BY280</f>
        <v>781382.23790861981</v>
      </c>
      <c r="M280" s="31">
        <f t="shared" si="104"/>
        <v>244464</v>
      </c>
      <c r="N280" s="28">
        <f>'Cal Mo'!AH280</f>
        <v>87250</v>
      </c>
      <c r="O280" s="28">
        <f>'Cal Mo'!AI280</f>
        <v>157214</v>
      </c>
      <c r="P280" s="28">
        <f>'Cal Mo'!AJ280</f>
        <v>2032.5954511146899</v>
      </c>
      <c r="Q280" s="28">
        <f>'Cal Mo'!AK280</f>
        <v>235110.90453683399</v>
      </c>
      <c r="R280" s="25"/>
      <c r="S280" s="164"/>
      <c r="T280" s="38">
        <f t="shared" si="105"/>
        <v>839</v>
      </c>
      <c r="U280" s="145">
        <f>[6]TOTAL_PEF!T280</f>
        <v>965</v>
      </c>
      <c r="W280" s="38">
        <f t="shared" si="95"/>
        <v>4699</v>
      </c>
      <c r="X280" s="145">
        <f>[6]TOTAL_PEF!W280</f>
        <v>4973</v>
      </c>
      <c r="Z280" s="38">
        <f t="shared" si="96"/>
        <v>9676</v>
      </c>
      <c r="AA280" s="145">
        <f>[6]TOTAL_PEF!Z280</f>
        <v>9701</v>
      </c>
      <c r="AC280" s="7"/>
      <c r="AG280" s="163">
        <f>SUM([1]RESID!AB367:$AB$372,K$275:K280)</f>
        <v>18028304.865734667</v>
      </c>
      <c r="AH280" s="14">
        <f>[6]TOTAL_PEF!$AG280</f>
        <v>19301563.712439179</v>
      </c>
      <c r="AI280" s="15"/>
      <c r="AL280" s="164">
        <f>SUM([1]COML!$AB367:$AB$372,L$275:L280)</f>
        <v>11383092.207645636</v>
      </c>
      <c r="AM280" s="14">
        <f>[6]TOTAL_PEF!$AL280</f>
        <v>11724424.514982011</v>
      </c>
      <c r="AN280" s="15"/>
      <c r="AP280" s="25"/>
      <c r="AQ280" s="164">
        <f>SUM([1]SPA!$Z367:$Z$372,Q$275:Q280)</f>
        <v>3091924.7182899672</v>
      </c>
      <c r="AR280" s="14">
        <f>[6]TOTAL_PEF!$AQ280</f>
        <v>3135209</v>
      </c>
      <c r="AV280" s="14">
        <f t="shared" si="106"/>
        <v>12160.734812082927</v>
      </c>
      <c r="AW280" s="14">
        <f>[6]TOTAL_PEF!$AV280</f>
        <v>13020.446209241753</v>
      </c>
      <c r="BA280" s="14">
        <f t="shared" si="107"/>
        <v>68768.101845273355</v>
      </c>
      <c r="BB280" s="14">
        <f>[6]TOTAL_PEF!$BA280</f>
        <v>70675.861265458472</v>
      </c>
      <c r="BC280" s="14"/>
      <c r="BF280" s="15">
        <f>SUM(TOTAL_PEF_C!O269:O280)</f>
        <v>2115654.4921192732</v>
      </c>
      <c r="BG280" s="14">
        <f>[6]TOTAL_PEF!$BF280</f>
        <v>2074826</v>
      </c>
      <c r="BH280" s="14"/>
      <c r="BK280" s="15">
        <f>SUM('Billing Mo'!AH269:AH280)</f>
        <v>1063399</v>
      </c>
      <c r="BL280" s="14">
        <f>[6]TOTAL_PEF!$BK280</f>
        <v>1113765</v>
      </c>
      <c r="BM280" s="14"/>
      <c r="BP280" s="145">
        <f>SUM('[1]Tot Retail'!$AB367:$AB$372,J$275:J280)</f>
        <v>35725042.051362768</v>
      </c>
      <c r="BQ280" s="14">
        <f>[6]TOTAL_PEF!$BP280</f>
        <v>37374711.269104816</v>
      </c>
      <c r="BR280" s="14"/>
      <c r="BU280" s="14">
        <f t="shared" si="103"/>
        <v>128002.18247751388</v>
      </c>
      <c r="BV280" s="14">
        <f>[6]TOTAL_PEF!$BU280</f>
        <v>129095.76537842577</v>
      </c>
      <c r="BW280" s="14"/>
      <c r="BZ280" s="15">
        <f t="shared" si="108"/>
        <v>1482501.2751549941</v>
      </c>
      <c r="CA280" s="15">
        <f>AVERAGE([6]TOTAL_PEF!$G269:$G280)</f>
        <v>1482404.1666666667</v>
      </c>
      <c r="CE280" s="15">
        <f t="shared" si="109"/>
        <v>165528.66666666666</v>
      </c>
      <c r="CF280" s="15">
        <f>AVERAGE([6]TOTAL_PEF!$H269:$H280)</f>
        <v>165890.08333333334</v>
      </c>
    </row>
    <row r="281" spans="1:84">
      <c r="A281" s="2">
        <f t="shared" si="98"/>
        <v>2014</v>
      </c>
      <c r="B281" s="2">
        <f t="shared" si="99"/>
        <v>3</v>
      </c>
      <c r="C281" s="7">
        <f t="shared" si="110"/>
        <v>838</v>
      </c>
      <c r="D281" s="7">
        <f t="shared" si="110"/>
        <v>5367</v>
      </c>
      <c r="E281" s="7">
        <f t="shared" si="83"/>
        <v>9832</v>
      </c>
      <c r="G281" s="30">
        <f>'Billing Mo'!Y281</f>
        <v>1491089.71659772</v>
      </c>
      <c r="H281" s="30">
        <f>'Billing Mo'!Z281</f>
        <v>166465</v>
      </c>
      <c r="I281" s="30">
        <f>'Billing Mo'!AC281</f>
        <v>24304</v>
      </c>
      <c r="J281" s="163">
        <f t="shared" si="91"/>
        <v>2654165.8440585304</v>
      </c>
      <c r="K281" s="28">
        <f>'Cal Mo'!AE281+'Cal Mo'!AD281+'Billing Mo'!BM281-'Billing Mo'!BU281</f>
        <v>1249148.573610351</v>
      </c>
      <c r="L281" s="28">
        <f>'Cal Mo'!AF281+'Billing Mo'!BQ281-'Billing Mo'!BY281</f>
        <v>893431.50791948312</v>
      </c>
      <c r="M281" s="31">
        <f t="shared" si="104"/>
        <v>270581</v>
      </c>
      <c r="N281" s="28">
        <f>'Cal Mo'!AH281</f>
        <v>87250</v>
      </c>
      <c r="O281" s="28">
        <f>'Cal Mo'!AI281</f>
        <v>183331</v>
      </c>
      <c r="P281" s="28">
        <f>'Cal Mo'!AJ281</f>
        <v>2043.76882040999</v>
      </c>
      <c r="Q281" s="28">
        <f>'Cal Mo'!AK281</f>
        <v>238960.993708286</v>
      </c>
      <c r="R281" s="25"/>
      <c r="S281" s="164"/>
      <c r="T281" s="38">
        <f t="shared" si="105"/>
        <v>838</v>
      </c>
      <c r="U281" s="145">
        <f>[6]TOTAL_PEF!T281</f>
        <v>854</v>
      </c>
      <c r="W281" s="38">
        <f t="shared" si="95"/>
        <v>5367</v>
      </c>
      <c r="X281" s="145">
        <f>[6]TOTAL_PEF!W281</f>
        <v>5054</v>
      </c>
      <c r="Z281" s="38">
        <f t="shared" si="96"/>
        <v>9832</v>
      </c>
      <c r="AA281" s="145">
        <f>[6]TOTAL_PEF!Z281</f>
        <v>9768</v>
      </c>
      <c r="AC281" s="7"/>
      <c r="AG281" s="163">
        <f>SUM([1]RESID!AB368:$AB$372,K$275:K281)</f>
        <v>18027480.439345017</v>
      </c>
      <c r="AH281" s="14">
        <f>[6]TOTAL_PEF!$AG281</f>
        <v>19333666.947853707</v>
      </c>
      <c r="AI281" s="15"/>
      <c r="AL281" s="164">
        <f>SUM([1]COML!$AB368:$AB$372,L$275:L281)</f>
        <v>11449237.715565119</v>
      </c>
      <c r="AM281" s="14">
        <f>[6]TOTAL_PEF!$AL281</f>
        <v>11737313.390268156</v>
      </c>
      <c r="AN281" s="15"/>
      <c r="AP281" s="25"/>
      <c r="AQ281" s="164">
        <f>SUM([1]SPA!$Z368:$Z$372,Q$275:Q281)</f>
        <v>3096155.7119982531</v>
      </c>
      <c r="AR281" s="14">
        <f>[6]TOTAL_PEF!$AQ281</f>
        <v>3139180</v>
      </c>
      <c r="AV281" s="14">
        <f t="shared" si="106"/>
        <v>12150.210136457115</v>
      </c>
      <c r="AW281" s="14">
        <f>[6]TOTAL_PEF!$AV281</f>
        <v>13028.105258436901</v>
      </c>
      <c r="BA281" s="14">
        <f t="shared" si="107"/>
        <v>69104.490323862818</v>
      </c>
      <c r="BB281" s="14">
        <f>[6]TOTAL_PEF!$BA281</f>
        <v>70670.094952423184</v>
      </c>
      <c r="BC281" s="14"/>
      <c r="BF281" s="15">
        <f>SUM(TOTAL_PEF_C!O270:O281)</f>
        <v>2116427.2833431931</v>
      </c>
      <c r="BG281" s="14">
        <f>[6]TOTAL_PEF!$BF281</f>
        <v>2075916</v>
      </c>
      <c r="BH281" s="14"/>
      <c r="BK281" s="15">
        <f>SUM('Billing Mo'!AH270:AH281)</f>
        <v>1065784</v>
      </c>
      <c r="BL281" s="14">
        <f>[6]TOTAL_PEF!$BK281</f>
        <v>1113811</v>
      </c>
      <c r="BM281" s="14"/>
      <c r="BP281" s="145">
        <f>SUM('[1]Tot Retail'!$AB368:$AB$372,J$275:J281)</f>
        <v>35814711.895421304</v>
      </c>
      <c r="BQ281" s="14">
        <f>[6]TOTAL_PEF!$BP281</f>
        <v>37424805.375760972</v>
      </c>
      <c r="BR281" s="14"/>
      <c r="BU281" s="14">
        <f t="shared" si="103"/>
        <v>128069.53484052104</v>
      </c>
      <c r="BV281" s="14">
        <f>[6]TOTAL_PEF!$BU281</f>
        <v>129113.96049479194</v>
      </c>
      <c r="BW281" s="14"/>
      <c r="BZ281" s="15">
        <f t="shared" si="108"/>
        <v>1483717.5848714709</v>
      </c>
      <c r="CA281" s="15">
        <f>AVERAGE([6]TOTAL_PEF!$G270:$G281)</f>
        <v>1483996.8333333333</v>
      </c>
      <c r="CE281" s="15">
        <f t="shared" si="109"/>
        <v>165680.08333333334</v>
      </c>
      <c r="CF281" s="15">
        <f>AVERAGE([6]TOTAL_PEF!$H270:$H281)</f>
        <v>166086</v>
      </c>
    </row>
    <row r="282" spans="1:84">
      <c r="A282" s="2">
        <f t="shared" si="98"/>
        <v>2014</v>
      </c>
      <c r="B282" s="2">
        <f t="shared" si="99"/>
        <v>4</v>
      </c>
      <c r="C282" s="7">
        <f t="shared" si="110"/>
        <v>859</v>
      </c>
      <c r="D282" s="7">
        <f t="shared" si="110"/>
        <v>5482</v>
      </c>
      <c r="E282" s="7">
        <f t="shared" si="83"/>
        <v>10198</v>
      </c>
      <c r="G282" s="30">
        <f>'Billing Mo'!Y282</f>
        <v>1492682.25777379</v>
      </c>
      <c r="H282" s="30">
        <f>'Billing Mo'!Z282</f>
        <v>166632</v>
      </c>
      <c r="I282" s="30">
        <f>'Billing Mo'!AC282</f>
        <v>24278</v>
      </c>
      <c r="J282" s="163">
        <f t="shared" si="91"/>
        <v>2710723.8894618591</v>
      </c>
      <c r="K282" s="28">
        <f>'Cal Mo'!AE282+'Cal Mo'!AD282+'Billing Mo'!BM282-'Billing Mo'!BU282</f>
        <v>1282158.4897587374</v>
      </c>
      <c r="L282" s="28">
        <f>'Cal Mo'!AF282+'Billing Mo'!BQ282-'Billing Mo'!BY282</f>
        <v>913422.97091647983</v>
      </c>
      <c r="M282" s="31">
        <f t="shared" si="104"/>
        <v>265536</v>
      </c>
      <c r="N282" s="28">
        <f>'Cal Mo'!AH282</f>
        <v>91250</v>
      </c>
      <c r="O282" s="28">
        <f>'Cal Mo'!AI282</f>
        <v>174286</v>
      </c>
      <c r="P282" s="28">
        <f>'Cal Mo'!AJ282</f>
        <v>2021.8917237896701</v>
      </c>
      <c r="Q282" s="28">
        <f>'Cal Mo'!AK282</f>
        <v>247584.537062852</v>
      </c>
      <c r="R282" s="25"/>
      <c r="S282" s="164"/>
      <c r="T282" s="38">
        <f t="shared" si="105"/>
        <v>859</v>
      </c>
      <c r="U282" s="145">
        <f>[6]TOTAL_PEF!T282</f>
        <v>868</v>
      </c>
      <c r="W282" s="38">
        <f t="shared" si="95"/>
        <v>5482</v>
      </c>
      <c r="X282" s="145">
        <f>[6]TOTAL_PEF!W282</f>
        <v>5469</v>
      </c>
      <c r="Z282" s="38">
        <f t="shared" si="96"/>
        <v>10198</v>
      </c>
      <c r="AA282" s="145">
        <f>[6]TOTAL_PEF!Z282</f>
        <v>10181</v>
      </c>
      <c r="AC282" s="7"/>
      <c r="AG282" s="163">
        <f>SUM([1]RESID!AB369:$AB$372,K$275:K282)</f>
        <v>18077660.929103754</v>
      </c>
      <c r="AH282" s="14">
        <f>[6]TOTAL_PEF!$AG282</f>
        <v>19366095.697395254</v>
      </c>
      <c r="AI282" s="15"/>
      <c r="AL282" s="164">
        <f>SUM([1]COML!$AB369:$AB$372,L$275:L282)</f>
        <v>11467104.686481599</v>
      </c>
      <c r="AM282" s="14">
        <f>[6]TOTAL_PEF!$AL282</f>
        <v>11751263.945645848</v>
      </c>
      <c r="AN282" s="15"/>
      <c r="AP282" s="25"/>
      <c r="AQ282" s="164">
        <f>SUM([1]SPA!$Z369:$Z$372,Q$275:Q282)</f>
        <v>3104631.2490611053</v>
      </c>
      <c r="AR282" s="14">
        <f>[6]TOTAL_PEF!$AQ282</f>
        <v>3143639</v>
      </c>
      <c r="AV282" s="14">
        <f t="shared" si="106"/>
        <v>12173.297085550008</v>
      </c>
      <c r="AW282" s="14">
        <f>[6]TOTAL_PEF!$AV282</f>
        <v>13035.618205144558</v>
      </c>
      <c r="BA282" s="14">
        <f t="shared" si="107"/>
        <v>69146.841093854804</v>
      </c>
      <c r="BB282" s="14">
        <f>[6]TOTAL_PEF!$BA282</f>
        <v>70668.920820107407</v>
      </c>
      <c r="BC282" s="14"/>
      <c r="BF282" s="15">
        <f>SUM(TOTAL_PEF_C!O271:O282)</f>
        <v>2115344.7264867248</v>
      </c>
      <c r="BG282" s="14">
        <f>[6]TOTAL_PEF!$BF282</f>
        <v>2076988</v>
      </c>
      <c r="BH282" s="14"/>
      <c r="BK282" s="15">
        <f>SUM('Billing Mo'!AH271:AH282)</f>
        <v>1062278</v>
      </c>
      <c r="BL282" s="14">
        <f>[6]TOTAL_PEF!$BK282</f>
        <v>1118899</v>
      </c>
      <c r="BM282" s="14"/>
      <c r="BP282" s="145">
        <f>SUM('[1]Tot Retail'!$AB369:$AB$372,J$275:J282)</f>
        <v>35859503.784883164</v>
      </c>
      <c r="BQ282" s="14">
        <f>[6]TOTAL_PEF!$BP282</f>
        <v>37481798.65755631</v>
      </c>
      <c r="BR282" s="14"/>
      <c r="BU282" s="14">
        <f t="shared" si="103"/>
        <v>128315.73342127507</v>
      </c>
      <c r="BV282" s="14">
        <f>[6]TOTAL_PEF!$BU282</f>
        <v>129146.8577434363</v>
      </c>
      <c r="BW282" s="14"/>
      <c r="BZ282" s="15">
        <f t="shared" si="108"/>
        <v>1485025.8563526201</v>
      </c>
      <c r="CA282" s="15">
        <f>AVERAGE([6]TOTAL_PEF!$G271:$G282)</f>
        <v>1485629.25</v>
      </c>
      <c r="CE282" s="15">
        <f t="shared" si="109"/>
        <v>165837</v>
      </c>
      <c r="CF282" s="15">
        <f>AVERAGE([6]TOTAL_PEF!$H271:$H282)</f>
        <v>166286.16666666666</v>
      </c>
    </row>
    <row r="283" spans="1:84">
      <c r="A283" s="2">
        <f t="shared" si="98"/>
        <v>2014</v>
      </c>
      <c r="B283" s="2">
        <f t="shared" si="99"/>
        <v>5</v>
      </c>
      <c r="C283" s="7">
        <f t="shared" si="110"/>
        <v>1121</v>
      </c>
      <c r="D283" s="7">
        <f t="shared" si="110"/>
        <v>6251</v>
      </c>
      <c r="E283" s="7">
        <f t="shared" si="83"/>
        <v>11289</v>
      </c>
      <c r="G283" s="30">
        <f>'Billing Mo'!Y283</f>
        <v>1494290.8951314699</v>
      </c>
      <c r="H283" s="30">
        <f>'Billing Mo'!Z283</f>
        <v>166801</v>
      </c>
      <c r="I283" s="30">
        <f>'Billing Mo'!AC283</f>
        <v>24327</v>
      </c>
      <c r="J283" s="163">
        <f t="shared" si="91"/>
        <v>3266674.7875256306</v>
      </c>
      <c r="K283" s="28">
        <f>'Cal Mo'!AE283+'Cal Mo'!AD283+'Billing Mo'!BM283-'Billing Mo'!BU283</f>
        <v>1674576.1523532332</v>
      </c>
      <c r="L283" s="28">
        <f>'Cal Mo'!AF283+'Billing Mo'!BQ283-'Billing Mo'!BY283</f>
        <v>1042731.383747326</v>
      </c>
      <c r="M283" s="31">
        <f t="shared" si="104"/>
        <v>272726</v>
      </c>
      <c r="N283" s="28">
        <f>'Cal Mo'!AH283</f>
        <v>91250</v>
      </c>
      <c r="O283" s="28">
        <f>'Cal Mo'!AI283</f>
        <v>181476</v>
      </c>
      <c r="P283" s="28">
        <f>'Cal Mo'!AJ283</f>
        <v>2022.04172378967</v>
      </c>
      <c r="Q283" s="28">
        <f>'Cal Mo'!AK283</f>
        <v>274619.20970128197</v>
      </c>
      <c r="R283" s="25"/>
      <c r="S283" s="164"/>
      <c r="T283" s="38">
        <f t="shared" si="105"/>
        <v>1121</v>
      </c>
      <c r="U283" s="145">
        <f>[6]TOTAL_PEF!T283</f>
        <v>995</v>
      </c>
      <c r="W283" s="38">
        <f t="shared" si="95"/>
        <v>6251</v>
      </c>
      <c r="X283" s="145">
        <f>[6]TOTAL_PEF!W283</f>
        <v>5956</v>
      </c>
      <c r="Z283" s="38">
        <f t="shared" si="96"/>
        <v>11289</v>
      </c>
      <c r="AA283" s="145">
        <f>[6]TOTAL_PEF!Z283</f>
        <v>10729</v>
      </c>
      <c r="AC283" s="7"/>
      <c r="AG283" s="163">
        <f>SUM([1]RESID!AB370:$AB$372,K$275:K283)</f>
        <v>18362136.081456989</v>
      </c>
      <c r="AH283" s="14">
        <f>[6]TOTAL_PEF!$AG283</f>
        <v>19399808.719945785</v>
      </c>
      <c r="AI283" s="15"/>
      <c r="AL283" s="164">
        <f>SUM([1]COML!$AB370:$AB$372,L$275:L283)</f>
        <v>11546823.070228923</v>
      </c>
      <c r="AM283" s="14">
        <f>[6]TOTAL_PEF!$AL283</f>
        <v>11764665.569872001</v>
      </c>
      <c r="AN283" s="15"/>
      <c r="AP283" s="25"/>
      <c r="AQ283" s="164">
        <f>SUM([1]SPA!$Z370:$Z$372,Q$275:Q283)</f>
        <v>3113131.4587623873</v>
      </c>
      <c r="AR283" s="14">
        <f>[6]TOTAL_PEF!$AQ283</f>
        <v>3148591</v>
      </c>
      <c r="AV283" s="14">
        <f t="shared" si="106"/>
        <v>12358.743428220952</v>
      </c>
      <c r="AW283" s="14">
        <f>[6]TOTAL_PEF!$AV283</f>
        <v>13043.646367087318</v>
      </c>
      <c r="BA283" s="14">
        <f t="shared" si="107"/>
        <v>69582.194532602443</v>
      </c>
      <c r="BB283" s="14">
        <f>[6]TOTAL_PEF!$BA283</f>
        <v>70662.613138706496</v>
      </c>
      <c r="BC283" s="14"/>
      <c r="BF283" s="15">
        <f>SUM(TOTAL_PEF_C!O272:O283)</f>
        <v>2114396.3341219677</v>
      </c>
      <c r="BG283" s="14">
        <f>[6]TOTAL_PEF!$BF283</f>
        <v>2078005</v>
      </c>
      <c r="BH283" s="14"/>
      <c r="BK283" s="15">
        <f>SUM('Billing Mo'!AH272:AH283)</f>
        <v>1067029</v>
      </c>
      <c r="BL283" s="14">
        <f>[6]TOTAL_PEF!$BK283</f>
        <v>1127991</v>
      </c>
      <c r="BM283" s="14"/>
      <c r="BP283" s="145">
        <f>SUM('[1]Tot Retail'!$AB370:$AB$372,J$275:J283)</f>
        <v>36235594.572408795</v>
      </c>
      <c r="BQ283" s="14">
        <f>[6]TOTAL_PEF!$BP283</f>
        <v>37543969.313811861</v>
      </c>
      <c r="BR283" s="14"/>
      <c r="BU283" s="14">
        <f t="shared" si="103"/>
        <v>128565.64811870604</v>
      </c>
      <c r="BV283" s="14">
        <f>[6]TOTAL_PEF!$BU283</f>
        <v>129195.04872627801</v>
      </c>
      <c r="BW283" s="14"/>
      <c r="BZ283" s="15">
        <f t="shared" si="108"/>
        <v>1485760.7642802426</v>
      </c>
      <c r="CA283" s="15">
        <f>AVERAGE([6]TOTAL_PEF!$G272:$G283)</f>
        <v>1487299.5</v>
      </c>
      <c r="CE283" s="15">
        <f t="shared" si="109"/>
        <v>165945.08333333334</v>
      </c>
      <c r="CF283" s="15">
        <f>AVERAGE([6]TOTAL_PEF!$H272:$H283)</f>
        <v>166490.66666666666</v>
      </c>
    </row>
    <row r="284" spans="1:84">
      <c r="A284" s="2">
        <f t="shared" si="98"/>
        <v>2014</v>
      </c>
      <c r="B284" s="2">
        <f t="shared" si="99"/>
        <v>6</v>
      </c>
      <c r="C284" s="7">
        <f t="shared" si="110"/>
        <v>1224</v>
      </c>
      <c r="D284" s="7">
        <f t="shared" si="110"/>
        <v>6391</v>
      </c>
      <c r="E284" s="7">
        <f t="shared" si="83"/>
        <v>11455</v>
      </c>
      <c r="G284" s="30">
        <f>'Billing Mo'!Y284</f>
        <v>1495910.46858248</v>
      </c>
      <c r="H284" s="30">
        <f>'Billing Mo'!Z284</f>
        <v>166972</v>
      </c>
      <c r="I284" s="30">
        <f>'Billing Mo'!AC284</f>
        <v>24291</v>
      </c>
      <c r="J284" s="163">
        <f t="shared" si="91"/>
        <v>3437254.2408714639</v>
      </c>
      <c r="K284" s="28">
        <f>'Cal Mo'!AE284+'Cal Mo'!AD284+'Billing Mo'!BM284-'Billing Mo'!BU284</f>
        <v>1831028.1116609352</v>
      </c>
      <c r="L284" s="28">
        <f>'Cal Mo'!AF284+'Billing Mo'!BQ284-'Billing Mo'!BY284</f>
        <v>1067161.7235001575</v>
      </c>
      <c r="M284" s="31">
        <f t="shared" si="104"/>
        <v>258778</v>
      </c>
      <c r="N284" s="28">
        <f>'Cal Mo'!AH284</f>
        <v>91250</v>
      </c>
      <c r="O284" s="28">
        <f>'Cal Mo'!AI284</f>
        <v>167528</v>
      </c>
      <c r="P284" s="28">
        <f>'Cal Mo'!AJ284</f>
        <v>2031.8089013244301</v>
      </c>
      <c r="Q284" s="28">
        <f>'Cal Mo'!AK284</f>
        <v>278254.59680904698</v>
      </c>
      <c r="R284" s="25"/>
      <c r="S284" s="164"/>
      <c r="T284" s="38">
        <f t="shared" si="105"/>
        <v>1224</v>
      </c>
      <c r="U284" s="145">
        <f>[6]TOTAL_PEF!T284</f>
        <v>1246</v>
      </c>
      <c r="W284" s="38">
        <f t="shared" si="95"/>
        <v>6391</v>
      </c>
      <c r="X284" s="145">
        <f>[6]TOTAL_PEF!W284</f>
        <v>6542</v>
      </c>
      <c r="Z284" s="38">
        <f t="shared" si="96"/>
        <v>11455</v>
      </c>
      <c r="AA284" s="145">
        <f>[6]TOTAL_PEF!Z284</f>
        <v>11465</v>
      </c>
      <c r="AC284" s="7"/>
      <c r="AG284" s="163">
        <f>SUM([1]RESID!AB371:$AB$372,K$275:K284)</f>
        <v>18439068.19311792</v>
      </c>
      <c r="AH284" s="14">
        <f>[6]TOTAL_PEF!$AG284</f>
        <v>19437104.071515784</v>
      </c>
      <c r="AI284" s="15"/>
      <c r="AL284" s="164">
        <f>SUM([1]COML!$AB371:$AB$372,L$275:L284)</f>
        <v>11541366.79372908</v>
      </c>
      <c r="AM284" s="14">
        <f>[6]TOTAL_PEF!$AL284</f>
        <v>11778476.074093303</v>
      </c>
      <c r="AN284" s="15"/>
      <c r="AP284" s="25"/>
      <c r="AQ284" s="164">
        <f>SUM([1]SPA!$Z371:$Z$372,Q$275:Q284)</f>
        <v>3105609.0555714341</v>
      </c>
      <c r="AR284" s="14">
        <f>[6]TOTAL_PEF!$AQ284</f>
        <v>3154032</v>
      </c>
      <c r="AV284" s="14">
        <f t="shared" si="106"/>
        <v>12398.608200584686</v>
      </c>
      <c r="AW284" s="14">
        <f>[6]TOTAL_PEF!$AV284</f>
        <v>13053.745357189895</v>
      </c>
      <c r="BA284" s="14">
        <f t="shared" si="107"/>
        <v>69481.903143597956</v>
      </c>
      <c r="BB284" s="14">
        <f>[6]TOTAL_PEF!$BA284</f>
        <v>70656.901706472781</v>
      </c>
      <c r="BC284" s="14"/>
      <c r="BF284" s="15">
        <f>SUM(TOTAL_PEF_C!O273:O284)</f>
        <v>2105916.7699789898</v>
      </c>
      <c r="BG284" s="14">
        <f>[6]TOTAL_PEF!$BF284</f>
        <v>2079001</v>
      </c>
      <c r="BH284" s="14"/>
      <c r="BK284" s="15">
        <f>SUM('Billing Mo'!AH273:AH284)</f>
        <v>1062615</v>
      </c>
      <c r="BL284" s="14">
        <f>[6]TOTAL_PEF!$BK284</f>
        <v>1131903</v>
      </c>
      <c r="BM284" s="14"/>
      <c r="BP284" s="145">
        <f>SUM('[1]Tot Retail'!$AB371:$AB$372,J$275:J284)</f>
        <v>36272019.813280262</v>
      </c>
      <c r="BQ284" s="14">
        <f>[6]TOTAL_PEF!$BP284</f>
        <v>37605419.121435963</v>
      </c>
      <c r="BR284" s="14"/>
      <c r="BU284" s="14">
        <f t="shared" si="103"/>
        <v>128164.12750227738</v>
      </c>
      <c r="BV284" s="14">
        <f>[6]TOTAL_PEF!$BU284</f>
        <v>129258.30908569321</v>
      </c>
      <c r="BW284" s="14"/>
      <c r="BZ284" s="15">
        <f t="shared" si="108"/>
        <v>1487188.5533287826</v>
      </c>
      <c r="CA284" s="15">
        <f>AVERAGE([6]TOTAL_PEF!$G273:$G284)</f>
        <v>1489005.9166666667</v>
      </c>
      <c r="CE284" s="15">
        <f t="shared" si="109"/>
        <v>166106.08333333334</v>
      </c>
      <c r="CF284" s="15">
        <f>AVERAGE([6]TOTAL_PEF!$H273:$H284)</f>
        <v>166699.58333333334</v>
      </c>
    </row>
    <row r="285" spans="1:84">
      <c r="A285" s="2">
        <f t="shared" si="98"/>
        <v>2014</v>
      </c>
      <c r="B285" s="2">
        <f t="shared" si="99"/>
        <v>7</v>
      </c>
      <c r="C285" s="7">
        <f t="shared" si="110"/>
        <v>1305</v>
      </c>
      <c r="D285" s="7">
        <f t="shared" si="110"/>
        <v>6715</v>
      </c>
      <c r="E285" s="7">
        <f t="shared" si="83"/>
        <v>11266</v>
      </c>
      <c r="G285" s="30">
        <f>'Billing Mo'!Y285</f>
        <v>1497536.94829204</v>
      </c>
      <c r="H285" s="30">
        <f>'Billing Mo'!Z285</f>
        <v>167144</v>
      </c>
      <c r="I285" s="30">
        <f>'Billing Mo'!AC285</f>
        <v>24278</v>
      </c>
      <c r="J285" s="163">
        <f t="shared" si="91"/>
        <v>3619690.0089148949</v>
      </c>
      <c r="K285" s="28">
        <f>'Cal Mo'!AE285+'Cal Mo'!AD285+'Billing Mo'!BM285-'Billing Mo'!BU285</f>
        <v>1954412.2338764712</v>
      </c>
      <c r="L285" s="28">
        <f>'Cal Mo'!AF285+'Billing Mo'!BQ285-'Billing Mo'!BY285</f>
        <v>1122394.4627832281</v>
      </c>
      <c r="M285" s="31">
        <f t="shared" si="104"/>
        <v>267337</v>
      </c>
      <c r="N285" s="28">
        <f>'Cal Mo'!AH285</f>
        <v>91250</v>
      </c>
      <c r="O285" s="28">
        <f>'Cal Mo'!AI285</f>
        <v>176087</v>
      </c>
      <c r="P285" s="28">
        <f>'Cal Mo'!AJ285</f>
        <v>2034.93736025967</v>
      </c>
      <c r="Q285" s="28">
        <f>'Cal Mo'!AK285</f>
        <v>273511.37489493599</v>
      </c>
      <c r="R285" s="25"/>
      <c r="S285" s="164"/>
      <c r="T285" s="38">
        <f t="shared" si="105"/>
        <v>1305</v>
      </c>
      <c r="U285" s="145">
        <f>[6]TOTAL_PEF!T285</f>
        <v>1370</v>
      </c>
      <c r="W285" s="38">
        <f t="shared" si="95"/>
        <v>6715</v>
      </c>
      <c r="X285" s="145">
        <f>[6]TOTAL_PEF!W285</f>
        <v>6713</v>
      </c>
      <c r="Z285" s="38">
        <f t="shared" si="96"/>
        <v>11266</v>
      </c>
      <c r="AA285" s="145">
        <f>[6]TOTAL_PEF!Z285</f>
        <v>11111</v>
      </c>
      <c r="AC285" s="7"/>
      <c r="AG285" s="163">
        <f>SUM([1]RESID!AB372:$AB$372,K$275:K285)</f>
        <v>18498648.426994391</v>
      </c>
      <c r="AH285" s="14">
        <f>[6]TOTAL_PEF!$AG285</f>
        <v>19478619.32406681</v>
      </c>
      <c r="AI285" s="15"/>
      <c r="AL285" s="164">
        <f>SUM([1]COML!$AB372:$AB$372,L$275:L285)</f>
        <v>11568013.256512308</v>
      </c>
      <c r="AM285" s="14">
        <f>[6]TOTAL_PEF!$AL285</f>
        <v>11792328.16741777</v>
      </c>
      <c r="AN285" s="15"/>
      <c r="AP285" s="25"/>
      <c r="AQ285" s="164">
        <f>SUM([1]SPA!$Z372:$Z$372,Q$275:Q285)</f>
        <v>3109214.4304663697</v>
      </c>
      <c r="AR285" s="14">
        <f>[6]TOTAL_PEF!$AQ285</f>
        <v>3159829</v>
      </c>
      <c r="AV285" s="14">
        <f t="shared" si="106"/>
        <v>12425.146249063728</v>
      </c>
      <c r="AW285" s="14">
        <f>[6]TOTAL_PEF!$AV285</f>
        <v>13066.351814479631</v>
      </c>
      <c r="BA285" s="14">
        <f t="shared" si="107"/>
        <v>69574.362264886935</v>
      </c>
      <c r="BB285" s="14">
        <f>[6]TOTAL_PEF!$BA285</f>
        <v>70649.584243786434</v>
      </c>
      <c r="BC285" s="14"/>
      <c r="BF285" s="15">
        <f>SUM(TOTAL_PEF_C!O274:O285)</f>
        <v>2095196.2058121031</v>
      </c>
      <c r="BG285" s="14">
        <f>[6]TOTAL_PEF!$BF285</f>
        <v>2080102</v>
      </c>
      <c r="BH285" s="14"/>
      <c r="BK285" s="15">
        <f>SUM('Billing Mo'!AH274:AH285)</f>
        <v>1064650</v>
      </c>
      <c r="BL285" s="14">
        <f>[6]TOTAL_PEF!$BK285</f>
        <v>1132503</v>
      </c>
      <c r="BM285" s="14"/>
      <c r="BP285" s="14">
        <f t="shared" ref="BP285:BP348" si="111">SUM(J274:J285)</f>
        <v>36374084.793078288</v>
      </c>
      <c r="BQ285" s="14">
        <f>[6]TOTAL_PEF!$BP285</f>
        <v>37668279.428384259</v>
      </c>
      <c r="BR285" s="14"/>
      <c r="BU285" s="14">
        <f t="shared" si="103"/>
        <v>128200.48986058777</v>
      </c>
      <c r="BV285" s="14">
        <f>[6]TOTAL_PEF!$BU285</f>
        <v>129331.5733464309</v>
      </c>
      <c r="BW285" s="14"/>
      <c r="BZ285" s="15">
        <f t="shared" si="108"/>
        <v>1488807.2990197858</v>
      </c>
      <c r="CA285" s="15">
        <f>AVERAGE([6]TOTAL_PEF!$G274:$G285)</f>
        <v>1490746.5833333333</v>
      </c>
      <c r="CE285" s="15">
        <f t="shared" si="109"/>
        <v>166268.33333333334</v>
      </c>
      <c r="CF285" s="15">
        <f>AVERAGE([6]TOTAL_PEF!$H274:$H285)</f>
        <v>166912.91666666666</v>
      </c>
    </row>
    <row r="286" spans="1:84">
      <c r="A286" s="2">
        <f t="shared" si="98"/>
        <v>2014</v>
      </c>
      <c r="B286" s="2">
        <f t="shared" si="99"/>
        <v>8</v>
      </c>
      <c r="C286" s="7">
        <f t="shared" si="110"/>
        <v>1311</v>
      </c>
      <c r="D286" s="7">
        <f t="shared" si="110"/>
        <v>6732</v>
      </c>
      <c r="E286" s="7">
        <f t="shared" si="83"/>
        <v>11816</v>
      </c>
      <c r="G286" s="30">
        <f>'Billing Mo'!Y286</f>
        <v>1499580.2354812301</v>
      </c>
      <c r="H286" s="30">
        <f>'Billing Mo'!Z286</f>
        <v>167333</v>
      </c>
      <c r="I286" s="30">
        <f>'Billing Mo'!AC286</f>
        <v>24348</v>
      </c>
      <c r="J286" s="163">
        <f t="shared" si="91"/>
        <v>3652911.4724917701</v>
      </c>
      <c r="K286" s="28">
        <f>'Cal Mo'!AE286+'Cal Mo'!AD286+'Billing Mo'!BM286-'Billing Mo'!BU286</f>
        <v>1965940.2056868284</v>
      </c>
      <c r="L286" s="28">
        <f>'Cal Mo'!AF286+'Billing Mo'!BQ286-'Billing Mo'!BY286</f>
        <v>1126455.2073961054</v>
      </c>
      <c r="M286" s="31">
        <f t="shared" si="104"/>
        <v>270799</v>
      </c>
      <c r="N286" s="28">
        <f>'Cal Mo'!AH286</f>
        <v>91250</v>
      </c>
      <c r="O286" s="28">
        <f>'Cal Mo'!AI286</f>
        <v>179549</v>
      </c>
      <c r="P286" s="28">
        <f>'Cal Mo'!AJ286</f>
        <v>2023.2708638823599</v>
      </c>
      <c r="Q286" s="28">
        <f>'Cal Mo'!AK286</f>
        <v>287693.78854495398</v>
      </c>
      <c r="R286" s="25"/>
      <c r="S286" s="164"/>
      <c r="T286" s="38">
        <f t="shared" si="105"/>
        <v>1311</v>
      </c>
      <c r="U286" s="145">
        <f>[6]TOTAL_PEF!T286</f>
        <v>1407</v>
      </c>
      <c r="W286" s="38">
        <f t="shared" si="95"/>
        <v>6732</v>
      </c>
      <c r="X286" s="145">
        <f>[6]TOTAL_PEF!W286</f>
        <v>6698</v>
      </c>
      <c r="Z286" s="38">
        <f t="shared" si="96"/>
        <v>11816</v>
      </c>
      <c r="AA286" s="145">
        <f>[6]TOTAL_PEF!Z286</f>
        <v>11307</v>
      </c>
      <c r="AC286" s="7"/>
      <c r="AG286" s="15">
        <f t="shared" ref="AG286:AG349" si="112">SUM(K275:K286)</f>
        <v>18528056.632681217</v>
      </c>
      <c r="AH286" s="14">
        <f>[6]TOTAL_PEF!$AG286</f>
        <v>19521865.892960802</v>
      </c>
      <c r="AI286" s="15"/>
      <c r="AL286" s="25">
        <f t="shared" ref="AL286:AL349" si="113">SUM(L275:L286)</f>
        <v>11581552.463908413</v>
      </c>
      <c r="AM286" s="14">
        <f>[6]TOTAL_PEF!$AL286</f>
        <v>11806487.987150563</v>
      </c>
      <c r="AN286" s="15"/>
      <c r="AP286" s="25"/>
      <c r="AQ286" s="25">
        <f t="shared" ref="AQ286:AQ349" si="114">SUM(Q275:Q286)</f>
        <v>3117198.2190113235</v>
      </c>
      <c r="AR286" s="14">
        <f>[6]TOTAL_PEF!$AQ286</f>
        <v>3166240</v>
      </c>
      <c r="AV286" s="14">
        <f t="shared" si="106"/>
        <v>12430.780656931849</v>
      </c>
      <c r="AW286" s="14">
        <f>[6]TOTAL_PEF!$AV286</f>
        <v>13079.804795175765</v>
      </c>
      <c r="BA286" s="14">
        <f t="shared" si="107"/>
        <v>69597.469250666021</v>
      </c>
      <c r="BB286" s="14">
        <f>[6]TOTAL_PEF!$BA286</f>
        <v>70642.154202372665</v>
      </c>
      <c r="BC286" s="14"/>
      <c r="BF286" s="15">
        <f>SUM(TOTAL_PEF_C!O275:O286)</f>
        <v>2085220</v>
      </c>
      <c r="BG286" s="14">
        <f>[6]TOTAL_PEF!$BF286</f>
        <v>2081212</v>
      </c>
      <c r="BH286" s="14"/>
      <c r="BK286" s="15">
        <f>SUM('Billing Mo'!AH275:AH286)</f>
        <v>1063000</v>
      </c>
      <c r="BL286" s="14">
        <f>[6]TOTAL_PEF!$BK286</f>
        <v>1132304</v>
      </c>
      <c r="BM286" s="14"/>
      <c r="BP286" s="14">
        <f t="shared" si="111"/>
        <v>36399459.294686921</v>
      </c>
      <c r="BQ286" s="14">
        <f>[6]TOTAL_PEF!$BP286</f>
        <v>37733002.87331906</v>
      </c>
      <c r="BR286" s="14"/>
      <c r="BU286" s="14">
        <f t="shared" si="103"/>
        <v>128428.6265566256</v>
      </c>
      <c r="BV286" s="14">
        <f>[6]TOTAL_PEF!$BU286</f>
        <v>129425.78304634409</v>
      </c>
      <c r="BW286" s="14"/>
      <c r="BZ286" s="15">
        <f t="shared" si="108"/>
        <v>1490498.2353098884</v>
      </c>
      <c r="CA286" s="15">
        <f>AVERAGE([6]TOTAL_PEF!$G275:$G286)</f>
        <v>1492519.6666666667</v>
      </c>
      <c r="CE286" s="15">
        <f t="shared" si="109"/>
        <v>166407.66666666666</v>
      </c>
      <c r="CF286" s="15">
        <f>AVERAGE([6]TOTAL_PEF!$H275:$H286)</f>
        <v>167130.91666666666</v>
      </c>
    </row>
    <row r="287" spans="1:84">
      <c r="A287" s="2">
        <f t="shared" si="98"/>
        <v>2014</v>
      </c>
      <c r="B287" s="2">
        <f t="shared" si="99"/>
        <v>9</v>
      </c>
      <c r="C287" s="7">
        <f t="shared" si="110"/>
        <v>1197</v>
      </c>
      <c r="D287" s="7">
        <f t="shared" si="110"/>
        <v>6345</v>
      </c>
      <c r="E287" s="7">
        <f t="shared" si="83"/>
        <v>11887</v>
      </c>
      <c r="G287" s="30">
        <f>'Billing Mo'!Y287</f>
        <v>1501625.2684289</v>
      </c>
      <c r="H287" s="30">
        <f>'Billing Mo'!Z287</f>
        <v>167539</v>
      </c>
      <c r="I287" s="30">
        <f>'Billing Mo'!AC287</f>
        <v>24370</v>
      </c>
      <c r="J287" s="163">
        <f t="shared" si="91"/>
        <v>3414599.7577976449</v>
      </c>
      <c r="K287" s="28">
        <f>'Cal Mo'!AE287+'Cal Mo'!AD287+'Billing Mo'!BM287-'Billing Mo'!BU287</f>
        <v>1797967.679975854</v>
      </c>
      <c r="L287" s="28">
        <f>'Cal Mo'!AF287+'Billing Mo'!BQ287-'Billing Mo'!BY287</f>
        <v>1063051.420264313</v>
      </c>
      <c r="M287" s="31">
        <f t="shared" si="104"/>
        <v>261863</v>
      </c>
      <c r="N287" s="28">
        <f>'Cal Mo'!AH287</f>
        <v>91250</v>
      </c>
      <c r="O287" s="28">
        <f>'Cal Mo'!AI287</f>
        <v>170613</v>
      </c>
      <c r="P287" s="28">
        <f>'Cal Mo'!AJ287</f>
        <v>2021.8264194379201</v>
      </c>
      <c r="Q287" s="28">
        <f>'Cal Mo'!AK287</f>
        <v>289695.83113804</v>
      </c>
      <c r="R287" s="25"/>
      <c r="S287" s="164"/>
      <c r="T287" s="38">
        <f t="shared" si="105"/>
        <v>1197</v>
      </c>
      <c r="U287" s="145">
        <f>[6]TOTAL_PEF!T287</f>
        <v>1397</v>
      </c>
      <c r="W287" s="38">
        <f t="shared" si="95"/>
        <v>6345</v>
      </c>
      <c r="X287" s="145">
        <f>[6]TOTAL_PEF!W287</f>
        <v>6769</v>
      </c>
      <c r="Z287" s="38">
        <f t="shared" si="96"/>
        <v>11887</v>
      </c>
      <c r="AA287" s="145">
        <f>[6]TOTAL_PEF!Z287</f>
        <v>12459</v>
      </c>
      <c r="AC287" s="7"/>
      <c r="AG287" s="15">
        <f t="shared" si="112"/>
        <v>18565520.107423794</v>
      </c>
      <c r="AH287" s="14">
        <f>[6]TOTAL_PEF!$AG287</f>
        <v>19566447.299781248</v>
      </c>
      <c r="AI287" s="15"/>
      <c r="AL287" s="25">
        <f t="shared" si="113"/>
        <v>11589424.226026632</v>
      </c>
      <c r="AM287" s="14">
        <f>[6]TOTAL_PEF!$AL287</f>
        <v>11821391.604863973</v>
      </c>
      <c r="AN287" s="15"/>
      <c r="AP287" s="25"/>
      <c r="AQ287" s="25">
        <f t="shared" si="114"/>
        <v>3118285.0501493635</v>
      </c>
      <c r="AR287" s="14">
        <f>[6]TOTAL_PEF!$AQ287</f>
        <v>3173272</v>
      </c>
      <c r="AV287" s="14">
        <f t="shared" si="106"/>
        <v>12442.453588974902</v>
      </c>
      <c r="AW287" s="14">
        <f>[6]TOTAL_PEF!$AV287</f>
        <v>13093.851882302741</v>
      </c>
      <c r="BA287" s="14">
        <f t="shared" si="107"/>
        <v>69576.064560830346</v>
      </c>
      <c r="BB287" s="14">
        <f>[6]TOTAL_PEF!$BA287</f>
        <v>70637.218333821002</v>
      </c>
      <c r="BC287" s="14"/>
      <c r="BF287" s="15">
        <f>SUM(TOTAL_PEF_C!O276:O287)</f>
        <v>2079088</v>
      </c>
      <c r="BG287" s="14">
        <f>[6]TOTAL_PEF!$BF287</f>
        <v>2082553</v>
      </c>
      <c r="BH287" s="14"/>
      <c r="BK287" s="15">
        <f>SUM('Billing Mo'!AH276:AH287)</f>
        <v>1068000</v>
      </c>
      <c r="BL287" s="14">
        <f>[6]TOTAL_PEF!$BK287</f>
        <v>1135868</v>
      </c>
      <c r="BM287" s="14"/>
      <c r="BP287" s="14">
        <f t="shared" si="111"/>
        <v>36444723.18910519</v>
      </c>
      <c r="BQ287" s="14">
        <f>[6]TOTAL_PEF!$BP287</f>
        <v>37804419.948490798</v>
      </c>
      <c r="BR287" s="14"/>
      <c r="BU287" s="14">
        <f t="shared" si="103"/>
        <v>128383.92466262625</v>
      </c>
      <c r="BV287" s="14">
        <f>[6]TOTAL_PEF!$BU287</f>
        <v>129541.13384701739</v>
      </c>
      <c r="BW287" s="14"/>
      <c r="BZ287" s="15">
        <f t="shared" si="108"/>
        <v>1492110.8585749085</v>
      </c>
      <c r="CA287" s="15">
        <f>AVERAGE([6]TOTAL_PEF!$G276:$G287)</f>
        <v>1494323.25</v>
      </c>
      <c r="CE287" s="15">
        <f t="shared" si="109"/>
        <v>166572</v>
      </c>
      <c r="CF287" s="15">
        <f>AVERAGE([6]TOTAL_PEF!$H276:$H287)</f>
        <v>167353.58333333334</v>
      </c>
    </row>
    <row r="288" spans="1:84">
      <c r="A288" s="2">
        <f t="shared" si="98"/>
        <v>2014</v>
      </c>
      <c r="B288" s="2">
        <f t="shared" si="99"/>
        <v>10</v>
      </c>
      <c r="C288" s="7">
        <f t="shared" si="110"/>
        <v>1009</v>
      </c>
      <c r="D288" s="7">
        <f t="shared" si="110"/>
        <v>5981</v>
      </c>
      <c r="E288" s="7">
        <f t="shared" si="83"/>
        <v>11084</v>
      </c>
      <c r="G288" s="30">
        <f>'Billing Mo'!Y288</f>
        <v>1503670.6006465401</v>
      </c>
      <c r="H288" s="30">
        <f>'Billing Mo'!Z288</f>
        <v>167760</v>
      </c>
      <c r="I288" s="30">
        <f>'Billing Mo'!AC288</f>
        <v>24408</v>
      </c>
      <c r="J288" s="163">
        <f t="shared" si="91"/>
        <v>3063312.2907603867</v>
      </c>
      <c r="K288" s="28">
        <f>'Cal Mo'!AE288+'Cal Mo'!AD288+'Billing Mo'!BM288-'Billing Mo'!BU288</f>
        <v>1516904.5664161018</v>
      </c>
      <c r="L288" s="28">
        <f>'Cal Mo'!AF288+'Billing Mo'!BQ288-'Billing Mo'!BY288</f>
        <v>1003293.0829202387</v>
      </c>
      <c r="M288" s="31">
        <f t="shared" si="104"/>
        <v>270564</v>
      </c>
      <c r="N288" s="28">
        <f>'Cal Mo'!AH288</f>
        <v>91250</v>
      </c>
      <c r="O288" s="28">
        <f>'Cal Mo'!AI288</f>
        <v>179314</v>
      </c>
      <c r="P288" s="28">
        <f>'Cal Mo'!AJ288</f>
        <v>2019.6597527712499</v>
      </c>
      <c r="Q288" s="28">
        <f>'Cal Mo'!AK288</f>
        <v>270530.98167127499</v>
      </c>
      <c r="R288" s="25"/>
      <c r="S288" s="164"/>
      <c r="T288" s="38">
        <f t="shared" si="105"/>
        <v>1009</v>
      </c>
      <c r="U288" s="145">
        <f>[6]TOTAL_PEF!T288</f>
        <v>1196</v>
      </c>
      <c r="W288" s="38">
        <f t="shared" si="95"/>
        <v>5981</v>
      </c>
      <c r="X288" s="145">
        <f>[6]TOTAL_PEF!W288</f>
        <v>6218</v>
      </c>
      <c r="Z288" s="38">
        <f t="shared" si="96"/>
        <v>11084</v>
      </c>
      <c r="AA288" s="145">
        <f>[6]TOTAL_PEF!Z288</f>
        <v>11702</v>
      </c>
      <c r="AC288" s="7"/>
      <c r="AG288" s="15">
        <f t="shared" si="112"/>
        <v>18604509.159597076</v>
      </c>
      <c r="AH288" s="14">
        <f>[6]TOTAL_PEF!$AG288</f>
        <v>19607984.549468145</v>
      </c>
      <c r="AI288" s="15"/>
      <c r="AL288" s="25">
        <f t="shared" si="113"/>
        <v>11598562.157410037</v>
      </c>
      <c r="AM288" s="14">
        <f>[6]TOTAL_PEF!$AL288</f>
        <v>11836788.41466316</v>
      </c>
      <c r="AN288" s="15"/>
      <c r="AP288" s="25"/>
      <c r="AQ288" s="25">
        <f t="shared" si="114"/>
        <v>3119593.8012282406</v>
      </c>
      <c r="AR288" s="14">
        <f>[6]TOTAL_PEF!$AQ288</f>
        <v>3180079</v>
      </c>
      <c r="AV288" s="14">
        <f t="shared" si="106"/>
        <v>12454.635513899222</v>
      </c>
      <c r="AW288" s="14">
        <f>[6]TOTAL_PEF!$AV288</f>
        <v>13105.578569431183</v>
      </c>
      <c r="BA288" s="14">
        <f t="shared" si="107"/>
        <v>69559.271340736479</v>
      </c>
      <c r="BB288" s="14">
        <f>[6]TOTAL_PEF!$BA288</f>
        <v>70633.271676199176</v>
      </c>
      <c r="BC288" s="14"/>
      <c r="BF288" s="15">
        <f>SUM(TOTAL_PEF_C!O277:O288)</f>
        <v>2073378</v>
      </c>
      <c r="BG288" s="14">
        <f>[6]TOTAL_PEF!$BF288</f>
        <v>2083954</v>
      </c>
      <c r="BH288" s="14"/>
      <c r="BK288" s="15">
        <f>SUM('Billing Mo'!AH277:AH288)</f>
        <v>1073000</v>
      </c>
      <c r="BL288" s="14">
        <f>[6]TOTAL_PEF!$BK288</f>
        <v>1128083</v>
      </c>
      <c r="BM288" s="14"/>
      <c r="BP288" s="14">
        <f t="shared" si="111"/>
        <v>36493422.815354273</v>
      </c>
      <c r="BQ288" s="14">
        <f>[6]TOTAL_PEF!$BP288</f>
        <v>37861771.967265956</v>
      </c>
      <c r="BR288" s="14"/>
      <c r="BU288" s="14">
        <f t="shared" si="103"/>
        <v>128349.29547749442</v>
      </c>
      <c r="BV288" s="14">
        <f>[6]TOTAL_PEF!$BU288</f>
        <v>129643.04205140749</v>
      </c>
      <c r="BW288" s="14"/>
      <c r="BZ288" s="15">
        <f t="shared" si="108"/>
        <v>1493781.9046438308</v>
      </c>
      <c r="CA288" s="15">
        <f>AVERAGE([6]TOTAL_PEF!$G277:$G288)</f>
        <v>1496155.5833333333</v>
      </c>
      <c r="CE288" s="15">
        <f t="shared" si="109"/>
        <v>166743.58333333334</v>
      </c>
      <c r="CF288" s="15">
        <f>AVERAGE([6]TOTAL_PEF!$H277:$H288)</f>
        <v>167580.91666666666</v>
      </c>
    </row>
    <row r="289" spans="1:84">
      <c r="A289" s="2">
        <f t="shared" si="98"/>
        <v>2014</v>
      </c>
      <c r="B289" s="2">
        <f t="shared" si="99"/>
        <v>11</v>
      </c>
      <c r="C289" s="7">
        <f t="shared" si="110"/>
        <v>774</v>
      </c>
      <c r="D289" s="7">
        <f t="shared" si="110"/>
        <v>5135</v>
      </c>
      <c r="E289" s="7">
        <f t="shared" si="83"/>
        <v>10245</v>
      </c>
      <c r="G289" s="30">
        <f>'Billing Mo'!Y289</f>
        <v>1505715.3300766</v>
      </c>
      <c r="H289" s="30">
        <f>'Billing Mo'!Z289</f>
        <v>167981</v>
      </c>
      <c r="I289" s="30">
        <f>'Billing Mo'!AC289</f>
        <v>24457</v>
      </c>
      <c r="J289" s="163">
        <f t="shared" si="91"/>
        <v>2533674.3837512275</v>
      </c>
      <c r="K289" s="28">
        <f>'Cal Mo'!AE289+'Cal Mo'!AD289+'Billing Mo'!BM289-'Billing Mo'!BU289</f>
        <v>1165392.1347645617</v>
      </c>
      <c r="L289" s="28">
        <f>'Cal Mo'!AF289+'Billing Mo'!BQ289-'Billing Mo'!BY289</f>
        <v>862628.84688263317</v>
      </c>
      <c r="M289" s="31">
        <f t="shared" si="104"/>
        <v>253069</v>
      </c>
      <c r="N289" s="28">
        <f>'Cal Mo'!AH289</f>
        <v>91250</v>
      </c>
      <c r="O289" s="28">
        <f>'Cal Mo'!AI289</f>
        <v>161819</v>
      </c>
      <c r="P289" s="28">
        <f>'Cal Mo'!AJ289</f>
        <v>2016.32573828046</v>
      </c>
      <c r="Q289" s="28">
        <f>'Cal Mo'!AK289</f>
        <v>250568.076365752</v>
      </c>
      <c r="R289" s="25"/>
      <c r="S289" s="164"/>
      <c r="T289" s="38">
        <f t="shared" si="105"/>
        <v>774</v>
      </c>
      <c r="U289" s="145">
        <f>[6]TOTAL_PEF!T289</f>
        <v>910</v>
      </c>
      <c r="W289" s="38">
        <f t="shared" si="95"/>
        <v>5135</v>
      </c>
      <c r="X289" s="145">
        <f>[6]TOTAL_PEF!W289</f>
        <v>5603</v>
      </c>
      <c r="Z289" s="38">
        <f t="shared" si="96"/>
        <v>10245</v>
      </c>
      <c r="AA289" s="145">
        <f>[6]TOTAL_PEF!Z289</f>
        <v>11234</v>
      </c>
      <c r="AC289" s="7"/>
      <c r="AG289" s="15">
        <f t="shared" si="112"/>
        <v>18646635.066724397</v>
      </c>
      <c r="AH289" s="14">
        <f>[6]TOTAL_PEF!$AG289</f>
        <v>19642722.737399831</v>
      </c>
      <c r="AI289" s="15"/>
      <c r="AL289" s="25">
        <f t="shared" si="113"/>
        <v>11608400.82424661</v>
      </c>
      <c r="AM289" s="14">
        <f>[6]TOTAL_PEF!$AL289</f>
        <v>11852454.980510609</v>
      </c>
      <c r="AN289" s="15"/>
      <c r="AP289" s="25"/>
      <c r="AQ289" s="25">
        <f t="shared" si="114"/>
        <v>3120981.8840725757</v>
      </c>
      <c r="AR289" s="14">
        <f>[6]TOTAL_PEF!$AQ289</f>
        <v>3187165</v>
      </c>
      <c r="AV289" s="14">
        <f t="shared" si="106"/>
        <v>12468.441695827029</v>
      </c>
      <c r="AW289" s="14">
        <f>[6]TOTAL_PEF!$AV289</f>
        <v>13112.502159735957</v>
      </c>
      <c r="BA289" s="14">
        <f t="shared" si="107"/>
        <v>69543.933183775298</v>
      </c>
      <c r="BB289" s="14">
        <f>[6]TOTAL_PEF!$BA289</f>
        <v>70628.908932968232</v>
      </c>
      <c r="BC289" s="14"/>
      <c r="BF289" s="15">
        <f>SUM(TOTAL_PEF_C!O278:O289)</f>
        <v>2068018</v>
      </c>
      <c r="BG289" s="14">
        <f>[6]TOTAL_PEF!$BF289</f>
        <v>2085400</v>
      </c>
      <c r="BH289" s="14"/>
      <c r="BK289" s="15">
        <f>SUM('Billing Mo'!AH278:AH289)</f>
        <v>1078000</v>
      </c>
      <c r="BL289" s="14">
        <f>[6]TOTAL_PEF!$BK289</f>
        <v>1140657</v>
      </c>
      <c r="BM289" s="14"/>
      <c r="BP289" s="14">
        <f t="shared" si="111"/>
        <v>36546389.363776021</v>
      </c>
      <c r="BQ289" s="14">
        <f>[6]TOTAL_PEF!$BP289</f>
        <v>37933277.613443062</v>
      </c>
      <c r="BR289" s="14"/>
      <c r="BU289" s="14">
        <f t="shared" si="103"/>
        <v>128319.29463335974</v>
      </c>
      <c r="BV289" s="14">
        <f>[6]TOTAL_PEF!$BU289</f>
        <v>129752.51135665843</v>
      </c>
      <c r="BW289" s="14"/>
      <c r="BZ289" s="15">
        <f t="shared" si="108"/>
        <v>1495506.4571513459</v>
      </c>
      <c r="CA289" s="15">
        <f>AVERAGE([6]TOTAL_PEF!$G278:$G289)</f>
        <v>1498014.8333333333</v>
      </c>
      <c r="CE289" s="15">
        <f t="shared" si="109"/>
        <v>166921.83333333334</v>
      </c>
      <c r="CF289" s="15">
        <f>AVERAGE([6]TOTAL_PEF!$H278:$H289)</f>
        <v>167813.08333333334</v>
      </c>
    </row>
    <row r="290" spans="1:84">
      <c r="A290" s="2">
        <f t="shared" si="98"/>
        <v>2014</v>
      </c>
      <c r="B290" s="2">
        <f t="shared" si="99"/>
        <v>12</v>
      </c>
      <c r="C290" s="7">
        <f t="shared" si="110"/>
        <v>952</v>
      </c>
      <c r="D290" s="7">
        <f t="shared" si="110"/>
        <v>5183</v>
      </c>
      <c r="E290" s="7">
        <f t="shared" si="83"/>
        <v>9880</v>
      </c>
      <c r="G290" s="30">
        <f>'Billing Mo'!Y290</f>
        <v>1507758.95912638</v>
      </c>
      <c r="H290" s="30">
        <f>'Billing Mo'!Z290</f>
        <v>168202</v>
      </c>
      <c r="I290" s="30">
        <f>'Billing Mo'!AC290</f>
        <v>24420</v>
      </c>
      <c r="J290" s="163">
        <f t="shared" si="91"/>
        <v>2800280.044428343</v>
      </c>
      <c r="K290" s="28">
        <f>'Cal Mo'!AE290+'Cal Mo'!AD290+'Billing Mo'!BM290-'Billing Mo'!BU290</f>
        <v>1434836.2164263583</v>
      </c>
      <c r="L290" s="28">
        <f>'Cal Mo'!AF290+'Billing Mo'!BQ290-'Billing Mo'!BY290</f>
        <v>871819.13584083994</v>
      </c>
      <c r="M290" s="31">
        <f t="shared" si="104"/>
        <v>250315</v>
      </c>
      <c r="N290" s="28">
        <f>'Cal Mo'!AH290</f>
        <v>91250</v>
      </c>
      <c r="O290" s="28">
        <f>'Cal Mo'!AI290</f>
        <v>159065</v>
      </c>
      <c r="P290" s="28">
        <f>'Cal Mo'!AJ290</f>
        <v>2027.9863834759501</v>
      </c>
      <c r="Q290" s="28">
        <f>'Cal Mo'!AK290</f>
        <v>241281.70577766901</v>
      </c>
      <c r="R290" s="25"/>
      <c r="S290" s="164"/>
      <c r="T290" s="38">
        <f t="shared" si="105"/>
        <v>952</v>
      </c>
      <c r="U290" s="145">
        <f>[6]TOTAL_PEF!T290</f>
        <v>865</v>
      </c>
      <c r="W290" s="38">
        <f t="shared" si="95"/>
        <v>5183</v>
      </c>
      <c r="X290" s="145">
        <f>[6]TOTAL_PEF!W290</f>
        <v>5309</v>
      </c>
      <c r="Z290" s="38">
        <f t="shared" si="96"/>
        <v>9880</v>
      </c>
      <c r="AA290" s="145">
        <f>[6]TOTAL_PEF!Z290</f>
        <v>10077</v>
      </c>
      <c r="AC290" s="7"/>
      <c r="AG290" s="15">
        <f t="shared" si="112"/>
        <v>18680439.450192071</v>
      </c>
      <c r="AH290" s="14">
        <f>[6]TOTAL_PEF!$AG290</f>
        <v>19675829.3969763</v>
      </c>
      <c r="AI290" s="15"/>
      <c r="AL290" s="25">
        <f t="shared" si="113"/>
        <v>11614048.888192074</v>
      </c>
      <c r="AM290" s="14">
        <f>[6]TOTAL_PEF!$AL290</f>
        <v>11867785.307192072</v>
      </c>
      <c r="AN290" s="15"/>
      <c r="AP290" s="25"/>
      <c r="AQ290" s="25">
        <f t="shared" si="114"/>
        <v>3122398.3884246601</v>
      </c>
      <c r="AR290" s="14">
        <f>[6]TOTAL_PEF!$AQ290</f>
        <v>3193972</v>
      </c>
      <c r="AV290" s="14">
        <f t="shared" si="106"/>
        <v>12476.25021083265</v>
      </c>
      <c r="AW290" s="14">
        <f>[6]TOTAL_PEF!$AV290</f>
        <v>13118.102154745835</v>
      </c>
      <c r="BA290" s="14">
        <f t="shared" si="107"/>
        <v>69501.019141675861</v>
      </c>
      <c r="BB290" s="14">
        <f>[6]TOTAL_PEF!$BA290</f>
        <v>70620.52616571392</v>
      </c>
      <c r="BC290" s="14"/>
      <c r="BF290" s="15">
        <f>SUM(TOTAL_PEF_C!O279:O290)</f>
        <v>2062879</v>
      </c>
      <c r="BG290" s="14">
        <f>[6]TOTAL_PEF!$BF290</f>
        <v>2086838</v>
      </c>
      <c r="BH290" s="14"/>
      <c r="BK290" s="15">
        <f>SUM('Billing Mo'!AH279:AH290)</f>
        <v>1083000</v>
      </c>
      <c r="BL290" s="14">
        <f>[6]TOTAL_PEF!$BK290</f>
        <v>1136000</v>
      </c>
      <c r="BM290" s="14"/>
      <c r="BP290" s="14">
        <f t="shared" si="111"/>
        <v>36587093.207154758</v>
      </c>
      <c r="BQ290" s="14">
        <f>[6]TOTAL_PEF!$BP290</f>
        <v>37985297.484987862</v>
      </c>
      <c r="BR290" s="14"/>
      <c r="BU290" s="14">
        <f t="shared" si="103"/>
        <v>128291.38074743519</v>
      </c>
      <c r="BV290" s="14">
        <f>[6]TOTAL_PEF!$BU290</f>
        <v>129846.81681437515</v>
      </c>
      <c r="BW290" s="14"/>
      <c r="BZ290" s="15">
        <f t="shared" si="108"/>
        <v>1497279.9626904374</v>
      </c>
      <c r="CA290" s="15">
        <f>AVERAGE([6]TOTAL_PEF!$G279:$G290)</f>
        <v>1499899.0833333333</v>
      </c>
      <c r="CE290" s="15">
        <f t="shared" si="109"/>
        <v>167106.16666666666</v>
      </c>
      <c r="CF290" s="15">
        <f>AVERAGE([6]TOTAL_PEF!$H279:$H290)</f>
        <v>168050.08333333334</v>
      </c>
    </row>
    <row r="291" spans="1:84">
      <c r="A291" s="2">
        <f t="shared" si="98"/>
        <v>2015</v>
      </c>
      <c r="B291" s="2">
        <f t="shared" si="99"/>
        <v>1</v>
      </c>
      <c r="C291" s="7">
        <f t="shared" si="110"/>
        <v>1052</v>
      </c>
      <c r="D291" s="7">
        <f t="shared" si="110"/>
        <v>5206</v>
      </c>
      <c r="E291" s="7">
        <f t="shared" si="83"/>
        <v>9662</v>
      </c>
      <c r="G291" s="30">
        <f>'Billing Mo'!Y291</f>
        <v>1509801.2764886201</v>
      </c>
      <c r="H291" s="30">
        <f>'Billing Mo'!Z291</f>
        <v>168424</v>
      </c>
      <c r="I291" s="30">
        <f>'Billing Mo'!AC291</f>
        <v>24475</v>
      </c>
      <c r="J291" s="163">
        <f t="shared" si="91"/>
        <v>2959584.1124401065</v>
      </c>
      <c r="K291" s="28">
        <f>'Cal Mo'!AE291+'Cal Mo'!AD291+'Billing Mo'!BM291-'Billing Mo'!BU291</f>
        <v>1588644.9249150672</v>
      </c>
      <c r="L291" s="28">
        <f>'Cal Mo'!AF291+'Billing Mo'!BQ291-'Billing Mo'!BY291</f>
        <v>876795.00462254172</v>
      </c>
      <c r="M291" s="31">
        <f t="shared" si="104"/>
        <v>255652</v>
      </c>
      <c r="N291" s="28">
        <f>'Cal Mo'!AH291</f>
        <v>87807</v>
      </c>
      <c r="O291" s="28">
        <f>'Cal Mo'!AI291</f>
        <v>167845</v>
      </c>
      <c r="P291" s="28">
        <f>'Cal Mo'!AJ291</f>
        <v>2005.2588209400001</v>
      </c>
      <c r="Q291" s="28">
        <f>'Cal Mo'!AK291</f>
        <v>236486.92408155801</v>
      </c>
      <c r="R291" s="25"/>
      <c r="S291" s="164"/>
      <c r="T291" s="38">
        <f t="shared" si="105"/>
        <v>1052</v>
      </c>
      <c r="U291" s="145">
        <f>[6]TOTAL_PEF!T291</f>
        <v>1051</v>
      </c>
      <c r="W291" s="38">
        <f t="shared" si="95"/>
        <v>5206</v>
      </c>
      <c r="X291" s="145">
        <f>[6]TOTAL_PEF!W291</f>
        <v>5298</v>
      </c>
      <c r="Z291" s="38">
        <f t="shared" si="96"/>
        <v>9662</v>
      </c>
      <c r="AA291" s="145">
        <f>[6]TOTAL_PEF!Z291</f>
        <v>10193</v>
      </c>
      <c r="AC291" s="7"/>
      <c r="AG291" s="15">
        <f t="shared" si="112"/>
        <v>18711087.226490289</v>
      </c>
      <c r="AH291" s="14">
        <f>[6]TOTAL_PEF!$AG291</f>
        <v>19710770.582091529</v>
      </c>
      <c r="AI291" s="15"/>
      <c r="AL291" s="25">
        <f t="shared" si="113"/>
        <v>11624566.984701967</v>
      </c>
      <c r="AM291" s="14">
        <f>[6]TOTAL_PEF!$AL291</f>
        <v>11883138.736985726</v>
      </c>
      <c r="AN291" s="15"/>
      <c r="AP291" s="25"/>
      <c r="AQ291" s="25">
        <f t="shared" si="114"/>
        <v>3124298.9242924852</v>
      </c>
      <c r="AR291" s="14">
        <f>[6]TOTAL_PEF!$AQ291</f>
        <v>3201054</v>
      </c>
      <c r="AV291" s="14">
        <f t="shared" si="106"/>
        <v>12481.559879323537</v>
      </c>
      <c r="AW291" s="14">
        <f>[6]TOTAL_PEF!$AV291</f>
        <v>13124.709383844638</v>
      </c>
      <c r="BA291" s="14">
        <f t="shared" si="107"/>
        <v>69484.922613041039</v>
      </c>
      <c r="BB291" s="14">
        <f>[6]TOTAL_PEF!$BA291</f>
        <v>70610.276312453469</v>
      </c>
      <c r="BC291" s="14"/>
      <c r="BF291" s="15">
        <f>SUM(TOTAL_PEF_C!O280:O291)</f>
        <v>2058127</v>
      </c>
      <c r="BG291" s="14">
        <f>[6]TOTAL_PEF!$BF291</f>
        <v>2087684</v>
      </c>
      <c r="BH291" s="14"/>
      <c r="BK291" s="15">
        <f>SUM('Billing Mo'!AH280:AH291)</f>
        <v>1083557</v>
      </c>
      <c r="BL291" s="14">
        <f>[6]TOTAL_PEF!$BK291</f>
        <v>1137142</v>
      </c>
      <c r="BM291" s="14"/>
      <c r="BP291" s="14">
        <f t="shared" si="111"/>
        <v>36625938.507444218</v>
      </c>
      <c r="BQ291" s="14">
        <f>[6]TOTAL_PEF!$BP291</f>
        <v>38044655.750873938</v>
      </c>
      <c r="BR291" s="14"/>
      <c r="BU291" s="14">
        <f t="shared" si="103"/>
        <v>128283.81752753528</v>
      </c>
      <c r="BV291" s="14">
        <f>[6]TOTAL_PEF!$BU291</f>
        <v>129948.50456192342</v>
      </c>
      <c r="BW291" s="14"/>
      <c r="BZ291" s="15">
        <f t="shared" si="108"/>
        <v>1499098.4626437873</v>
      </c>
      <c r="CA291" s="15">
        <f>AVERAGE([6]TOTAL_PEF!$G280:$G291)</f>
        <v>1501806.25</v>
      </c>
      <c r="CE291" s="15">
        <f t="shared" si="109"/>
        <v>167296.25</v>
      </c>
      <c r="CF291" s="15">
        <f>AVERAGE([6]TOTAL_PEF!$H280:$H291)</f>
        <v>168291.91666666666</v>
      </c>
    </row>
    <row r="292" spans="1:84">
      <c r="A292" s="2">
        <f t="shared" si="98"/>
        <v>2015</v>
      </c>
      <c r="B292" s="2">
        <f t="shared" si="99"/>
        <v>2</v>
      </c>
      <c r="C292" s="7">
        <f t="shared" si="110"/>
        <v>848</v>
      </c>
      <c r="D292" s="7">
        <f t="shared" si="110"/>
        <v>4694</v>
      </c>
      <c r="E292" s="7">
        <f t="shared" si="83"/>
        <v>9677</v>
      </c>
      <c r="G292" s="30">
        <f>'Billing Mo'!Y292</f>
        <v>1511842.26190074</v>
      </c>
      <c r="H292" s="30">
        <f>'Billing Mo'!Z292</f>
        <v>168645</v>
      </c>
      <c r="I292" s="30">
        <f>'Billing Mo'!AC292</f>
        <v>24492</v>
      </c>
      <c r="J292" s="163">
        <f t="shared" si="91"/>
        <v>2553758.5730657536</v>
      </c>
      <c r="K292" s="28">
        <f>'Cal Mo'!AE292+'Cal Mo'!AD292+'Billing Mo'!BM292-'Billing Mo'!BU292</f>
        <v>1281641.2713252017</v>
      </c>
      <c r="L292" s="28">
        <f>'Cal Mo'!AF292+'Billing Mo'!BQ292-'Billing Mo'!BY292</f>
        <v>791575.04438315763</v>
      </c>
      <c r="M292" s="31">
        <f t="shared" si="104"/>
        <v>241522</v>
      </c>
      <c r="N292" s="28">
        <f>'Cal Mo'!AH292</f>
        <v>88825</v>
      </c>
      <c r="O292" s="28">
        <f>'Cal Mo'!AI292</f>
        <v>152697</v>
      </c>
      <c r="P292" s="28">
        <f>'Cal Mo'!AJ292</f>
        <v>2006.48706463341</v>
      </c>
      <c r="Q292" s="28">
        <f>'Cal Mo'!AK292</f>
        <v>237013.77029276101</v>
      </c>
      <c r="R292" s="25"/>
      <c r="S292" s="164"/>
      <c r="T292" s="38">
        <f t="shared" si="105"/>
        <v>848</v>
      </c>
      <c r="U292" s="145">
        <f>[6]TOTAL_PEF!T292</f>
        <v>971</v>
      </c>
      <c r="W292" s="38">
        <f t="shared" si="95"/>
        <v>4694</v>
      </c>
      <c r="X292" s="145">
        <f>[6]TOTAL_PEF!W292</f>
        <v>4979</v>
      </c>
      <c r="Z292" s="38">
        <f t="shared" si="96"/>
        <v>9677</v>
      </c>
      <c r="AA292" s="145">
        <f>[6]TOTAL_PEF!Z292</f>
        <v>9807</v>
      </c>
      <c r="AC292" s="7"/>
      <c r="AG292" s="15">
        <f t="shared" si="112"/>
        <v>18742650.5607697</v>
      </c>
      <c r="AH292" s="14">
        <f>[6]TOTAL_PEF!$AG292</f>
        <v>19742407.955174997</v>
      </c>
      <c r="AI292" s="15"/>
      <c r="AL292" s="25">
        <f t="shared" si="113"/>
        <v>11634759.791176504</v>
      </c>
      <c r="AM292" s="14">
        <f>[6]TOTAL_PEF!$AL292</f>
        <v>11898767.487972559</v>
      </c>
      <c r="AN292" s="15"/>
      <c r="AP292" s="25"/>
      <c r="AQ292" s="25">
        <f t="shared" si="114"/>
        <v>3126201.7900484116</v>
      </c>
      <c r="AR292" s="14">
        <f>[6]TOTAL_PEF!$AQ292</f>
        <v>3207880</v>
      </c>
      <c r="AV292" s="14">
        <f t="shared" si="106"/>
        <v>12487.119565388304</v>
      </c>
      <c r="AW292" s="14">
        <f>[6]TOTAL_PEF!$AV292</f>
        <v>13128.931768588571</v>
      </c>
      <c r="BA292" s="14">
        <f t="shared" si="107"/>
        <v>69464.777562900228</v>
      </c>
      <c r="BB292" s="14">
        <f>[6]TOTAL_PEF!$BA292</f>
        <v>70599.769516168773</v>
      </c>
      <c r="BC292" s="14"/>
      <c r="BF292" s="15">
        <f>SUM(TOTAL_PEF_C!O281:O292)</f>
        <v>2053610</v>
      </c>
      <c r="BG292" s="14">
        <f>[6]TOTAL_PEF!$BF292</f>
        <v>2088017</v>
      </c>
      <c r="BH292" s="14"/>
      <c r="BK292" s="15">
        <f>SUM('Billing Mo'!AH281:AH292)</f>
        <v>1085132</v>
      </c>
      <c r="BL292" s="14">
        <f>[6]TOTAL_PEF!$BK292</f>
        <v>1138265</v>
      </c>
      <c r="BM292" s="14"/>
      <c r="BP292" s="14">
        <f t="shared" si="111"/>
        <v>36666629.405567609</v>
      </c>
      <c r="BQ292" s="14">
        <f>[6]TOTAL_PEF!$BP292</f>
        <v>38100196.085638113</v>
      </c>
      <c r="BR292" s="14"/>
      <c r="BU292" s="14">
        <f t="shared" si="103"/>
        <v>128277.2372544211</v>
      </c>
      <c r="BV292" s="14">
        <f>[6]TOTAL_PEF!$BU292</f>
        <v>130036.44913167293</v>
      </c>
      <c r="BW292" s="14"/>
      <c r="BZ292" s="15">
        <f t="shared" si="108"/>
        <v>1500958.6848772094</v>
      </c>
      <c r="CA292" s="15">
        <f>AVERAGE([6]TOTAL_PEF!$G281:$G292)</f>
        <v>1503733</v>
      </c>
      <c r="CE292" s="15">
        <f t="shared" si="109"/>
        <v>167491.5</v>
      </c>
      <c r="CF292" s="15">
        <f>AVERAGE([6]TOTAL_PEF!$H281:$H292)</f>
        <v>168538.33333333334</v>
      </c>
    </row>
    <row r="293" spans="1:84">
      <c r="A293" s="2">
        <f t="shared" si="98"/>
        <v>2015</v>
      </c>
      <c r="B293" s="2">
        <f t="shared" si="99"/>
        <v>3</v>
      </c>
      <c r="C293" s="7">
        <f t="shared" si="110"/>
        <v>846</v>
      </c>
      <c r="D293" s="7">
        <f t="shared" si="110"/>
        <v>5371</v>
      </c>
      <c r="E293" s="7">
        <f t="shared" si="83"/>
        <v>9834</v>
      </c>
      <c r="G293" s="30">
        <f>'Billing Mo'!Y293</f>
        <v>1513882.01265442</v>
      </c>
      <c r="H293" s="30">
        <f>'Billing Mo'!Z293</f>
        <v>168865</v>
      </c>
      <c r="I293" s="30">
        <f>'Billing Mo'!AC293</f>
        <v>24494</v>
      </c>
      <c r="J293" s="163">
        <f t="shared" si="91"/>
        <v>2699100.258650546</v>
      </c>
      <c r="K293" s="28">
        <f>'Cal Mo'!AE293+'Cal Mo'!AD293+'Billing Mo'!BM293-'Billing Mo'!BU293</f>
        <v>1280189.4079569965</v>
      </c>
      <c r="L293" s="28">
        <f>'Cal Mo'!AF293+'Billing Mo'!BQ293-'Billing Mo'!BY293</f>
        <v>906955.67607557203</v>
      </c>
      <c r="M293" s="31">
        <f t="shared" si="104"/>
        <v>269072</v>
      </c>
      <c r="N293" s="28">
        <f>'Cal Mo'!AH293</f>
        <v>90152</v>
      </c>
      <c r="O293" s="28">
        <f>'Cal Mo'!AI293</f>
        <v>178920</v>
      </c>
      <c r="P293" s="28">
        <f>'Cal Mo'!AJ293</f>
        <v>2017.6604339287101</v>
      </c>
      <c r="Q293" s="28">
        <f>'Cal Mo'!AK293</f>
        <v>240865.51418404901</v>
      </c>
      <c r="R293" s="25"/>
      <c r="S293" s="164"/>
      <c r="T293" s="38">
        <f t="shared" si="105"/>
        <v>846</v>
      </c>
      <c r="U293" s="145">
        <f>[6]TOTAL_PEF!T293</f>
        <v>859</v>
      </c>
      <c r="W293" s="38">
        <f t="shared" si="95"/>
        <v>5371</v>
      </c>
      <c r="X293" s="145">
        <f>[6]TOTAL_PEF!W293</f>
        <v>5057</v>
      </c>
      <c r="Z293" s="38">
        <f t="shared" si="96"/>
        <v>9834</v>
      </c>
      <c r="AA293" s="145">
        <f>[6]TOTAL_PEF!Z293</f>
        <v>9875</v>
      </c>
      <c r="AC293" s="7"/>
      <c r="AG293" s="15">
        <f t="shared" si="112"/>
        <v>18773691.395116344</v>
      </c>
      <c r="AH293" s="14">
        <f>[6]TOTAL_PEF!$AG293</f>
        <v>19769092.072735444</v>
      </c>
      <c r="AI293" s="15"/>
      <c r="AL293" s="25">
        <f t="shared" si="113"/>
        <v>11648283.959332591</v>
      </c>
      <c r="AM293" s="14">
        <f>[6]TOTAL_PEF!$AL293</f>
        <v>11914541.474298486</v>
      </c>
      <c r="AN293" s="15"/>
      <c r="AP293" s="25"/>
      <c r="AQ293" s="25">
        <f t="shared" si="114"/>
        <v>3128106.3105241745</v>
      </c>
      <c r="AR293" s="14">
        <f>[6]TOTAL_PEF!$AQ293</f>
        <v>3214843</v>
      </c>
      <c r="AV293" s="14">
        <f t="shared" si="106"/>
        <v>12491.992496586867</v>
      </c>
      <c r="AW293" s="14">
        <f>[6]TOTAL_PEF!$AV293</f>
        <v>13129.706798633844</v>
      </c>
      <c r="BA293" s="14">
        <f t="shared" si="107"/>
        <v>69462.578361649765</v>
      </c>
      <c r="BB293" s="14">
        <f>[6]TOTAL_PEF!$BA293</f>
        <v>70588.411310370313</v>
      </c>
      <c r="BC293" s="14"/>
      <c r="BF293" s="15">
        <f>SUM(TOTAL_PEF_C!O282:O293)</f>
        <v>2049199</v>
      </c>
      <c r="BG293" s="14">
        <f>[6]TOTAL_PEF!$BF293</f>
        <v>2087774</v>
      </c>
      <c r="BH293" s="14"/>
      <c r="BK293" s="15">
        <f>SUM('Billing Mo'!AH282:AH293)</f>
        <v>1088034</v>
      </c>
      <c r="BL293" s="14">
        <f>[6]TOTAL_PEF!$BK293</f>
        <v>1139412</v>
      </c>
      <c r="BM293" s="14"/>
      <c r="BP293" s="14">
        <f t="shared" si="111"/>
        <v>36711563.820159629</v>
      </c>
      <c r="BQ293" s="14">
        <f>[6]TOTAL_PEF!$BP293</f>
        <v>38150512.153421074</v>
      </c>
      <c r="BR293" s="14"/>
      <c r="BU293" s="14">
        <f t="shared" si="103"/>
        <v>128272.04849093451</v>
      </c>
      <c r="BV293" s="14">
        <f>[6]TOTAL_PEF!$BU293</f>
        <v>130126.17255883456</v>
      </c>
      <c r="BW293" s="14"/>
      <c r="BZ293" s="15">
        <f t="shared" si="108"/>
        <v>1502858.042881934</v>
      </c>
      <c r="CA293" s="15">
        <f>AVERAGE([6]TOTAL_PEF!$G282:$G293)</f>
        <v>1505676.5833333333</v>
      </c>
      <c r="CE293" s="15">
        <f t="shared" si="109"/>
        <v>167691.5</v>
      </c>
      <c r="CF293" s="15">
        <f>AVERAGE([6]TOTAL_PEF!$H282:$H293)</f>
        <v>168788.91666666666</v>
      </c>
    </row>
    <row r="294" spans="1:84">
      <c r="A294" s="2">
        <f t="shared" si="98"/>
        <v>2015</v>
      </c>
      <c r="B294" s="2">
        <f t="shared" si="99"/>
        <v>4</v>
      </c>
      <c r="C294" s="7">
        <f t="shared" si="110"/>
        <v>865</v>
      </c>
      <c r="D294" s="7">
        <f t="shared" si="110"/>
        <v>5488</v>
      </c>
      <c r="E294" s="7">
        <f t="shared" si="83"/>
        <v>10197</v>
      </c>
      <c r="G294" s="30">
        <f>'Billing Mo'!Y294</f>
        <v>1515920.68934495</v>
      </c>
      <c r="H294" s="30">
        <f>'Billing Mo'!Z294</f>
        <v>169086</v>
      </c>
      <c r="I294" s="30">
        <f>'Billing Mo'!AC294</f>
        <v>24466</v>
      </c>
      <c r="J294" s="163">
        <f t="shared" si="91"/>
        <v>2755937.2547377776</v>
      </c>
      <c r="K294" s="28">
        <f>'Cal Mo'!AE294+'Cal Mo'!AD294+'Billing Mo'!BM294-'Billing Mo'!BU294</f>
        <v>1311186.4320759501</v>
      </c>
      <c r="L294" s="28">
        <f>'Cal Mo'!AF294+'Billing Mo'!BQ294-'Billing Mo'!BY294</f>
        <v>927992.85955430195</v>
      </c>
      <c r="M294" s="31">
        <f t="shared" si="104"/>
        <v>265271</v>
      </c>
      <c r="N294" s="28">
        <f>'Cal Mo'!AH294</f>
        <v>95200</v>
      </c>
      <c r="O294" s="28">
        <f>'Cal Mo'!AI294</f>
        <v>170071</v>
      </c>
      <c r="P294" s="28">
        <f>'Cal Mo'!AJ294</f>
        <v>1995.7833373083899</v>
      </c>
      <c r="Q294" s="28">
        <f>'Cal Mo'!AK294</f>
        <v>249491.17977021699</v>
      </c>
      <c r="R294" s="25"/>
      <c r="S294" s="164"/>
      <c r="T294" s="38">
        <f t="shared" si="105"/>
        <v>865</v>
      </c>
      <c r="U294" s="145">
        <f>[6]TOTAL_PEF!T294</f>
        <v>870</v>
      </c>
      <c r="W294" s="38">
        <f t="shared" si="95"/>
        <v>5488</v>
      </c>
      <c r="X294" s="145">
        <f>[6]TOTAL_PEF!W294</f>
        <v>5463</v>
      </c>
      <c r="Z294" s="38">
        <f t="shared" si="96"/>
        <v>10197</v>
      </c>
      <c r="AA294" s="145">
        <f>[6]TOTAL_PEF!Z294</f>
        <v>10279</v>
      </c>
      <c r="AC294" s="7"/>
      <c r="AG294" s="15">
        <f t="shared" si="112"/>
        <v>18802719.337433558</v>
      </c>
      <c r="AH294" s="14">
        <f>[6]TOTAL_PEF!$AG294</f>
        <v>19793567.970341295</v>
      </c>
      <c r="AI294" s="15"/>
      <c r="AL294" s="25">
        <f t="shared" si="113"/>
        <v>11662853.847970413</v>
      </c>
      <c r="AM294" s="14">
        <f>[6]TOTAL_PEF!$AL294</f>
        <v>11930127.293446247</v>
      </c>
      <c r="AN294" s="15"/>
      <c r="AP294" s="25"/>
      <c r="AQ294" s="25">
        <f t="shared" si="114"/>
        <v>3130012.9532315391</v>
      </c>
      <c r="AR294" s="14">
        <f>[6]TOTAL_PEF!$AQ294</f>
        <v>3221815</v>
      </c>
      <c r="AV294" s="14">
        <f t="shared" si="106"/>
        <v>12495.206722402309</v>
      </c>
      <c r="AW294" s="14">
        <f>[6]TOTAL_PEF!$AV294</f>
        <v>13128.901915911216</v>
      </c>
      <c r="BA294" s="14">
        <f t="shared" si="107"/>
        <v>69464.75108382816</v>
      </c>
      <c r="BB294" s="14">
        <f>[6]TOTAL_PEF!$BA294</f>
        <v>70574.407989944855</v>
      </c>
      <c r="BC294" s="14"/>
      <c r="BF294" s="15">
        <f>SUM(TOTAL_PEF_C!O283:O294)</f>
        <v>2044984</v>
      </c>
      <c r="BG294" s="14">
        <f>[6]TOTAL_PEF!$BF294</f>
        <v>2087600</v>
      </c>
      <c r="BH294" s="14"/>
      <c r="BK294" s="15">
        <f>SUM('Billing Mo'!AH283:AH294)</f>
        <v>1091984</v>
      </c>
      <c r="BL294" s="14">
        <f>[6]TOTAL_PEF!$BK294</f>
        <v>1140621</v>
      </c>
      <c r="BM294" s="14"/>
      <c r="BP294" s="14">
        <f t="shared" si="111"/>
        <v>36756777.185435548</v>
      </c>
      <c r="BQ294" s="14">
        <f>[6]TOTAL_PEF!$BP294</f>
        <v>38198570.501164436</v>
      </c>
      <c r="BR294" s="14"/>
      <c r="BU294" s="14">
        <f t="shared" si="103"/>
        <v>128267.82949184318</v>
      </c>
      <c r="BV294" s="14">
        <f>[6]TOTAL_PEF!$BU294</f>
        <v>130212.48648594033</v>
      </c>
      <c r="BW294" s="14"/>
      <c r="BZ294" s="15">
        <f t="shared" si="108"/>
        <v>1504794.5788461976</v>
      </c>
      <c r="CA294" s="15">
        <f>AVERAGE([6]TOTAL_PEF!$G283:$G294)</f>
        <v>1507633.1666666667</v>
      </c>
      <c r="CE294" s="15">
        <f t="shared" si="109"/>
        <v>167896</v>
      </c>
      <c r="CF294" s="15">
        <f>AVERAGE([6]TOTAL_PEF!$H283:$H294)</f>
        <v>169043.25</v>
      </c>
    </row>
    <row r="295" spans="1:84">
      <c r="A295" s="2">
        <f t="shared" si="98"/>
        <v>2015</v>
      </c>
      <c r="B295" s="2">
        <f t="shared" si="99"/>
        <v>5</v>
      </c>
      <c r="C295" s="7">
        <f t="shared" si="110"/>
        <v>1119</v>
      </c>
      <c r="D295" s="7">
        <f t="shared" si="110"/>
        <v>6264</v>
      </c>
      <c r="E295" s="7">
        <f t="shared" ref="E295:E358" si="115">ROUND(Q295/I295*1000,0)</f>
        <v>11281</v>
      </c>
      <c r="G295" s="30">
        <f>'Billing Mo'!Y295</f>
        <v>1517958.4777548499</v>
      </c>
      <c r="H295" s="30">
        <f>'Billing Mo'!Z295</f>
        <v>169306</v>
      </c>
      <c r="I295" s="30">
        <f>'Billing Mo'!AC295</f>
        <v>24513</v>
      </c>
      <c r="J295" s="163">
        <f t="shared" si="91"/>
        <v>3314109.916939137</v>
      </c>
      <c r="K295" s="28">
        <f>'Cal Mo'!AE295+'Cal Mo'!AD295+'Billing Mo'!BM295-'Billing Mo'!BU295</f>
        <v>1698845.0403140625</v>
      </c>
      <c r="L295" s="28">
        <f>'Cal Mo'!AF295+'Billing Mo'!BQ295-'Billing Mo'!BY295</f>
        <v>1060449.8286627021</v>
      </c>
      <c r="M295" s="31">
        <f t="shared" si="104"/>
        <v>276291</v>
      </c>
      <c r="N295" s="28">
        <f>'Cal Mo'!AH295</f>
        <v>97432</v>
      </c>
      <c r="O295" s="28">
        <f>'Cal Mo'!AI295</f>
        <v>178859</v>
      </c>
      <c r="P295" s="28">
        <f>'Cal Mo'!AJ295</f>
        <v>1995.93333730839</v>
      </c>
      <c r="Q295" s="28">
        <f>'Cal Mo'!AK295</f>
        <v>276528.11462506402</v>
      </c>
      <c r="R295" s="25"/>
      <c r="S295" s="164"/>
      <c r="T295" s="38">
        <f t="shared" si="105"/>
        <v>1119</v>
      </c>
      <c r="U295" s="145">
        <f>[6]TOTAL_PEF!T295</f>
        <v>995</v>
      </c>
      <c r="W295" s="38">
        <f t="shared" si="95"/>
        <v>6264</v>
      </c>
      <c r="X295" s="145">
        <f>[6]TOTAL_PEF!W295</f>
        <v>5938</v>
      </c>
      <c r="Z295" s="38">
        <f t="shared" si="96"/>
        <v>11281</v>
      </c>
      <c r="AA295" s="145">
        <f>[6]TOTAL_PEF!Z295</f>
        <v>10814</v>
      </c>
      <c r="AC295" s="7"/>
      <c r="AG295" s="15">
        <f t="shared" si="112"/>
        <v>18826988.225394391</v>
      </c>
      <c r="AH295" s="14">
        <f>[6]TOTAL_PEF!$AG295</f>
        <v>19818044.733052891</v>
      </c>
      <c r="AI295" s="15"/>
      <c r="AL295" s="25">
        <f t="shared" si="113"/>
        <v>11680572.29288579</v>
      </c>
      <c r="AM295" s="14">
        <f>[6]TOTAL_PEF!$AL295</f>
        <v>11945387.713750618</v>
      </c>
      <c r="AN295" s="15"/>
      <c r="AP295" s="25"/>
      <c r="AQ295" s="25">
        <f t="shared" si="114"/>
        <v>3131921.8581553213</v>
      </c>
      <c r="AR295" s="14">
        <f>[6]TOTAL_PEF!$AQ295</f>
        <v>3228799</v>
      </c>
      <c r="AV295" s="14">
        <f t="shared" si="106"/>
        <v>12494.95758620899</v>
      </c>
      <c r="AW295" s="14">
        <f>[6]TOTAL_PEF!$AV295</f>
        <v>13128.014177966879</v>
      </c>
      <c r="BA295" s="14">
        <f t="shared" si="107"/>
        <v>69483.891995233862</v>
      </c>
      <c r="BB295" s="14">
        <f>[6]TOTAL_PEF!$BA295</f>
        <v>70557.066018482554</v>
      </c>
      <c r="BC295" s="14"/>
      <c r="BF295" s="15">
        <f>SUM(TOTAL_PEF_C!O284:O295)</f>
        <v>2042367</v>
      </c>
      <c r="BG295" s="14">
        <f>[6]TOTAL_PEF!$BF295</f>
        <v>2087488</v>
      </c>
      <c r="BH295" s="14"/>
      <c r="BK295" s="15">
        <f>SUM('Billing Mo'!AH284:AH295)</f>
        <v>1098166</v>
      </c>
      <c r="BL295" s="14">
        <f>[6]TOTAL_PEF!$BK295</f>
        <v>1141879</v>
      </c>
      <c r="BM295" s="14"/>
      <c r="BP295" s="14">
        <f t="shared" si="111"/>
        <v>36804212.314849049</v>
      </c>
      <c r="BQ295" s="14">
        <f>[6]TOTAL_PEF!$BP295</f>
        <v>38246426.09928789</v>
      </c>
      <c r="BR295" s="14"/>
      <c r="BU295" s="14">
        <f t="shared" si="103"/>
        <v>128264.58403704919</v>
      </c>
      <c r="BV295" s="14">
        <f>[6]TOTAL_PEF!$BU295</f>
        <v>130295.52035027425</v>
      </c>
      <c r="BW295" s="14"/>
      <c r="BZ295" s="15">
        <f t="shared" si="108"/>
        <v>1506766.8773981456</v>
      </c>
      <c r="CA295" s="15">
        <f>AVERAGE([6]TOTAL_PEF!$G284:$G295)</f>
        <v>1509599.5833333333</v>
      </c>
      <c r="CE295" s="15">
        <f t="shared" si="109"/>
        <v>168104.75</v>
      </c>
      <c r="CF295" s="15">
        <f>AVERAGE([6]TOTAL_PEF!$H284:$H295)</f>
        <v>169301.08333333334</v>
      </c>
    </row>
    <row r="296" spans="1:84">
      <c r="A296" s="2">
        <f t="shared" si="98"/>
        <v>2015</v>
      </c>
      <c r="B296" s="2">
        <f t="shared" si="99"/>
        <v>6</v>
      </c>
      <c r="C296" s="7">
        <f t="shared" si="110"/>
        <v>1219</v>
      </c>
      <c r="D296" s="7">
        <f t="shared" si="110"/>
        <v>6404</v>
      </c>
      <c r="E296" s="7">
        <f t="shared" si="115"/>
        <v>11447</v>
      </c>
      <c r="G296" s="30">
        <f>'Billing Mo'!Y296</f>
        <v>1519995.5636603599</v>
      </c>
      <c r="H296" s="30">
        <f>'Billing Mo'!Z296</f>
        <v>169526</v>
      </c>
      <c r="I296" s="30">
        <f>'Billing Mo'!AC296</f>
        <v>24475</v>
      </c>
      <c r="J296" s="163">
        <f t="shared" si="91"/>
        <v>3489212.4701659055</v>
      </c>
      <c r="K296" s="28">
        <f>'Cal Mo'!AE296+'Cal Mo'!AD296+'Billing Mo'!BM296-'Billing Mo'!BU296</f>
        <v>1853369.5925276508</v>
      </c>
      <c r="L296" s="28">
        <f>'Cal Mo'!AF296+'Billing Mo'!BQ296-'Billing Mo'!BY296</f>
        <v>1085625.7502336514</v>
      </c>
      <c r="M296" s="31">
        <f t="shared" si="104"/>
        <v>268046</v>
      </c>
      <c r="N296" s="28">
        <f>'Cal Mo'!AH296</f>
        <v>101549</v>
      </c>
      <c r="O296" s="28">
        <f>'Cal Mo'!AI296</f>
        <v>166497</v>
      </c>
      <c r="P296" s="28">
        <f>'Cal Mo'!AJ296</f>
        <v>2005.7005148431499</v>
      </c>
      <c r="Q296" s="28">
        <f>'Cal Mo'!AK296</f>
        <v>280165.42688976001</v>
      </c>
      <c r="R296" s="25"/>
      <c r="S296" s="164"/>
      <c r="T296" s="38">
        <f t="shared" si="105"/>
        <v>1219</v>
      </c>
      <c r="U296" s="145">
        <f>[6]TOTAL_PEF!T296</f>
        <v>1244</v>
      </c>
      <c r="W296" s="38">
        <f t="shared" si="95"/>
        <v>6404</v>
      </c>
      <c r="X296" s="145">
        <f>[6]TOTAL_PEF!W296</f>
        <v>6510</v>
      </c>
      <c r="Z296" s="38">
        <f t="shared" si="96"/>
        <v>11447</v>
      </c>
      <c r="AA296" s="145">
        <f>[6]TOTAL_PEF!Z296</f>
        <v>11533</v>
      </c>
      <c r="AC296" s="7"/>
      <c r="AG296" s="15">
        <f t="shared" si="112"/>
        <v>18849329.706261106</v>
      </c>
      <c r="AH296" s="14">
        <f>[6]TOTAL_PEF!$AG296</f>
        <v>19844339.872365706</v>
      </c>
      <c r="AI296" s="15"/>
      <c r="AL296" s="25">
        <f t="shared" si="113"/>
        <v>11699036.319619285</v>
      </c>
      <c r="AM296" s="14">
        <f>[6]TOTAL_PEF!$AL296</f>
        <v>11960438.774304355</v>
      </c>
      <c r="AN296" s="15"/>
      <c r="AP296" s="25"/>
      <c r="AQ296" s="25">
        <f t="shared" si="114"/>
        <v>3133832.6882360349</v>
      </c>
      <c r="AR296" s="14">
        <f>[6]TOTAL_PEF!$AQ296</f>
        <v>3235789</v>
      </c>
      <c r="AV296" s="14">
        <f t="shared" si="106"/>
        <v>12493.143504503154</v>
      </c>
      <c r="AW296" s="14">
        <f>[6]TOTAL_PEF!$AV296</f>
        <v>13128.275994958034</v>
      </c>
      <c r="BA296" s="14">
        <f t="shared" si="107"/>
        <v>69505.728919899644</v>
      </c>
      <c r="BB296" s="14">
        <f>[6]TOTAL_PEF!$BA296</f>
        <v>70537.259375947178</v>
      </c>
      <c r="BC296" s="14"/>
      <c r="BF296" s="15">
        <f>SUM(TOTAL_PEF_C!O285:O296)</f>
        <v>2041336</v>
      </c>
      <c r="BG296" s="14">
        <f>[6]TOTAL_PEF!$BF296</f>
        <v>2087414</v>
      </c>
      <c r="BH296" s="14"/>
      <c r="BK296" s="15">
        <f>SUM('Billing Mo'!AH285:AH296)</f>
        <v>1108465</v>
      </c>
      <c r="BL296" s="14">
        <f>[6]TOTAL_PEF!$BK296</f>
        <v>1143073</v>
      </c>
      <c r="BM296" s="14"/>
      <c r="BP296" s="14">
        <f t="shared" si="111"/>
        <v>36856170.54414349</v>
      </c>
      <c r="BQ296" s="14">
        <f>[6]TOTAL_PEF!$BP296</f>
        <v>38295869.28930638</v>
      </c>
      <c r="BR296" s="14"/>
      <c r="BU296" s="14">
        <f t="shared" si="103"/>
        <v>128262.29641206708</v>
      </c>
      <c r="BV296" s="14">
        <f>[6]TOTAL_PEF!$BU296</f>
        <v>130375.47846407995</v>
      </c>
      <c r="BW296" s="14"/>
      <c r="BZ296" s="15">
        <f t="shared" si="108"/>
        <v>1508773.9686546356</v>
      </c>
      <c r="CA296" s="15">
        <f>AVERAGE([6]TOTAL_PEF!$G285:$G296)</f>
        <v>1511572.4166666667</v>
      </c>
      <c r="CE296" s="15">
        <f t="shared" si="109"/>
        <v>168317.58333333334</v>
      </c>
      <c r="CF296" s="15">
        <f>AVERAGE([6]TOTAL_PEF!$H285:$H296)</f>
        <v>169562</v>
      </c>
    </row>
    <row r="297" spans="1:84">
      <c r="A297" s="2">
        <f t="shared" si="98"/>
        <v>2015</v>
      </c>
      <c r="B297" s="2">
        <f t="shared" si="99"/>
        <v>7</v>
      </c>
      <c r="C297" s="7">
        <f t="shared" si="110"/>
        <v>1299</v>
      </c>
      <c r="D297" s="7">
        <f t="shared" si="110"/>
        <v>6730</v>
      </c>
      <c r="E297" s="7">
        <f t="shared" si="115"/>
        <v>11260</v>
      </c>
      <c r="G297" s="30">
        <f>'Billing Mo'!Y297</f>
        <v>1522032.1175496201</v>
      </c>
      <c r="H297" s="30">
        <f>'Billing Mo'!Z297</f>
        <v>169747</v>
      </c>
      <c r="I297" s="30">
        <f>'Billing Mo'!AC297</f>
        <v>24460</v>
      </c>
      <c r="J297" s="163">
        <f t="shared" si="91"/>
        <v>3670420.4428279665</v>
      </c>
      <c r="K297" s="28">
        <f>'Cal Mo'!AE297+'Cal Mo'!AD297+'Billing Mo'!BM297-'Billing Mo'!BU297</f>
        <v>1976713.4517094542</v>
      </c>
      <c r="L297" s="28">
        <f>'Cal Mo'!AF297+'Billing Mo'!BQ297-'Billing Mo'!BY297</f>
        <v>1142431.2735953629</v>
      </c>
      <c r="M297" s="31">
        <f t="shared" si="104"/>
        <v>273843</v>
      </c>
      <c r="N297" s="28">
        <f>'Cal Mo'!AH297</f>
        <v>98652</v>
      </c>
      <c r="O297" s="28">
        <f>'Cal Mo'!AI297</f>
        <v>175191</v>
      </c>
      <c r="P297" s="28">
        <f>'Cal Mo'!AJ297</f>
        <v>2008.82897377838</v>
      </c>
      <c r="Q297" s="28">
        <f>'Cal Mo'!AK297</f>
        <v>275423.88854937098</v>
      </c>
      <c r="R297" s="25"/>
      <c r="T297" s="38">
        <f t="shared" si="105"/>
        <v>1299</v>
      </c>
      <c r="U297" s="145">
        <f>[6]TOTAL_PEF!T297</f>
        <v>1368</v>
      </c>
      <c r="W297" s="38">
        <f t="shared" si="95"/>
        <v>6730</v>
      </c>
      <c r="X297" s="145">
        <f>[6]TOTAL_PEF!W297</f>
        <v>6675</v>
      </c>
      <c r="Z297" s="38">
        <f t="shared" si="96"/>
        <v>11260</v>
      </c>
      <c r="AA297" s="145">
        <f>[6]TOTAL_PEF!Z297</f>
        <v>11182</v>
      </c>
      <c r="AC297" s="7"/>
      <c r="AG297" s="15">
        <f t="shared" si="112"/>
        <v>18871630.924094085</v>
      </c>
      <c r="AH297" s="14">
        <f>[6]TOTAL_PEF!$AG297</f>
        <v>19873469.786571719</v>
      </c>
      <c r="AI297" s="15"/>
      <c r="AL297" s="25">
        <f t="shared" si="113"/>
        <v>11719073.130431421</v>
      </c>
      <c r="AM297" s="14">
        <f>[6]TOTAL_PEF!$AL297</f>
        <v>11975164.226304591</v>
      </c>
      <c r="AN297" s="15"/>
      <c r="AP297" s="25"/>
      <c r="AQ297" s="25">
        <f t="shared" si="114"/>
        <v>3135745.2018904705</v>
      </c>
      <c r="AR297" s="14">
        <f>[6]TOTAL_PEF!$AQ297</f>
        <v>3242782</v>
      </c>
      <c r="AV297" s="14">
        <f t="shared" si="106"/>
        <v>12491.025053822052</v>
      </c>
      <c r="AW297" s="14">
        <f>[6]TOTAL_PEF!$AV297</f>
        <v>13130.38404066188</v>
      </c>
      <c r="BA297" s="14">
        <f t="shared" si="107"/>
        <v>69535.158263924735</v>
      </c>
      <c r="BB297" s="14">
        <f>[6]TOTAL_PEF!$BA297</f>
        <v>70514.48899074152</v>
      </c>
      <c r="BC297" s="14"/>
      <c r="BF297" s="15">
        <f>SUM(TOTAL_PEF_C!O286:O297)</f>
        <v>2040440</v>
      </c>
      <c r="BG297" s="14">
        <f>[6]TOTAL_PEF!$BF297</f>
        <v>2087363</v>
      </c>
      <c r="BH297" s="14"/>
      <c r="BK297" s="15">
        <f>SUM('Billing Mo'!AH286:AH297)</f>
        <v>1115867</v>
      </c>
      <c r="BL297" s="14">
        <f>[6]TOTAL_PEF!$BK297</f>
        <v>1144227</v>
      </c>
      <c r="BM297" s="14"/>
      <c r="BP297" s="14">
        <f t="shared" si="111"/>
        <v>36906900.978056565</v>
      </c>
      <c r="BQ297" s="14">
        <f>[6]TOTAL_PEF!$BP297</f>
        <v>38347806.387504444</v>
      </c>
      <c r="BR297" s="14"/>
      <c r="BU297" s="14">
        <f t="shared" si="103"/>
        <v>128260.95488647971</v>
      </c>
      <c r="BV297" s="14">
        <f>[6]TOTAL_PEF!$BU297</f>
        <v>130451.81144966258</v>
      </c>
      <c r="BW297" s="14"/>
      <c r="BZ297" s="15">
        <f t="shared" si="108"/>
        <v>1510815.232759434</v>
      </c>
      <c r="CA297" s="15">
        <f>AVERAGE([6]TOTAL_PEF!$G286:$G297)</f>
        <v>1513548.25</v>
      </c>
      <c r="CE297" s="15">
        <f t="shared" si="109"/>
        <v>168534.5</v>
      </c>
      <c r="CF297" s="15">
        <f>AVERAGE([6]TOTAL_PEF!$H286:$H297)</f>
        <v>169825.58333333334</v>
      </c>
    </row>
    <row r="298" spans="1:84">
      <c r="A298" s="2">
        <f t="shared" si="98"/>
        <v>2015</v>
      </c>
      <c r="B298" s="2">
        <f t="shared" si="99"/>
        <v>8</v>
      </c>
      <c r="C298" s="7">
        <f t="shared" si="110"/>
        <v>1305</v>
      </c>
      <c r="D298" s="7">
        <f t="shared" si="110"/>
        <v>6749</v>
      </c>
      <c r="E298" s="7">
        <f t="shared" si="115"/>
        <v>11807</v>
      </c>
      <c r="G298" s="30">
        <f>'Billing Mo'!Y298</f>
        <v>1523992.0282306401</v>
      </c>
      <c r="H298" s="30">
        <f>'Billing Mo'!Z298</f>
        <v>169964</v>
      </c>
      <c r="I298" s="30">
        <f>'Billing Mo'!AC298</f>
        <v>24529</v>
      </c>
      <c r="J298" s="163">
        <f t="shared" si="91"/>
        <v>3708966.0521497196</v>
      </c>
      <c r="K298" s="28">
        <f>'Cal Mo'!AE298+'Cal Mo'!AD298+'Billing Mo'!BM298-'Billing Mo'!BU298</f>
        <v>1988448.811347279</v>
      </c>
      <c r="L298" s="28">
        <f>'Cal Mo'!AF298+'Billing Mo'!BQ298-'Billing Mo'!BY298</f>
        <v>1147020.0208560417</v>
      </c>
      <c r="M298" s="31">
        <f t="shared" si="104"/>
        <v>281892</v>
      </c>
      <c r="N298" s="28">
        <f>'Cal Mo'!AH298</f>
        <v>103104</v>
      </c>
      <c r="O298" s="28">
        <f>'Cal Mo'!AI298</f>
        <v>178788</v>
      </c>
      <c r="P298" s="28">
        <f>'Cal Mo'!AJ298</f>
        <v>1997.16247740108</v>
      </c>
      <c r="Q298" s="28">
        <f>'Cal Mo'!AK298</f>
        <v>289608.05746899801</v>
      </c>
      <c r="R298" s="25"/>
      <c r="T298" s="38">
        <f t="shared" si="105"/>
        <v>1305</v>
      </c>
      <c r="U298" s="145">
        <f>[6]TOTAL_PEF!T298</f>
        <v>1405</v>
      </c>
      <c r="W298" s="38">
        <f t="shared" si="95"/>
        <v>6749</v>
      </c>
      <c r="X298" s="145">
        <f>[6]TOTAL_PEF!W298</f>
        <v>6659</v>
      </c>
      <c r="Z298" s="38">
        <f t="shared" si="96"/>
        <v>11807</v>
      </c>
      <c r="AA298" s="145">
        <f>[6]TOTAL_PEF!Z298</f>
        <v>11364</v>
      </c>
      <c r="AC298" s="7"/>
      <c r="AG298" s="15">
        <f t="shared" si="112"/>
        <v>18894139.529754538</v>
      </c>
      <c r="AH298" s="14">
        <f>[6]TOTAL_PEF!$AG298</f>
        <v>19903340.112633593</v>
      </c>
      <c r="AI298" s="15"/>
      <c r="AL298" s="25">
        <f t="shared" si="113"/>
        <v>11739637.943891356</v>
      </c>
      <c r="AM298" s="14">
        <f>[6]TOTAL_PEF!$AL298</f>
        <v>11989699.42959859</v>
      </c>
      <c r="AN298" s="15"/>
      <c r="AP298" s="25"/>
      <c r="AQ298" s="25">
        <f t="shared" si="114"/>
        <v>3137659.470814514</v>
      </c>
      <c r="AR298" s="14">
        <f>[6]TOTAL_PEF!$AQ298</f>
        <v>3249607</v>
      </c>
      <c r="AV298" s="14">
        <f t="shared" si="106"/>
        <v>12489.106761784833</v>
      </c>
      <c r="AW298" s="14">
        <f>[6]TOTAL_PEF!$AV298</f>
        <v>13132.975863551876</v>
      </c>
      <c r="BA298" s="14">
        <f t="shared" si="107"/>
        <v>69566.678926491149</v>
      </c>
      <c r="BB298" s="14">
        <f>[6]TOTAL_PEF!$BA298</f>
        <v>70489.738192346122</v>
      </c>
      <c r="BC298" s="14"/>
      <c r="BF298" s="15">
        <f>SUM(TOTAL_PEF_C!O287:O298)</f>
        <v>2039679</v>
      </c>
      <c r="BG298" s="14">
        <f>[6]TOTAL_PEF!$BF298</f>
        <v>2087300</v>
      </c>
      <c r="BH298" s="14"/>
      <c r="BK298" s="15">
        <f>SUM('Billing Mo'!AH287:AH298)</f>
        <v>1127721</v>
      </c>
      <c r="BL298" s="14">
        <f>[6]TOTAL_PEF!$BK298</f>
        <v>1145371</v>
      </c>
      <c r="BM298" s="14"/>
      <c r="BP298" s="14">
        <f t="shared" si="111"/>
        <v>36962955.557714507</v>
      </c>
      <c r="BQ298" s="14">
        <f>[6]TOTAL_PEF!$BP298</f>
        <v>38400102.667391934</v>
      </c>
      <c r="BR298" s="14"/>
      <c r="BU298" s="14">
        <f t="shared" si="103"/>
        <v>128260.12368816546</v>
      </c>
      <c r="BV298" s="14">
        <f>[6]TOTAL_PEF!$BU298</f>
        <v>130517.66217943998</v>
      </c>
      <c r="BW298" s="14"/>
      <c r="BZ298" s="15">
        <f t="shared" si="108"/>
        <v>1512849.5488218851</v>
      </c>
      <c r="CA298" s="15">
        <f>AVERAGE([6]TOTAL_PEF!$G287:$G298)</f>
        <v>1515524</v>
      </c>
      <c r="CE298" s="15">
        <f t="shared" si="109"/>
        <v>168753.75</v>
      </c>
      <c r="CF298" s="15">
        <f>AVERAGE([6]TOTAL_PEF!$H287:$H298)</f>
        <v>170091.41666666666</v>
      </c>
    </row>
    <row r="299" spans="1:84">
      <c r="A299" s="2">
        <f t="shared" si="98"/>
        <v>2015</v>
      </c>
      <c r="B299" s="2">
        <f t="shared" si="99"/>
        <v>9</v>
      </c>
      <c r="C299" s="7">
        <f t="shared" si="110"/>
        <v>1194</v>
      </c>
      <c r="D299" s="7">
        <f t="shared" si="110"/>
        <v>6361</v>
      </c>
      <c r="E299" s="7">
        <f t="shared" si="115"/>
        <v>11879</v>
      </c>
      <c r="G299" s="30">
        <f>'Billing Mo'!Y299</f>
        <v>1525951.6750279199</v>
      </c>
      <c r="H299" s="30">
        <f>'Billing Mo'!Z299</f>
        <v>170178</v>
      </c>
      <c r="I299" s="30">
        <f>'Billing Mo'!AC299</f>
        <v>24549</v>
      </c>
      <c r="J299" s="163">
        <f t="shared" si="91"/>
        <v>3468104.3919783719</v>
      </c>
      <c r="K299" s="28">
        <f>'Cal Mo'!AE299+'Cal Mo'!AD299+'Billing Mo'!BM299-'Billing Mo'!BU299</f>
        <v>1821646.3898829645</v>
      </c>
      <c r="L299" s="28">
        <f>'Cal Mo'!AF299+'Billing Mo'!BQ299-'Billing Mo'!BY299</f>
        <v>1082478.2685360955</v>
      </c>
      <c r="M299" s="31">
        <f t="shared" si="104"/>
        <v>270372</v>
      </c>
      <c r="N299" s="28">
        <f>'Cal Mo'!AH299</f>
        <v>100406</v>
      </c>
      <c r="O299" s="28">
        <f>'Cal Mo'!AI299</f>
        <v>169966</v>
      </c>
      <c r="P299" s="28">
        <f>'Cal Mo'!AJ299</f>
        <v>1995.7180329566399</v>
      </c>
      <c r="Q299" s="28">
        <f>'Cal Mo'!AK299</f>
        <v>291612.01552635501</v>
      </c>
      <c r="R299" s="25"/>
      <c r="T299" s="38">
        <f t="shared" si="105"/>
        <v>1194</v>
      </c>
      <c r="U299" s="145">
        <f>[6]TOTAL_PEF!T299</f>
        <v>1395</v>
      </c>
      <c r="W299" s="38">
        <f t="shared" si="95"/>
        <v>6361</v>
      </c>
      <c r="X299" s="145">
        <f>[6]TOTAL_PEF!W299</f>
        <v>6729</v>
      </c>
      <c r="Z299" s="38">
        <f t="shared" si="96"/>
        <v>11879</v>
      </c>
      <c r="AA299" s="145">
        <f>[6]TOTAL_PEF!Z299</f>
        <v>12477</v>
      </c>
      <c r="AC299" s="7"/>
      <c r="AG299" s="15">
        <f t="shared" si="112"/>
        <v>18917818.239661645</v>
      </c>
      <c r="AH299" s="14">
        <f>[6]TOTAL_PEF!$AG299</f>
        <v>19933305.168997683</v>
      </c>
      <c r="AI299" s="15"/>
      <c r="AL299" s="25">
        <f t="shared" si="113"/>
        <v>11759064.792163137</v>
      </c>
      <c r="AM299" s="14">
        <f>[6]TOTAL_PEF!$AL299</f>
        <v>12004590.27268187</v>
      </c>
      <c r="AN299" s="15"/>
      <c r="AP299" s="25"/>
      <c r="AQ299" s="25">
        <f t="shared" si="114"/>
        <v>3139575.6552028293</v>
      </c>
      <c r="AR299" s="14">
        <f>[6]TOTAL_PEF!$AQ299</f>
        <v>3256108</v>
      </c>
      <c r="AV299" s="14">
        <f t="shared" si="106"/>
        <v>12488.024684190696</v>
      </c>
      <c r="AW299" s="14">
        <f>[6]TOTAL_PEF!$AV299</f>
        <v>13135.65582314397</v>
      </c>
      <c r="BA299" s="14">
        <f t="shared" si="107"/>
        <v>69591.108627358917</v>
      </c>
      <c r="BB299" s="14">
        <f>[6]TOTAL_PEF!$BA299</f>
        <v>70466.359442639543</v>
      </c>
      <c r="BC299" s="14"/>
      <c r="BF299" s="15">
        <f>SUM(TOTAL_PEF_C!O288:O299)</f>
        <v>2039032</v>
      </c>
      <c r="BG299" s="14">
        <f>[6]TOTAL_PEF!$BF299</f>
        <v>2087287</v>
      </c>
      <c r="BH299" s="14"/>
      <c r="BK299" s="15">
        <f>SUM('Billing Mo'!AH288:AH299)</f>
        <v>1136877</v>
      </c>
      <c r="BL299" s="14">
        <f>[6]TOTAL_PEF!$BK299</f>
        <v>1146561</v>
      </c>
      <c r="BM299" s="14"/>
      <c r="BP299" s="14">
        <f t="shared" si="111"/>
        <v>37016460.191895239</v>
      </c>
      <c r="BQ299" s="14">
        <f>[6]TOTAL_PEF!$BP299</f>
        <v>38452620.053896599</v>
      </c>
      <c r="BR299" s="14"/>
      <c r="BU299" s="14">
        <f t="shared" si="103"/>
        <v>128260.24505659447</v>
      </c>
      <c r="BV299" s="14">
        <f>[6]TOTAL_PEF!$BU299</f>
        <v>130566.38374657489</v>
      </c>
      <c r="BW299" s="14"/>
      <c r="BZ299" s="15">
        <f t="shared" si="108"/>
        <v>1514876.7493718036</v>
      </c>
      <c r="CA299" s="15">
        <f>AVERAGE([6]TOTAL_PEF!$G288:$G299)</f>
        <v>1517496</v>
      </c>
      <c r="CE299" s="15">
        <f t="shared" si="109"/>
        <v>168973.66666666666</v>
      </c>
      <c r="CF299" s="15">
        <f>AVERAGE([6]TOTAL_PEF!$H288:$H299)</f>
        <v>170359.16666666666</v>
      </c>
    </row>
    <row r="300" spans="1:84">
      <c r="A300" s="2">
        <f t="shared" si="98"/>
        <v>2015</v>
      </c>
      <c r="B300" s="2">
        <f t="shared" si="99"/>
        <v>10</v>
      </c>
      <c r="C300" s="7">
        <f t="shared" si="110"/>
        <v>1011</v>
      </c>
      <c r="D300" s="7">
        <f t="shared" si="110"/>
        <v>5999</v>
      </c>
      <c r="E300" s="7">
        <f t="shared" si="115"/>
        <v>11082</v>
      </c>
      <c r="G300" s="30">
        <f>'Billing Mo'!Y300</f>
        <v>1527911.1530164599</v>
      </c>
      <c r="H300" s="30">
        <f>'Billing Mo'!Z300</f>
        <v>170389</v>
      </c>
      <c r="I300" s="30">
        <f>'Billing Mo'!AC300</f>
        <v>24584</v>
      </c>
      <c r="J300" s="163">
        <f t="shared" si="91"/>
        <v>3115259.4905540366</v>
      </c>
      <c r="K300" s="28">
        <f>'Cal Mo'!AE300+'Cal Mo'!AD300+'Billing Mo'!BM300-'Billing Mo'!BU300</f>
        <v>1544449.868982916</v>
      </c>
      <c r="L300" s="28">
        <f>'Cal Mo'!AF300+'Billing Mo'!BQ300-'Billing Mo'!BY300</f>
        <v>1022149.0354425824</v>
      </c>
      <c r="M300" s="31">
        <f t="shared" si="104"/>
        <v>274218</v>
      </c>
      <c r="N300" s="28">
        <f>'Cal Mo'!AH300</f>
        <v>95437</v>
      </c>
      <c r="O300" s="28">
        <f>'Cal Mo'!AI300</f>
        <v>178781</v>
      </c>
      <c r="P300" s="28">
        <f>'Cal Mo'!AJ300</f>
        <v>1993.55136628997</v>
      </c>
      <c r="Q300" s="28">
        <f>'Cal Mo'!AK300</f>
        <v>272449.03476224799</v>
      </c>
      <c r="R300" s="25"/>
      <c r="T300" s="38">
        <f t="shared" si="105"/>
        <v>1011</v>
      </c>
      <c r="U300" s="145">
        <f>[6]TOTAL_PEF!T300</f>
        <v>1194</v>
      </c>
      <c r="W300" s="38">
        <f t="shared" si="95"/>
        <v>5999</v>
      </c>
      <c r="X300" s="145">
        <f>[6]TOTAL_PEF!W300</f>
        <v>6190</v>
      </c>
      <c r="Z300" s="38">
        <f t="shared" si="96"/>
        <v>11082</v>
      </c>
      <c r="AA300" s="145">
        <f>[6]TOTAL_PEF!Z300</f>
        <v>11717</v>
      </c>
      <c r="AC300" s="7"/>
      <c r="AG300" s="15">
        <f t="shared" si="112"/>
        <v>18945363.54222846</v>
      </c>
      <c r="AH300" s="14">
        <f>[6]TOTAL_PEF!$AG300</f>
        <v>19959168.26631248</v>
      </c>
      <c r="AI300" s="15"/>
      <c r="AL300" s="25">
        <f t="shared" si="113"/>
        <v>11777920.744685482</v>
      </c>
      <c r="AM300" s="14">
        <f>[6]TOTAL_PEF!$AL300</f>
        <v>12019805.553890545</v>
      </c>
      <c r="AN300" s="15"/>
      <c r="AP300" s="25"/>
      <c r="AQ300" s="25">
        <f t="shared" si="114"/>
        <v>3141493.7082938026</v>
      </c>
      <c r="AR300" s="14">
        <f>[6]TOTAL_PEF!$AQ300</f>
        <v>3262285</v>
      </c>
      <c r="AV300" s="14">
        <f t="shared" si="106"/>
        <v>12489.553409070119</v>
      </c>
      <c r="AW300" s="14">
        <f>[6]TOTAL_PEF!$AV300</f>
        <v>13135.689018455709</v>
      </c>
      <c r="BA300" s="14">
        <f t="shared" si="107"/>
        <v>69612.443468679849</v>
      </c>
      <c r="BB300" s="14">
        <f>[6]TOTAL_PEF!$BA300</f>
        <v>70444.301824669048</v>
      </c>
      <c r="BC300" s="14"/>
      <c r="BF300" s="15">
        <f>SUM(TOTAL_PEF_C!O289:O300)</f>
        <v>2038499</v>
      </c>
      <c r="BG300" s="14">
        <f>[6]TOTAL_PEF!$BF300</f>
        <v>2087300</v>
      </c>
      <c r="BH300" s="14"/>
      <c r="BK300" s="15">
        <f>SUM('Billing Mo'!AH289:AH300)</f>
        <v>1141064</v>
      </c>
      <c r="BL300" s="14">
        <f>[6]TOTAL_PEF!$BK300</f>
        <v>1147612</v>
      </c>
      <c r="BM300" s="14"/>
      <c r="BP300" s="14">
        <f t="shared" si="111"/>
        <v>37068407.391688891</v>
      </c>
      <c r="BQ300" s="14">
        <f>[6]TOTAL_PEF!$BP300</f>
        <v>38500921.3523665</v>
      </c>
      <c r="BR300" s="14"/>
      <c r="BU300" s="14">
        <f t="shared" si="103"/>
        <v>128261.75173528866</v>
      </c>
      <c r="BV300" s="14">
        <f>[6]TOTAL_PEF!$BU300</f>
        <v>130598.49076242519</v>
      </c>
      <c r="BW300" s="14"/>
      <c r="BZ300" s="15">
        <f t="shared" si="108"/>
        <v>1516896.7954026302</v>
      </c>
      <c r="CA300" s="15">
        <f>AVERAGE([6]TOTAL_PEF!$G289:$G300)</f>
        <v>1519461.0833333333</v>
      </c>
      <c r="CE300" s="15">
        <f t="shared" si="109"/>
        <v>169192.75</v>
      </c>
      <c r="CF300" s="15">
        <f>AVERAGE([6]TOTAL_PEF!$H289:$H300)</f>
        <v>170628.5</v>
      </c>
    </row>
    <row r="301" spans="1:84">
      <c r="A301" s="2">
        <f t="shared" si="98"/>
        <v>2015</v>
      </c>
      <c r="B301" s="2">
        <f t="shared" si="99"/>
        <v>11</v>
      </c>
      <c r="C301" s="7">
        <f t="shared" si="110"/>
        <v>783</v>
      </c>
      <c r="D301" s="7">
        <f t="shared" si="110"/>
        <v>5155</v>
      </c>
      <c r="E301" s="7">
        <f t="shared" si="115"/>
        <v>10250</v>
      </c>
      <c r="G301" s="30">
        <f>'Billing Mo'!Y301</f>
        <v>1529870.53375683</v>
      </c>
      <c r="H301" s="30">
        <f>'Billing Mo'!Z301</f>
        <v>170600</v>
      </c>
      <c r="I301" s="30">
        <f>'Billing Mo'!AC301</f>
        <v>24632</v>
      </c>
      <c r="J301" s="163">
        <f t="shared" si="91"/>
        <v>2590469.7550188899</v>
      </c>
      <c r="K301" s="28">
        <f>'Cal Mo'!AE301+'Cal Mo'!AD301+'Billing Mo'!BM301-'Billing Mo'!BU301</f>
        <v>1197647.5021469765</v>
      </c>
      <c r="L301" s="28">
        <f>'Cal Mo'!AF301+'Billing Mo'!BQ301-'Billing Mo'!BY301</f>
        <v>879417.43339280004</v>
      </c>
      <c r="M301" s="31">
        <f t="shared" si="104"/>
        <v>258927</v>
      </c>
      <c r="N301" s="28">
        <f>'Cal Mo'!AH301</f>
        <v>97528</v>
      </c>
      <c r="O301" s="28">
        <f>'Cal Mo'!AI301</f>
        <v>161399</v>
      </c>
      <c r="P301" s="28">
        <f>'Cal Mo'!AJ301</f>
        <v>1990.2173517991801</v>
      </c>
      <c r="Q301" s="28">
        <f>'Cal Mo'!AK301</f>
        <v>252487.60212731399</v>
      </c>
      <c r="R301" s="25"/>
      <c r="T301" s="38">
        <f t="shared" si="105"/>
        <v>783</v>
      </c>
      <c r="U301" s="145">
        <f>[6]TOTAL_PEF!T301</f>
        <v>909</v>
      </c>
      <c r="W301" s="38">
        <f t="shared" si="95"/>
        <v>5155</v>
      </c>
      <c r="X301" s="145">
        <f>[6]TOTAL_PEF!W301</f>
        <v>5586</v>
      </c>
      <c r="Z301" s="38">
        <f t="shared" si="96"/>
        <v>10250</v>
      </c>
      <c r="AA301" s="145">
        <f>[6]TOTAL_PEF!Z301</f>
        <v>11242</v>
      </c>
      <c r="AC301" s="7"/>
      <c r="AG301" s="15">
        <f t="shared" si="112"/>
        <v>18977618.909610879</v>
      </c>
      <c r="AH301" s="14">
        <f>[6]TOTAL_PEF!$AG301</f>
        <v>19978360.613770183</v>
      </c>
      <c r="AI301" s="15"/>
      <c r="AL301" s="25">
        <f t="shared" si="113"/>
        <v>11794709.331195649</v>
      </c>
      <c r="AM301" s="14">
        <f>[6]TOTAL_PEF!$AL301</f>
        <v>12034950.686264373</v>
      </c>
      <c r="AN301" s="15"/>
      <c r="AP301" s="25"/>
      <c r="AQ301" s="25">
        <f t="shared" si="114"/>
        <v>3143413.2340553636</v>
      </c>
      <c r="AR301" s="14">
        <f>[6]TOTAL_PEF!$AQ301</f>
        <v>3268145</v>
      </c>
      <c r="AV301" s="14">
        <f t="shared" si="106"/>
        <v>12494.23750914562</v>
      </c>
      <c r="AW301" s="14">
        <f>[6]TOTAL_PEF!$AV301</f>
        <v>13131.426777647477</v>
      </c>
      <c r="BA301" s="14">
        <f t="shared" si="107"/>
        <v>69621.862400880986</v>
      </c>
      <c r="BB301" s="14">
        <f>[6]TOTAL_PEF!$BA301</f>
        <v>70421.456852989853</v>
      </c>
      <c r="BC301" s="14"/>
      <c r="BF301" s="15">
        <f>SUM(TOTAL_PEF_C!O290:O301)</f>
        <v>2038079</v>
      </c>
      <c r="BG301" s="14">
        <f>[6]TOTAL_PEF!$BF301</f>
        <v>2087348</v>
      </c>
      <c r="BH301" s="14"/>
      <c r="BK301" s="15">
        <f>SUM('Billing Mo'!AH290:AH301)</f>
        <v>1147342</v>
      </c>
      <c r="BL301" s="14">
        <f>[6]TOTAL_PEF!$BK301</f>
        <v>1148913</v>
      </c>
      <c r="BM301" s="14"/>
      <c r="BP301" s="14">
        <f t="shared" si="111"/>
        <v>37125202.762956552</v>
      </c>
      <c r="BQ301" s="14">
        <f>[6]TOTAL_PEF!$BP301</f>
        <v>38542448.239810035</v>
      </c>
      <c r="BR301" s="14"/>
      <c r="BU301" s="14">
        <f t="shared" si="103"/>
        <v>128263.75283898534</v>
      </c>
      <c r="BV301" s="14">
        <f>[6]TOTAL_PEF!$BU301</f>
        <v>130613.90741931078</v>
      </c>
      <c r="BW301" s="14"/>
      <c r="BZ301" s="15">
        <f t="shared" si="108"/>
        <v>1518909.7290426493</v>
      </c>
      <c r="CA301" s="15">
        <f>AVERAGE([6]TOTAL_PEF!$G290:$G301)</f>
        <v>1521415.8333333333</v>
      </c>
      <c r="CE301" s="15">
        <f t="shared" si="109"/>
        <v>169411</v>
      </c>
      <c r="CF301" s="15">
        <f>AVERAGE([6]TOTAL_PEF!$H290:$H301)</f>
        <v>170898.91666666666</v>
      </c>
    </row>
    <row r="302" spans="1:84">
      <c r="A302" s="2">
        <f t="shared" si="98"/>
        <v>2015</v>
      </c>
      <c r="B302" s="2">
        <f t="shared" si="99"/>
        <v>12</v>
      </c>
      <c r="C302" s="7">
        <f t="shared" si="110"/>
        <v>952</v>
      </c>
      <c r="D302" s="7">
        <f t="shared" si="110"/>
        <v>5203</v>
      </c>
      <c r="E302" s="7">
        <f t="shared" si="115"/>
        <v>9889</v>
      </c>
      <c r="G302" s="30">
        <f>'Billing Mo'!Y302</f>
        <v>1531829.86865829</v>
      </c>
      <c r="H302" s="30">
        <f>'Billing Mo'!Z302</f>
        <v>170811</v>
      </c>
      <c r="I302" s="30">
        <f>'Billing Mo'!AC302</f>
        <v>24593</v>
      </c>
      <c r="J302" s="163">
        <f t="shared" si="91"/>
        <v>2840012.5322927986</v>
      </c>
      <c r="K302" s="28">
        <f>'Cal Mo'!AE302+'Cal Mo'!AD302+'Billing Mo'!BM302-'Billing Mo'!BU302</f>
        <v>1459016.6794694734</v>
      </c>
      <c r="L302" s="28">
        <f>'Cal Mo'!AF302+'Billing Mo'!BQ302-'Billing Mo'!BY302</f>
        <v>888692.82664287649</v>
      </c>
      <c r="M302" s="31">
        <f t="shared" si="104"/>
        <v>247099</v>
      </c>
      <c r="N302" s="28">
        <f>'Cal Mo'!AH302</f>
        <v>88409</v>
      </c>
      <c r="O302" s="28">
        <f>'Cal Mo'!AI302</f>
        <v>158690</v>
      </c>
      <c r="P302" s="28">
        <f>'Cal Mo'!AJ302</f>
        <v>2001.87799699467</v>
      </c>
      <c r="Q302" s="28">
        <f>'Cal Mo'!AK302</f>
        <v>243202.148183454</v>
      </c>
      <c r="R302" s="25"/>
      <c r="T302" s="38">
        <f t="shared" si="105"/>
        <v>952</v>
      </c>
      <c r="U302" s="145">
        <f>[6]TOTAL_PEF!T302</f>
        <v>863</v>
      </c>
      <c r="W302" s="38">
        <f t="shared" si="95"/>
        <v>5203</v>
      </c>
      <c r="X302" s="145">
        <f>[6]TOTAL_PEF!W302</f>
        <v>5294</v>
      </c>
      <c r="Z302" s="38">
        <f t="shared" si="96"/>
        <v>9889</v>
      </c>
      <c r="AA302" s="145">
        <f>[6]TOTAL_PEF!Z302</f>
        <v>10099</v>
      </c>
      <c r="AC302" s="7"/>
      <c r="AG302" s="15">
        <f t="shared" si="112"/>
        <v>19001799.372653995</v>
      </c>
      <c r="AH302" s="14">
        <f>[6]TOTAL_PEF!$AG302</f>
        <v>19995363.411649562</v>
      </c>
      <c r="AI302" s="15"/>
      <c r="AL302" s="25">
        <f t="shared" si="113"/>
        <v>11811583.021997686</v>
      </c>
      <c r="AM302" s="14">
        <f>[6]TOTAL_PEF!$AL302</f>
        <v>12049613.666997684</v>
      </c>
      <c r="AN302" s="15"/>
      <c r="AP302" s="25"/>
      <c r="AQ302" s="25">
        <f t="shared" si="114"/>
        <v>3145333.676461149</v>
      </c>
      <c r="AR302" s="14">
        <f>[6]TOTAL_PEF!$AQ302</f>
        <v>3273850</v>
      </c>
      <c r="AV302" s="14">
        <f t="shared" si="106"/>
        <v>12493.65769919595</v>
      </c>
      <c r="AW302" s="14">
        <f>[6]TOTAL_PEF!$AV302</f>
        <v>13125.855925742218</v>
      </c>
      <c r="BA302" s="14">
        <f t="shared" si="107"/>
        <v>69632.100883240491</v>
      </c>
      <c r="BB302" s="14">
        <f>[6]TOTAL_PEF!$BA302</f>
        <v>70395.524533564647</v>
      </c>
      <c r="BC302" s="14"/>
      <c r="BF302" s="15">
        <f>SUM(TOTAL_PEF_C!O291:O302)</f>
        <v>2037704</v>
      </c>
      <c r="BG302" s="14">
        <f>[6]TOTAL_PEF!$BF302</f>
        <v>2087409</v>
      </c>
      <c r="BH302" s="14"/>
      <c r="BK302" s="15">
        <f>SUM('Billing Mo'!AH291:AH302)</f>
        <v>1144501</v>
      </c>
      <c r="BL302" s="14">
        <f>[6]TOTAL_PEF!$BK302</f>
        <v>1150000</v>
      </c>
      <c r="BM302" s="14"/>
      <c r="BP302" s="14">
        <f t="shared" si="111"/>
        <v>37164935.250821009</v>
      </c>
      <c r="BQ302" s="14">
        <f>[6]TOTAL_PEF!$BP302</f>
        <v>38580946.131212965</v>
      </c>
      <c r="BR302" s="14"/>
      <c r="BU302" s="14">
        <f t="shared" si="103"/>
        <v>128266.66072253227</v>
      </c>
      <c r="BV302" s="14">
        <f>[6]TOTAL_PEF!$BU302</f>
        <v>130619.61378870092</v>
      </c>
      <c r="BW302" s="14"/>
      <c r="BZ302" s="15">
        <f t="shared" si="108"/>
        <v>1520915.6381703084</v>
      </c>
      <c r="CA302" s="15">
        <f>AVERAGE([6]TOTAL_PEF!$G291:$G302)</f>
        <v>1523356.9166666667</v>
      </c>
      <c r="CE302" s="15">
        <f t="shared" si="109"/>
        <v>169628.41666666666</v>
      </c>
      <c r="CF302" s="15">
        <f>AVERAGE([6]TOTAL_PEF!$H291:$H302)</f>
        <v>171170.16666666666</v>
      </c>
    </row>
    <row r="303" spans="1:84">
      <c r="A303" s="2">
        <f t="shared" si="98"/>
        <v>2016</v>
      </c>
      <c r="B303" s="2">
        <f t="shared" si="99"/>
        <v>1</v>
      </c>
      <c r="C303" s="7">
        <f t="shared" si="110"/>
        <v>1049</v>
      </c>
      <c r="D303" s="7">
        <f t="shared" si="110"/>
        <v>5190</v>
      </c>
      <c r="E303" s="7">
        <f t="shared" si="115"/>
        <v>9754</v>
      </c>
      <c r="G303" s="30">
        <f>'Billing Mo'!Y303</f>
        <v>1533789.1926768499</v>
      </c>
      <c r="H303" s="30">
        <f>'Billing Mo'!Z303</f>
        <v>171022</v>
      </c>
      <c r="I303" s="30">
        <f>'Billing Mo'!AC303</f>
        <v>24646</v>
      </c>
      <c r="J303" s="163">
        <f t="shared" si="91"/>
        <v>2993625.3346976959</v>
      </c>
      <c r="K303" s="28">
        <f>'Cal Mo'!AE303+'Cal Mo'!AD303+'Billing Mo'!BM303-'Billing Mo'!BU303</f>
        <v>1608562.2503598528</v>
      </c>
      <c r="L303" s="28">
        <f>'Cal Mo'!AF303+'Billing Mo'!BQ303-'Billing Mo'!BY303</f>
        <v>887634.25921523757</v>
      </c>
      <c r="M303" s="31">
        <f t="shared" si="104"/>
        <v>255052</v>
      </c>
      <c r="N303" s="28">
        <f>'Cal Mo'!AH303</f>
        <v>87538</v>
      </c>
      <c r="O303" s="28">
        <f>'Cal Mo'!AI303</f>
        <v>167514</v>
      </c>
      <c r="P303" s="28">
        <f>'Cal Mo'!AJ303</f>
        <v>1979.1504344587199</v>
      </c>
      <c r="Q303" s="28">
        <f>'Cal Mo'!AK303</f>
        <v>240397.674688147</v>
      </c>
      <c r="R303" s="25"/>
      <c r="T303" s="38">
        <f t="shared" si="105"/>
        <v>1049</v>
      </c>
      <c r="U303" s="145">
        <f>[6]TOTAL_PEF!T303</f>
        <v>1050</v>
      </c>
      <c r="X303" s="145">
        <f>[6]TOTAL_PEF!W303</f>
        <v>0</v>
      </c>
      <c r="Z303" s="38"/>
      <c r="AA303" s="145">
        <f>[6]TOTAL_PEF!Z303</f>
        <v>0</v>
      </c>
      <c r="AC303" s="7"/>
      <c r="AG303" s="15">
        <f t="shared" si="112"/>
        <v>19021716.698098779</v>
      </c>
      <c r="AH303" s="14">
        <f>[6]TOTAL_PEF!$AG303</f>
        <v>20018146.014926054</v>
      </c>
      <c r="AL303" s="25">
        <f t="shared" si="113"/>
        <v>11822422.276590383</v>
      </c>
      <c r="AM303" s="14">
        <f>[6]TOTAL_PEF!$AL303</f>
        <v>12065329.169033995</v>
      </c>
      <c r="AN303" s="15"/>
      <c r="AP303" s="25"/>
      <c r="AQ303" s="25">
        <f t="shared" si="114"/>
        <v>3149244.4270677376</v>
      </c>
      <c r="AR303" s="14">
        <f>[6]TOTAL_PEF!$AQ303</f>
        <v>3279231</v>
      </c>
      <c r="AV303" s="14">
        <f t="shared" si="106"/>
        <v>12490.33682425476</v>
      </c>
      <c r="AW303" s="14">
        <f>[6]TOTAL_PEF!$AV303</f>
        <v>13124.225501409312</v>
      </c>
      <c r="BA303" s="14">
        <f t="shared" si="107"/>
        <v>69607.15992338334</v>
      </c>
      <c r="BB303" s="14">
        <f>[6]TOTAL_PEF!$BA303</f>
        <v>70375.642481467439</v>
      </c>
      <c r="BC303" s="14"/>
      <c r="BF303" s="15">
        <f>SUM(TOTAL_PEF_C!O292:O303)</f>
        <v>2037373</v>
      </c>
      <c r="BG303" s="14">
        <f>[6]TOTAL_PEF!$BF303</f>
        <v>2087699</v>
      </c>
      <c r="BH303" s="14"/>
      <c r="BK303" s="15">
        <f>SUM('Billing Mo'!AH292:AH303)</f>
        <v>1144232</v>
      </c>
      <c r="BL303" s="14">
        <f>[6]TOTAL_PEF!$BK303</f>
        <v>1150000</v>
      </c>
      <c r="BM303" s="14"/>
      <c r="BP303" s="14">
        <f t="shared" si="111"/>
        <v>37198976.473078594</v>
      </c>
      <c r="BQ303" s="14">
        <f>[6]TOTAL_PEF!$BP303</f>
        <v>38625094.66569189</v>
      </c>
      <c r="BR303" s="14"/>
      <c r="BU303" s="14">
        <f t="shared" si="103"/>
        <v>128351.55408807046</v>
      </c>
      <c r="BV303" s="14">
        <f>[6]TOTAL_PEF!$BU303</f>
        <v>130608.92770016627</v>
      </c>
      <c r="BW303" s="14"/>
      <c r="BZ303" s="15">
        <f t="shared" si="108"/>
        <v>1522914.6311859943</v>
      </c>
      <c r="CA303" s="15">
        <f>AVERAGE([6]TOTAL_PEF!$G292:$G303)</f>
        <v>1525282.0833333333</v>
      </c>
      <c r="CE303" s="15">
        <f t="shared" si="109"/>
        <v>169844.91666666666</v>
      </c>
      <c r="CF303" s="15">
        <f>AVERAGE([6]TOTAL_PEF!$H292:$H303)</f>
        <v>171441.83333333334</v>
      </c>
    </row>
    <row r="304" spans="1:84">
      <c r="A304" s="2">
        <f t="shared" si="98"/>
        <v>2016</v>
      </c>
      <c r="B304" s="2">
        <f t="shared" si="99"/>
        <v>2</v>
      </c>
      <c r="C304" s="7">
        <f t="shared" si="110"/>
        <v>876</v>
      </c>
      <c r="D304" s="7">
        <f t="shared" si="110"/>
        <v>4846</v>
      </c>
      <c r="E304" s="7">
        <f t="shared" si="115"/>
        <v>9745</v>
      </c>
      <c r="G304" s="30">
        <f>'Billing Mo'!Y304</f>
        <v>1535748.5279121001</v>
      </c>
      <c r="H304" s="30">
        <f>'Billing Mo'!Z304</f>
        <v>171233</v>
      </c>
      <c r="I304" s="30">
        <f>'Billing Mo'!AC304</f>
        <v>24661</v>
      </c>
      <c r="J304" s="163">
        <f t="shared" si="91"/>
        <v>2667485.182615065</v>
      </c>
      <c r="K304" s="28">
        <f>'Cal Mo'!AE304+'Cal Mo'!AD304+'Billing Mo'!BM304-'Billing Mo'!BU304</f>
        <v>1345629.9357961388</v>
      </c>
      <c r="L304" s="28">
        <f>'Cal Mo'!AF304+'Billing Mo'!BQ304-'Billing Mo'!BY304</f>
        <v>829766.83472060761</v>
      </c>
      <c r="M304" s="31">
        <f t="shared" si="104"/>
        <v>249781</v>
      </c>
      <c r="N304" s="28">
        <f>'Cal Mo'!AH304</f>
        <v>88553</v>
      </c>
      <c r="O304" s="28">
        <f>'Cal Mo'!AI304</f>
        <v>161228</v>
      </c>
      <c r="P304" s="28">
        <f>'Cal Mo'!AJ304</f>
        <v>1980.3786781521201</v>
      </c>
      <c r="Q304" s="28">
        <f>'Cal Mo'!AK304</f>
        <v>240327.033420166</v>
      </c>
      <c r="R304" s="25"/>
      <c r="T304" s="38">
        <f t="shared" si="105"/>
        <v>876</v>
      </c>
      <c r="U304" s="145">
        <f>[6]TOTAL_PEF!T304</f>
        <v>972</v>
      </c>
      <c r="X304" s="145">
        <f>[6]TOTAL_PEF!W304</f>
        <v>0</v>
      </c>
      <c r="Z304" s="38"/>
      <c r="AA304" s="145">
        <f>[6]TOTAL_PEF!Z304</f>
        <v>0</v>
      </c>
      <c r="AC304" s="7"/>
      <c r="AG304" s="15">
        <f t="shared" si="112"/>
        <v>19085705.362569716</v>
      </c>
      <c r="AH304" s="14">
        <f>[6]TOTAL_PEF!$AG304</f>
        <v>20040805.382103033</v>
      </c>
      <c r="AL304" s="25">
        <f t="shared" si="113"/>
        <v>11860614.066927832</v>
      </c>
      <c r="AM304" s="14">
        <f>[6]TOTAL_PEF!$AL304</f>
        <v>12081361.784240127</v>
      </c>
      <c r="AN304" s="15"/>
      <c r="AP304" s="25"/>
      <c r="AQ304" s="25">
        <f t="shared" si="114"/>
        <v>3152557.6901951428</v>
      </c>
      <c r="AR304" s="14">
        <f>[6]TOTAL_PEF!$AQ304</f>
        <v>3284450</v>
      </c>
      <c r="AV304" s="14">
        <f t="shared" si="106"/>
        <v>12515.981378007062</v>
      </c>
      <c r="AW304" s="14">
        <f>[6]TOTAL_PEF!$AV304</f>
        <v>13122.645234378137</v>
      </c>
      <c r="BA304" s="14">
        <f t="shared" si="107"/>
        <v>69743.463384928007</v>
      </c>
      <c r="BB304" s="14">
        <f>[6]TOTAL_PEF!$BA304</f>
        <v>70357.533517917662</v>
      </c>
      <c r="BC304" s="14"/>
      <c r="BF304" s="15">
        <f>SUM(TOTAL_PEF_C!O293:O304)</f>
        <v>2045904</v>
      </c>
      <c r="BG304" s="14">
        <f>[6]TOTAL_PEF!$BF304</f>
        <v>2088233</v>
      </c>
      <c r="BH304" s="14"/>
      <c r="BK304" s="15">
        <f>SUM('Billing Mo'!AH293:AH304)</f>
        <v>1143960</v>
      </c>
      <c r="BL304" s="14">
        <f>[6]TOTAL_PEF!$BK304</f>
        <v>1150000</v>
      </c>
      <c r="BM304" s="14"/>
      <c r="BP304" s="14">
        <f t="shared" si="111"/>
        <v>37312703.082627907</v>
      </c>
      <c r="BQ304" s="14">
        <f>[6]TOTAL_PEF!$BP304</f>
        <v>38669518.732187487</v>
      </c>
      <c r="BR304" s="14"/>
      <c r="BU304" s="14">
        <f t="shared" si="103"/>
        <v>128412.88342353994</v>
      </c>
      <c r="BV304" s="14">
        <f>[6]TOTAL_PEF!$BU304</f>
        <v>130588.37562207188</v>
      </c>
      <c r="BW304" s="14"/>
      <c r="BZ304" s="15">
        <f t="shared" si="108"/>
        <v>1524906.820020274</v>
      </c>
      <c r="CA304" s="15">
        <f>AVERAGE([6]TOTAL_PEF!$G293:$G304)</f>
        <v>1527192.5</v>
      </c>
      <c r="CE304" s="15">
        <f t="shared" si="109"/>
        <v>170060.58333333334</v>
      </c>
      <c r="CF304" s="15">
        <f>AVERAGE([6]TOTAL_PEF!$H293:$H304)</f>
        <v>171713.83333333334</v>
      </c>
    </row>
    <row r="305" spans="1:84">
      <c r="A305" s="2">
        <f t="shared" si="98"/>
        <v>2016</v>
      </c>
      <c r="B305" s="2">
        <f t="shared" si="99"/>
        <v>3</v>
      </c>
      <c r="C305" s="7">
        <f t="shared" si="110"/>
        <v>845</v>
      </c>
      <c r="D305" s="7">
        <f t="shared" si="110"/>
        <v>5361</v>
      </c>
      <c r="E305" s="7">
        <f t="shared" si="115"/>
        <v>9908</v>
      </c>
      <c r="G305" s="30">
        <f>'Billing Mo'!Y305</f>
        <v>1537707.88684675</v>
      </c>
      <c r="H305" s="30">
        <f>'Billing Mo'!Z305</f>
        <v>171444</v>
      </c>
      <c r="I305" s="30">
        <f>'Billing Mo'!AC305</f>
        <v>24662</v>
      </c>
      <c r="J305" s="163">
        <f t="shared" si="91"/>
        <v>2733467.9399960754</v>
      </c>
      <c r="K305" s="28">
        <f>'Cal Mo'!AE305+'Cal Mo'!AD305+'Billing Mo'!BM305-'Billing Mo'!BU305</f>
        <v>1299470.9874431896</v>
      </c>
      <c r="L305" s="28">
        <f>'Cal Mo'!AF305+'Billing Mo'!BQ305-'Billing Mo'!BY305</f>
        <v>919148.87992006843</v>
      </c>
      <c r="M305" s="31">
        <f t="shared" si="104"/>
        <v>268511</v>
      </c>
      <c r="N305" s="28">
        <f>'Cal Mo'!AH305</f>
        <v>89876</v>
      </c>
      <c r="O305" s="28">
        <f>'Cal Mo'!AI305</f>
        <v>178635</v>
      </c>
      <c r="P305" s="28">
        <f>'Cal Mo'!AJ305</f>
        <v>1991.5520474474299</v>
      </c>
      <c r="Q305" s="28">
        <f>'Cal Mo'!AK305</f>
        <v>244345.52058536999</v>
      </c>
      <c r="R305" s="25"/>
      <c r="T305" s="38">
        <f t="shared" si="105"/>
        <v>845</v>
      </c>
      <c r="U305" s="145">
        <f>[6]TOTAL_PEF!T305</f>
        <v>860</v>
      </c>
      <c r="X305" s="145">
        <f>[6]TOTAL_PEF!W305</f>
        <v>0</v>
      </c>
      <c r="Z305" s="38"/>
      <c r="AA305" s="145">
        <f>[6]TOTAL_PEF!Z305</f>
        <v>0</v>
      </c>
      <c r="AC305" s="7"/>
      <c r="AG305" s="15">
        <f t="shared" si="112"/>
        <v>19104986.942055907</v>
      </c>
      <c r="AH305" s="14">
        <f>[6]TOTAL_PEF!$AG305</f>
        <v>20062425.915120881</v>
      </c>
      <c r="AL305" s="25">
        <f t="shared" si="113"/>
        <v>11872807.270772329</v>
      </c>
      <c r="AM305" s="14">
        <f>[6]TOTAL_PEF!$AL305</f>
        <v>12097598.516106201</v>
      </c>
      <c r="AN305" s="15"/>
      <c r="AP305" s="25"/>
      <c r="AQ305" s="25">
        <f t="shared" si="114"/>
        <v>3156037.6965964632</v>
      </c>
      <c r="AR305" s="14">
        <f>[6]TOTAL_PEF!$AQ305</f>
        <v>3289340</v>
      </c>
      <c r="AV305" s="14">
        <f t="shared" si="106"/>
        <v>12512.334250905918</v>
      </c>
      <c r="AW305" s="14">
        <f>[6]TOTAL_PEF!$AV305</f>
        <v>13120.493222358742</v>
      </c>
      <c r="BA305" s="14">
        <f t="shared" si="107"/>
        <v>69727.043942154502</v>
      </c>
      <c r="BB305" s="14">
        <f>[6]TOTAL_PEF!$BA305</f>
        <v>70340.532326376269</v>
      </c>
      <c r="BC305" s="14"/>
      <c r="BF305" s="15">
        <f>SUM(TOTAL_PEF_C!O294:O305)</f>
        <v>2045619</v>
      </c>
      <c r="BG305" s="14">
        <f>[6]TOTAL_PEF!$BF305</f>
        <v>2088973</v>
      </c>
      <c r="BH305" s="14"/>
      <c r="BK305" s="15">
        <f>SUM('Billing Mo'!AH294:AH305)</f>
        <v>1143684</v>
      </c>
      <c r="BL305" s="14">
        <f>[6]TOTAL_PEF!$BK305</f>
        <v>1150000</v>
      </c>
      <c r="BM305" s="14"/>
      <c r="BP305" s="14">
        <f t="shared" si="111"/>
        <v>37347070.763973445</v>
      </c>
      <c r="BQ305" s="14">
        <f>[6]TOTAL_PEF!$BP305</f>
        <v>38712985.280615374</v>
      </c>
      <c r="BR305" s="14"/>
      <c r="BU305" s="14">
        <f t="shared" si="103"/>
        <v>128481.36635057014</v>
      </c>
      <c r="BV305" s="14">
        <f>[6]TOTAL_PEF!$BU305</f>
        <v>130551.8144654504</v>
      </c>
      <c r="BW305" s="14"/>
      <c r="BZ305" s="15">
        <f t="shared" si="108"/>
        <v>1526892.3095363015</v>
      </c>
      <c r="CA305" s="15">
        <f>AVERAGE([6]TOTAL_PEF!$G294:$G305)</f>
        <v>1529090.8333333333</v>
      </c>
      <c r="CE305" s="15">
        <f t="shared" si="109"/>
        <v>170275.5</v>
      </c>
      <c r="CF305" s="15">
        <f>AVERAGE([6]TOTAL_PEF!$H294:$H305)</f>
        <v>171986.16666666666</v>
      </c>
    </row>
    <row r="306" spans="1:84">
      <c r="A306" s="2">
        <f t="shared" si="98"/>
        <v>2016</v>
      </c>
      <c r="B306" s="2">
        <f t="shared" si="99"/>
        <v>4</v>
      </c>
      <c r="C306" s="7">
        <f t="shared" si="110"/>
        <v>863</v>
      </c>
      <c r="D306" s="7">
        <f t="shared" si="110"/>
        <v>5480</v>
      </c>
      <c r="E306" s="7">
        <f t="shared" si="115"/>
        <v>10250</v>
      </c>
      <c r="G306" s="30">
        <f>'Billing Mo'!Y306</f>
        <v>1539667.27510297</v>
      </c>
      <c r="H306" s="30">
        <f>'Billing Mo'!Z306</f>
        <v>171655</v>
      </c>
      <c r="I306" s="30">
        <f>'Billing Mo'!AC306</f>
        <v>24632</v>
      </c>
      <c r="J306" s="163">
        <f t="shared" si="91"/>
        <v>2789363.6944997967</v>
      </c>
      <c r="K306" s="28">
        <f>'Cal Mo'!AE306+'Cal Mo'!AD306+'Billing Mo'!BM306-'Billing Mo'!BU306</f>
        <v>1329491.7953929179</v>
      </c>
      <c r="L306" s="28">
        <f>'Cal Mo'!AF306+'Billing Mo'!BQ306-'Billing Mo'!BY306</f>
        <v>940732.478443334</v>
      </c>
      <c r="M306" s="31">
        <f t="shared" si="104"/>
        <v>264697</v>
      </c>
      <c r="N306" s="28">
        <f>'Cal Mo'!AH306</f>
        <v>94909</v>
      </c>
      <c r="O306" s="28">
        <f>'Cal Mo'!AI306</f>
        <v>169788</v>
      </c>
      <c r="P306" s="28">
        <f>'Cal Mo'!AJ306</f>
        <v>1969.67495082711</v>
      </c>
      <c r="Q306" s="28">
        <f>'Cal Mo'!AK306</f>
        <v>252472.745712718</v>
      </c>
      <c r="R306" s="25"/>
      <c r="T306" s="38">
        <f t="shared" si="105"/>
        <v>863</v>
      </c>
      <c r="U306" s="145">
        <f>[6]TOTAL_PEF!T306</f>
        <v>873</v>
      </c>
      <c r="X306" s="145">
        <f>[6]TOTAL_PEF!W306</f>
        <v>0</v>
      </c>
      <c r="Z306" s="38"/>
      <c r="AA306" s="145">
        <f>[6]TOTAL_PEF!Z306</f>
        <v>0</v>
      </c>
      <c r="AC306" s="7"/>
      <c r="AG306" s="15">
        <f t="shared" si="112"/>
        <v>19123292.305372879</v>
      </c>
      <c r="AH306" s="14">
        <f>[6]TOTAL_PEF!$AG306</f>
        <v>20085910.591776475</v>
      </c>
      <c r="AL306" s="25">
        <f t="shared" si="113"/>
        <v>11885546.889661362</v>
      </c>
      <c r="AM306" s="14">
        <f>[6]TOTAL_PEF!$AL306</f>
        <v>12113959.402178576</v>
      </c>
      <c r="AN306" s="15"/>
      <c r="AP306" s="25"/>
      <c r="AQ306" s="25">
        <f t="shared" si="114"/>
        <v>3159019.2625389649</v>
      </c>
      <c r="AR306" s="14">
        <f>[6]TOTAL_PEF!$AQ306</f>
        <v>3293902</v>
      </c>
      <c r="AV306" s="14">
        <f t="shared" si="106"/>
        <v>12508.112134890964</v>
      </c>
      <c r="AW306" s="14">
        <f>[6]TOTAL_PEF!$AV306</f>
        <v>13119.647705981988</v>
      </c>
      <c r="BA306" s="14">
        <f t="shared" si="107"/>
        <v>69714.211609182545</v>
      </c>
      <c r="BB306" s="14">
        <f>[6]TOTAL_PEF!$BA306</f>
        <v>70324.20357269849</v>
      </c>
      <c r="BC306" s="14"/>
      <c r="BF306" s="15">
        <f>SUM(TOTAL_PEF_C!O295:O306)</f>
        <v>2045336</v>
      </c>
      <c r="BG306" s="14">
        <f>[6]TOTAL_PEF!$BF306</f>
        <v>2089691</v>
      </c>
      <c r="BH306" s="14"/>
      <c r="BK306" s="15">
        <f>SUM('Billing Mo'!AH295:AH306)</f>
        <v>1143393</v>
      </c>
      <c r="BL306" s="14">
        <f>[6]TOTAL_PEF!$BK306</f>
        <v>1150000</v>
      </c>
      <c r="BM306" s="14"/>
      <c r="BP306" s="14">
        <f t="shared" si="111"/>
        <v>37380497.203735456</v>
      </c>
      <c r="BQ306" s="14">
        <f>[6]TOTAL_PEF!$BP306</f>
        <v>38758090.103206724</v>
      </c>
      <c r="BR306" s="14"/>
      <c r="BU306" s="14">
        <f t="shared" si="103"/>
        <v>128530.3630294965</v>
      </c>
      <c r="BV306" s="14">
        <f>[6]TOTAL_PEF!$BU306</f>
        <v>130500.23276007223</v>
      </c>
      <c r="BW306" s="14"/>
      <c r="BZ306" s="15">
        <f t="shared" si="108"/>
        <v>1528871.1916828032</v>
      </c>
      <c r="CA306" s="15">
        <f>AVERAGE([6]TOTAL_PEF!$G295:$G306)</f>
        <v>1530979.4166666667</v>
      </c>
      <c r="CE306" s="15">
        <f t="shared" si="109"/>
        <v>170489.58333333334</v>
      </c>
      <c r="CF306" s="15">
        <f>AVERAGE([6]TOTAL_PEF!$H295:$H306)</f>
        <v>172258.75</v>
      </c>
    </row>
    <row r="307" spans="1:84">
      <c r="A307" s="2">
        <f t="shared" si="98"/>
        <v>2016</v>
      </c>
      <c r="B307" s="2">
        <f t="shared" si="99"/>
        <v>5</v>
      </c>
      <c r="C307" s="7">
        <f t="shared" si="110"/>
        <v>1113</v>
      </c>
      <c r="D307" s="7">
        <f t="shared" si="110"/>
        <v>6258</v>
      </c>
      <c r="E307" s="7">
        <f t="shared" si="115"/>
        <v>11329</v>
      </c>
      <c r="G307" s="30">
        <f>'Billing Mo'!Y307</f>
        <v>1541626.69367879</v>
      </c>
      <c r="H307" s="30">
        <f>'Billing Mo'!Z307</f>
        <v>171865</v>
      </c>
      <c r="I307" s="30">
        <f>'Billing Mo'!AC307</f>
        <v>24677</v>
      </c>
      <c r="J307" s="163">
        <f t="shared" si="91"/>
        <v>3349124.3312445888</v>
      </c>
      <c r="K307" s="28">
        <f>'Cal Mo'!AE307+'Cal Mo'!AD307+'Billing Mo'!BM307-'Billing Mo'!BU307</f>
        <v>1716388.516400493</v>
      </c>
      <c r="L307" s="28">
        <f>'Cal Mo'!AF307+'Billing Mo'!BQ307-'Billing Mo'!BY307</f>
        <v>1075482.6953464588</v>
      </c>
      <c r="M307" s="31">
        <f t="shared" si="104"/>
        <v>275712</v>
      </c>
      <c r="N307" s="28">
        <f>'Cal Mo'!AH307</f>
        <v>97134</v>
      </c>
      <c r="O307" s="28">
        <f>'Cal Mo'!AI307</f>
        <v>178578</v>
      </c>
      <c r="P307" s="28">
        <f>'Cal Mo'!AJ307</f>
        <v>1969.8249508271099</v>
      </c>
      <c r="Q307" s="28">
        <f>'Cal Mo'!AK307</f>
        <v>279571.29454680998</v>
      </c>
      <c r="R307" s="25"/>
      <c r="T307" s="38">
        <f t="shared" si="105"/>
        <v>1113</v>
      </c>
      <c r="U307" s="145">
        <f>[6]TOTAL_PEF!T307</f>
        <v>999</v>
      </c>
      <c r="X307" s="145">
        <f>[6]TOTAL_PEF!W307</f>
        <v>0</v>
      </c>
      <c r="Z307" s="38"/>
      <c r="AA307" s="145">
        <f>[6]TOTAL_PEF!Z307</f>
        <v>0</v>
      </c>
      <c r="AC307" s="7"/>
      <c r="AG307" s="15">
        <f t="shared" si="112"/>
        <v>19140835.781459309</v>
      </c>
      <c r="AH307" s="14">
        <f>[6]TOTAL_PEF!$AG307</f>
        <v>20113139.478326604</v>
      </c>
      <c r="AL307" s="25">
        <f t="shared" si="113"/>
        <v>11900579.756345116</v>
      </c>
      <c r="AM307" s="14">
        <f>[6]TOTAL_PEF!$AL307</f>
        <v>12130327.473731926</v>
      </c>
      <c r="AN307" s="15"/>
      <c r="AP307" s="25"/>
      <c r="AQ307" s="25">
        <f t="shared" si="114"/>
        <v>3162062.4424607111</v>
      </c>
      <c r="AR307" s="14">
        <f>[6]TOTAL_PEF!$AQ307</f>
        <v>3297968</v>
      </c>
      <c r="AV307" s="14">
        <f t="shared" si="106"/>
        <v>12503.456586965398</v>
      </c>
      <c r="AW307" s="14">
        <f>[6]TOTAL_PEF!$AV307</f>
        <v>13121.311803500223</v>
      </c>
      <c r="BA307" s="14">
        <f t="shared" si="107"/>
        <v>69715.185881576544</v>
      </c>
      <c r="BB307" s="14">
        <f>[6]TOTAL_PEF!$BA307</f>
        <v>70307.934103201056</v>
      </c>
      <c r="BC307" s="14"/>
      <c r="BF307" s="15">
        <f>SUM(TOTAL_PEF_C!O296:O307)</f>
        <v>2045055</v>
      </c>
      <c r="BG307" s="14">
        <f>[6]TOTAL_PEF!$BF307</f>
        <v>2090319</v>
      </c>
      <c r="BH307" s="14"/>
      <c r="BK307" s="15">
        <f>SUM('Billing Mo'!AH296:AH307)</f>
        <v>1143095</v>
      </c>
      <c r="BL307" s="14">
        <f>[6]TOTAL_PEF!$BK307</f>
        <v>1150000</v>
      </c>
      <c r="BM307" s="14"/>
      <c r="BP307" s="14">
        <f t="shared" si="111"/>
        <v>37415511.618040912</v>
      </c>
      <c r="BQ307" s="14">
        <f>[6]TOTAL_PEF!$BP307</f>
        <v>38806360.510444768</v>
      </c>
      <c r="BR307" s="14"/>
      <c r="BU307" s="14">
        <f t="shared" si="103"/>
        <v>128582.68149619972</v>
      </c>
      <c r="BV307" s="14">
        <f>[6]TOTAL_PEF!$BU307</f>
        <v>130427.49892891277</v>
      </c>
      <c r="BW307" s="14"/>
      <c r="BZ307" s="15">
        <f t="shared" si="108"/>
        <v>1530843.5430097983</v>
      </c>
      <c r="CA307" s="15">
        <f>AVERAGE([6]TOTAL_PEF!$G296:$G307)</f>
        <v>1532860.4166666667</v>
      </c>
      <c r="CE307" s="15">
        <f t="shared" si="109"/>
        <v>170702.83333333334</v>
      </c>
      <c r="CF307" s="15">
        <f>AVERAGE([6]TOTAL_PEF!$H296:$H307)</f>
        <v>172531.41666666666</v>
      </c>
    </row>
    <row r="308" spans="1:84">
      <c r="A308" s="2">
        <f t="shared" si="98"/>
        <v>2016</v>
      </c>
      <c r="B308" s="2">
        <f t="shared" si="99"/>
        <v>6</v>
      </c>
      <c r="C308" s="7">
        <f t="shared" si="110"/>
        <v>1212</v>
      </c>
      <c r="D308" s="7">
        <f t="shared" si="110"/>
        <v>6402</v>
      </c>
      <c r="E308" s="7">
        <f t="shared" si="115"/>
        <v>11478</v>
      </c>
      <c r="G308" s="30">
        <f>'Billing Mo'!Y308</f>
        <v>1543586.1406851499</v>
      </c>
      <c r="H308" s="30">
        <f>'Billing Mo'!Z308</f>
        <v>172076</v>
      </c>
      <c r="I308" s="30">
        <f>'Billing Mo'!AC308</f>
        <v>24637</v>
      </c>
      <c r="J308" s="163">
        <f t="shared" si="91"/>
        <v>3524396.9094379526</v>
      </c>
      <c r="K308" s="28">
        <f>'Cal Mo'!AE308+'Cal Mo'!AD308+'Billing Mo'!BM308-'Billing Mo'!BU308</f>
        <v>1870608.6336639582</v>
      </c>
      <c r="L308" s="28">
        <f>'Cal Mo'!AF308+'Billing Mo'!BQ308-'Billing Mo'!BY308</f>
        <v>1101609.6627738213</v>
      </c>
      <c r="M308" s="31">
        <f t="shared" si="104"/>
        <v>267409</v>
      </c>
      <c r="N308" s="28">
        <f>'Cal Mo'!AH308</f>
        <v>101238</v>
      </c>
      <c r="O308" s="28">
        <f>'Cal Mo'!AI308</f>
        <v>166171</v>
      </c>
      <c r="P308" s="28">
        <f>'Cal Mo'!AJ308</f>
        <v>1979.59212836187</v>
      </c>
      <c r="Q308" s="28">
        <f>'Cal Mo'!AK308</f>
        <v>282790.02087181102</v>
      </c>
      <c r="R308" s="25"/>
      <c r="T308" s="38">
        <f t="shared" si="105"/>
        <v>1212</v>
      </c>
      <c r="U308" s="145">
        <f>[6]TOTAL_PEF!T308</f>
        <v>1247</v>
      </c>
      <c r="X308" s="145">
        <f>[6]TOTAL_PEF!W308</f>
        <v>0</v>
      </c>
      <c r="Z308" s="38"/>
      <c r="AA308" s="145">
        <f>[6]TOTAL_PEF!Z308</f>
        <v>0</v>
      </c>
      <c r="AC308" s="7"/>
      <c r="AG308" s="15">
        <f t="shared" si="112"/>
        <v>19158074.822595615</v>
      </c>
      <c r="AH308" s="14">
        <f>[6]TOTAL_PEF!$AG308</f>
        <v>20146963.545154061</v>
      </c>
      <c r="AL308" s="25">
        <f t="shared" si="113"/>
        <v>11916563.668885287</v>
      </c>
      <c r="AM308" s="14">
        <f>[6]TOTAL_PEF!$AL308</f>
        <v>12146745.973921204</v>
      </c>
      <c r="AN308" s="15"/>
      <c r="AP308" s="25"/>
      <c r="AQ308" s="25">
        <f t="shared" si="114"/>
        <v>3164687.0364427618</v>
      </c>
      <c r="AR308" s="14">
        <f>[6]TOTAL_PEF!$AQ308</f>
        <v>3301703</v>
      </c>
      <c r="AV308" s="14">
        <f t="shared" si="106"/>
        <v>12498.667164535616</v>
      </c>
      <c r="AW308" s="14">
        <f>[6]TOTAL_PEF!$AV308</f>
        <v>13127.309709040679</v>
      </c>
      <c r="BA308" s="14">
        <f t="shared" si="107"/>
        <v>69722.028073658017</v>
      </c>
      <c r="BB308" s="14">
        <f>[6]TOTAL_PEF!$BA308</f>
        <v>70291.973904494225</v>
      </c>
      <c r="BC308" s="14"/>
      <c r="BF308" s="15">
        <f>SUM(TOTAL_PEF_C!O297:O308)</f>
        <v>2044729</v>
      </c>
      <c r="BG308" s="14">
        <f>[6]TOTAL_PEF!$BF308</f>
        <v>2090869</v>
      </c>
      <c r="BH308" s="14"/>
      <c r="BK308" s="15">
        <f>SUM('Billing Mo'!AH297:AH308)</f>
        <v>1142784</v>
      </c>
      <c r="BL308" s="14">
        <f>[6]TOTAL_PEF!$BK308</f>
        <v>1150000</v>
      </c>
      <c r="BM308" s="14"/>
      <c r="BP308" s="14">
        <f t="shared" si="111"/>
        <v>37450696.057312965</v>
      </c>
      <c r="BQ308" s="14">
        <f>[6]TOTAL_PEF!$BP308</f>
        <v>38860867.344206072</v>
      </c>
      <c r="BR308" s="14"/>
      <c r="BU308" s="14">
        <f t="shared" si="103"/>
        <v>128618.80105571708</v>
      </c>
      <c r="BV308" s="14">
        <f>[6]TOTAL_PEF!$BU308</f>
        <v>130340.67163197097</v>
      </c>
      <c r="BW308" s="14"/>
      <c r="BZ308" s="15">
        <f t="shared" si="108"/>
        <v>1532809.4244285307</v>
      </c>
      <c r="CA308" s="15">
        <f>AVERAGE([6]TOTAL_PEF!$G297:$G308)</f>
        <v>1534736.6666666667</v>
      </c>
      <c r="CE308" s="15">
        <f t="shared" si="109"/>
        <v>170915.33333333334</v>
      </c>
      <c r="CF308" s="15">
        <f>AVERAGE([6]TOTAL_PEF!$H297:$H308)</f>
        <v>172804.16666666666</v>
      </c>
    </row>
    <row r="309" spans="1:84">
      <c r="A309" s="2">
        <f t="shared" si="98"/>
        <v>2016</v>
      </c>
      <c r="B309" s="2">
        <f t="shared" si="99"/>
        <v>7</v>
      </c>
      <c r="C309" s="7">
        <f t="shared" si="110"/>
        <v>1291</v>
      </c>
      <c r="D309" s="7">
        <f t="shared" si="110"/>
        <v>6730</v>
      </c>
      <c r="E309" s="7">
        <f t="shared" si="115"/>
        <v>11299</v>
      </c>
      <c r="G309" s="30">
        <f>'Billing Mo'!Y309</f>
        <v>1545545.6126371</v>
      </c>
      <c r="H309" s="30">
        <f>'Billing Mo'!Z309</f>
        <v>172287</v>
      </c>
      <c r="I309" s="30">
        <f>'Billing Mo'!AC309</f>
        <v>24621</v>
      </c>
      <c r="J309" s="163">
        <f t="shared" si="91"/>
        <v>3707420.2616936541</v>
      </c>
      <c r="K309" s="28">
        <f>'Cal Mo'!AE309+'Cal Mo'!AD309+'Billing Mo'!BM309-'Billing Mo'!BU309</f>
        <v>1994611.3482516552</v>
      </c>
      <c r="L309" s="28">
        <f>'Cal Mo'!AF309+'Billing Mo'!BQ309-'Billing Mo'!BY309</f>
        <v>1159475.7274946778</v>
      </c>
      <c r="M309" s="31">
        <f t="shared" si="104"/>
        <v>273170</v>
      </c>
      <c r="N309" s="28">
        <f>'Cal Mo'!AH309</f>
        <v>98350</v>
      </c>
      <c r="O309" s="28">
        <f>'Cal Mo'!AI309</f>
        <v>174820</v>
      </c>
      <c r="P309" s="28">
        <f>'Cal Mo'!AJ309</f>
        <v>1982.7205872971001</v>
      </c>
      <c r="Q309" s="28">
        <f>'Cal Mo'!AK309</f>
        <v>278180.46536002401</v>
      </c>
      <c r="R309" s="25"/>
      <c r="T309" s="38">
        <f t="shared" si="105"/>
        <v>1291</v>
      </c>
      <c r="U309" s="145">
        <f>[6]TOTAL_PEF!T309</f>
        <v>1372</v>
      </c>
      <c r="X309" s="145">
        <f>[6]TOTAL_PEF!W309</f>
        <v>0</v>
      </c>
      <c r="Z309" s="38"/>
      <c r="AA309" s="145">
        <f>[6]TOTAL_PEF!Z309</f>
        <v>0</v>
      </c>
      <c r="AC309" s="7"/>
      <c r="AG309" s="15">
        <f t="shared" si="112"/>
        <v>19175972.719137814</v>
      </c>
      <c r="AH309" s="14">
        <f>[6]TOTAL_PEF!$AG309</f>
        <v>20183527.550366286</v>
      </c>
      <c r="AL309" s="25">
        <f t="shared" si="113"/>
        <v>11933608.122784602</v>
      </c>
      <c r="AM309" s="14">
        <f>[6]TOTAL_PEF!$AL309</f>
        <v>12162985.711641701</v>
      </c>
      <c r="AN309" s="15"/>
      <c r="AP309" s="25"/>
      <c r="AQ309" s="25">
        <f t="shared" si="114"/>
        <v>3167443.6132534151</v>
      </c>
      <c r="AR309" s="14">
        <f>[6]TOTAL_PEF!$AQ309</f>
        <v>3305104</v>
      </c>
      <c r="AV309" s="14">
        <f t="shared" si="106"/>
        <v>12494.371588864222</v>
      </c>
      <c r="AW309" s="14">
        <f>[6]TOTAL_PEF!$AV309</f>
        <v>13135.098864768268</v>
      </c>
      <c r="BA309" s="14">
        <f t="shared" si="107"/>
        <v>69735.390223545095</v>
      </c>
      <c r="BB309" s="14">
        <f>[6]TOTAL_PEF!$BA309</f>
        <v>70275.031158930986</v>
      </c>
      <c r="BC309" s="14"/>
      <c r="BF309" s="15">
        <f>SUM(TOTAL_PEF_C!O298:O309)</f>
        <v>2044358</v>
      </c>
      <c r="BG309" s="14">
        <f>[6]TOTAL_PEF!$BF309</f>
        <v>2091335</v>
      </c>
      <c r="BH309" s="14"/>
      <c r="BK309" s="15">
        <f>SUM('Billing Mo'!AH298:AH309)</f>
        <v>1142482</v>
      </c>
      <c r="BL309" s="14">
        <f>[6]TOTAL_PEF!$BK309</f>
        <v>1150000</v>
      </c>
      <c r="BM309" s="14"/>
      <c r="BP309" s="14">
        <f t="shared" si="111"/>
        <v>37487695.876178645</v>
      </c>
      <c r="BQ309" s="14">
        <f>[6]TOTAL_PEF!$BP309</f>
        <v>38917517.446437947</v>
      </c>
      <c r="BR309" s="14"/>
      <c r="BU309" s="14">
        <f t="shared" si="103"/>
        <v>128660.67760140877</v>
      </c>
      <c r="BV309" s="14">
        <f>[6]TOTAL_PEF!$BU309</f>
        <v>130239.71102536737</v>
      </c>
      <c r="BW309" s="14"/>
      <c r="BZ309" s="15">
        <f t="shared" si="108"/>
        <v>1534768.8823524874</v>
      </c>
      <c r="CA309" s="15">
        <f>AVERAGE([6]TOTAL_PEF!$G298:$G309)</f>
        <v>1536610.25</v>
      </c>
      <c r="CE309" s="15">
        <f t="shared" si="109"/>
        <v>171127</v>
      </c>
      <c r="CF309" s="15">
        <f>AVERAGE([6]TOTAL_PEF!$H298:$H309)</f>
        <v>173076.91666666666</v>
      </c>
    </row>
    <row r="310" spans="1:84">
      <c r="A310" s="2">
        <f t="shared" si="98"/>
        <v>2016</v>
      </c>
      <c r="B310" s="2">
        <f t="shared" si="99"/>
        <v>8</v>
      </c>
      <c r="C310" s="7">
        <f t="shared" si="110"/>
        <v>1297</v>
      </c>
      <c r="D310" s="7">
        <f t="shared" si="110"/>
        <v>6749</v>
      </c>
      <c r="E310" s="7">
        <f t="shared" si="115"/>
        <v>11831</v>
      </c>
      <c r="G310" s="30">
        <f>'Billing Mo'!Y310</f>
        <v>1547548.13322698</v>
      </c>
      <c r="H310" s="30">
        <f>'Billing Mo'!Z310</f>
        <v>172499</v>
      </c>
      <c r="I310" s="30">
        <f>'Billing Mo'!AC310</f>
        <v>24688</v>
      </c>
      <c r="J310" s="163">
        <f t="shared" si="91"/>
        <v>3746508.8367755273</v>
      </c>
      <c r="K310" s="28">
        <f>'Cal Mo'!AE310+'Cal Mo'!AD310+'Billing Mo'!BM310-'Billing Mo'!BU310</f>
        <v>2007171.0312309575</v>
      </c>
      <c r="L310" s="28">
        <f>'Cal Mo'!AF310+'Billing Mo'!BQ310-'Billing Mo'!BY310</f>
        <v>1164125.6817561977</v>
      </c>
      <c r="M310" s="31">
        <f t="shared" si="104"/>
        <v>281160</v>
      </c>
      <c r="N310" s="28">
        <f>'Cal Mo'!AH310</f>
        <v>102789</v>
      </c>
      <c r="O310" s="28">
        <f>'Cal Mo'!AI310</f>
        <v>178371</v>
      </c>
      <c r="P310" s="28">
        <f>'Cal Mo'!AJ310</f>
        <v>1971.0540909198</v>
      </c>
      <c r="Q310" s="28">
        <f>'Cal Mo'!AK310</f>
        <v>292081.06969745201</v>
      </c>
      <c r="R310" s="25"/>
      <c r="T310" s="38">
        <f t="shared" si="105"/>
        <v>1297</v>
      </c>
      <c r="U310" s="145">
        <f>[6]TOTAL_PEF!T310</f>
        <v>1408</v>
      </c>
      <c r="X310" s="145">
        <f>[6]TOTAL_PEF!W310</f>
        <v>0</v>
      </c>
      <c r="Z310" s="38"/>
      <c r="AA310" s="145">
        <f>[6]TOTAL_PEF!Z310</f>
        <v>0</v>
      </c>
      <c r="AC310" s="7"/>
      <c r="AG310" s="15">
        <f t="shared" si="112"/>
        <v>19194694.939021494</v>
      </c>
      <c r="AH310" s="14">
        <f>[6]TOTAL_PEF!$AG310</f>
        <v>20220762.268459868</v>
      </c>
      <c r="AL310" s="25">
        <f t="shared" si="113"/>
        <v>11950713.783684758</v>
      </c>
      <c r="AM310" s="14">
        <f>[6]TOTAL_PEF!$AL310</f>
        <v>12178930.345882395</v>
      </c>
      <c r="AN310" s="15"/>
      <c r="AP310" s="25"/>
      <c r="AQ310" s="25">
        <f t="shared" si="114"/>
        <v>3169916.6254818691</v>
      </c>
      <c r="AR310" s="14">
        <f>[6]TOTAL_PEF!$AQ310</f>
        <v>3308336</v>
      </c>
      <c r="AV310" s="14">
        <f t="shared" si="106"/>
        <v>12490.594520853329</v>
      </c>
      <c r="AW310" s="14">
        <f>[6]TOTAL_PEF!$AV310</f>
        <v>13143.306429941429</v>
      </c>
      <c r="BA310" s="14">
        <f t="shared" si="107"/>
        <v>69749.246205588992</v>
      </c>
      <c r="BB310" s="14">
        <f>[6]TOTAL_PEF!$BA310</f>
        <v>70256.439369457847</v>
      </c>
      <c r="BC310" s="14"/>
      <c r="BF310" s="15">
        <f>SUM(TOTAL_PEF_C!O299:O310)</f>
        <v>2043941</v>
      </c>
      <c r="BG310" s="14">
        <f>[6]TOTAL_PEF!$BF310</f>
        <v>2091687</v>
      </c>
      <c r="BH310" s="14"/>
      <c r="BK310" s="15">
        <f>SUM('Billing Mo'!AH299:AH310)</f>
        <v>1142167</v>
      </c>
      <c r="BL310" s="14">
        <f>[6]TOTAL_PEF!$BK310</f>
        <v>1150000</v>
      </c>
      <c r="BM310" s="14"/>
      <c r="BP310" s="14">
        <f t="shared" si="111"/>
        <v>37525238.660804451</v>
      </c>
      <c r="BQ310" s="14">
        <f>[6]TOTAL_PEF!$BP310</f>
        <v>38974260.601469576</v>
      </c>
      <c r="BR310" s="14"/>
      <c r="BU310" s="14">
        <f t="shared" si="103"/>
        <v>128691.86725099104</v>
      </c>
      <c r="BV310" s="14">
        <f>[6]TOTAL_PEF!$BU310</f>
        <v>130132.0396623781</v>
      </c>
      <c r="BW310" s="14"/>
      <c r="BZ310" s="15">
        <f t="shared" si="108"/>
        <v>1536731.8911021824</v>
      </c>
      <c r="CA310" s="15">
        <f>AVERAGE([6]TOTAL_PEF!$G299:$G310)</f>
        <v>1538483.6666666667</v>
      </c>
      <c r="CE310" s="15">
        <f t="shared" si="109"/>
        <v>171338.25</v>
      </c>
      <c r="CF310" s="15">
        <f>AVERAGE([6]TOTAL_PEF!$H299:$H310)</f>
        <v>173349.66666666666</v>
      </c>
    </row>
    <row r="311" spans="1:84">
      <c r="A311" s="2">
        <f t="shared" si="98"/>
        <v>2016</v>
      </c>
      <c r="B311" s="2">
        <f t="shared" si="99"/>
        <v>9</v>
      </c>
      <c r="C311" s="7">
        <f t="shared" si="110"/>
        <v>1188</v>
      </c>
      <c r="D311" s="7">
        <f t="shared" si="110"/>
        <v>6362</v>
      </c>
      <c r="E311" s="7">
        <f t="shared" si="115"/>
        <v>11896</v>
      </c>
      <c r="G311" s="30">
        <f>'Billing Mo'!Y311</f>
        <v>1549550.67035931</v>
      </c>
      <c r="H311" s="30">
        <f>'Billing Mo'!Z311</f>
        <v>172713</v>
      </c>
      <c r="I311" s="30">
        <f>'Billing Mo'!AC311</f>
        <v>24706</v>
      </c>
      <c r="J311" s="163">
        <f t="shared" si="91"/>
        <v>3505267.7592353183</v>
      </c>
      <c r="K311" s="28">
        <f>'Cal Mo'!AE311+'Cal Mo'!AD311+'Billing Mo'!BM311-'Billing Mo'!BU311</f>
        <v>1841131.3688229669</v>
      </c>
      <c r="L311" s="28">
        <f>'Cal Mo'!AF311+'Billing Mo'!BQ311-'Billing Mo'!BY311</f>
        <v>1098732.168408802</v>
      </c>
      <c r="M311" s="31">
        <f t="shared" si="104"/>
        <v>269540</v>
      </c>
      <c r="N311" s="28">
        <f>'Cal Mo'!AH311</f>
        <v>100099</v>
      </c>
      <c r="O311" s="28">
        <f>'Cal Mo'!AI311</f>
        <v>169441</v>
      </c>
      <c r="P311" s="28">
        <f>'Cal Mo'!AJ311</f>
        <v>1969.60964647536</v>
      </c>
      <c r="Q311" s="28">
        <f>'Cal Mo'!AK311</f>
        <v>293894.61235707399</v>
      </c>
      <c r="R311" s="25"/>
      <c r="T311" s="38">
        <f t="shared" si="105"/>
        <v>1188</v>
      </c>
      <c r="U311" s="145">
        <f>[6]TOTAL_PEF!T311</f>
        <v>1399</v>
      </c>
      <c r="X311" s="145">
        <f>[6]TOTAL_PEF!W311</f>
        <v>0</v>
      </c>
      <c r="Z311" s="38"/>
      <c r="AA311" s="145">
        <f>[6]TOTAL_PEF!Z311</f>
        <v>0</v>
      </c>
      <c r="AC311" s="7"/>
      <c r="AG311" s="15">
        <f t="shared" si="112"/>
        <v>19214179.917961497</v>
      </c>
      <c r="AH311" s="14">
        <f>[6]TOTAL_PEF!$AG311</f>
        <v>20257871.726071429</v>
      </c>
      <c r="AL311" s="25">
        <f t="shared" si="113"/>
        <v>11966967.683557464</v>
      </c>
      <c r="AM311" s="14">
        <f>[6]TOTAL_PEF!$AL311</f>
        <v>12194817.151852431</v>
      </c>
      <c r="AN311" s="15"/>
      <c r="AP311" s="25"/>
      <c r="AQ311" s="25">
        <f t="shared" si="114"/>
        <v>3172199.2223125878</v>
      </c>
      <c r="AR311" s="14">
        <f>[6]TOTAL_PEF!$AQ311</f>
        <v>3311233</v>
      </c>
      <c r="AV311" s="14">
        <f t="shared" si="106"/>
        <v>12487.293801905256</v>
      </c>
      <c r="AW311" s="14">
        <f>[6]TOTAL_PEF!$AV311</f>
        <v>13151.393501303006</v>
      </c>
      <c r="BA311" s="14">
        <f t="shared" si="107"/>
        <v>69758.102958956239</v>
      </c>
      <c r="BB311" s="14">
        <f>[6]TOTAL_PEF!$BA311</f>
        <v>70237.640347665292</v>
      </c>
      <c r="BC311" s="14"/>
      <c r="BF311" s="15">
        <f>SUM(TOTAL_PEF_C!O300:O311)</f>
        <v>2043416</v>
      </c>
      <c r="BG311" s="14">
        <f>[6]TOTAL_PEF!$BF311</f>
        <v>2091968</v>
      </c>
      <c r="BH311" s="14"/>
      <c r="BK311" s="15">
        <f>SUM('Billing Mo'!AH300:AH311)</f>
        <v>1141860</v>
      </c>
      <c r="BL311" s="14">
        <f>[6]TOTAL_PEF!$BK311</f>
        <v>1150000</v>
      </c>
      <c r="BM311" s="14"/>
      <c r="BP311" s="14">
        <f t="shared" si="111"/>
        <v>37562402.028061397</v>
      </c>
      <c r="BQ311" s="14">
        <f>[6]TOTAL_PEF!$BP311</f>
        <v>39030414.697655357</v>
      </c>
      <c r="BR311" s="14"/>
      <c r="BU311" s="14">
        <f t="shared" si="103"/>
        <v>128716.16752525387</v>
      </c>
      <c r="BV311" s="14">
        <f>[6]TOTAL_PEF!$BU311</f>
        <v>130012.02785121585</v>
      </c>
      <c r="BW311" s="14"/>
      <c r="BZ311" s="15">
        <f t="shared" si="108"/>
        <v>1538698.474046465</v>
      </c>
      <c r="CA311" s="15">
        <f>AVERAGE([6]TOTAL_PEF!$G300:$G311)</f>
        <v>1540359.3333333333</v>
      </c>
      <c r="CE311" s="15">
        <f t="shared" si="109"/>
        <v>171549.5</v>
      </c>
      <c r="CF311" s="15">
        <f>AVERAGE([6]TOTAL_PEF!$H300:$H311)</f>
        <v>173622.25</v>
      </c>
    </row>
    <row r="312" spans="1:84">
      <c r="A312" s="2">
        <f t="shared" si="98"/>
        <v>2016</v>
      </c>
      <c r="B312" s="2">
        <f t="shared" si="99"/>
        <v>10</v>
      </c>
      <c r="C312" s="7">
        <f t="shared" si="110"/>
        <v>1009</v>
      </c>
      <c r="D312" s="7">
        <f t="shared" si="110"/>
        <v>6004</v>
      </c>
      <c r="E312" s="7">
        <f t="shared" si="115"/>
        <v>11096</v>
      </c>
      <c r="G312" s="30">
        <f>'Billing Mo'!Y312</f>
        <v>1551553.2201030699</v>
      </c>
      <c r="H312" s="30">
        <f>'Billing Mo'!Z312</f>
        <v>172929</v>
      </c>
      <c r="I312" s="30">
        <f>'Billing Mo'!AC312</f>
        <v>24740</v>
      </c>
      <c r="J312" s="163">
        <f t="shared" ref="J312:J375" si="116">SUM(K312:M312,P312:Q312)</f>
        <v>3153432.5556947859</v>
      </c>
      <c r="K312" s="28">
        <f>'Cal Mo'!AE312+'Cal Mo'!AD312+'Billing Mo'!BM312-'Billing Mo'!BU312</f>
        <v>1565339.0594368854</v>
      </c>
      <c r="L312" s="28">
        <f>'Cal Mo'!AF312+'Billing Mo'!BQ312-'Billing Mo'!BY312</f>
        <v>1038312.9590141864</v>
      </c>
      <c r="M312" s="31">
        <f t="shared" si="104"/>
        <v>273292</v>
      </c>
      <c r="N312" s="28">
        <f>'Cal Mo'!AH312</f>
        <v>95145</v>
      </c>
      <c r="O312" s="28">
        <f>'Cal Mo'!AI312</f>
        <v>178147</v>
      </c>
      <c r="P312" s="28">
        <f>'Cal Mo'!AJ312</f>
        <v>1967.4429798086901</v>
      </c>
      <c r="Q312" s="28">
        <f>'Cal Mo'!AK312</f>
        <v>274521.09426390502</v>
      </c>
      <c r="R312" s="25"/>
      <c r="T312" s="38">
        <f t="shared" si="105"/>
        <v>1009</v>
      </c>
      <c r="U312" s="145">
        <f>[6]TOTAL_PEF!T312</f>
        <v>1198</v>
      </c>
      <c r="X312" s="145">
        <f>[6]TOTAL_PEF!W312</f>
        <v>0</v>
      </c>
      <c r="Z312" s="38"/>
      <c r="AA312" s="145">
        <f>[6]TOTAL_PEF!Z312</f>
        <v>0</v>
      </c>
      <c r="AC312" s="7"/>
      <c r="AG312" s="15">
        <f t="shared" si="112"/>
        <v>19235069.108415466</v>
      </c>
      <c r="AH312" s="14">
        <f>[6]TOTAL_PEF!$AG312</f>
        <v>20290867.594239771</v>
      </c>
      <c r="AL312" s="25">
        <f t="shared" si="113"/>
        <v>11983131.607129069</v>
      </c>
      <c r="AM312" s="14">
        <f>[6]TOTAL_PEF!$AL312</f>
        <v>12210745.302495245</v>
      </c>
      <c r="AN312" s="15"/>
      <c r="AP312" s="25"/>
      <c r="AQ312" s="25">
        <f t="shared" si="114"/>
        <v>3174271.2818142455</v>
      </c>
      <c r="AR312" s="14">
        <f>[6]TOTAL_PEF!$AQ312</f>
        <v>3313964</v>
      </c>
      <c r="AV312" s="14">
        <f t="shared" si="106"/>
        <v>12484.883855177788</v>
      </c>
      <c r="AW312" s="14">
        <f>[6]TOTAL_PEF!$AV312</f>
        <v>13156.753799554135</v>
      </c>
      <c r="BA312" s="14">
        <f t="shared" si="107"/>
        <v>69766.244836846527</v>
      </c>
      <c r="BB312" s="14">
        <f>[6]TOTAL_PEF!$BA312</f>
        <v>70219.171668467534</v>
      </c>
      <c r="BC312" s="14"/>
      <c r="BF312" s="15">
        <f>SUM(TOTAL_PEF_C!O301:O312)</f>
        <v>2042782</v>
      </c>
      <c r="BG312" s="14">
        <f>[6]TOTAL_PEF!$BF312</f>
        <v>2092147</v>
      </c>
      <c r="BH312" s="14"/>
      <c r="BK312" s="15">
        <f>SUM('Billing Mo'!AH301:AH312)</f>
        <v>1141568</v>
      </c>
      <c r="BL312" s="14">
        <f>[6]TOTAL_PEF!$BK312</f>
        <v>1150000</v>
      </c>
      <c r="BM312" s="14"/>
      <c r="BP312" s="14">
        <f t="shared" si="111"/>
        <v>37600575.093202151</v>
      </c>
      <c r="BQ312" s="14">
        <f>[6]TOTAL_PEF!$BP312</f>
        <v>39082228.230616212</v>
      </c>
      <c r="BR312" s="14"/>
      <c r="BU312" s="14">
        <f t="shared" si="103"/>
        <v>128732.33877480507</v>
      </c>
      <c r="BV312" s="14">
        <f>[6]TOTAL_PEF!$BU312</f>
        <v>129886.36452712853</v>
      </c>
      <c r="BW312" s="14"/>
      <c r="BZ312" s="15">
        <f t="shared" si="108"/>
        <v>1540668.6463036826</v>
      </c>
      <c r="CA312" s="15">
        <f>AVERAGE([6]TOTAL_PEF!$G301:$G312)</f>
        <v>1542239.6666666667</v>
      </c>
      <c r="CE312" s="15">
        <f t="shared" si="109"/>
        <v>171761.16666666666</v>
      </c>
      <c r="CF312" s="15">
        <f>AVERAGE([6]TOTAL_PEF!$H301:$H312)</f>
        <v>173894.75</v>
      </c>
    </row>
    <row r="313" spans="1:84">
      <c r="A313" s="2">
        <f t="shared" si="98"/>
        <v>2016</v>
      </c>
      <c r="B313" s="2">
        <f t="shared" si="99"/>
        <v>11</v>
      </c>
      <c r="C313" s="7">
        <f t="shared" si="110"/>
        <v>785</v>
      </c>
      <c r="D313" s="7">
        <f t="shared" si="110"/>
        <v>5164</v>
      </c>
      <c r="E313" s="7">
        <f t="shared" si="115"/>
        <v>10262</v>
      </c>
      <c r="G313" s="30">
        <f>'Billing Mo'!Y313</f>
        <v>1553555.77903611</v>
      </c>
      <c r="H313" s="30">
        <f>'Billing Mo'!Z313</f>
        <v>173145</v>
      </c>
      <c r="I313" s="30">
        <f>'Billing Mo'!AC313</f>
        <v>24786</v>
      </c>
      <c r="J313" s="163">
        <f t="shared" si="116"/>
        <v>2627521.6485526296</v>
      </c>
      <c r="K313" s="28">
        <f>'Cal Mo'!AE313+'Cal Mo'!AD313+'Billing Mo'!BM313-'Billing Mo'!BU313</f>
        <v>1219259.0078568703</v>
      </c>
      <c r="L313" s="28">
        <f>'Cal Mo'!AF313+'Billing Mo'!BQ313-'Billing Mo'!BY313</f>
        <v>894047.11006781063</v>
      </c>
      <c r="M313" s="31">
        <f t="shared" si="104"/>
        <v>257887</v>
      </c>
      <c r="N313" s="28">
        <f>'Cal Mo'!AH313</f>
        <v>97230</v>
      </c>
      <c r="O313" s="28">
        <f>'Cal Mo'!AI313</f>
        <v>160657</v>
      </c>
      <c r="P313" s="28">
        <f>'Cal Mo'!AJ313</f>
        <v>1964.1089653178999</v>
      </c>
      <c r="Q313" s="28">
        <f>'Cal Mo'!AK313</f>
        <v>254364.42166263101</v>
      </c>
      <c r="R313" s="25"/>
      <c r="T313" s="38">
        <f t="shared" si="105"/>
        <v>785</v>
      </c>
      <c r="U313" s="145">
        <f>[6]TOTAL_PEF!T313</f>
        <v>913</v>
      </c>
      <c r="X313" s="145">
        <f>[6]TOTAL_PEF!W313</f>
        <v>0</v>
      </c>
      <c r="Z313" s="38"/>
      <c r="AA313" s="145">
        <f>[6]TOTAL_PEF!Z313</f>
        <v>0</v>
      </c>
      <c r="AC313" s="7"/>
      <c r="AG313" s="15">
        <f t="shared" si="112"/>
        <v>19256680.614125364</v>
      </c>
      <c r="AH313" s="14">
        <f>[6]TOTAL_PEF!$AG313</f>
        <v>20317372.846252367</v>
      </c>
      <c r="AL313" s="25">
        <f t="shared" si="113"/>
        <v>11997761.28380408</v>
      </c>
      <c r="AM313" s="14">
        <f>[6]TOTAL_PEF!$AL313</f>
        <v>12226340.051279994</v>
      </c>
      <c r="AN313" s="15"/>
      <c r="AP313" s="25"/>
      <c r="AQ313" s="25">
        <f t="shared" si="114"/>
        <v>3176148.1013495619</v>
      </c>
      <c r="AR313" s="14">
        <f>[6]TOTAL_PEF!$AQ313</f>
        <v>3316531</v>
      </c>
      <c r="AV313" s="14">
        <f t="shared" si="106"/>
        <v>12482.919181474643</v>
      </c>
      <c r="AW313" s="14">
        <f>[6]TOTAL_PEF!$AV313</f>
        <v>13157.837243805678</v>
      </c>
      <c r="BA313" s="14">
        <f t="shared" si="107"/>
        <v>69765.276191524434</v>
      </c>
      <c r="BB313" s="14">
        <f>[6]TOTAL_PEF!$BA313</f>
        <v>70198.947282091292</v>
      </c>
      <c r="BC313" s="14"/>
      <c r="BF313" s="15">
        <f>SUM(TOTAL_PEF_C!O302:O313)</f>
        <v>2042040</v>
      </c>
      <c r="BG313" s="14">
        <f>[6]TOTAL_PEF!$BF313</f>
        <v>2092206</v>
      </c>
      <c r="BH313" s="14"/>
      <c r="BK313" s="15">
        <f>SUM('Billing Mo'!AH302:AH313)</f>
        <v>1141270</v>
      </c>
      <c r="BL313" s="14">
        <f>[6]TOTAL_PEF!$BK313</f>
        <v>1150000</v>
      </c>
      <c r="BM313" s="14"/>
      <c r="BP313" s="14">
        <f t="shared" si="111"/>
        <v>37637626.986735888</v>
      </c>
      <c r="BQ313" s="14">
        <f>[6]TOTAL_PEF!$BP313</f>
        <v>39126933.527910076</v>
      </c>
      <c r="BR313" s="14"/>
      <c r="BU313" s="14">
        <f t="shared" si="103"/>
        <v>128741.44893647588</v>
      </c>
      <c r="BV313" s="14">
        <f>[6]TOTAL_PEF!$BU313</f>
        <v>129755.58004421</v>
      </c>
      <c r="BW313" s="14"/>
      <c r="BZ313" s="15">
        <f t="shared" si="108"/>
        <v>1542642.4167436224</v>
      </c>
      <c r="CA313" s="15">
        <f>AVERAGE([6]TOTAL_PEF!$G302:$G313)</f>
        <v>1544127.0833333333</v>
      </c>
      <c r="CE313" s="15">
        <f t="shared" si="109"/>
        <v>171973.25</v>
      </c>
      <c r="CF313" s="15">
        <f>AVERAGE([6]TOTAL_PEF!$H302:$H313)</f>
        <v>174167</v>
      </c>
    </row>
    <row r="314" spans="1:84">
      <c r="A314" s="2">
        <f t="shared" si="98"/>
        <v>2016</v>
      </c>
      <c r="B314" s="2">
        <f t="shared" si="99"/>
        <v>12</v>
      </c>
      <c r="C314" s="7">
        <f t="shared" si="110"/>
        <v>955</v>
      </c>
      <c r="D314" s="7">
        <f t="shared" si="110"/>
        <v>5214</v>
      </c>
      <c r="E314" s="7">
        <f t="shared" si="115"/>
        <v>9898</v>
      </c>
      <c r="G314" s="30">
        <f>'Billing Mo'!Y314</f>
        <v>1555558.3443265699</v>
      </c>
      <c r="H314" s="30">
        <f>'Billing Mo'!Z314</f>
        <v>173360</v>
      </c>
      <c r="I314" s="30">
        <f>'Billing Mo'!AC314</f>
        <v>24746</v>
      </c>
      <c r="J314" s="163">
        <f t="shared" si="116"/>
        <v>2882421.9975030883</v>
      </c>
      <c r="K314" s="28">
        <f>'Cal Mo'!AE314+'Cal Mo'!AD314+'Billing Mo'!BM314-'Billing Mo'!BU314</f>
        <v>1485620.6522177504</v>
      </c>
      <c r="L314" s="28">
        <f>'Cal Mo'!AF314+'Billing Mo'!BQ314-'Billing Mo'!BY314</f>
        <v>903935.48407764477</v>
      </c>
      <c r="M314" s="31">
        <f t="shared" si="104"/>
        <v>245962</v>
      </c>
      <c r="N314" s="28">
        <f>'Cal Mo'!AH314</f>
        <v>88139</v>
      </c>
      <c r="O314" s="28">
        <f>'Cal Mo'!AI314</f>
        <v>157823</v>
      </c>
      <c r="P314" s="28">
        <f>'Cal Mo'!AJ314</f>
        <v>1975.76961051338</v>
      </c>
      <c r="Q314" s="28">
        <f>'Cal Mo'!AK314</f>
        <v>244928.09159718</v>
      </c>
      <c r="R314" s="25"/>
      <c r="T314" s="38">
        <f t="shared" si="105"/>
        <v>955</v>
      </c>
      <c r="U314" s="145">
        <f>[6]TOTAL_PEF!T314</f>
        <v>866</v>
      </c>
      <c r="X314" s="145">
        <f>[6]TOTAL_PEF!W314</f>
        <v>0</v>
      </c>
      <c r="Z314" s="38"/>
      <c r="AA314" s="145">
        <f>[6]TOTAL_PEF!Z314</f>
        <v>0</v>
      </c>
      <c r="AC314" s="7"/>
      <c r="AG314" s="15">
        <f t="shared" si="112"/>
        <v>19283284.586873639</v>
      </c>
      <c r="AH314" s="14">
        <f>[6]TOTAL_PEF!$AG314</f>
        <v>20341891.75471545</v>
      </c>
      <c r="AL314" s="25">
        <f t="shared" si="113"/>
        <v>12013003.941238848</v>
      </c>
      <c r="AM314" s="14">
        <f>[6]TOTAL_PEF!$AL314</f>
        <v>12241218.865238847</v>
      </c>
      <c r="AN314" s="15"/>
      <c r="AP314" s="25"/>
      <c r="AQ314" s="25">
        <f t="shared" si="114"/>
        <v>3177874.044763288</v>
      </c>
      <c r="AR314" s="14">
        <f>[6]TOTAL_PEF!$AQ314</f>
        <v>3319103</v>
      </c>
      <c r="AV314" s="14">
        <f t="shared" si="106"/>
        <v>12484.162585032916</v>
      </c>
      <c r="AW314" s="14">
        <f>[6]TOTAL_PEF!$AV314</f>
        <v>13157.553085319638</v>
      </c>
      <c r="BA314" s="14">
        <f t="shared" si="107"/>
        <v>69767.734874789327</v>
      </c>
      <c r="BB314" s="14">
        <f>[6]TOTAL_PEF!$BA314</f>
        <v>70174.815913529514</v>
      </c>
      <c r="BC314" s="14"/>
      <c r="BF314" s="15">
        <f>SUM(TOTAL_PEF_C!O303:O314)</f>
        <v>2041173</v>
      </c>
      <c r="BG314" s="14">
        <f>[6]TOTAL_PEF!$BF314</f>
        <v>2092122</v>
      </c>
      <c r="BH314" s="14"/>
      <c r="BK314" s="15">
        <f>SUM('Billing Mo'!AH303:AH314)</f>
        <v>1141000</v>
      </c>
      <c r="BL314" s="14">
        <f>[6]TOTAL_PEF!$BK314</f>
        <v>1150000</v>
      </c>
      <c r="BM314" s="14"/>
      <c r="BP314" s="14">
        <f t="shared" si="111"/>
        <v>37680036.451946177</v>
      </c>
      <c r="BQ314" s="14">
        <f>[6]TOTAL_PEF!$BP314</f>
        <v>39168798.571994357</v>
      </c>
      <c r="BR314" s="14"/>
      <c r="BU314" s="14">
        <f t="shared" si="103"/>
        <v>128744.87186838528</v>
      </c>
      <c r="BV314" s="14">
        <f>[6]TOTAL_PEF!$BU314</f>
        <v>129627.14313610624</v>
      </c>
      <c r="BW314" s="14"/>
      <c r="BZ314" s="15">
        <f t="shared" si="108"/>
        <v>1544619.7897159792</v>
      </c>
      <c r="CA314" s="15">
        <f>AVERAGE([6]TOTAL_PEF!$G303:$G314)</f>
        <v>1546023.9166666667</v>
      </c>
      <c r="CE314" s="15">
        <f t="shared" si="109"/>
        <v>172185.66666666666</v>
      </c>
      <c r="CF314" s="15">
        <f>AVERAGE([6]TOTAL_PEF!$H303:$H314)</f>
        <v>174438.91666666666</v>
      </c>
    </row>
    <row r="315" spans="1:84">
      <c r="A315" s="2">
        <f t="shared" si="98"/>
        <v>2017</v>
      </c>
      <c r="B315" s="2">
        <f t="shared" si="99"/>
        <v>1</v>
      </c>
      <c r="C315" s="7">
        <f t="shared" si="110"/>
        <v>1053</v>
      </c>
      <c r="D315" s="7">
        <f t="shared" si="110"/>
        <v>5208</v>
      </c>
      <c r="E315" s="7">
        <f t="shared" si="115"/>
        <v>9761</v>
      </c>
      <c r="G315" s="30">
        <f>'Billing Mo'!Y315</f>
        <v>1557560.9137335799</v>
      </c>
      <c r="H315" s="30">
        <f>'Billing Mo'!Z315</f>
        <v>173576</v>
      </c>
      <c r="I315" s="30">
        <f>'Billing Mo'!AC315</f>
        <v>24797</v>
      </c>
      <c r="J315" s="163">
        <f t="shared" si="116"/>
        <v>3042212.6437025541</v>
      </c>
      <c r="K315" s="28">
        <f>'Cal Mo'!AE315+'Cal Mo'!AD315+'Billing Mo'!BM315-'Billing Mo'!BU315</f>
        <v>1639728.8886203968</v>
      </c>
      <c r="L315" s="28">
        <f>'Cal Mo'!AF315+'Billing Mo'!BQ315-'Billing Mo'!BY315</f>
        <v>904049.56410859956</v>
      </c>
      <c r="M315" s="31">
        <f t="shared" si="104"/>
        <v>254445</v>
      </c>
      <c r="N315" s="28">
        <f>'Cal Mo'!AH315</f>
        <v>87922</v>
      </c>
      <c r="O315" s="28">
        <f>'Cal Mo'!AI315</f>
        <v>166523</v>
      </c>
      <c r="P315" s="28">
        <f>'Cal Mo'!AJ315</f>
        <v>1953.04204797744</v>
      </c>
      <c r="Q315" s="28">
        <f>'Cal Mo'!AK315</f>
        <v>242036.14892558</v>
      </c>
      <c r="R315" s="25"/>
      <c r="T315" s="38">
        <f t="shared" si="105"/>
        <v>1053</v>
      </c>
      <c r="U315" s="145">
        <f>[6]TOTAL_PEF!T315</f>
        <v>1052</v>
      </c>
      <c r="X315" s="145">
        <f>[6]TOTAL_PEF!W315</f>
        <v>0</v>
      </c>
      <c r="Z315" s="38"/>
      <c r="AA315" s="145">
        <f>[6]TOTAL_PEF!Z315</f>
        <v>0</v>
      </c>
      <c r="AC315" s="7"/>
      <c r="AG315" s="15">
        <f t="shared" si="112"/>
        <v>19314451.225134179</v>
      </c>
      <c r="AH315" s="14">
        <f>[6]TOTAL_PEF!$AG315</f>
        <v>20368244.582472146</v>
      </c>
      <c r="AL315" s="25">
        <f t="shared" si="113"/>
        <v>12029419.246132208</v>
      </c>
      <c r="AM315" s="14">
        <f>[6]TOTAL_PEF!$AL315</f>
        <v>12255656.415324943</v>
      </c>
      <c r="AN315" s="15"/>
      <c r="AQ315" s="25">
        <f t="shared" si="114"/>
        <v>3179512.5190007212</v>
      </c>
      <c r="AR315" s="14">
        <f>[6]TOTAL_PEF!$AQ315</f>
        <v>3321677</v>
      </c>
      <c r="AV315" s="14">
        <f t="shared" si="106"/>
        <v>12488.323841458539</v>
      </c>
      <c r="AW315" s="14">
        <f>[6]TOTAL_PEF!$AV315</f>
        <v>13158.357337022937</v>
      </c>
      <c r="BA315" s="14">
        <f t="shared" si="107"/>
        <v>69776.820831574572</v>
      </c>
      <c r="BB315" s="14">
        <f>[6]TOTAL_PEF!$BA315</f>
        <v>70148.334356723906</v>
      </c>
      <c r="BC315" s="14"/>
      <c r="BF315" s="15">
        <f>SUM(TOTAL_PEF_C!O304:O315)</f>
        <v>2040182</v>
      </c>
      <c r="BG315" s="14">
        <f>[6]TOTAL_PEF!$BF315</f>
        <v>2091683</v>
      </c>
      <c r="BH315" s="14"/>
      <c r="BK315" s="15">
        <f>SUM('Billing Mo'!AH304:AH315)</f>
        <v>1141384</v>
      </c>
      <c r="BL315" s="14">
        <f>[6]TOTAL_PEF!$BK315</f>
        <v>1154077</v>
      </c>
      <c r="BM315" s="14"/>
      <c r="BP315" s="14">
        <f t="shared" si="111"/>
        <v>37728623.760951035</v>
      </c>
      <c r="BQ315" s="14">
        <f>[6]TOTAL_PEF!$BP315</f>
        <v>39215780.584711619</v>
      </c>
      <c r="BR315" s="14"/>
      <c r="BU315" s="14">
        <f t="shared" si="103"/>
        <v>128745.61832682193</v>
      </c>
      <c r="BV315" s="14">
        <f>[6]TOTAL_PEF!$BU315</f>
        <v>129500.49870207506</v>
      </c>
      <c r="BW315" s="14"/>
      <c r="BZ315" s="15">
        <f t="shared" si="108"/>
        <v>1546600.7664707068</v>
      </c>
      <c r="CA315" s="15">
        <f>AVERAGE([6]TOTAL_PEF!$G304:$G315)</f>
        <v>1547932.1666666667</v>
      </c>
      <c r="CE315" s="15">
        <f t="shared" si="109"/>
        <v>172398.5</v>
      </c>
      <c r="CF315" s="15">
        <f>AVERAGE([6]TOTAL_PEF!$H304:$H315)</f>
        <v>174710.58333333334</v>
      </c>
    </row>
    <row r="316" spans="1:84">
      <c r="A316" s="2">
        <f t="shared" si="98"/>
        <v>2017</v>
      </c>
      <c r="B316" s="2">
        <f t="shared" si="99"/>
        <v>2</v>
      </c>
      <c r="C316" s="7">
        <f t="shared" si="110"/>
        <v>853</v>
      </c>
      <c r="D316" s="7">
        <f t="shared" si="110"/>
        <v>4697</v>
      </c>
      <c r="E316" s="7">
        <f t="shared" si="115"/>
        <v>9745</v>
      </c>
      <c r="G316" s="30">
        <f>'Billing Mo'!Y316</f>
        <v>1559563.4855591799</v>
      </c>
      <c r="H316" s="30">
        <f>'Billing Mo'!Z316</f>
        <v>173791</v>
      </c>
      <c r="I316" s="30">
        <f>'Billing Mo'!AC316</f>
        <v>24810</v>
      </c>
      <c r="J316" s="163">
        <f t="shared" si="116"/>
        <v>2629894.0678462172</v>
      </c>
      <c r="K316" s="28">
        <f>'Cal Mo'!AE316+'Cal Mo'!AD316+'Billing Mo'!BM316-'Billing Mo'!BU316</f>
        <v>1329569.9254873614</v>
      </c>
      <c r="L316" s="28">
        <f>'Cal Mo'!AF316+'Billing Mo'!BQ316-'Billing Mo'!BY316</f>
        <v>816353.7325115581</v>
      </c>
      <c r="M316" s="31">
        <f t="shared" si="104"/>
        <v>240236</v>
      </c>
      <c r="N316" s="28">
        <f>'Cal Mo'!AH316</f>
        <v>88941</v>
      </c>
      <c r="O316" s="28">
        <f>'Cal Mo'!AI316</f>
        <v>151295</v>
      </c>
      <c r="P316" s="28">
        <f>'Cal Mo'!AJ316</f>
        <v>1954.2702916708399</v>
      </c>
      <c r="Q316" s="28">
        <f>'Cal Mo'!AK316</f>
        <v>241780.13955562701</v>
      </c>
      <c r="R316" s="25"/>
      <c r="T316" s="38"/>
      <c r="U316" s="145"/>
      <c r="X316" s="145"/>
      <c r="Z316" s="38"/>
      <c r="AA316" s="145"/>
      <c r="AC316" s="7"/>
      <c r="AG316" s="15">
        <f t="shared" si="112"/>
        <v>19298391.214825403</v>
      </c>
      <c r="AH316" s="14">
        <f>[6]TOTAL_PEF!$AG316</f>
        <v>20389776.068835229</v>
      </c>
      <c r="AL316" s="25">
        <f t="shared" si="113"/>
        <v>12016006.143923158</v>
      </c>
      <c r="AM316" s="14">
        <f>[6]TOTAL_PEF!$AL316</f>
        <v>12269766.082938714</v>
      </c>
      <c r="AN316" s="15"/>
      <c r="AQ316" s="25">
        <f t="shared" si="114"/>
        <v>3180965.6251361822</v>
      </c>
      <c r="AR316" s="14">
        <f>[6]TOTAL_PEF!$AQ316</f>
        <v>3324253</v>
      </c>
      <c r="AV316" s="14">
        <f t="shared" si="106"/>
        <v>12461.948746480632</v>
      </c>
      <c r="AW316" s="14">
        <f>[6]TOTAL_PEF!$AV316</f>
        <v>13155.957492801337</v>
      </c>
      <c r="BA316" s="14">
        <f t="shared" si="107"/>
        <v>69612.943180297734</v>
      </c>
      <c r="BB316" s="14">
        <f>[6]TOTAL_PEF!$BA316</f>
        <v>70120.161404822866</v>
      </c>
      <c r="BC316" s="14"/>
      <c r="BF316" s="15">
        <f>SUM(TOTAL_PEF_C!O305:O316)</f>
        <v>2030249</v>
      </c>
      <c r="BG316" s="14">
        <f>[6]TOTAL_PEF!$BF316</f>
        <v>2090805</v>
      </c>
      <c r="BH316" s="14"/>
      <c r="BK316" s="15">
        <f>SUM('Billing Mo'!AH305:AH316)</f>
        <v>1141772</v>
      </c>
      <c r="BL316" s="14">
        <f>[6]TOTAL_PEF!$BK316</f>
        <v>1158088</v>
      </c>
      <c r="BM316" s="14"/>
      <c r="BP316" s="14">
        <f t="shared" si="111"/>
        <v>37691032.646182187</v>
      </c>
      <c r="BQ316" s="14">
        <f>[6]TOTAL_PEF!$BP316</f>
        <v>39257110.031959839</v>
      </c>
      <c r="BR316" s="14"/>
      <c r="BU316" s="14">
        <f t="shared" si="103"/>
        <v>128739.73026028219</v>
      </c>
      <c r="BV316" s="14">
        <f>[6]TOTAL_PEF!$BU316</f>
        <v>129376.05324096598</v>
      </c>
      <c r="BW316" s="14"/>
      <c r="BZ316" s="15">
        <f t="shared" si="108"/>
        <v>1548585.3462746302</v>
      </c>
      <c r="CA316" s="15">
        <f>AVERAGE([6]TOTAL_PEF!$G305:$G316)</f>
        <v>1549851.1666666667</v>
      </c>
      <c r="CE316" s="15">
        <f t="shared" si="109"/>
        <v>172611.66666666666</v>
      </c>
      <c r="CF316" s="15">
        <f>AVERAGE([6]TOTAL_PEF!$H305:$H316)</f>
        <v>174982</v>
      </c>
    </row>
    <row r="317" spans="1:84">
      <c r="A317" s="2">
        <f t="shared" si="98"/>
        <v>2017</v>
      </c>
      <c r="B317" s="2">
        <f t="shared" si="99"/>
        <v>3</v>
      </c>
      <c r="C317" s="7">
        <f t="shared" si="110"/>
        <v>851</v>
      </c>
      <c r="D317" s="7">
        <f t="shared" si="110"/>
        <v>5385</v>
      </c>
      <c r="E317" s="7">
        <f t="shared" si="115"/>
        <v>9913</v>
      </c>
      <c r="G317" s="30">
        <f>'Billing Mo'!Y317</f>
        <v>1561566.0585743999</v>
      </c>
      <c r="H317" s="30">
        <f>'Billing Mo'!Z317</f>
        <v>174006</v>
      </c>
      <c r="I317" s="30">
        <f>'Billing Mo'!AC317</f>
        <v>24810</v>
      </c>
      <c r="J317" s="163">
        <f t="shared" si="116"/>
        <v>2780968.7380312141</v>
      </c>
      <c r="K317" s="28">
        <f>'Cal Mo'!AE317+'Cal Mo'!AD317+'Billing Mo'!BM317-'Billing Mo'!BU317</f>
        <v>1328380.8591476262</v>
      </c>
      <c r="L317" s="28">
        <f>'Cal Mo'!AF317+'Billing Mo'!BQ317-'Billing Mo'!BY317</f>
        <v>937069.87046564592</v>
      </c>
      <c r="M317" s="31">
        <f t="shared" si="104"/>
        <v>267620</v>
      </c>
      <c r="N317" s="28">
        <f>'Cal Mo'!AH317</f>
        <v>90270</v>
      </c>
      <c r="O317" s="28">
        <f>'Cal Mo'!AI317</f>
        <v>177350</v>
      </c>
      <c r="P317" s="28">
        <f>'Cal Mo'!AJ317</f>
        <v>1965.44366096615</v>
      </c>
      <c r="Q317" s="28">
        <f>'Cal Mo'!AK317</f>
        <v>245932.564756976</v>
      </c>
      <c r="R317" s="25"/>
      <c r="T317" s="38"/>
      <c r="U317" s="145"/>
      <c r="X317" s="145"/>
      <c r="Z317" s="38"/>
      <c r="AA317" s="145"/>
      <c r="AC317" s="7"/>
      <c r="AG317" s="15">
        <f t="shared" si="112"/>
        <v>19327301.08652984</v>
      </c>
      <c r="AH317" s="14">
        <f>[6]TOTAL_PEF!$AG317</f>
        <v>20405806.982581832</v>
      </c>
      <c r="AL317" s="25">
        <f t="shared" si="113"/>
        <v>12033927.134468736</v>
      </c>
      <c r="AM317" s="14">
        <f>[6]TOTAL_PEF!$AL317</f>
        <v>12283489.167988222</v>
      </c>
      <c r="AN317" s="15"/>
      <c r="AQ317" s="25">
        <f t="shared" si="114"/>
        <v>3182552.6693077879</v>
      </c>
      <c r="AR317" s="14">
        <f>[6]TOTAL_PEF!$AQ317</f>
        <v>3326830</v>
      </c>
      <c r="AV317" s="14">
        <f t="shared" si="106"/>
        <v>12464.61438096613</v>
      </c>
      <c r="AW317" s="14">
        <f>[6]TOTAL_PEF!$AV317</f>
        <v>13149.930603428953</v>
      </c>
      <c r="BA317" s="14">
        <f t="shared" si="107"/>
        <v>69630.640991534237</v>
      </c>
      <c r="BB317" s="14">
        <f>[6]TOTAL_PEF!$BA317</f>
        <v>70089.936523221244</v>
      </c>
      <c r="BC317" s="14"/>
      <c r="BF317" s="15">
        <f>SUM(TOTAL_PEF_C!O306:O317)</f>
        <v>2028964</v>
      </c>
      <c r="BG317" s="14">
        <f>[6]TOTAL_PEF!$BF317</f>
        <v>2089561</v>
      </c>
      <c r="BH317" s="14"/>
      <c r="BK317" s="15">
        <f>SUM('Billing Mo'!AH306:AH317)</f>
        <v>1142166</v>
      </c>
      <c r="BL317" s="14">
        <f>[6]TOTAL_PEF!$BK317</f>
        <v>1162183</v>
      </c>
      <c r="BM317" s="14"/>
      <c r="BP317" s="14">
        <f t="shared" si="111"/>
        <v>37738533.444217332</v>
      </c>
      <c r="BQ317" s="14">
        <f>[6]TOTAL_PEF!$BP317</f>
        <v>39292271.52146446</v>
      </c>
      <c r="BR317" s="14"/>
      <c r="BU317" s="14">
        <f t="shared" si="103"/>
        <v>128739.70008998299</v>
      </c>
      <c r="BV317" s="14">
        <f>[6]TOTAL_PEF!$BU317</f>
        <v>129252.91468496149</v>
      </c>
      <c r="BW317" s="14"/>
      <c r="BZ317" s="15">
        <f t="shared" si="108"/>
        <v>1550573.5272519344</v>
      </c>
      <c r="CA317" s="15">
        <f>AVERAGE([6]TOTAL_PEF!$G306:$G317)</f>
        <v>1551780.5833333333</v>
      </c>
      <c r="CE317" s="15">
        <f t="shared" si="109"/>
        <v>172825.16666666666</v>
      </c>
      <c r="CF317" s="15">
        <f>AVERAGE([6]TOTAL_PEF!$H306:$H317)</f>
        <v>175253.25</v>
      </c>
    </row>
    <row r="318" spans="1:84">
      <c r="A318" s="2">
        <f t="shared" si="98"/>
        <v>2017</v>
      </c>
      <c r="B318" s="2">
        <f t="shared" si="99"/>
        <v>4</v>
      </c>
      <c r="C318" s="7">
        <f t="shared" si="110"/>
        <v>869</v>
      </c>
      <c r="D318" s="7">
        <f t="shared" si="110"/>
        <v>5505</v>
      </c>
      <c r="E318" s="7">
        <f t="shared" si="115"/>
        <v>10255</v>
      </c>
      <c r="G318" s="30">
        <f>'Billing Mo'!Y318</f>
        <v>1563568.63193587</v>
      </c>
      <c r="H318" s="30">
        <f>'Billing Mo'!Z318</f>
        <v>174222</v>
      </c>
      <c r="I318" s="30">
        <f>'Billing Mo'!AC318</f>
        <v>24778</v>
      </c>
      <c r="J318" s="163">
        <f t="shared" si="116"/>
        <v>2837422.5109569281</v>
      </c>
      <c r="K318" s="28">
        <f>'Cal Mo'!AE318+'Cal Mo'!AD318+'Billing Mo'!BM318-'Billing Mo'!BU318</f>
        <v>1358628.1551226275</v>
      </c>
      <c r="L318" s="28">
        <f>'Cal Mo'!AF318+'Billing Mo'!BQ318-'Billing Mo'!BY318</f>
        <v>959097.21578728617</v>
      </c>
      <c r="M318" s="31">
        <f t="shared" si="104"/>
        <v>263658</v>
      </c>
      <c r="N318" s="28">
        <f>'Cal Mo'!AH318</f>
        <v>95325</v>
      </c>
      <c r="O318" s="28">
        <f>'Cal Mo'!AI318</f>
        <v>168333</v>
      </c>
      <c r="P318" s="28">
        <f>'Cal Mo'!AJ318</f>
        <v>1943.5665643458301</v>
      </c>
      <c r="Q318" s="28">
        <f>'Cal Mo'!AK318</f>
        <v>254095.57348266899</v>
      </c>
      <c r="R318" s="25"/>
      <c r="T318" s="38"/>
      <c r="U318" s="145"/>
      <c r="X318" s="145"/>
      <c r="Z318" s="38"/>
      <c r="AA318" s="145"/>
      <c r="AC318" s="7"/>
      <c r="AG318" s="15">
        <f t="shared" si="112"/>
        <v>19356437.446259547</v>
      </c>
      <c r="AH318" s="14">
        <f>[6]TOTAL_PEF!$AG318</f>
        <v>20419317.456231061</v>
      </c>
      <c r="AL318" s="25">
        <f t="shared" si="113"/>
        <v>12052291.871812688</v>
      </c>
      <c r="AM318" s="14">
        <f>[6]TOTAL_PEF!$AL318</f>
        <v>12296663.472480129</v>
      </c>
      <c r="AN318" s="15"/>
      <c r="AQ318" s="25">
        <f t="shared" si="114"/>
        <v>3184175.4970777389</v>
      </c>
      <c r="AR318" s="14">
        <f>[6]TOTAL_PEF!$AQ318</f>
        <v>3329408</v>
      </c>
      <c r="AV318" s="14">
        <f t="shared" si="106"/>
        <v>12467.390169764396</v>
      </c>
      <c r="AW318" s="14">
        <f>[6]TOTAL_PEF!$AV318</f>
        <v>13142.218937826747</v>
      </c>
      <c r="BA318" s="14">
        <f t="shared" si="107"/>
        <v>69650.69185321439</v>
      </c>
      <c r="BB318" s="14">
        <f>[6]TOTAL_PEF!$BA318</f>
        <v>70056.711801141413</v>
      </c>
      <c r="BC318" s="14"/>
      <c r="BF318" s="15">
        <f>SUM(TOTAL_PEF_C!O307:O318)</f>
        <v>2027509</v>
      </c>
      <c r="BG318" s="14">
        <f>[6]TOTAL_PEF!$BF318</f>
        <v>2088171</v>
      </c>
      <c r="BH318" s="14"/>
      <c r="BK318" s="15">
        <f>SUM('Billing Mo'!AH307:AH318)</f>
        <v>1142582</v>
      </c>
      <c r="BL318" s="14">
        <f>[6]TOTAL_PEF!$BK318</f>
        <v>1166500</v>
      </c>
      <c r="BM318" s="14"/>
      <c r="BP318" s="14">
        <f t="shared" si="111"/>
        <v>37786592.260674454</v>
      </c>
      <c r="BQ318" s="14">
        <f>[6]TOTAL_PEF!$BP318</f>
        <v>39324440.76687035</v>
      </c>
      <c r="BR318" s="14"/>
      <c r="BU318" s="14">
        <f t="shared" si="103"/>
        <v>128741.98427516836</v>
      </c>
      <c r="BV318" s="14">
        <f>[6]TOTAL_PEF!$BU318</f>
        <v>129130.65653088731</v>
      </c>
      <c r="BW318" s="14"/>
      <c r="BZ318" s="15">
        <f t="shared" si="108"/>
        <v>1552565.306988009</v>
      </c>
      <c r="CA318" s="15">
        <f>AVERAGE([6]TOTAL_PEF!$G307:$G318)</f>
        <v>1553719.1666666667</v>
      </c>
      <c r="CE318" s="15">
        <f t="shared" si="109"/>
        <v>173039.08333333334</v>
      </c>
      <c r="CF318" s="15">
        <f>AVERAGE([6]TOTAL_PEF!$H307:$H318)</f>
        <v>175524.41666666666</v>
      </c>
    </row>
    <row r="319" spans="1:84">
      <c r="A319" s="2">
        <f t="shared" si="98"/>
        <v>2017</v>
      </c>
      <c r="B319" s="2">
        <f t="shared" si="99"/>
        <v>5</v>
      </c>
      <c r="C319" s="7">
        <f t="shared" si="110"/>
        <v>1117</v>
      </c>
      <c r="D319" s="7">
        <f t="shared" si="110"/>
        <v>6285</v>
      </c>
      <c r="E319" s="7">
        <f t="shared" si="115"/>
        <v>11330</v>
      </c>
      <c r="G319" s="30">
        <f>'Billing Mo'!Y319</f>
        <v>1565571.2051035301</v>
      </c>
      <c r="H319" s="30">
        <f>'Billing Mo'!Z319</f>
        <v>174437</v>
      </c>
      <c r="I319" s="30">
        <f>'Billing Mo'!AC319</f>
        <v>24822</v>
      </c>
      <c r="J319" s="163">
        <f t="shared" si="116"/>
        <v>3402649.6900592446</v>
      </c>
      <c r="K319" s="28">
        <f>'Cal Mo'!AE319+'Cal Mo'!AD319+'Billing Mo'!BM319-'Billing Mo'!BU319</f>
        <v>1748599.0615631749</v>
      </c>
      <c r="L319" s="28">
        <f>'Cal Mo'!AF319+'Billing Mo'!BQ319-'Billing Mo'!BY319</f>
        <v>1096351.9372067263</v>
      </c>
      <c r="M319" s="31">
        <f t="shared" si="104"/>
        <v>274511</v>
      </c>
      <c r="N319" s="28">
        <f>'Cal Mo'!AH319</f>
        <v>97559</v>
      </c>
      <c r="O319" s="28">
        <f>'Cal Mo'!AI319</f>
        <v>176952</v>
      </c>
      <c r="P319" s="28">
        <f>'Cal Mo'!AJ319</f>
        <v>1943.71656434583</v>
      </c>
      <c r="Q319" s="28">
        <f>'Cal Mo'!AK319</f>
        <v>281243.974724998</v>
      </c>
      <c r="R319" s="25"/>
      <c r="T319" s="38"/>
      <c r="U319" s="145"/>
      <c r="X319" s="145"/>
      <c r="Z319" s="38"/>
      <c r="AA319" s="145"/>
      <c r="AC319" s="7"/>
      <c r="AG319" s="15">
        <f t="shared" si="112"/>
        <v>19388647.991422232</v>
      </c>
      <c r="AH319" s="14">
        <f>[6]TOTAL_PEF!$AG319</f>
        <v>20433206.797740132</v>
      </c>
      <c r="AL319" s="25">
        <f t="shared" si="113"/>
        <v>12073161.113672957</v>
      </c>
      <c r="AM319" s="14">
        <f>[6]TOTAL_PEF!$AL319</f>
        <v>12309187.136668229</v>
      </c>
      <c r="AN319" s="15"/>
      <c r="AQ319" s="25">
        <f t="shared" si="114"/>
        <v>3185848.1772559267</v>
      </c>
      <c r="AR319" s="14">
        <f>[6]TOTAL_PEF!$AQ319</f>
        <v>3331988</v>
      </c>
      <c r="AV319" s="14">
        <f t="shared" si="106"/>
        <v>12472.107524778869</v>
      </c>
      <c r="AW319" s="14">
        <f>[6]TOTAL_PEF!$AV319</f>
        <v>13134.698970488289</v>
      </c>
      <c r="BA319" s="14">
        <f t="shared" si="107"/>
        <v>69684.981375583971</v>
      </c>
      <c r="BB319" s="14">
        <f>[6]TOTAL_PEF!$BA319</f>
        <v>70019.855267582796</v>
      </c>
      <c r="BC319" s="14"/>
      <c r="BF319" s="15">
        <f>SUM(TOTAL_PEF_C!O308:O319)</f>
        <v>2025883</v>
      </c>
      <c r="BG319" s="14">
        <f>[6]TOTAL_PEF!$BF319</f>
        <v>2086758</v>
      </c>
      <c r="BH319" s="14"/>
      <c r="BK319" s="15">
        <f>SUM('Billing Mo'!AH308:AH319)</f>
        <v>1143007</v>
      </c>
      <c r="BL319" s="14">
        <f>[6]TOTAL_PEF!$BK319</f>
        <v>1170994</v>
      </c>
      <c r="BM319" s="14"/>
      <c r="BP319" s="14">
        <f t="shared" si="111"/>
        <v>37840117.619489111</v>
      </c>
      <c r="BQ319" s="14">
        <f>[6]TOTAL_PEF!$BP319</f>
        <v>39356494.427210741</v>
      </c>
      <c r="BR319" s="14"/>
      <c r="BU319" s="14">
        <f t="shared" si="103"/>
        <v>128746.71442162289</v>
      </c>
      <c r="BV319" s="14">
        <f>[6]TOTAL_PEF!$BU319</f>
        <v>129008.47927932577</v>
      </c>
      <c r="BW319" s="14"/>
      <c r="BZ319" s="15">
        <f t="shared" si="108"/>
        <v>1554560.6829400708</v>
      </c>
      <c r="CA319" s="15">
        <f>AVERAGE([6]TOTAL_PEF!$G308:$G319)</f>
        <v>1555666.1666666667</v>
      </c>
      <c r="CE319" s="15">
        <f t="shared" si="109"/>
        <v>173253.41666666666</v>
      </c>
      <c r="CF319" s="15">
        <f>AVERAGE([6]TOTAL_PEF!$H308:$H319)</f>
        <v>175795.66666666666</v>
      </c>
    </row>
    <row r="320" spans="1:84">
      <c r="A320" s="2">
        <f t="shared" si="98"/>
        <v>2017</v>
      </c>
      <c r="B320" s="2">
        <f t="shared" si="99"/>
        <v>6</v>
      </c>
      <c r="C320" s="7">
        <f t="shared" si="110"/>
        <v>1215</v>
      </c>
      <c r="D320" s="7">
        <f t="shared" si="110"/>
        <v>6428</v>
      </c>
      <c r="E320" s="7">
        <f t="shared" si="115"/>
        <v>11481</v>
      </c>
      <c r="G320" s="30">
        <f>'Billing Mo'!Y320</f>
        <v>1567573.7777657199</v>
      </c>
      <c r="H320" s="30">
        <f>'Billing Mo'!Z320</f>
        <v>174653</v>
      </c>
      <c r="I320" s="30">
        <f>'Billing Mo'!AC320</f>
        <v>24780</v>
      </c>
      <c r="J320" s="163">
        <f t="shared" si="116"/>
        <v>3579205.3701468594</v>
      </c>
      <c r="K320" s="28">
        <f>'Cal Mo'!AE320+'Cal Mo'!AD320+'Billing Mo'!BM320-'Billing Mo'!BU320</f>
        <v>1903965.9048547163</v>
      </c>
      <c r="L320" s="28">
        <f>'Cal Mo'!AF320+'Billing Mo'!BQ320-'Billing Mo'!BY320</f>
        <v>1122718.7608478277</v>
      </c>
      <c r="M320" s="31">
        <f t="shared" si="104"/>
        <v>266058</v>
      </c>
      <c r="N320" s="28">
        <f>'Cal Mo'!AH320</f>
        <v>101682</v>
      </c>
      <c r="O320" s="28">
        <f>'Cal Mo'!AI320</f>
        <v>164376</v>
      </c>
      <c r="P320" s="28">
        <f>'Cal Mo'!AJ320</f>
        <v>1953.4837418805901</v>
      </c>
      <c r="Q320" s="28">
        <f>'Cal Mo'!AK320</f>
        <v>284509.22070243501</v>
      </c>
      <c r="R320" s="25"/>
      <c r="T320" s="38"/>
      <c r="U320" s="145"/>
      <c r="X320" s="145"/>
      <c r="Z320" s="38"/>
      <c r="AA320" s="145"/>
      <c r="AC320" s="7"/>
      <c r="AG320" s="15">
        <f t="shared" si="112"/>
        <v>19422005.262612991</v>
      </c>
      <c r="AH320" s="14">
        <f>[6]TOTAL_PEF!$AG320</f>
        <v>20450763.680819608</v>
      </c>
      <c r="AL320" s="25">
        <f t="shared" si="113"/>
        <v>12094270.211746963</v>
      </c>
      <c r="AM320" s="14">
        <f>[6]TOTAL_PEF!$AL320</f>
        <v>12321098.606659051</v>
      </c>
      <c r="AN320" s="15"/>
      <c r="AQ320" s="25">
        <f t="shared" si="114"/>
        <v>3187567.3770865509</v>
      </c>
      <c r="AR320" s="14">
        <f>[6]TOTAL_PEF!$AQ320</f>
        <v>3334569</v>
      </c>
      <c r="AV320" s="14">
        <f t="shared" si="106"/>
        <v>12477.520684134268</v>
      </c>
      <c r="AW320" s="14">
        <f>[6]TOTAL_PEF!$AV320</f>
        <v>13129.488471965726</v>
      </c>
      <c r="BA320" s="14">
        <f t="shared" si="107"/>
        <v>69720.401409366925</v>
      </c>
      <c r="BB320" s="14">
        <f>[6]TOTAL_PEF!$BA320</f>
        <v>69979.535877836679</v>
      </c>
      <c r="BC320" s="14"/>
      <c r="BF320" s="15">
        <f>SUM(TOTAL_PEF_C!O309:O320)</f>
        <v>2024088</v>
      </c>
      <c r="BG320" s="14">
        <f>[6]TOTAL_PEF!$BF320</f>
        <v>2085304</v>
      </c>
      <c r="BH320" s="14"/>
      <c r="BK320" s="15">
        <f>SUM('Billing Mo'!AH309:AH320)</f>
        <v>1143451</v>
      </c>
      <c r="BL320" s="14">
        <f>[6]TOTAL_PEF!$BK320</f>
        <v>1175260</v>
      </c>
      <c r="BM320" s="14"/>
      <c r="BP320" s="14">
        <f t="shared" si="111"/>
        <v>37894926.08019802</v>
      </c>
      <c r="BQ320" s="14">
        <f>[6]TOTAL_PEF!$BP320</f>
        <v>39391335.254358165</v>
      </c>
      <c r="BR320" s="14"/>
      <c r="BU320" s="14">
        <f t="shared" si="103"/>
        <v>128754.18576913804</v>
      </c>
      <c r="BV320" s="14">
        <f>[6]TOTAL_PEF!$BU320</f>
        <v>128886.34504261336</v>
      </c>
      <c r="BW320" s="14"/>
      <c r="BZ320" s="15">
        <f t="shared" si="108"/>
        <v>1556559.6526967853</v>
      </c>
      <c r="CA320" s="15">
        <f>AVERAGE([6]TOTAL_PEF!$G309:$G320)</f>
        <v>1557620.75</v>
      </c>
      <c r="CE320" s="15">
        <f t="shared" si="109"/>
        <v>173468.16666666666</v>
      </c>
      <c r="CF320" s="15">
        <f>AVERAGE([6]TOTAL_PEF!$H309:$H320)</f>
        <v>176067.16666666666</v>
      </c>
    </row>
    <row r="321" spans="1:84">
      <c r="A321" s="2">
        <f t="shared" si="98"/>
        <v>2017</v>
      </c>
      <c r="B321" s="2">
        <f t="shared" si="99"/>
        <v>7</v>
      </c>
      <c r="C321" s="7">
        <f t="shared" si="110"/>
        <v>1293</v>
      </c>
      <c r="D321" s="7">
        <f t="shared" si="110"/>
        <v>6754</v>
      </c>
      <c r="E321" s="7">
        <f t="shared" si="115"/>
        <v>11305</v>
      </c>
      <c r="G321" s="30">
        <f>'Billing Mo'!Y321</f>
        <v>1569576.34977497</v>
      </c>
      <c r="H321" s="30">
        <f>'Billing Mo'!Z321</f>
        <v>174868</v>
      </c>
      <c r="I321" s="30">
        <f>'Billing Mo'!AC321</f>
        <v>24762</v>
      </c>
      <c r="J321" s="163">
        <f t="shared" si="116"/>
        <v>3763475.7529193899</v>
      </c>
      <c r="K321" s="28">
        <f>'Cal Mo'!AE321+'Cal Mo'!AD321+'Billing Mo'!BM321-'Billing Mo'!BU321</f>
        <v>2028914.3202408603</v>
      </c>
      <c r="L321" s="28">
        <f>'Cal Mo'!AF321+'Billing Mo'!BQ321-'Billing Mo'!BY321</f>
        <v>1181032.3125834288</v>
      </c>
      <c r="M321" s="31">
        <f t="shared" si="104"/>
        <v>271636</v>
      </c>
      <c r="N321" s="28">
        <f>'Cal Mo'!AH321</f>
        <v>98781</v>
      </c>
      <c r="O321" s="28">
        <f>'Cal Mo'!AI321</f>
        <v>172855</v>
      </c>
      <c r="P321" s="28">
        <f>'Cal Mo'!AJ321</f>
        <v>1956.61220081582</v>
      </c>
      <c r="Q321" s="28">
        <f>'Cal Mo'!AK321</f>
        <v>279936.50789428502</v>
      </c>
      <c r="R321" s="25"/>
      <c r="T321" s="38"/>
      <c r="U321" s="145"/>
      <c r="X321" s="145"/>
      <c r="Z321" s="38"/>
      <c r="AA321" s="145"/>
      <c r="AC321" s="7"/>
      <c r="AG321" s="15">
        <f t="shared" si="112"/>
        <v>19456308.234602191</v>
      </c>
      <c r="AH321" s="14">
        <f>[6]TOTAL_PEF!$AG321</f>
        <v>20472121.671643615</v>
      </c>
      <c r="AL321" s="25">
        <f t="shared" si="113"/>
        <v>12115826.796835713</v>
      </c>
      <c r="AM321" s="14">
        <f>[6]TOTAL_PEF!$AL321</f>
        <v>12332350.68990978</v>
      </c>
      <c r="AN321" s="15"/>
      <c r="AQ321" s="25">
        <f t="shared" si="114"/>
        <v>3189323.4196208119</v>
      </c>
      <c r="AR321" s="14">
        <f>[6]TOTAL_PEF!$AQ321</f>
        <v>3337149</v>
      </c>
      <c r="AV321" s="14">
        <f t="shared" si="106"/>
        <v>12483.497969008564</v>
      </c>
      <c r="AW321" s="14">
        <f>[6]TOTAL_PEF!$AV321</f>
        <v>13126.672192705235</v>
      </c>
      <c r="BA321" s="14">
        <f t="shared" si="107"/>
        <v>69758.176432302556</v>
      </c>
      <c r="BB321" s="14">
        <f>[6]TOTAL_PEF!$BA321</f>
        <v>69935.46912429911</v>
      </c>
      <c r="BC321" s="14"/>
      <c r="BF321" s="15">
        <f>SUM(TOTAL_PEF_C!O310:O321)</f>
        <v>2022123</v>
      </c>
      <c r="BG321" s="14">
        <f>[6]TOTAL_PEF!$BF321</f>
        <v>2083826</v>
      </c>
      <c r="BH321" s="14"/>
      <c r="BK321" s="15">
        <f>SUM('Billing Mo'!AH310:AH321)</f>
        <v>1143882</v>
      </c>
      <c r="BL321" s="14">
        <f>[6]TOTAL_PEF!$BK321</f>
        <v>1179380</v>
      </c>
      <c r="BM321" s="14"/>
      <c r="BP321" s="14">
        <f t="shared" si="111"/>
        <v>37950981.571423754</v>
      </c>
      <c r="BQ321" s="14">
        <f>[6]TOTAL_PEF!$BP321</f>
        <v>39429146.894139059</v>
      </c>
      <c r="BR321" s="14"/>
      <c r="BU321" s="14">
        <f t="shared" si="103"/>
        <v>128764.00382016905</v>
      </c>
      <c r="BV321" s="14">
        <f>[6]TOTAL_PEF!$BU321</f>
        <v>128763.76357708313</v>
      </c>
      <c r="BW321" s="14"/>
      <c r="BZ321" s="15">
        <f t="shared" si="108"/>
        <v>1558562.214124941</v>
      </c>
      <c r="CA321" s="15">
        <f>AVERAGE([6]TOTAL_PEF!$G310:$G321)</f>
        <v>1559582</v>
      </c>
      <c r="CE321" s="15">
        <f t="shared" si="109"/>
        <v>173683.25</v>
      </c>
      <c r="CF321" s="15">
        <f>AVERAGE([6]TOTAL_PEF!$H310:$H321)</f>
        <v>176339</v>
      </c>
    </row>
    <row r="322" spans="1:84">
      <c r="A322" s="2">
        <f t="shared" si="98"/>
        <v>2017</v>
      </c>
      <c r="B322" s="2">
        <f t="shared" si="99"/>
        <v>8</v>
      </c>
      <c r="C322" s="7">
        <f t="shared" si="110"/>
        <v>1299</v>
      </c>
      <c r="D322" s="7">
        <f t="shared" si="110"/>
        <v>6769</v>
      </c>
      <c r="E322" s="7">
        <f t="shared" si="115"/>
        <v>11836</v>
      </c>
      <c r="G322" s="30">
        <f>'Billing Mo'!Y322</f>
        <v>1571480.69182096</v>
      </c>
      <c r="H322" s="30">
        <f>'Billing Mo'!Z322</f>
        <v>175079</v>
      </c>
      <c r="I322" s="30">
        <f>'Billing Mo'!AC322</f>
        <v>24828</v>
      </c>
      <c r="J322" s="163">
        <f t="shared" si="116"/>
        <v>3801921.3725198708</v>
      </c>
      <c r="K322" s="28">
        <f>'Cal Mo'!AE322+'Cal Mo'!AD322+'Billing Mo'!BM322-'Billing Mo'!BU322</f>
        <v>2041467.400523538</v>
      </c>
      <c r="L322" s="28">
        <f>'Cal Mo'!AF322+'Billing Mo'!BQ322-'Billing Mo'!BY322</f>
        <v>1185170.9581550602</v>
      </c>
      <c r="M322" s="31">
        <f t="shared" si="104"/>
        <v>279476</v>
      </c>
      <c r="N322" s="28">
        <f>'Cal Mo'!AH322</f>
        <v>103239</v>
      </c>
      <c r="O322" s="28">
        <f>'Cal Mo'!AI322</f>
        <v>176237</v>
      </c>
      <c r="P322" s="28">
        <f>'Cal Mo'!AJ322</f>
        <v>1944.9457044385199</v>
      </c>
      <c r="Q322" s="28">
        <f>'Cal Mo'!AK322</f>
        <v>293862.06813683402</v>
      </c>
      <c r="R322" s="25"/>
      <c r="T322" s="38"/>
      <c r="U322" s="145"/>
      <c r="X322" s="145"/>
      <c r="Z322" s="38"/>
      <c r="AA322" s="145"/>
      <c r="AC322" s="7"/>
      <c r="AG322" s="15">
        <f t="shared" si="112"/>
        <v>19490604.603894778</v>
      </c>
      <c r="AH322" s="14">
        <f>[6]TOTAL_PEF!$AG322</f>
        <v>20495712.328547537</v>
      </c>
      <c r="AL322" s="25">
        <f t="shared" si="113"/>
        <v>12136872.073234575</v>
      </c>
      <c r="AM322" s="14">
        <f>[6]TOTAL_PEF!$AL322</f>
        <v>12343035.377547862</v>
      </c>
      <c r="AN322" s="15"/>
      <c r="AQ322" s="25">
        <f t="shared" si="114"/>
        <v>3191104.4180601942</v>
      </c>
      <c r="AR322" s="14">
        <f>[6]TOTAL_PEF!$AQ322</f>
        <v>3339726</v>
      </c>
      <c r="AV322" s="14">
        <f t="shared" si="106"/>
        <v>12489.521161061912</v>
      </c>
      <c r="AW322" s="14">
        <f>[6]TOTAL_PEF!$AV322</f>
        <v>13125.242337728083</v>
      </c>
      <c r="BA322" s="14">
        <f t="shared" si="107"/>
        <v>69792.951184008896</v>
      </c>
      <c r="BB322" s="14">
        <f>[6]TOTAL_PEF!$BA322</f>
        <v>69888.19342801765</v>
      </c>
      <c r="BC322" s="14"/>
      <c r="BF322" s="15">
        <f>SUM(TOTAL_PEF_C!O311:O322)</f>
        <v>2019989</v>
      </c>
      <c r="BG322" s="14">
        <f>[6]TOTAL_PEF!$BF322</f>
        <v>2082269</v>
      </c>
      <c r="BH322" s="14"/>
      <c r="BK322" s="15">
        <f>SUM('Billing Mo'!AH311:AH322)</f>
        <v>1144332</v>
      </c>
      <c r="BL322" s="14">
        <f>[6]TOTAL_PEF!$BK322</f>
        <v>1183464</v>
      </c>
      <c r="BM322" s="14"/>
      <c r="BP322" s="14">
        <f t="shared" si="111"/>
        <v>38006394.107168101</v>
      </c>
      <c r="BQ322" s="14">
        <f>[6]TOTAL_PEF!$BP322</f>
        <v>39468506.243351437</v>
      </c>
      <c r="BR322" s="14"/>
      <c r="BU322" s="14">
        <f t="shared" si="103"/>
        <v>128775.25269188482</v>
      </c>
      <c r="BV322" s="14">
        <f>[6]TOTAL_PEF!$BU322</f>
        <v>128639.83668333646</v>
      </c>
      <c r="BW322" s="14"/>
      <c r="BZ322" s="15">
        <f t="shared" si="108"/>
        <v>1560556.5940077724</v>
      </c>
      <c r="CA322" s="15">
        <f>AVERAGE([6]TOTAL_PEF!$G311:$G322)</f>
        <v>1561549.25</v>
      </c>
      <c r="CE322" s="15">
        <f t="shared" si="109"/>
        <v>173898.25</v>
      </c>
      <c r="CF322" s="15">
        <f>AVERAGE([6]TOTAL_PEF!$H311:$H322)</f>
        <v>176611.16666666666</v>
      </c>
    </row>
    <row r="323" spans="1:84">
      <c r="A323" s="2">
        <f t="shared" si="98"/>
        <v>2017</v>
      </c>
      <c r="B323" s="2">
        <f t="shared" si="99"/>
        <v>9</v>
      </c>
      <c r="C323" s="7">
        <f t="shared" si="110"/>
        <v>1191</v>
      </c>
      <c r="D323" s="7">
        <f t="shared" si="110"/>
        <v>6379</v>
      </c>
      <c r="E323" s="7">
        <f t="shared" si="115"/>
        <v>11901</v>
      </c>
      <c r="G323" s="30">
        <f>'Billing Mo'!Y323</f>
        <v>1573385.0332132699</v>
      </c>
      <c r="H323" s="30">
        <f>'Billing Mo'!Z323</f>
        <v>175287</v>
      </c>
      <c r="I323" s="30">
        <f>'Billing Mo'!AC323</f>
        <v>24845</v>
      </c>
      <c r="J323" s="163">
        <f t="shared" si="116"/>
        <v>3557706.9281391758</v>
      </c>
      <c r="K323" s="28">
        <f>'Cal Mo'!AE323+'Cal Mo'!AD323+'Billing Mo'!BM323-'Billing Mo'!BU323</f>
        <v>1874214.1375891755</v>
      </c>
      <c r="L323" s="28">
        <f>'Cal Mo'!AF323+'Billing Mo'!BQ323-'Billing Mo'!BY323</f>
        <v>1118204.4529941471</v>
      </c>
      <c r="M323" s="31">
        <f t="shared" si="104"/>
        <v>267656</v>
      </c>
      <c r="N323" s="28">
        <f>'Cal Mo'!AH323</f>
        <v>100537</v>
      </c>
      <c r="O323" s="28">
        <f>'Cal Mo'!AI323</f>
        <v>167119</v>
      </c>
      <c r="P323" s="28">
        <f>'Cal Mo'!AJ323</f>
        <v>1943.5012599940701</v>
      </c>
      <c r="Q323" s="28">
        <f>'Cal Mo'!AK323</f>
        <v>295688.83629585902</v>
      </c>
      <c r="R323" s="25"/>
      <c r="T323" s="38"/>
      <c r="U323" s="145"/>
      <c r="X323" s="145"/>
      <c r="Z323" s="38"/>
      <c r="AA323" s="145"/>
      <c r="AC323" s="7"/>
      <c r="AG323" s="15">
        <f t="shared" si="112"/>
        <v>19523687.372660987</v>
      </c>
      <c r="AH323" s="14">
        <f>[6]TOTAL_PEF!$AG323</f>
        <v>20520124.304523576</v>
      </c>
      <c r="AL323" s="25">
        <f t="shared" si="113"/>
        <v>12156344.357819922</v>
      </c>
      <c r="AM323" s="14">
        <f>[6]TOTAL_PEF!$AL323</f>
        <v>12353713.794527603</v>
      </c>
      <c r="AN323" s="15"/>
      <c r="AQ323" s="25">
        <f t="shared" si="114"/>
        <v>3192898.6419989793</v>
      </c>
      <c r="AR323" s="14">
        <f>[6]TOTAL_PEF!$AQ323</f>
        <v>3342302</v>
      </c>
      <c r="AV323" s="14">
        <f t="shared" si="106"/>
        <v>12494.817733127395</v>
      </c>
      <c r="AW323" s="14">
        <f>[6]TOTAL_PEF!$AV323</f>
        <v>13124.300112416267</v>
      </c>
      <c r="BA323" s="14">
        <f t="shared" si="107"/>
        <v>69818.80624951316</v>
      </c>
      <c r="BB323" s="14">
        <f>[6]TOTAL_PEF!$BA323</f>
        <v>69840.797441227332</v>
      </c>
      <c r="BC323" s="14"/>
      <c r="BF323" s="15">
        <f>SUM(TOTAL_PEF_C!O312:O323)</f>
        <v>2017667</v>
      </c>
      <c r="BG323" s="14">
        <f>[6]TOTAL_PEF!$BF323</f>
        <v>2080626</v>
      </c>
      <c r="BH323" s="14"/>
      <c r="BK323" s="15">
        <f>SUM('Billing Mo'!AH312:AH323)</f>
        <v>1144770</v>
      </c>
      <c r="BL323" s="14">
        <f>[6]TOTAL_PEF!$BK323</f>
        <v>1187714</v>
      </c>
      <c r="BM323" s="14"/>
      <c r="BP323" s="14">
        <f t="shared" si="111"/>
        <v>38058833.276071951</v>
      </c>
      <c r="BQ323" s="14">
        <f>[6]TOTAL_PEF!$BP323</f>
        <v>39508759.670585364</v>
      </c>
      <c r="BR323" s="14"/>
      <c r="BU323" s="14">
        <f t="shared" si="103"/>
        <v>128787.45732490237</v>
      </c>
      <c r="BV323" s="14">
        <f>[6]TOTAL_PEF!$BU323</f>
        <v>128514.24122119795</v>
      </c>
      <c r="BW323" s="14"/>
      <c r="BZ323" s="15">
        <f t="shared" si="108"/>
        <v>1562542.7909122689</v>
      </c>
      <c r="CA323" s="15">
        <f>AVERAGE([6]TOTAL_PEF!$G312:$G323)</f>
        <v>1563521.4166666667</v>
      </c>
      <c r="CE323" s="15">
        <f t="shared" si="109"/>
        <v>174112.75</v>
      </c>
      <c r="CF323" s="15">
        <f>AVERAGE([6]TOTAL_PEF!$H312:$H323)</f>
        <v>176883.91666666666</v>
      </c>
    </row>
    <row r="324" spans="1:84">
      <c r="A324" s="2">
        <f t="shared" si="98"/>
        <v>2017</v>
      </c>
      <c r="B324" s="2">
        <f t="shared" si="99"/>
        <v>10</v>
      </c>
      <c r="C324" s="7">
        <f t="shared" si="110"/>
        <v>1014</v>
      </c>
      <c r="D324" s="7">
        <f t="shared" si="110"/>
        <v>6023</v>
      </c>
      <c r="E324" s="7">
        <f t="shared" si="115"/>
        <v>11108</v>
      </c>
      <c r="G324" s="30">
        <f>'Billing Mo'!Y324</f>
        <v>1575289.3740268999</v>
      </c>
      <c r="H324" s="30">
        <f>'Billing Mo'!Z324</f>
        <v>175491</v>
      </c>
      <c r="I324" s="30">
        <f>'Billing Mo'!AC324</f>
        <v>24877</v>
      </c>
      <c r="J324" s="163">
        <f t="shared" si="116"/>
        <v>3203297.1694057714</v>
      </c>
      <c r="K324" s="28">
        <f>'Cal Mo'!AE324+'Cal Mo'!AD324+'Billing Mo'!BM324-'Billing Mo'!BU324</f>
        <v>1596822.7624368598</v>
      </c>
      <c r="L324" s="28">
        <f>'Cal Mo'!AF324+'Billing Mo'!BQ324-'Billing Mo'!BY324</f>
        <v>1057004.4857923663</v>
      </c>
      <c r="M324" s="31">
        <f t="shared" si="104"/>
        <v>271200</v>
      </c>
      <c r="N324" s="28">
        <f>'Cal Mo'!AH324</f>
        <v>95562</v>
      </c>
      <c r="O324" s="28">
        <f>'Cal Mo'!AI324</f>
        <v>175638</v>
      </c>
      <c r="P324" s="28">
        <f>'Cal Mo'!AJ324</f>
        <v>1941.3345933274099</v>
      </c>
      <c r="Q324" s="28">
        <f>'Cal Mo'!AK324</f>
        <v>276328.58658321801</v>
      </c>
      <c r="R324" s="25"/>
      <c r="T324" s="38"/>
      <c r="U324" s="145"/>
      <c r="X324" s="145"/>
      <c r="Z324" s="38"/>
      <c r="AA324" s="145"/>
      <c r="AC324" s="7"/>
      <c r="AG324" s="15">
        <f t="shared" si="112"/>
        <v>19555171.075660959</v>
      </c>
      <c r="AH324" s="14">
        <f>[6]TOTAL_PEF!$AG324</f>
        <v>20540395.923374996</v>
      </c>
      <c r="AL324" s="25">
        <f t="shared" si="113"/>
        <v>12175035.884598101</v>
      </c>
      <c r="AM324" s="14">
        <f>[6]TOTAL_PEF!$AL324</f>
        <v>12364539.866722777</v>
      </c>
      <c r="AN324" s="15"/>
      <c r="AQ324" s="25">
        <f t="shared" si="114"/>
        <v>3194706.1343182921</v>
      </c>
      <c r="AR324" s="14">
        <f>[6]TOTAL_PEF!$AQ324</f>
        <v>3344879</v>
      </c>
      <c r="AV324" s="14">
        <f t="shared" si="106"/>
        <v>12499.144165372218</v>
      </c>
      <c r="AW324" s="14">
        <f>[6]TOTAL_PEF!$AV324</f>
        <v>13120.6812764599</v>
      </c>
      <c r="BA324" s="14">
        <f t="shared" si="107"/>
        <v>69840.519626838184</v>
      </c>
      <c r="BB324" s="14">
        <f>[6]TOTAL_PEF!$BA324</f>
        <v>69794.183884118596</v>
      </c>
      <c r="BC324" s="14"/>
      <c r="BF324" s="15">
        <f>SUM(TOTAL_PEF_C!O313:O324)</f>
        <v>2015158</v>
      </c>
      <c r="BG324" s="14">
        <f>[6]TOTAL_PEF!$BF324</f>
        <v>2078827</v>
      </c>
      <c r="BH324" s="14"/>
      <c r="BK324" s="15">
        <f>SUM('Billing Mo'!AH313:AH324)</f>
        <v>1145187</v>
      </c>
      <c r="BL324" s="14">
        <f>[6]TOTAL_PEF!$BK324</f>
        <v>1191464</v>
      </c>
      <c r="BM324" s="14"/>
      <c r="BP324" s="14">
        <f t="shared" si="111"/>
        <v>38108697.889782943</v>
      </c>
      <c r="BQ324" s="14">
        <f>[6]TOTAL_PEF!$BP324</f>
        <v>39544365.080640167</v>
      </c>
      <c r="BR324" s="14"/>
      <c r="BU324" s="14">
        <f t="shared" si="103"/>
        <v>128801.05097019399</v>
      </c>
      <c r="BV324" s="14">
        <f>[6]TOTAL_PEF!$BU324</f>
        <v>128386.24739715774</v>
      </c>
      <c r="BW324" s="14"/>
      <c r="BZ324" s="15">
        <f t="shared" si="108"/>
        <v>1564520.8037392546</v>
      </c>
      <c r="CA324" s="15">
        <f>AVERAGE([6]TOTAL_PEF!$G313:$G324)</f>
        <v>1565497.6666666667</v>
      </c>
      <c r="CE324" s="15">
        <f t="shared" si="109"/>
        <v>174326.25</v>
      </c>
      <c r="CF324" s="15">
        <f>AVERAGE([6]TOTAL_PEF!$H313:$H324)</f>
        <v>177157.16666666666</v>
      </c>
    </row>
    <row r="325" spans="1:84">
      <c r="A325" s="2">
        <f t="shared" si="98"/>
        <v>2017</v>
      </c>
      <c r="B325" s="2">
        <f t="shared" si="99"/>
        <v>11</v>
      </c>
      <c r="C325" s="7">
        <f t="shared" si="110"/>
        <v>791</v>
      </c>
      <c r="D325" s="7">
        <f t="shared" si="110"/>
        <v>5183</v>
      </c>
      <c r="E325" s="7">
        <f t="shared" si="115"/>
        <v>10280</v>
      </c>
      <c r="G325" s="30">
        <f>'Billing Mo'!Y325</f>
        <v>1577193.71435494</v>
      </c>
      <c r="H325" s="30">
        <f>'Billing Mo'!Z325</f>
        <v>175695</v>
      </c>
      <c r="I325" s="30">
        <f>'Billing Mo'!AC325</f>
        <v>24922</v>
      </c>
      <c r="J325" s="163">
        <f t="shared" si="116"/>
        <v>2672594.8138368567</v>
      </c>
      <c r="K325" s="28">
        <f>'Cal Mo'!AE325+'Cal Mo'!AD325+'Billing Mo'!BM325-'Billing Mo'!BU325</f>
        <v>1248243.6842747089</v>
      </c>
      <c r="L325" s="28">
        <f>'Cal Mo'!AF325+'Billing Mo'!BQ325-'Billing Mo'!BY325</f>
        <v>910598.55597966455</v>
      </c>
      <c r="M325" s="31">
        <f t="shared" si="104"/>
        <v>255615</v>
      </c>
      <c r="N325" s="28">
        <f>'Cal Mo'!AH325</f>
        <v>97656</v>
      </c>
      <c r="O325" s="28">
        <f>'Cal Mo'!AI325</f>
        <v>157959</v>
      </c>
      <c r="P325" s="28">
        <f>'Cal Mo'!AJ325</f>
        <v>1938.00057883662</v>
      </c>
      <c r="Q325" s="28">
        <f>'Cal Mo'!AK325</f>
        <v>256199.573003647</v>
      </c>
      <c r="R325" s="25"/>
      <c r="T325" s="38"/>
      <c r="U325" s="145"/>
      <c r="X325" s="145"/>
      <c r="Z325" s="38"/>
      <c r="AA325" s="145"/>
      <c r="AC325" s="7"/>
      <c r="AG325" s="15">
        <f t="shared" si="112"/>
        <v>19584155.752078794</v>
      </c>
      <c r="AH325" s="14">
        <f>[6]TOTAL_PEF!$AG325</f>
        <v>20552904.305228751</v>
      </c>
      <c r="AL325" s="25">
        <f t="shared" si="113"/>
        <v>12191587.330509957</v>
      </c>
      <c r="AM325" s="14">
        <f>[6]TOTAL_PEF!$AL325</f>
        <v>12375349.876707125</v>
      </c>
      <c r="AN325" s="15"/>
      <c r="AQ325" s="25">
        <f t="shared" si="114"/>
        <v>3196541.2856593081</v>
      </c>
      <c r="AR325" s="14">
        <f>[6]TOTAL_PEF!$AQ325</f>
        <v>3347460</v>
      </c>
      <c r="AV325" s="14">
        <f t="shared" si="106"/>
        <v>12501.929699409957</v>
      </c>
      <c r="AW325" s="14">
        <f>[6]TOTAL_PEF!$AV325</f>
        <v>13112.091673357974</v>
      </c>
      <c r="BA325" s="14">
        <f t="shared" si="107"/>
        <v>69850.318800323468</v>
      </c>
      <c r="BB325" s="14">
        <f>[6]TOTAL_PEF!$BA325</f>
        <v>69747.328551112078</v>
      </c>
      <c r="BC325" s="14"/>
      <c r="BF325" s="15">
        <f>SUM(TOTAL_PEF_C!O314:O325)</f>
        <v>2012460</v>
      </c>
      <c r="BG325" s="14">
        <f>[6]TOTAL_PEF!$BF325</f>
        <v>2076810</v>
      </c>
      <c r="BH325" s="14"/>
      <c r="BK325" s="15">
        <f>SUM('Billing Mo'!AH314:AH325)</f>
        <v>1145613</v>
      </c>
      <c r="BL325" s="14">
        <f>[6]TOTAL_PEF!$BK325</f>
        <v>1196111</v>
      </c>
      <c r="BM325" s="14"/>
      <c r="BP325" s="14">
        <f t="shared" si="111"/>
        <v>38153771.055067167</v>
      </c>
      <c r="BQ325" s="14">
        <f>[6]TOTAL_PEF!$BP325</f>
        <v>39572873.976009808</v>
      </c>
      <c r="BR325" s="14"/>
      <c r="BU325" s="14">
        <f t="shared" si="103"/>
        <v>128816.17931509721</v>
      </c>
      <c r="BV325" s="14">
        <f>[6]TOTAL_PEF!$BU325</f>
        <v>128256.40092338048</v>
      </c>
      <c r="BW325" s="14"/>
      <c r="BZ325" s="15">
        <f t="shared" si="108"/>
        <v>1566490.6316824907</v>
      </c>
      <c r="CA325" s="15">
        <f>AVERAGE([6]TOTAL_PEF!$G314:$G325)</f>
        <v>1567477.1666666667</v>
      </c>
      <c r="CE325" s="15">
        <f t="shared" si="109"/>
        <v>174538.75</v>
      </c>
      <c r="CF325" s="15">
        <f>AVERAGE([6]TOTAL_PEF!$H314:$H325)</f>
        <v>177431.16666666666</v>
      </c>
    </row>
    <row r="326" spans="1:84">
      <c r="A326" s="2">
        <f t="shared" si="98"/>
        <v>2017</v>
      </c>
      <c r="B326" s="2">
        <f t="shared" si="99"/>
        <v>12</v>
      </c>
      <c r="C326" s="7">
        <f t="shared" si="110"/>
        <v>962</v>
      </c>
      <c r="D326" s="7">
        <f t="shared" si="110"/>
        <v>5235</v>
      </c>
      <c r="E326" s="7">
        <f t="shared" si="115"/>
        <v>9920</v>
      </c>
      <c r="G326" s="30">
        <f>'Billing Mo'!Y326</f>
        <v>1579098.0542938299</v>
      </c>
      <c r="H326" s="30">
        <f>'Billing Mo'!Z326</f>
        <v>175898</v>
      </c>
      <c r="I326" s="30">
        <f>'Billing Mo'!AC326</f>
        <v>24880</v>
      </c>
      <c r="J326" s="163">
        <f t="shared" si="116"/>
        <v>2932468.3095937143</v>
      </c>
      <c r="K326" s="28">
        <f>'Cal Mo'!AE326+'Cal Mo'!AD326+'Billing Mo'!BM326-'Billing Mo'!BU326</f>
        <v>1519272.8595731696</v>
      </c>
      <c r="L326" s="28">
        <f>'Cal Mo'!AF326+'Billing Mo'!BQ326-'Billing Mo'!BY326</f>
        <v>920876.77191718959</v>
      </c>
      <c r="M326" s="31">
        <f t="shared" si="104"/>
        <v>243557</v>
      </c>
      <c r="N326" s="28">
        <f>'Cal Mo'!AH326</f>
        <v>88526</v>
      </c>
      <c r="O326" s="28">
        <f>'Cal Mo'!AI326</f>
        <v>155031</v>
      </c>
      <c r="P326" s="28">
        <f>'Cal Mo'!AJ326</f>
        <v>1949.6612240321001</v>
      </c>
      <c r="Q326" s="28">
        <f>'Cal Mo'!AK326</f>
        <v>246812.016879323</v>
      </c>
      <c r="R326" s="25"/>
      <c r="T326" s="38"/>
      <c r="U326" s="145"/>
      <c r="X326" s="145"/>
      <c r="Z326" s="38"/>
      <c r="AA326" s="145"/>
      <c r="AC326" s="7"/>
      <c r="AG326" s="15">
        <f t="shared" si="112"/>
        <v>19617807.959434219</v>
      </c>
      <c r="AH326" s="14">
        <f>[6]TOTAL_PEF!$AG326</f>
        <v>20562648.793708123</v>
      </c>
      <c r="AL326" s="25">
        <f t="shared" si="113"/>
        <v>12208528.618349502</v>
      </c>
      <c r="AM326" s="14">
        <f>[6]TOTAL_PEF!$AL326</f>
        <v>12385814.633349499</v>
      </c>
      <c r="AN326" s="15"/>
      <c r="AQ326" s="25">
        <f t="shared" si="114"/>
        <v>3198425.2109414507</v>
      </c>
      <c r="AR326" s="14">
        <f>[6]TOTAL_PEF!$AQ326</f>
        <v>3350045</v>
      </c>
      <c r="AV326" s="14">
        <f t="shared" si="106"/>
        <v>12507.74937968294</v>
      </c>
      <c r="AW326" s="14">
        <f>[6]TOTAL_PEF!$AV326</f>
        <v>13101.742512481211</v>
      </c>
      <c r="BA326" s="14">
        <f t="shared" si="107"/>
        <v>69862.724764911647</v>
      </c>
      <c r="BB326" s="14">
        <f>[6]TOTAL_PEF!$BA326</f>
        <v>69698.315336322645</v>
      </c>
      <c r="BC326" s="14"/>
      <c r="BF326" s="15">
        <f>SUM(TOTAL_PEF_C!O315:O326)</f>
        <v>2009668</v>
      </c>
      <c r="BG326" s="14">
        <f>[6]TOTAL_PEF!$BF326</f>
        <v>2074631</v>
      </c>
      <c r="BH326" s="14"/>
      <c r="BK326" s="15">
        <f>SUM('Billing Mo'!AH315:AH326)</f>
        <v>1146000</v>
      </c>
      <c r="BL326" s="14">
        <f>[6]TOTAL_PEF!$BK326</f>
        <v>1200000</v>
      </c>
      <c r="BM326" s="14"/>
      <c r="BP326" s="14">
        <f t="shared" si="111"/>
        <v>38203817.367157802</v>
      </c>
      <c r="BQ326" s="14">
        <f>[6]TOTAL_PEF!$BP326</f>
        <v>39597357.749577269</v>
      </c>
      <c r="BR326" s="14"/>
      <c r="BU326" s="14">
        <f t="shared" si="103"/>
        <v>128834.12338348501</v>
      </c>
      <c r="BV326" s="14">
        <f>[6]TOTAL_PEF!$BU326</f>
        <v>128123.49409110032</v>
      </c>
      <c r="BW326" s="14"/>
      <c r="BZ326" s="15">
        <f t="shared" si="108"/>
        <v>1568452.2741797625</v>
      </c>
      <c r="CA326" s="15">
        <f>AVERAGE([6]TOTAL_PEF!$G315:$G326)</f>
        <v>1569459.0833333333</v>
      </c>
      <c r="CE326" s="15">
        <f t="shared" si="109"/>
        <v>174750.25</v>
      </c>
      <c r="CF326" s="15">
        <f>AVERAGE([6]TOTAL_PEF!$H315:$H326)</f>
        <v>177706.08333333334</v>
      </c>
    </row>
    <row r="327" spans="1:84">
      <c r="A327" s="2">
        <f t="shared" si="98"/>
        <v>2018</v>
      </c>
      <c r="B327" s="2">
        <f t="shared" si="99"/>
        <v>1</v>
      </c>
      <c r="C327" s="7">
        <f t="shared" si="110"/>
        <v>1061</v>
      </c>
      <c r="D327" s="7">
        <f t="shared" si="110"/>
        <v>5225</v>
      </c>
      <c r="E327" s="7">
        <f t="shared" si="115"/>
        <v>9787</v>
      </c>
      <c r="G327" s="30">
        <f>'Billing Mo'!Y327</f>
        <v>1581002.3939340799</v>
      </c>
      <c r="H327" s="30">
        <f>'Billing Mo'!Z327</f>
        <v>176102</v>
      </c>
      <c r="I327" s="30">
        <f>'Billing Mo'!AC327</f>
        <v>24930</v>
      </c>
      <c r="J327" s="163">
        <f t="shared" si="116"/>
        <v>3104762.3497840646</v>
      </c>
      <c r="K327" s="28">
        <f>'Cal Mo'!AE327+'Cal Mo'!AD327+'Billing Mo'!BM327-'Billing Mo'!BU327</f>
        <v>1677150.4982995871</v>
      </c>
      <c r="L327" s="28">
        <f>'Cal Mo'!AF327+'Billing Mo'!BQ327-'Billing Mo'!BY327</f>
        <v>920164.82837316196</v>
      </c>
      <c r="M327" s="31">
        <f t="shared" si="104"/>
        <v>261532</v>
      </c>
      <c r="N327" s="28">
        <f>'Cal Mo'!AH327</f>
        <v>97895</v>
      </c>
      <c r="O327" s="28">
        <f>'Cal Mo'!AI327</f>
        <v>163637</v>
      </c>
      <c r="P327" s="28">
        <f>'Cal Mo'!AJ327</f>
        <v>1926.9336614961501</v>
      </c>
      <c r="Q327" s="28">
        <f>'Cal Mo'!AK327</f>
        <v>243988.089449819</v>
      </c>
      <c r="R327" s="25"/>
      <c r="T327" s="38"/>
      <c r="U327" s="145"/>
      <c r="Z327" s="38"/>
      <c r="AC327" s="7"/>
      <c r="AG327" s="15">
        <f t="shared" si="112"/>
        <v>19655229.569113407</v>
      </c>
      <c r="AH327" s="14">
        <f>[6]TOTAL_PEF!$AG327</f>
        <v>20578328.459120795</v>
      </c>
      <c r="AL327" s="25">
        <f t="shared" si="113"/>
        <v>12224643.882614065</v>
      </c>
      <c r="AM327" s="14">
        <f>[6]TOTAL_PEF!$AL327</f>
        <v>12396756.434926005</v>
      </c>
      <c r="AN327" s="15"/>
      <c r="AQ327" s="25">
        <f t="shared" si="114"/>
        <v>3200377.1514656902</v>
      </c>
      <c r="AR327" s="14">
        <f>[6]TOTAL_PEF!$AQ327</f>
        <v>3352632</v>
      </c>
      <c r="AV327" s="14">
        <f t="shared" si="106"/>
        <v>12516.020021342107</v>
      </c>
      <c r="AW327" s="14">
        <f>[6]TOTAL_PEF!$AV327</f>
        <v>13095.182468712908</v>
      </c>
      <c r="BA327" s="14">
        <f t="shared" si="107"/>
        <v>69870.778918209166</v>
      </c>
      <c r="BB327" s="14">
        <f>[6]TOTAL_PEF!$BA327</f>
        <v>69651.807730897664</v>
      </c>
      <c r="BC327" s="14"/>
      <c r="BF327" s="15">
        <f>SUM(TOTAL_PEF_C!O316:O327)</f>
        <v>2006782</v>
      </c>
      <c r="BG327" s="14">
        <f>[6]TOTAL_PEF!$BF327</f>
        <v>2072705</v>
      </c>
      <c r="BH327" s="14"/>
      <c r="BK327" s="15">
        <f>SUM('Billing Mo'!AH316:AH327)</f>
        <v>1155973</v>
      </c>
      <c r="BL327" s="14">
        <f>[6]TOTAL_PEF!$BK327</f>
        <v>1208154</v>
      </c>
      <c r="BM327" s="14"/>
      <c r="BP327" s="14">
        <f t="shared" si="111"/>
        <v>38266367.073239304</v>
      </c>
      <c r="BQ327" s="14">
        <f>[6]TOTAL_PEF!$BP327</f>
        <v>39632774.055092163</v>
      </c>
      <c r="BR327" s="14"/>
      <c r="BU327" s="14">
        <f t="shared" si="103"/>
        <v>128855.2221067637</v>
      </c>
      <c r="BV327" s="14">
        <f>[6]TOTAL_PEF!$BU327</f>
        <v>127987.47852643635</v>
      </c>
      <c r="BW327" s="14"/>
      <c r="BZ327" s="15">
        <f t="shared" si="108"/>
        <v>1570405.7308631372</v>
      </c>
      <c r="CA327" s="15">
        <f>AVERAGE([6]TOTAL_PEF!$G316:$G327)</f>
        <v>1571442.6666666667</v>
      </c>
      <c r="CE327" s="15">
        <f t="shared" si="109"/>
        <v>174960.75</v>
      </c>
      <c r="CF327" s="15">
        <f>AVERAGE([6]TOTAL_PEF!$H316:$H327)</f>
        <v>177981.83333333334</v>
      </c>
    </row>
    <row r="328" spans="1:84">
      <c r="A328" s="2">
        <f t="shared" si="98"/>
        <v>2018</v>
      </c>
      <c r="B328" s="2">
        <f t="shared" si="99"/>
        <v>2</v>
      </c>
      <c r="C328" s="7">
        <f t="shared" si="110"/>
        <v>861</v>
      </c>
      <c r="D328" s="7">
        <f t="shared" si="110"/>
        <v>4704</v>
      </c>
      <c r="E328" s="7">
        <f t="shared" si="115"/>
        <v>9773</v>
      </c>
      <c r="G328" s="30">
        <f>'Billing Mo'!Y328</f>
        <v>1582906.7333551601</v>
      </c>
      <c r="H328" s="30">
        <f>'Billing Mo'!Z328</f>
        <v>176306</v>
      </c>
      <c r="I328" s="30">
        <f>'Billing Mo'!AC328</f>
        <v>24942</v>
      </c>
      <c r="J328" s="163">
        <f t="shared" si="116"/>
        <v>2685865.8730646875</v>
      </c>
      <c r="K328" s="28">
        <f>'Cal Mo'!AE328+'Cal Mo'!AD328+'Billing Mo'!BM328-'Billing Mo'!BU328</f>
        <v>1363512.151320762</v>
      </c>
      <c r="L328" s="28">
        <f>'Cal Mo'!AF328+'Billing Mo'!BQ328-'Billing Mo'!BY328</f>
        <v>829320.69064801093</v>
      </c>
      <c r="M328" s="31">
        <f t="shared" si="104"/>
        <v>247346</v>
      </c>
      <c r="N328" s="28">
        <f>'Cal Mo'!AH328</f>
        <v>99031</v>
      </c>
      <c r="O328" s="28">
        <f>'Cal Mo'!AI328</f>
        <v>148315</v>
      </c>
      <c r="P328" s="28">
        <f>'Cal Mo'!AJ328</f>
        <v>1928.16190518956</v>
      </c>
      <c r="Q328" s="28">
        <f>'Cal Mo'!AK328</f>
        <v>243758.869190725</v>
      </c>
      <c r="R328" s="25"/>
      <c r="T328" s="38"/>
      <c r="U328" s="145"/>
      <c r="Z328" s="38"/>
      <c r="AC328" s="7"/>
      <c r="AG328" s="15">
        <f t="shared" si="112"/>
        <v>19689171.794946808</v>
      </c>
      <c r="AH328" s="14">
        <f>[6]TOTAL_PEF!$AG328</f>
        <v>20593698.629363917</v>
      </c>
      <c r="AL328" s="25">
        <f t="shared" si="113"/>
        <v>12237610.840750515</v>
      </c>
      <c r="AM328" s="14">
        <f>[6]TOTAL_PEF!$AL328</f>
        <v>12407906.291166322</v>
      </c>
      <c r="AN328" s="15"/>
      <c r="AQ328" s="25">
        <f t="shared" si="114"/>
        <v>3202355.8811007882</v>
      </c>
      <c r="AR328" s="14">
        <f>[6]TOTAL_PEF!$AQ328</f>
        <v>3355222</v>
      </c>
      <c r="AV328" s="14">
        <f t="shared" si="106"/>
        <v>12522.122462480267</v>
      </c>
      <c r="AW328" s="14">
        <f>[6]TOTAL_PEF!$AV328</f>
        <v>13088.429092890659</v>
      </c>
      <c r="BA328" s="14">
        <f t="shared" si="107"/>
        <v>69861.206563233776</v>
      </c>
      <c r="BB328" s="14">
        <f>[6]TOTAL_PEF!$BA328</f>
        <v>69606.285768645743</v>
      </c>
      <c r="BF328" s="15">
        <f>SUM(TOTAL_PEF_C!O317:O328)</f>
        <v>2003802</v>
      </c>
      <c r="BG328" s="14">
        <f>[6]TOTAL_PEF!$BF328</f>
        <v>2071097</v>
      </c>
      <c r="BH328" s="14"/>
      <c r="BK328" s="15">
        <f>SUM('Billing Mo'!AH317:AH328)</f>
        <v>1166063</v>
      </c>
      <c r="BL328" s="14">
        <f>[6]TOTAL_PEF!$BK328</f>
        <v>1216177</v>
      </c>
      <c r="BM328" s="14"/>
      <c r="BP328" s="14">
        <f t="shared" si="111"/>
        <v>38322338.878457777</v>
      </c>
      <c r="BQ328" s="14">
        <f>[6]TOTAL_PEF!$BP328</f>
        <v>39668278.581914261</v>
      </c>
      <c r="BR328" s="14"/>
      <c r="BU328" s="14">
        <f t="shared" si="103"/>
        <v>128877.81234307744</v>
      </c>
      <c r="BV328" s="14">
        <f>[6]TOTAL_PEF!$BU328</f>
        <v>127848.42105263157</v>
      </c>
      <c r="BW328" s="14"/>
      <c r="BZ328" s="15">
        <f t="shared" si="108"/>
        <v>1572351.0015128024</v>
      </c>
      <c r="CA328" s="15">
        <f>AVERAGE([6]TOTAL_PEF!$G317:$G328)</f>
        <v>1573427.8333333333</v>
      </c>
      <c r="CE328" s="15">
        <f t="shared" si="109"/>
        <v>175170.33333333334</v>
      </c>
      <c r="CF328" s="15">
        <f>AVERAGE([6]TOTAL_PEF!$H317:$H328)</f>
        <v>178258.41666666666</v>
      </c>
    </row>
    <row r="329" spans="1:84">
      <c r="A329" s="2">
        <f t="shared" si="98"/>
        <v>2018</v>
      </c>
      <c r="B329" s="2">
        <f t="shared" si="99"/>
        <v>3</v>
      </c>
      <c r="C329" s="7">
        <f t="shared" si="110"/>
        <v>859</v>
      </c>
      <c r="D329" s="7">
        <f t="shared" si="110"/>
        <v>5378</v>
      </c>
      <c r="E329" s="7">
        <f t="shared" si="115"/>
        <v>9940</v>
      </c>
      <c r="G329" s="30">
        <f>'Billing Mo'!Y329</f>
        <v>1584811.0726233099</v>
      </c>
      <c r="H329" s="30">
        <f>'Billing Mo'!Z329</f>
        <v>176509</v>
      </c>
      <c r="I329" s="30">
        <f>'Billing Mo'!AC329</f>
        <v>24940</v>
      </c>
      <c r="J329" s="163">
        <f t="shared" si="116"/>
        <v>2836001.996031581</v>
      </c>
      <c r="K329" s="28">
        <f>'Cal Mo'!AE329+'Cal Mo'!AD329+'Billing Mo'!BM329-'Billing Mo'!BU329</f>
        <v>1362021.2067765126</v>
      </c>
      <c r="L329" s="28">
        <f>'Cal Mo'!AF329+'Billing Mo'!BQ329-'Billing Mo'!BY329</f>
        <v>949351.11684005358</v>
      </c>
      <c r="M329" s="31">
        <f t="shared" si="104"/>
        <v>274788</v>
      </c>
      <c r="N329" s="28">
        <f>'Cal Mo'!AH329</f>
        <v>100510</v>
      </c>
      <c r="O329" s="28">
        <f>'Cal Mo'!AI329</f>
        <v>174278</v>
      </c>
      <c r="P329" s="28">
        <f>'Cal Mo'!AJ329</f>
        <v>1939.3352744848701</v>
      </c>
      <c r="Q329" s="28">
        <f>'Cal Mo'!AK329</f>
        <v>247902.33714053</v>
      </c>
      <c r="R329" s="25"/>
      <c r="T329" s="38"/>
      <c r="U329" s="145"/>
      <c r="Z329" s="38"/>
      <c r="AC329" s="7"/>
      <c r="AG329" s="15">
        <f t="shared" si="112"/>
        <v>19722812.142575692</v>
      </c>
      <c r="AH329" s="14">
        <f>[6]TOTAL_PEF!$AG329</f>
        <v>20608141.659246355</v>
      </c>
      <c r="AL329" s="25">
        <f t="shared" si="113"/>
        <v>12249892.087124925</v>
      </c>
      <c r="AM329" s="14">
        <f>[6]TOTAL_PEF!$AL329</f>
        <v>12419204.432670165</v>
      </c>
      <c r="AN329" s="15"/>
      <c r="AQ329" s="25">
        <f t="shared" si="114"/>
        <v>3204325.6534843422</v>
      </c>
      <c r="AR329" s="14">
        <f>[6]TOTAL_PEF!$AQ329</f>
        <v>3357812</v>
      </c>
      <c r="AV329" s="14">
        <f t="shared" si="106"/>
        <v>12528.083212823247</v>
      </c>
      <c r="AW329" s="14">
        <f>[6]TOTAL_PEF!$AV329</f>
        <v>13081.091775685927</v>
      </c>
      <c r="BA329" s="14">
        <f t="shared" si="107"/>
        <v>69848.145489503964</v>
      </c>
      <c r="BB329" s="14">
        <f>[6]TOTAL_PEF!$BA329</f>
        <v>69561.410730825257</v>
      </c>
      <c r="BF329" s="15">
        <f>SUM(TOTAL_PEF_C!O318:O329)</f>
        <v>2000730</v>
      </c>
      <c r="BG329" s="14">
        <f>[6]TOTAL_PEF!$BF329</f>
        <v>2069794</v>
      </c>
      <c r="BH329" s="14"/>
      <c r="BK329" s="15">
        <f>SUM('Billing Mo'!AH318:AH329)</f>
        <v>1176303</v>
      </c>
      <c r="BL329" s="14">
        <f>[6]TOTAL_PEF!$BK329</f>
        <v>1224368</v>
      </c>
      <c r="BM329" s="14"/>
      <c r="BP329" s="14">
        <f t="shared" si="111"/>
        <v>38377372.136458144</v>
      </c>
      <c r="BQ329" s="14">
        <f>[6]TOTAL_PEF!$BP329</f>
        <v>39703477.449101977</v>
      </c>
      <c r="BR329" s="14"/>
      <c r="BU329" s="14">
        <f t="shared" si="103"/>
        <v>128900.88647835481</v>
      </c>
      <c r="BV329" s="14">
        <f>[6]TOTAL_PEF!$BU329</f>
        <v>127706.64114250217</v>
      </c>
      <c r="BW329" s="14"/>
      <c r="BZ329" s="15">
        <f t="shared" si="108"/>
        <v>1574288.0860168783</v>
      </c>
      <c r="CA329" s="15">
        <f>AVERAGE([6]TOTAL_PEF!$G318:$G329)</f>
        <v>1575414.5</v>
      </c>
      <c r="CE329" s="15">
        <f t="shared" si="109"/>
        <v>175378.91666666666</v>
      </c>
      <c r="CF329" s="15">
        <f>AVERAGE([6]TOTAL_PEF!$H318:$H329)</f>
        <v>178535.83333333334</v>
      </c>
    </row>
    <row r="330" spans="1:84">
      <c r="A330" s="2">
        <f t="shared" si="98"/>
        <v>2018</v>
      </c>
      <c r="B330" s="2">
        <f t="shared" si="99"/>
        <v>4</v>
      </c>
      <c r="C330" s="7">
        <f t="shared" si="110"/>
        <v>877</v>
      </c>
      <c r="D330" s="7">
        <f t="shared" si="110"/>
        <v>5483</v>
      </c>
      <c r="E330" s="7">
        <f t="shared" si="115"/>
        <v>10279</v>
      </c>
      <c r="G330" s="30">
        <f>'Billing Mo'!Y330</f>
        <v>1586715.4117912899</v>
      </c>
      <c r="H330" s="30">
        <f>'Billing Mo'!Z330</f>
        <v>176713</v>
      </c>
      <c r="I330" s="30">
        <f>'Billing Mo'!AC330</f>
        <v>24907</v>
      </c>
      <c r="J330" s="163">
        <f t="shared" si="116"/>
        <v>2889651.7650402337</v>
      </c>
      <c r="K330" s="28">
        <f>'Cal Mo'!AE330+'Cal Mo'!AD330+'Billing Mo'!BM330-'Billing Mo'!BU330</f>
        <v>1391536.2298171383</v>
      </c>
      <c r="L330" s="28">
        <f>'Cal Mo'!AF330+'Billing Mo'!BQ330-'Billing Mo'!BY330</f>
        <v>968863.22828956798</v>
      </c>
      <c r="M330" s="31">
        <f t="shared" si="104"/>
        <v>271308</v>
      </c>
      <c r="N330" s="28">
        <f>'Cal Mo'!AH330</f>
        <v>106138</v>
      </c>
      <c r="O330" s="28">
        <f>'Cal Mo'!AI330</f>
        <v>165170</v>
      </c>
      <c r="P330" s="28">
        <f>'Cal Mo'!AJ330</f>
        <v>1917.45817786455</v>
      </c>
      <c r="Q330" s="28">
        <f>'Cal Mo'!AK330</f>
        <v>256026.848755663</v>
      </c>
      <c r="R330" s="25"/>
      <c r="T330" s="38"/>
      <c r="U330" s="145"/>
      <c r="Z330" s="38"/>
      <c r="AC330" s="7"/>
      <c r="AG330" s="15">
        <f t="shared" si="112"/>
        <v>19755720.217270199</v>
      </c>
      <c r="AH330" s="14">
        <f>[6]TOTAL_PEF!$AG330</f>
        <v>20625161.298110008</v>
      </c>
      <c r="AL330" s="25">
        <f t="shared" si="113"/>
        <v>12259658.099627206</v>
      </c>
      <c r="AM330" s="14">
        <f>[6]TOTAL_PEF!$AL330</f>
        <v>12430503.534067377</v>
      </c>
      <c r="AN330" s="15"/>
      <c r="AQ330" s="25">
        <f t="shared" si="114"/>
        <v>3206256.928757336</v>
      </c>
      <c r="AR330" s="14">
        <f>[6]TOTAL_PEF!$AQ330</f>
        <v>3360404</v>
      </c>
      <c r="AV330" s="14">
        <f t="shared" si="106"/>
        <v>12533.629832421462</v>
      </c>
      <c r="AW330" s="14">
        <f>[6]TOTAL_PEF!$AV330</f>
        <v>13075.393267895601</v>
      </c>
      <c r="BA330" s="14">
        <f t="shared" si="107"/>
        <v>69821.188414981822</v>
      </c>
      <c r="BB330" s="14">
        <f>[6]TOTAL_PEF!$BA330</f>
        <v>69516.356331370494</v>
      </c>
      <c r="BF330" s="15">
        <f>SUM(TOTAL_PEF_C!O319:O330)</f>
        <v>1997567</v>
      </c>
      <c r="BG330" s="14">
        <f>[6]TOTAL_PEF!$BF330</f>
        <v>2068457</v>
      </c>
      <c r="BH330" s="14"/>
      <c r="BK330" s="15">
        <f>SUM('Billing Mo'!AH319:AH330)</f>
        <v>1187116</v>
      </c>
      <c r="BL330" s="14">
        <f>[6]TOTAL_PEF!$BK330</f>
        <v>1233002</v>
      </c>
      <c r="BM330" s="14"/>
      <c r="BP330" s="14">
        <f t="shared" si="111"/>
        <v>38429601.390541449</v>
      </c>
      <c r="BQ330" s="14">
        <f>[6]TOTAL_PEF!$BP330</f>
        <v>39741664.861954957</v>
      </c>
      <c r="BR330" s="14"/>
      <c r="BU330" s="14">
        <f t="shared" si="103"/>
        <v>128922.82455170485</v>
      </c>
      <c r="BV330" s="14">
        <f>[6]TOTAL_PEF!$BU330</f>
        <v>127563.0478588624</v>
      </c>
      <c r="BW330" s="14"/>
      <c r="BZ330" s="15">
        <f t="shared" si="108"/>
        <v>1576216.9843381634</v>
      </c>
      <c r="CA330" s="15">
        <f>AVERAGE([6]TOTAL_PEF!$G319:$G330)</f>
        <v>1577402.75</v>
      </c>
      <c r="CE330" s="15">
        <f t="shared" si="109"/>
        <v>175586.5</v>
      </c>
      <c r="CF330" s="15">
        <f>AVERAGE([6]TOTAL_PEF!$H319:$H330)</f>
        <v>178814.08333333334</v>
      </c>
    </row>
    <row r="331" spans="1:84">
      <c r="A331" s="2">
        <f t="shared" si="98"/>
        <v>2018</v>
      </c>
      <c r="B331" s="2">
        <f t="shared" si="99"/>
        <v>5</v>
      </c>
      <c r="C331" s="7">
        <f t="shared" si="110"/>
        <v>1122</v>
      </c>
      <c r="D331" s="7">
        <f t="shared" si="110"/>
        <v>6240</v>
      </c>
      <c r="E331" s="7">
        <f t="shared" si="115"/>
        <v>11348</v>
      </c>
      <c r="G331" s="30">
        <f>'Billing Mo'!Y331</f>
        <v>1588619.75089934</v>
      </c>
      <c r="H331" s="30">
        <f>'Billing Mo'!Z331</f>
        <v>176916</v>
      </c>
      <c r="I331" s="30">
        <f>'Billing Mo'!AC331</f>
        <v>24949</v>
      </c>
      <c r="J331" s="163">
        <f t="shared" si="116"/>
        <v>3453750.7183960872</v>
      </c>
      <c r="K331" s="28">
        <f>'Cal Mo'!AE331+'Cal Mo'!AD331+'Billing Mo'!BM331-'Billing Mo'!BU331</f>
        <v>1782441.379670701</v>
      </c>
      <c r="L331" s="28">
        <f>'Cal Mo'!AF331+'Billing Mo'!BQ331-'Billing Mo'!BY331</f>
        <v>1103946.1051945379</v>
      </c>
      <c r="M331" s="31">
        <f t="shared" si="104"/>
        <v>282324</v>
      </c>
      <c r="N331" s="28">
        <f>'Cal Mo'!AH331</f>
        <v>108626</v>
      </c>
      <c r="O331" s="28">
        <f>'Cal Mo'!AI331</f>
        <v>173698</v>
      </c>
      <c r="P331" s="28">
        <f>'Cal Mo'!AJ331</f>
        <v>1917.60817786455</v>
      </c>
      <c r="Q331" s="28">
        <f>'Cal Mo'!AK331</f>
        <v>283121.625352984</v>
      </c>
      <c r="T331" s="38"/>
      <c r="U331" s="145"/>
      <c r="Z331" s="38"/>
      <c r="AC331" s="7"/>
      <c r="AG331" s="15">
        <f t="shared" si="112"/>
        <v>19789562.535377733</v>
      </c>
      <c r="AH331" s="14">
        <f>[6]TOTAL_PEF!$AG331</f>
        <v>20647784.183600534</v>
      </c>
      <c r="AL331" s="25">
        <f t="shared" si="113"/>
        <v>12267252.267615017</v>
      </c>
      <c r="AM331" s="14">
        <f>[6]TOTAL_PEF!$AL331</f>
        <v>12441715.70660663</v>
      </c>
      <c r="AN331" s="15"/>
      <c r="AQ331" s="25">
        <f t="shared" si="114"/>
        <v>3208134.5793853216</v>
      </c>
      <c r="AR331" s="14">
        <f>[6]TOTAL_PEF!$AQ331</f>
        <v>3362997</v>
      </c>
      <c r="AV331" s="14">
        <f t="shared" si="106"/>
        <v>12539.819927893433</v>
      </c>
      <c r="AW331" s="14">
        <f>[6]TOTAL_PEF!$AV331</f>
        <v>13073.244417458316</v>
      </c>
      <c r="BA331" s="14">
        <f t="shared" si="107"/>
        <v>69782.337478854257</v>
      </c>
      <c r="BB331" s="14">
        <f>[6]TOTAL_PEF!$BA331</f>
        <v>69470.69794244683</v>
      </c>
      <c r="BF331" s="15">
        <f>SUM(TOTAL_PEF_C!O320:O331)</f>
        <v>1994313</v>
      </c>
      <c r="BG331" s="14">
        <f>[6]TOTAL_PEF!$BF331</f>
        <v>2067075</v>
      </c>
      <c r="BH331" s="14"/>
      <c r="BK331" s="15">
        <f>SUM('Billing Mo'!AH320:AH331)</f>
        <v>1198183</v>
      </c>
      <c r="BL331" s="14">
        <f>[6]TOTAL_PEF!$BK331</f>
        <v>1241989</v>
      </c>
      <c r="BM331" s="14"/>
      <c r="BP331" s="14">
        <f t="shared" si="111"/>
        <v>38480702.418878295</v>
      </c>
      <c r="BQ331" s="14">
        <f>[6]TOTAL_PEF!$BP331</f>
        <v>39785677.778081521</v>
      </c>
      <c r="BR331" s="14"/>
      <c r="BU331" s="14">
        <f t="shared" si="103"/>
        <v>128943.45212258713</v>
      </c>
      <c r="BV331" s="14">
        <f>[6]TOTAL_PEF!$BU331</f>
        <v>127417.62176293407</v>
      </c>
      <c r="BW331" s="14"/>
      <c r="BZ331" s="15">
        <f t="shared" si="108"/>
        <v>1578137.6964878144</v>
      </c>
      <c r="CA331" s="15">
        <f>AVERAGE([6]TOTAL_PEF!$G320:$G331)</f>
        <v>1579392.5</v>
      </c>
      <c r="CE331" s="15">
        <f t="shared" si="109"/>
        <v>175793.08333333334</v>
      </c>
      <c r="CF331" s="15">
        <f>AVERAGE([6]TOTAL_PEF!$H320:$H331)</f>
        <v>179093</v>
      </c>
    </row>
    <row r="332" spans="1:84">
      <c r="A332" s="2">
        <f t="shared" ref="A332:A395" si="117">A320+1</f>
        <v>2018</v>
      </c>
      <c r="B332" s="2">
        <f t="shared" ref="B332:B395" si="118">B320</f>
        <v>6</v>
      </c>
      <c r="C332" s="7">
        <f t="shared" si="110"/>
        <v>1218</v>
      </c>
      <c r="D332" s="7">
        <f t="shared" si="110"/>
        <v>6367</v>
      </c>
      <c r="E332" s="7">
        <f t="shared" si="115"/>
        <v>11496</v>
      </c>
      <c r="G332" s="30">
        <f>'Billing Mo'!Y332</f>
        <v>1590524.0899768199</v>
      </c>
      <c r="H332" s="30">
        <f>'Billing Mo'!Z332</f>
        <v>177120</v>
      </c>
      <c r="I332" s="30">
        <f>'Billing Mo'!AC332</f>
        <v>24907</v>
      </c>
      <c r="J332" s="163">
        <f t="shared" si="116"/>
        <v>3627430.817861903</v>
      </c>
      <c r="K332" s="28">
        <f>'Cal Mo'!AE332+'Cal Mo'!AD332+'Billing Mo'!BM332-'Billing Mo'!BU332</f>
        <v>1937160.1624308</v>
      </c>
      <c r="L332" s="28">
        <f>'Cal Mo'!AF332+'Billing Mo'!BQ332-'Billing Mo'!BY332</f>
        <v>1127737.6388334103</v>
      </c>
      <c r="M332" s="31">
        <f t="shared" si="104"/>
        <v>274273</v>
      </c>
      <c r="N332" s="28">
        <f>'Cal Mo'!AH332</f>
        <v>113216</v>
      </c>
      <c r="O332" s="28">
        <f>'Cal Mo'!AI332</f>
        <v>161057</v>
      </c>
      <c r="P332" s="28">
        <f>'Cal Mo'!AJ332</f>
        <v>1927.3753553992999</v>
      </c>
      <c r="Q332" s="28">
        <f>'Cal Mo'!AK332</f>
        <v>286332.641242293</v>
      </c>
      <c r="T332" s="38"/>
      <c r="U332" s="145"/>
      <c r="Z332" s="38"/>
      <c r="AC332" s="7"/>
      <c r="AG332" s="15">
        <f t="shared" si="112"/>
        <v>19822756.792953815</v>
      </c>
      <c r="AH332" s="14">
        <f>[6]TOTAL_PEF!$AG332</f>
        <v>20678576.489455927</v>
      </c>
      <c r="AL332" s="25">
        <f t="shared" si="113"/>
        <v>12272271.145600602</v>
      </c>
      <c r="AM332" s="14">
        <f>[6]TOTAL_PEF!$AL332</f>
        <v>12452888.080626894</v>
      </c>
      <c r="AN332" s="15"/>
      <c r="AQ332" s="25">
        <f t="shared" si="114"/>
        <v>3209957.9999251794</v>
      </c>
      <c r="AR332" s="14">
        <f>[6]TOTAL_PEF!$AQ332</f>
        <v>3365591</v>
      </c>
      <c r="AV332" s="14">
        <f t="shared" si="106"/>
        <v>12545.64982214418</v>
      </c>
      <c r="AW332" s="14">
        <f>[6]TOTAL_PEF!$AV332</f>
        <v>13076.253881936062</v>
      </c>
      <c r="BA332" s="14">
        <f t="shared" si="107"/>
        <v>69729.341579863889</v>
      </c>
      <c r="BB332" s="14">
        <f>[6]TOTAL_PEF!$BA332</f>
        <v>69424.701641751613</v>
      </c>
      <c r="BF332" s="15">
        <f>SUM(TOTAL_PEF_C!O321:O332)</f>
        <v>1990994</v>
      </c>
      <c r="BG332" s="14">
        <f>[6]TOTAL_PEF!$BF332</f>
        <v>2065638</v>
      </c>
      <c r="BH332" s="14"/>
      <c r="BK332" s="15">
        <f>SUM('Billing Mo'!AH321:AH332)</f>
        <v>1209717</v>
      </c>
      <c r="BL332" s="14">
        <f>[6]TOTAL_PEF!$BK332</f>
        <v>1250520</v>
      </c>
      <c r="BM332" s="14"/>
      <c r="BP332" s="14">
        <f t="shared" si="111"/>
        <v>38528927.866593339</v>
      </c>
      <c r="BQ332" s="14">
        <f>[6]TOTAL_PEF!$BP332</f>
        <v>39837310.137293532</v>
      </c>
      <c r="BR332" s="14"/>
      <c r="BU332" s="14">
        <f t="shared" si="103"/>
        <v>128961.88342758572</v>
      </c>
      <c r="BV332" s="14">
        <f>[6]TOTAL_PEF!$BU332</f>
        <v>127270.38158653528</v>
      </c>
      <c r="BW332" s="14"/>
      <c r="BZ332" s="15">
        <f t="shared" si="108"/>
        <v>1580050.2225054058</v>
      </c>
      <c r="CA332" s="15">
        <f>AVERAGE([6]TOTAL_PEF!$G321:$G332)</f>
        <v>1581383.8333333333</v>
      </c>
      <c r="CE332" s="15">
        <f t="shared" si="109"/>
        <v>175998.66666666666</v>
      </c>
      <c r="CF332" s="15">
        <f>AVERAGE([6]TOTAL_PEF!$H321:$H332)</f>
        <v>179372.58333333334</v>
      </c>
    </row>
    <row r="333" spans="1:84">
      <c r="A333" s="2">
        <f t="shared" si="117"/>
        <v>2018</v>
      </c>
      <c r="B333" s="2">
        <f t="shared" si="118"/>
        <v>7</v>
      </c>
      <c r="C333" s="7">
        <f t="shared" si="110"/>
        <v>1295</v>
      </c>
      <c r="D333" s="7">
        <f t="shared" si="110"/>
        <v>6688</v>
      </c>
      <c r="E333" s="7">
        <f t="shared" si="115"/>
        <v>11320</v>
      </c>
      <c r="G333" s="30">
        <f>'Billing Mo'!Y333</f>
        <v>1592428.4290440399</v>
      </c>
      <c r="H333" s="30">
        <f>'Billing Mo'!Z333</f>
        <v>177323</v>
      </c>
      <c r="I333" s="30">
        <f>'Billing Mo'!AC333</f>
        <v>24887</v>
      </c>
      <c r="J333" s="163">
        <f t="shared" si="116"/>
        <v>3810558.1386303394</v>
      </c>
      <c r="K333" s="28">
        <f>'Cal Mo'!AE333+'Cal Mo'!AD333+'Billing Mo'!BM333-'Billing Mo'!BU333</f>
        <v>2061513.9293968806</v>
      </c>
      <c r="L333" s="28">
        <f>'Cal Mo'!AF333+'Billing Mo'!BQ333-'Billing Mo'!BY333</f>
        <v>1185937.8640995603</v>
      </c>
      <c r="M333" s="31">
        <f t="shared" si="104"/>
        <v>279459</v>
      </c>
      <c r="N333" s="28">
        <f>'Cal Mo'!AH333</f>
        <v>109987</v>
      </c>
      <c r="O333" s="28">
        <f>'Cal Mo'!AI333</f>
        <v>169472</v>
      </c>
      <c r="P333" s="28">
        <f>'Cal Mo'!AJ333</f>
        <v>1930.50381433454</v>
      </c>
      <c r="Q333" s="28">
        <f>'Cal Mo'!AK333</f>
        <v>281716.84131956397</v>
      </c>
      <c r="T333" s="38"/>
      <c r="U333" s="145"/>
      <c r="AC333" s="7"/>
      <c r="AG333" s="15">
        <f t="shared" si="112"/>
        <v>19855356.402109835</v>
      </c>
      <c r="AH333" s="14">
        <f>[6]TOTAL_PEF!$AG333</f>
        <v>20712324.751079347</v>
      </c>
      <c r="AL333" s="25">
        <f t="shared" si="113"/>
        <v>12277176.697116731</v>
      </c>
      <c r="AM333" s="14">
        <f>[6]TOTAL_PEF!$AL333</f>
        <v>12463960.605095228</v>
      </c>
      <c r="AN333" s="15"/>
      <c r="AQ333" s="25">
        <f t="shared" si="114"/>
        <v>3211738.3333504586</v>
      </c>
      <c r="AR333" s="14">
        <f>[6]TOTAL_PEF!$AQ333</f>
        <v>3368184</v>
      </c>
      <c r="AV333" s="14">
        <f t="shared" si="106"/>
        <v>12551.154675029731</v>
      </c>
      <c r="AW333" s="14">
        <f>[6]TOTAL_PEF!$AV333</f>
        <v>13081.109566045698</v>
      </c>
      <c r="BA333" s="14">
        <f t="shared" si="107"/>
        <v>69676.221619730233</v>
      </c>
      <c r="BB333" s="14">
        <f>[6]TOTAL_PEF!$BA333</f>
        <v>69378.09962053757</v>
      </c>
      <c r="BF333" s="15">
        <f>SUM(TOTAL_PEF_C!O322:O333)</f>
        <v>1987611</v>
      </c>
      <c r="BG333" s="14">
        <f>[6]TOTAL_PEF!$BF333</f>
        <v>2064163</v>
      </c>
      <c r="BH333" s="14"/>
      <c r="BK333" s="15">
        <f>SUM('Billing Mo'!AH322:AH333)</f>
        <v>1220923</v>
      </c>
      <c r="BL333" s="14">
        <f>[6]TOTAL_PEF!$BK333</f>
        <v>1258759</v>
      </c>
      <c r="BM333" s="14"/>
      <c r="BP333" s="14">
        <f t="shared" si="111"/>
        <v>38576010.252304286</v>
      </c>
      <c r="BQ333" s="14">
        <f>[6]TOTAL_PEF!$BP333</f>
        <v>39891467.69343438</v>
      </c>
      <c r="BR333" s="14"/>
      <c r="BU333" s="14">
        <f t="shared" si="103"/>
        <v>128979.43202194509</v>
      </c>
      <c r="BV333" s="14">
        <f>[6]TOTAL_PEF!$BU333</f>
        <v>127122.07027564256</v>
      </c>
      <c r="BW333" s="14"/>
      <c r="BZ333" s="15">
        <f t="shared" si="108"/>
        <v>1581954.562444495</v>
      </c>
      <c r="CA333" s="15">
        <f>AVERAGE([6]TOTAL_PEF!$G322:$G333)</f>
        <v>1583376.75</v>
      </c>
      <c r="CE333" s="15">
        <f t="shared" si="109"/>
        <v>176203.25</v>
      </c>
      <c r="CF333" s="15">
        <f>AVERAGE([6]TOTAL_PEF!$H322:$H333)</f>
        <v>179652.66666666666</v>
      </c>
    </row>
    <row r="334" spans="1:84">
      <c r="A334" s="2">
        <f t="shared" si="117"/>
        <v>2018</v>
      </c>
      <c r="B334" s="2">
        <f t="shared" si="118"/>
        <v>8</v>
      </c>
      <c r="C334" s="7">
        <f t="shared" si="110"/>
        <v>1300</v>
      </c>
      <c r="D334" s="7">
        <f t="shared" si="110"/>
        <v>6703</v>
      </c>
      <c r="E334" s="7">
        <f t="shared" si="115"/>
        <v>11848</v>
      </c>
      <c r="G334" s="30">
        <f>'Billing Mo'!Y334</f>
        <v>1594210.8131978901</v>
      </c>
      <c r="H334" s="30">
        <f>'Billing Mo'!Z334</f>
        <v>177522</v>
      </c>
      <c r="I334" s="30">
        <f>'Billing Mo'!AC334</f>
        <v>24951</v>
      </c>
      <c r="J334" s="163">
        <f t="shared" si="116"/>
        <v>3848086.1310416446</v>
      </c>
      <c r="K334" s="28">
        <f>'Cal Mo'!AE334+'Cal Mo'!AD334+'Billing Mo'!BM334-'Billing Mo'!BU334</f>
        <v>2072925.1242555825</v>
      </c>
      <c r="L334" s="28">
        <f>'Cal Mo'!AF334+'Billing Mo'!BQ334-'Billing Mo'!BY334</f>
        <v>1189881.259033188</v>
      </c>
      <c r="M334" s="31">
        <f t="shared" si="104"/>
        <v>287740</v>
      </c>
      <c r="N334" s="28">
        <f>'Cal Mo'!AH334</f>
        <v>114951</v>
      </c>
      <c r="O334" s="28">
        <f>'Cal Mo'!AI334</f>
        <v>172789</v>
      </c>
      <c r="P334" s="28">
        <f>'Cal Mo'!AJ334</f>
        <v>1918.83731795724</v>
      </c>
      <c r="Q334" s="28">
        <f>'Cal Mo'!AK334</f>
        <v>295620.91043491702</v>
      </c>
      <c r="T334" s="38"/>
      <c r="U334" s="145"/>
      <c r="AC334" s="7"/>
      <c r="AG334" s="15">
        <f t="shared" si="112"/>
        <v>19886814.125841878</v>
      </c>
      <c r="AH334" s="14">
        <f>[6]TOTAL_PEF!$AG334</f>
        <v>20746911.617697202</v>
      </c>
      <c r="AL334" s="25">
        <f t="shared" si="113"/>
        <v>12281886.997994859</v>
      </c>
      <c r="AM334" s="14">
        <f>[6]TOTAL_PEF!$AL334</f>
        <v>12474850.459135558</v>
      </c>
      <c r="AN334" s="15"/>
      <c r="AQ334" s="25">
        <f t="shared" si="114"/>
        <v>3213497.1756485421</v>
      </c>
      <c r="AR334" s="14">
        <f>[6]TOTAL_PEF!$AQ334</f>
        <v>3370775</v>
      </c>
      <c r="AV334" s="14">
        <f t="shared" si="106"/>
        <v>12556.0059072064</v>
      </c>
      <c r="AW334" s="14">
        <f>[6]TOTAL_PEF!$AV334</f>
        <v>13086.46962548131</v>
      </c>
      <c r="BA334" s="14">
        <f t="shared" si="107"/>
        <v>69622.512721983701</v>
      </c>
      <c r="BB334" s="14">
        <f>[6]TOTAL_PEF!$BA334</f>
        <v>69330.402699901213</v>
      </c>
      <c r="BF334" s="15">
        <f>SUM(TOTAL_PEF_C!O323:O334)</f>
        <v>1984163</v>
      </c>
      <c r="BG334" s="14">
        <f>[6]TOTAL_PEF!$BF334</f>
        <v>2062653</v>
      </c>
      <c r="BH334" s="14"/>
      <c r="BK334" s="15">
        <f>SUM('Billing Mo'!AH323:AH334)</f>
        <v>1232635</v>
      </c>
      <c r="BL334" s="14">
        <f>[6]TOTAL_PEF!$BK334</f>
        <v>1266928</v>
      </c>
      <c r="BM334" s="14"/>
      <c r="BP334" s="14">
        <f t="shared" si="111"/>
        <v>38622175.010826059</v>
      </c>
      <c r="BQ334" s="14">
        <f>[6]TOTAL_PEF!$BP334</f>
        <v>39946174.61871624</v>
      </c>
      <c r="BR334" s="14"/>
      <c r="BU334" s="14">
        <f t="shared" si="103"/>
        <v>128996.9662764479</v>
      </c>
      <c r="BV334" s="14">
        <f>[6]TOTAL_PEF!$BU334</f>
        <v>126973.06052748879</v>
      </c>
      <c r="BW334" s="14"/>
      <c r="BZ334" s="15">
        <f t="shared" si="108"/>
        <v>1583848.7392259056</v>
      </c>
      <c r="CA334" s="15">
        <f>AVERAGE([6]TOTAL_PEF!$G323:$G334)</f>
        <v>1585371.1666666667</v>
      </c>
      <c r="CE334" s="15">
        <f t="shared" si="109"/>
        <v>176406.83333333334</v>
      </c>
      <c r="CF334" s="15">
        <f>AVERAGE([6]TOTAL_PEF!$H323:$H334)</f>
        <v>179933.33333333334</v>
      </c>
    </row>
    <row r="335" spans="1:84">
      <c r="A335" s="2">
        <f t="shared" si="117"/>
        <v>2018</v>
      </c>
      <c r="B335" s="2">
        <f t="shared" si="118"/>
        <v>9</v>
      </c>
      <c r="C335" s="7">
        <f t="shared" si="110"/>
        <v>1193</v>
      </c>
      <c r="D335" s="7">
        <f t="shared" si="110"/>
        <v>6320</v>
      </c>
      <c r="E335" s="7">
        <f t="shared" si="115"/>
        <v>11914</v>
      </c>
      <c r="G335" s="30">
        <f>'Billing Mo'!Y335</f>
        <v>1595993.1973623901</v>
      </c>
      <c r="H335" s="30">
        <f>'Billing Mo'!Z335</f>
        <v>177716</v>
      </c>
      <c r="I335" s="30">
        <f>'Billing Mo'!AC335</f>
        <v>24967</v>
      </c>
      <c r="J335" s="163">
        <f t="shared" si="116"/>
        <v>3602273.8529094555</v>
      </c>
      <c r="K335" s="28">
        <f>'Cal Mo'!AE335+'Cal Mo'!AD335+'Billing Mo'!BM335-'Billing Mo'!BU335</f>
        <v>1904110.8672491137</v>
      </c>
      <c r="L335" s="28">
        <f>'Cal Mo'!AF335+'Billing Mo'!BQ335-'Billing Mo'!BY335</f>
        <v>1123174.6147653782</v>
      </c>
      <c r="M335" s="31">
        <f t="shared" si="104"/>
        <v>275620</v>
      </c>
      <c r="N335" s="28">
        <f>'Cal Mo'!AH335</f>
        <v>111942</v>
      </c>
      <c r="O335" s="28">
        <f>'Cal Mo'!AI335</f>
        <v>163678</v>
      </c>
      <c r="P335" s="28">
        <f>'Cal Mo'!AJ335</f>
        <v>1917.3928735127899</v>
      </c>
      <c r="Q335" s="28">
        <f>'Cal Mo'!AK335</f>
        <v>297450.97802145098</v>
      </c>
      <c r="T335" s="38"/>
      <c r="U335" s="145"/>
      <c r="AC335" s="7"/>
      <c r="AG335" s="15">
        <f t="shared" si="112"/>
        <v>19916710.855501816</v>
      </c>
      <c r="AH335" s="14">
        <f>[6]TOTAL_PEF!$AG335</f>
        <v>20781326.246860657</v>
      </c>
      <c r="AL335" s="25">
        <f t="shared" si="113"/>
        <v>12286857.159766089</v>
      </c>
      <c r="AM335" s="14">
        <f>[6]TOTAL_PEF!$AL335</f>
        <v>12485902.832161378</v>
      </c>
      <c r="AN335" s="15"/>
      <c r="AQ335" s="25">
        <f t="shared" si="114"/>
        <v>3215259.317374134</v>
      </c>
      <c r="AR335" s="14">
        <f>[6]TOTAL_PEF!$AQ335</f>
        <v>3373365</v>
      </c>
      <c r="AV335" s="14">
        <f t="shared" si="106"/>
        <v>12559.941654112397</v>
      </c>
      <c r="AW335" s="14">
        <f>[6]TOTAL_PEF!$AV335</f>
        <v>13091.693964872122</v>
      </c>
      <c r="BA335" s="14">
        <f t="shared" si="107"/>
        <v>69570.858603193716</v>
      </c>
      <c r="BB335" s="14">
        <f>[6]TOTAL_PEF!$BA335</f>
        <v>69283.595969216549</v>
      </c>
      <c r="BF335" s="15">
        <f>SUM(TOTAL_PEF_C!O324:O335)</f>
        <v>1980722</v>
      </c>
      <c r="BG335" s="14">
        <f>[6]TOTAL_PEF!$BF335</f>
        <v>2061177</v>
      </c>
      <c r="BH335" s="14"/>
      <c r="BK335" s="15">
        <f>SUM('Billing Mo'!AH324:AH335)</f>
        <v>1244040</v>
      </c>
      <c r="BL335" s="14">
        <f>[6]TOTAL_PEF!$BK335</f>
        <v>1275429</v>
      </c>
      <c r="BM335" s="14"/>
      <c r="BP335" s="14">
        <f t="shared" si="111"/>
        <v>38666741.935596332</v>
      </c>
      <c r="BQ335" s="14">
        <f>[6]TOTAL_PEF!$BP335</f>
        <v>40001236.854840875</v>
      </c>
      <c r="BR335" s="14"/>
      <c r="BU335" s="14">
        <f t="shared" si="103"/>
        <v>129015.04990148971</v>
      </c>
      <c r="BV335" s="14">
        <f>[6]TOTAL_PEF!$BU335</f>
        <v>126823.79552987913</v>
      </c>
      <c r="BW335" s="14"/>
      <c r="BZ335" s="15">
        <f t="shared" si="108"/>
        <v>1585732.7529049988</v>
      </c>
      <c r="CA335" s="15">
        <f>AVERAGE([6]TOTAL_PEF!$G324:$G335)</f>
        <v>1587367.25</v>
      </c>
      <c r="CE335" s="15">
        <f t="shared" si="109"/>
        <v>176609.25</v>
      </c>
      <c r="CF335" s="15">
        <f>AVERAGE([6]TOTAL_PEF!$H324:$H335)</f>
        <v>180214.41666666666</v>
      </c>
    </row>
    <row r="336" spans="1:84">
      <c r="A336" s="2">
        <f t="shared" si="117"/>
        <v>2018</v>
      </c>
      <c r="B336" s="2">
        <f t="shared" si="118"/>
        <v>10</v>
      </c>
      <c r="C336" s="7">
        <f t="shared" si="110"/>
        <v>1018</v>
      </c>
      <c r="D336" s="7">
        <f t="shared" si="110"/>
        <v>5974</v>
      </c>
      <c r="E336" s="7">
        <f t="shared" si="115"/>
        <v>11125</v>
      </c>
      <c r="G336" s="30">
        <f>'Billing Mo'!Y336</f>
        <v>1597775.5815413699</v>
      </c>
      <c r="H336" s="30">
        <f>'Billing Mo'!Z336</f>
        <v>177906</v>
      </c>
      <c r="I336" s="30">
        <f>'Billing Mo'!AC336</f>
        <v>24998</v>
      </c>
      <c r="J336" s="163">
        <f t="shared" si="116"/>
        <v>3247585.3737390768</v>
      </c>
      <c r="K336" s="28">
        <f>'Cal Mo'!AE336+'Cal Mo'!AD336+'Billing Mo'!BM336-'Billing Mo'!BU336</f>
        <v>1626093.6524326948</v>
      </c>
      <c r="L336" s="28">
        <f>'Cal Mo'!AF336+'Billing Mo'!BQ336-'Billing Mo'!BY336</f>
        <v>1062873.8474336339</v>
      </c>
      <c r="M336" s="31">
        <f t="shared" si="104"/>
        <v>278606</v>
      </c>
      <c r="N336" s="28">
        <f>'Cal Mo'!AH336</f>
        <v>106403</v>
      </c>
      <c r="O336" s="28">
        <f>'Cal Mo'!AI336</f>
        <v>172203</v>
      </c>
      <c r="P336" s="28">
        <f>'Cal Mo'!AJ336</f>
        <v>1915.22620684613</v>
      </c>
      <c r="Q336" s="28">
        <f>'Cal Mo'!AK336</f>
        <v>278096.64766590198</v>
      </c>
      <c r="T336" s="38"/>
      <c r="U336" s="145"/>
      <c r="AC336" s="7"/>
      <c r="AG336" s="15">
        <f t="shared" si="112"/>
        <v>19945981.745497651</v>
      </c>
      <c r="AH336" s="14">
        <f>[6]TOTAL_PEF!$AG336</f>
        <v>20811159.829524927</v>
      </c>
      <c r="AL336" s="25">
        <f t="shared" si="113"/>
        <v>12292726.521407356</v>
      </c>
      <c r="AM336" s="14">
        <f>[6]TOTAL_PEF!$AL336</f>
        <v>12497108.666054601</v>
      </c>
      <c r="AN336" s="15"/>
      <c r="AQ336" s="25">
        <f t="shared" si="114"/>
        <v>3217027.3784568179</v>
      </c>
      <c r="AR336" s="14">
        <f>[6]TOTAL_PEF!$AQ336</f>
        <v>3375956</v>
      </c>
      <c r="AV336" s="14">
        <f t="shared" si="106"/>
        <v>12563.55428424974</v>
      </c>
      <c r="AW336" s="14">
        <f>[6]TOTAL_PEF!$AV336</f>
        <v>13094.009821968151</v>
      </c>
      <c r="BA336" s="14">
        <f t="shared" si="107"/>
        <v>69524.867139719398</v>
      </c>
      <c r="BB336" s="14">
        <f>[6]TOTAL_PEF!$BA336</f>
        <v>69237.625409187574</v>
      </c>
      <c r="BF336" s="15">
        <f>SUM(TOTAL_PEF_C!O325:O336)</f>
        <v>1977287</v>
      </c>
      <c r="BG336" s="14">
        <f>[6]TOTAL_PEF!$BF336</f>
        <v>2059738</v>
      </c>
      <c r="BH336" s="14"/>
      <c r="BK336" s="15">
        <f>SUM('Billing Mo'!AH325:AH336)</f>
        <v>1254881</v>
      </c>
      <c r="BL336" s="14">
        <f>[6]TOTAL_PEF!$BK336</f>
        <v>1282931</v>
      </c>
      <c r="BM336" s="14"/>
      <c r="BP336" s="14">
        <f t="shared" si="111"/>
        <v>38711030.139929645</v>
      </c>
      <c r="BQ336" s="14">
        <f>[6]TOTAL_PEF!$BP336</f>
        <v>40050910.193216488</v>
      </c>
      <c r="BR336" s="14"/>
      <c r="BU336" s="14">
        <f t="shared" si="103"/>
        <v>129033.78749074742</v>
      </c>
      <c r="BV336" s="14">
        <f>[6]TOTAL_PEF!$BU336</f>
        <v>126674.75070902138</v>
      </c>
      <c r="BW336" s="14"/>
      <c r="BZ336" s="15">
        <f t="shared" si="108"/>
        <v>1587606.6035312051</v>
      </c>
      <c r="CA336" s="15">
        <f>AVERAGE([6]TOTAL_PEF!$G325:$G336)</f>
        <v>1589364.9166666667</v>
      </c>
      <c r="CE336" s="15">
        <f t="shared" si="109"/>
        <v>176810.5</v>
      </c>
      <c r="CF336" s="15">
        <f>AVERAGE([6]TOTAL_PEF!$H325:$H336)</f>
        <v>180495.91666666666</v>
      </c>
    </row>
    <row r="337" spans="1:84">
      <c r="A337" s="2">
        <f t="shared" si="117"/>
        <v>2018</v>
      </c>
      <c r="B337" s="2">
        <f t="shared" si="118"/>
        <v>11</v>
      </c>
      <c r="C337" s="7">
        <f t="shared" ref="C337:D368" si="119">ROUND(K337/G337*1000,0)</f>
        <v>798</v>
      </c>
      <c r="D337" s="7">
        <f t="shared" si="119"/>
        <v>5149</v>
      </c>
      <c r="E337" s="7">
        <f t="shared" si="115"/>
        <v>10301</v>
      </c>
      <c r="G337" s="30">
        <f>'Billing Mo'!Y337</f>
        <v>1599557.9657359601</v>
      </c>
      <c r="H337" s="30">
        <f>'Billing Mo'!Z337</f>
        <v>178095</v>
      </c>
      <c r="I337" s="30">
        <f>'Billing Mo'!AC337</f>
        <v>25042</v>
      </c>
      <c r="J337" s="163">
        <f t="shared" si="116"/>
        <v>2716987.3107398595</v>
      </c>
      <c r="K337" s="28">
        <f>'Cal Mo'!AE337+'Cal Mo'!AD337+'Billing Mo'!BM337-'Billing Mo'!BU337</f>
        <v>1276862.5682433723</v>
      </c>
      <c r="L337" s="28">
        <f>'Cal Mo'!AF337+'Billing Mo'!BQ337-'Billing Mo'!BY337</f>
        <v>916999.6673965879</v>
      </c>
      <c r="M337" s="31">
        <f t="shared" si="104"/>
        <v>263266</v>
      </c>
      <c r="N337" s="28">
        <f>'Cal Mo'!AH337</f>
        <v>108734</v>
      </c>
      <c r="O337" s="28">
        <f>'Cal Mo'!AI337</f>
        <v>154532</v>
      </c>
      <c r="P337" s="28">
        <f>'Cal Mo'!AJ337</f>
        <v>1911.8921923553401</v>
      </c>
      <c r="Q337" s="28">
        <f>'Cal Mo'!AK337</f>
        <v>257947.18290754399</v>
      </c>
      <c r="T337" s="38"/>
      <c r="U337" s="145"/>
      <c r="AC337" s="7"/>
      <c r="AG337" s="15">
        <f t="shared" si="112"/>
        <v>19974600.629466318</v>
      </c>
      <c r="AH337" s="14">
        <f>[6]TOTAL_PEF!$AG337</f>
        <v>20833954.190103166</v>
      </c>
      <c r="AL337" s="25">
        <f t="shared" si="113"/>
        <v>12299127.632824279</v>
      </c>
      <c r="AM337" s="14">
        <f>[6]TOTAL_PEF!$AL337</f>
        <v>12508305.348566871</v>
      </c>
      <c r="AN337" s="15"/>
      <c r="AQ337" s="25">
        <f t="shared" si="114"/>
        <v>3218774.9883607151</v>
      </c>
      <c r="AR337" s="14">
        <f>[6]TOTAL_PEF!$AQ337</f>
        <v>3378550</v>
      </c>
      <c r="AV337" s="14">
        <f t="shared" si="106"/>
        <v>12566.828547050785</v>
      </c>
      <c r="AW337" s="14">
        <f>[6]TOTAL_PEF!$AV337</f>
        <v>13091.883445976275</v>
      </c>
      <c r="BA337" s="14">
        <f t="shared" si="107"/>
        <v>69482.474953882847</v>
      </c>
      <c r="BB337" s="14">
        <f>[6]TOTAL_PEF!$BA337</f>
        <v>69191.587917214434</v>
      </c>
      <c r="BF337" s="15">
        <f>SUM(TOTAL_PEF_C!O326:O337)</f>
        <v>1973860</v>
      </c>
      <c r="BG337" s="14">
        <f>[6]TOTAL_PEF!$BF337</f>
        <v>2058321</v>
      </c>
      <c r="BH337" s="14"/>
      <c r="BK337" s="15">
        <f>SUM('Billing Mo'!AH326:AH337)</f>
        <v>1265959</v>
      </c>
      <c r="BL337" s="14">
        <f>[6]TOTAL_PEF!$BK337</f>
        <v>1292224</v>
      </c>
      <c r="BM337" s="14"/>
      <c r="BP337" s="14">
        <f t="shared" si="111"/>
        <v>38755422.636832647</v>
      </c>
      <c r="BQ337" s="14">
        <f>[6]TOTAL_PEF!$BP337</f>
        <v>40095350.94480323</v>
      </c>
      <c r="BR337" s="14"/>
      <c r="BU337" s="14">
        <f t="shared" si="103"/>
        <v>129052.12115044631</v>
      </c>
      <c r="BV337" s="14">
        <f>[6]TOTAL_PEF!$BU337</f>
        <v>126526.00107980239</v>
      </c>
      <c r="BW337" s="14"/>
      <c r="BZ337" s="15">
        <f t="shared" si="108"/>
        <v>1589470.2911462898</v>
      </c>
      <c r="CA337" s="15">
        <f>AVERAGE([6]TOTAL_PEF!$G326:$G337)</f>
        <v>1591364.1666666667</v>
      </c>
      <c r="CE337" s="15">
        <f t="shared" si="109"/>
        <v>177010.5</v>
      </c>
      <c r="CF337" s="15">
        <f>AVERAGE([6]TOTAL_PEF!$H326:$H337)</f>
        <v>180777.83333333334</v>
      </c>
    </row>
    <row r="338" spans="1:84">
      <c r="A338" s="2">
        <f t="shared" si="117"/>
        <v>2018</v>
      </c>
      <c r="B338" s="2">
        <f t="shared" si="118"/>
        <v>12</v>
      </c>
      <c r="C338" s="7">
        <f t="shared" si="119"/>
        <v>960</v>
      </c>
      <c r="D338" s="7">
        <f t="shared" si="119"/>
        <v>5201</v>
      </c>
      <c r="E338" s="7">
        <f t="shared" si="115"/>
        <v>9940</v>
      </c>
      <c r="G338" s="30">
        <f>'Billing Mo'!Y338</f>
        <v>1601340.3499455501</v>
      </c>
      <c r="H338" s="30">
        <f>'Billing Mo'!Z338</f>
        <v>178284</v>
      </c>
      <c r="I338" s="30">
        <f>'Billing Mo'!AC338</f>
        <v>24999</v>
      </c>
      <c r="J338" s="163">
        <f t="shared" si="116"/>
        <v>2965066.6534337238</v>
      </c>
      <c r="K338" s="28">
        <f>'Cal Mo'!AE338+'Cal Mo'!AD338+'Billing Mo'!BM338-'Billing Mo'!BU338</f>
        <v>1537247.894234892</v>
      </c>
      <c r="L338" s="28">
        <f>'Cal Mo'!AF338+'Billing Mo'!BQ338-'Billing Mo'!BY338</f>
        <v>927247.5566760652</v>
      </c>
      <c r="M338" s="31">
        <f t="shared" si="104"/>
        <v>250151</v>
      </c>
      <c r="N338" s="28">
        <f>'Cal Mo'!AH338</f>
        <v>98567</v>
      </c>
      <c r="O338" s="28">
        <f>'Cal Mo'!AI338</f>
        <v>151584</v>
      </c>
      <c r="P338" s="28">
        <f>'Cal Mo'!AJ338</f>
        <v>1923.55283755082</v>
      </c>
      <c r="Q338" s="28">
        <f>'Cal Mo'!AK338</f>
        <v>248496.64968521599</v>
      </c>
      <c r="T338" s="38"/>
      <c r="U338" s="145"/>
      <c r="AC338" s="7"/>
      <c r="AG338" s="15">
        <f t="shared" si="112"/>
        <v>19992575.664128039</v>
      </c>
      <c r="AH338" s="14">
        <f>[6]TOTAL_PEF!$AG338</f>
        <v>20854931.200830512</v>
      </c>
      <c r="AL338" s="25">
        <f t="shared" si="113"/>
        <v>12305498.417583156</v>
      </c>
      <c r="AM338" s="14">
        <f>[6]TOTAL_PEF!$AL338</f>
        <v>12519182.352583155</v>
      </c>
      <c r="AN338" s="15"/>
      <c r="AQ338" s="25">
        <f t="shared" si="114"/>
        <v>3220459.6211666078</v>
      </c>
      <c r="AR338" s="14">
        <f>[6]TOTAL_PEF!$AQ338</f>
        <v>3381148</v>
      </c>
      <c r="AV338" s="14">
        <f t="shared" si="106"/>
        <v>12563.48674344392</v>
      </c>
      <c r="AW338" s="14">
        <f>[6]TOTAL_PEF!$AV338</f>
        <v>13088.608825241241</v>
      </c>
      <c r="BA338" s="14">
        <f t="shared" si="107"/>
        <v>69440.464484093143</v>
      </c>
      <c r="BB338" s="14">
        <f>[6]TOTAL_PEF!$BA338</f>
        <v>69143.864545299162</v>
      </c>
      <c r="BF338" s="15">
        <f>SUM(TOTAL_PEF_C!O327:O338)</f>
        <v>1970413</v>
      </c>
      <c r="BG338" s="14">
        <f>[6]TOTAL_PEF!$BF338</f>
        <v>2056896</v>
      </c>
      <c r="BH338" s="14"/>
      <c r="BK338" s="15">
        <f>SUM('Billing Mo'!AH327:AH338)</f>
        <v>1276000</v>
      </c>
      <c r="BL338" s="14">
        <f>[6]TOTAL_PEF!$BK338</f>
        <v>1300000</v>
      </c>
      <c r="BM338" s="14"/>
      <c r="BP338" s="14">
        <f t="shared" si="111"/>
        <v>38788020.980672657</v>
      </c>
      <c r="BQ338" s="14">
        <f>[6]TOTAL_PEF!$BP338</f>
        <v>40136133.69270812</v>
      </c>
      <c r="BR338" s="14"/>
      <c r="BU338" s="14">
        <f t="shared" ref="BU338:BU401" si="120">AQ338/AVERAGE(I327:I338)*1000</f>
        <v>129068.3472124324</v>
      </c>
      <c r="BV338" s="14">
        <f>[6]TOTAL_PEF!$BU338</f>
        <v>126378.37097025386</v>
      </c>
      <c r="BW338" s="14"/>
      <c r="BZ338" s="15">
        <f t="shared" si="108"/>
        <v>1591323.815783933</v>
      </c>
      <c r="CA338" s="15">
        <f>AVERAGE([6]TOTAL_PEF!$G327:$G338)</f>
        <v>1593365</v>
      </c>
      <c r="CE338" s="15">
        <f t="shared" si="109"/>
        <v>177209.33333333334</v>
      </c>
      <c r="CF338" s="15">
        <f>AVERAGE([6]TOTAL_PEF!$H327:$H338)</f>
        <v>181059.91666666666</v>
      </c>
    </row>
    <row r="339" spans="1:84">
      <c r="A339" s="2">
        <f t="shared" si="117"/>
        <v>2019</v>
      </c>
      <c r="B339" s="2">
        <f t="shared" si="118"/>
        <v>1</v>
      </c>
      <c r="C339" s="7">
        <f t="shared" si="119"/>
        <v>1053</v>
      </c>
      <c r="D339" s="7">
        <f t="shared" si="119"/>
        <v>5208</v>
      </c>
      <c r="E339" s="7">
        <f t="shared" si="115"/>
        <v>9806</v>
      </c>
      <c r="G339" s="30">
        <f>'Billing Mo'!Y339</f>
        <v>1603122.73416855</v>
      </c>
      <c r="H339" s="30">
        <f>'Billing Mo'!Z339</f>
        <v>178473</v>
      </c>
      <c r="I339" s="30">
        <f>'Billing Mo'!AC339</f>
        <v>25047</v>
      </c>
      <c r="J339" s="163">
        <f t="shared" si="116"/>
        <v>3145574.9187900941</v>
      </c>
      <c r="K339" s="28">
        <f>'Cal Mo'!AE339+'Cal Mo'!AD339+'Billing Mo'!BM339-'Billing Mo'!BU339</f>
        <v>1687461.4280228033</v>
      </c>
      <c r="L339" s="28">
        <f>'Cal Mo'!AF339+'Billing Mo'!BQ339-'Billing Mo'!BY339</f>
        <v>929528.67032910103</v>
      </c>
      <c r="M339" s="31">
        <f t="shared" ref="M339:M402" si="121">SUM(N339:O339)</f>
        <v>281081</v>
      </c>
      <c r="N339" s="28">
        <f>'Cal Mo'!AH339</f>
        <v>120912</v>
      </c>
      <c r="O339" s="28">
        <f>'Cal Mo'!AI339</f>
        <v>160169</v>
      </c>
      <c r="P339" s="28">
        <f>'Cal Mo'!AJ339</f>
        <v>1900.8252750148699</v>
      </c>
      <c r="Q339" s="28">
        <f>'Cal Mo'!AK339</f>
        <v>245602.99516317499</v>
      </c>
      <c r="U339" s="145"/>
      <c r="AC339" s="7"/>
      <c r="AG339" s="15">
        <f t="shared" si="112"/>
        <v>20002886.593851253</v>
      </c>
      <c r="AH339" s="14">
        <f>[6]TOTAL_PEF!$AG339</f>
        <v>20880643.110793132</v>
      </c>
      <c r="AL339" s="25">
        <f t="shared" si="113"/>
        <v>12314862.259539098</v>
      </c>
      <c r="AM339" s="14">
        <f>[6]TOTAL_PEF!$AL339</f>
        <v>12530544.701915024</v>
      </c>
      <c r="AN339" s="15"/>
      <c r="AQ339" s="25">
        <f t="shared" si="114"/>
        <v>3222074.5268799639</v>
      </c>
      <c r="AR339" s="14">
        <f>[6]TOTAL_PEF!$AQ339</f>
        <v>3383749</v>
      </c>
      <c r="AV339" s="14">
        <f t="shared" ref="AV339:AV402" si="122">AG339/BZ339*1000</f>
        <v>12555.422228579126</v>
      </c>
      <c r="AW339" s="14">
        <f>[6]TOTAL_PEF!$AV339</f>
        <v>13088.297336810845</v>
      </c>
      <c r="BA339" s="14">
        <f t="shared" ref="BA339:BA402" si="123">AL339/AVERAGE(H328:H339)*1000</f>
        <v>69415.908302367563</v>
      </c>
      <c r="BB339" s="14">
        <f>[6]TOTAL_PEF!$BA339</f>
        <v>69098.839038770268</v>
      </c>
      <c r="BF339" s="15">
        <f>SUM(TOTAL_PEF_C!O328:O339)</f>
        <v>1966945</v>
      </c>
      <c r="BG339" s="14">
        <f>[6]TOTAL_PEF!$BF339</f>
        <v>2055511</v>
      </c>
      <c r="BH339" s="14"/>
      <c r="BK339" s="15">
        <f>SUM('Billing Mo'!AH328:AH339)</f>
        <v>1299017</v>
      </c>
      <c r="BL339" s="14">
        <f>[6]TOTAL_PEF!$BK339</f>
        <v>1308154</v>
      </c>
      <c r="BM339" s="14"/>
      <c r="BP339" s="14">
        <f t="shared" si="111"/>
        <v>38828833.549678691</v>
      </c>
      <c r="BQ339" s="14">
        <f>[6]TOTAL_PEF!$BP339</f>
        <v>40182577.952002615</v>
      </c>
      <c r="BR339" s="14"/>
      <c r="BU339" s="14">
        <f t="shared" si="120"/>
        <v>129082.62887452448</v>
      </c>
      <c r="BV339" s="14">
        <f>[6]TOTAL_PEF!$BU339</f>
        <v>126231.81521435012</v>
      </c>
      <c r="BW339" s="14"/>
      <c r="BZ339" s="15">
        <f t="shared" ref="BZ339:BZ402" si="124">AVERAGE(G328:G339)</f>
        <v>1593167.1774701395</v>
      </c>
      <c r="CA339" s="15">
        <f>AVERAGE([6]TOTAL_PEF!$G328:$G339)</f>
        <v>1595367.4166666667</v>
      </c>
      <c r="CE339" s="15">
        <f t="shared" ref="CE339:CE362" si="125">AVERAGE(H328:H339)</f>
        <v>177406.91666666666</v>
      </c>
      <c r="CF339" s="15">
        <f>AVERAGE([6]TOTAL_PEF!$H328:$H339)</f>
        <v>181342.33333333334</v>
      </c>
    </row>
    <row r="340" spans="1:84">
      <c r="A340" s="2">
        <f t="shared" si="117"/>
        <v>2019</v>
      </c>
      <c r="B340" s="2">
        <f t="shared" si="118"/>
        <v>2</v>
      </c>
      <c r="C340" s="7">
        <f t="shared" si="119"/>
        <v>856</v>
      </c>
      <c r="D340" s="7">
        <f t="shared" si="119"/>
        <v>4697</v>
      </c>
      <c r="E340" s="7">
        <f t="shared" si="115"/>
        <v>9790</v>
      </c>
      <c r="G340" s="30">
        <f>'Billing Mo'!Y340</f>
        <v>1604905.1184028799</v>
      </c>
      <c r="H340" s="30">
        <f>'Billing Mo'!Z340</f>
        <v>178662</v>
      </c>
      <c r="I340" s="30">
        <f>'Billing Mo'!AC340</f>
        <v>25058</v>
      </c>
      <c r="J340" s="163">
        <f t="shared" si="116"/>
        <v>2727416.6662818836</v>
      </c>
      <c r="K340" s="28">
        <f>'Cal Mo'!AE340+'Cal Mo'!AD340+'Billing Mo'!BM340-'Billing Mo'!BU340</f>
        <v>1373808.504907608</v>
      </c>
      <c r="L340" s="28">
        <f>'Cal Mo'!AF340+'Billing Mo'!BQ340-'Billing Mo'!BY340</f>
        <v>839255.6888046402</v>
      </c>
      <c r="M340" s="31">
        <f t="shared" si="121"/>
        <v>267140</v>
      </c>
      <c r="N340" s="28">
        <f>'Cal Mo'!AH340</f>
        <v>122314</v>
      </c>
      <c r="O340" s="28">
        <f>'Cal Mo'!AI340</f>
        <v>144826</v>
      </c>
      <c r="P340" s="28">
        <f>'Cal Mo'!AJ340</f>
        <v>1902.0535187082801</v>
      </c>
      <c r="Q340" s="28">
        <f>'Cal Mo'!AK340</f>
        <v>245310.41905092701</v>
      </c>
      <c r="U340" s="145"/>
      <c r="AC340" s="7"/>
      <c r="AG340" s="15">
        <f t="shared" si="112"/>
        <v>20013182.947438098</v>
      </c>
      <c r="AH340" s="14">
        <f>[6]TOTAL_PEF!$AG340</f>
        <v>20904720.028438382</v>
      </c>
      <c r="AL340" s="25">
        <f t="shared" si="113"/>
        <v>12324797.257695725</v>
      </c>
      <c r="AM340" s="14">
        <f>[6]TOTAL_PEF!$AL340</f>
        <v>12542100.324269664</v>
      </c>
      <c r="AN340" s="15"/>
      <c r="AQ340" s="25">
        <f t="shared" si="114"/>
        <v>3223626.0767401657</v>
      </c>
      <c r="AR340" s="14">
        <f>[6]TOTAL_PEF!$AQ340</f>
        <v>3386351</v>
      </c>
      <c r="AV340" s="14">
        <f t="shared" si="122"/>
        <v>12547.447164129082</v>
      </c>
      <c r="AW340" s="14">
        <f>[6]TOTAL_PEF!$AV340</f>
        <v>13086.952835539758</v>
      </c>
      <c r="BA340" s="14">
        <f t="shared" si="123"/>
        <v>69395.111056220689</v>
      </c>
      <c r="BB340" s="14">
        <f>[6]TOTAL_PEF!$BA340</f>
        <v>69054.954322638354</v>
      </c>
      <c r="BF340" s="15">
        <f>SUM(TOTAL_PEF_C!O329:O340)</f>
        <v>1963456</v>
      </c>
      <c r="BG340" s="14">
        <f>[6]TOTAL_PEF!$BF340</f>
        <v>2054153</v>
      </c>
      <c r="BH340" s="14"/>
      <c r="BK340" s="15">
        <f>SUM('Billing Mo'!AH329:AH340)</f>
        <v>1322300</v>
      </c>
      <c r="BL340" s="14">
        <f>[6]TOTAL_PEF!$BK340</f>
        <v>1316177</v>
      </c>
      <c r="BM340" s="14"/>
      <c r="BP340" s="14">
        <f t="shared" si="111"/>
        <v>38870384.342895888</v>
      </c>
      <c r="BQ340" s="14">
        <f>[6]TOTAL_PEF!$BP340</f>
        <v>40227477.492002502</v>
      </c>
      <c r="BR340" s="14"/>
      <c r="BU340" s="14">
        <f t="shared" si="120"/>
        <v>129094.79302952088</v>
      </c>
      <c r="BV340" s="14">
        <f>[6]TOTAL_PEF!$BU340</f>
        <v>126086.25178023451</v>
      </c>
      <c r="BW340" s="14"/>
      <c r="BZ340" s="15">
        <f t="shared" si="124"/>
        <v>1595000.3762241157</v>
      </c>
      <c r="CA340" s="15">
        <f>AVERAGE([6]TOTAL_PEF!$G329:$G340)</f>
        <v>1597371.0833333333</v>
      </c>
      <c r="CE340" s="15">
        <f t="shared" si="125"/>
        <v>177603.25</v>
      </c>
      <c r="CF340" s="15">
        <f>AVERAGE([6]TOTAL_PEF!$H329:$H340)</f>
        <v>181624.91666666666</v>
      </c>
    </row>
    <row r="341" spans="1:84">
      <c r="A341" s="2">
        <f t="shared" si="117"/>
        <v>2019</v>
      </c>
      <c r="B341" s="2">
        <f t="shared" si="118"/>
        <v>3</v>
      </c>
      <c r="C341" s="7">
        <f t="shared" si="119"/>
        <v>855</v>
      </c>
      <c r="D341" s="7">
        <f t="shared" si="119"/>
        <v>5381</v>
      </c>
      <c r="E341" s="7">
        <f t="shared" si="115"/>
        <v>9955</v>
      </c>
      <c r="G341" s="30">
        <f>'Billing Mo'!Y341</f>
        <v>1606687.5026463601</v>
      </c>
      <c r="H341" s="30">
        <f>'Billing Mo'!Z341</f>
        <v>178851</v>
      </c>
      <c r="I341" s="30">
        <f>'Billing Mo'!AC341</f>
        <v>25055</v>
      </c>
      <c r="J341" s="163">
        <f t="shared" si="116"/>
        <v>2882296.7766767927</v>
      </c>
      <c r="K341" s="28">
        <f>'Cal Mo'!AE341+'Cal Mo'!AD341+'Billing Mo'!BM341-'Billing Mo'!BU341</f>
        <v>1373693.9402041552</v>
      </c>
      <c r="L341" s="28">
        <f>'Cal Mo'!AF341+'Billing Mo'!BQ341-'Billing Mo'!BY341</f>
        <v>962348.01342698268</v>
      </c>
      <c r="M341" s="31">
        <f t="shared" si="121"/>
        <v>294908</v>
      </c>
      <c r="N341" s="28">
        <f>'Cal Mo'!AH341</f>
        <v>124141</v>
      </c>
      <c r="O341" s="28">
        <f>'Cal Mo'!AI341</f>
        <v>170767</v>
      </c>
      <c r="P341" s="28">
        <f>'Cal Mo'!AJ341</f>
        <v>1913.2268880035799</v>
      </c>
      <c r="Q341" s="28">
        <f>'Cal Mo'!AK341</f>
        <v>249433.59615765099</v>
      </c>
      <c r="U341" s="145"/>
      <c r="AC341" s="7"/>
      <c r="AG341" s="15">
        <f t="shared" si="112"/>
        <v>20024855.680865742</v>
      </c>
      <c r="AH341" s="14">
        <f>[6]TOTAL_PEF!$AG341</f>
        <v>20926290.315598331</v>
      </c>
      <c r="AL341" s="25">
        <f t="shared" si="113"/>
        <v>12337794.154282654</v>
      </c>
      <c r="AM341" s="14">
        <f>[6]TOTAL_PEF!$AL341</f>
        <v>12553776.663043745</v>
      </c>
      <c r="AN341" s="15"/>
      <c r="AQ341" s="25">
        <f t="shared" si="114"/>
        <v>3225157.3357572868</v>
      </c>
      <c r="AR341" s="14">
        <f>[6]TOTAL_PEF!$AQ341</f>
        <v>3388954</v>
      </c>
      <c r="AV341" s="14">
        <f t="shared" si="122"/>
        <v>12540.432166535151</v>
      </c>
      <c r="AW341" s="14">
        <f>[6]TOTAL_PEF!$AV341</f>
        <v>13084.033538869036</v>
      </c>
      <c r="BA341" s="14">
        <f t="shared" si="123"/>
        <v>69392.036136144758</v>
      </c>
      <c r="BB341" s="14">
        <f>[6]TOTAL_PEF!$BA341</f>
        <v>69011.806336055539</v>
      </c>
      <c r="BF341" s="15">
        <f>SUM(TOTAL_PEF_C!O330:O341)</f>
        <v>1959945</v>
      </c>
      <c r="BG341" s="14">
        <f>[6]TOTAL_PEF!$BF341</f>
        <v>2052838</v>
      </c>
      <c r="BH341" s="14"/>
      <c r="BK341" s="15">
        <f>SUM('Billing Mo'!AH330:AH341)</f>
        <v>1345931</v>
      </c>
      <c r="BL341" s="14">
        <f>[6]TOTAL_PEF!$BK341</f>
        <v>1324368</v>
      </c>
      <c r="BM341" s="14"/>
      <c r="BP341" s="14">
        <f t="shared" si="111"/>
        <v>38916679.123541102</v>
      </c>
      <c r="BQ341" s="14">
        <f>[6]TOTAL_PEF!$BP341</f>
        <v>40270203.117936537</v>
      </c>
      <c r="BR341" s="14"/>
      <c r="BU341" s="14">
        <f t="shared" si="120"/>
        <v>129106.56619670425</v>
      </c>
      <c r="BV341" s="14">
        <f>[6]TOTAL_PEF!$BU341</f>
        <v>125942.06363461814</v>
      </c>
      <c r="BW341" s="14"/>
      <c r="BZ341" s="15">
        <f t="shared" si="124"/>
        <v>1596823.4120593704</v>
      </c>
      <c r="CA341" s="15">
        <f>AVERAGE([6]TOTAL_PEF!$G330:$G341)</f>
        <v>1599376.0833333333</v>
      </c>
      <c r="CE341" s="15">
        <f t="shared" si="125"/>
        <v>177798.41666666666</v>
      </c>
      <c r="CF341" s="15">
        <f>AVERAGE([6]TOTAL_PEF!$H330:$H341)</f>
        <v>181907.66666666666</v>
      </c>
    </row>
    <row r="342" spans="1:84">
      <c r="A342" s="2">
        <f t="shared" si="117"/>
        <v>2019</v>
      </c>
      <c r="B342" s="2">
        <f t="shared" si="118"/>
        <v>4</v>
      </c>
      <c r="C342" s="7">
        <f t="shared" si="119"/>
        <v>873</v>
      </c>
      <c r="D342" s="7">
        <f t="shared" si="119"/>
        <v>5495</v>
      </c>
      <c r="E342" s="7">
        <f t="shared" si="115"/>
        <v>10294</v>
      </c>
      <c r="G342" s="30">
        <f>'Billing Mo'!Y342</f>
        <v>1608469.8868969099</v>
      </c>
      <c r="H342" s="30">
        <f>'Billing Mo'!Z342</f>
        <v>179040</v>
      </c>
      <c r="I342" s="30">
        <f>'Billing Mo'!AC342</f>
        <v>25021</v>
      </c>
      <c r="J342" s="163">
        <f t="shared" si="116"/>
        <v>2939505.6636811881</v>
      </c>
      <c r="K342" s="28">
        <f>'Cal Mo'!AE342+'Cal Mo'!AD342+'Billing Mo'!BM342-'Billing Mo'!BU342</f>
        <v>1403522.1089759544</v>
      </c>
      <c r="L342" s="28">
        <f>'Cal Mo'!AF342+'Billing Mo'!BQ342-'Billing Mo'!BY342</f>
        <v>983794.2034523855</v>
      </c>
      <c r="M342" s="31">
        <f t="shared" si="121"/>
        <v>292729</v>
      </c>
      <c r="N342" s="28">
        <f>'Cal Mo'!AH342</f>
        <v>131092</v>
      </c>
      <c r="O342" s="28">
        <f>'Cal Mo'!AI342</f>
        <v>161637</v>
      </c>
      <c r="P342" s="28">
        <f>'Cal Mo'!AJ342</f>
        <v>1891.34979138326</v>
      </c>
      <c r="Q342" s="28">
        <f>'Cal Mo'!AK342</f>
        <v>257569.001461465</v>
      </c>
      <c r="U342" s="145"/>
      <c r="AC342" s="7"/>
      <c r="AG342" s="15">
        <f t="shared" si="112"/>
        <v>20036841.560024556</v>
      </c>
      <c r="AH342" s="14">
        <f>[6]TOTAL_PEF!$AG342</f>
        <v>20948378.656618685</v>
      </c>
      <c r="AL342" s="25">
        <f t="shared" si="113"/>
        <v>12352725.129445471</v>
      </c>
      <c r="AM342" s="14">
        <f>[6]TOTAL_PEF!$AL342</f>
        <v>12565447.05286075</v>
      </c>
      <c r="AN342" s="15"/>
      <c r="AQ342" s="25">
        <f t="shared" si="114"/>
        <v>3226699.4884630889</v>
      </c>
      <c r="AR342" s="14">
        <f>[6]TOTAL_PEF!$AQ342</f>
        <v>3391558</v>
      </c>
      <c r="AV342" s="14">
        <f t="shared" si="122"/>
        <v>12533.708729258944</v>
      </c>
      <c r="AW342" s="14">
        <f>[6]TOTAL_PEF!$AV342</f>
        <v>13081.436887949874</v>
      </c>
      <c r="BA342" s="14">
        <f t="shared" si="123"/>
        <v>69400.321340313181</v>
      </c>
      <c r="BB342" s="14">
        <f>[6]TOTAL_PEF!$BA342</f>
        <v>68968.696531758644</v>
      </c>
      <c r="BF342" s="15">
        <f>SUM(TOTAL_PEF_C!O331:O342)</f>
        <v>1956412</v>
      </c>
      <c r="BG342" s="14">
        <f>[6]TOTAL_PEF!$BF342</f>
        <v>2051518</v>
      </c>
      <c r="BH342" s="14"/>
      <c r="BK342" s="15">
        <f>SUM('Billing Mo'!AH331:AH342)</f>
        <v>1370885</v>
      </c>
      <c r="BL342" s="14">
        <f>[6]TOTAL_PEF!$BK342</f>
        <v>1333003</v>
      </c>
      <c r="BM342" s="14"/>
      <c r="BP342" s="14">
        <f t="shared" si="111"/>
        <v>38966533.022182047</v>
      </c>
      <c r="BQ342" s="14">
        <f>[6]TOTAL_PEF!$BP342</f>
        <v>40313880.848773897</v>
      </c>
      <c r="BR342" s="14"/>
      <c r="BU342" s="14">
        <f t="shared" si="120"/>
        <v>129119.19681992879</v>
      </c>
      <c r="BV342" s="14">
        <f>[6]TOTAL_PEF!$BU342</f>
        <v>125798.46255134876</v>
      </c>
      <c r="BW342" s="14"/>
      <c r="BZ342" s="15">
        <f t="shared" si="124"/>
        <v>1598636.2849848382</v>
      </c>
      <c r="CA342" s="15">
        <f>AVERAGE([6]TOTAL_PEF!$G331:$G342)</f>
        <v>1601382.0833333333</v>
      </c>
      <c r="CE342" s="15">
        <f t="shared" si="125"/>
        <v>177992.33333333334</v>
      </c>
      <c r="CF342" s="15">
        <f>AVERAGE([6]TOTAL_PEF!$H331:$H342)</f>
        <v>182190.58333333334</v>
      </c>
    </row>
    <row r="343" spans="1:84">
      <c r="A343" s="2">
        <f t="shared" si="117"/>
        <v>2019</v>
      </c>
      <c r="B343" s="2">
        <f t="shared" si="118"/>
        <v>5</v>
      </c>
      <c r="C343" s="7">
        <f t="shared" si="119"/>
        <v>1115</v>
      </c>
      <c r="D343" s="7">
        <f t="shared" si="119"/>
        <v>6263</v>
      </c>
      <c r="E343" s="7">
        <f t="shared" si="115"/>
        <v>11359</v>
      </c>
      <c r="G343" s="30">
        <f>'Billing Mo'!Y343</f>
        <v>1610252.27115267</v>
      </c>
      <c r="H343" s="30">
        <f>'Billing Mo'!Z343</f>
        <v>179230</v>
      </c>
      <c r="I343" s="30">
        <f>'Billing Mo'!AC343</f>
        <v>25062</v>
      </c>
      <c r="J343" s="163">
        <f t="shared" si="116"/>
        <v>3509592.8975508707</v>
      </c>
      <c r="K343" s="28">
        <f>'Cal Mo'!AE343+'Cal Mo'!AD343+'Billing Mo'!BM343-'Billing Mo'!BU343</f>
        <v>1796230.1922139935</v>
      </c>
      <c r="L343" s="28">
        <f>'Cal Mo'!AF343+'Billing Mo'!BQ343-'Billing Mo'!BY343</f>
        <v>1122479.359397352</v>
      </c>
      <c r="M343" s="31">
        <f t="shared" si="121"/>
        <v>304309</v>
      </c>
      <c r="N343" s="28">
        <f>'Cal Mo'!AH343</f>
        <v>134165</v>
      </c>
      <c r="O343" s="28">
        <f>'Cal Mo'!AI343</f>
        <v>170144</v>
      </c>
      <c r="P343" s="28">
        <f>'Cal Mo'!AJ343</f>
        <v>1891.4997913832599</v>
      </c>
      <c r="Q343" s="28">
        <f>'Cal Mo'!AK343</f>
        <v>284682.84614814201</v>
      </c>
      <c r="U343" s="145"/>
      <c r="AC343" s="7"/>
      <c r="AG343" s="15">
        <f t="shared" si="112"/>
        <v>20050630.372567851</v>
      </c>
      <c r="AH343" s="14">
        <f>[6]TOTAL_PEF!$AG343</f>
        <v>20973461.63733726</v>
      </c>
      <c r="AL343" s="25">
        <f t="shared" si="113"/>
        <v>12371258.383648286</v>
      </c>
      <c r="AM343" s="14">
        <f>[6]TOTAL_PEF!$AL343</f>
        <v>12577037.043324798</v>
      </c>
      <c r="AN343" s="15"/>
      <c r="AQ343" s="25">
        <f t="shared" si="114"/>
        <v>3228260.7092582467</v>
      </c>
      <c r="AR343" s="14">
        <f>[6]TOTAL_PEF!$AQ343</f>
        <v>3394164</v>
      </c>
      <c r="AV343" s="14">
        <f t="shared" si="122"/>
        <v>12528.206595274389</v>
      </c>
      <c r="AW343" s="14">
        <f>[6]TOTAL_PEF!$AV343</f>
        <v>13080.709670313203</v>
      </c>
      <c r="BA343" s="14">
        <f t="shared" si="123"/>
        <v>69429.226995035802</v>
      </c>
      <c r="BB343" s="14">
        <f>[6]TOTAL_PEF!$BA343</f>
        <v>68925.216844027527</v>
      </c>
      <c r="BF343" s="15">
        <f>SUM(TOTAL_PEF_C!O332:O343)</f>
        <v>1952858</v>
      </c>
      <c r="BG343" s="14">
        <f>[6]TOTAL_PEF!$BF343</f>
        <v>2050192</v>
      </c>
      <c r="BH343" s="14"/>
      <c r="BK343" s="15">
        <f>SUM('Billing Mo'!AH332:AH343)</f>
        <v>1396424</v>
      </c>
      <c r="BL343" s="14">
        <f>[6]TOTAL_PEF!$BK343</f>
        <v>1341990</v>
      </c>
      <c r="BM343" s="14"/>
      <c r="BP343" s="14">
        <f t="shared" si="111"/>
        <v>39022375.201336838</v>
      </c>
      <c r="BQ343" s="14">
        <f>[6]TOTAL_PEF!$BP343</f>
        <v>40360820.819956519</v>
      </c>
      <c r="BR343" s="14"/>
      <c r="BU343" s="14">
        <f t="shared" si="120"/>
        <v>129133.01103055048</v>
      </c>
      <c r="BV343" s="14">
        <f>[6]TOTAL_PEF!$BU343</f>
        <v>125655.86985830154</v>
      </c>
      <c r="BW343" s="14"/>
      <c r="BZ343" s="15">
        <f t="shared" si="124"/>
        <v>1600438.9950059494</v>
      </c>
      <c r="CA343" s="15">
        <f>AVERAGE([6]TOTAL_PEF!$G332:$G343)</f>
        <v>1603388.6666666667</v>
      </c>
      <c r="CE343" s="15">
        <f t="shared" si="125"/>
        <v>178185.16666666666</v>
      </c>
      <c r="CF343" s="15">
        <f>AVERAGE([6]TOTAL_PEF!$H332:$H343)</f>
        <v>182473.66666666666</v>
      </c>
    </row>
    <row r="344" spans="1:84">
      <c r="A344" s="2">
        <f t="shared" si="117"/>
        <v>2019</v>
      </c>
      <c r="B344" s="2">
        <f t="shared" si="118"/>
        <v>6</v>
      </c>
      <c r="C344" s="7">
        <f t="shared" si="119"/>
        <v>1211</v>
      </c>
      <c r="D344" s="7">
        <f t="shared" si="119"/>
        <v>6402</v>
      </c>
      <c r="E344" s="7">
        <f t="shared" si="115"/>
        <v>11508</v>
      </c>
      <c r="G344" s="30">
        <f>'Billing Mo'!Y344</f>
        <v>1612034.65541211</v>
      </c>
      <c r="H344" s="30">
        <f>'Billing Mo'!Z344</f>
        <v>179418</v>
      </c>
      <c r="I344" s="30">
        <f>'Billing Mo'!AC344</f>
        <v>25018</v>
      </c>
      <c r="J344" s="163">
        <f t="shared" si="116"/>
        <v>3688008.7437101086</v>
      </c>
      <c r="K344" s="28">
        <f>'Cal Mo'!AE344+'Cal Mo'!AD344+'Billing Mo'!BM344-'Billing Mo'!BU344</f>
        <v>1952142.4636120931</v>
      </c>
      <c r="L344" s="28">
        <f>'Cal Mo'!AF344+'Billing Mo'!BQ344-'Billing Mo'!BY344</f>
        <v>1148703.1272230155</v>
      </c>
      <c r="M344" s="31">
        <f t="shared" si="121"/>
        <v>297360</v>
      </c>
      <c r="N344" s="28">
        <f>'Cal Mo'!AH344</f>
        <v>139835</v>
      </c>
      <c r="O344" s="28">
        <f>'Cal Mo'!AI344</f>
        <v>157525</v>
      </c>
      <c r="P344" s="28">
        <f>'Cal Mo'!AJ344</f>
        <v>1901.26696891802</v>
      </c>
      <c r="Q344" s="28">
        <f>'Cal Mo'!AK344</f>
        <v>287901.885906082</v>
      </c>
      <c r="U344" s="145"/>
      <c r="AC344" s="7"/>
      <c r="AG344" s="15">
        <f t="shared" si="112"/>
        <v>20065612.673749145</v>
      </c>
      <c r="AH344" s="14">
        <f>[6]TOTAL_PEF!$AG344</f>
        <v>21004499.145377457</v>
      </c>
      <c r="AL344" s="25">
        <f t="shared" si="113"/>
        <v>12392223.872037891</v>
      </c>
      <c r="AM344" s="14">
        <f>[6]TOTAL_PEF!$AL344</f>
        <v>12588605.888216332</v>
      </c>
      <c r="AN344" s="15"/>
      <c r="AQ344" s="25">
        <f t="shared" si="114"/>
        <v>3229829.9539220361</v>
      </c>
      <c r="AR344" s="14">
        <f>[6]TOTAL_PEF!$AQ344</f>
        <v>3396770</v>
      </c>
      <c r="AV344" s="14">
        <f t="shared" si="122"/>
        <v>12523.54116504887</v>
      </c>
      <c r="AW344" s="14">
        <f>[6]TOTAL_PEF!$AV344</f>
        <v>13083.687909827097</v>
      </c>
      <c r="BA344" s="14">
        <f t="shared" si="123"/>
        <v>69472.224723176929</v>
      </c>
      <c r="BB344" s="14">
        <f>[6]TOTAL_PEF!$BA344</f>
        <v>68881.724741070313</v>
      </c>
      <c r="BF344" s="15">
        <f>SUM(TOTAL_PEF_C!O333:O344)</f>
        <v>1949326</v>
      </c>
      <c r="BG344" s="14">
        <f>[6]TOTAL_PEF!$BF344</f>
        <v>2048859</v>
      </c>
      <c r="BH344" s="14"/>
      <c r="BK344" s="15">
        <f>SUM('Billing Mo'!AH333:AH344)</f>
        <v>1423043</v>
      </c>
      <c r="BL344" s="14">
        <f>[6]TOTAL_PEF!$BK344</f>
        <v>1350521</v>
      </c>
      <c r="BM344" s="14"/>
      <c r="BP344" s="14">
        <f t="shared" si="111"/>
        <v>39082953.127185039</v>
      </c>
      <c r="BQ344" s="14">
        <f>[6]TOTAL_PEF!$BP344</f>
        <v>40413231.172888249</v>
      </c>
      <c r="BR344" s="14"/>
      <c r="BU344" s="14">
        <f t="shared" si="120"/>
        <v>129147.99635815609</v>
      </c>
      <c r="BV344" s="14">
        <f>[6]TOTAL_PEF!$BU344</f>
        <v>125514.20459794183</v>
      </c>
      <c r="BW344" s="14"/>
      <c r="BZ344" s="15">
        <f t="shared" si="124"/>
        <v>1602231.5421255569</v>
      </c>
      <c r="CA344" s="15">
        <f>AVERAGE([6]TOTAL_PEF!$G333:$G344)</f>
        <v>1605395.9166666667</v>
      </c>
      <c r="CE344" s="15">
        <f t="shared" si="125"/>
        <v>178376.66666666666</v>
      </c>
      <c r="CF344" s="15">
        <f>AVERAGE([6]TOTAL_PEF!$H333:$H344)</f>
        <v>182756.83333333334</v>
      </c>
    </row>
    <row r="345" spans="1:84">
      <c r="A345" s="2">
        <f t="shared" si="117"/>
        <v>2019</v>
      </c>
      <c r="B345" s="2">
        <f t="shared" si="118"/>
        <v>7</v>
      </c>
      <c r="C345" s="7">
        <f t="shared" si="119"/>
        <v>1288</v>
      </c>
      <c r="D345" s="7">
        <f t="shared" si="119"/>
        <v>6726</v>
      </c>
      <c r="E345" s="7">
        <f t="shared" si="115"/>
        <v>11333</v>
      </c>
      <c r="G345" s="30">
        <f>'Billing Mo'!Y345</f>
        <v>1613817.0396739901</v>
      </c>
      <c r="H345" s="30">
        <f>'Billing Mo'!Z345</f>
        <v>179607</v>
      </c>
      <c r="I345" s="30">
        <f>'Billing Mo'!AC345</f>
        <v>24997</v>
      </c>
      <c r="J345" s="163">
        <f t="shared" si="116"/>
        <v>3873084.7478748793</v>
      </c>
      <c r="K345" s="28">
        <f>'Cal Mo'!AE345+'Cal Mo'!AD345+'Billing Mo'!BM345-'Billing Mo'!BU345</f>
        <v>2078135.9776624457</v>
      </c>
      <c r="L345" s="28">
        <f>'Cal Mo'!AF345+'Billing Mo'!BQ345-'Billing Mo'!BY345</f>
        <v>1207956.7195078281</v>
      </c>
      <c r="M345" s="31">
        <f t="shared" si="121"/>
        <v>301806</v>
      </c>
      <c r="N345" s="28">
        <f>'Cal Mo'!AH345</f>
        <v>135845</v>
      </c>
      <c r="O345" s="28">
        <f>'Cal Mo'!AI345</f>
        <v>165961</v>
      </c>
      <c r="P345" s="28">
        <f>'Cal Mo'!AJ345</f>
        <v>1904.3954278532599</v>
      </c>
      <c r="Q345" s="28">
        <f>'Cal Mo'!AK345</f>
        <v>283281.65527675202</v>
      </c>
      <c r="U345" s="145"/>
      <c r="AC345" s="7"/>
      <c r="AG345" s="15">
        <f t="shared" si="112"/>
        <v>20082234.722014707</v>
      </c>
      <c r="AH345" s="14">
        <f>[6]TOTAL_PEF!$AG345</f>
        <v>21038376.750914752</v>
      </c>
      <c r="AL345" s="25">
        <f t="shared" si="113"/>
        <v>12414242.727446159</v>
      </c>
      <c r="AM345" s="14">
        <f>[6]TOTAL_PEF!$AL345</f>
        <v>12600076.859163359</v>
      </c>
      <c r="AN345" s="15"/>
      <c r="AQ345" s="25">
        <f t="shared" si="114"/>
        <v>3231394.7678792244</v>
      </c>
      <c r="AR345" s="14">
        <f>[6]TOTAL_PEF!$AQ345</f>
        <v>3399376</v>
      </c>
      <c r="AV345" s="14">
        <f t="shared" si="122"/>
        <v>12519.987758322506</v>
      </c>
      <c r="AW345" s="14">
        <f>[6]TOTAL_PEF!$AV345</f>
        <v>13088.423561113756</v>
      </c>
      <c r="BA345" s="14">
        <f t="shared" si="123"/>
        <v>69521.483406486979</v>
      </c>
      <c r="BB345" s="14">
        <f>[6]TOTAL_PEF!$BA345</f>
        <v>68837.769810979691</v>
      </c>
      <c r="BF345" s="15">
        <f>SUM(TOTAL_PEF_C!O334:O345)</f>
        <v>1945815</v>
      </c>
      <c r="BG345" s="14">
        <f>[6]TOTAL_PEF!$BF345</f>
        <v>2047523</v>
      </c>
      <c r="BH345" s="14"/>
      <c r="BK345" s="15">
        <f>SUM('Billing Mo'!AH334:AH345)</f>
        <v>1448901</v>
      </c>
      <c r="BL345" s="14">
        <f>[6]TOTAL_PEF!$BK345</f>
        <v>1358760</v>
      </c>
      <c r="BM345" s="14"/>
      <c r="BP345" s="14">
        <f t="shared" si="111"/>
        <v>39145479.736429572</v>
      </c>
      <c r="BQ345" s="14">
        <f>[6]TOTAL_PEF!$BP345</f>
        <v>40468088.749372572</v>
      </c>
      <c r="BR345" s="14"/>
      <c r="BU345" s="14">
        <f t="shared" si="120"/>
        <v>129163.22373815664</v>
      </c>
      <c r="BV345" s="14">
        <f>[6]TOTAL_PEF!$BU345</f>
        <v>125373.46020506011</v>
      </c>
      <c r="BW345" s="14"/>
      <c r="BZ345" s="15">
        <f t="shared" si="124"/>
        <v>1604013.9263447195</v>
      </c>
      <c r="CA345" s="15">
        <f>AVERAGE([6]TOTAL_PEF!$G334:$G345)</f>
        <v>1607403.4166666667</v>
      </c>
      <c r="CE345" s="15">
        <f t="shared" si="125"/>
        <v>178567</v>
      </c>
      <c r="CF345" s="15">
        <f>AVERAGE([6]TOTAL_PEF!$H334:$H345)</f>
        <v>183040.16666666666</v>
      </c>
    </row>
    <row r="346" spans="1:84">
      <c r="A346" s="2">
        <f t="shared" si="117"/>
        <v>2019</v>
      </c>
      <c r="B346" s="2">
        <f t="shared" si="118"/>
        <v>8</v>
      </c>
      <c r="C346" s="7">
        <f t="shared" si="119"/>
        <v>1294</v>
      </c>
      <c r="D346" s="7">
        <f t="shared" si="119"/>
        <v>6742</v>
      </c>
      <c r="E346" s="7">
        <f t="shared" si="115"/>
        <v>11858</v>
      </c>
      <c r="G346" s="30">
        <f>'Billing Mo'!Y346</f>
        <v>1615585.16661799</v>
      </c>
      <c r="H346" s="30">
        <f>'Billing Mo'!Z346</f>
        <v>179796</v>
      </c>
      <c r="I346" s="30">
        <f>'Billing Mo'!AC346</f>
        <v>25060</v>
      </c>
      <c r="J346" s="163">
        <f t="shared" si="116"/>
        <v>3913131.2543189134</v>
      </c>
      <c r="K346" s="28">
        <f>'Cal Mo'!AE346+'Cal Mo'!AD346+'Billing Mo'!BM346-'Billing Mo'!BU346</f>
        <v>2090672.5326906003</v>
      </c>
      <c r="L346" s="28">
        <f>'Cal Mo'!AF346+'Billing Mo'!BQ346-'Billing Mo'!BY346</f>
        <v>1212115.6819085293</v>
      </c>
      <c r="M346" s="31">
        <f t="shared" si="121"/>
        <v>311277</v>
      </c>
      <c r="N346" s="28">
        <f>'Cal Mo'!AH346</f>
        <v>141977</v>
      </c>
      <c r="O346" s="28">
        <f>'Cal Mo'!AI346</f>
        <v>169300</v>
      </c>
      <c r="P346" s="28">
        <f>'Cal Mo'!AJ346</f>
        <v>1892.72893147595</v>
      </c>
      <c r="Q346" s="28">
        <f>'Cal Mo'!AK346</f>
        <v>297173.31078830798</v>
      </c>
      <c r="U346" s="145"/>
      <c r="AC346" s="7"/>
      <c r="AG346" s="15">
        <f t="shared" si="112"/>
        <v>20099982.130449723</v>
      </c>
      <c r="AH346" s="14">
        <f>[6]TOTAL_PEF!$AG346</f>
        <v>21072976.674931243</v>
      </c>
      <c r="AL346" s="25">
        <f t="shared" si="113"/>
        <v>12436477.150321499</v>
      </c>
      <c r="AM346" s="14">
        <f>[6]TOTAL_PEF!$AL346</f>
        <v>12611375.016329121</v>
      </c>
      <c r="AN346" s="15"/>
      <c r="AQ346" s="25">
        <f t="shared" si="114"/>
        <v>3232947.1682326146</v>
      </c>
      <c r="AR346" s="14">
        <f>[6]TOTAL_PEF!$AQ346</f>
        <v>3401980</v>
      </c>
      <c r="AV346" s="14">
        <f t="shared" si="122"/>
        <v>12517.152312443955</v>
      </c>
      <c r="AW346" s="14">
        <f>[6]TOTAL_PEF!$AV346</f>
        <v>13093.59485165588</v>
      </c>
      <c r="BA346" s="14">
        <f t="shared" si="123"/>
        <v>69572.167447457847</v>
      </c>
      <c r="BB346" s="14">
        <f>[6]TOTAL_PEF!$BA346</f>
        <v>68792.976806470819</v>
      </c>
      <c r="BF346" s="15">
        <f>SUM(TOTAL_PEF_C!O335:O346)</f>
        <v>1942326</v>
      </c>
      <c r="BG346" s="14">
        <f>[6]TOTAL_PEF!$BF346</f>
        <v>2046167</v>
      </c>
      <c r="BH346" s="14"/>
      <c r="BK346" s="15">
        <f>SUM('Billing Mo'!AH335:AH346)</f>
        <v>1475927</v>
      </c>
      <c r="BL346" s="14">
        <f>[6]TOTAL_PEF!$BK346</f>
        <v>1366929</v>
      </c>
      <c r="BM346" s="14"/>
      <c r="BP346" s="14">
        <f t="shared" si="111"/>
        <v>39210524.859706849</v>
      </c>
      <c r="BQ346" s="14">
        <f>[6]TOTAL_PEF!$BP346</f>
        <v>40523403.830554828</v>
      </c>
      <c r="BR346" s="14"/>
      <c r="BU346" s="14">
        <f t="shared" si="120"/>
        <v>129178.37408529247</v>
      </c>
      <c r="BV346" s="14">
        <f>[6]TOTAL_PEF!$BU346</f>
        <v>125233.17238375124</v>
      </c>
      <c r="BW346" s="14"/>
      <c r="BZ346" s="15">
        <f t="shared" si="124"/>
        <v>1605795.1224630608</v>
      </c>
      <c r="CA346" s="15">
        <f>AVERAGE([6]TOTAL_PEF!$G335:$G346)</f>
        <v>1609411.0833333333</v>
      </c>
      <c r="CE346" s="15">
        <f t="shared" si="125"/>
        <v>178756.5</v>
      </c>
      <c r="CF346" s="15">
        <f>AVERAGE([6]TOTAL_PEF!$H335:$H346)</f>
        <v>183323.58333333334</v>
      </c>
    </row>
    <row r="347" spans="1:84">
      <c r="A347" s="2">
        <f t="shared" si="117"/>
        <v>2019</v>
      </c>
      <c r="B347" s="2">
        <f t="shared" si="118"/>
        <v>9</v>
      </c>
      <c r="C347" s="7">
        <f t="shared" si="119"/>
        <v>1188</v>
      </c>
      <c r="D347" s="7">
        <f t="shared" si="119"/>
        <v>6357</v>
      </c>
      <c r="E347" s="7">
        <f t="shared" si="115"/>
        <v>11924</v>
      </c>
      <c r="G347" s="30">
        <f>'Billing Mo'!Y347</f>
        <v>1617353.2935627699</v>
      </c>
      <c r="H347" s="30">
        <f>'Billing Mo'!Z347</f>
        <v>179984</v>
      </c>
      <c r="I347" s="30">
        <f>'Billing Mo'!AC347</f>
        <v>25075</v>
      </c>
      <c r="J347" s="163">
        <f t="shared" si="116"/>
        <v>3665325.8886404559</v>
      </c>
      <c r="K347" s="28">
        <f>'Cal Mo'!AE347+'Cal Mo'!AD347+'Billing Mo'!BM347-'Billing Mo'!BU347</f>
        <v>1921825.8690255093</v>
      </c>
      <c r="L347" s="28">
        <f>'Cal Mo'!AF347+'Billing Mo'!BQ347-'Billing Mo'!BY347</f>
        <v>1144179.0346868446</v>
      </c>
      <c r="M347" s="31">
        <f t="shared" si="121"/>
        <v>298442</v>
      </c>
      <c r="N347" s="28">
        <f>'Cal Mo'!AH347</f>
        <v>138261</v>
      </c>
      <c r="O347" s="28">
        <f>'Cal Mo'!AI347</f>
        <v>160181</v>
      </c>
      <c r="P347" s="28">
        <f>'Cal Mo'!AJ347</f>
        <v>1891.28448703151</v>
      </c>
      <c r="Q347" s="28">
        <f>'Cal Mo'!AK347</f>
        <v>298987.70044107101</v>
      </c>
      <c r="U347" s="145"/>
      <c r="AC347" s="7"/>
      <c r="AG347" s="15">
        <f t="shared" si="112"/>
        <v>20117697.132226121</v>
      </c>
      <c r="AH347" s="14">
        <f>[6]TOTAL_PEF!$AG347</f>
        <v>21107194.237137802</v>
      </c>
      <c r="AL347" s="25">
        <f t="shared" si="113"/>
        <v>12457481.570242966</v>
      </c>
      <c r="AM347" s="14">
        <f>[6]TOTAL_PEF!$AL347</f>
        <v>12622821.455770545</v>
      </c>
      <c r="AN347" s="15"/>
      <c r="AQ347" s="25">
        <f t="shared" si="114"/>
        <v>3234483.8906522347</v>
      </c>
      <c r="AR347" s="14">
        <f>[6]TOTAL_PEF!$AQ347</f>
        <v>3404582</v>
      </c>
      <c r="AV347" s="14">
        <f t="shared" si="122"/>
        <v>12514.312240089372</v>
      </c>
      <c r="AW347" s="14">
        <f>[6]TOTAL_PEF!$AV347</f>
        <v>13098.518005805321</v>
      </c>
      <c r="BA347" s="14">
        <f t="shared" si="123"/>
        <v>69616.065060272347</v>
      </c>
      <c r="BB347" s="14">
        <f>[6]TOTAL_PEF!$BA347</f>
        <v>68749.098491228564</v>
      </c>
      <c r="BF347" s="15">
        <f>SUM(TOTAL_PEF_C!O336:O347)</f>
        <v>1938829</v>
      </c>
      <c r="BG347" s="14">
        <f>[6]TOTAL_PEF!$BF347</f>
        <v>2044830</v>
      </c>
      <c r="BH347" s="14"/>
      <c r="BK347" s="15">
        <f>SUM('Billing Mo'!AH336:AH347)</f>
        <v>1502246</v>
      </c>
      <c r="BL347" s="14">
        <f>[6]TOTAL_PEF!$BK347</f>
        <v>1375429</v>
      </c>
      <c r="BM347" s="14"/>
      <c r="BP347" s="14">
        <f t="shared" si="111"/>
        <v>39273576.895437844</v>
      </c>
      <c r="BQ347" s="14">
        <f>[6]TOTAL_PEF!$BP347</f>
        <v>40578832.832202807</v>
      </c>
      <c r="BR347" s="14"/>
      <c r="BU347" s="14">
        <f t="shared" si="120"/>
        <v>129193.31724925047</v>
      </c>
      <c r="BV347" s="14">
        <f>[6]TOTAL_PEF!$BU347</f>
        <v>125093.33855895358</v>
      </c>
      <c r="BW347" s="14"/>
      <c r="BZ347" s="15">
        <f t="shared" si="124"/>
        <v>1607575.1304797593</v>
      </c>
      <c r="CA347" s="15">
        <f>AVERAGE([6]TOTAL_PEF!$G336:$G347)</f>
        <v>1611418.5</v>
      </c>
      <c r="CE347" s="15">
        <f t="shared" si="125"/>
        <v>178945.5</v>
      </c>
      <c r="CF347" s="15">
        <f>AVERAGE([6]TOTAL_PEF!$H336:$H347)</f>
        <v>183607.08333333334</v>
      </c>
    </row>
    <row r="348" spans="1:84">
      <c r="A348" s="2">
        <f t="shared" si="117"/>
        <v>2019</v>
      </c>
      <c r="B348" s="2">
        <f t="shared" si="118"/>
        <v>10</v>
      </c>
      <c r="C348" s="7">
        <f t="shared" si="119"/>
        <v>1015</v>
      </c>
      <c r="D348" s="7">
        <f t="shared" si="119"/>
        <v>6013</v>
      </c>
      <c r="E348" s="7">
        <f t="shared" si="115"/>
        <v>11138</v>
      </c>
      <c r="G348" s="30">
        <f>'Billing Mo'!Y348</f>
        <v>1619121.4205078499</v>
      </c>
      <c r="H348" s="30">
        <f>'Billing Mo'!Z348</f>
        <v>180171</v>
      </c>
      <c r="I348" s="30">
        <f>'Billing Mo'!AC348</f>
        <v>25105</v>
      </c>
      <c r="J348" s="163">
        <f t="shared" si="116"/>
        <v>3308110.3064231621</v>
      </c>
      <c r="K348" s="28">
        <f>'Cal Mo'!AE348+'Cal Mo'!AD348+'Billing Mo'!BM348-'Billing Mo'!BU348</f>
        <v>1643205.1776674332</v>
      </c>
      <c r="L348" s="28">
        <f>'Cal Mo'!AF348+'Billing Mo'!BQ348-'Billing Mo'!BY348</f>
        <v>1083282.6038856849</v>
      </c>
      <c r="M348" s="31">
        <f t="shared" si="121"/>
        <v>300116</v>
      </c>
      <c r="N348" s="28">
        <f>'Cal Mo'!AH348</f>
        <v>131419</v>
      </c>
      <c r="O348" s="28">
        <f>'Cal Mo'!AI348</f>
        <v>168697</v>
      </c>
      <c r="P348" s="28">
        <f>'Cal Mo'!AJ348</f>
        <v>1889.1178203648501</v>
      </c>
      <c r="Q348" s="28">
        <f>'Cal Mo'!AK348</f>
        <v>279617.40704967902</v>
      </c>
      <c r="U348" s="145"/>
      <c r="AC348" s="7"/>
      <c r="AG348" s="15">
        <f t="shared" si="112"/>
        <v>20134808.657460857</v>
      </c>
      <c r="AH348" s="14">
        <f>[6]TOTAL_PEF!$AG348</f>
        <v>21136564.211330831</v>
      </c>
      <c r="AL348" s="25">
        <f t="shared" si="113"/>
        <v>12477890.326695016</v>
      </c>
      <c r="AM348" s="14">
        <f>[6]TOTAL_PEF!$AL348</f>
        <v>12634425.321371157</v>
      </c>
      <c r="AN348" s="15"/>
      <c r="AQ348" s="25">
        <f t="shared" si="114"/>
        <v>3236004.6500360118</v>
      </c>
      <c r="AR348" s="14">
        <f>[6]TOTAL_PEF!$AQ348</f>
        <v>3407185</v>
      </c>
      <c r="AV348" s="14">
        <f t="shared" si="122"/>
        <v>12511.112706148999</v>
      </c>
      <c r="AW348" s="14">
        <f>[6]TOTAL_PEF!$AV348</f>
        <v>13100.426408239135</v>
      </c>
      <c r="BA348" s="14">
        <f t="shared" si="123"/>
        <v>69656.642025157198</v>
      </c>
      <c r="BB348" s="14">
        <f>[6]TOTAL_PEF!$BA348</f>
        <v>68706.149283589068</v>
      </c>
      <c r="BF348" s="15">
        <f>SUM(TOTAL_PEF_C!O337:O348)</f>
        <v>1935323</v>
      </c>
      <c r="BG348" s="14">
        <f>[6]TOTAL_PEF!$BF348</f>
        <v>2043485</v>
      </c>
      <c r="BH348" s="14"/>
      <c r="BK348" s="15">
        <f>SUM('Billing Mo'!AH337:AH348)</f>
        <v>1527262</v>
      </c>
      <c r="BL348" s="14">
        <f>[6]TOTAL_PEF!$BK348</f>
        <v>1382930</v>
      </c>
      <c r="BM348" s="14"/>
      <c r="BP348" s="14">
        <f t="shared" si="111"/>
        <v>39334101.82812193</v>
      </c>
      <c r="BQ348" s="14">
        <f>[6]TOTAL_PEF!$BP348</f>
        <v>40628565.671996444</v>
      </c>
      <c r="BR348" s="14"/>
      <c r="BU348" s="14">
        <f t="shared" si="120"/>
        <v>129208.04221892047</v>
      </c>
      <c r="BV348" s="14">
        <f>[6]TOTAL_PEF!$BU348</f>
        <v>124954.0661960209</v>
      </c>
      <c r="BW348" s="14"/>
      <c r="BZ348" s="15">
        <f t="shared" si="124"/>
        <v>1609353.9503936321</v>
      </c>
      <c r="CA348" s="15">
        <f>AVERAGE([6]TOTAL_PEF!$G337:$G348)</f>
        <v>1613425.6666666667</v>
      </c>
      <c r="CE348" s="15">
        <f t="shared" si="125"/>
        <v>179134.25</v>
      </c>
      <c r="CF348" s="15">
        <f>AVERAGE([6]TOTAL_PEF!$H337:$H348)</f>
        <v>183890.75</v>
      </c>
    </row>
    <row r="349" spans="1:84">
      <c r="A349" s="2">
        <f t="shared" si="117"/>
        <v>2019</v>
      </c>
      <c r="B349" s="2">
        <f t="shared" si="118"/>
        <v>11</v>
      </c>
      <c r="C349" s="7">
        <f t="shared" si="119"/>
        <v>797</v>
      </c>
      <c r="D349" s="7">
        <f t="shared" si="119"/>
        <v>5186</v>
      </c>
      <c r="E349" s="7">
        <f t="shared" si="115"/>
        <v>10318</v>
      </c>
      <c r="G349" s="30">
        <f>'Billing Mo'!Y349</f>
        <v>1620889.5474528901</v>
      </c>
      <c r="H349" s="30">
        <f>'Billing Mo'!Z349</f>
        <v>180358</v>
      </c>
      <c r="I349" s="30">
        <f>'Billing Mo'!AC349</f>
        <v>25147</v>
      </c>
      <c r="J349" s="163">
        <f t="shared" si="116"/>
        <v>2774029.9601865988</v>
      </c>
      <c r="K349" s="28">
        <f>'Cal Mo'!AE349+'Cal Mo'!AD349+'Billing Mo'!BM349-'Billing Mo'!BU349</f>
        <v>1291990.0233471729</v>
      </c>
      <c r="L349" s="28">
        <f>'Cal Mo'!AF349+'Billing Mo'!BQ349-'Billing Mo'!BY349</f>
        <v>935383.71909469471</v>
      </c>
      <c r="M349" s="31">
        <f t="shared" si="121"/>
        <v>285316</v>
      </c>
      <c r="N349" s="28">
        <f>'Cal Mo'!AH349</f>
        <v>134298</v>
      </c>
      <c r="O349" s="28">
        <f>'Cal Mo'!AI349</f>
        <v>151018</v>
      </c>
      <c r="P349" s="28">
        <f>'Cal Mo'!AJ349</f>
        <v>1885.7838058740499</v>
      </c>
      <c r="Q349" s="28">
        <f>'Cal Mo'!AK349</f>
        <v>259454.43393885699</v>
      </c>
      <c r="U349" s="145"/>
      <c r="AC349" s="7"/>
      <c r="AG349" s="15">
        <f t="shared" si="112"/>
        <v>20149936.112564657</v>
      </c>
      <c r="AH349" s="14">
        <f>[6]TOTAL_PEF!$AG349</f>
        <v>21158670.456294578</v>
      </c>
      <c r="AL349" s="25">
        <f t="shared" si="113"/>
        <v>12496274.378393123</v>
      </c>
      <c r="AM349" s="14">
        <f>[6]TOTAL_PEF!$AL349</f>
        <v>12646026.587184429</v>
      </c>
      <c r="AN349" s="15"/>
      <c r="AQ349" s="25">
        <f t="shared" si="114"/>
        <v>3237511.9010673249</v>
      </c>
      <c r="AR349" s="14">
        <f>[6]TOTAL_PEF!$AQ349</f>
        <v>3409792</v>
      </c>
      <c r="AV349" s="14">
        <f t="shared" si="122"/>
        <v>12506.697984908033</v>
      </c>
      <c r="AW349" s="14">
        <f>[6]TOTAL_PEF!$AV349</f>
        <v>13097.839013540284</v>
      </c>
      <c r="BA349" s="14">
        <f t="shared" si="123"/>
        <v>69685.907511646801</v>
      </c>
      <c r="BB349" s="14">
        <f>[6]TOTAL_PEF!$BA349</f>
        <v>68663.318261364184</v>
      </c>
      <c r="BF349" s="15">
        <f>SUM(TOTAL_PEF_C!O338:O349)</f>
        <v>1931809</v>
      </c>
      <c r="BG349" s="14">
        <f>[6]TOTAL_PEF!$BF349</f>
        <v>2042114</v>
      </c>
      <c r="BH349" s="14"/>
      <c r="BK349" s="15">
        <f>SUM('Billing Mo'!AH338:AH349)</f>
        <v>1552826</v>
      </c>
      <c r="BL349" s="14">
        <f>[6]TOTAL_PEF!$BK349</f>
        <v>1392224</v>
      </c>
      <c r="BM349" s="14"/>
      <c r="BP349" s="14">
        <f t="shared" ref="BP349:BP412" si="126">SUM(J338:J349)</f>
        <v>39391144.477568679</v>
      </c>
      <c r="BQ349" s="14">
        <f>[6]TOTAL_PEF!$BP349</f>
        <v>40672803.182773463</v>
      </c>
      <c r="BR349" s="14"/>
      <c r="BU349" s="14">
        <f t="shared" si="120"/>
        <v>129223.07717036728</v>
      </c>
      <c r="BV349" s="14">
        <f>[6]TOTAL_PEF!$BU349</f>
        <v>124815.46195519545</v>
      </c>
      <c r="BW349" s="14"/>
      <c r="BZ349" s="15">
        <f t="shared" si="124"/>
        <v>1611131.5822033763</v>
      </c>
      <c r="CA349" s="15">
        <f>AVERAGE([6]TOTAL_PEF!$G338:$G349)</f>
        <v>1615432.1666666667</v>
      </c>
      <c r="CE349" s="15">
        <f t="shared" si="125"/>
        <v>179322.83333333334</v>
      </c>
      <c r="CF349" s="15">
        <f>AVERAGE([6]TOTAL_PEF!$H338:$H349)</f>
        <v>184174.41666666666</v>
      </c>
    </row>
    <row r="350" spans="1:84">
      <c r="A350" s="2">
        <f t="shared" si="117"/>
        <v>2019</v>
      </c>
      <c r="B350" s="2">
        <f t="shared" si="118"/>
        <v>12</v>
      </c>
      <c r="C350" s="7">
        <f t="shared" si="119"/>
        <v>958</v>
      </c>
      <c r="D350" s="7">
        <f t="shared" si="119"/>
        <v>5240</v>
      </c>
      <c r="E350" s="7">
        <f t="shared" si="115"/>
        <v>9959</v>
      </c>
      <c r="G350" s="30">
        <f>'Billing Mo'!Y350</f>
        <v>1622657.67439772</v>
      </c>
      <c r="H350" s="30">
        <f>'Billing Mo'!Z350</f>
        <v>180545</v>
      </c>
      <c r="I350" s="30">
        <f>'Billing Mo'!AC350</f>
        <v>25103</v>
      </c>
      <c r="J350" s="163">
        <f t="shared" si="116"/>
        <v>3022699.6761904256</v>
      </c>
      <c r="K350" s="28">
        <f>'Cal Mo'!AE350+'Cal Mo'!AD350+'Billing Mo'!BM350-'Billing Mo'!BU350</f>
        <v>1554928.8167340346</v>
      </c>
      <c r="L350" s="28">
        <f>'Cal Mo'!AF350+'Billing Mo'!BQ350-'Billing Mo'!BY350</f>
        <v>946059.49650813767</v>
      </c>
      <c r="M350" s="31">
        <f t="shared" si="121"/>
        <v>269819</v>
      </c>
      <c r="N350" s="28">
        <f>'Cal Mo'!AH350</f>
        <v>121741</v>
      </c>
      <c r="O350" s="28">
        <f>'Cal Mo'!AI350</f>
        <v>148078</v>
      </c>
      <c r="P350" s="28">
        <f>'Cal Mo'!AJ350</f>
        <v>1897.44445106954</v>
      </c>
      <c r="Q350" s="28">
        <f>'Cal Mo'!AK350</f>
        <v>249994.918497184</v>
      </c>
      <c r="U350" s="145"/>
      <c r="AC350" s="7"/>
      <c r="AG350" s="15">
        <f t="shared" ref="AG350:AG413" si="127">SUM(K339:K350)</f>
        <v>20167617.035063803</v>
      </c>
      <c r="AH350" s="14">
        <f>[6]TOTAL_PEF!$AG350</f>
        <v>21178778.660864096</v>
      </c>
      <c r="AL350" s="25">
        <f t="shared" ref="AL350:AL413" si="128">SUM(L339:L350)</f>
        <v>12515086.318225197</v>
      </c>
      <c r="AM350" s="14">
        <f>[6]TOTAL_PEF!$AL350</f>
        <v>12657332.326225197</v>
      </c>
      <c r="AN350" s="15"/>
      <c r="AQ350" s="25">
        <f t="shared" ref="AQ350:AQ413" si="129">SUM(Q339:Q350)</f>
        <v>3239010.1698792931</v>
      </c>
      <c r="AR350" s="14">
        <f>[6]TOTAL_PEF!$AQ350</f>
        <v>3412403</v>
      </c>
      <c r="AV350" s="14">
        <f t="shared" si="122"/>
        <v>12503.885349391654</v>
      </c>
      <c r="AW350" s="14">
        <f>[6]TOTAL_PEF!$AV350</f>
        <v>13094.02812402336</v>
      </c>
      <c r="BA350" s="14">
        <f t="shared" si="123"/>
        <v>69717.55986449428</v>
      </c>
      <c r="BB350" s="14">
        <f>[6]TOTAL_PEF!$BA350</f>
        <v>68618.985838117937</v>
      </c>
      <c r="BF350" s="15">
        <f>SUM(TOTAL_PEF_C!O339:O350)</f>
        <v>1928303</v>
      </c>
      <c r="BG350" s="14">
        <f>[6]TOTAL_PEF!$BF350</f>
        <v>2040709</v>
      </c>
      <c r="BH350" s="14"/>
      <c r="BK350" s="15">
        <f>SUM('Billing Mo'!AH339:AH350)</f>
        <v>1576000</v>
      </c>
      <c r="BL350" s="14">
        <f>[6]TOTAL_PEF!$BK350</f>
        <v>1400000</v>
      </c>
      <c r="BM350" s="14"/>
      <c r="BP350" s="14">
        <f t="shared" si="126"/>
        <v>39448777.500325382</v>
      </c>
      <c r="BQ350" s="14">
        <f>[6]TOTAL_PEF!$BP350</f>
        <v>40713199.126383744</v>
      </c>
      <c r="BR350" s="14"/>
      <c r="BU350" s="14">
        <f t="shared" si="120"/>
        <v>129238.17295061485</v>
      </c>
      <c r="BV350" s="14">
        <f>[6]TOTAL_PEF!$BU350</f>
        <v>124676.76287906467</v>
      </c>
      <c r="BW350" s="14"/>
      <c r="BZ350" s="15">
        <f t="shared" si="124"/>
        <v>1612908.0259077239</v>
      </c>
      <c r="CA350" s="15">
        <f>AVERAGE([6]TOTAL_PEF!$G339:$G350)</f>
        <v>1617438</v>
      </c>
      <c r="CE350" s="15">
        <f t="shared" si="125"/>
        <v>179511.25</v>
      </c>
      <c r="CF350" s="15">
        <f>AVERAGE([6]TOTAL_PEF!$H339:$H350)</f>
        <v>184458.16666666666</v>
      </c>
    </row>
    <row r="351" spans="1:84">
      <c r="A351" s="2">
        <f t="shared" si="117"/>
        <v>2020</v>
      </c>
      <c r="B351" s="2">
        <f t="shared" si="118"/>
        <v>1</v>
      </c>
      <c r="C351" s="7">
        <f t="shared" si="119"/>
        <v>1049</v>
      </c>
      <c r="D351" s="7">
        <f t="shared" si="119"/>
        <v>5239</v>
      </c>
      <c r="E351" s="7">
        <f t="shared" si="115"/>
        <v>9825</v>
      </c>
      <c r="G351" s="30">
        <f>'Billing Mo'!Y351</f>
        <v>1624425.80134222</v>
      </c>
      <c r="H351" s="30">
        <f>'Billing Mo'!Z351</f>
        <v>180732</v>
      </c>
      <c r="I351" s="30">
        <f>'Billing Mo'!AC351</f>
        <v>25151</v>
      </c>
      <c r="J351" s="163">
        <f t="shared" si="116"/>
        <v>3188905.7515813196</v>
      </c>
      <c r="K351" s="28">
        <f>'Cal Mo'!AE351+'Cal Mo'!AD351+'Billing Mo'!BM351-'Billing Mo'!BU351</f>
        <v>1704027.1190078382</v>
      </c>
      <c r="L351" s="28">
        <f>'Cal Mo'!AF351+'Billing Mo'!BQ351-'Billing Mo'!BY351</f>
        <v>946803.90082627966</v>
      </c>
      <c r="M351" s="31">
        <f t="shared" si="121"/>
        <v>289092</v>
      </c>
      <c r="N351" s="28">
        <f>'Cal Mo'!AH351</f>
        <v>132420</v>
      </c>
      <c r="O351" s="28">
        <f>'Cal Mo'!AI351</f>
        <v>156672</v>
      </c>
      <c r="P351" s="28">
        <f>'Cal Mo'!AJ351</f>
        <v>1874.71688853359</v>
      </c>
      <c r="Q351" s="28">
        <f>'Cal Mo'!AK351</f>
        <v>247108.014858668</v>
      </c>
      <c r="U351" s="145"/>
      <c r="AC351" s="7"/>
      <c r="AG351" s="15">
        <f t="shared" si="127"/>
        <v>20184182.726048835</v>
      </c>
      <c r="AH351" s="14">
        <f>[6]TOTAL_PEF!$AG351</f>
        <v>21201053.082032766</v>
      </c>
      <c r="AL351" s="25">
        <f t="shared" si="128"/>
        <v>12532361.548722375</v>
      </c>
      <c r="AM351" s="14">
        <f>[6]TOTAL_PEF!$AL351</f>
        <v>12669047.661636138</v>
      </c>
      <c r="AN351" s="15"/>
      <c r="AQ351" s="25">
        <f t="shared" si="129"/>
        <v>3240515.1895747865</v>
      </c>
      <c r="AR351" s="14">
        <f>[6]TOTAL_PEF!$AQ351</f>
        <v>3415017</v>
      </c>
      <c r="AV351" s="14">
        <f t="shared" si="122"/>
        <v>12500.397419876123</v>
      </c>
      <c r="AW351" s="14">
        <f>[6]TOTAL_PEF!$AV351</f>
        <v>13091.572388754343</v>
      </c>
      <c r="BA351" s="14">
        <f t="shared" si="123"/>
        <v>69740.658981924687</v>
      </c>
      <c r="BB351" s="14">
        <f>[6]TOTAL_PEF!$BA351</f>
        <v>68577.037658693822</v>
      </c>
      <c r="BF351" s="15">
        <f>SUM(TOTAL_PEF_C!O340:O351)</f>
        <v>1924806</v>
      </c>
      <c r="BG351" s="14">
        <f>[6]TOTAL_PEF!$BF351</f>
        <v>2039125</v>
      </c>
      <c r="BH351" s="14"/>
      <c r="BK351" s="15">
        <f>SUM('Billing Mo'!AH340:AH351)</f>
        <v>1587508</v>
      </c>
      <c r="BL351" s="14">
        <f>[6]TOTAL_PEF!$BK351</f>
        <v>1408153</v>
      </c>
      <c r="BM351" s="14"/>
      <c r="BP351" s="14">
        <f t="shared" si="126"/>
        <v>39492108.333116598</v>
      </c>
      <c r="BQ351" s="14">
        <f>[6]TOTAL_PEF!$BP351</f>
        <v>40756371.882963367</v>
      </c>
      <c r="BR351" s="14"/>
      <c r="BU351" s="14">
        <f t="shared" si="120"/>
        <v>129253.52756470769</v>
      </c>
      <c r="BV351" s="14">
        <f>[6]TOTAL_PEF!$BU351</f>
        <v>124539.07097597666</v>
      </c>
      <c r="BW351" s="14"/>
      <c r="BZ351" s="15">
        <f t="shared" si="124"/>
        <v>1614683.2815055298</v>
      </c>
      <c r="CA351" s="15">
        <f>AVERAGE([6]TOTAL_PEF!$G340:$G351)</f>
        <v>1619442.8333333333</v>
      </c>
      <c r="CE351" s="15">
        <f t="shared" si="125"/>
        <v>179699.5</v>
      </c>
      <c r="CF351" s="15">
        <f>AVERAGE([6]TOTAL_PEF!$H340:$H351)</f>
        <v>184741.83333333334</v>
      </c>
    </row>
    <row r="352" spans="1:84">
      <c r="A352" s="2">
        <f t="shared" si="117"/>
        <v>2020</v>
      </c>
      <c r="B352" s="2">
        <f t="shared" si="118"/>
        <v>2</v>
      </c>
      <c r="C352" s="7">
        <f t="shared" si="119"/>
        <v>882</v>
      </c>
      <c r="D352" s="7">
        <f t="shared" si="119"/>
        <v>4896</v>
      </c>
      <c r="E352" s="7">
        <f t="shared" si="115"/>
        <v>9815</v>
      </c>
      <c r="G352" s="30">
        <f>'Billing Mo'!Y352</f>
        <v>1626193.9282863699</v>
      </c>
      <c r="H352" s="30">
        <f>'Billing Mo'!Z352</f>
        <v>180919</v>
      </c>
      <c r="I352" s="30">
        <f>'Billing Mo'!AC352</f>
        <v>25160</v>
      </c>
      <c r="J352" s="163">
        <f t="shared" si="116"/>
        <v>2852744.0308753364</v>
      </c>
      <c r="K352" s="28">
        <f>'Cal Mo'!AE352+'Cal Mo'!AD352+'Billing Mo'!BM352-'Billing Mo'!BU352</f>
        <v>1434044.4971260931</v>
      </c>
      <c r="L352" s="28">
        <f>'Cal Mo'!AF352+'Billing Mo'!BQ352-'Billing Mo'!BY352</f>
        <v>885763.40054822213</v>
      </c>
      <c r="M352" s="31">
        <f t="shared" si="121"/>
        <v>284112</v>
      </c>
      <c r="N352" s="28">
        <f>'Cal Mo'!AH352</f>
        <v>133955</v>
      </c>
      <c r="O352" s="28">
        <f>'Cal Mo'!AI352</f>
        <v>150157</v>
      </c>
      <c r="P352" s="28">
        <f>'Cal Mo'!AJ352</f>
        <v>1875.9451322269999</v>
      </c>
      <c r="Q352" s="28">
        <f>'Cal Mo'!AK352</f>
        <v>246948.188068794</v>
      </c>
      <c r="U352" s="145"/>
      <c r="AC352" s="7"/>
      <c r="AG352" s="15">
        <f t="shared" si="127"/>
        <v>20244418.718267322</v>
      </c>
      <c r="AH352" s="14">
        <f>[6]TOTAL_PEF!$AG352</f>
        <v>21219499.01295783</v>
      </c>
      <c r="AL352" s="25">
        <f t="shared" si="128"/>
        <v>12578869.260465957</v>
      </c>
      <c r="AM352" s="14">
        <f>[6]TOTAL_PEF!$AL352</f>
        <v>12681002.460658766</v>
      </c>
      <c r="AN352" s="15"/>
      <c r="AQ352" s="25">
        <f t="shared" si="129"/>
        <v>3242152.9585926537</v>
      </c>
      <c r="AR352" s="14">
        <f>[6]TOTAL_PEF!$AQ352</f>
        <v>3417633</v>
      </c>
      <c r="AV352" s="14">
        <f t="shared" si="122"/>
        <v>12523.942392197114</v>
      </c>
      <c r="AW352" s="14">
        <f>[6]TOTAL_PEF!$AV352</f>
        <v>13086.770986867485</v>
      </c>
      <c r="BA352" s="14">
        <f t="shared" si="123"/>
        <v>69926.278553407421</v>
      </c>
      <c r="BB352" s="14">
        <f>[6]TOTAL_PEF!$BA352</f>
        <v>68536.481454098554</v>
      </c>
      <c r="BF352" s="15">
        <f>SUM(TOTAL_PEF_C!O341:O352)</f>
        <v>1930137</v>
      </c>
      <c r="BG352" s="14">
        <f>[6]TOTAL_PEF!$BF352</f>
        <v>2037357</v>
      </c>
      <c r="BH352" s="14"/>
      <c r="BK352" s="15">
        <f>SUM('Billing Mo'!AH341:AH352)</f>
        <v>1599149</v>
      </c>
      <c r="BL352" s="14">
        <f>[6]TOTAL_PEF!$BK352</f>
        <v>1416175</v>
      </c>
      <c r="BM352" s="14"/>
      <c r="BP352" s="14">
        <f t="shared" si="126"/>
        <v>39617435.697710052</v>
      </c>
      <c r="BQ352" s="14">
        <f>[6]TOTAL_PEF!$BP352</f>
        <v>40795642.61291106</v>
      </c>
      <c r="BR352" s="14"/>
      <c r="BU352" s="14">
        <f t="shared" si="120"/>
        <v>129275.0237681235</v>
      </c>
      <c r="BV352" s="14">
        <f>[6]TOTAL_PEF!$BU352</f>
        <v>124401.5882501039</v>
      </c>
      <c r="BW352" s="14"/>
      <c r="BZ352" s="15">
        <f t="shared" si="124"/>
        <v>1616457.3489958206</v>
      </c>
      <c r="CA352" s="15">
        <f>AVERAGE([6]TOTAL_PEF!$G341:$G352)</f>
        <v>1621446.5</v>
      </c>
      <c r="CE352" s="15">
        <f t="shared" si="125"/>
        <v>179887.58333333334</v>
      </c>
      <c r="CF352" s="15">
        <f>AVERAGE([6]TOTAL_PEF!$H341:$H352)</f>
        <v>185025.58333333334</v>
      </c>
    </row>
    <row r="353" spans="1:84">
      <c r="A353" s="2">
        <f t="shared" si="117"/>
        <v>2020</v>
      </c>
      <c r="B353" s="2">
        <f t="shared" si="118"/>
        <v>3</v>
      </c>
      <c r="C353" s="7">
        <f t="shared" si="119"/>
        <v>852</v>
      </c>
      <c r="D353" s="7">
        <f t="shared" si="119"/>
        <v>5412</v>
      </c>
      <c r="E353" s="7">
        <f t="shared" si="115"/>
        <v>9975</v>
      </c>
      <c r="G353" s="30">
        <f>'Billing Mo'!Y353</f>
        <v>1627962.05523018</v>
      </c>
      <c r="H353" s="30">
        <f>'Billing Mo'!Z353</f>
        <v>181106</v>
      </c>
      <c r="I353" s="30">
        <f>'Billing Mo'!AC353</f>
        <v>25156</v>
      </c>
      <c r="J353" s="163">
        <f t="shared" si="116"/>
        <v>2924122.8336214293</v>
      </c>
      <c r="K353" s="28">
        <f>'Cal Mo'!AE353+'Cal Mo'!AD353+'Billing Mo'!BM353-'Billing Mo'!BU353</f>
        <v>1387830.4327632603</v>
      </c>
      <c r="L353" s="28">
        <f>'Cal Mo'!AF353+'Billing Mo'!BQ353-'Billing Mo'!BY353</f>
        <v>980207.43749713816</v>
      </c>
      <c r="M353" s="31">
        <f t="shared" si="121"/>
        <v>303260</v>
      </c>
      <c r="N353" s="28">
        <f>'Cal Mo'!AH353</f>
        <v>135956</v>
      </c>
      <c r="O353" s="28">
        <f>'Cal Mo'!AI353</f>
        <v>167304</v>
      </c>
      <c r="P353" s="28">
        <f>'Cal Mo'!AJ353</f>
        <v>1887.1185015223</v>
      </c>
      <c r="Q353" s="28">
        <f>'Cal Mo'!AK353</f>
        <v>250937.844859509</v>
      </c>
      <c r="U353" s="145"/>
      <c r="AC353" s="7"/>
      <c r="AG353" s="15">
        <f t="shared" si="127"/>
        <v>20258555.21082643</v>
      </c>
      <c r="AH353" s="14">
        <f>[6]TOTAL_PEF!$AG353</f>
        <v>21233388.809356302</v>
      </c>
      <c r="AL353" s="25">
        <f t="shared" si="128"/>
        <v>12596728.684536114</v>
      </c>
      <c r="AM353" s="14">
        <f>[6]TOTAL_PEF!$AL353</f>
        <v>12693143.621606641</v>
      </c>
      <c r="AN353" s="15"/>
      <c r="AQ353" s="25">
        <f t="shared" si="129"/>
        <v>3243657.2072945111</v>
      </c>
      <c r="AR353" s="14">
        <f>[6]TOTAL_PEF!$AQ353</f>
        <v>3420249</v>
      </c>
      <c r="AV353" s="14">
        <f t="shared" si="122"/>
        <v>12518.957349557493</v>
      </c>
      <c r="AW353" s="14">
        <f>[6]TOTAL_PEF!$AV353</f>
        <v>13079.185726943435</v>
      </c>
      <c r="BA353" s="14">
        <f t="shared" si="123"/>
        <v>69952.484844057704</v>
      </c>
      <c r="BB353" s="14">
        <f>[6]TOTAL_PEF!$BA353</f>
        <v>68497.055130916095</v>
      </c>
      <c r="BF353" s="15">
        <f>SUM(TOTAL_PEF_C!O342:O353)</f>
        <v>1926674</v>
      </c>
      <c r="BG353" s="14">
        <f>[6]TOTAL_PEF!$BF353</f>
        <v>2035420</v>
      </c>
      <c r="BH353" s="14"/>
      <c r="BK353" s="15">
        <f>SUM('Billing Mo'!AH342:AH353)</f>
        <v>1610964</v>
      </c>
      <c r="BL353" s="14">
        <f>[6]TOTAL_PEF!$BK353</f>
        <v>1424366</v>
      </c>
      <c r="BM353" s="14"/>
      <c r="BP353" s="14">
        <f t="shared" si="126"/>
        <v>39659261.754654691</v>
      </c>
      <c r="BQ353" s="14">
        <f>[6]TOTAL_PEF!$BP353</f>
        <v>40830543.570257403</v>
      </c>
      <c r="BR353" s="14"/>
      <c r="BU353" s="14">
        <f t="shared" si="120"/>
        <v>129291.61278681349</v>
      </c>
      <c r="BV353" s="14">
        <f>[6]TOTAL_PEF!$BU353</f>
        <v>124264.61834707391</v>
      </c>
      <c r="BW353" s="14"/>
      <c r="BZ353" s="15">
        <f t="shared" si="124"/>
        <v>1618230.2283778058</v>
      </c>
      <c r="CA353" s="15">
        <f>AVERAGE([6]TOTAL_PEF!$G342:$G353)</f>
        <v>1623448.8333333333</v>
      </c>
      <c r="CE353" s="15">
        <f t="shared" si="125"/>
        <v>180075.5</v>
      </c>
      <c r="CF353" s="15">
        <f>AVERAGE([6]TOTAL_PEF!$H342:$H353)</f>
        <v>185309.33333333334</v>
      </c>
    </row>
    <row r="354" spans="1:84">
      <c r="A354" s="2">
        <f t="shared" si="117"/>
        <v>2020</v>
      </c>
      <c r="B354" s="2">
        <f t="shared" si="118"/>
        <v>4</v>
      </c>
      <c r="C354" s="7">
        <f t="shared" si="119"/>
        <v>870</v>
      </c>
      <c r="D354" s="7">
        <f t="shared" si="119"/>
        <v>5526</v>
      </c>
      <c r="E354" s="7">
        <f t="shared" si="115"/>
        <v>10313</v>
      </c>
      <c r="G354" s="30">
        <f>'Billing Mo'!Y354</f>
        <v>1629730.18217368</v>
      </c>
      <c r="H354" s="30">
        <f>'Billing Mo'!Z354</f>
        <v>181293</v>
      </c>
      <c r="I354" s="30">
        <f>'Billing Mo'!AC354</f>
        <v>25121</v>
      </c>
      <c r="J354" s="163">
        <f t="shared" si="116"/>
        <v>2982422.3561185682</v>
      </c>
      <c r="K354" s="28">
        <f>'Cal Mo'!AE354+'Cal Mo'!AD354+'Billing Mo'!BM354-'Billing Mo'!BU354</f>
        <v>1417951.3725568785</v>
      </c>
      <c r="L354" s="28">
        <f>'Cal Mo'!AF354+'Billing Mo'!BQ354-'Billing Mo'!BY354</f>
        <v>1001764.4746900707</v>
      </c>
      <c r="M354" s="31">
        <f t="shared" si="121"/>
        <v>301768</v>
      </c>
      <c r="N354" s="28">
        <f>'Cal Mo'!AH354</f>
        <v>143569</v>
      </c>
      <c r="O354" s="28">
        <f>'Cal Mo'!AI354</f>
        <v>158199</v>
      </c>
      <c r="P354" s="28">
        <f>'Cal Mo'!AJ354</f>
        <v>1865.2414049019801</v>
      </c>
      <c r="Q354" s="28">
        <f>'Cal Mo'!AK354</f>
        <v>259073.26746671699</v>
      </c>
      <c r="U354" s="145"/>
      <c r="AC354" s="7"/>
      <c r="AG354" s="15">
        <f t="shared" si="127"/>
        <v>20272984.474407356</v>
      </c>
      <c r="AH354" s="14">
        <f>[6]TOTAL_PEF!$AG354</f>
        <v>21245880.561397888</v>
      </c>
      <c r="AL354" s="25">
        <f t="shared" si="128"/>
        <v>12614698.955773797</v>
      </c>
      <c r="AM354" s="14">
        <f>[6]TOTAL_PEF!$AL354</f>
        <v>12705330.393863382</v>
      </c>
      <c r="AN354" s="15"/>
      <c r="AQ354" s="25">
        <f t="shared" si="129"/>
        <v>3245161.4732997632</v>
      </c>
      <c r="AR354" s="14">
        <f>[6]TOTAL_PEF!$AQ354</f>
        <v>3422867</v>
      </c>
      <c r="AV354" s="14">
        <f t="shared" si="122"/>
        <v>12514.173118249408</v>
      </c>
      <c r="AW354" s="14">
        <f>[6]TOTAL_PEF!$AV354</f>
        <v>13070.771120810603</v>
      </c>
      <c r="BA354" s="14">
        <f t="shared" si="123"/>
        <v>69979.316115590933</v>
      </c>
      <c r="BB354" s="14">
        <f>[6]TOTAL_PEF!$BA354</f>
        <v>68458.025862308292</v>
      </c>
      <c r="BF354" s="15">
        <f>SUM(TOTAL_PEF_C!O343:O354)</f>
        <v>1923236</v>
      </c>
      <c r="BG354" s="14">
        <f>[6]TOTAL_PEF!$BF354</f>
        <v>2033477</v>
      </c>
      <c r="BH354" s="14"/>
      <c r="BK354" s="15">
        <f>SUM('Billing Mo'!AH343:AH354)</f>
        <v>1623441</v>
      </c>
      <c r="BL354" s="14">
        <f>[6]TOTAL_PEF!$BK354</f>
        <v>1433000</v>
      </c>
      <c r="BM354" s="14"/>
      <c r="BP354" s="14">
        <f t="shared" si="126"/>
        <v>39702178.447092064</v>
      </c>
      <c r="BQ354" s="14">
        <f>[6]TOTAL_PEF!$BP354</f>
        <v>40864531.094555736</v>
      </c>
      <c r="BR354" s="14"/>
      <c r="BU354" s="14">
        <f t="shared" si="120"/>
        <v>129308.62074213331</v>
      </c>
      <c r="BV354" s="14">
        <f>[6]TOTAL_PEF!$BU354</f>
        <v>124128.2309317232</v>
      </c>
      <c r="BW354" s="14"/>
      <c r="BZ354" s="15">
        <f t="shared" si="124"/>
        <v>1620001.9196508701</v>
      </c>
      <c r="CA354" s="15">
        <f>AVERAGE([6]TOTAL_PEF!$G343:$G354)</f>
        <v>1625449.6666666667</v>
      </c>
      <c r="CE354" s="15">
        <f t="shared" si="125"/>
        <v>180263.25</v>
      </c>
      <c r="CF354" s="15">
        <f>AVERAGE([6]TOTAL_PEF!$H343:$H354)</f>
        <v>185593</v>
      </c>
    </row>
    <row r="355" spans="1:84">
      <c r="A355" s="2">
        <f t="shared" si="117"/>
        <v>2020</v>
      </c>
      <c r="B355" s="2">
        <f t="shared" si="118"/>
        <v>5</v>
      </c>
      <c r="C355" s="7">
        <f t="shared" si="119"/>
        <v>1117</v>
      </c>
      <c r="D355" s="7">
        <f t="shared" si="119"/>
        <v>6294</v>
      </c>
      <c r="E355" s="7">
        <f t="shared" si="115"/>
        <v>11374</v>
      </c>
      <c r="G355" s="30">
        <f>'Billing Mo'!Y355</f>
        <v>1631498.30911691</v>
      </c>
      <c r="H355" s="30">
        <f>'Billing Mo'!Z355</f>
        <v>181480</v>
      </c>
      <c r="I355" s="30">
        <f>'Billing Mo'!AC355</f>
        <v>25161</v>
      </c>
      <c r="J355" s="163">
        <f t="shared" si="116"/>
        <v>3565733.2747232458</v>
      </c>
      <c r="K355" s="28">
        <f>'Cal Mo'!AE355+'Cal Mo'!AD355+'Billing Mo'!BM355-'Billing Mo'!BU355</f>
        <v>1821786.7835134682</v>
      </c>
      <c r="L355" s="28">
        <f>'Cal Mo'!AF355+'Billing Mo'!BQ355-'Billing Mo'!BY355</f>
        <v>1142231.7392104543</v>
      </c>
      <c r="M355" s="31">
        <f t="shared" si="121"/>
        <v>313664</v>
      </c>
      <c r="N355" s="28">
        <f>'Cal Mo'!AH355</f>
        <v>146935</v>
      </c>
      <c r="O355" s="28">
        <f>'Cal Mo'!AI355</f>
        <v>166729</v>
      </c>
      <c r="P355" s="28">
        <f>'Cal Mo'!AJ355</f>
        <v>1865.39140490198</v>
      </c>
      <c r="Q355" s="28">
        <f>'Cal Mo'!AK355</f>
        <v>286185.36059442098</v>
      </c>
      <c r="U355" s="145"/>
      <c r="AC355" s="7"/>
      <c r="AG355" s="15">
        <f t="shared" si="127"/>
        <v>20298541.06570683</v>
      </c>
      <c r="AH355" s="14">
        <f>[6]TOTAL_PEF!$AG355</f>
        <v>21259539.649567246</v>
      </c>
      <c r="AL355" s="25">
        <f t="shared" si="128"/>
        <v>12634451.3355869</v>
      </c>
      <c r="AM355" s="14">
        <f>[6]TOTAL_PEF!$AL355</f>
        <v>12717488.374479277</v>
      </c>
      <c r="AN355" s="15"/>
      <c r="AQ355" s="25">
        <f t="shared" si="129"/>
        <v>3246663.9877460422</v>
      </c>
      <c r="AR355" s="14">
        <f>[6]TOTAL_PEF!$AQ355</f>
        <v>3425487</v>
      </c>
      <c r="AV355" s="14">
        <f t="shared" si="122"/>
        <v>12516.269718336362</v>
      </c>
      <c r="AW355" s="14">
        <f>[6]TOTAL_PEF!$AV355</f>
        <v>13063.107861906512</v>
      </c>
      <c r="BA355" s="14">
        <f t="shared" si="123"/>
        <v>70016.064414178938</v>
      </c>
      <c r="BB355" s="14">
        <f>[6]TOTAL_PEF!$BA355</f>
        <v>68418.991496486386</v>
      </c>
      <c r="BF355" s="15">
        <f>SUM(TOTAL_PEF_C!O344:O355)</f>
        <v>1919821</v>
      </c>
      <c r="BG355" s="14">
        <f>[6]TOTAL_PEF!$BF355</f>
        <v>2031523</v>
      </c>
      <c r="BH355" s="14"/>
      <c r="BK355" s="15">
        <f>SUM('Billing Mo'!AH344:AH355)</f>
        <v>1636211</v>
      </c>
      <c r="BL355" s="14">
        <f>[6]TOTAL_PEF!$BK355</f>
        <v>1441986</v>
      </c>
      <c r="BM355" s="14"/>
      <c r="BP355" s="14">
        <f t="shared" si="126"/>
        <v>39758318.824264437</v>
      </c>
      <c r="BQ355" s="14">
        <f>[6]TOTAL_PEF!$BP355</f>
        <v>40900000.163340993</v>
      </c>
      <c r="BR355" s="14"/>
      <c r="BU355" s="14">
        <f t="shared" si="120"/>
        <v>129325.9769262898</v>
      </c>
      <c r="BV355" s="14">
        <f>[6]TOTAL_PEF!$BU355</f>
        <v>123992.42275706671</v>
      </c>
      <c r="BW355" s="14"/>
      <c r="BZ355" s="15">
        <f t="shared" si="124"/>
        <v>1621772.4228145566</v>
      </c>
      <c r="CA355" s="15">
        <f>AVERAGE([6]TOTAL_PEF!$G344:$G355)</f>
        <v>1627448.8333333333</v>
      </c>
      <c r="CE355" s="15">
        <f t="shared" si="125"/>
        <v>180450.75</v>
      </c>
      <c r="CF355" s="15">
        <f>AVERAGE([6]TOTAL_PEF!$H344:$H355)</f>
        <v>185876.58333333334</v>
      </c>
    </row>
    <row r="356" spans="1:84">
      <c r="A356" s="2">
        <f t="shared" si="117"/>
        <v>2020</v>
      </c>
      <c r="B356" s="2">
        <f t="shared" si="118"/>
        <v>6</v>
      </c>
      <c r="C356" s="7">
        <f t="shared" si="119"/>
        <v>1217</v>
      </c>
      <c r="D356" s="7">
        <f t="shared" si="119"/>
        <v>6432</v>
      </c>
      <c r="E356" s="7">
        <f t="shared" si="115"/>
        <v>11523</v>
      </c>
      <c r="G356" s="30">
        <f>'Billing Mo'!Y356</f>
        <v>1633266.4360599299</v>
      </c>
      <c r="H356" s="30">
        <f>'Billing Mo'!Z356</f>
        <v>181667</v>
      </c>
      <c r="I356" s="30">
        <f>'Billing Mo'!AC356</f>
        <v>25116</v>
      </c>
      <c r="J356" s="163">
        <f t="shared" si="116"/>
        <v>3754066.8471414284</v>
      </c>
      <c r="K356" s="28">
        <f>'Cal Mo'!AE356+'Cal Mo'!AD356+'Billing Mo'!BM356-'Billing Mo'!BU356</f>
        <v>1986952.2406081406</v>
      </c>
      <c r="L356" s="28">
        <f>'Cal Mo'!AF356+'Billing Mo'!BQ356-'Billing Mo'!BY356</f>
        <v>1168572.2979971308</v>
      </c>
      <c r="M356" s="31">
        <f t="shared" si="121"/>
        <v>307268</v>
      </c>
      <c r="N356" s="28">
        <f>'Cal Mo'!AH356</f>
        <v>153144</v>
      </c>
      <c r="O356" s="28">
        <f>'Cal Mo'!AI356</f>
        <v>154124</v>
      </c>
      <c r="P356" s="28">
        <f>'Cal Mo'!AJ356</f>
        <v>1875.1585824367401</v>
      </c>
      <c r="Q356" s="28">
        <f>'Cal Mo'!AK356</f>
        <v>289399.14995371999</v>
      </c>
      <c r="U356" s="145"/>
      <c r="AC356" s="7"/>
      <c r="AG356" s="15">
        <f t="shared" si="127"/>
        <v>20333350.842702877</v>
      </c>
      <c r="AH356" s="14">
        <f>[6]TOTAL_PEF!$AG356</f>
        <v>21277305.91739564</v>
      </c>
      <c r="AL356" s="25">
        <f t="shared" si="128"/>
        <v>12654320.506361015</v>
      </c>
      <c r="AM356" s="14">
        <f>[6]TOTAL_PEF!$AL356</f>
        <v>12729657.068314645</v>
      </c>
      <c r="AN356" s="15"/>
      <c r="AQ356" s="25">
        <f t="shared" si="129"/>
        <v>3248161.2517936798</v>
      </c>
      <c r="AR356" s="14">
        <f>[6]TOTAL_PEF!$AQ356</f>
        <v>3428108</v>
      </c>
      <c r="AV356" s="14">
        <f t="shared" si="122"/>
        <v>12524.07028931539</v>
      </c>
      <c r="AW356" s="14">
        <f>[6]TOTAL_PEF!$AV356</f>
        <v>13057.99802687302</v>
      </c>
      <c r="BA356" s="14">
        <f t="shared" si="123"/>
        <v>70053.415287989235</v>
      </c>
      <c r="BB356" s="14">
        <f>[6]TOTAL_PEF!$BA356</f>
        <v>68380.16421340582</v>
      </c>
      <c r="BF356" s="15">
        <f>SUM(TOTAL_PEF_C!O345:O356)</f>
        <v>1916420</v>
      </c>
      <c r="BG356" s="14">
        <f>[6]TOTAL_PEF!$BF356</f>
        <v>2029547</v>
      </c>
      <c r="BH356" s="14"/>
      <c r="BK356" s="15">
        <f>SUM('Billing Mo'!AH345:AH356)</f>
        <v>1649520</v>
      </c>
      <c r="BL356" s="14">
        <f>[6]TOTAL_PEF!$BK356</f>
        <v>1450517</v>
      </c>
      <c r="BM356" s="14"/>
      <c r="BP356" s="14">
        <f t="shared" si="126"/>
        <v>39824376.927695759</v>
      </c>
      <c r="BQ356" s="14">
        <f>[6]TOTAL_PEF!$BP356</f>
        <v>40939111.125004739</v>
      </c>
      <c r="BR356" s="14"/>
      <c r="BU356" s="14">
        <f t="shared" si="120"/>
        <v>129343.54184317394</v>
      </c>
      <c r="BV356" s="14">
        <f>[6]TOTAL_PEF!$BU356</f>
        <v>123856.78155936122</v>
      </c>
      <c r="BW356" s="14"/>
      <c r="BZ356" s="15">
        <f t="shared" si="124"/>
        <v>1623541.7378685416</v>
      </c>
      <c r="CA356" s="15">
        <f>AVERAGE([6]TOTAL_PEF!$G345:$G356)</f>
        <v>1629446.25</v>
      </c>
      <c r="CE356" s="15">
        <f t="shared" si="125"/>
        <v>180638.16666666666</v>
      </c>
      <c r="CF356" s="15">
        <f>AVERAGE([6]TOTAL_PEF!$H345:$H356)</f>
        <v>186160.08333333334</v>
      </c>
    </row>
    <row r="357" spans="1:84">
      <c r="A357" s="2">
        <f t="shared" si="117"/>
        <v>2020</v>
      </c>
      <c r="B357" s="2">
        <f t="shared" si="118"/>
        <v>7</v>
      </c>
      <c r="C357" s="7">
        <f t="shared" si="119"/>
        <v>1293</v>
      </c>
      <c r="D357" s="7">
        <f t="shared" si="119"/>
        <v>6756</v>
      </c>
      <c r="E357" s="7">
        <f t="shared" si="115"/>
        <v>11348</v>
      </c>
      <c r="G357" s="30">
        <f>'Billing Mo'!Y357</f>
        <v>1635034.5630027801</v>
      </c>
      <c r="H357" s="30">
        <f>'Billing Mo'!Z357</f>
        <v>181853</v>
      </c>
      <c r="I357" s="30">
        <f>'Billing Mo'!AC357</f>
        <v>25095</v>
      </c>
      <c r="J357" s="163">
        <f t="shared" si="116"/>
        <v>3940542.8535865173</v>
      </c>
      <c r="K357" s="28">
        <f>'Cal Mo'!AE357+'Cal Mo'!AD357+'Billing Mo'!BM357-'Billing Mo'!BU357</f>
        <v>2113974.365772862</v>
      </c>
      <c r="L357" s="28">
        <f>'Cal Mo'!AF357+'Billing Mo'!BQ357-'Billing Mo'!BY357</f>
        <v>1228571.2863174721</v>
      </c>
      <c r="M357" s="31">
        <f t="shared" si="121"/>
        <v>311348</v>
      </c>
      <c r="N357" s="28">
        <f>'Cal Mo'!AH357</f>
        <v>148775</v>
      </c>
      <c r="O357" s="28">
        <f>'Cal Mo'!AI357</f>
        <v>162573</v>
      </c>
      <c r="P357" s="28">
        <f>'Cal Mo'!AJ357</f>
        <v>1878.28704137198</v>
      </c>
      <c r="Q357" s="28">
        <f>'Cal Mo'!AK357</f>
        <v>284770.91445481102</v>
      </c>
      <c r="U357" s="145"/>
      <c r="AC357" s="7"/>
      <c r="AG357" s="15">
        <f t="shared" si="127"/>
        <v>20369189.230813291</v>
      </c>
      <c r="AH357" s="14">
        <f>[6]TOTAL_PEF!$AG357</f>
        <v>21298077.409171857</v>
      </c>
      <c r="AL357" s="25">
        <f t="shared" si="128"/>
        <v>12674935.073170658</v>
      </c>
      <c r="AM357" s="14">
        <f>[6]TOTAL_PEF!$AL357</f>
        <v>12741784.417613301</v>
      </c>
      <c r="AN357" s="15"/>
      <c r="AQ357" s="25">
        <f t="shared" si="129"/>
        <v>3249650.510971739</v>
      </c>
      <c r="AR357" s="14">
        <f>[6]TOTAL_PEF!$AQ357</f>
        <v>3430728</v>
      </c>
      <c r="AV357" s="14">
        <f t="shared" si="122"/>
        <v>12532.495908502829</v>
      </c>
      <c r="AW357" s="14">
        <f>[6]TOTAL_PEF!$AV357</f>
        <v>13054.758772152558</v>
      </c>
      <c r="BA357" s="14">
        <f t="shared" si="123"/>
        <v>70094.907829124175</v>
      </c>
      <c r="BB357" s="14">
        <f>[6]TOTAL_PEF!$BA357</f>
        <v>68341.294347730887</v>
      </c>
      <c r="BF357" s="15">
        <f>SUM(TOTAL_PEF_C!O346:O357)</f>
        <v>1913032</v>
      </c>
      <c r="BG357" s="14">
        <f>[6]TOTAL_PEF!$BF357</f>
        <v>2027554</v>
      </c>
      <c r="BH357" s="14"/>
      <c r="BK357" s="15">
        <f>SUM('Billing Mo'!AH346:AH357)</f>
        <v>1662450</v>
      </c>
      <c r="BL357" s="14">
        <f>[6]TOTAL_PEF!$BK357</f>
        <v>1458757</v>
      </c>
      <c r="BM357" s="14"/>
      <c r="BP357" s="14">
        <f t="shared" si="126"/>
        <v>39891835.033407405</v>
      </c>
      <c r="BQ357" s="14">
        <f>[6]TOTAL_PEF!$BP357</f>
        <v>40980876.966079608</v>
      </c>
      <c r="BR357" s="14"/>
      <c r="BU357" s="14">
        <f t="shared" si="120"/>
        <v>129360.77668489258</v>
      </c>
      <c r="BV357" s="14">
        <f>[6]TOTAL_PEF!$BU357</f>
        <v>123721.60731834122</v>
      </c>
      <c r="BW357" s="14"/>
      <c r="BZ357" s="15">
        <f t="shared" si="124"/>
        <v>1625309.8648126076</v>
      </c>
      <c r="CA357" s="15">
        <f>AVERAGE([6]TOTAL_PEF!$G346:$G357)</f>
        <v>1631441.6666666667</v>
      </c>
      <c r="CE357" s="15">
        <f t="shared" si="125"/>
        <v>180825.33333333334</v>
      </c>
      <c r="CF357" s="15">
        <f>AVERAGE([6]TOTAL_PEF!$H346:$H357)</f>
        <v>186443.41666666666</v>
      </c>
    </row>
    <row r="358" spans="1:84">
      <c r="A358" s="2">
        <f t="shared" si="117"/>
        <v>2020</v>
      </c>
      <c r="B358" s="2">
        <f t="shared" si="118"/>
        <v>8</v>
      </c>
      <c r="C358" s="7">
        <f t="shared" si="119"/>
        <v>1299</v>
      </c>
      <c r="D358" s="7">
        <f t="shared" si="119"/>
        <v>6772</v>
      </c>
      <c r="E358" s="7">
        <f t="shared" si="115"/>
        <v>11872</v>
      </c>
      <c r="G358" s="30">
        <f>'Billing Mo'!Y358</f>
        <v>1636731.1840053899</v>
      </c>
      <c r="H358" s="30">
        <f>'Billing Mo'!Z358</f>
        <v>182037</v>
      </c>
      <c r="I358" s="30">
        <f>'Billing Mo'!AC358</f>
        <v>25156</v>
      </c>
      <c r="J358" s="163">
        <f t="shared" si="116"/>
        <v>3981013.4321281118</v>
      </c>
      <c r="K358" s="28">
        <f>'Cal Mo'!AE358+'Cal Mo'!AD358+'Billing Mo'!BM358-'Billing Mo'!BU358</f>
        <v>2126365.0169063951</v>
      </c>
      <c r="L358" s="28">
        <f>'Cal Mo'!AF358+'Billing Mo'!BQ358-'Billing Mo'!BY358</f>
        <v>1232712.5016773739</v>
      </c>
      <c r="M358" s="31">
        <f t="shared" si="121"/>
        <v>321416</v>
      </c>
      <c r="N358" s="28">
        <f>'Cal Mo'!AH358</f>
        <v>155490</v>
      </c>
      <c r="O358" s="28">
        <f>'Cal Mo'!AI358</f>
        <v>165926</v>
      </c>
      <c r="P358" s="28">
        <f>'Cal Mo'!AJ358</f>
        <v>1866.6205449946699</v>
      </c>
      <c r="Q358" s="28">
        <f>'Cal Mo'!AK358</f>
        <v>298653.29299934802</v>
      </c>
      <c r="U358" s="145"/>
      <c r="AC358" s="7"/>
      <c r="AG358" s="15">
        <f t="shared" si="127"/>
        <v>20404881.715029083</v>
      </c>
      <c r="AH358" s="14">
        <f>[6]TOTAL_PEF!$AG358</f>
        <v>21319791.125454959</v>
      </c>
      <c r="AL358" s="25">
        <f t="shared" si="128"/>
        <v>12695531.892939502</v>
      </c>
      <c r="AM358" s="14">
        <f>[6]TOTAL_PEF!$AL358</f>
        <v>12753766.95418793</v>
      </c>
      <c r="AN358" s="15"/>
      <c r="AQ358" s="25">
        <f t="shared" si="129"/>
        <v>3251130.4931827798</v>
      </c>
      <c r="AR358" s="14">
        <f>[6]TOTAL_PEF!$AQ358</f>
        <v>3433345</v>
      </c>
      <c r="AV358" s="14">
        <f t="shared" si="122"/>
        <v>12540.859471542039</v>
      </c>
      <c r="AW358" s="14">
        <f>[6]TOTAL_PEF!$AV358</f>
        <v>13052.121580063949</v>
      </c>
      <c r="BA358" s="14">
        <f t="shared" si="123"/>
        <v>70136.377965225169</v>
      </c>
      <c r="BB358" s="14">
        <f>[6]TOTAL_PEF!$BA358</f>
        <v>68301.827873220667</v>
      </c>
      <c r="BF358" s="15">
        <f>SUM(TOTAL_PEF_C!O347:O358)</f>
        <v>1909658</v>
      </c>
      <c r="BG358" s="14">
        <f>[6]TOTAL_PEF!$BF358</f>
        <v>2025534</v>
      </c>
      <c r="BH358" s="14"/>
      <c r="BK358" s="15">
        <f>SUM('Billing Mo'!AH347:AH358)</f>
        <v>1675963</v>
      </c>
      <c r="BL358" s="14">
        <f>[6]TOTAL_PEF!$BK358</f>
        <v>1466926</v>
      </c>
      <c r="BM358" s="14"/>
      <c r="BP358" s="14">
        <f t="shared" si="126"/>
        <v>39959717.211216599</v>
      </c>
      <c r="BQ358" s="14">
        <f>[6]TOTAL_PEF!$BP358</f>
        <v>41023339.218937345</v>
      </c>
      <c r="BR358" s="14"/>
      <c r="BU358" s="14">
        <f t="shared" si="120"/>
        <v>129378.48924606314</v>
      </c>
      <c r="BV358" s="14">
        <f>[6]TOTAL_PEF!$BU358</f>
        <v>123586.82544920059</v>
      </c>
      <c r="BW358" s="14"/>
      <c r="BZ358" s="15">
        <f t="shared" si="124"/>
        <v>1627072.0329282244</v>
      </c>
      <c r="CA358" s="15">
        <f>AVERAGE([6]TOTAL_PEF!$G347:$G358)</f>
        <v>1633434.9166666667</v>
      </c>
      <c r="CE358" s="15">
        <f t="shared" si="125"/>
        <v>181012.08333333334</v>
      </c>
      <c r="CF358" s="15">
        <f>AVERAGE([6]TOTAL_PEF!$H347:$H358)</f>
        <v>186726.58333333334</v>
      </c>
    </row>
    <row r="359" spans="1:84">
      <c r="A359" s="2">
        <f t="shared" si="117"/>
        <v>2020</v>
      </c>
      <c r="B359" s="2">
        <f t="shared" si="118"/>
        <v>9</v>
      </c>
      <c r="C359" s="7">
        <f t="shared" si="119"/>
        <v>1194</v>
      </c>
      <c r="D359" s="7">
        <f t="shared" si="119"/>
        <v>6388</v>
      </c>
      <c r="E359" s="7">
        <f t="shared" ref="E359:E422" si="130">ROUND(Q359/I359*1000,0)</f>
        <v>11937</v>
      </c>
      <c r="G359" s="30">
        <f>'Billing Mo'!Y359</f>
        <v>1638427.8050079099</v>
      </c>
      <c r="H359" s="30">
        <f>'Billing Mo'!Z359</f>
        <v>182219</v>
      </c>
      <c r="I359" s="30">
        <f>'Billing Mo'!AC359</f>
        <v>25170</v>
      </c>
      <c r="J359" s="163">
        <f t="shared" si="116"/>
        <v>3730278.8463221188</v>
      </c>
      <c r="K359" s="28">
        <f>'Cal Mo'!AE359+'Cal Mo'!AD359+'Billing Mo'!BM359-'Billing Mo'!BU359</f>
        <v>1955765.302278952</v>
      </c>
      <c r="L359" s="28">
        <f>'Cal Mo'!AF359+'Billing Mo'!BQ359-'Billing Mo'!BY359</f>
        <v>1163940.3866456579</v>
      </c>
      <c r="M359" s="31">
        <f t="shared" si="121"/>
        <v>308249</v>
      </c>
      <c r="N359" s="28">
        <f>'Cal Mo'!AH359</f>
        <v>151420</v>
      </c>
      <c r="O359" s="28">
        <f>'Cal Mo'!AI359</f>
        <v>156829</v>
      </c>
      <c r="P359" s="28">
        <f>'Cal Mo'!AJ359</f>
        <v>1865.1761005502301</v>
      </c>
      <c r="Q359" s="28">
        <f>'Cal Mo'!AK359</f>
        <v>300458.98129695898</v>
      </c>
      <c r="U359" s="145"/>
      <c r="AC359" s="7"/>
      <c r="AG359" s="15">
        <f t="shared" si="127"/>
        <v>20438821.148282528</v>
      </c>
      <c r="AH359" s="14">
        <f>[6]TOTAL_PEF!$AG359</f>
        <v>21341347.3635507</v>
      </c>
      <c r="AL359" s="25">
        <f t="shared" si="128"/>
        <v>12715293.244898316</v>
      </c>
      <c r="AM359" s="14">
        <f>[6]TOTAL_PEF!$AL359</f>
        <v>12765911.988814982</v>
      </c>
      <c r="AN359" s="15"/>
      <c r="AQ359" s="25">
        <f t="shared" si="129"/>
        <v>3252601.7740386669</v>
      </c>
      <c r="AR359" s="14">
        <f>[6]TOTAL_PEF!$AQ359</f>
        <v>3435961</v>
      </c>
      <c r="AV359" s="14">
        <f t="shared" si="122"/>
        <v>12548.174582535676</v>
      </c>
      <c r="AW359" s="14">
        <f>[6]TOTAL_PEF!$AV359</f>
        <v>13049.413142785361</v>
      </c>
      <c r="BA359" s="14">
        <f t="shared" si="123"/>
        <v>70173.345477230192</v>
      </c>
      <c r="BB359" s="14">
        <f>[6]TOTAL_PEF!$BA359</f>
        <v>68263.410683400711</v>
      </c>
      <c r="BF359" s="15">
        <f>SUM(TOTAL_PEF_C!O348:O359)</f>
        <v>1906306</v>
      </c>
      <c r="BG359" s="14">
        <f>[6]TOTAL_PEF!$BF359</f>
        <v>2023534</v>
      </c>
      <c r="BH359" s="14"/>
      <c r="BK359" s="15">
        <f>SUM('Billing Mo'!AH348:AH359)</f>
        <v>1689122</v>
      </c>
      <c r="BL359" s="14">
        <f>[6]TOTAL_PEF!$BK359</f>
        <v>1475427</v>
      </c>
      <c r="BM359" s="14"/>
      <c r="BP359" s="14">
        <f t="shared" si="126"/>
        <v>40024670.168898262</v>
      </c>
      <c r="BQ359" s="14">
        <f>[6]TOTAL_PEF!$BP359</f>
        <v>41066157.49166014</v>
      </c>
      <c r="BR359" s="14"/>
      <c r="BU359" s="14">
        <f t="shared" si="120"/>
        <v>129396.27334634219</v>
      </c>
      <c r="BV359" s="14">
        <f>[6]TOTAL_PEF!$BU359</f>
        <v>123452.8752702209</v>
      </c>
      <c r="BW359" s="14"/>
      <c r="BZ359" s="15">
        <f t="shared" si="124"/>
        <v>1628828.2422153188</v>
      </c>
      <c r="CA359" s="15">
        <f>AVERAGE([6]TOTAL_PEF!$G348:$G359)</f>
        <v>1635425.8333333333</v>
      </c>
      <c r="CE359" s="15">
        <f t="shared" si="125"/>
        <v>181198.33333333334</v>
      </c>
      <c r="CF359" s="15">
        <f>AVERAGE([6]TOTAL_PEF!$H348:$H359)</f>
        <v>187009.58333333334</v>
      </c>
    </row>
    <row r="360" spans="1:84">
      <c r="A360" s="2">
        <f t="shared" si="117"/>
        <v>2020</v>
      </c>
      <c r="B360" s="2">
        <f t="shared" si="118"/>
        <v>10</v>
      </c>
      <c r="C360" s="7">
        <f t="shared" si="119"/>
        <v>1021</v>
      </c>
      <c r="D360" s="7">
        <f t="shared" si="119"/>
        <v>6046</v>
      </c>
      <c r="E360" s="7">
        <f t="shared" si="130"/>
        <v>11154</v>
      </c>
      <c r="G360" s="30">
        <f>'Billing Mo'!Y360</f>
        <v>1640124.42601038</v>
      </c>
      <c r="H360" s="30">
        <f>'Billing Mo'!Z360</f>
        <v>182397</v>
      </c>
      <c r="I360" s="30">
        <f>'Billing Mo'!AC360</f>
        <v>25199</v>
      </c>
      <c r="J360" s="163">
        <f t="shared" si="116"/>
        <v>3369761.9009248395</v>
      </c>
      <c r="K360" s="28">
        <f>'Cal Mo'!AE360+'Cal Mo'!AD360+'Billing Mo'!BM360-'Billing Mo'!BU360</f>
        <v>1674762.0390636122</v>
      </c>
      <c r="L360" s="28">
        <f>'Cal Mo'!AF360+'Billing Mo'!BQ360-'Billing Mo'!BY360</f>
        <v>1102759.1193725185</v>
      </c>
      <c r="M360" s="31">
        <f t="shared" si="121"/>
        <v>309296</v>
      </c>
      <c r="N360" s="28">
        <f>'Cal Mo'!AH360</f>
        <v>143927</v>
      </c>
      <c r="O360" s="28">
        <f>'Cal Mo'!AI360</f>
        <v>165369</v>
      </c>
      <c r="P360" s="28">
        <f>'Cal Mo'!AJ360</f>
        <v>1863.00943388356</v>
      </c>
      <c r="Q360" s="28">
        <f>'Cal Mo'!AK360</f>
        <v>281081.73305482499</v>
      </c>
      <c r="U360" s="145"/>
      <c r="AC360" s="7"/>
      <c r="AG360" s="15">
        <f t="shared" si="127"/>
        <v>20470378.009678707</v>
      </c>
      <c r="AH360" s="14">
        <f>[6]TOTAL_PEF!$AG360</f>
        <v>21358349.472247884</v>
      </c>
      <c r="AL360" s="25">
        <f t="shared" si="128"/>
        <v>12734769.76038515</v>
      </c>
      <c r="AM360" s="14">
        <f>[6]TOTAL_PEF!$AL360</f>
        <v>12778224.406860439</v>
      </c>
      <c r="AN360" s="15"/>
      <c r="AQ360" s="25">
        <f t="shared" si="129"/>
        <v>3254066.1000438128</v>
      </c>
      <c r="AR360" s="14">
        <f>[6]TOTAL_PEF!$AQ360</f>
        <v>3438578</v>
      </c>
      <c r="AV360" s="14">
        <f t="shared" si="122"/>
        <v>12554.058637257547</v>
      </c>
      <c r="AW360" s="14">
        <f>[6]TOTAL_PEF!$AV360</f>
        <v>13043.949918139459</v>
      </c>
      <c r="BA360" s="14">
        <f t="shared" si="123"/>
        <v>70208.957029715893</v>
      </c>
      <c r="BB360" s="14">
        <f>[6]TOTAL_PEF!$BA360</f>
        <v>68226.094359764349</v>
      </c>
      <c r="BF360" s="15">
        <f>SUM(TOTAL_PEF_C!O349:O360)</f>
        <v>1902978</v>
      </c>
      <c r="BG360" s="14">
        <f>[6]TOTAL_PEF!$BF360</f>
        <v>2021542</v>
      </c>
      <c r="BH360" s="14"/>
      <c r="BK360" s="15">
        <f>SUM('Billing Mo'!AH349:AH360)</f>
        <v>1701630</v>
      </c>
      <c r="BL360" s="14">
        <f>[6]TOTAL_PEF!$BK360</f>
        <v>1482928</v>
      </c>
      <c r="BM360" s="14"/>
      <c r="BP360" s="14">
        <f t="shared" si="126"/>
        <v>40086321.763399944</v>
      </c>
      <c r="BQ360" s="14">
        <f>[6]TOTAL_PEF!$BP360</f>
        <v>41103598.018402785</v>
      </c>
      <c r="BR360" s="14"/>
      <c r="BU360" s="14">
        <f t="shared" si="120"/>
        <v>129414.19855345172</v>
      </c>
      <c r="BV360" s="14">
        <f>[6]TOTAL_PEF!$BU360</f>
        <v>123319.45415747665</v>
      </c>
      <c r="BW360" s="14"/>
      <c r="BZ360" s="15">
        <f t="shared" si="124"/>
        <v>1630578.4926738634</v>
      </c>
      <c r="CA360" s="15">
        <f>AVERAGE([6]TOTAL_PEF!$G349:$G360)</f>
        <v>1637414.25</v>
      </c>
      <c r="CE360" s="15">
        <f t="shared" si="125"/>
        <v>181383.83333333334</v>
      </c>
      <c r="CF360" s="15">
        <f>AVERAGE([6]TOTAL_PEF!$H349:$H360)</f>
        <v>187292.33333333334</v>
      </c>
    </row>
    <row r="361" spans="1:84">
      <c r="A361" s="2">
        <f t="shared" si="117"/>
        <v>2020</v>
      </c>
      <c r="B361" s="2">
        <f t="shared" si="118"/>
        <v>11</v>
      </c>
      <c r="C361" s="7">
        <f t="shared" si="119"/>
        <v>804</v>
      </c>
      <c r="D361" s="7">
        <f t="shared" si="119"/>
        <v>5221</v>
      </c>
      <c r="E361" s="7">
        <f t="shared" si="130"/>
        <v>10337</v>
      </c>
      <c r="G361" s="30">
        <f>'Billing Mo'!Y361</f>
        <v>1641821.0470127999</v>
      </c>
      <c r="H361" s="30">
        <f>'Billing Mo'!Z361</f>
        <v>182575</v>
      </c>
      <c r="I361" s="30">
        <f>'Billing Mo'!AC361</f>
        <v>25240</v>
      </c>
      <c r="J361" s="163">
        <f t="shared" si="116"/>
        <v>2831322.9566562008</v>
      </c>
      <c r="K361" s="28">
        <f>'Cal Mo'!AE361+'Cal Mo'!AD361+'Billing Mo'!BM361-'Billing Mo'!BU361</f>
        <v>1320546.527625747</v>
      </c>
      <c r="L361" s="28">
        <f>'Cal Mo'!AF361+'Billing Mo'!BQ361-'Billing Mo'!BY361</f>
        <v>953209.01744329568</v>
      </c>
      <c r="M361" s="31">
        <f t="shared" si="121"/>
        <v>294793</v>
      </c>
      <c r="N361" s="28">
        <f>'Cal Mo'!AH361</f>
        <v>147080</v>
      </c>
      <c r="O361" s="28">
        <f>'Cal Mo'!AI361</f>
        <v>147713</v>
      </c>
      <c r="P361" s="28">
        <f>'Cal Mo'!AJ361</f>
        <v>1859.67541939277</v>
      </c>
      <c r="Q361" s="28">
        <f>'Cal Mo'!AK361</f>
        <v>260914.73616776499</v>
      </c>
      <c r="U361" s="145"/>
      <c r="AC361" s="7"/>
      <c r="AG361" s="15">
        <f t="shared" si="127"/>
        <v>20498934.513957284</v>
      </c>
      <c r="AH361" s="14">
        <f>[6]TOTAL_PEF!$AG361</f>
        <v>21368340.837452464</v>
      </c>
      <c r="AL361" s="25">
        <f t="shared" si="128"/>
        <v>12752595.058733752</v>
      </c>
      <c r="AM361" s="14">
        <f>[6]TOTAL_PEF!$AL361</f>
        <v>12790542.985315319</v>
      </c>
      <c r="AN361" s="15"/>
      <c r="AQ361" s="25">
        <f t="shared" si="129"/>
        <v>3255526.4022727208</v>
      </c>
      <c r="AR361" s="14">
        <f>[6]TOTAL_PEF!$AQ361</f>
        <v>3441198</v>
      </c>
      <c r="AV361" s="14">
        <f t="shared" si="122"/>
        <v>12558.137833443012</v>
      </c>
      <c r="AW361" s="14">
        <f>[6]TOTAL_PEF!$AV361</f>
        <v>13034.244083973075</v>
      </c>
      <c r="BA361" s="14">
        <f t="shared" si="123"/>
        <v>70235.691795434977</v>
      </c>
      <c r="BB361" s="14">
        <f>[6]TOTAL_PEF!$BA361</f>
        <v>68189.014261767443</v>
      </c>
      <c r="BF361" s="15">
        <f>SUM(TOTAL_PEF_C!O350:O361)</f>
        <v>1899673</v>
      </c>
      <c r="BG361" s="14">
        <f>[6]TOTAL_PEF!$BF361</f>
        <v>2019537</v>
      </c>
      <c r="BH361" s="14"/>
      <c r="BK361" s="15">
        <f>SUM('Billing Mo'!AH350:AH361)</f>
        <v>1714412</v>
      </c>
      <c r="BL361" s="14">
        <f>[6]TOTAL_PEF!$BK361</f>
        <v>1492221</v>
      </c>
      <c r="BM361" s="14"/>
      <c r="BP361" s="14">
        <f t="shared" si="126"/>
        <v>40143614.759869546</v>
      </c>
      <c r="BQ361" s="14">
        <f>[6]TOTAL_PEF!$BP361</f>
        <v>41135815.962062247</v>
      </c>
      <c r="BR361" s="14"/>
      <c r="BU361" s="14">
        <f t="shared" si="120"/>
        <v>129432.38144662741</v>
      </c>
      <c r="BV361" s="14">
        <f>[6]TOTAL_PEF!$BU361</f>
        <v>123186.99827276063</v>
      </c>
      <c r="BW361" s="14"/>
      <c r="BZ361" s="15">
        <f t="shared" si="124"/>
        <v>1632322.7843038554</v>
      </c>
      <c r="CA361" s="15">
        <f>AVERAGE([6]TOTAL_PEF!$G350:$G361)</f>
        <v>1639400.0833333333</v>
      </c>
      <c r="CE361" s="15">
        <f t="shared" si="125"/>
        <v>181568.58333333334</v>
      </c>
      <c r="CF361" s="15">
        <f>AVERAGE([6]TOTAL_PEF!$H350:$H361)</f>
        <v>187574.83333333334</v>
      </c>
    </row>
    <row r="362" spans="1:84">
      <c r="A362" s="2">
        <f t="shared" si="117"/>
        <v>2020</v>
      </c>
      <c r="B362" s="2">
        <f t="shared" si="118"/>
        <v>12</v>
      </c>
      <c r="C362" s="7">
        <f t="shared" si="119"/>
        <v>964</v>
      </c>
      <c r="D362" s="7">
        <f t="shared" si="119"/>
        <v>5275</v>
      </c>
      <c r="E362" s="7">
        <f t="shared" si="130"/>
        <v>9980</v>
      </c>
      <c r="G362" s="30">
        <f>'Billing Mo'!Y362</f>
        <v>1643517.66801521</v>
      </c>
      <c r="H362" s="30">
        <f>'Billing Mo'!Z362</f>
        <v>182754</v>
      </c>
      <c r="I362" s="30">
        <f>'Billing Mo'!AC362</f>
        <v>25195</v>
      </c>
      <c r="J362" s="163">
        <f t="shared" si="116"/>
        <v>3080595.8152128286</v>
      </c>
      <c r="K362" s="28">
        <f>'Cal Mo'!AE362+'Cal Mo'!AD362+'Billing Mo'!BM362-'Billing Mo'!BU362</f>
        <v>1585080.5456984828</v>
      </c>
      <c r="L362" s="28">
        <f>'Cal Mo'!AF362+'Billing Mo'!BQ362-'Billing Mo'!BY362</f>
        <v>964103.73531569261</v>
      </c>
      <c r="M362" s="31">
        <f t="shared" si="121"/>
        <v>278086</v>
      </c>
      <c r="N362" s="28">
        <f>'Cal Mo'!AH362</f>
        <v>133331</v>
      </c>
      <c r="O362" s="28">
        <f>'Cal Mo'!AI362</f>
        <v>144755</v>
      </c>
      <c r="P362" s="28">
        <f>'Cal Mo'!AJ362</f>
        <v>1871.3360645882599</v>
      </c>
      <c r="Q362" s="28">
        <f>'Cal Mo'!AK362</f>
        <v>251454.19813406499</v>
      </c>
      <c r="U362" s="145"/>
      <c r="AC362" s="7"/>
      <c r="AG362" s="15">
        <f t="shared" si="127"/>
        <v>20529086.242921732</v>
      </c>
      <c r="AH362" s="14">
        <f>[6]TOTAL_PEF!$AG362</f>
        <v>21376413.099320844</v>
      </c>
      <c r="AL362" s="25">
        <f t="shared" si="128"/>
        <v>12770639.297541305</v>
      </c>
      <c r="AM362" s="14">
        <f>[6]TOTAL_PEF!$AL362</f>
        <v>12802566.347541308</v>
      </c>
      <c r="AN362" s="15"/>
      <c r="AQ362" s="25">
        <f t="shared" si="129"/>
        <v>3256985.6819096017</v>
      </c>
      <c r="AR362" s="14">
        <f>[6]TOTAL_PEF!$AQ362</f>
        <v>3443823</v>
      </c>
      <c r="AV362" s="14">
        <f t="shared" si="122"/>
        <v>12563.230363921974</v>
      </c>
      <c r="AW362" s="14">
        <f>[6]TOTAL_PEF!$AV362</f>
        <v>13023.415680143416</v>
      </c>
      <c r="BA362" s="14">
        <f t="shared" si="123"/>
        <v>70263.834538189112</v>
      </c>
      <c r="BB362" s="14">
        <f>[6]TOTAL_PEF!$BA362</f>
        <v>68150.564888865294</v>
      </c>
      <c r="BF362" s="15">
        <f>SUM(TOTAL_PEF_C!O351:O362)</f>
        <v>1896350</v>
      </c>
      <c r="BG362" s="14">
        <f>[6]TOTAL_PEF!$BF362</f>
        <v>2017492</v>
      </c>
      <c r="BH362" s="14"/>
      <c r="BK362" s="15">
        <f>SUM('Billing Mo'!AH351:AH362)</f>
        <v>1726002</v>
      </c>
      <c r="BL362" s="14">
        <f>[6]TOTAL_PEF!$BK362</f>
        <v>1500000</v>
      </c>
      <c r="BM362" s="14"/>
      <c r="BP362" s="14">
        <f t="shared" si="126"/>
        <v>40201510.898891956</v>
      </c>
      <c r="BQ362" s="14">
        <f>[6]TOTAL_PEF!$BP362</f>
        <v>41164270.586156614</v>
      </c>
      <c r="BR362" s="14"/>
      <c r="BU362" s="14">
        <f t="shared" si="120"/>
        <v>129450.9412523689</v>
      </c>
      <c r="BV362" s="14">
        <f>[6]TOTAL_PEF!$BU362</f>
        <v>123055.57259454903</v>
      </c>
      <c r="BW362" s="14"/>
      <c r="BZ362" s="15">
        <f t="shared" si="124"/>
        <v>1634061.1171053133</v>
      </c>
      <c r="CA362" s="15">
        <f>AVERAGE([6]TOTAL_PEF!$G351:$G362)</f>
        <v>1641383</v>
      </c>
      <c r="CE362" s="15">
        <f t="shared" si="125"/>
        <v>181752.66666666666</v>
      </c>
      <c r="CF362" s="15">
        <f>AVERAGE([6]TOTAL_PEF!$H351:$H362)</f>
        <v>187857.08333333334</v>
      </c>
    </row>
    <row r="363" spans="1:84">
      <c r="A363" s="2">
        <f t="shared" si="117"/>
        <v>2021</v>
      </c>
      <c r="B363" s="2">
        <f t="shared" si="118"/>
        <v>1</v>
      </c>
      <c r="C363" s="7">
        <f t="shared" si="119"/>
        <v>1055</v>
      </c>
      <c r="D363" s="7">
        <f t="shared" si="119"/>
        <v>5282</v>
      </c>
      <c r="E363" s="7">
        <f t="shared" si="130"/>
        <v>9848</v>
      </c>
      <c r="G363" s="30">
        <f>'Billing Mo'!Y363</f>
        <v>1645214.28901761</v>
      </c>
      <c r="H363" s="30">
        <f>'Billing Mo'!Z363</f>
        <v>182932</v>
      </c>
      <c r="I363" s="30">
        <f>'Billing Mo'!AC363</f>
        <v>25242</v>
      </c>
      <c r="J363" s="163">
        <f t="shared" si="116"/>
        <v>3238477.2203271901</v>
      </c>
      <c r="K363" s="28">
        <f>'Cal Mo'!AE363+'Cal Mo'!AD363+'Billing Mo'!BM363-'Billing Mo'!BU363</f>
        <v>1736005.7068838044</v>
      </c>
      <c r="L363" s="28">
        <f>'Cal Mo'!AF363+'Billing Mo'!BQ363-'Billing Mo'!BY363</f>
        <v>966296.06627610768</v>
      </c>
      <c r="M363" s="31">
        <f t="shared" si="121"/>
        <v>285750</v>
      </c>
      <c r="N363" s="28">
        <f>'Cal Mo'!AH363</f>
        <v>132420</v>
      </c>
      <c r="O363" s="28">
        <f>'Cal Mo'!AI363</f>
        <v>153330</v>
      </c>
      <c r="P363" s="28">
        <f>'Cal Mo'!AJ363</f>
        <v>1848.6085020523101</v>
      </c>
      <c r="Q363" s="28">
        <f>'Cal Mo'!AK363</f>
        <v>248576.83866522601</v>
      </c>
      <c r="U363" s="145"/>
      <c r="AC363" s="7"/>
      <c r="AG363" s="15">
        <f t="shared" si="127"/>
        <v>20561064.830797698</v>
      </c>
      <c r="AH363" s="14">
        <f>[6]TOTAL_PEF!$AG363</f>
        <v>21389876.105502315</v>
      </c>
      <c r="AL363" s="25">
        <f t="shared" si="128"/>
        <v>12790131.462991133</v>
      </c>
      <c r="AM363" s="14">
        <f>[6]TOTAL_PEF!$AL363</f>
        <v>12814945.071017735</v>
      </c>
      <c r="AN363" s="15"/>
      <c r="AQ363" s="25">
        <f t="shared" si="129"/>
        <v>3258454.5057161599</v>
      </c>
      <c r="AR363" s="14">
        <f>[6]TOTAL_PEF!$AQ363</f>
        <v>3446450</v>
      </c>
      <c r="AV363" s="14">
        <f t="shared" si="122"/>
        <v>12569.474657369194</v>
      </c>
      <c r="AW363" s="14">
        <f>[6]TOTAL_PEF!$AV363</f>
        <v>13015.916155373243</v>
      </c>
      <c r="BA363" s="14">
        <f t="shared" si="123"/>
        <v>70300.168537239108</v>
      </c>
      <c r="BB363" s="14">
        <f>[6]TOTAL_PEF!$BA363</f>
        <v>68114.210210714155</v>
      </c>
      <c r="BF363" s="15">
        <f>SUM(TOTAL_PEF_C!O352:O363)</f>
        <v>1893008</v>
      </c>
      <c r="BG363" s="14">
        <f>[6]TOTAL_PEF!$BF363</f>
        <v>2015531</v>
      </c>
      <c r="BK363" s="15">
        <f>SUM('Billing Mo'!AH352:AH363)</f>
        <v>1726002</v>
      </c>
      <c r="BL363" s="14">
        <f>[6]TOTAL_PEF!$BK363</f>
        <v>1504077</v>
      </c>
      <c r="BM363" s="14"/>
      <c r="BP363" s="14">
        <f t="shared" si="126"/>
        <v>40251082.367637821</v>
      </c>
      <c r="BQ363" s="14">
        <f>[6]TOTAL_PEF!$BP363</f>
        <v>41194855.315814517</v>
      </c>
      <c r="BR363" s="14"/>
      <c r="BU363" s="14">
        <f t="shared" si="120"/>
        <v>129470.29766662115</v>
      </c>
      <c r="BV363" s="14">
        <f>[6]TOTAL_PEF!$BU363</f>
        <v>122924.69794468636</v>
      </c>
      <c r="BZ363" s="15">
        <f t="shared" si="124"/>
        <v>1635793.4910782625</v>
      </c>
      <c r="CA363" s="15">
        <f>AVERAGE([6]TOTAL_PEF!$G352:$G363)</f>
        <v>1643363.0833333333</v>
      </c>
    </row>
    <row r="364" spans="1:84">
      <c r="A364" s="2">
        <f t="shared" si="117"/>
        <v>2021</v>
      </c>
      <c r="B364" s="2">
        <f t="shared" si="118"/>
        <v>2</v>
      </c>
      <c r="C364" s="7">
        <f t="shared" si="119"/>
        <v>861</v>
      </c>
      <c r="D364" s="7">
        <f t="shared" si="119"/>
        <v>4768</v>
      </c>
      <c r="E364" s="7">
        <f t="shared" si="130"/>
        <v>9832</v>
      </c>
      <c r="G364" s="30">
        <f>'Billing Mo'!Y364</f>
        <v>1646910.9100200101</v>
      </c>
      <c r="H364" s="30">
        <f>'Billing Mo'!Z364</f>
        <v>183110</v>
      </c>
      <c r="I364" s="30">
        <f>'Billing Mo'!AC364</f>
        <v>25251</v>
      </c>
      <c r="J364" s="163">
        <f t="shared" si="116"/>
        <v>2812595.8837013515</v>
      </c>
      <c r="K364" s="28">
        <f>'Cal Mo'!AE364+'Cal Mo'!AD364+'Billing Mo'!BM364-'Billing Mo'!BU364</f>
        <v>1417516.1158185105</v>
      </c>
      <c r="L364" s="28">
        <f>'Cal Mo'!AF364+'Billing Mo'!BQ364-'Billing Mo'!BY364</f>
        <v>873027.3395299312</v>
      </c>
      <c r="M364" s="31">
        <f t="shared" si="121"/>
        <v>271932</v>
      </c>
      <c r="N364" s="28">
        <f>'Cal Mo'!AH364</f>
        <v>133955</v>
      </c>
      <c r="O364" s="28">
        <f>'Cal Mo'!AI364</f>
        <v>137977</v>
      </c>
      <c r="P364" s="28">
        <f>'Cal Mo'!AJ364</f>
        <v>1849.83674574571</v>
      </c>
      <c r="Q364" s="28">
        <f>'Cal Mo'!AK364</f>
        <v>248270.59160716401</v>
      </c>
      <c r="U364" s="145"/>
      <c r="AC364" s="7"/>
      <c r="AG364" s="15">
        <f t="shared" si="127"/>
        <v>20544536.449490115</v>
      </c>
      <c r="AH364" s="14">
        <f>[6]TOTAL_PEF!$AG364</f>
        <v>21402512.769405533</v>
      </c>
      <c r="AL364" s="25">
        <f t="shared" si="128"/>
        <v>12777395.401972845</v>
      </c>
      <c r="AM364" s="14">
        <f>[6]TOTAL_PEF!$AL364</f>
        <v>12827528.284408212</v>
      </c>
      <c r="AN364" s="15"/>
      <c r="AQ364" s="25">
        <f t="shared" si="129"/>
        <v>3259776.90925453</v>
      </c>
      <c r="AR364" s="14">
        <f>[6]TOTAL_PEF!$AQ364</f>
        <v>3449079</v>
      </c>
      <c r="AV364" s="14">
        <f t="shared" si="122"/>
        <v>12546.129284547265</v>
      </c>
      <c r="AW364" s="14">
        <f>[6]TOTAL_PEF!$AV364</f>
        <v>13007.956826801226</v>
      </c>
      <c r="BA364" s="14">
        <f t="shared" si="123"/>
        <v>70159.756177030315</v>
      </c>
      <c r="BB364" s="14">
        <f>[6]TOTAL_PEF!$BA364</f>
        <v>68079.200181906155</v>
      </c>
      <c r="BF364" s="15">
        <f>SUM(TOTAL_PEF_C!O353:O364)</f>
        <v>1880828</v>
      </c>
      <c r="BG364" s="14">
        <f>[6]TOTAL_PEF!$BF364</f>
        <v>2013652</v>
      </c>
      <c r="BK364" s="15">
        <f>SUM('Billing Mo'!AH353:AH364)</f>
        <v>1726002</v>
      </c>
      <c r="BL364" s="14">
        <f>[6]TOTAL_PEF!$BK364</f>
        <v>1508088</v>
      </c>
      <c r="BM364" s="14"/>
      <c r="BP364" s="14">
        <f t="shared" si="126"/>
        <v>40210934.220463835</v>
      </c>
      <c r="BQ364" s="14">
        <f>[6]TOTAL_PEF!$BP364</f>
        <v>41224836.193108208</v>
      </c>
      <c r="BR364" s="14"/>
      <c r="BU364" s="14">
        <f t="shared" si="120"/>
        <v>129483.82636015106</v>
      </c>
      <c r="BV364" s="14">
        <f>[6]TOTAL_PEF!$BU364</f>
        <v>122794.73562413589</v>
      </c>
      <c r="BZ364" s="15">
        <f t="shared" si="124"/>
        <v>1637519.9062227325</v>
      </c>
      <c r="CA364" s="15">
        <f>AVERAGE([6]TOTAL_PEF!$G353:$G364)</f>
        <v>1645340.0833333333</v>
      </c>
    </row>
    <row r="365" spans="1:84">
      <c r="A365" s="2">
        <f t="shared" si="117"/>
        <v>2021</v>
      </c>
      <c r="B365" s="2">
        <f t="shared" si="118"/>
        <v>3</v>
      </c>
      <c r="C365" s="7">
        <f t="shared" si="119"/>
        <v>860</v>
      </c>
      <c r="D365" s="7">
        <f t="shared" si="119"/>
        <v>5456</v>
      </c>
      <c r="E365" s="7">
        <f t="shared" si="130"/>
        <v>9997</v>
      </c>
      <c r="G365" s="30">
        <f>'Billing Mo'!Y365</f>
        <v>1648607.5310224099</v>
      </c>
      <c r="H365" s="30">
        <f>'Billing Mo'!Z365</f>
        <v>183289</v>
      </c>
      <c r="I365" s="30">
        <f>'Billing Mo'!AC365</f>
        <v>25245</v>
      </c>
      <c r="J365" s="163">
        <f t="shared" si="116"/>
        <v>2972267.3462654562</v>
      </c>
      <c r="K365" s="28">
        <f>'Cal Mo'!AE365+'Cal Mo'!AD365+'Billing Mo'!BM365-'Billing Mo'!BU365</f>
        <v>1418108.8405899096</v>
      </c>
      <c r="L365" s="28">
        <f>'Cal Mo'!AF365+'Billing Mo'!BQ365-'Billing Mo'!BY365</f>
        <v>1000017.6765296884</v>
      </c>
      <c r="M365" s="31">
        <f t="shared" si="121"/>
        <v>299904</v>
      </c>
      <c r="N365" s="28">
        <f>'Cal Mo'!AH365</f>
        <v>135956</v>
      </c>
      <c r="O365" s="28">
        <f>'Cal Mo'!AI365</f>
        <v>163948</v>
      </c>
      <c r="P365" s="28">
        <f>'Cal Mo'!AJ365</f>
        <v>1861.0101150410201</v>
      </c>
      <c r="Q365" s="28">
        <f>'Cal Mo'!AK365</f>
        <v>252375.81903081699</v>
      </c>
      <c r="U365" s="145"/>
      <c r="AC365" s="7"/>
      <c r="AG365" s="15">
        <f t="shared" si="127"/>
        <v>20574814.857316766</v>
      </c>
      <c r="AH365" s="14">
        <f>[6]TOTAL_PEF!$AG365</f>
        <v>21413604.468479387</v>
      </c>
      <c r="AL365" s="25">
        <f t="shared" si="128"/>
        <v>12797205.641005395</v>
      </c>
      <c r="AM365" s="14">
        <f>[6]TOTAL_PEF!$AL365</f>
        <v>12840284.370813979</v>
      </c>
      <c r="AN365" s="15"/>
      <c r="AQ365" s="25">
        <f t="shared" si="129"/>
        <v>3261214.8834258383</v>
      </c>
      <c r="AR365" s="14">
        <f>[6]TOTAL_PEF!$AQ365</f>
        <v>3451709</v>
      </c>
      <c r="AV365" s="14">
        <f t="shared" si="122"/>
        <v>12551.432558341718</v>
      </c>
      <c r="AW365" s="14">
        <f>[6]TOTAL_PEF!$AV365</f>
        <v>12999.101093479516</v>
      </c>
      <c r="BA365" s="14">
        <f t="shared" si="123"/>
        <v>70198.412187599024</v>
      </c>
      <c r="BB365" s="14">
        <f>[6]TOTAL_PEF!$BA365</f>
        <v>68045.300902025308</v>
      </c>
      <c r="BF365" s="15">
        <f>SUM(TOTAL_PEF_C!O354:O365)</f>
        <v>1877472</v>
      </c>
      <c r="BG365" s="14">
        <f>[6]TOTAL_PEF!$BF365</f>
        <v>2011878</v>
      </c>
      <c r="BK365" s="15">
        <f>SUM('Billing Mo'!AH354:AH365)</f>
        <v>1726002</v>
      </c>
      <c r="BL365" s="14">
        <f>[6]TOTAL_PEF!$BK365</f>
        <v>1512183</v>
      </c>
      <c r="BM365" s="14"/>
      <c r="BP365" s="14">
        <f t="shared" si="126"/>
        <v>40259078.733107857</v>
      </c>
      <c r="BQ365" s="14">
        <f>[6]TOTAL_PEF!$BP365</f>
        <v>41253634.978587821</v>
      </c>
      <c r="BR365" s="14"/>
      <c r="BU365" s="14">
        <f t="shared" si="120"/>
        <v>129502.79327018364</v>
      </c>
      <c r="BV365" s="14">
        <f>[6]TOTAL_PEF!$BU365</f>
        <v>122665.28070222199</v>
      </c>
      <c r="BZ365" s="15">
        <f t="shared" si="124"/>
        <v>1639240.3625387514</v>
      </c>
      <c r="CA365" s="15">
        <f>AVERAGE([6]TOTAL_PEF!$G354:$G365)</f>
        <v>1647314.25</v>
      </c>
    </row>
    <row r="366" spans="1:84">
      <c r="A366" s="2">
        <f t="shared" si="117"/>
        <v>2021</v>
      </c>
      <c r="B366" s="2">
        <f t="shared" si="118"/>
        <v>4</v>
      </c>
      <c r="C366" s="7">
        <f t="shared" si="119"/>
        <v>878</v>
      </c>
      <c r="D366" s="7">
        <f t="shared" si="119"/>
        <v>5568</v>
      </c>
      <c r="E366" s="7">
        <f t="shared" si="130"/>
        <v>10333</v>
      </c>
      <c r="G366" s="30">
        <f>'Billing Mo'!Y366</f>
        <v>1650304.15202482</v>
      </c>
      <c r="H366" s="30">
        <f>'Billing Mo'!Z366</f>
        <v>183467</v>
      </c>
      <c r="I366" s="30">
        <f>'Billing Mo'!AC366</f>
        <v>25209</v>
      </c>
      <c r="J366" s="163">
        <f t="shared" si="116"/>
        <v>3031300.0296944305</v>
      </c>
      <c r="K366" s="28">
        <f>'Cal Mo'!AE366+'Cal Mo'!AD366+'Billing Mo'!BM366-'Billing Mo'!BU366</f>
        <v>1448989.1170353948</v>
      </c>
      <c r="L366" s="28">
        <f>'Cal Mo'!AF366+'Billing Mo'!BQ366-'Billing Mo'!BY366</f>
        <v>1021567.3258327652</v>
      </c>
      <c r="M366" s="31">
        <f t="shared" si="121"/>
        <v>298415</v>
      </c>
      <c r="N366" s="28">
        <f>'Cal Mo'!AH366</f>
        <v>143569</v>
      </c>
      <c r="O366" s="28">
        <f>'Cal Mo'!AI366</f>
        <v>154846</v>
      </c>
      <c r="P366" s="28">
        <f>'Cal Mo'!AJ366</f>
        <v>1839.1330184207</v>
      </c>
      <c r="Q366" s="28">
        <f>'Cal Mo'!AK366</f>
        <v>260489.45380785002</v>
      </c>
      <c r="U366" s="145"/>
      <c r="AC366" s="7"/>
      <c r="AG366" s="15">
        <f t="shared" si="127"/>
        <v>20605852.601795282</v>
      </c>
      <c r="AH366" s="14">
        <f>[6]TOTAL_PEF!$AG366</f>
        <v>21426158.348354045</v>
      </c>
      <c r="AL366" s="25">
        <f t="shared" si="128"/>
        <v>12817008.492148088</v>
      </c>
      <c r="AM366" s="14">
        <f>[6]TOTAL_PEF!$AL366</f>
        <v>12853046.787542704</v>
      </c>
      <c r="AN366" s="15"/>
      <c r="AQ366" s="25">
        <f t="shared" si="129"/>
        <v>3262631.0697669713</v>
      </c>
      <c r="AR366" s="14">
        <f>[6]TOTAL_PEF!$AQ366</f>
        <v>3454341</v>
      </c>
      <c r="AV366" s="14">
        <f t="shared" si="122"/>
        <v>12557.233049947785</v>
      </c>
      <c r="AW366" s="14">
        <f>[6]TOTAL_PEF!$AV366</f>
        <v>12991.176087071672</v>
      </c>
      <c r="BA366" s="14">
        <f t="shared" si="123"/>
        <v>70237.239314349878</v>
      </c>
      <c r="BB366" s="14">
        <f>[6]TOTAL_PEF!$BA366</f>
        <v>68011.656008967489</v>
      </c>
      <c r="BF366" s="15">
        <f>SUM(TOTAL_PEF_C!O355:O366)</f>
        <v>1874119</v>
      </c>
      <c r="BG366" s="14">
        <f>[6]TOTAL_PEF!$BF366</f>
        <v>2010089</v>
      </c>
      <c r="BK366" s="15">
        <f>SUM('Billing Mo'!AH355:AH366)</f>
        <v>1726002</v>
      </c>
      <c r="BL366" s="14">
        <f>[6]TOTAL_PEF!$BK366</f>
        <v>1516501</v>
      </c>
      <c r="BM366" s="14"/>
      <c r="BP366" s="14">
        <f t="shared" si="126"/>
        <v>40307956.406683721</v>
      </c>
      <c r="BQ366" s="14">
        <f>[6]TOTAL_PEF!$BP366</f>
        <v>41284112.275191195</v>
      </c>
      <c r="BR366" s="14"/>
      <c r="BU366" s="14">
        <f t="shared" si="120"/>
        <v>129521.31255298469</v>
      </c>
      <c r="BV366" s="14">
        <f>[6]TOTAL_PEF!$BU366</f>
        <v>122536.72812408545</v>
      </c>
      <c r="BZ366" s="15">
        <f t="shared" si="124"/>
        <v>1640954.8600263468</v>
      </c>
      <c r="CA366" s="15">
        <f>AVERAGE([6]TOTAL_PEF!$G355:$G366)</f>
        <v>1649285.5</v>
      </c>
    </row>
    <row r="367" spans="1:84">
      <c r="A367" s="2">
        <f t="shared" si="117"/>
        <v>2021</v>
      </c>
      <c r="B367" s="2">
        <f t="shared" si="118"/>
        <v>5</v>
      </c>
      <c r="C367" s="7">
        <f t="shared" si="119"/>
        <v>1119</v>
      </c>
      <c r="D367" s="7">
        <f t="shared" si="119"/>
        <v>6337</v>
      </c>
      <c r="E367" s="7">
        <f t="shared" si="130"/>
        <v>11390</v>
      </c>
      <c r="G367" s="30">
        <f>'Billing Mo'!Y367</f>
        <v>1652000.7730272401</v>
      </c>
      <c r="H367" s="30">
        <f>'Billing Mo'!Z367</f>
        <v>183645</v>
      </c>
      <c r="I367" s="30">
        <f>'Billing Mo'!AC367</f>
        <v>25248</v>
      </c>
      <c r="J367" s="163">
        <f t="shared" si="116"/>
        <v>3612843.1604218548</v>
      </c>
      <c r="K367" s="28">
        <f>'Cal Mo'!AE367+'Cal Mo'!AD367+'Billing Mo'!BM367-'Billing Mo'!BU367</f>
        <v>1849298.8495395915</v>
      </c>
      <c r="L367" s="28">
        <f>'Cal Mo'!AF367+'Billing Mo'!BQ367-'Billing Mo'!BY367</f>
        <v>1163808.4001155156</v>
      </c>
      <c r="M367" s="31">
        <f t="shared" si="121"/>
        <v>310316</v>
      </c>
      <c r="N367" s="28">
        <f>'Cal Mo'!AH367</f>
        <v>146935</v>
      </c>
      <c r="O367" s="28">
        <f>'Cal Mo'!AI367</f>
        <v>163381</v>
      </c>
      <c r="P367" s="28">
        <f>'Cal Mo'!AJ367</f>
        <v>1839.2830184207</v>
      </c>
      <c r="Q367" s="28">
        <f>'Cal Mo'!AK367</f>
        <v>287580.62774832698</v>
      </c>
      <c r="U367" s="145"/>
      <c r="AC367" s="7"/>
      <c r="AG367" s="15">
        <f t="shared" si="127"/>
        <v>20633364.667821407</v>
      </c>
      <c r="AH367" s="14">
        <f>[6]TOTAL_PEF!$AG367</f>
        <v>21442716.459264178</v>
      </c>
      <c r="AL367" s="25">
        <f t="shared" si="128"/>
        <v>12838585.153053151</v>
      </c>
      <c r="AM367" s="14">
        <f>[6]TOTAL_PEF!$AL367</f>
        <v>12865752.758361235</v>
      </c>
      <c r="AN367" s="15"/>
      <c r="AQ367" s="25">
        <f t="shared" si="129"/>
        <v>3264026.336920877</v>
      </c>
      <c r="AR367" s="14">
        <f>[6]TOTAL_PEF!$AQ367</f>
        <v>3456974</v>
      </c>
      <c r="AV367" s="14">
        <f t="shared" si="122"/>
        <v>12560.920687909782</v>
      </c>
      <c r="AW367" s="14">
        <f>[6]TOTAL_PEF!$AV367</f>
        <v>12985.717898972838</v>
      </c>
      <c r="BA367" s="14">
        <f t="shared" si="123"/>
        <v>70285.988853113464</v>
      </c>
      <c r="BB367" s="14">
        <f>[6]TOTAL_PEF!$BA367</f>
        <v>67977.962436132861</v>
      </c>
      <c r="BF367" s="15">
        <f>SUM(TOTAL_PEF_C!O356:O367)</f>
        <v>1870771</v>
      </c>
      <c r="BG367" s="14">
        <f>[6]TOTAL_PEF!$BF367</f>
        <v>2008287</v>
      </c>
      <c r="BK367" s="15">
        <f>SUM('Billing Mo'!AH356:AH367)</f>
        <v>1726002</v>
      </c>
      <c r="BL367" s="14">
        <f>[6]TOTAL_PEF!$BK367</f>
        <v>1520995</v>
      </c>
      <c r="BM367" s="14"/>
      <c r="BP367" s="14">
        <f t="shared" si="126"/>
        <v>40355066.29238233</v>
      </c>
      <c r="BQ367" s="14">
        <f>[6]TOTAL_PEF!$BP367</f>
        <v>41318701.35691987</v>
      </c>
      <c r="BR367" s="14"/>
      <c r="BU367" s="14">
        <f t="shared" si="120"/>
        <v>129539.41925696182</v>
      </c>
      <c r="BV367" s="14">
        <f>[6]TOTAL_PEF!$BU367</f>
        <v>122409.03645387643</v>
      </c>
      <c r="BZ367" s="15">
        <f t="shared" si="124"/>
        <v>1642663.398685541</v>
      </c>
      <c r="CA367" s="15">
        <f>AVERAGE([6]TOTAL_PEF!$G356:$G367)</f>
        <v>1651253.8333333333</v>
      </c>
    </row>
    <row r="368" spans="1:84">
      <c r="A368" s="2">
        <f t="shared" si="117"/>
        <v>2021</v>
      </c>
      <c r="B368" s="2">
        <f t="shared" si="118"/>
        <v>6</v>
      </c>
      <c r="C368" s="7">
        <f t="shared" si="119"/>
        <v>1215</v>
      </c>
      <c r="D368" s="7">
        <f t="shared" si="119"/>
        <v>6475</v>
      </c>
      <c r="E368" s="7">
        <f t="shared" si="130"/>
        <v>11538</v>
      </c>
      <c r="G368" s="30">
        <f>'Billing Mo'!Y368</f>
        <v>1653697.3940296699</v>
      </c>
      <c r="H368" s="30">
        <f>'Billing Mo'!Z368</f>
        <v>183823</v>
      </c>
      <c r="I368" s="30">
        <f>'Billing Mo'!AC368</f>
        <v>25202</v>
      </c>
      <c r="J368" s="163">
        <f t="shared" si="116"/>
        <v>3795538.7146679834</v>
      </c>
      <c r="K368" s="28">
        <f>'Cal Mo'!AE368+'Cal Mo'!AD368+'Billing Mo'!BM368-'Billing Mo'!BU368</f>
        <v>2008678.9991278891</v>
      </c>
      <c r="L368" s="28">
        <f>'Cal Mo'!AF368+'Billing Mo'!BQ368-'Billing Mo'!BY368</f>
        <v>1190330.2176884566</v>
      </c>
      <c r="M368" s="31">
        <f t="shared" si="121"/>
        <v>303902</v>
      </c>
      <c r="N368" s="28">
        <f>'Cal Mo'!AH368</f>
        <v>153144</v>
      </c>
      <c r="O368" s="28">
        <f>'Cal Mo'!AI368</f>
        <v>150758</v>
      </c>
      <c r="P368" s="28">
        <f>'Cal Mo'!AJ368</f>
        <v>1849.0501959554599</v>
      </c>
      <c r="Q368" s="28">
        <f>'Cal Mo'!AK368</f>
        <v>290778.44765568199</v>
      </c>
      <c r="U368" s="145"/>
      <c r="AC368" s="7"/>
      <c r="AG368" s="15">
        <f t="shared" si="127"/>
        <v>20655091.426341154</v>
      </c>
      <c r="AH368" s="14">
        <f>[6]TOTAL_PEF!$AG368</f>
        <v>21466076.095104478</v>
      </c>
      <c r="AL368" s="25">
        <f t="shared" si="128"/>
        <v>12860343.072744476</v>
      </c>
      <c r="AM368" s="14">
        <f>[6]TOTAL_PEF!$AL368</f>
        <v>12878444.239748044</v>
      </c>
      <c r="AN368" s="15"/>
      <c r="AQ368" s="25">
        <f t="shared" si="129"/>
        <v>3265405.6346228388</v>
      </c>
      <c r="AR368" s="14">
        <f>[6]TOTAL_PEF!$AQ368</f>
        <v>3459607</v>
      </c>
      <c r="AV368" s="14">
        <f t="shared" si="122"/>
        <v>12561.127933927117</v>
      </c>
      <c r="AW368" s="14">
        <f>[6]TOTAL_PEF!$AV368</f>
        <v>12984.40840864659</v>
      </c>
      <c r="BA368" s="14">
        <f t="shared" si="123"/>
        <v>70335.922035008276</v>
      </c>
      <c r="BB368" s="14">
        <f>[6]TOTAL_PEF!$BA368</f>
        <v>67944.411660704922</v>
      </c>
      <c r="BF368" s="15">
        <f>SUM(TOTAL_PEF_C!O357:O368)</f>
        <v>1867405</v>
      </c>
      <c r="BG368" s="14">
        <f>[6]TOTAL_PEF!$BF368</f>
        <v>2006461</v>
      </c>
      <c r="BK368" s="15">
        <f>SUM('Billing Mo'!AH357:AH368)</f>
        <v>1726002</v>
      </c>
      <c r="BL368" s="14">
        <f>[6]TOTAL_PEF!$BK368</f>
        <v>1525260</v>
      </c>
      <c r="BM368" s="14"/>
      <c r="BP368" s="14">
        <f t="shared" si="126"/>
        <v>40396538.159908883</v>
      </c>
      <c r="BQ368" s="14">
        <f>[6]TOTAL_PEF!$BP368</f>
        <v>41359824.474146977</v>
      </c>
      <c r="BR368" s="14"/>
      <c r="BU368" s="14">
        <f t="shared" si="120"/>
        <v>129557.31030204485</v>
      </c>
      <c r="BV368" s="14">
        <f>[6]TOTAL_PEF!$BU368</f>
        <v>122282.16456948961</v>
      </c>
      <c r="BZ368" s="15">
        <f t="shared" si="124"/>
        <v>1644365.9785163526</v>
      </c>
      <c r="CA368" s="15">
        <f>AVERAGE([6]TOTAL_PEF!$G357:$G368)</f>
        <v>1653219.4166666667</v>
      </c>
    </row>
    <row r="369" spans="1:79">
      <c r="A369" s="2">
        <f t="shared" si="117"/>
        <v>2021</v>
      </c>
      <c r="B369" s="2">
        <f t="shared" si="118"/>
        <v>7</v>
      </c>
      <c r="C369" s="7">
        <f t="shared" ref="C369:D428" si="131">ROUND(K369/G369*1000,0)</f>
        <v>1291</v>
      </c>
      <c r="D369" s="7">
        <f t="shared" si="131"/>
        <v>6800</v>
      </c>
      <c r="E369" s="7">
        <f t="shared" si="130"/>
        <v>11364</v>
      </c>
      <c r="G369" s="30">
        <f>'Billing Mo'!Y369</f>
        <v>1655394.0150321</v>
      </c>
      <c r="H369" s="30">
        <f>'Billing Mo'!Z369</f>
        <v>184001</v>
      </c>
      <c r="I369" s="30">
        <f>'Billing Mo'!AC369</f>
        <v>25180</v>
      </c>
      <c r="J369" s="163">
        <f t="shared" si="116"/>
        <v>3984288.4124631304</v>
      </c>
      <c r="K369" s="28">
        <f>'Cal Mo'!AE369+'Cal Mo'!AD369+'Billing Mo'!BM369-'Billing Mo'!BU369</f>
        <v>2137136.2604094944</v>
      </c>
      <c r="L369" s="28">
        <f>'Cal Mo'!AF369+'Billing Mo'!BQ369-'Billing Mo'!BY369</f>
        <v>1251195.5316272187</v>
      </c>
      <c r="M369" s="31">
        <f t="shared" si="121"/>
        <v>307964</v>
      </c>
      <c r="N369" s="28">
        <f>'Cal Mo'!AH369</f>
        <v>148775</v>
      </c>
      <c r="O369" s="28">
        <f>'Cal Mo'!AI369</f>
        <v>159189</v>
      </c>
      <c r="P369" s="28">
        <f>'Cal Mo'!AJ369</f>
        <v>1852.17865489069</v>
      </c>
      <c r="Q369" s="28">
        <f>'Cal Mo'!AK369</f>
        <v>286140.441771527</v>
      </c>
      <c r="U369" s="145"/>
      <c r="AC369" s="7"/>
      <c r="AG369" s="15">
        <f t="shared" si="127"/>
        <v>20678253.320977781</v>
      </c>
      <c r="AH369" s="14">
        <f>[6]TOTAL_PEF!$AG369</f>
        <v>21492384.811815552</v>
      </c>
      <c r="AL369" s="25">
        <f t="shared" si="128"/>
        <v>12882967.318054223</v>
      </c>
      <c r="AM369" s="14">
        <f>[6]TOTAL_PEF!$AL369</f>
        <v>12891061.115094338</v>
      </c>
      <c r="AN369" s="15"/>
      <c r="AQ369" s="25">
        <f t="shared" si="129"/>
        <v>3266775.1619395544</v>
      </c>
      <c r="AR369" s="14">
        <f>[6]TOTAL_PEF!$AQ369</f>
        <v>3462239</v>
      </c>
      <c r="AV369" s="14">
        <f t="shared" si="122"/>
        <v>12562.252083865331</v>
      </c>
      <c r="AW369" s="14">
        <f>[6]TOTAL_PEF!$AV369</f>
        <v>12984.906632467004</v>
      </c>
      <c r="BA369" s="14">
        <f t="shared" si="123"/>
        <v>70390.747049469646</v>
      </c>
      <c r="BB369" s="14">
        <f>[6]TOTAL_PEF!$BA369</f>
        <v>67910.656363458067</v>
      </c>
      <c r="BF369" s="15">
        <f>SUM(TOTAL_PEF_C!O358:O369)</f>
        <v>1864021</v>
      </c>
      <c r="BG369" s="14">
        <f>[6]TOTAL_PEF!$BF369</f>
        <v>2004620</v>
      </c>
      <c r="BK369" s="15">
        <f>SUM('Billing Mo'!AH358:AH369)</f>
        <v>1726002</v>
      </c>
      <c r="BL369" s="14">
        <f>[6]TOTAL_PEF!$BK369</f>
        <v>1529380</v>
      </c>
      <c r="BM369" s="14"/>
      <c r="BP369" s="14">
        <f t="shared" si="126"/>
        <v>40440283.718785495</v>
      </c>
      <c r="BQ369" s="14">
        <f>[6]TOTAL_PEF!$BP369</f>
        <v>41403661.066204354</v>
      </c>
      <c r="BR369" s="14"/>
      <c r="BU369" s="14">
        <f t="shared" si="120"/>
        <v>129575.23193286985</v>
      </c>
      <c r="BV369" s="14">
        <f>[6]TOTAL_PEF!$BU369</f>
        <v>122155.71249639826</v>
      </c>
      <c r="BZ369" s="15">
        <f t="shared" si="124"/>
        <v>1646062.5995187962</v>
      </c>
      <c r="CA369" s="15">
        <f>AVERAGE([6]TOTAL_PEF!$G358:$G369)</f>
        <v>1655182.0833333333</v>
      </c>
    </row>
    <row r="370" spans="1:79">
      <c r="A370" s="2">
        <f t="shared" si="117"/>
        <v>2021</v>
      </c>
      <c r="B370" s="2">
        <f t="shared" si="118"/>
        <v>8</v>
      </c>
      <c r="C370" s="7">
        <f t="shared" si="131"/>
        <v>1297</v>
      </c>
      <c r="D370" s="7">
        <f t="shared" si="131"/>
        <v>6816</v>
      </c>
      <c r="E370" s="7">
        <f t="shared" si="130"/>
        <v>11886</v>
      </c>
      <c r="G370" s="30">
        <f>'Billing Mo'!Y370</f>
        <v>1657061.13435066</v>
      </c>
      <c r="H370" s="30">
        <f>'Billing Mo'!Z370</f>
        <v>184178</v>
      </c>
      <c r="I370" s="30">
        <f>'Billing Mo'!AC370</f>
        <v>25241</v>
      </c>
      <c r="J370" s="163">
        <f t="shared" si="116"/>
        <v>4024899.3708941001</v>
      </c>
      <c r="K370" s="28">
        <f>'Cal Mo'!AE370+'Cal Mo'!AD370+'Billing Mo'!BM370-'Billing Mo'!BU370</f>
        <v>2149643.7652181573</v>
      </c>
      <c r="L370" s="28">
        <f>'Cal Mo'!AF370+'Billing Mo'!BQ370-'Billing Mo'!BY370</f>
        <v>1255381.6920370604</v>
      </c>
      <c r="M370" s="31">
        <f t="shared" si="121"/>
        <v>318014</v>
      </c>
      <c r="N370" s="28">
        <f>'Cal Mo'!AH370</f>
        <v>155490</v>
      </c>
      <c r="O370" s="28">
        <f>'Cal Mo'!AI370</f>
        <v>162524</v>
      </c>
      <c r="P370" s="28">
        <f>'Cal Mo'!AJ370</f>
        <v>1840.51215851339</v>
      </c>
      <c r="Q370" s="28">
        <f>'Cal Mo'!AK370</f>
        <v>300019.40148036898</v>
      </c>
      <c r="U370" s="145"/>
      <c r="AC370" s="7"/>
      <c r="AG370" s="15">
        <f t="shared" si="127"/>
        <v>20701532.069289543</v>
      </c>
      <c r="AH370" s="14">
        <f>[6]TOTAL_PEF!$AG370</f>
        <v>21519573.042706802</v>
      </c>
      <c r="AL370" s="25">
        <f t="shared" si="128"/>
        <v>12905636.508413911</v>
      </c>
      <c r="AM370" s="14">
        <f>[6]TOTAL_PEF!$AL370</f>
        <v>12903508.985320326</v>
      </c>
      <c r="AN370" s="15"/>
      <c r="AQ370" s="25">
        <f t="shared" si="129"/>
        <v>3268141.2704205755</v>
      </c>
      <c r="AR370" s="14">
        <f>[6]TOTAL_PEF!$AQ370</f>
        <v>3464869</v>
      </c>
      <c r="AV370" s="14">
        <f t="shared" si="122"/>
        <v>12563.46358036789</v>
      </c>
      <c r="AW370" s="14">
        <f>[6]TOTAL_PEF!$AV370</f>
        <v>12985.955313753355</v>
      </c>
      <c r="BA370" s="14">
        <f t="shared" si="123"/>
        <v>70445.934570739017</v>
      </c>
      <c r="BB370" s="14">
        <f>[6]TOTAL_PEF!$BA370</f>
        <v>67876.260256519978</v>
      </c>
      <c r="BF370" s="15">
        <f>SUM(TOTAL_PEF_C!O359:O370)</f>
        <v>1860619</v>
      </c>
      <c r="BG370" s="14">
        <f>[6]TOTAL_PEF!$BF370</f>
        <v>2002755</v>
      </c>
      <c r="BK370" s="15">
        <f>SUM('Billing Mo'!AH359:AH370)</f>
        <v>1726002</v>
      </c>
      <c r="BL370" s="14">
        <f>[6]TOTAL_PEF!$BK370</f>
        <v>1533465</v>
      </c>
      <c r="BM370" s="14"/>
      <c r="BP370" s="14">
        <f t="shared" si="126"/>
        <v>40484169.657551482</v>
      </c>
      <c r="BQ370" s="14">
        <f>[6]TOTAL_PEF!$BP370</f>
        <v>41448147.167321578</v>
      </c>
      <c r="BR370" s="14"/>
      <c r="BU370" s="14">
        <f t="shared" si="120"/>
        <v>129593.00792753635</v>
      </c>
      <c r="BV370" s="14">
        <f>[6]TOTAL_PEF!$BU370</f>
        <v>122030.3590610527</v>
      </c>
      <c r="BZ370" s="15">
        <f t="shared" si="124"/>
        <v>1647756.7620475683</v>
      </c>
      <c r="CA370" s="15">
        <f>AVERAGE([6]TOTAL_PEF!$G359:$G370)</f>
        <v>1657142.0833333333</v>
      </c>
    </row>
    <row r="371" spans="1:79">
      <c r="A371" s="2">
        <f t="shared" si="117"/>
        <v>2021</v>
      </c>
      <c r="B371" s="2">
        <f t="shared" si="118"/>
        <v>9</v>
      </c>
      <c r="C371" s="7">
        <f t="shared" si="131"/>
        <v>1192</v>
      </c>
      <c r="D371" s="7">
        <f t="shared" si="131"/>
        <v>6431</v>
      </c>
      <c r="E371" s="7">
        <f t="shared" si="130"/>
        <v>11952</v>
      </c>
      <c r="G371" s="30">
        <f>'Billing Mo'!Y371</f>
        <v>1658728.25366922</v>
      </c>
      <c r="H371" s="30">
        <f>'Billing Mo'!Z371</f>
        <v>184354</v>
      </c>
      <c r="I371" s="30">
        <f>'Billing Mo'!AC371</f>
        <v>25254</v>
      </c>
      <c r="J371" s="163">
        <f t="shared" si="116"/>
        <v>3771180.1906778472</v>
      </c>
      <c r="K371" s="28">
        <f>'Cal Mo'!AE371+'Cal Mo'!AD371+'Billing Mo'!BM371-'Billing Mo'!BU371</f>
        <v>1977085.1376251904</v>
      </c>
      <c r="L371" s="28">
        <f>'Cal Mo'!AF371+'Billing Mo'!BQ371-'Billing Mo'!BY371</f>
        <v>1185587.9096300958</v>
      </c>
      <c r="M371" s="31">
        <f t="shared" si="121"/>
        <v>304841</v>
      </c>
      <c r="N371" s="28">
        <f>'Cal Mo'!AH371</f>
        <v>151420</v>
      </c>
      <c r="O371" s="28">
        <f>'Cal Mo'!AI371</f>
        <v>153421</v>
      </c>
      <c r="P371" s="28">
        <f>'Cal Mo'!AJ371</f>
        <v>1839.06771406895</v>
      </c>
      <c r="Q371" s="28">
        <f>'Cal Mo'!AK371</f>
        <v>301827.07570849202</v>
      </c>
      <c r="U371" s="145"/>
      <c r="AC371" s="7"/>
      <c r="AG371" s="15">
        <f t="shared" si="127"/>
        <v>20722851.904635783</v>
      </c>
      <c r="AH371" s="14">
        <f>[6]TOTAL_PEF!$AG371</f>
        <v>21546556.165027596</v>
      </c>
      <c r="AL371" s="25">
        <f t="shared" si="128"/>
        <v>12927284.031398349</v>
      </c>
      <c r="AM371" s="14">
        <f>[6]TOTAL_PEF!$AL371</f>
        <v>12916068.938224524</v>
      </c>
      <c r="AN371" s="15"/>
      <c r="AQ371" s="25">
        <f t="shared" si="129"/>
        <v>3269509.3648321088</v>
      </c>
      <c r="AR371" s="14">
        <f>[6]TOTAL_PEF!$AQ371</f>
        <v>3467499</v>
      </c>
      <c r="AV371" s="14">
        <f t="shared" si="122"/>
        <v>12563.503698663473</v>
      </c>
      <c r="AW371" s="14">
        <f>[6]TOTAL_PEF!$AV371</f>
        <v>12986.899417130095</v>
      </c>
      <c r="BA371" s="14">
        <f t="shared" si="123"/>
        <v>70495.635530966552</v>
      </c>
      <c r="BB371" s="14">
        <f>[6]TOTAL_PEF!$BA371</f>
        <v>67842.672677963637</v>
      </c>
      <c r="BF371" s="15">
        <f>SUM(TOTAL_PEF_C!O360:O371)</f>
        <v>1857211</v>
      </c>
      <c r="BG371" s="14">
        <f>[6]TOTAL_PEF!$BF371</f>
        <v>2000920</v>
      </c>
      <c r="BK371" s="15">
        <f>SUM('Billing Mo'!AH360:AH371)</f>
        <v>1726002</v>
      </c>
      <c r="BL371" s="14">
        <f>[6]TOTAL_PEF!$BK371</f>
        <v>1537715</v>
      </c>
      <c r="BM371" s="14"/>
      <c r="BP371" s="14">
        <f t="shared" si="126"/>
        <v>40525071.001907207</v>
      </c>
      <c r="BQ371" s="14">
        <f>[6]TOTAL_PEF!$BP371</f>
        <v>41492735.242546573</v>
      </c>
      <c r="BR371" s="14"/>
      <c r="BU371" s="14">
        <f t="shared" si="120"/>
        <v>129611.28084010658</v>
      </c>
      <c r="BV371" s="14">
        <f>[6]TOTAL_PEF!$BU371</f>
        <v>121905.09505436073</v>
      </c>
      <c r="BZ371" s="15">
        <f t="shared" si="124"/>
        <v>1649448.4661026776</v>
      </c>
      <c r="CA371" s="15">
        <f>AVERAGE([6]TOTAL_PEF!$G360:$G371)</f>
        <v>1659099.3333333333</v>
      </c>
    </row>
    <row r="372" spans="1:79">
      <c r="A372" s="2">
        <f t="shared" si="117"/>
        <v>2021</v>
      </c>
      <c r="B372" s="2">
        <f t="shared" si="118"/>
        <v>10</v>
      </c>
      <c r="C372" s="7">
        <f t="shared" si="131"/>
        <v>1020</v>
      </c>
      <c r="D372" s="7">
        <f t="shared" si="131"/>
        <v>6091</v>
      </c>
      <c r="E372" s="7">
        <f t="shared" si="130"/>
        <v>11172</v>
      </c>
      <c r="G372" s="30">
        <f>'Billing Mo'!Y372</f>
        <v>1660395.37298779</v>
      </c>
      <c r="H372" s="30">
        <f>'Billing Mo'!Z372</f>
        <v>184528</v>
      </c>
      <c r="I372" s="30">
        <f>'Billing Mo'!AC372</f>
        <v>25282</v>
      </c>
      <c r="J372" s="163">
        <f t="shared" si="116"/>
        <v>3407026.1869167853</v>
      </c>
      <c r="K372" s="28">
        <f>'Cal Mo'!AE372+'Cal Mo'!AD372+'Billing Mo'!BM372-'Billing Mo'!BU372</f>
        <v>1692858.2714121065</v>
      </c>
      <c r="L372" s="28">
        <f>'Cal Mo'!AF372+'Billing Mo'!BQ372-'Billing Mo'!BY372</f>
        <v>1123997.630265963</v>
      </c>
      <c r="M372" s="31">
        <f t="shared" si="121"/>
        <v>305881</v>
      </c>
      <c r="N372" s="28">
        <f>'Cal Mo'!AH372</f>
        <v>143927</v>
      </c>
      <c r="O372" s="28">
        <f>'Cal Mo'!AI372</f>
        <v>161954</v>
      </c>
      <c r="P372" s="28">
        <f>'Cal Mo'!AJ372</f>
        <v>1836.90104740228</v>
      </c>
      <c r="Q372" s="28">
        <f>'Cal Mo'!AK372</f>
        <v>282452.38419131399</v>
      </c>
      <c r="U372" s="145"/>
      <c r="AC372" s="7"/>
      <c r="AG372" s="15">
        <f t="shared" si="127"/>
        <v>20740948.136984281</v>
      </c>
      <c r="AH372" s="14">
        <f>[6]TOTAL_PEF!$AG372</f>
        <v>21569098.789881371</v>
      </c>
      <c r="AL372" s="25">
        <f t="shared" si="128"/>
        <v>12948522.54229179</v>
      </c>
      <c r="AM372" s="14">
        <f>[6]TOTAL_PEF!$AL372</f>
        <v>12928777.350572366</v>
      </c>
      <c r="AN372" s="15"/>
      <c r="AQ372" s="25">
        <f t="shared" si="129"/>
        <v>3270880.0159685975</v>
      </c>
      <c r="AR372" s="14">
        <f>[6]TOTAL_PEF!$AQ372</f>
        <v>3470129</v>
      </c>
      <c r="AV372" s="14">
        <f t="shared" si="122"/>
        <v>12561.610088736281</v>
      </c>
      <c r="AW372" s="14">
        <f>[6]TOTAL_PEF!$AV372</f>
        <v>12985.18884514317</v>
      </c>
      <c r="BA372" s="14">
        <f t="shared" si="123"/>
        <v>70543.13996715851</v>
      </c>
      <c r="BB372" s="14">
        <f>[6]TOTAL_PEF!$BA372</f>
        <v>67810.110329418196</v>
      </c>
      <c r="BF372" s="15">
        <f>SUM(TOTAL_PEF_C!O361:O372)</f>
        <v>1853796</v>
      </c>
      <c r="BG372" s="14">
        <f>[6]TOTAL_PEF!$BF372</f>
        <v>1999103</v>
      </c>
      <c r="BK372" s="15">
        <f>SUM('Billing Mo'!AH361:AH372)</f>
        <v>1726002</v>
      </c>
      <c r="BL372" s="14">
        <f>[6]TOTAL_PEF!$BK372</f>
        <v>1541466</v>
      </c>
      <c r="BM372" s="14"/>
      <c r="BP372" s="14">
        <f t="shared" si="126"/>
        <v>40562335.287899159</v>
      </c>
      <c r="BQ372" s="14">
        <f>[6]TOTAL_PEF!$BP372</f>
        <v>41532550.279748194</v>
      </c>
      <c r="BR372" s="14"/>
      <c r="BU372" s="14">
        <f t="shared" si="120"/>
        <v>129630.07305953377</v>
      </c>
      <c r="BV372" s="14">
        <f>[6]TOTAL_PEF!$BU372</f>
        <v>121780.98953611475</v>
      </c>
      <c r="BZ372" s="15">
        <f t="shared" si="124"/>
        <v>1651137.7116841283</v>
      </c>
      <c r="CA372" s="15">
        <f>AVERAGE([6]TOTAL_PEF!$G361:$G372)</f>
        <v>1661053.9166666667</v>
      </c>
    </row>
    <row r="373" spans="1:79">
      <c r="A373" s="2">
        <f t="shared" si="117"/>
        <v>2021</v>
      </c>
      <c r="B373" s="2">
        <f t="shared" si="118"/>
        <v>11</v>
      </c>
      <c r="C373" s="7">
        <f t="shared" si="131"/>
        <v>803</v>
      </c>
      <c r="D373" s="7">
        <f t="shared" si="131"/>
        <v>5266</v>
      </c>
      <c r="E373" s="7">
        <f t="shared" si="130"/>
        <v>10358</v>
      </c>
      <c r="G373" s="30">
        <f>'Billing Mo'!Y373</f>
        <v>1662062.49230636</v>
      </c>
      <c r="H373" s="30">
        <f>'Billing Mo'!Z373</f>
        <v>184703</v>
      </c>
      <c r="I373" s="30">
        <f>'Billing Mo'!AC373</f>
        <v>25322</v>
      </c>
      <c r="J373" s="163">
        <f t="shared" si="116"/>
        <v>2862586.2552596992</v>
      </c>
      <c r="K373" s="28">
        <f>'Cal Mo'!AE373+'Cal Mo'!AD373+'Billing Mo'!BM373-'Billing Mo'!BU373</f>
        <v>1334498.202514851</v>
      </c>
      <c r="L373" s="28">
        <f>'Cal Mo'!AF373+'Billing Mo'!BQ373-'Billing Mo'!BY373</f>
        <v>972600.81505777955</v>
      </c>
      <c r="M373" s="31">
        <f t="shared" si="121"/>
        <v>291371</v>
      </c>
      <c r="N373" s="28">
        <f>'Cal Mo'!AH373</f>
        <v>147080</v>
      </c>
      <c r="O373" s="28">
        <f>'Cal Mo'!AI373</f>
        <v>144291</v>
      </c>
      <c r="P373" s="28">
        <f>'Cal Mo'!AJ373</f>
        <v>1833.5670329114901</v>
      </c>
      <c r="Q373" s="28">
        <f>'Cal Mo'!AK373</f>
        <v>262282.670654157</v>
      </c>
      <c r="U373" s="145"/>
      <c r="AC373" s="7"/>
      <c r="AG373" s="15">
        <f t="shared" si="127"/>
        <v>20754899.811873384</v>
      </c>
      <c r="AH373" s="14">
        <f>[6]TOTAL_PEF!$AG373</f>
        <v>21584851.834155157</v>
      </c>
      <c r="AL373" s="25">
        <f t="shared" si="128"/>
        <v>12967914.339906273</v>
      </c>
      <c r="AM373" s="14">
        <f>[6]TOTAL_PEF!$AL373</f>
        <v>12941477.123403667</v>
      </c>
      <c r="AN373" s="15"/>
      <c r="AQ373" s="25">
        <f t="shared" si="129"/>
        <v>3272247.9504549904</v>
      </c>
      <c r="AR373" s="14">
        <f>[6]TOTAL_PEF!$AQ373</f>
        <v>3472762</v>
      </c>
      <c r="AV373" s="14">
        <f t="shared" si="122"/>
        <v>12557.231470760182</v>
      </c>
      <c r="AW373" s="14">
        <f>[6]TOTAL_PEF!$AV373</f>
        <v>12979.421047795629</v>
      </c>
      <c r="BA373" s="14">
        <f t="shared" si="123"/>
        <v>70580.597500197429</v>
      </c>
      <c r="BB373" s="14">
        <f>[6]TOTAL_PEF!$BA373</f>
        <v>67777.716159022035</v>
      </c>
      <c r="BF373" s="15">
        <f>SUM(TOTAL_PEF_C!O362:O373)</f>
        <v>1850374</v>
      </c>
      <c r="BG373" s="14">
        <f>[6]TOTAL_PEF!$BF373</f>
        <v>1997289</v>
      </c>
      <c r="BK373" s="15">
        <f>SUM('Billing Mo'!AH362:AH373)</f>
        <v>1726002</v>
      </c>
      <c r="BL373" s="14">
        <f>[6]TOTAL_PEF!$BK373</f>
        <v>1546113</v>
      </c>
      <c r="BM373" s="14"/>
      <c r="BP373" s="14">
        <f t="shared" si="126"/>
        <v>40593598.586502656</v>
      </c>
      <c r="BQ373" s="14">
        <f>[6]TOTAL_PEF!$BP373</f>
        <v>41566469.096853286</v>
      </c>
      <c r="BR373" s="14"/>
      <c r="BU373" s="14">
        <f t="shared" si="120"/>
        <v>129649.17540953042</v>
      </c>
      <c r="BV373" s="14">
        <f>[6]TOTAL_PEF!$BU373</f>
        <v>121657.42895094074</v>
      </c>
      <c r="BZ373" s="15">
        <f t="shared" si="124"/>
        <v>1652824.4987919249</v>
      </c>
      <c r="CA373" s="15">
        <f>AVERAGE([6]TOTAL_PEF!$G362:$G373)</f>
        <v>1663005.75</v>
      </c>
    </row>
    <row r="374" spans="1:79">
      <c r="A374" s="2">
        <f t="shared" si="117"/>
        <v>2021</v>
      </c>
      <c r="B374" s="2">
        <f t="shared" si="118"/>
        <v>12</v>
      </c>
      <c r="C374" s="7">
        <f t="shared" si="131"/>
        <v>961</v>
      </c>
      <c r="D374" s="7">
        <f t="shared" si="131"/>
        <v>5321</v>
      </c>
      <c r="E374" s="7">
        <f t="shared" si="130"/>
        <v>10002</v>
      </c>
      <c r="G374" s="30">
        <f>'Billing Mo'!Y374</f>
        <v>1663729.6116249301</v>
      </c>
      <c r="H374" s="30">
        <f>'Billing Mo'!Z374</f>
        <v>184877</v>
      </c>
      <c r="I374" s="30">
        <f>'Billing Mo'!AC374</f>
        <v>25276</v>
      </c>
      <c r="J374" s="163">
        <f t="shared" si="116"/>
        <v>3112064.1648658249</v>
      </c>
      <c r="K374" s="28">
        <f>'Cal Mo'!AE374+'Cal Mo'!AD374+'Billing Mo'!BM374-'Billing Mo'!BU374</f>
        <v>1599031.1428045612</v>
      </c>
      <c r="L374" s="28">
        <f>'Cal Mo'!AF374+'Billing Mo'!BQ374-'Billing Mo'!BY374</f>
        <v>983735.49408146285</v>
      </c>
      <c r="M374" s="31">
        <f t="shared" si="121"/>
        <v>274642</v>
      </c>
      <c r="N374" s="28">
        <f>'Cal Mo'!AH374</f>
        <v>133330</v>
      </c>
      <c r="O374" s="28">
        <f>'Cal Mo'!AI374</f>
        <v>141312</v>
      </c>
      <c r="P374" s="28">
        <f>'Cal Mo'!AJ374</f>
        <v>1845.22767810697</v>
      </c>
      <c r="Q374" s="28">
        <f>'Cal Mo'!AK374</f>
        <v>252810.30030169399</v>
      </c>
      <c r="U374" s="145"/>
      <c r="AC374" s="7"/>
      <c r="AG374" s="15">
        <f t="shared" si="127"/>
        <v>20768850.408979461</v>
      </c>
      <c r="AH374" s="14">
        <f>[6]TOTAL_PEF!$AG374</f>
        <v>21598914.376387119</v>
      </c>
      <c r="AL374" s="25">
        <f t="shared" si="128"/>
        <v>12987546.098672045</v>
      </c>
      <c r="AM374" s="14">
        <f>[6]TOTAL_PEF!$AL374</f>
        <v>12953885.580672044</v>
      </c>
      <c r="AN374" s="15"/>
      <c r="AQ374" s="25">
        <f t="shared" si="129"/>
        <v>3273604.0526226196</v>
      </c>
      <c r="AR374" s="14">
        <f>[6]TOTAL_PEF!$AQ374</f>
        <v>3475400</v>
      </c>
      <c r="AV374" s="14">
        <f t="shared" si="122"/>
        <v>12552.879782025529</v>
      </c>
      <c r="AW374" s="14">
        <f>[6]TOTAL_PEF!$AV374</f>
        <v>12972.671559523902</v>
      </c>
      <c r="BA374" s="14">
        <f t="shared" si="123"/>
        <v>70619.447572582139</v>
      </c>
      <c r="BB374" s="14">
        <f>[6]TOTAL_PEF!$BA374</f>
        <v>67744.040494803499</v>
      </c>
      <c r="BF374" s="15">
        <f>SUM(TOTAL_PEF_C!O363:O374)</f>
        <v>1846931</v>
      </c>
      <c r="BG374" s="14">
        <f>[6]TOTAL_PEF!$BF374</f>
        <v>1995459</v>
      </c>
      <c r="BK374" s="15">
        <f>SUM('Billing Mo'!AH363:AH374)</f>
        <v>1726001</v>
      </c>
      <c r="BL374" s="14">
        <f>[6]TOTAL_PEF!$BK374</f>
        <v>1550000</v>
      </c>
      <c r="BM374" s="14"/>
      <c r="BP374" s="14">
        <f t="shared" si="126"/>
        <v>40625066.936155647</v>
      </c>
      <c r="BQ374" s="14">
        <f>[6]TOTAL_PEF!$BP374</f>
        <v>41597635.096353628</v>
      </c>
      <c r="BR374" s="14"/>
      <c r="BU374" s="14">
        <f t="shared" si="120"/>
        <v>129668.22675364887</v>
      </c>
      <c r="BV374" s="14">
        <f>[6]TOTAL_PEF!$BU374</f>
        <v>121534.8345189144</v>
      </c>
      <c r="BZ374" s="15">
        <f t="shared" si="124"/>
        <v>1654508.8274260685</v>
      </c>
      <c r="CA374" s="15">
        <f>AVERAGE([6]TOTAL_PEF!$G363:$G374)</f>
        <v>1664955</v>
      </c>
    </row>
    <row r="375" spans="1:79">
      <c r="A375" s="2">
        <f t="shared" si="117"/>
        <v>2022</v>
      </c>
      <c r="B375" s="2">
        <f t="shared" si="118"/>
        <v>1</v>
      </c>
      <c r="C375" s="7">
        <f t="shared" si="131"/>
        <v>1051</v>
      </c>
      <c r="D375" s="7">
        <f t="shared" si="131"/>
        <v>5329</v>
      </c>
      <c r="E375" s="7">
        <f t="shared" si="130"/>
        <v>9870</v>
      </c>
      <c r="G375" s="30">
        <f>'Billing Mo'!Y375</f>
        <v>1665396.7309435001</v>
      </c>
      <c r="H375" s="30">
        <f>'Billing Mo'!Z375</f>
        <v>185051</v>
      </c>
      <c r="I375" s="30">
        <f>'Billing Mo'!AC375</f>
        <v>25322</v>
      </c>
      <c r="J375" s="163">
        <f t="shared" si="116"/>
        <v>3270805.7462993083</v>
      </c>
      <c r="K375" s="28">
        <f>'Cal Mo'!AE375+'Cal Mo'!AD375+'Billing Mo'!BM375-'Billing Mo'!BU375</f>
        <v>1750578.2964945193</v>
      </c>
      <c r="L375" s="28">
        <f>'Cal Mo'!AF375+'Billing Mo'!BQ375-'Billing Mo'!BY375</f>
        <v>986193.4225372842</v>
      </c>
      <c r="M375" s="31">
        <f t="shared" si="121"/>
        <v>282287</v>
      </c>
      <c r="N375" s="28">
        <f>'Cal Mo'!AH375</f>
        <v>132420</v>
      </c>
      <c r="O375" s="28">
        <f>'Cal Mo'!AI375</f>
        <v>149867</v>
      </c>
      <c r="P375" s="28">
        <f>'Cal Mo'!AJ375</f>
        <v>1822.5001155710299</v>
      </c>
      <c r="Q375" s="28">
        <f>'Cal Mo'!AK375</f>
        <v>249924.52715193399</v>
      </c>
      <c r="U375" s="145"/>
      <c r="AC375" s="7"/>
      <c r="AG375" s="15">
        <f t="shared" si="127"/>
        <v>20783422.998590179</v>
      </c>
      <c r="AH375" s="14">
        <f>[6]TOTAL_PEF!$AG375</f>
        <v>21616938.434223928</v>
      </c>
      <c r="AL375" s="25">
        <f t="shared" si="128"/>
        <v>13007443.454933221</v>
      </c>
      <c r="AM375" s="14">
        <f>[6]TOTAL_PEF!$AL375</f>
        <v>12966185.516284302</v>
      </c>
      <c r="AN375" s="15"/>
      <c r="AQ375" s="25">
        <f t="shared" si="129"/>
        <v>3274951.7411093269</v>
      </c>
      <c r="AR375" s="14">
        <f>[6]TOTAL_PEF!$AQ375</f>
        <v>3478041</v>
      </c>
      <c r="AV375" s="14">
        <f t="shared" si="122"/>
        <v>12548.931127844324</v>
      </c>
      <c r="AW375" s="14">
        <f>[6]TOTAL_PEF!$AV375</f>
        <v>12968.334525366279</v>
      </c>
      <c r="BA375" s="14">
        <f t="shared" si="123"/>
        <v>70659.793709625257</v>
      </c>
      <c r="BB375" s="14">
        <f>[6]TOTAL_PEF!$BA375</f>
        <v>67710.043258319318</v>
      </c>
      <c r="BF375" s="15">
        <f>SUM(TOTAL_PEF_C!O364:O375)</f>
        <v>1843468</v>
      </c>
      <c r="BG375" s="14">
        <f>[6]TOTAL_PEF!$BF375</f>
        <v>1993643</v>
      </c>
      <c r="BK375" s="15">
        <f>SUM('Billing Mo'!AH364:AH375)</f>
        <v>1726001</v>
      </c>
      <c r="BL375" s="14">
        <f>[6]TOTAL_PEF!$BK375</f>
        <v>1550000</v>
      </c>
      <c r="BM375" s="14"/>
      <c r="BP375" s="14">
        <f t="shared" si="126"/>
        <v>40657395.462127775</v>
      </c>
      <c r="BQ375" s="14">
        <f>[6]TOTAL_PEF!$BP375</f>
        <v>41628784.089802697</v>
      </c>
      <c r="BR375" s="14"/>
      <c r="BU375" s="14">
        <f t="shared" si="120"/>
        <v>129687.36269869823</v>
      </c>
      <c r="BV375" s="14">
        <f>[6]TOTAL_PEF!$BU375</f>
        <v>121413.13024354485</v>
      </c>
      <c r="BZ375" s="15">
        <f t="shared" si="124"/>
        <v>1656190.6975865595</v>
      </c>
      <c r="CA375" s="15">
        <f>AVERAGE([6]TOTAL_PEF!$G364:$G375)</f>
        <v>1666901.6666666667</v>
      </c>
    </row>
    <row r="376" spans="1:79">
      <c r="A376" s="2">
        <f t="shared" si="117"/>
        <v>2022</v>
      </c>
      <c r="B376" s="2">
        <f t="shared" si="118"/>
        <v>2</v>
      </c>
      <c r="C376" s="7">
        <f t="shared" si="131"/>
        <v>858</v>
      </c>
      <c r="D376" s="7">
        <f t="shared" si="131"/>
        <v>4812</v>
      </c>
      <c r="E376" s="7">
        <f t="shared" si="130"/>
        <v>9854</v>
      </c>
      <c r="G376" s="30">
        <f>'Billing Mo'!Y376</f>
        <v>1667063.8502620801</v>
      </c>
      <c r="H376" s="30">
        <f>'Billing Mo'!Z376</f>
        <v>185226</v>
      </c>
      <c r="I376" s="30">
        <f>'Billing Mo'!AC376</f>
        <v>25330</v>
      </c>
      <c r="J376" s="163">
        <f t="shared" ref="J376:J439" si="132">SUM(K376:M376,P376:Q376)</f>
        <v>2840710.4013867276</v>
      </c>
      <c r="K376" s="28">
        <f>'Cal Mo'!AE376+'Cal Mo'!AD376+'Billing Mo'!BM376-'Billing Mo'!BU376</f>
        <v>1429618.3394005233</v>
      </c>
      <c r="L376" s="28">
        <f>'Cal Mo'!AF376+'Billing Mo'!BQ376-'Billing Mo'!BY376</f>
        <v>891224.52070229431</v>
      </c>
      <c r="M376" s="31">
        <f t="shared" si="121"/>
        <v>268448</v>
      </c>
      <c r="N376" s="28">
        <f>'Cal Mo'!AH376</f>
        <v>133955</v>
      </c>
      <c r="O376" s="28">
        <f>'Cal Mo'!AI376</f>
        <v>134493</v>
      </c>
      <c r="P376" s="28">
        <f>'Cal Mo'!AJ376</f>
        <v>1823.7283592644301</v>
      </c>
      <c r="Q376" s="28">
        <f>'Cal Mo'!AK376</f>
        <v>249595.81292464599</v>
      </c>
      <c r="U376" s="145"/>
      <c r="AC376" s="7"/>
      <c r="AG376" s="15">
        <f t="shared" si="127"/>
        <v>20795525.222172193</v>
      </c>
      <c r="AH376" s="14">
        <f>[6]TOTAL_PEF!$AG376</f>
        <v>21633164.414238013</v>
      </c>
      <c r="AL376" s="25">
        <f t="shared" si="128"/>
        <v>13025640.636105586</v>
      </c>
      <c r="AM376" s="14">
        <f>[6]TOTAL_PEF!$AL376</f>
        <v>12978673.588948376</v>
      </c>
      <c r="AN376" s="15"/>
      <c r="AQ376" s="25">
        <f t="shared" si="129"/>
        <v>3276276.9624268087</v>
      </c>
      <c r="AR376" s="14">
        <f>[6]TOTAL_PEF!$AQ376</f>
        <v>3480683</v>
      </c>
      <c r="AV376" s="14">
        <f t="shared" si="122"/>
        <v>12543.519004203734</v>
      </c>
      <c r="AW376" s="14">
        <f>[6]TOTAL_PEF!$AV376</f>
        <v>12962.950239252497</v>
      </c>
      <c r="BA376" s="14">
        <f t="shared" si="123"/>
        <v>70690.931488464805</v>
      </c>
      <c r="BB376" s="14">
        <f>[6]TOTAL_PEF!$BA376</f>
        <v>67677.243142559761</v>
      </c>
      <c r="BF376" s="15">
        <f>SUM(TOTAL_PEF_C!O365:O376)</f>
        <v>1839984</v>
      </c>
      <c r="BG376" s="14">
        <f>[6]TOTAL_PEF!$BF376</f>
        <v>1991838</v>
      </c>
      <c r="BK376" s="15">
        <f>SUM('Billing Mo'!AH365:AH376)</f>
        <v>1726001</v>
      </c>
      <c r="BL376" s="14">
        <f>[6]TOTAL_PEF!$BK376</f>
        <v>1550000</v>
      </c>
      <c r="BM376" s="14"/>
      <c r="BP376" s="14">
        <f t="shared" si="126"/>
        <v>40685509.979813151</v>
      </c>
      <c r="BQ376" s="14">
        <f>[6]TOTAL_PEF!$BP376</f>
        <v>41658335.142480858</v>
      </c>
      <c r="BR376" s="14"/>
      <c r="BU376" s="14">
        <f t="shared" si="120"/>
        <v>129706.02699711231</v>
      </c>
      <c r="BV376" s="14">
        <f>[6]TOTAL_PEF!$BU376</f>
        <v>121292.24067835984</v>
      </c>
      <c r="BZ376" s="15">
        <f t="shared" si="124"/>
        <v>1657870.1092733983</v>
      </c>
      <c r="CA376" s="15">
        <f>AVERAGE([6]TOTAL_PEF!$G365:$G376)</f>
        <v>1668845.75</v>
      </c>
    </row>
    <row r="377" spans="1:79">
      <c r="A377" s="2">
        <f t="shared" si="117"/>
        <v>2022</v>
      </c>
      <c r="B377" s="2">
        <f t="shared" si="118"/>
        <v>3</v>
      </c>
      <c r="C377" s="7">
        <f t="shared" si="131"/>
        <v>857</v>
      </c>
      <c r="D377" s="7">
        <f t="shared" si="131"/>
        <v>5503</v>
      </c>
      <c r="E377" s="7">
        <f t="shared" si="130"/>
        <v>10017</v>
      </c>
      <c r="G377" s="30">
        <f>'Billing Mo'!Y377</f>
        <v>1668730.9695806501</v>
      </c>
      <c r="H377" s="30">
        <f>'Billing Mo'!Z377</f>
        <v>185400</v>
      </c>
      <c r="I377" s="30">
        <f>'Billing Mo'!AC377</f>
        <v>25324</v>
      </c>
      <c r="J377" s="163">
        <f t="shared" si="132"/>
        <v>3003040.4349156236</v>
      </c>
      <c r="K377" s="28">
        <f>'Cal Mo'!AE377+'Cal Mo'!AD377+'Billing Mo'!BM377-'Billing Mo'!BU377</f>
        <v>1430922.4881271066</v>
      </c>
      <c r="L377" s="28">
        <f>'Cal Mo'!AF377+'Billing Mo'!BQ377-'Billing Mo'!BY377</f>
        <v>1020185.1524474859</v>
      </c>
      <c r="M377" s="31">
        <f t="shared" si="121"/>
        <v>296417</v>
      </c>
      <c r="N377" s="28">
        <f>'Cal Mo'!AH377</f>
        <v>135956</v>
      </c>
      <c r="O377" s="28">
        <f>'Cal Mo'!AI377</f>
        <v>160461</v>
      </c>
      <c r="P377" s="28">
        <f>'Cal Mo'!AJ377</f>
        <v>1834.9017285597399</v>
      </c>
      <c r="Q377" s="28">
        <f>'Cal Mo'!AK377</f>
        <v>253680.89261247101</v>
      </c>
      <c r="U377" s="145"/>
      <c r="AC377" s="7"/>
      <c r="AG377" s="15">
        <f t="shared" si="127"/>
        <v>20808338.869709384</v>
      </c>
      <c r="AH377" s="14">
        <f>[6]TOTAL_PEF!$AG377</f>
        <v>21646857.112692401</v>
      </c>
      <c r="AL377" s="25">
        <f t="shared" si="128"/>
        <v>13045808.112023383</v>
      </c>
      <c r="AM377" s="14">
        <f>[6]TOTAL_PEF!$AL377</f>
        <v>12991302.58919156</v>
      </c>
      <c r="AN377" s="15"/>
      <c r="AQ377" s="25">
        <f t="shared" si="129"/>
        <v>3277582.0360084623</v>
      </c>
      <c r="AR377" s="14">
        <f>[6]TOTAL_PEF!$AQ377</f>
        <v>3483325</v>
      </c>
      <c r="AV377" s="14">
        <f t="shared" si="122"/>
        <v>12538.565094099336</v>
      </c>
      <c r="AW377" s="14">
        <f>[6]TOTAL_PEF!$AV377</f>
        <v>12956.081651340666</v>
      </c>
      <c r="BA377" s="14">
        <f t="shared" si="123"/>
        <v>70732.852206358977</v>
      </c>
      <c r="BB377" s="14">
        <f>[6]TOTAL_PEF!$BA377</f>
        <v>67645.418324350743</v>
      </c>
      <c r="BF377" s="15">
        <f>SUM(TOTAL_PEF_C!O366:O377)</f>
        <v>1836497</v>
      </c>
      <c r="BG377" s="14">
        <f>[6]TOTAL_PEF!$BF377</f>
        <v>1990066</v>
      </c>
      <c r="BK377" s="15">
        <f>SUM('Billing Mo'!AH366:AH377)</f>
        <v>1726001</v>
      </c>
      <c r="BL377" s="14">
        <f>[6]TOTAL_PEF!$BK377</f>
        <v>1550000</v>
      </c>
      <c r="BM377" s="14"/>
      <c r="BP377" s="14">
        <f t="shared" si="126"/>
        <v>40716283.068463318</v>
      </c>
      <c r="BQ377" s="14">
        <f>[6]TOTAL_PEF!$BP377</f>
        <v>41685526.841178425</v>
      </c>
      <c r="BR377" s="14"/>
      <c r="BU377" s="14">
        <f t="shared" si="120"/>
        <v>129723.88413899386</v>
      </c>
      <c r="BV377" s="14">
        <f>[6]TOTAL_PEF!$BU377</f>
        <v>121171.77444602914</v>
      </c>
      <c r="BZ377" s="15">
        <f t="shared" si="124"/>
        <v>1659547.062486585</v>
      </c>
      <c r="CA377" s="15">
        <f>AVERAGE([6]TOTAL_PEF!$G366:$G377)</f>
        <v>1670787.3333333333</v>
      </c>
    </row>
    <row r="378" spans="1:79">
      <c r="A378" s="2">
        <f t="shared" si="117"/>
        <v>2022</v>
      </c>
      <c r="B378" s="2">
        <f t="shared" si="118"/>
        <v>4</v>
      </c>
      <c r="C378" s="7">
        <f t="shared" si="131"/>
        <v>876</v>
      </c>
      <c r="D378" s="7">
        <f t="shared" si="131"/>
        <v>5613</v>
      </c>
      <c r="E378" s="7">
        <f t="shared" si="130"/>
        <v>10352</v>
      </c>
      <c r="G378" s="30">
        <f>'Billing Mo'!Y378</f>
        <v>1670398.0888992299</v>
      </c>
      <c r="H378" s="30">
        <f>'Billing Mo'!Z378</f>
        <v>185574</v>
      </c>
      <c r="I378" s="30">
        <f>'Billing Mo'!AC378</f>
        <v>25287</v>
      </c>
      <c r="J378" s="163">
        <f t="shared" si="132"/>
        <v>3062816.0484668929</v>
      </c>
      <c r="K378" s="28">
        <f>'Cal Mo'!AE378+'Cal Mo'!AD378+'Billing Mo'!BM378-'Billing Mo'!BU378</f>
        <v>1462619.4237618682</v>
      </c>
      <c r="L378" s="28">
        <f>'Cal Mo'!AF378+'Billing Mo'!BQ378-'Billing Mo'!BY378</f>
        <v>1041679.9569825755</v>
      </c>
      <c r="M378" s="31">
        <f t="shared" si="121"/>
        <v>294926</v>
      </c>
      <c r="N378" s="28">
        <f>'Cal Mo'!AH378</f>
        <v>143569</v>
      </c>
      <c r="O378" s="28">
        <f>'Cal Mo'!AI378</f>
        <v>151357</v>
      </c>
      <c r="P378" s="28">
        <f>'Cal Mo'!AJ378</f>
        <v>1813.02463193942</v>
      </c>
      <c r="Q378" s="28">
        <f>'Cal Mo'!AK378</f>
        <v>261777.64309050998</v>
      </c>
      <c r="U378" s="145"/>
      <c r="AC378" s="7"/>
      <c r="AG378" s="15">
        <f t="shared" si="127"/>
        <v>20821969.176435854</v>
      </c>
      <c r="AH378" s="14">
        <f>[6]TOTAL_PEF!$AG378</f>
        <v>21661029.269234356</v>
      </c>
      <c r="AL378" s="25">
        <f t="shared" si="128"/>
        <v>13065920.743173193</v>
      </c>
      <c r="AM378" s="14">
        <f>[6]TOTAL_PEF!$AL378</f>
        <v>13003930.98054187</v>
      </c>
      <c r="AN378" s="15"/>
      <c r="AQ378" s="25">
        <f t="shared" si="129"/>
        <v>3278870.2252911227</v>
      </c>
      <c r="AR378" s="14">
        <f>[6]TOTAL_PEF!$AQ378</f>
        <v>3485969</v>
      </c>
      <c r="AV378" s="14">
        <f t="shared" si="122"/>
        <v>12534.131335981481</v>
      </c>
      <c r="AW378" s="14">
        <f>[6]TOTAL_PEF!$AV378</f>
        <v>12949.534994730024</v>
      </c>
      <c r="BA378" s="14">
        <f t="shared" si="123"/>
        <v>70774.523742451929</v>
      </c>
      <c r="BB378" s="14">
        <f>[6]TOTAL_PEF!$BA378</f>
        <v>67613.799169945923</v>
      </c>
      <c r="BF378" s="15">
        <f>SUM(TOTAL_PEF_C!O367:O378)</f>
        <v>1833008</v>
      </c>
      <c r="BG378" s="14">
        <f>[6]TOTAL_PEF!$BF378</f>
        <v>1988304</v>
      </c>
      <c r="BK378" s="15">
        <f>SUM('Billing Mo'!AH367:AH378)</f>
        <v>1726001</v>
      </c>
      <c r="BL378" s="14">
        <f>[6]TOTAL_PEF!$BK378</f>
        <v>1550000</v>
      </c>
      <c r="BM378" s="14"/>
      <c r="BP378" s="14">
        <f t="shared" si="126"/>
        <v>40747799.087235779</v>
      </c>
      <c r="BQ378" s="14">
        <f>[6]TOTAL_PEF!$BP378</f>
        <v>41713209.389070682</v>
      </c>
      <c r="BR378" s="14"/>
      <c r="BU378" s="14">
        <f t="shared" si="120"/>
        <v>129741.49169544256</v>
      </c>
      <c r="BV378" s="14">
        <f>[6]TOTAL_PEF!$BU378</f>
        <v>121052.14907673477</v>
      </c>
      <c r="BZ378" s="15">
        <f t="shared" si="124"/>
        <v>1661221.5572261193</v>
      </c>
      <c r="CA378" s="15">
        <f>AVERAGE([6]TOTAL_PEF!$G367:$G378)</f>
        <v>1672726.4166666667</v>
      </c>
    </row>
    <row r="379" spans="1:79">
      <c r="A379" s="2">
        <f t="shared" si="117"/>
        <v>2022</v>
      </c>
      <c r="B379" s="2">
        <f t="shared" si="118"/>
        <v>5</v>
      </c>
      <c r="C379" s="7">
        <f t="shared" si="131"/>
        <v>1117</v>
      </c>
      <c r="D379" s="7">
        <f t="shared" si="131"/>
        <v>6383</v>
      </c>
      <c r="E379" s="7">
        <f t="shared" si="130"/>
        <v>11406</v>
      </c>
      <c r="G379" s="30">
        <f>'Billing Mo'!Y379</f>
        <v>1672065.2082177999</v>
      </c>
      <c r="H379" s="30">
        <f>'Billing Mo'!Z379</f>
        <v>185748</v>
      </c>
      <c r="I379" s="30">
        <f>'Billing Mo'!AC379</f>
        <v>25325</v>
      </c>
      <c r="J379" s="163">
        <f t="shared" si="132"/>
        <v>3650806.7162911496</v>
      </c>
      <c r="K379" s="28">
        <f>'Cal Mo'!AE379+'Cal Mo'!AD379+'Billing Mo'!BM379-'Billing Mo'!BU379</f>
        <v>1867595.1623424394</v>
      </c>
      <c r="L379" s="28">
        <f>'Cal Mo'!AF379+'Billing Mo'!BQ379-'Billing Mo'!BY379</f>
        <v>1185716.642663273</v>
      </c>
      <c r="M379" s="31">
        <f t="shared" si="121"/>
        <v>306825</v>
      </c>
      <c r="N379" s="28">
        <f>'Cal Mo'!AH379</f>
        <v>146935</v>
      </c>
      <c r="O379" s="28">
        <f>'Cal Mo'!AI379</f>
        <v>159890</v>
      </c>
      <c r="P379" s="28">
        <f>'Cal Mo'!AJ379</f>
        <v>1813.1746319394199</v>
      </c>
      <c r="Q379" s="28">
        <f>'Cal Mo'!AK379</f>
        <v>288856.73665349802</v>
      </c>
      <c r="U379" s="145"/>
      <c r="AC379" s="7"/>
      <c r="AG379" s="15">
        <f t="shared" si="127"/>
        <v>20840265.489238705</v>
      </c>
      <c r="AH379" s="14">
        <f>[6]TOTAL_PEF!$AG379</f>
        <v>21678224.521386724</v>
      </c>
      <c r="AL379" s="25">
        <f t="shared" si="128"/>
        <v>13087828.985720951</v>
      </c>
      <c r="AM379" s="14">
        <f>[6]TOTAL_PEF!$AL379</f>
        <v>13016503.537086993</v>
      </c>
      <c r="AN379" s="15"/>
      <c r="AQ379" s="25">
        <f t="shared" si="129"/>
        <v>3280146.3341962933</v>
      </c>
      <c r="AR379" s="14">
        <f>[6]TOTAL_PEF!$AQ379</f>
        <v>3488615</v>
      </c>
      <c r="AV379" s="14">
        <f t="shared" si="122"/>
        <v>12532.530987430842</v>
      </c>
      <c r="AW379" s="14">
        <f>[6]TOTAL_PEF!$AV379</f>
        <v>12944.828661123131</v>
      </c>
      <c r="BA379" s="14">
        <f t="shared" si="123"/>
        <v>70825.960942144869</v>
      </c>
      <c r="BB379" s="14">
        <f>[6]TOTAL_PEF!$BA379</f>
        <v>67582.09789447712</v>
      </c>
      <c r="BF379" s="15">
        <f>SUM(TOTAL_PEF_C!O368:O379)</f>
        <v>1829517</v>
      </c>
      <c r="BG379" s="14">
        <f>[6]TOTAL_PEF!$BF379</f>
        <v>1986546</v>
      </c>
      <c r="BK379" s="15">
        <f>SUM('Billing Mo'!AH368:AH379)</f>
        <v>1726001</v>
      </c>
      <c r="BL379" s="14">
        <f>[6]TOTAL_PEF!$BK379</f>
        <v>1550000</v>
      </c>
      <c r="BM379" s="14"/>
      <c r="BP379" s="14">
        <f t="shared" si="126"/>
        <v>40785762.643105075</v>
      </c>
      <c r="BQ379" s="14">
        <f>[6]TOTAL_PEF!$BP379</f>
        <v>41743865.197768167</v>
      </c>
      <c r="BR379" s="14"/>
      <c r="BU379" s="14">
        <f t="shared" si="120"/>
        <v>129759.04007105941</v>
      </c>
      <c r="BV379" s="14">
        <f>[6]TOTAL_PEF!$BU379</f>
        <v>120933.00979287633</v>
      </c>
      <c r="BZ379" s="15">
        <f t="shared" si="124"/>
        <v>1662893.5934919992</v>
      </c>
      <c r="CA379" s="15">
        <f>AVERAGE([6]TOTAL_PEF!$G368:$G379)</f>
        <v>1674662.9166666667</v>
      </c>
    </row>
    <row r="380" spans="1:79">
      <c r="A380" s="2">
        <f t="shared" si="117"/>
        <v>2022</v>
      </c>
      <c r="B380" s="2">
        <f t="shared" si="118"/>
        <v>6</v>
      </c>
      <c r="C380" s="7">
        <f t="shared" si="131"/>
        <v>1212</v>
      </c>
      <c r="D380" s="7">
        <f t="shared" si="131"/>
        <v>6521</v>
      </c>
      <c r="E380" s="7">
        <f t="shared" si="130"/>
        <v>11553</v>
      </c>
      <c r="G380" s="30">
        <f>'Billing Mo'!Y380</f>
        <v>1673732.3275363799</v>
      </c>
      <c r="H380" s="30">
        <f>'Billing Mo'!Z380</f>
        <v>185923</v>
      </c>
      <c r="I380" s="30">
        <f>'Billing Mo'!AC380</f>
        <v>25279</v>
      </c>
      <c r="J380" s="163">
        <f t="shared" si="132"/>
        <v>3835710.2273459379</v>
      </c>
      <c r="K380" s="28">
        <f>'Cal Mo'!AE380+'Cal Mo'!AD380+'Billing Mo'!BM380-'Billing Mo'!BU380</f>
        <v>2029014.7619532584</v>
      </c>
      <c r="L380" s="28">
        <f>'Cal Mo'!AF380+'Billing Mo'!BQ380-'Billing Mo'!BY380</f>
        <v>1212422.9588303384</v>
      </c>
      <c r="M380" s="31">
        <f t="shared" si="121"/>
        <v>300403</v>
      </c>
      <c r="N380" s="28">
        <f>'Cal Mo'!AH380</f>
        <v>153144</v>
      </c>
      <c r="O380" s="28">
        <f>'Cal Mo'!AI380</f>
        <v>147259</v>
      </c>
      <c r="P380" s="28">
        <f>'Cal Mo'!AJ380</f>
        <v>1822.94180947418</v>
      </c>
      <c r="Q380" s="28">
        <f>'Cal Mo'!AK380</f>
        <v>292046.56475286698</v>
      </c>
      <c r="U380" s="145"/>
      <c r="AC380" s="7"/>
      <c r="AG380" s="15">
        <f t="shared" si="127"/>
        <v>20860601.252064075</v>
      </c>
      <c r="AH380" s="14">
        <f>[6]TOTAL_PEF!$AG380</f>
        <v>21701248.23641311</v>
      </c>
      <c r="AL380" s="25">
        <f t="shared" si="128"/>
        <v>13109921.726862833</v>
      </c>
      <c r="AM380" s="14">
        <f>[6]TOTAL_PEF!$AL380</f>
        <v>13029005.536018183</v>
      </c>
      <c r="AN380" s="15"/>
      <c r="AQ380" s="25">
        <f t="shared" si="129"/>
        <v>3281414.4512934787</v>
      </c>
      <c r="AR380" s="14">
        <f>[6]TOTAL_PEF!$AQ380</f>
        <v>3491262</v>
      </c>
      <c r="AV380" s="14">
        <f t="shared" si="122"/>
        <v>12532.177577838595</v>
      </c>
      <c r="AW380" s="14">
        <f>[6]TOTAL_PEF!$AV380</f>
        <v>12943.626286165691</v>
      </c>
      <c r="BA380" s="14">
        <f t="shared" si="123"/>
        <v>70878.393955185777</v>
      </c>
      <c r="BB380" s="14">
        <f>[6]TOTAL_PEF!$BA380</f>
        <v>67550.26753961826</v>
      </c>
      <c r="BF380" s="15">
        <f>SUM(TOTAL_PEF_C!O369:O380)</f>
        <v>1826018</v>
      </c>
      <c r="BG380" s="14">
        <f>[6]TOTAL_PEF!$BF380</f>
        <v>1984776</v>
      </c>
      <c r="BK380" s="15">
        <f>SUM('Billing Mo'!AH369:AH380)</f>
        <v>1726001</v>
      </c>
      <c r="BL380" s="14">
        <f>[6]TOTAL_PEF!$BK380</f>
        <v>1550000</v>
      </c>
      <c r="BM380" s="14"/>
      <c r="BP380" s="14">
        <f t="shared" si="126"/>
        <v>40825934.155783027</v>
      </c>
      <c r="BQ380" s="14">
        <f>[6]TOTAL_PEF!$BP380</f>
        <v>41780267.911725745</v>
      </c>
      <c r="BR380" s="14"/>
      <c r="BU380" s="14">
        <f t="shared" si="120"/>
        <v>129776.26347305648</v>
      </c>
      <c r="BV380" s="14">
        <f>[6]TOTAL_PEF!$BU380</f>
        <v>120814.66785092223</v>
      </c>
      <c r="BZ380" s="15">
        <f t="shared" si="124"/>
        <v>1664563.1712842255</v>
      </c>
      <c r="CA380" s="15">
        <f>AVERAGE([6]TOTAL_PEF!$G369:$G380)</f>
        <v>1676597.25</v>
      </c>
    </row>
    <row r="381" spans="1:79">
      <c r="A381" s="2">
        <f t="shared" si="117"/>
        <v>2022</v>
      </c>
      <c r="B381" s="2">
        <f t="shared" si="118"/>
        <v>7</v>
      </c>
      <c r="C381" s="7">
        <f t="shared" si="131"/>
        <v>1289</v>
      </c>
      <c r="D381" s="7">
        <f t="shared" si="131"/>
        <v>6847</v>
      </c>
      <c r="E381" s="7">
        <f t="shared" si="130"/>
        <v>11379</v>
      </c>
      <c r="G381" s="30">
        <f>'Billing Mo'!Y381</f>
        <v>1675399.4468549499</v>
      </c>
      <c r="H381" s="30">
        <f>'Billing Mo'!Z381</f>
        <v>186097</v>
      </c>
      <c r="I381" s="30">
        <f>'Billing Mo'!AC381</f>
        <v>25256</v>
      </c>
      <c r="J381" s="163">
        <f t="shared" si="132"/>
        <v>4026732.6603675089</v>
      </c>
      <c r="K381" s="28">
        <f>'Cal Mo'!AE381+'Cal Mo'!AD381+'Billing Mo'!BM381-'Billing Mo'!BU381</f>
        <v>2158909.2433875366</v>
      </c>
      <c r="L381" s="28">
        <f>'Cal Mo'!AF381+'Billing Mo'!BQ381-'Billing Mo'!BY381</f>
        <v>1274138.65252435</v>
      </c>
      <c r="M381" s="31">
        <f t="shared" si="121"/>
        <v>304459</v>
      </c>
      <c r="N381" s="28">
        <f>'Cal Mo'!AH381</f>
        <v>148775</v>
      </c>
      <c r="O381" s="28">
        <f>'Cal Mo'!AI381</f>
        <v>155684</v>
      </c>
      <c r="P381" s="28">
        <f>'Cal Mo'!AJ381</f>
        <v>1826.0702684094099</v>
      </c>
      <c r="Q381" s="28">
        <f>'Cal Mo'!AK381</f>
        <v>287399.69418721303</v>
      </c>
      <c r="U381" s="145"/>
      <c r="AC381" s="7"/>
      <c r="AG381" s="15">
        <f t="shared" si="127"/>
        <v>20882374.235042118</v>
      </c>
      <c r="AH381" s="14">
        <f>[6]TOTAL_PEF!$AG381</f>
        <v>21727214.369793791</v>
      </c>
      <c r="AL381" s="25">
        <f t="shared" si="128"/>
        <v>13132864.847759964</v>
      </c>
      <c r="AM381" s="14">
        <f>[6]TOTAL_PEF!$AL381</f>
        <v>13041344.554159919</v>
      </c>
      <c r="AN381" s="15"/>
      <c r="AQ381" s="25">
        <f t="shared" si="129"/>
        <v>3282673.7037091651</v>
      </c>
      <c r="AR381" s="14">
        <f>[6]TOTAL_PEF!$AQ381</f>
        <v>3493909</v>
      </c>
      <c r="AV381" s="14">
        <f t="shared" si="122"/>
        <v>12532.705924753929</v>
      </c>
      <c r="AW381" s="14">
        <f>[6]TOTAL_PEF!$AV381</f>
        <v>12944.198933179319</v>
      </c>
      <c r="BA381" s="14">
        <f t="shared" si="123"/>
        <v>70935.448767393915</v>
      </c>
      <c r="BB381" s="14">
        <f>[6]TOTAL_PEF!$BA381</f>
        <v>67517.829957826849</v>
      </c>
      <c r="BF381" s="15">
        <f>SUM(TOTAL_PEF_C!O370:O381)</f>
        <v>1822513</v>
      </c>
      <c r="BG381" s="14">
        <f>[6]TOTAL_PEF!$BF381</f>
        <v>1982990</v>
      </c>
      <c r="BK381" s="15">
        <f>SUM('Billing Mo'!AH370:AH381)</f>
        <v>1726001</v>
      </c>
      <c r="BL381" s="14">
        <f>[6]TOTAL_PEF!$BK381</f>
        <v>1550000</v>
      </c>
      <c r="BM381" s="14"/>
      <c r="BP381" s="14">
        <f t="shared" si="126"/>
        <v>40868378.40368741</v>
      </c>
      <c r="BQ381" s="14">
        <f>[6]TOTAL_PEF!$BP381</f>
        <v>41819434.063248165</v>
      </c>
      <c r="BR381" s="14"/>
      <c r="BU381" s="14">
        <f t="shared" si="120"/>
        <v>129793.55529364273</v>
      </c>
      <c r="BV381" s="14">
        <f>[6]TOTAL_PEF!$BU381</f>
        <v>120697.43099616549</v>
      </c>
      <c r="BZ381" s="15">
        <f t="shared" si="124"/>
        <v>1666230.2906027958</v>
      </c>
      <c r="CA381" s="15">
        <f>AVERAGE([6]TOTAL_PEF!$G370:$G381)</f>
        <v>1678529.0833333333</v>
      </c>
    </row>
    <row r="382" spans="1:79">
      <c r="A382" s="2">
        <f t="shared" si="117"/>
        <v>2022</v>
      </c>
      <c r="B382" s="2">
        <f t="shared" si="118"/>
        <v>8</v>
      </c>
      <c r="C382" s="7">
        <f t="shared" si="131"/>
        <v>1295</v>
      </c>
      <c r="D382" s="7">
        <f t="shared" si="131"/>
        <v>6863</v>
      </c>
      <c r="E382" s="7">
        <f t="shared" si="130"/>
        <v>11900</v>
      </c>
      <c r="G382" s="30">
        <f>'Billing Mo'!Y382</f>
        <v>1676947.5723928099</v>
      </c>
      <c r="H382" s="30">
        <f>'Billing Mo'!Z382</f>
        <v>186266</v>
      </c>
      <c r="I382" s="30">
        <f>'Billing Mo'!AC382</f>
        <v>25316</v>
      </c>
      <c r="J382" s="163">
        <f t="shared" si="132"/>
        <v>4067355.3011377496</v>
      </c>
      <c r="K382" s="28">
        <f>'Cal Mo'!AE382+'Cal Mo'!AD382+'Billing Mo'!BM382-'Billing Mo'!BU382</f>
        <v>2171453.785217315</v>
      </c>
      <c r="L382" s="28">
        <f>'Cal Mo'!AF382+'Billing Mo'!BQ382-'Billing Mo'!BY382</f>
        <v>1278323.9049319986</v>
      </c>
      <c r="M382" s="31">
        <f t="shared" si="121"/>
        <v>314501</v>
      </c>
      <c r="N382" s="28">
        <f>'Cal Mo'!AH382</f>
        <v>155490</v>
      </c>
      <c r="O382" s="28">
        <f>'Cal Mo'!AI382</f>
        <v>159011</v>
      </c>
      <c r="P382" s="28">
        <f>'Cal Mo'!AJ382</f>
        <v>1814.4037720321101</v>
      </c>
      <c r="Q382" s="28">
        <f>'Cal Mo'!AK382</f>
        <v>301262.20721640397</v>
      </c>
      <c r="U382" s="145"/>
      <c r="AC382" s="7"/>
      <c r="AG382" s="15">
        <f t="shared" si="127"/>
        <v>20904184.255041279</v>
      </c>
      <c r="AH382" s="14">
        <f>[6]TOTAL_PEF!$AG382</f>
        <v>21754102.7339909</v>
      </c>
      <c r="AL382" s="25">
        <f t="shared" si="128"/>
        <v>13155807.060654901</v>
      </c>
      <c r="AM382" s="14">
        <f>[6]TOTAL_PEF!$AL382</f>
        <v>13053413.811220985</v>
      </c>
      <c r="AN382" s="15"/>
      <c r="AQ382" s="25">
        <f t="shared" si="129"/>
        <v>3283916.5094451997</v>
      </c>
      <c r="AR382" s="14">
        <f>[6]TOTAL_PEF!$AQ382</f>
        <v>3496553</v>
      </c>
      <c r="AV382" s="14">
        <f t="shared" si="122"/>
        <v>12533.329935674101</v>
      </c>
      <c r="AW382" s="14">
        <f>[6]TOTAL_PEF!$AV382</f>
        <v>12945.337034632403</v>
      </c>
      <c r="BA382" s="14">
        <f t="shared" si="123"/>
        <v>70992.646523124626</v>
      </c>
      <c r="BB382" s="14">
        <f>[6]TOTAL_PEF!$BA382</f>
        <v>67484.177347639954</v>
      </c>
      <c r="BF382" s="15">
        <f>SUM(TOTAL_PEF_C!O371:O382)</f>
        <v>1819000</v>
      </c>
      <c r="BG382" s="14">
        <f>[6]TOTAL_PEF!$BF382</f>
        <v>1981170</v>
      </c>
      <c r="BK382" s="15">
        <f>SUM('Billing Mo'!AH371:AH382)</f>
        <v>1726001</v>
      </c>
      <c r="BL382" s="14">
        <f>[6]TOTAL_PEF!$BK382</f>
        <v>1550000</v>
      </c>
      <c r="BM382" s="14"/>
      <c r="BP382" s="14">
        <f t="shared" si="126"/>
        <v>40910834.333931059</v>
      </c>
      <c r="BQ382" s="14">
        <f>[6]TOTAL_PEF!$BP382</f>
        <v>41859215.684506342</v>
      </c>
      <c r="BR382" s="14"/>
      <c r="BU382" s="14">
        <f t="shared" si="120"/>
        <v>129810.61594193948</v>
      </c>
      <c r="BV382" s="14">
        <f>[6]TOTAL_PEF!$BU382</f>
        <v>120580.4949823549</v>
      </c>
      <c r="BZ382" s="15">
        <f t="shared" si="124"/>
        <v>1667887.4937729752</v>
      </c>
      <c r="CA382" s="15">
        <f>AVERAGE([6]TOTAL_PEF!$G371:$G382)</f>
        <v>1680458.5833333333</v>
      </c>
    </row>
    <row r="383" spans="1:79">
      <c r="A383" s="2">
        <f t="shared" si="117"/>
        <v>2022</v>
      </c>
      <c r="B383" s="2">
        <f t="shared" si="118"/>
        <v>9</v>
      </c>
      <c r="C383" s="7">
        <f t="shared" si="131"/>
        <v>1190</v>
      </c>
      <c r="D383" s="7">
        <f t="shared" si="131"/>
        <v>6476</v>
      </c>
      <c r="E383" s="7">
        <f t="shared" si="130"/>
        <v>11965</v>
      </c>
      <c r="G383" s="30">
        <f>'Billing Mo'!Y383</f>
        <v>1678495.6979306701</v>
      </c>
      <c r="H383" s="30">
        <f>'Billing Mo'!Z383</f>
        <v>186431</v>
      </c>
      <c r="I383" s="30">
        <f>'Billing Mo'!AC383</f>
        <v>25328</v>
      </c>
      <c r="J383" s="163">
        <f t="shared" si="132"/>
        <v>3810261.6868850267</v>
      </c>
      <c r="K383" s="28">
        <f>'Cal Mo'!AE383+'Cal Mo'!AD383+'Billing Mo'!BM383-'Billing Mo'!BU383</f>
        <v>1996804.5481469394</v>
      </c>
      <c r="L383" s="28">
        <f>'Cal Mo'!AF383+'Billing Mo'!BQ383-'Billing Mo'!BY383</f>
        <v>1207280.6761341216</v>
      </c>
      <c r="M383" s="31">
        <f t="shared" si="121"/>
        <v>301321</v>
      </c>
      <c r="N383" s="28">
        <f>'Cal Mo'!AH383</f>
        <v>151420</v>
      </c>
      <c r="O383" s="28">
        <f>'Cal Mo'!AI383</f>
        <v>149901</v>
      </c>
      <c r="P383" s="28">
        <f>'Cal Mo'!AJ383</f>
        <v>1812.95932758767</v>
      </c>
      <c r="Q383" s="28">
        <f>'Cal Mo'!AK383</f>
        <v>303042.50327637797</v>
      </c>
      <c r="U383" s="145"/>
      <c r="AC383" s="7"/>
      <c r="AG383" s="15">
        <f t="shared" si="127"/>
        <v>20923903.665563028</v>
      </c>
      <c r="AH383" s="14">
        <f>[6]TOTAL_PEF!$AG383</f>
        <v>21780831.247907221</v>
      </c>
      <c r="AL383" s="25">
        <f t="shared" si="128"/>
        <v>13177499.827158928</v>
      </c>
      <c r="AM383" s="14">
        <f>[6]TOTAL_PEF!$AL383</f>
        <v>13065539.425041281</v>
      </c>
      <c r="AN383" s="15"/>
      <c r="AQ383" s="25">
        <f t="shared" si="129"/>
        <v>3285131.9370130859</v>
      </c>
      <c r="AR383" s="14">
        <f>[6]TOTAL_PEF!$AQ383</f>
        <v>3499195</v>
      </c>
      <c r="AV383" s="14">
        <f t="shared" si="122"/>
        <v>12532.774942012556</v>
      </c>
      <c r="AW383" s="14">
        <f>[6]TOTAL_PEF!$AV383</f>
        <v>12946.395467215067</v>
      </c>
      <c r="BA383" s="14">
        <f t="shared" si="123"/>
        <v>71043.352001733787</v>
      </c>
      <c r="BB383" s="14">
        <f>[6]TOTAL_PEF!$BA383</f>
        <v>67451.056380050388</v>
      </c>
      <c r="BF383" s="15">
        <f>SUM(TOTAL_PEF_C!O372:O383)</f>
        <v>1815480</v>
      </c>
      <c r="BG383" s="14">
        <f>[6]TOTAL_PEF!$BF383</f>
        <v>1979358</v>
      </c>
      <c r="BK383" s="15">
        <f>SUM('Billing Mo'!AH372:AH383)</f>
        <v>1726001</v>
      </c>
      <c r="BL383" s="14">
        <f>[6]TOTAL_PEF!$BK383</f>
        <v>1550000</v>
      </c>
      <c r="BM383" s="14"/>
      <c r="BP383" s="14">
        <f t="shared" si="126"/>
        <v>40949915.830138236</v>
      </c>
      <c r="BQ383" s="14">
        <f>[6]TOTAL_PEF!$BP383</f>
        <v>41898899.812242962</v>
      </c>
      <c r="BR383" s="14"/>
      <c r="BU383" s="14">
        <f t="shared" si="120"/>
        <v>129827.01375003549</v>
      </c>
      <c r="BV383" s="14">
        <f>[6]TOTAL_PEF!$BU383</f>
        <v>120464.2382757028</v>
      </c>
      <c r="BZ383" s="15">
        <f t="shared" si="124"/>
        <v>1669534.7807947628</v>
      </c>
      <c r="CA383" s="15">
        <f>AVERAGE([6]TOTAL_PEF!$G372:$G383)</f>
        <v>1682385.75</v>
      </c>
    </row>
    <row r="384" spans="1:79">
      <c r="A384" s="2">
        <f t="shared" si="117"/>
        <v>2022</v>
      </c>
      <c r="B384" s="2">
        <f t="shared" si="118"/>
        <v>10</v>
      </c>
      <c r="C384" s="7">
        <f t="shared" si="131"/>
        <v>1017</v>
      </c>
      <c r="D384" s="7">
        <f t="shared" si="131"/>
        <v>6137</v>
      </c>
      <c r="E384" s="7">
        <f t="shared" si="130"/>
        <v>11186</v>
      </c>
      <c r="G384" s="30">
        <f>'Billing Mo'!Y384</f>
        <v>1680043.8234685301</v>
      </c>
      <c r="H384" s="30">
        <f>'Billing Mo'!Z384</f>
        <v>186591</v>
      </c>
      <c r="I384" s="30">
        <f>'Billing Mo'!AC384</f>
        <v>25355</v>
      </c>
      <c r="J384" s="163">
        <f t="shared" si="132"/>
        <v>3441951.4938358585</v>
      </c>
      <c r="K384" s="28">
        <f>'Cal Mo'!AE384+'Cal Mo'!AD384+'Billing Mo'!BM384-'Billing Mo'!BU384</f>
        <v>1709131.8858168677</v>
      </c>
      <c r="L384" s="28">
        <f>'Cal Mo'!AF384+'Billing Mo'!BQ384-'Billing Mo'!BY384</f>
        <v>1145021.9772173655</v>
      </c>
      <c r="M384" s="31">
        <f t="shared" si="121"/>
        <v>302354</v>
      </c>
      <c r="N384" s="28">
        <f>'Cal Mo'!AH384</f>
        <v>143927</v>
      </c>
      <c r="O384" s="28">
        <f>'Cal Mo'!AI384</f>
        <v>158427</v>
      </c>
      <c r="P384" s="28">
        <f>'Cal Mo'!AJ384</f>
        <v>1810.7926609210001</v>
      </c>
      <c r="Q384" s="28">
        <f>'Cal Mo'!AK384</f>
        <v>283632.83814070403</v>
      </c>
      <c r="U384" s="145"/>
      <c r="AC384" s="7"/>
      <c r="AG384" s="15">
        <f t="shared" si="127"/>
        <v>20940177.279967789</v>
      </c>
      <c r="AH384" s="14">
        <f>[6]TOTAL_PEF!$AG384</f>
        <v>21803141.207887322</v>
      </c>
      <c r="AL384" s="25">
        <f t="shared" si="128"/>
        <v>13198524.174110327</v>
      </c>
      <c r="AM384" s="14">
        <f>[6]TOTAL_PEF!$AL384</f>
        <v>13077782.372343257</v>
      </c>
      <c r="AN384" s="15"/>
      <c r="AQ384" s="25">
        <f t="shared" si="129"/>
        <v>3286312.3909624764</v>
      </c>
      <c r="AR384" s="14">
        <f>[6]TOTAL_PEF!$AQ384</f>
        <v>3501839</v>
      </c>
      <c r="AV384" s="14">
        <f t="shared" si="122"/>
        <v>12530.233500519613</v>
      </c>
      <c r="AW384" s="14">
        <f>[6]TOTAL_PEF!$AV384</f>
        <v>12944.845413249566</v>
      </c>
      <c r="BA384" s="14">
        <f t="shared" si="123"/>
        <v>71090.809403405074</v>
      </c>
      <c r="BB384" s="14">
        <f>[6]TOTAL_PEF!$BA384</f>
        <v>67418.749967508891</v>
      </c>
      <c r="BF384" s="15">
        <f>SUM(TOTAL_PEF_C!O373:O384)</f>
        <v>1811953</v>
      </c>
      <c r="BG384" s="14">
        <f>[6]TOTAL_PEF!$BF384</f>
        <v>1977539</v>
      </c>
      <c r="BK384" s="15">
        <f>SUM('Billing Mo'!AH373:AH384)</f>
        <v>1726001</v>
      </c>
      <c r="BL384" s="14">
        <f>[6]TOTAL_PEF!$BK384</f>
        <v>1550000</v>
      </c>
      <c r="BM384" s="14"/>
      <c r="BP384" s="14">
        <f t="shared" si="126"/>
        <v>40984841.137057312</v>
      </c>
      <c r="BQ384" s="14">
        <f>[6]TOTAL_PEF!$BP384</f>
        <v>41934277.719525039</v>
      </c>
      <c r="BR384" s="14"/>
      <c r="BU384" s="14">
        <f t="shared" si="120"/>
        <v>129842.44926758106</v>
      </c>
      <c r="BV384" s="14">
        <f>[6]TOTAL_PEF!$BU384</f>
        <v>120348.44917948278</v>
      </c>
      <c r="BZ384" s="15">
        <f t="shared" si="124"/>
        <v>1671172.1516681574</v>
      </c>
      <c r="CA384" s="15">
        <f>AVERAGE([6]TOTAL_PEF!$G373:$G384)</f>
        <v>1684310.6666666667</v>
      </c>
    </row>
    <row r="385" spans="1:79">
      <c r="A385" s="2">
        <f t="shared" si="117"/>
        <v>2022</v>
      </c>
      <c r="B385" s="2">
        <f t="shared" si="118"/>
        <v>11</v>
      </c>
      <c r="C385" s="7">
        <f t="shared" si="131"/>
        <v>801</v>
      </c>
      <c r="D385" s="7">
        <f t="shared" si="131"/>
        <v>5309</v>
      </c>
      <c r="E385" s="7">
        <f t="shared" si="130"/>
        <v>10373</v>
      </c>
      <c r="G385" s="30">
        <f>'Billing Mo'!Y385</f>
        <v>1681591.9490063901</v>
      </c>
      <c r="H385" s="30">
        <f>'Billing Mo'!Z385</f>
        <v>186752</v>
      </c>
      <c r="I385" s="30">
        <f>'Billing Mo'!AC385</f>
        <v>25395</v>
      </c>
      <c r="J385" s="163">
        <f t="shared" si="132"/>
        <v>2890864.1821234701</v>
      </c>
      <c r="K385" s="28">
        <f>'Cal Mo'!AE385+'Cal Mo'!AD385+'Billing Mo'!BM385-'Billing Mo'!BU385</f>
        <v>1346242.1138364514</v>
      </c>
      <c r="L385" s="28">
        <f>'Cal Mo'!AF385+'Billing Mo'!BQ385-'Billing Mo'!BY385</f>
        <v>991552.05309988151</v>
      </c>
      <c r="M385" s="31">
        <f t="shared" si="121"/>
        <v>287836</v>
      </c>
      <c r="N385" s="28">
        <f>'Cal Mo'!AH385</f>
        <v>147080</v>
      </c>
      <c r="O385" s="28">
        <f>'Cal Mo'!AI385</f>
        <v>140756</v>
      </c>
      <c r="P385" s="28">
        <f>'Cal Mo'!AJ385</f>
        <v>1807.4586464302099</v>
      </c>
      <c r="Q385" s="28">
        <f>'Cal Mo'!AK385</f>
        <v>263426.55654070701</v>
      </c>
      <c r="U385" s="145"/>
      <c r="AC385" s="7"/>
      <c r="AG385" s="15">
        <f t="shared" si="127"/>
        <v>20951921.191289391</v>
      </c>
      <c r="AH385" s="14">
        <f>[6]TOTAL_PEF!$AG385</f>
        <v>21818731.387013704</v>
      </c>
      <c r="AL385" s="25">
        <f t="shared" si="128"/>
        <v>13217475.412152432</v>
      </c>
      <c r="AM385" s="14">
        <f>[6]TOTAL_PEF!$AL385</f>
        <v>13090006.552779339</v>
      </c>
      <c r="AN385" s="15"/>
      <c r="AQ385" s="25">
        <f t="shared" si="129"/>
        <v>3287456.2768490263</v>
      </c>
      <c r="AR385" s="14">
        <f>[6]TOTAL_PEF!$AQ385</f>
        <v>3504486</v>
      </c>
      <c r="AV385" s="14">
        <f t="shared" si="122"/>
        <v>12525.063439287442</v>
      </c>
      <c r="AW385" s="14">
        <f>[6]TOTAL_PEF!$AV385</f>
        <v>12939.330445807915</v>
      </c>
      <c r="BA385" s="14">
        <f t="shared" si="123"/>
        <v>71127.469553309682</v>
      </c>
      <c r="BB385" s="14">
        <f>[6]TOTAL_PEF!$BA385</f>
        <v>67386.582763814644</v>
      </c>
      <c r="BF385" s="15">
        <f>SUM(TOTAL_PEF_C!O374:O385)</f>
        <v>1808418</v>
      </c>
      <c r="BG385" s="14">
        <f>[6]TOTAL_PEF!$BF385</f>
        <v>1975699</v>
      </c>
      <c r="BK385" s="15">
        <f>SUM('Billing Mo'!AH374:AH385)</f>
        <v>1726001</v>
      </c>
      <c r="BL385" s="14">
        <f>[6]TOTAL_PEF!$BK385</f>
        <v>1550000</v>
      </c>
      <c r="BM385" s="14"/>
      <c r="BP385" s="14">
        <f t="shared" si="126"/>
        <v>41013119.063921079</v>
      </c>
      <c r="BQ385" s="14">
        <f>[6]TOTAL_PEF!$BP385</f>
        <v>41962899.079087496</v>
      </c>
      <c r="BR385" s="14"/>
      <c r="BU385" s="14">
        <f t="shared" si="120"/>
        <v>129856.43290723723</v>
      </c>
      <c r="BV385" s="14">
        <f>[6]TOTAL_PEF!$BU385</f>
        <v>120233.84710392919</v>
      </c>
      <c r="BZ385" s="15">
        <f t="shared" si="124"/>
        <v>1672799.6063931601</v>
      </c>
      <c r="CA385" s="15">
        <f>AVERAGE([6]TOTAL_PEF!$G374:$G385)</f>
        <v>1686233.4166666667</v>
      </c>
    </row>
    <row r="386" spans="1:79">
      <c r="A386" s="2">
        <f t="shared" si="117"/>
        <v>2022</v>
      </c>
      <c r="B386" s="2">
        <f t="shared" si="118"/>
        <v>12</v>
      </c>
      <c r="C386" s="7">
        <f t="shared" si="131"/>
        <v>962</v>
      </c>
      <c r="D386" s="7">
        <f t="shared" si="131"/>
        <v>5365</v>
      </c>
      <c r="E386" s="7">
        <f t="shared" si="130"/>
        <v>10017</v>
      </c>
      <c r="G386" s="30">
        <f>'Billing Mo'!Y386</f>
        <v>1683140.07454424</v>
      </c>
      <c r="H386" s="30">
        <f>'Billing Mo'!Z386</f>
        <v>186912</v>
      </c>
      <c r="I386" s="30">
        <f>'Billing Mo'!AC386</f>
        <v>25348</v>
      </c>
      <c r="J386" s="163">
        <f t="shared" si="132"/>
        <v>3149230.5162087865</v>
      </c>
      <c r="K386" s="28">
        <f>'Cal Mo'!AE386+'Cal Mo'!AD386+'Billing Mo'!BM386-'Billing Mo'!BU386</f>
        <v>1619568.6300287524</v>
      </c>
      <c r="L386" s="28">
        <f>'Cal Mo'!AF386+'Billing Mo'!BQ386-'Billing Mo'!BY386</f>
        <v>1002821.4935308364</v>
      </c>
      <c r="M386" s="31">
        <f t="shared" si="121"/>
        <v>271100</v>
      </c>
      <c r="N386" s="28">
        <f>'Cal Mo'!AH386</f>
        <v>133330</v>
      </c>
      <c r="O386" s="28">
        <f>'Cal Mo'!AI386</f>
        <v>137770</v>
      </c>
      <c r="P386" s="28">
        <f>'Cal Mo'!AJ386</f>
        <v>1819.11929162569</v>
      </c>
      <c r="Q386" s="28">
        <f>'Cal Mo'!AK386</f>
        <v>253921.273357572</v>
      </c>
      <c r="U386" s="145"/>
      <c r="AC386" s="7"/>
      <c r="AG386" s="15">
        <f t="shared" si="127"/>
        <v>20972458.678513575</v>
      </c>
      <c r="AH386" s="14">
        <f>[6]TOTAL_PEF!$AG386</f>
        <v>21832691.941982403</v>
      </c>
      <c r="AL386" s="25">
        <f t="shared" si="128"/>
        <v>13236561.411601804</v>
      </c>
      <c r="AM386" s="14">
        <f>[6]TOTAL_PEF!$AL386</f>
        <v>13101945.505601805</v>
      </c>
      <c r="AN386" s="15"/>
      <c r="AQ386" s="25">
        <f t="shared" si="129"/>
        <v>3288567.2499049045</v>
      </c>
      <c r="AR386" s="14">
        <f>[6]TOTAL_PEF!$AQ386</f>
        <v>3507137</v>
      </c>
      <c r="AV386" s="14">
        <f t="shared" si="122"/>
        <v>12525.229296366422</v>
      </c>
      <c r="AW386" s="14">
        <f>[6]TOTAL_PEF!$AV386</f>
        <v>12932.879950361401</v>
      </c>
      <c r="BA386" s="14">
        <f t="shared" si="123"/>
        <v>71165.233302413704</v>
      </c>
      <c r="BB386" s="14">
        <f>[6]TOTAL_PEF!$BA386</f>
        <v>67353.155325451924</v>
      </c>
      <c r="BF386" s="15">
        <f>SUM(TOTAL_PEF_C!O375:O386)</f>
        <v>1804876</v>
      </c>
      <c r="BG386" s="14">
        <f>[6]TOTAL_PEF!$BF386</f>
        <v>1973823</v>
      </c>
      <c r="BK386" s="15">
        <f>SUM('Billing Mo'!AH375:AH386)</f>
        <v>1726001</v>
      </c>
      <c r="BL386" s="14">
        <f>[6]TOTAL_PEF!$BK386</f>
        <v>1550000</v>
      </c>
      <c r="BM386" s="14"/>
      <c r="BP386" s="14">
        <f t="shared" si="126"/>
        <v>41050285.415264025</v>
      </c>
      <c r="BQ386" s="14">
        <f>[6]TOTAL_PEF!$BP386</f>
        <v>41989573.586878665</v>
      </c>
      <c r="BR386" s="14"/>
      <c r="BU386" s="14">
        <f t="shared" si="120"/>
        <v>129869.53745531358</v>
      </c>
      <c r="BV386" s="14">
        <f>[6]TOTAL_PEF!$BU386</f>
        <v>120120.11542314684</v>
      </c>
      <c r="BZ386" s="15">
        <f t="shared" si="124"/>
        <v>1674417.1449697691</v>
      </c>
      <c r="CA386" s="15">
        <f>AVERAGE([6]TOTAL_PEF!$G375:$G386)</f>
        <v>1688153.9166666667</v>
      </c>
    </row>
    <row r="387" spans="1:79">
      <c r="A387" s="2">
        <f t="shared" si="117"/>
        <v>2023</v>
      </c>
      <c r="B387" s="2">
        <f t="shared" si="118"/>
        <v>1</v>
      </c>
      <c r="C387" s="7">
        <f t="shared" si="131"/>
        <v>1056</v>
      </c>
      <c r="D387" s="7">
        <f t="shared" si="131"/>
        <v>5377</v>
      </c>
      <c r="E387" s="7">
        <f t="shared" si="130"/>
        <v>9885</v>
      </c>
      <c r="G387" s="30">
        <f>'Billing Mo'!Y387</f>
        <v>1684688.2000821</v>
      </c>
      <c r="H387" s="30">
        <f>'Billing Mo'!Z387</f>
        <v>187072</v>
      </c>
      <c r="I387" s="30">
        <f>'Billing Mo'!AC387</f>
        <v>25393</v>
      </c>
      <c r="J387" s="163">
        <f t="shared" si="132"/>
        <v>3317244.8631218839</v>
      </c>
      <c r="K387" s="28">
        <f>'Cal Mo'!AE387+'Cal Mo'!AD387+'Billing Mo'!BM387-'Billing Mo'!BU387</f>
        <v>1779810.9935427767</v>
      </c>
      <c r="L387" s="28">
        <f>'Cal Mo'!AF387+'Billing Mo'!BQ387-'Billing Mo'!BY387</f>
        <v>1005883.362469044</v>
      </c>
      <c r="M387" s="31">
        <f t="shared" si="121"/>
        <v>278737</v>
      </c>
      <c r="N387" s="28">
        <f>'Cal Mo'!AH387</f>
        <v>132420</v>
      </c>
      <c r="O387" s="28">
        <f>'Cal Mo'!AI387</f>
        <v>146317</v>
      </c>
      <c r="P387" s="28">
        <f>'Cal Mo'!AJ387</f>
        <v>1796.39172908975</v>
      </c>
      <c r="Q387" s="28">
        <f>'Cal Mo'!AK387</f>
        <v>251017.115380973</v>
      </c>
      <c r="U387" s="145"/>
      <c r="AC387" s="7"/>
      <c r="AG387" s="15">
        <f t="shared" si="127"/>
        <v>21001691.375561833</v>
      </c>
      <c r="AH387" s="14">
        <f>[6]TOTAL_PEF!$AG387</f>
        <v>21851373.564712107</v>
      </c>
      <c r="AL387" s="25">
        <f t="shared" si="128"/>
        <v>13256251.351533564</v>
      </c>
      <c r="AM387" s="14">
        <f>[6]TOTAL_PEF!$AL387</f>
        <v>13113970.506686756</v>
      </c>
      <c r="AN387" s="15"/>
      <c r="AQ387" s="25">
        <f t="shared" si="129"/>
        <v>3289659.8381339433</v>
      </c>
      <c r="AR387" s="14">
        <f>[6]TOTAL_PEF!$AQ387</f>
        <v>3509790</v>
      </c>
      <c r="AV387" s="14">
        <f t="shared" si="122"/>
        <v>12530.656935438239</v>
      </c>
      <c r="AW387" s="14">
        <f>[6]TOTAL_PEF!$AV387</f>
        <v>12929.254098286097</v>
      </c>
      <c r="BA387" s="14">
        <f t="shared" si="123"/>
        <v>71206.61856372036</v>
      </c>
      <c r="BB387" s="14">
        <f>[6]TOTAL_PEF!$BA387</f>
        <v>67320.349932555051</v>
      </c>
      <c r="BF387" s="15">
        <f>SUM(TOTAL_PEF_C!O376:O387)</f>
        <v>1801326</v>
      </c>
      <c r="BG387" s="14">
        <f>[6]TOTAL_PEF!$BF387</f>
        <v>1972009</v>
      </c>
      <c r="BK387" s="15">
        <f>SUM('Billing Mo'!AH376:AH387)</f>
        <v>1726001</v>
      </c>
      <c r="BL387" s="14">
        <f>[6]TOTAL_PEF!$BK387</f>
        <v>1550000</v>
      </c>
      <c r="BM387" s="14"/>
      <c r="BP387" s="14">
        <f t="shared" si="126"/>
        <v>41096724.532086611</v>
      </c>
      <c r="BQ387" s="14">
        <f>[6]TOTAL_PEF!$BP387</f>
        <v>42021119.210693322</v>
      </c>
      <c r="BR387" s="14"/>
      <c r="BU387" s="14">
        <f t="shared" si="120"/>
        <v>129882.33726049997</v>
      </c>
      <c r="BV387" s="14">
        <f>[6]TOTAL_PEF!$BU387</f>
        <v>120006.83840562573</v>
      </c>
      <c r="BZ387" s="15">
        <f t="shared" si="124"/>
        <v>1676024.7673979858</v>
      </c>
      <c r="CA387" s="15">
        <f>AVERAGE([6]TOTAL_PEF!$G376:$G387)</f>
        <v>1690072.25</v>
      </c>
    </row>
    <row r="388" spans="1:79">
      <c r="A388" s="2">
        <f t="shared" si="117"/>
        <v>2023</v>
      </c>
      <c r="B388" s="2">
        <f t="shared" si="118"/>
        <v>2</v>
      </c>
      <c r="C388" s="7">
        <f t="shared" si="131"/>
        <v>864</v>
      </c>
      <c r="D388" s="7">
        <f t="shared" si="131"/>
        <v>4855</v>
      </c>
      <c r="E388" s="7">
        <f t="shared" si="130"/>
        <v>9869</v>
      </c>
      <c r="G388" s="30">
        <f>'Billing Mo'!Y388</f>
        <v>1686236.32561996</v>
      </c>
      <c r="H388" s="30">
        <f>'Billing Mo'!Z388</f>
        <v>187232</v>
      </c>
      <c r="I388" s="30">
        <f>'Billing Mo'!AC388</f>
        <v>25400</v>
      </c>
      <c r="J388" s="163">
        <f t="shared" si="132"/>
        <v>2882494.9718568665</v>
      </c>
      <c r="K388" s="28">
        <f>'Cal Mo'!AE388+'Cal Mo'!AD388+'Billing Mo'!BM388-'Billing Mo'!BU388</f>
        <v>1456164.0371481727</v>
      </c>
      <c r="L388" s="28">
        <f>'Cal Mo'!AF388+'Billing Mo'!BQ388-'Billing Mo'!BY388</f>
        <v>908973.30292238365</v>
      </c>
      <c r="M388" s="31">
        <f t="shared" si="121"/>
        <v>264891</v>
      </c>
      <c r="N388" s="28">
        <f>'Cal Mo'!AH388</f>
        <v>133955</v>
      </c>
      <c r="O388" s="28">
        <f>'Cal Mo'!AI388</f>
        <v>130936</v>
      </c>
      <c r="P388" s="28">
        <f>'Cal Mo'!AJ388</f>
        <v>1797.6199727831499</v>
      </c>
      <c r="Q388" s="28">
        <f>'Cal Mo'!AK388</f>
        <v>250669.011813527</v>
      </c>
      <c r="U388" s="145"/>
      <c r="AC388" s="7"/>
      <c r="AG388" s="15">
        <f t="shared" si="127"/>
        <v>21028237.073309485</v>
      </c>
      <c r="AH388" s="14">
        <f>[6]TOTAL_PEF!$AG388</f>
        <v>21869010.304818023</v>
      </c>
      <c r="AL388" s="25">
        <f t="shared" si="128"/>
        <v>13274000.133753654</v>
      </c>
      <c r="AM388" s="14">
        <f>[6]TOTAL_PEF!$AL388</f>
        <v>13126130.851511011</v>
      </c>
      <c r="AN388" s="15"/>
      <c r="AQ388" s="25">
        <f t="shared" si="129"/>
        <v>3290733.0370228239</v>
      </c>
      <c r="AR388" s="14">
        <f>[6]TOTAL_PEF!$AQ388</f>
        <v>3512446</v>
      </c>
      <c r="AV388" s="14">
        <f t="shared" si="122"/>
        <v>12534.54659987346</v>
      </c>
      <c r="AW388" s="14">
        <f>[6]TOTAL_PEF!$AV388</f>
        <v>12925.034836122126</v>
      </c>
      <c r="BA388" s="14">
        <f t="shared" si="123"/>
        <v>71237.989302782851</v>
      </c>
      <c r="BB388" s="14">
        <f>[6]TOTAL_PEF!$BA388</f>
        <v>67288.445291574011</v>
      </c>
      <c r="BF388" s="15">
        <f>SUM(TOTAL_PEF_C!O377:O388)</f>
        <v>1797769</v>
      </c>
      <c r="BG388" s="14">
        <f>[6]TOTAL_PEF!$BF388</f>
        <v>1970249</v>
      </c>
      <c r="BK388" s="15">
        <f>SUM('Billing Mo'!AH377:AH388)</f>
        <v>1726001</v>
      </c>
      <c r="BL388" s="14">
        <f>[6]TOTAL_PEF!$BK388</f>
        <v>1550000</v>
      </c>
      <c r="BM388" s="14"/>
      <c r="BP388" s="14">
        <f t="shared" si="126"/>
        <v>41138509.102556758</v>
      </c>
      <c r="BQ388" s="14">
        <f>[6]TOTAL_PEF!$BP388</f>
        <v>42051812.295623496</v>
      </c>
      <c r="BR388" s="14"/>
      <c r="BU388" s="14">
        <f t="shared" si="120"/>
        <v>129894.79301156518</v>
      </c>
      <c r="BV388" s="14">
        <f>[6]TOTAL_PEF!$BU388</f>
        <v>119894.38891322527</v>
      </c>
      <c r="BZ388" s="15">
        <f t="shared" si="124"/>
        <v>1677622.4736778091</v>
      </c>
      <c r="CA388" s="15">
        <f>AVERAGE([6]TOTAL_PEF!$G377:$G388)</f>
        <v>1691988.5</v>
      </c>
    </row>
    <row r="389" spans="1:79">
      <c r="A389" s="2">
        <f t="shared" si="117"/>
        <v>2023</v>
      </c>
      <c r="B389" s="2">
        <f t="shared" si="118"/>
        <v>3</v>
      </c>
      <c r="C389" s="7">
        <f t="shared" si="131"/>
        <v>864</v>
      </c>
      <c r="D389" s="7">
        <f t="shared" si="131"/>
        <v>5548</v>
      </c>
      <c r="E389" s="7">
        <f t="shared" si="130"/>
        <v>10032</v>
      </c>
      <c r="G389" s="30">
        <f>'Billing Mo'!Y389</f>
        <v>1687784.4511578199</v>
      </c>
      <c r="H389" s="30">
        <f>'Billing Mo'!Z389</f>
        <v>187392</v>
      </c>
      <c r="I389" s="30">
        <f>'Billing Mo'!AC389</f>
        <v>25393</v>
      </c>
      <c r="J389" s="163">
        <f t="shared" si="132"/>
        <v>3047052.267999833</v>
      </c>
      <c r="K389" s="28">
        <f>'Cal Mo'!AE389+'Cal Mo'!AD389+'Billing Mo'!BM389-'Billing Mo'!BU389</f>
        <v>1458077.8991140602</v>
      </c>
      <c r="L389" s="28">
        <f>'Cal Mo'!AF389+'Billing Mo'!BQ389-'Billing Mo'!BY389</f>
        <v>1039577.8819306894</v>
      </c>
      <c r="M389" s="31">
        <f t="shared" si="121"/>
        <v>292844</v>
      </c>
      <c r="N389" s="28">
        <f>'Cal Mo'!AH389</f>
        <v>135956</v>
      </c>
      <c r="O389" s="28">
        <f>'Cal Mo'!AI389</f>
        <v>156888</v>
      </c>
      <c r="P389" s="28">
        <f>'Cal Mo'!AJ389</f>
        <v>1808.79334207846</v>
      </c>
      <c r="Q389" s="28">
        <f>'Cal Mo'!AK389</f>
        <v>254743.69361300499</v>
      </c>
      <c r="U389" s="145"/>
      <c r="AC389" s="7"/>
      <c r="AG389" s="15">
        <f t="shared" si="127"/>
        <v>21055392.484296441</v>
      </c>
      <c r="AH389" s="14">
        <f>[6]TOTAL_PEF!$AG389</f>
        <v>21884815.910345051</v>
      </c>
      <c r="AL389" s="25">
        <f t="shared" si="128"/>
        <v>13293392.863236858</v>
      </c>
      <c r="AM389" s="14">
        <f>[6]TOTAL_PEF!$AL389</f>
        <v>13138355.196609193</v>
      </c>
      <c r="AN389" s="15"/>
      <c r="AQ389" s="25">
        <f t="shared" si="129"/>
        <v>3291795.8380233576</v>
      </c>
      <c r="AR389" s="14">
        <f>[6]TOTAL_PEF!$AQ389</f>
        <v>3515103</v>
      </c>
      <c r="AV389" s="14">
        <f t="shared" si="122"/>
        <v>12538.866000338096</v>
      </c>
      <c r="AW389" s="14">
        <f>[6]TOTAL_PEF!$AV389</f>
        <v>12919.760631853565</v>
      </c>
      <c r="BA389" s="14">
        <f t="shared" si="123"/>
        <v>71278.564407724029</v>
      </c>
      <c r="BB389" s="14">
        <f>[6]TOTAL_PEF!$BA389</f>
        <v>67257.072244414303</v>
      </c>
      <c r="BF389" s="15">
        <f>SUM(TOTAL_PEF_C!O378:O389)</f>
        <v>1794196</v>
      </c>
      <c r="BG389" s="14">
        <f>[6]TOTAL_PEF!$BF389</f>
        <v>1968554</v>
      </c>
      <c r="BK389" s="15">
        <f>SUM('Billing Mo'!AH378:AH389)</f>
        <v>1726001</v>
      </c>
      <c r="BL389" s="14">
        <f>[6]TOTAL_PEF!$BK389</f>
        <v>1550000</v>
      </c>
      <c r="BM389" s="14"/>
      <c r="BP389" s="14">
        <f t="shared" si="126"/>
        <v>41182520.935640968</v>
      </c>
      <c r="BQ389" s="14">
        <f>[6]TOTAL_PEF!$BP389</f>
        <v>42080804.246248707</v>
      </c>
      <c r="BR389" s="14"/>
      <c r="BU389" s="14">
        <f t="shared" si="120"/>
        <v>129907.25990719491</v>
      </c>
      <c r="BV389" s="14">
        <f>[6]TOTAL_PEF!$BU389</f>
        <v>119783.03378986617</v>
      </c>
      <c r="BZ389" s="15">
        <f t="shared" si="124"/>
        <v>1679210.2638092397</v>
      </c>
      <c r="CA389" s="15">
        <f>AVERAGE([6]TOTAL_PEF!$G378:$G389)</f>
        <v>1693902.5833333333</v>
      </c>
    </row>
    <row r="390" spans="1:79">
      <c r="A390" s="2">
        <f t="shared" si="117"/>
        <v>2023</v>
      </c>
      <c r="B390" s="2">
        <f t="shared" si="118"/>
        <v>4</v>
      </c>
      <c r="C390" s="7">
        <f t="shared" si="131"/>
        <v>882</v>
      </c>
      <c r="D390" s="7">
        <f t="shared" si="131"/>
        <v>5656</v>
      </c>
      <c r="E390" s="7">
        <f t="shared" si="130"/>
        <v>10366</v>
      </c>
      <c r="G390" s="30">
        <f>'Billing Mo'!Y390</f>
        <v>1689332.5766956799</v>
      </c>
      <c r="H390" s="30">
        <f>'Billing Mo'!Z390</f>
        <v>187552</v>
      </c>
      <c r="I390" s="30">
        <f>'Billing Mo'!AC390</f>
        <v>25356</v>
      </c>
      <c r="J390" s="163">
        <f t="shared" si="132"/>
        <v>3107160.5950957942</v>
      </c>
      <c r="K390" s="28">
        <f>'Cal Mo'!AE390+'Cal Mo'!AD390+'Billing Mo'!BM390-'Billing Mo'!BU390</f>
        <v>1490466.8139034179</v>
      </c>
      <c r="L390" s="28">
        <f>'Cal Mo'!AF390+'Billing Mo'!BQ390-'Billing Mo'!BY390</f>
        <v>1060736.4949862361</v>
      </c>
      <c r="M390" s="31">
        <f t="shared" si="121"/>
        <v>291337</v>
      </c>
      <c r="N390" s="28">
        <f>'Cal Mo'!AH390</f>
        <v>143569</v>
      </c>
      <c r="O390" s="28">
        <f>'Cal Mo'!AI390</f>
        <v>147768</v>
      </c>
      <c r="P390" s="28">
        <f>'Cal Mo'!AJ390</f>
        <v>1786.9162454581401</v>
      </c>
      <c r="Q390" s="28">
        <f>'Cal Mo'!AK390</f>
        <v>262833.369960682</v>
      </c>
      <c r="U390" s="145"/>
      <c r="AC390" s="7"/>
      <c r="AG390" s="15">
        <f t="shared" si="127"/>
        <v>21083239.874437992</v>
      </c>
      <c r="AH390" s="14">
        <f>[6]TOTAL_PEF!$AG390</f>
        <v>21901678.538384873</v>
      </c>
      <c r="AL390" s="25">
        <f t="shared" si="128"/>
        <v>13312449.401240518</v>
      </c>
      <c r="AM390" s="14">
        <f>[6]TOTAL_PEF!$AL390</f>
        <v>13150511.801135002</v>
      </c>
      <c r="AN390" s="15"/>
      <c r="AQ390" s="25">
        <f t="shared" si="129"/>
        <v>3292851.5648935298</v>
      </c>
      <c r="AR390" s="14">
        <f>[6]TOTAL_PEF!$AQ390</f>
        <v>3517761</v>
      </c>
      <c r="AV390" s="14">
        <f t="shared" si="122"/>
        <v>12543.662940250708</v>
      </c>
      <c r="AW390" s="14">
        <f>[6]TOTAL_PEF!$AV390</f>
        <v>12915.136877212726</v>
      </c>
      <c r="BA390" s="14">
        <f t="shared" si="123"/>
        <v>71317.71204538914</v>
      </c>
      <c r="BB390" s="14">
        <f>[6]TOTAL_PEF!$BA390</f>
        <v>67225.554946496428</v>
      </c>
      <c r="BF390" s="15">
        <f>SUM(TOTAL_PEF_C!O379:O390)</f>
        <v>1790607</v>
      </c>
      <c r="BG390" s="14">
        <f>[6]TOTAL_PEF!$BF390</f>
        <v>1966831</v>
      </c>
      <c r="BK390" s="15">
        <f>SUM('Billing Mo'!AH379:AH390)</f>
        <v>1726001</v>
      </c>
      <c r="BL390" s="14">
        <f>[6]TOTAL_PEF!$BK390</f>
        <v>1550000</v>
      </c>
      <c r="BM390" s="14"/>
      <c r="BP390" s="14">
        <f t="shared" si="126"/>
        <v>41226865.482269868</v>
      </c>
      <c r="BQ390" s="14">
        <f>[6]TOTAL_PEF!$BP390</f>
        <v>42110758.478814341</v>
      </c>
      <c r="BR390" s="14"/>
      <c r="BU390" s="14">
        <f t="shared" si="120"/>
        <v>129919.44203641156</v>
      </c>
      <c r="BV390" s="14">
        <f>[6]TOTAL_PEF!$BU390</f>
        <v>119672.08708964109</v>
      </c>
      <c r="BZ390" s="15">
        <f t="shared" si="124"/>
        <v>1680788.1377922774</v>
      </c>
      <c r="CA390" s="15">
        <f>AVERAGE([6]TOTAL_PEF!$G379:$G390)</f>
        <v>1695814.6666666667</v>
      </c>
    </row>
    <row r="391" spans="1:79">
      <c r="A391" s="2">
        <f t="shared" si="117"/>
        <v>2023</v>
      </c>
      <c r="B391" s="2">
        <f t="shared" si="118"/>
        <v>5</v>
      </c>
      <c r="C391" s="7">
        <f t="shared" si="131"/>
        <v>1124</v>
      </c>
      <c r="D391" s="7">
        <f t="shared" si="131"/>
        <v>6425</v>
      </c>
      <c r="E391" s="7">
        <f t="shared" si="130"/>
        <v>11417</v>
      </c>
      <c r="G391" s="30">
        <f>'Billing Mo'!Y391</f>
        <v>1690880.7022335399</v>
      </c>
      <c r="H391" s="30">
        <f>'Billing Mo'!Z391</f>
        <v>187712</v>
      </c>
      <c r="I391" s="30">
        <f>'Billing Mo'!AC391</f>
        <v>25393</v>
      </c>
      <c r="J391" s="163">
        <f t="shared" si="132"/>
        <v>3700813.5261757644</v>
      </c>
      <c r="K391" s="28">
        <f>'Cal Mo'!AE391+'Cal Mo'!AD391+'Billing Mo'!BM391-'Billing Mo'!BU391</f>
        <v>1899843.5987657944</v>
      </c>
      <c r="L391" s="28">
        <f>'Cal Mo'!AF391+'Billing Mo'!BQ391-'Billing Mo'!BY391</f>
        <v>1206061.36719839</v>
      </c>
      <c r="M391" s="31">
        <f t="shared" si="121"/>
        <v>303220</v>
      </c>
      <c r="N391" s="28">
        <f>'Cal Mo'!AH391</f>
        <v>146935</v>
      </c>
      <c r="O391" s="28">
        <f>'Cal Mo'!AI391</f>
        <v>156285</v>
      </c>
      <c r="P391" s="28">
        <f>'Cal Mo'!AJ391</f>
        <v>1787.06624545814</v>
      </c>
      <c r="Q391" s="28">
        <f>'Cal Mo'!AK391</f>
        <v>289901.49396612198</v>
      </c>
      <c r="U391" s="145"/>
      <c r="AC391" s="7"/>
      <c r="AG391" s="15">
        <f t="shared" si="127"/>
        <v>21115488.310861342</v>
      </c>
      <c r="AH391" s="14">
        <f>[6]TOTAL_PEF!$AG391</f>
        <v>21922046.576478999</v>
      </c>
      <c r="AL391" s="25">
        <f t="shared" si="128"/>
        <v>13332794.125775635</v>
      </c>
      <c r="AM391" s="14">
        <f>[6]TOTAL_PEF!$AL391</f>
        <v>13162549.679939592</v>
      </c>
      <c r="AN391" s="15"/>
      <c r="AQ391" s="25">
        <f t="shared" si="129"/>
        <v>3293896.322206154</v>
      </c>
      <c r="AR391" s="14">
        <f>[6]TOTAL_PEF!$AQ391</f>
        <v>3520421</v>
      </c>
      <c r="AV391" s="14">
        <f t="shared" si="122"/>
        <v>12551.1408469042</v>
      </c>
      <c r="AW391" s="14">
        <f>[6]TOTAL_PEF!$AV391</f>
        <v>12912.604150071644</v>
      </c>
      <c r="BA391" s="14">
        <f t="shared" si="123"/>
        <v>71364.131253449086</v>
      </c>
      <c r="BB391" s="14">
        <f>[6]TOTAL_PEF!$BA391</f>
        <v>67193.633564135584</v>
      </c>
      <c r="BF391" s="15">
        <f>SUM(TOTAL_PEF_C!O380:O391)</f>
        <v>1787002</v>
      </c>
      <c r="BG391" s="14">
        <f>[6]TOTAL_PEF!$BF391</f>
        <v>1965076</v>
      </c>
      <c r="BK391" s="15">
        <f>SUM('Billing Mo'!AH380:AH391)</f>
        <v>1726001</v>
      </c>
      <c r="BL391" s="14">
        <f>[6]TOTAL_PEF!$BK391</f>
        <v>1550000</v>
      </c>
      <c r="BM391" s="14"/>
      <c r="BP391" s="14">
        <f t="shared" si="126"/>
        <v>41276872.292154476</v>
      </c>
      <c r="BQ391" s="14">
        <f>[6]TOTAL_PEF!$BP391</f>
        <v>42144069.395713061</v>
      </c>
      <c r="BR391" s="14"/>
      <c r="BU391" s="14">
        <f t="shared" si="120"/>
        <v>129931.61304114843</v>
      </c>
      <c r="BV391" s="14">
        <f>[6]TOTAL_PEF!$BU391</f>
        <v>119561.91910158153</v>
      </c>
      <c r="BZ391" s="15">
        <f t="shared" si="124"/>
        <v>1682356.095626923</v>
      </c>
      <c r="CA391" s="15">
        <f>AVERAGE([6]TOTAL_PEF!$G380:$G391)</f>
        <v>1697724.6666666667</v>
      </c>
    </row>
    <row r="392" spans="1:79">
      <c r="A392" s="2">
        <f t="shared" si="117"/>
        <v>2023</v>
      </c>
      <c r="B392" s="2">
        <f t="shared" si="118"/>
        <v>6</v>
      </c>
      <c r="C392" s="7">
        <f t="shared" si="131"/>
        <v>1219</v>
      </c>
      <c r="D392" s="7">
        <f t="shared" si="131"/>
        <v>6560</v>
      </c>
      <c r="E392" s="7">
        <f t="shared" si="130"/>
        <v>11563</v>
      </c>
      <c r="G392" s="30">
        <f>'Billing Mo'!Y392</f>
        <v>1692428.8277713901</v>
      </c>
      <c r="H392" s="30">
        <f>'Billing Mo'!Z392</f>
        <v>187872</v>
      </c>
      <c r="I392" s="30">
        <f>'Billing Mo'!AC392</f>
        <v>25346</v>
      </c>
      <c r="J392" s="163">
        <f t="shared" si="132"/>
        <v>3887115.427627326</v>
      </c>
      <c r="K392" s="28">
        <f>'Cal Mo'!AE392+'Cal Mo'!AD392+'Billing Mo'!BM392-'Billing Mo'!BU392</f>
        <v>2063051.910246368</v>
      </c>
      <c r="L392" s="28">
        <f>'Cal Mo'!AF392+'Billing Mo'!BQ392-'Billing Mo'!BY392</f>
        <v>1232408.0313222962</v>
      </c>
      <c r="M392" s="31">
        <f t="shared" si="121"/>
        <v>296787</v>
      </c>
      <c r="N392" s="28">
        <f>'Cal Mo'!AH392</f>
        <v>153144</v>
      </c>
      <c r="O392" s="28">
        <f>'Cal Mo'!AI392</f>
        <v>143643</v>
      </c>
      <c r="P392" s="28">
        <f>'Cal Mo'!AJ392</f>
        <v>1796.8334229929001</v>
      </c>
      <c r="Q392" s="28">
        <f>'Cal Mo'!AK392</f>
        <v>293071.65263566899</v>
      </c>
      <c r="U392" s="145"/>
      <c r="AC392" s="7"/>
      <c r="AG392" s="15">
        <f t="shared" si="127"/>
        <v>21149525.459154453</v>
      </c>
      <c r="AH392" s="14">
        <f>[6]TOTAL_PEF!$AG392</f>
        <v>21948690.976909369</v>
      </c>
      <c r="AL392" s="25">
        <f t="shared" si="128"/>
        <v>13352779.198267594</v>
      </c>
      <c r="AM392" s="14">
        <f>[6]TOTAL_PEF!$AL392</f>
        <v>13174544.086707419</v>
      </c>
      <c r="AN392" s="15"/>
      <c r="AQ392" s="25">
        <f t="shared" si="129"/>
        <v>3294921.4100889559</v>
      </c>
      <c r="AR392" s="14">
        <f>[6]TOTAL_PEF!$AQ392</f>
        <v>3523081</v>
      </c>
      <c r="AV392" s="14">
        <f t="shared" si="122"/>
        <v>12559.74101678385</v>
      </c>
      <c r="AW392" s="14">
        <f>[6]TOTAL_PEF!$AV392</f>
        <v>12913.784449557923</v>
      </c>
      <c r="BA392" s="14">
        <f t="shared" si="123"/>
        <v>71409.023196511363</v>
      </c>
      <c r="BB392" s="14">
        <f>[6]TOTAL_PEF!$BA392</f>
        <v>67161.664715536084</v>
      </c>
      <c r="BF392" s="15">
        <f>SUM(TOTAL_PEF_C!O381:O392)</f>
        <v>1783386</v>
      </c>
      <c r="BG392" s="14">
        <f>[6]TOTAL_PEF!$BF392</f>
        <v>1963282</v>
      </c>
      <c r="BK392" s="15">
        <f>SUM('Billing Mo'!AH381:AH392)</f>
        <v>1726001</v>
      </c>
      <c r="BL392" s="14">
        <f>[6]TOTAL_PEF!$BK392</f>
        <v>1550000</v>
      </c>
      <c r="BM392" s="14"/>
      <c r="BP392" s="14">
        <f t="shared" si="126"/>
        <v>41328277.492435865</v>
      </c>
      <c r="BQ392" s="14">
        <f>[6]TOTAL_PEF!$BP392</f>
        <v>42183574.202911243</v>
      </c>
      <c r="BR392" s="14"/>
      <c r="BU392" s="14">
        <f t="shared" si="120"/>
        <v>129943.42994773704</v>
      </c>
      <c r="BV392" s="14">
        <f>[6]TOTAL_PEF!$BU392</f>
        <v>119452.45717288789</v>
      </c>
      <c r="BZ392" s="15">
        <f t="shared" si="124"/>
        <v>1683914.1373131732</v>
      </c>
      <c r="CA392" s="15">
        <f>AVERAGE([6]TOTAL_PEF!$G381:$G392)</f>
        <v>1699632.75</v>
      </c>
    </row>
    <row r="393" spans="1:79">
      <c r="A393" s="2">
        <f t="shared" si="117"/>
        <v>2023</v>
      </c>
      <c r="B393" s="2">
        <f t="shared" si="118"/>
        <v>7</v>
      </c>
      <c r="C393" s="7">
        <f t="shared" si="131"/>
        <v>1295</v>
      </c>
      <c r="D393" s="7">
        <f t="shared" si="131"/>
        <v>6885</v>
      </c>
      <c r="E393" s="7">
        <f t="shared" si="130"/>
        <v>11389</v>
      </c>
      <c r="G393" s="30">
        <f>'Billing Mo'!Y393</f>
        <v>1693976.9533092501</v>
      </c>
      <c r="H393" s="30">
        <f>'Billing Mo'!Z393</f>
        <v>188032</v>
      </c>
      <c r="I393" s="30">
        <f>'Billing Mo'!AC393</f>
        <v>25322</v>
      </c>
      <c r="J393" s="163">
        <f t="shared" si="132"/>
        <v>4079846.6108930609</v>
      </c>
      <c r="K393" s="28">
        <f>'Cal Mo'!AE393+'Cal Mo'!AD393+'Billing Mo'!BM393-'Billing Mo'!BU393</f>
        <v>2194131.2369811842</v>
      </c>
      <c r="L393" s="28">
        <f>'Cal Mo'!AF393+'Billing Mo'!BQ393-'Billing Mo'!BY393</f>
        <v>1294684.0840831839</v>
      </c>
      <c r="M393" s="31">
        <f t="shared" si="121"/>
        <v>300831</v>
      </c>
      <c r="N393" s="28">
        <f>'Cal Mo'!AH393</f>
        <v>148775</v>
      </c>
      <c r="O393" s="28">
        <f>'Cal Mo'!AI393</f>
        <v>152056</v>
      </c>
      <c r="P393" s="28">
        <f>'Cal Mo'!AJ393</f>
        <v>1799.96188192813</v>
      </c>
      <c r="Q393" s="28">
        <f>'Cal Mo'!AK393</f>
        <v>288400.327946765</v>
      </c>
      <c r="U393" s="145"/>
      <c r="AC393" s="7"/>
      <c r="AG393" s="15">
        <f t="shared" si="127"/>
        <v>21184747.452748097</v>
      </c>
      <c r="AH393" s="14">
        <f>[6]TOTAL_PEF!$AG393</f>
        <v>21978193.615195218</v>
      </c>
      <c r="AL393" s="25">
        <f t="shared" si="128"/>
        <v>13373324.629826427</v>
      </c>
      <c r="AM393" s="14">
        <f>[6]TOTAL_PEF!$AL393</f>
        <v>13186434.645869553</v>
      </c>
      <c r="AN393" s="15"/>
      <c r="AQ393" s="25">
        <f t="shared" si="129"/>
        <v>3295922.043848508</v>
      </c>
      <c r="AR393" s="14">
        <f>[6]TOTAL_PEF!$AQ393</f>
        <v>3525740</v>
      </c>
      <c r="AV393" s="14">
        <f t="shared" si="122"/>
        <v>12569.10220992619</v>
      </c>
      <c r="AW393" s="14">
        <f>[6]TOTAL_PEF!$AV393</f>
        <v>12916.657078075437</v>
      </c>
      <c r="BA393" s="14">
        <f t="shared" si="123"/>
        <v>71457.276801802611</v>
      </c>
      <c r="BB393" s="14">
        <f>[6]TOTAL_PEF!$BA393</f>
        <v>67129.369594932054</v>
      </c>
      <c r="BF393" s="15">
        <f>SUM(TOTAL_PEF_C!O382:O393)</f>
        <v>1779758</v>
      </c>
      <c r="BG393" s="14">
        <f>[6]TOTAL_PEF!$BF393</f>
        <v>1961459</v>
      </c>
      <c r="BK393" s="15">
        <f>SUM('Billing Mo'!AH382:AH393)</f>
        <v>1726001</v>
      </c>
      <c r="BL393" s="14">
        <f>[6]TOTAL_PEF!$BK393</f>
        <v>1550000</v>
      </c>
      <c r="BM393" s="14"/>
      <c r="BP393" s="14">
        <f t="shared" si="126"/>
        <v>41381391.442961417</v>
      </c>
      <c r="BQ393" s="14">
        <f>[6]TOTAL_PEF!$BP393</f>
        <v>42225803.400359228</v>
      </c>
      <c r="BR393" s="14"/>
      <c r="BU393" s="14">
        <f t="shared" si="120"/>
        <v>129954.70445113967</v>
      </c>
      <c r="BV393" s="14">
        <f>[6]TOTAL_PEF!$BU393</f>
        <v>119343.32635664601</v>
      </c>
      <c r="BZ393" s="15">
        <f t="shared" si="124"/>
        <v>1685462.2628510317</v>
      </c>
      <c r="CA393" s="15">
        <f>AVERAGE([6]TOTAL_PEF!$G382:$G393)</f>
        <v>1701538.8333333333</v>
      </c>
    </row>
    <row r="394" spans="1:79">
      <c r="A394" s="2">
        <f t="shared" si="117"/>
        <v>2023</v>
      </c>
      <c r="B394" s="2">
        <f t="shared" si="118"/>
        <v>8</v>
      </c>
      <c r="C394" s="7">
        <f t="shared" si="131"/>
        <v>1301</v>
      </c>
      <c r="D394" s="7">
        <f t="shared" si="131"/>
        <v>6901</v>
      </c>
      <c r="E394" s="7">
        <f t="shared" si="130"/>
        <v>11908</v>
      </c>
      <c r="G394" s="30">
        <f>'Billing Mo'!Y394</f>
        <v>1695497.22223854</v>
      </c>
      <c r="H394" s="30">
        <f>'Billing Mo'!Z394</f>
        <v>188191</v>
      </c>
      <c r="I394" s="30">
        <f>'Billing Mo'!AC394</f>
        <v>25382</v>
      </c>
      <c r="J394" s="163">
        <f t="shared" si="132"/>
        <v>4120186.7073557582</v>
      </c>
      <c r="K394" s="28">
        <f>'Cal Mo'!AE394+'Cal Mo'!AD394+'Billing Mo'!BM394-'Billing Mo'!BU394</f>
        <v>2206596.8295658473</v>
      </c>
      <c r="L394" s="28">
        <f>'Cal Mo'!AF394+'Billing Mo'!BQ394-'Billing Mo'!BY394</f>
        <v>1298699.3811865144</v>
      </c>
      <c r="M394" s="31">
        <f t="shared" si="121"/>
        <v>310862</v>
      </c>
      <c r="N394" s="28">
        <f>'Cal Mo'!AH394</f>
        <v>155490</v>
      </c>
      <c r="O394" s="28">
        <f>'Cal Mo'!AI394</f>
        <v>155372</v>
      </c>
      <c r="P394" s="28">
        <f>'Cal Mo'!AJ394</f>
        <v>1788.2953855508299</v>
      </c>
      <c r="Q394" s="28">
        <f>'Cal Mo'!AK394</f>
        <v>302240.20121784601</v>
      </c>
      <c r="U394" s="145"/>
      <c r="AC394" s="7"/>
      <c r="AG394" s="15">
        <f t="shared" si="127"/>
        <v>21219890.497096628</v>
      </c>
      <c r="AH394" s="14">
        <f>[6]TOTAL_PEF!$AG394</f>
        <v>22008554.583935097</v>
      </c>
      <c r="AL394" s="25">
        <f t="shared" si="128"/>
        <v>13393700.106080946</v>
      </c>
      <c r="AM394" s="14">
        <f>[6]TOTAL_PEF!$AL394</f>
        <v>13198158.610661197</v>
      </c>
      <c r="AN394" s="15"/>
      <c r="AQ394" s="25">
        <f t="shared" si="129"/>
        <v>3296900.0378499501</v>
      </c>
      <c r="AR394" s="14">
        <f>[6]TOTAL_PEF!$AQ394</f>
        <v>3528397</v>
      </c>
      <c r="AV394" s="14">
        <f t="shared" si="122"/>
        <v>12578.4167320379</v>
      </c>
      <c r="AW394" s="14">
        <f>[6]TOTAL_PEF!$AV394</f>
        <v>12920.042326397355</v>
      </c>
      <c r="BA394" s="14">
        <f t="shared" si="123"/>
        <v>71504.858109974128</v>
      </c>
      <c r="BB394" s="14">
        <f>[6]TOTAL_PEF!$BA394</f>
        <v>67096.430398895784</v>
      </c>
      <c r="BF394" s="15">
        <f>SUM(TOTAL_PEF_C!O383:O394)</f>
        <v>1776119</v>
      </c>
      <c r="BG394" s="14">
        <f>[6]TOTAL_PEF!$BF394</f>
        <v>1959598</v>
      </c>
      <c r="BK394" s="15">
        <f>SUM('Billing Mo'!AH383:AH394)</f>
        <v>1726001</v>
      </c>
      <c r="BL394" s="14">
        <f>[6]TOTAL_PEF!$BK394</f>
        <v>1550000</v>
      </c>
      <c r="BM394" s="14"/>
      <c r="BP394" s="14">
        <f t="shared" si="126"/>
        <v>41434222.849179432</v>
      </c>
      <c r="BQ394" s="14">
        <f>[6]TOTAL_PEF!$BP394</f>
        <v>42268684.333890751</v>
      </c>
      <c r="BR394" s="14"/>
      <c r="BU394" s="14">
        <f t="shared" si="120"/>
        <v>129965.08159757499</v>
      </c>
      <c r="BV394" s="14">
        <f>[6]TOTAL_PEF!$BU394</f>
        <v>119234.82698026494</v>
      </c>
      <c r="BZ394" s="15">
        <f t="shared" si="124"/>
        <v>1687008.0670048427</v>
      </c>
      <c r="CA394" s="15">
        <f>AVERAGE([6]TOTAL_PEF!$G383:$G394)</f>
        <v>1703442.9166666667</v>
      </c>
    </row>
    <row r="395" spans="1:79">
      <c r="A395" s="2">
        <f t="shared" si="117"/>
        <v>2023</v>
      </c>
      <c r="B395" s="2">
        <f t="shared" si="118"/>
        <v>9</v>
      </c>
      <c r="C395" s="7">
        <f t="shared" si="131"/>
        <v>1196</v>
      </c>
      <c r="D395" s="7">
        <f t="shared" si="131"/>
        <v>6513</v>
      </c>
      <c r="E395" s="7">
        <f t="shared" si="130"/>
        <v>11972</v>
      </c>
      <c r="G395" s="30">
        <f>'Billing Mo'!Y395</f>
        <v>1697017.4911678201</v>
      </c>
      <c r="H395" s="30">
        <f>'Billing Mo'!Z395</f>
        <v>188348</v>
      </c>
      <c r="I395" s="30">
        <f>'Billing Mo'!AC395</f>
        <v>25393</v>
      </c>
      <c r="J395" s="163">
        <f t="shared" si="132"/>
        <v>3859944.9256534902</v>
      </c>
      <c r="K395" s="28">
        <f>'Cal Mo'!AE395+'Cal Mo'!AD395+'Billing Mo'!BM395-'Billing Mo'!BU395</f>
        <v>2029831.2595888774</v>
      </c>
      <c r="L395" s="28">
        <f>'Cal Mo'!AF395+'Billing Mo'!BQ395-'Billing Mo'!BY395</f>
        <v>1226654.1296805295</v>
      </c>
      <c r="M395" s="31">
        <f t="shared" si="121"/>
        <v>297667</v>
      </c>
      <c r="N395" s="28">
        <f>'Cal Mo'!AH395</f>
        <v>151420</v>
      </c>
      <c r="O395" s="28">
        <f>'Cal Mo'!AI395</f>
        <v>146247</v>
      </c>
      <c r="P395" s="28">
        <f>'Cal Mo'!AJ395</f>
        <v>1786.8509411063801</v>
      </c>
      <c r="Q395" s="28">
        <f>'Cal Mo'!AK395</f>
        <v>304005.685442977</v>
      </c>
      <c r="U395" s="145"/>
      <c r="AC395" s="7"/>
      <c r="AG395" s="15">
        <f t="shared" si="127"/>
        <v>21252917.208538573</v>
      </c>
      <c r="AH395" s="14">
        <f>[6]TOTAL_PEF!$AG395</f>
        <v>22038732.427763924</v>
      </c>
      <c r="AL395" s="25">
        <f t="shared" si="128"/>
        <v>13413073.559627352</v>
      </c>
      <c r="AM395" s="14">
        <f>[6]TOTAL_PEF!$AL395</f>
        <v>13209967.873269174</v>
      </c>
      <c r="AN395" s="15"/>
      <c r="AQ395" s="25">
        <f t="shared" si="129"/>
        <v>3297863.2200165493</v>
      </c>
      <c r="AR395" s="14">
        <f>[6]TOTAL_PEF!$AQ395</f>
        <v>3531053</v>
      </c>
      <c r="AV395" s="14">
        <f t="shared" si="122"/>
        <v>12586.478163118858</v>
      </c>
      <c r="AW395" s="14">
        <f>[6]TOTAL_PEF!$AV395</f>
        <v>12923.32715715588</v>
      </c>
      <c r="BA395" s="14">
        <f t="shared" si="123"/>
        <v>71547.267502672956</v>
      </c>
      <c r="BB395" s="14">
        <f>[6]TOTAL_PEF!$BA395</f>
        <v>67064.128421954258</v>
      </c>
      <c r="BF395" s="15">
        <f>SUM(TOTAL_PEF_C!O384:O395)</f>
        <v>1772465</v>
      </c>
      <c r="BG395" s="14">
        <f>[6]TOTAL_PEF!$BF395</f>
        <v>1957739</v>
      </c>
      <c r="BK395" s="15">
        <f>SUM('Billing Mo'!AH384:AH395)</f>
        <v>1726001</v>
      </c>
      <c r="BL395" s="14">
        <f>[6]TOTAL_PEF!$BK395</f>
        <v>1550000</v>
      </c>
      <c r="BM395" s="14"/>
      <c r="BP395" s="14">
        <f t="shared" si="126"/>
        <v>41483906.087947883</v>
      </c>
      <c r="BQ395" s="14">
        <f>[6]TOTAL_PEF!$BP395</f>
        <v>42311468.440327555</v>
      </c>
      <c r="BR395" s="14"/>
      <c r="BU395" s="14">
        <f t="shared" si="120"/>
        <v>129975.29736399122</v>
      </c>
      <c r="BV395" s="14">
        <f>[6]TOTAL_PEF!$BU395</f>
        <v>119126.9887234216</v>
      </c>
      <c r="BZ395" s="15">
        <f t="shared" si="124"/>
        <v>1688551.5497746051</v>
      </c>
      <c r="CA395" s="15">
        <f>AVERAGE([6]TOTAL_PEF!$G384:$G395)</f>
        <v>1705345.0833333333</v>
      </c>
    </row>
    <row r="396" spans="1:79">
      <c r="A396" s="2">
        <f t="shared" ref="A396:A459" si="133">A384+1</f>
        <v>2023</v>
      </c>
      <c r="B396" s="2">
        <f t="shared" ref="B396:B459" si="134">B384</f>
        <v>10</v>
      </c>
      <c r="C396" s="7">
        <f t="shared" si="131"/>
        <v>1024</v>
      </c>
      <c r="D396" s="7">
        <f t="shared" si="131"/>
        <v>6175</v>
      </c>
      <c r="E396" s="7">
        <f t="shared" si="130"/>
        <v>11195</v>
      </c>
      <c r="G396" s="30">
        <f>'Billing Mo'!Y396</f>
        <v>1698537.7600971099</v>
      </c>
      <c r="H396" s="30">
        <f>'Billing Mo'!Z396</f>
        <v>188505</v>
      </c>
      <c r="I396" s="30">
        <f>'Billing Mo'!AC396</f>
        <v>25420</v>
      </c>
      <c r="J396" s="163">
        <f t="shared" si="132"/>
        <v>3487936.2479815511</v>
      </c>
      <c r="K396" s="28">
        <f>'Cal Mo'!AE396+'Cal Mo'!AD396+'Billing Mo'!BM396-'Billing Mo'!BU396</f>
        <v>1738873.8246938877</v>
      </c>
      <c r="L396" s="28">
        <f>'Cal Mo'!AF396+'Billing Mo'!BQ396-'Billing Mo'!BY396</f>
        <v>1164004.6760138622</v>
      </c>
      <c r="M396" s="31">
        <f t="shared" si="121"/>
        <v>298684</v>
      </c>
      <c r="N396" s="28">
        <f>'Cal Mo'!AH396</f>
        <v>143927</v>
      </c>
      <c r="O396" s="28">
        <f>'Cal Mo'!AI396</f>
        <v>154757</v>
      </c>
      <c r="P396" s="28">
        <f>'Cal Mo'!AJ396</f>
        <v>1784.68427443972</v>
      </c>
      <c r="Q396" s="28">
        <f>'Cal Mo'!AK396</f>
        <v>284589.06299936102</v>
      </c>
      <c r="U396" s="145"/>
      <c r="AC396" s="7"/>
      <c r="AG396" s="15">
        <f t="shared" si="127"/>
        <v>21282659.14741559</v>
      </c>
      <c r="AH396" s="14">
        <f>[6]TOTAL_PEF!$AG396</f>
        <v>22064524.731228463</v>
      </c>
      <c r="AL396" s="25">
        <f t="shared" si="128"/>
        <v>13432056.258423848</v>
      </c>
      <c r="AM396" s="14">
        <f>[6]TOTAL_PEF!$AL396</f>
        <v>13221893.034408404</v>
      </c>
      <c r="AN396" s="15"/>
      <c r="AQ396" s="25">
        <f t="shared" si="129"/>
        <v>3298819.4448752063</v>
      </c>
      <c r="AR396" s="14">
        <f>[6]TOTAL_PEF!$AQ396</f>
        <v>3533710</v>
      </c>
      <c r="AV396" s="14">
        <f t="shared" si="122"/>
        <v>12592.598623068519</v>
      </c>
      <c r="AW396" s="14">
        <f>[6]TOTAL_PEF!$AV396</f>
        <v>12924.051029709097</v>
      </c>
      <c r="BA396" s="14">
        <f t="shared" si="123"/>
        <v>71587.617496169871</v>
      </c>
      <c r="BB396" s="14">
        <f>[6]TOTAL_PEF!$BA396</f>
        <v>67032.587695341485</v>
      </c>
      <c r="BF396" s="15">
        <f>SUM(TOTAL_PEF_C!O385:O396)</f>
        <v>1768795</v>
      </c>
      <c r="BG396" s="14">
        <f>[6]TOTAL_PEF!$BF396</f>
        <v>1955871</v>
      </c>
      <c r="BK396" s="15">
        <f>SUM('Billing Mo'!AH385:AH396)</f>
        <v>1726001</v>
      </c>
      <c r="BL396" s="14">
        <f>[6]TOTAL_PEF!$BK396</f>
        <v>1550000</v>
      </c>
      <c r="BM396" s="14"/>
      <c r="BP396" s="14">
        <f t="shared" si="126"/>
        <v>41529890.842093572</v>
      </c>
      <c r="BQ396" s="14">
        <f>[6]TOTAL_PEF!$BP396</f>
        <v>42349974.904931329</v>
      </c>
      <c r="BR396" s="14"/>
      <c r="BU396" s="14">
        <f t="shared" si="120"/>
        <v>129985.23462687283</v>
      </c>
      <c r="BV396" s="14">
        <f>[6]TOTAL_PEF!$BU396</f>
        <v>119019.87476177511</v>
      </c>
      <c r="BZ396" s="15">
        <f t="shared" si="124"/>
        <v>1690092.7111603201</v>
      </c>
      <c r="CA396" s="15">
        <f>AVERAGE([6]TOTAL_PEF!$G385:$G396)</f>
        <v>1707245.25</v>
      </c>
    </row>
    <row r="397" spans="1:79">
      <c r="A397" s="2">
        <f t="shared" si="133"/>
        <v>2023</v>
      </c>
      <c r="B397" s="2">
        <f t="shared" si="134"/>
        <v>11</v>
      </c>
      <c r="C397" s="7">
        <f t="shared" si="131"/>
        <v>807</v>
      </c>
      <c r="D397" s="7">
        <f t="shared" si="131"/>
        <v>5348</v>
      </c>
      <c r="E397" s="7">
        <f t="shared" si="130"/>
        <v>10385</v>
      </c>
      <c r="G397" s="30">
        <f>'Billing Mo'!Y397</f>
        <v>1700058.0290263901</v>
      </c>
      <c r="H397" s="30">
        <f>'Billing Mo'!Z397</f>
        <v>188661</v>
      </c>
      <c r="I397" s="30">
        <f>'Billing Mo'!AC397</f>
        <v>25458</v>
      </c>
      <c r="J397" s="163">
        <f t="shared" si="132"/>
        <v>2930987.3697281494</v>
      </c>
      <c r="K397" s="28">
        <f>'Cal Mo'!AE397+'Cal Mo'!AD397+'Billing Mo'!BM397-'Billing Mo'!BU397</f>
        <v>1371757.8533062092</v>
      </c>
      <c r="L397" s="28">
        <f>'Cal Mo'!AF397+'Billing Mo'!BQ397-'Billing Mo'!BY397</f>
        <v>1008914.7674045552</v>
      </c>
      <c r="M397" s="31">
        <f t="shared" si="121"/>
        <v>284151</v>
      </c>
      <c r="N397" s="28">
        <f>'Cal Mo'!AH397</f>
        <v>147080</v>
      </c>
      <c r="O397" s="28">
        <f>'Cal Mo'!AI397</f>
        <v>137071</v>
      </c>
      <c r="P397" s="28">
        <f>'Cal Mo'!AJ397</f>
        <v>1781.35025994893</v>
      </c>
      <c r="Q397" s="28">
        <f>'Cal Mo'!AK397</f>
        <v>264382.39875743602</v>
      </c>
      <c r="U397" s="145"/>
      <c r="AC397" s="7"/>
      <c r="AG397" s="15">
        <f t="shared" si="127"/>
        <v>21308174.886885349</v>
      </c>
      <c r="AH397" s="14">
        <f>[6]TOTAL_PEF!$AG397</f>
        <v>22083684.706693981</v>
      </c>
      <c r="AL397" s="25">
        <f t="shared" si="128"/>
        <v>13449418.972728522</v>
      </c>
      <c r="AM397" s="14">
        <f>[6]TOTAL_PEF!$AL397</f>
        <v>13233772.19887243</v>
      </c>
      <c r="AN397" s="15"/>
      <c r="AQ397" s="25">
        <f t="shared" si="129"/>
        <v>3299775.2870919351</v>
      </c>
      <c r="AR397" s="14">
        <f>[6]TOTAL_PEF!$AQ397</f>
        <v>3536371</v>
      </c>
      <c r="AV397" s="14">
        <f t="shared" si="122"/>
        <v>12596.226922020165</v>
      </c>
      <c r="AW397" s="14">
        <f>[6]TOTAL_PEF!$AV397</f>
        <v>12920.906658774853</v>
      </c>
      <c r="BA397" s="14">
        <f t="shared" si="123"/>
        <v>71619.431303278019</v>
      </c>
      <c r="BB397" s="14">
        <f>[6]TOTAL_PEF!$BA397</f>
        <v>67000.985314895937</v>
      </c>
      <c r="BF397" s="15">
        <f>SUM(TOTAL_PEF_C!O386:O397)</f>
        <v>1765110</v>
      </c>
      <c r="BG397" s="14">
        <f>[6]TOTAL_PEF!$BF397</f>
        <v>1953986</v>
      </c>
      <c r="BK397" s="15">
        <f>SUM('Billing Mo'!AH386:AH397)</f>
        <v>1726001</v>
      </c>
      <c r="BL397" s="14">
        <f>[6]TOTAL_PEF!$BK397</f>
        <v>1550000</v>
      </c>
      <c r="BM397" s="14"/>
      <c r="BP397" s="14">
        <f t="shared" si="126"/>
        <v>41570014.029698253</v>
      </c>
      <c r="BQ397" s="14">
        <f>[6]TOTAL_PEF!$BP397</f>
        <v>42381790.044860877</v>
      </c>
      <c r="BR397" s="14"/>
      <c r="BU397" s="14">
        <f t="shared" si="120"/>
        <v>129996.00610991064</v>
      </c>
      <c r="BV397" s="14">
        <f>[6]TOTAL_PEF!$BU397</f>
        <v>118913.24827878017</v>
      </c>
      <c r="BZ397" s="15">
        <f t="shared" si="124"/>
        <v>1691631.5511619868</v>
      </c>
      <c r="CA397" s="15">
        <f>AVERAGE([6]TOTAL_PEF!$G386:$G397)</f>
        <v>1709143.5833333333</v>
      </c>
    </row>
    <row r="398" spans="1:79">
      <c r="A398" s="2">
        <f t="shared" si="133"/>
        <v>2023</v>
      </c>
      <c r="B398" s="2">
        <f t="shared" si="134"/>
        <v>12</v>
      </c>
      <c r="C398" s="7">
        <f t="shared" si="131"/>
        <v>964</v>
      </c>
      <c r="D398" s="7">
        <f t="shared" si="131"/>
        <v>5404</v>
      </c>
      <c r="E398" s="7">
        <f t="shared" si="130"/>
        <v>10030</v>
      </c>
      <c r="G398" s="30">
        <f>'Billing Mo'!Y398</f>
        <v>1701578.2979556799</v>
      </c>
      <c r="H398" s="30">
        <f>'Billing Mo'!Z398</f>
        <v>188818</v>
      </c>
      <c r="I398" s="30">
        <f>'Billing Mo'!AC398</f>
        <v>25411</v>
      </c>
      <c r="J398" s="163">
        <f t="shared" si="132"/>
        <v>3185114.7534762225</v>
      </c>
      <c r="K398" s="28">
        <f>'Cal Mo'!AE398+'Cal Mo'!AD398+'Billing Mo'!BM398-'Billing Mo'!BU398</f>
        <v>1640620.5059173051</v>
      </c>
      <c r="L398" s="28">
        <f>'Cal Mo'!AF398+'Billing Mo'!BQ398-'Billing Mo'!BY398</f>
        <v>1020393.6970107</v>
      </c>
      <c r="M398" s="31">
        <f t="shared" si="121"/>
        <v>267426</v>
      </c>
      <c r="N398" s="28">
        <f>'Cal Mo'!AH398</f>
        <v>133330</v>
      </c>
      <c r="O398" s="28">
        <f>'Cal Mo'!AI398</f>
        <v>134096</v>
      </c>
      <c r="P398" s="28">
        <f>'Cal Mo'!AJ398</f>
        <v>1793.0109051444099</v>
      </c>
      <c r="Q398" s="28">
        <f>'Cal Mo'!AK398</f>
        <v>254881.53964307299</v>
      </c>
      <c r="U398" s="145"/>
      <c r="AC398" s="7"/>
      <c r="AG398" s="15">
        <f t="shared" si="127"/>
        <v>21329226.762773901</v>
      </c>
      <c r="AH398" s="14">
        <f>[6]TOTAL_PEF!$AG398</f>
        <v>22101226.880277421</v>
      </c>
      <c r="AL398" s="25">
        <f t="shared" si="128"/>
        <v>13466991.176208384</v>
      </c>
      <c r="AM398" s="14">
        <f>[6]TOTAL_PEF!$AL398</f>
        <v>13245344.414208386</v>
      </c>
      <c r="AN398" s="15"/>
      <c r="AQ398" s="25">
        <f t="shared" si="129"/>
        <v>3300735.553377436</v>
      </c>
      <c r="AR398" s="14">
        <f>[6]TOTAL_PEF!$AQ398</f>
        <v>3539036</v>
      </c>
      <c r="AV398" s="14">
        <f t="shared" si="122"/>
        <v>12597.229503359489</v>
      </c>
      <c r="AW398" s="14">
        <f>[6]TOTAL_PEF!$AV398</f>
        <v>12916.837598112428</v>
      </c>
      <c r="BA398" s="14">
        <f t="shared" si="123"/>
        <v>71652.40116862455</v>
      </c>
      <c r="BB398" s="14">
        <f>[6]TOTAL_PEF!$BA398</f>
        <v>66968.030262704124</v>
      </c>
      <c r="BF398" s="15">
        <f>SUM(TOTAL_PEF_C!O387:O398)</f>
        <v>1761436</v>
      </c>
      <c r="BG398" s="14">
        <f>[6]TOTAL_PEF!$BF398</f>
        <v>1952079</v>
      </c>
      <c r="BK398" s="15">
        <f>SUM('Billing Mo'!AH387:AH398)</f>
        <v>1726001</v>
      </c>
      <c r="BL398" s="14">
        <f>[6]TOTAL_PEF!$BK398</f>
        <v>1550000</v>
      </c>
      <c r="BM398" s="14"/>
      <c r="BP398" s="14">
        <f t="shared" si="126"/>
        <v>41605898.266965702</v>
      </c>
      <c r="BQ398" s="14">
        <f>[6]TOTAL_PEF!$BP398</f>
        <v>42411662.433780268</v>
      </c>
      <c r="BR398" s="14"/>
      <c r="BU398" s="14">
        <f t="shared" si="120"/>
        <v>130006.94739019727</v>
      </c>
      <c r="BV398" s="14">
        <f>[6]TOTAL_PEF!$BU398</f>
        <v>118807.10686879822</v>
      </c>
      <c r="BZ398" s="15">
        <f t="shared" si="124"/>
        <v>1693168.0697796068</v>
      </c>
      <c r="CA398" s="15">
        <f>AVERAGE([6]TOTAL_PEF!$G387:$G398)</f>
        <v>1711040.0833333333</v>
      </c>
    </row>
    <row r="399" spans="1:79">
      <c r="A399" s="2">
        <f t="shared" si="133"/>
        <v>2024</v>
      </c>
      <c r="B399" s="2">
        <f t="shared" si="134"/>
        <v>1</v>
      </c>
      <c r="C399" s="7">
        <f t="shared" si="131"/>
        <v>1055</v>
      </c>
      <c r="D399" s="7">
        <f t="shared" si="131"/>
        <v>5418</v>
      </c>
      <c r="E399" s="7">
        <f t="shared" si="130"/>
        <v>9899</v>
      </c>
      <c r="G399" s="30">
        <f>'Billing Mo'!Y399</f>
        <v>1703098.56688496</v>
      </c>
      <c r="H399" s="30">
        <f>'Billing Mo'!Z399</f>
        <v>188974</v>
      </c>
      <c r="I399" s="30">
        <f>'Billing Mo'!AC399</f>
        <v>25455</v>
      </c>
      <c r="J399" s="163">
        <f t="shared" si="132"/>
        <v>3349269.7416878752</v>
      </c>
      <c r="K399" s="28">
        <f>'Cal Mo'!AE399+'Cal Mo'!AD399+'Billing Mo'!BM399-'Billing Mo'!BU399</f>
        <v>1796485.1178199919</v>
      </c>
      <c r="L399" s="28">
        <f>'Cal Mo'!AF399+'Billing Mo'!BQ399-'Billing Mo'!BY399</f>
        <v>1023948.9755427397</v>
      </c>
      <c r="M399" s="31">
        <f t="shared" si="121"/>
        <v>275075</v>
      </c>
      <c r="N399" s="28">
        <f>'Cal Mo'!AH399</f>
        <v>132420</v>
      </c>
      <c r="O399" s="28">
        <f>'Cal Mo'!AI399</f>
        <v>142655</v>
      </c>
      <c r="P399" s="28">
        <f>'Cal Mo'!AJ399</f>
        <v>1770.2833426084601</v>
      </c>
      <c r="Q399" s="28">
        <f>'Cal Mo'!AK399</f>
        <v>251990.36498253499</v>
      </c>
      <c r="U399" s="145"/>
      <c r="AC399" s="7"/>
      <c r="AG399" s="15">
        <f t="shared" si="127"/>
        <v>21345900.887051117</v>
      </c>
      <c r="AH399" s="14">
        <f>[6]TOTAL_PEF!$AG399</f>
        <v>22122391.237425778</v>
      </c>
      <c r="AL399" s="25">
        <f t="shared" si="128"/>
        <v>13485056.789282078</v>
      </c>
      <c r="AM399" s="14">
        <f>[6]TOTAL_PEF!$AL399</f>
        <v>13256919.623844482</v>
      </c>
      <c r="AN399" s="15"/>
      <c r="AQ399" s="25">
        <f t="shared" si="129"/>
        <v>3301708.8029789981</v>
      </c>
      <c r="AR399" s="14">
        <f>[6]TOTAL_PEF!$AQ399</f>
        <v>3541704</v>
      </c>
      <c r="AV399" s="14">
        <f t="shared" si="122"/>
        <v>12595.66432555266</v>
      </c>
      <c r="AW399" s="14">
        <f>[6]TOTAL_PEF!$AV399</f>
        <v>12914.905346618525</v>
      </c>
      <c r="BA399" s="14">
        <f t="shared" si="123"/>
        <v>71688.065405619287</v>
      </c>
      <c r="BB399" s="14">
        <f>[6]TOTAL_PEF!$BA399</f>
        <v>66935.264671213823</v>
      </c>
      <c r="BF399" s="15">
        <f>SUM(TOTAL_PEF_C!O388:O399)</f>
        <v>1757774</v>
      </c>
      <c r="BG399" s="14">
        <f>[6]TOTAL_PEF!$BF399</f>
        <v>1950157</v>
      </c>
      <c r="BK399" s="15">
        <f>SUM('Billing Mo'!AH388:AH399)</f>
        <v>1726001</v>
      </c>
      <c r="BL399" s="14">
        <f>[6]TOTAL_PEF!$BK399</f>
        <v>1550000</v>
      </c>
      <c r="BM399" s="14"/>
      <c r="BP399" s="14">
        <f t="shared" si="126"/>
        <v>41637923.145531699</v>
      </c>
      <c r="BQ399" s="14">
        <f>[6]TOTAL_PEF!$BP399</f>
        <v>42445148.000564724</v>
      </c>
      <c r="BR399" s="14"/>
      <c r="BU399" s="14">
        <f t="shared" si="120"/>
        <v>130018.82208699528</v>
      </c>
      <c r="BV399" s="14">
        <f>[6]TOTAL_PEF!$BU399</f>
        <v>118701.74615410395</v>
      </c>
      <c r="BZ399" s="15">
        <f t="shared" si="124"/>
        <v>1694702.2670131789</v>
      </c>
      <c r="CA399" s="15">
        <f>AVERAGE([6]TOTAL_PEF!$G388:$G399)</f>
        <v>1712934.8333333333</v>
      </c>
    </row>
    <row r="400" spans="1:79">
      <c r="A400" s="2">
        <f t="shared" si="133"/>
        <v>2024</v>
      </c>
      <c r="B400" s="2">
        <f t="shared" si="134"/>
        <v>2</v>
      </c>
      <c r="C400" s="7">
        <f t="shared" si="131"/>
        <v>891</v>
      </c>
      <c r="D400" s="7">
        <f t="shared" si="131"/>
        <v>5067</v>
      </c>
      <c r="E400" s="7">
        <f t="shared" si="130"/>
        <v>9888</v>
      </c>
      <c r="G400" s="30">
        <f>'Billing Mo'!Y400</f>
        <v>1704618.8358142499</v>
      </c>
      <c r="H400" s="30">
        <f>'Billing Mo'!Z400</f>
        <v>189130</v>
      </c>
      <c r="I400" s="30">
        <f>'Billing Mo'!AC400</f>
        <v>25462</v>
      </c>
      <c r="J400" s="163">
        <f t="shared" si="132"/>
        <v>3000479.3481164682</v>
      </c>
      <c r="K400" s="28">
        <f>'Cal Mo'!AE400+'Cal Mo'!AD400+'Billing Mo'!BM400-'Billing Mo'!BU400</f>
        <v>1518593.3904342465</v>
      </c>
      <c r="L400" s="28">
        <f>'Cal Mo'!AF400+'Billing Mo'!BQ400-'Billing Mo'!BY400</f>
        <v>958276.59501458914</v>
      </c>
      <c r="M400" s="31">
        <f t="shared" si="121"/>
        <v>270059</v>
      </c>
      <c r="N400" s="28">
        <f>'Cal Mo'!AH400</f>
        <v>133955</v>
      </c>
      <c r="O400" s="28">
        <f>'Cal Mo'!AI400</f>
        <v>136104</v>
      </c>
      <c r="P400" s="28">
        <f>'Cal Mo'!AJ400</f>
        <v>1771.51158630187</v>
      </c>
      <c r="Q400" s="28">
        <f>'Cal Mo'!AK400</f>
        <v>251778.851081331</v>
      </c>
      <c r="U400" s="145"/>
      <c r="AC400" s="7"/>
      <c r="AG400" s="15">
        <f t="shared" si="127"/>
        <v>21408330.240337189</v>
      </c>
      <c r="AH400" s="14">
        <f>[6]TOTAL_PEF!$AG400</f>
        <v>22141489.343626283</v>
      </c>
      <c r="AL400" s="25">
        <f t="shared" si="128"/>
        <v>13534360.081374284</v>
      </c>
      <c r="AM400" s="14">
        <f>[6]TOTAL_PEF!$AL400</f>
        <v>13268631.757828239</v>
      </c>
      <c r="AN400" s="15"/>
      <c r="AQ400" s="25">
        <f t="shared" si="129"/>
        <v>3302818.6422468019</v>
      </c>
      <c r="AR400" s="14">
        <f>[6]TOTAL_PEF!$AQ400</f>
        <v>3544373</v>
      </c>
      <c r="AV400" s="14">
        <f t="shared" si="122"/>
        <v>12621.093809730035</v>
      </c>
      <c r="AW400" s="14">
        <f>[6]TOTAL_PEF!$AV400</f>
        <v>12911.786865828664</v>
      </c>
      <c r="BA400" s="14">
        <f t="shared" si="123"/>
        <v>71889.720052608041</v>
      </c>
      <c r="BB400" s="14">
        <f>[6]TOTAL_PEF!$BA400</f>
        <v>66903.391060030117</v>
      </c>
      <c r="BF400" s="15">
        <f>SUM(TOTAL_PEF_C!O389:O400)</f>
        <v>1762942</v>
      </c>
      <c r="BG400" s="14">
        <f>[6]TOTAL_PEF!$BF400</f>
        <v>1948216</v>
      </c>
      <c r="BK400" s="15">
        <f>SUM('Billing Mo'!AH389:AH400)</f>
        <v>1726001</v>
      </c>
      <c r="BL400" s="14">
        <f>[6]TOTAL_PEF!$BK400</f>
        <v>1550000</v>
      </c>
      <c r="BM400" s="14"/>
      <c r="BP400" s="14">
        <f t="shared" si="126"/>
        <v>41755907.521791287</v>
      </c>
      <c r="BQ400" s="14">
        <f>[6]TOTAL_PEF!$BP400</f>
        <v>42476686.240748979</v>
      </c>
      <c r="BR400" s="14"/>
      <c r="BU400" s="14">
        <f t="shared" si="120"/>
        <v>130036.06965744271</v>
      </c>
      <c r="BV400" s="14">
        <f>[6]TOTAL_PEF!$BU400</f>
        <v>118597.09449850822</v>
      </c>
      <c r="BZ400" s="15">
        <f t="shared" si="124"/>
        <v>1696234.1428627027</v>
      </c>
      <c r="CA400" s="15">
        <f>AVERAGE([6]TOTAL_PEF!$G389:$G400)</f>
        <v>1714827.6666666667</v>
      </c>
    </row>
    <row r="401" spans="1:79">
      <c r="A401" s="2">
        <f t="shared" si="133"/>
        <v>2024</v>
      </c>
      <c r="B401" s="2">
        <f t="shared" si="134"/>
        <v>3</v>
      </c>
      <c r="C401" s="7">
        <f t="shared" si="131"/>
        <v>864</v>
      </c>
      <c r="D401" s="7">
        <f t="shared" si="131"/>
        <v>5589</v>
      </c>
      <c r="E401" s="7">
        <f t="shared" si="130"/>
        <v>10046</v>
      </c>
      <c r="G401" s="30">
        <f>'Billing Mo'!Y401</f>
        <v>1706139.10474353</v>
      </c>
      <c r="H401" s="30">
        <f>'Billing Mo'!Z401</f>
        <v>189287</v>
      </c>
      <c r="I401" s="30">
        <f>'Billing Mo'!AC401</f>
        <v>25454</v>
      </c>
      <c r="J401" s="163">
        <f t="shared" si="132"/>
        <v>3077957.9373100298</v>
      </c>
      <c r="K401" s="28">
        <f>'Cal Mo'!AE401+'Cal Mo'!AD401+'Billing Mo'!BM401-'Billing Mo'!BU401</f>
        <v>1473370.1415422007</v>
      </c>
      <c r="L401" s="28">
        <f>'Cal Mo'!AF401+'Billing Mo'!BQ401-'Billing Mo'!BY401</f>
        <v>1057908.4713675135</v>
      </c>
      <c r="M401" s="31">
        <f t="shared" si="121"/>
        <v>289181</v>
      </c>
      <c r="N401" s="28">
        <f>'Cal Mo'!AH401</f>
        <v>135956</v>
      </c>
      <c r="O401" s="28">
        <f>'Cal Mo'!AI401</f>
        <v>153225</v>
      </c>
      <c r="P401" s="28">
        <f>'Cal Mo'!AJ401</f>
        <v>1782.6849555971801</v>
      </c>
      <c r="Q401" s="28">
        <f>'Cal Mo'!AK401</f>
        <v>255715.63944471799</v>
      </c>
      <c r="U401" s="145"/>
      <c r="AC401" s="7"/>
      <c r="AG401" s="15">
        <f t="shared" si="127"/>
        <v>21423622.482765332</v>
      </c>
      <c r="AH401" s="14">
        <f>[6]TOTAL_PEF!$AG401</f>
        <v>22157766.976417948</v>
      </c>
      <c r="AL401" s="25">
        <f t="shared" si="128"/>
        <v>13552690.670811107</v>
      </c>
      <c r="AM401" s="14">
        <f>[6]TOTAL_PEF!$AL401</f>
        <v>13280412.878834637</v>
      </c>
      <c r="AN401" s="15"/>
      <c r="AQ401" s="25">
        <f t="shared" si="129"/>
        <v>3303790.5880785151</v>
      </c>
      <c r="AR401" s="14">
        <f>[6]TOTAL_PEF!$AQ401</f>
        <v>3547043</v>
      </c>
      <c r="AV401" s="14">
        <f t="shared" si="122"/>
        <v>12618.730460829342</v>
      </c>
      <c r="AW401" s="14">
        <f>[6]TOTAL_PEF!$AV401</f>
        <v>12907.044223314919</v>
      </c>
      <c r="BA401" s="14">
        <f t="shared" si="123"/>
        <v>71926.753673565705</v>
      </c>
      <c r="BB401" s="14">
        <f>[6]TOTAL_PEF!$BA401</f>
        <v>66872.03548690553</v>
      </c>
      <c r="BF401" s="15">
        <f>SUM(TOTAL_PEF_C!O390:O401)</f>
        <v>1759279</v>
      </c>
      <c r="BG401" s="14">
        <f>[6]TOTAL_PEF!$BF401</f>
        <v>1946259</v>
      </c>
      <c r="BK401" s="15">
        <f>SUM('Billing Mo'!AH390:AH401)</f>
        <v>1726001</v>
      </c>
      <c r="BL401" s="14">
        <f>[6]TOTAL_PEF!$BK401</f>
        <v>1550000</v>
      </c>
      <c r="BM401" s="14"/>
      <c r="BP401" s="14">
        <f t="shared" si="126"/>
        <v>41786813.191101491</v>
      </c>
      <c r="BQ401" s="14">
        <f>[6]TOTAL_PEF!$BP401</f>
        <v>42505457.994547047</v>
      </c>
      <c r="BR401" s="14"/>
      <c r="BU401" s="14">
        <f t="shared" si="120"/>
        <v>130048.3088742806</v>
      </c>
      <c r="BV401" s="14">
        <f>[6]TOTAL_PEF!$BU401</f>
        <v>118492.81769186228</v>
      </c>
      <c r="BZ401" s="15">
        <f t="shared" si="124"/>
        <v>1697763.6973281784</v>
      </c>
      <c r="CA401" s="15">
        <f>AVERAGE([6]TOTAL_PEF!$G390:$G401)</f>
        <v>1716718.9166666667</v>
      </c>
    </row>
    <row r="402" spans="1:79">
      <c r="A402" s="2">
        <f t="shared" si="133"/>
        <v>2024</v>
      </c>
      <c r="B402" s="2">
        <f t="shared" si="134"/>
        <v>4</v>
      </c>
      <c r="C402" s="7">
        <f t="shared" si="131"/>
        <v>882</v>
      </c>
      <c r="D402" s="7">
        <f t="shared" si="131"/>
        <v>5696</v>
      </c>
      <c r="E402" s="7">
        <f t="shared" si="130"/>
        <v>10379</v>
      </c>
      <c r="G402" s="30">
        <f>'Billing Mo'!Y402</f>
        <v>1707659.3736728199</v>
      </c>
      <c r="H402" s="30">
        <f>'Billing Mo'!Z402</f>
        <v>189443</v>
      </c>
      <c r="I402" s="30">
        <f>'Billing Mo'!AC402</f>
        <v>25416</v>
      </c>
      <c r="J402" s="163">
        <f t="shared" si="132"/>
        <v>3138827.8260384905</v>
      </c>
      <c r="K402" s="28">
        <f>'Cal Mo'!AE402+'Cal Mo'!AD402+'Billing Mo'!BM402-'Billing Mo'!BU402</f>
        <v>1506598.3761513936</v>
      </c>
      <c r="L402" s="28">
        <f>'Cal Mo'!AF402+'Billing Mo'!BQ402-'Billing Mo'!BY402</f>
        <v>1079008.5386852899</v>
      </c>
      <c r="M402" s="31">
        <f t="shared" si="121"/>
        <v>287663</v>
      </c>
      <c r="N402" s="28">
        <f>'Cal Mo'!AH402</f>
        <v>143569</v>
      </c>
      <c r="O402" s="28">
        <f>'Cal Mo'!AI402</f>
        <v>144094</v>
      </c>
      <c r="P402" s="28">
        <f>'Cal Mo'!AJ402</f>
        <v>1760.80785897685</v>
      </c>
      <c r="Q402" s="28">
        <f>'Cal Mo'!AK402</f>
        <v>263797.10334283003</v>
      </c>
      <c r="U402" s="145"/>
      <c r="AC402" s="7"/>
      <c r="AG402" s="15">
        <f t="shared" si="127"/>
        <v>21439754.045013309</v>
      </c>
      <c r="AH402" s="14">
        <f>[6]TOTAL_PEF!$AG402</f>
        <v>22174095.499411304</v>
      </c>
      <c r="AL402" s="25">
        <f t="shared" si="128"/>
        <v>13570962.714510161</v>
      </c>
      <c r="AM402" s="14">
        <f>[6]TOTAL_PEF!$AL402</f>
        <v>13292156.787941124</v>
      </c>
      <c r="AN402" s="15"/>
      <c r="AQ402" s="25">
        <f t="shared" si="129"/>
        <v>3304754.3214606633</v>
      </c>
      <c r="AR402" s="14">
        <f>[6]TOTAL_PEF!$AQ402</f>
        <v>3549715</v>
      </c>
      <c r="AV402" s="14">
        <f t="shared" si="122"/>
        <v>12616.882525139676</v>
      </c>
      <c r="AW402" s="14">
        <f>[6]TOTAL_PEF!$AV402</f>
        <v>12902.354768178751</v>
      </c>
      <c r="BA402" s="14">
        <f t="shared" si="123"/>
        <v>71963.542019335597</v>
      </c>
      <c r="BB402" s="14">
        <f>[6]TOTAL_PEF!$BA402</f>
        <v>66840.689709843937</v>
      </c>
      <c r="BF402" s="15">
        <f>SUM(TOTAL_PEF_C!O391:O402)</f>
        <v>1755605</v>
      </c>
      <c r="BG402" s="14">
        <f>[6]TOTAL_PEF!$BF402</f>
        <v>1944287</v>
      </c>
      <c r="BK402" s="15">
        <f>SUM('Billing Mo'!AH391:AH402)</f>
        <v>1726001</v>
      </c>
      <c r="BL402" s="14">
        <f>[6]TOTAL_PEF!$BK402</f>
        <v>1550000</v>
      </c>
      <c r="BM402" s="14"/>
      <c r="BP402" s="14">
        <f t="shared" si="126"/>
        <v>41818480.42204418</v>
      </c>
      <c r="BQ402" s="14">
        <f>[6]TOTAL_PEF!$BP402</f>
        <v>42534230.426646888</v>
      </c>
      <c r="BR402" s="14"/>
      <c r="BU402" s="14">
        <f t="shared" ref="BU402:BU465" si="135">AQ402/AVERAGE(I391:I402)*1000</f>
        <v>130060.64653909311</v>
      </c>
      <c r="BV402" s="14">
        <f>[6]TOTAL_PEF!$BU402</f>
        <v>118389.27629439607</v>
      </c>
      <c r="BZ402" s="15">
        <f t="shared" si="124"/>
        <v>1699290.9304096068</v>
      </c>
      <c r="CA402" s="15">
        <f>AVERAGE([6]TOTAL_PEF!$G391:$G402)</f>
        <v>1718608.4166666667</v>
      </c>
    </row>
    <row r="403" spans="1:79">
      <c r="A403" s="2">
        <f t="shared" si="133"/>
        <v>2024</v>
      </c>
      <c r="B403" s="2">
        <f t="shared" si="134"/>
        <v>5</v>
      </c>
      <c r="C403" s="7">
        <f t="shared" si="131"/>
        <v>1124</v>
      </c>
      <c r="D403" s="7">
        <f t="shared" si="131"/>
        <v>6465</v>
      </c>
      <c r="E403" s="7">
        <f t="shared" si="130"/>
        <v>11427</v>
      </c>
      <c r="G403" s="30">
        <f>'Billing Mo'!Y403</f>
        <v>1709179.6426021</v>
      </c>
      <c r="H403" s="30">
        <f>'Billing Mo'!Z403</f>
        <v>189599</v>
      </c>
      <c r="I403" s="30">
        <f>'Billing Mo'!AC403</f>
        <v>25453</v>
      </c>
      <c r="J403" s="163">
        <f t="shared" si="132"/>
        <v>3738394.2973683244</v>
      </c>
      <c r="K403" s="28">
        <f>'Cal Mo'!AE403+'Cal Mo'!AD403+'Billing Mo'!BM403-'Billing Mo'!BU403</f>
        <v>1920409.5554526213</v>
      </c>
      <c r="L403" s="28">
        <f>'Cal Mo'!AF403+'Billing Mo'!BQ403-'Billing Mo'!BY403</f>
        <v>1225833.4104657341</v>
      </c>
      <c r="M403" s="31">
        <f t="shared" ref="M403:M466" si="136">SUM(N403:O403)</f>
        <v>299534</v>
      </c>
      <c r="N403" s="28">
        <f>'Cal Mo'!AH403</f>
        <v>146935</v>
      </c>
      <c r="O403" s="28">
        <f>'Cal Mo'!AI403</f>
        <v>152599</v>
      </c>
      <c r="P403" s="28">
        <f>'Cal Mo'!AJ403</f>
        <v>1760.95785897685</v>
      </c>
      <c r="Q403" s="28">
        <f>'Cal Mo'!AK403</f>
        <v>290856.37359099201</v>
      </c>
      <c r="U403" s="145"/>
      <c r="AC403" s="7"/>
      <c r="AG403" s="15">
        <f t="shared" si="127"/>
        <v>21460320.001700133</v>
      </c>
      <c r="AH403" s="14">
        <f>[6]TOTAL_PEF!$AG403</f>
        <v>22192926.707488414</v>
      </c>
      <c r="AL403" s="25">
        <f t="shared" si="128"/>
        <v>13590734.757777508</v>
      </c>
      <c r="AM403" s="14">
        <f>[6]TOTAL_PEF!$AL403</f>
        <v>13303810.025131511</v>
      </c>
      <c r="AN403" s="15"/>
      <c r="AQ403" s="25">
        <f t="shared" si="129"/>
        <v>3305709.201085533</v>
      </c>
      <c r="AR403" s="14">
        <f>[6]TOTAL_PEF!$AQ403</f>
        <v>3552389</v>
      </c>
      <c r="AV403" s="14">
        <f t="shared" ref="AV403:AV466" si="137">AG403/BZ403*1000</f>
        <v>12617.662342041029</v>
      </c>
      <c r="AW403" s="14">
        <f>[6]TOTAL_PEF!$AV403</f>
        <v>12899.143986710664</v>
      </c>
      <c r="BA403" s="14">
        <f t="shared" ref="BA403:BA466" si="138">AL403/AVERAGE(H392:H403)*1000</f>
        <v>72008.343603282352</v>
      </c>
      <c r="BB403" s="14">
        <f>[6]TOTAL_PEF!$BA403</f>
        <v>66809.057107719316</v>
      </c>
      <c r="BF403" s="15">
        <f>SUM(TOTAL_PEF_C!O392:O403)</f>
        <v>1751919</v>
      </c>
      <c r="BG403" s="14">
        <f>[6]TOTAL_PEF!$BF403</f>
        <v>1942295</v>
      </c>
      <c r="BK403" s="15">
        <f>SUM('Billing Mo'!AH392:AH403)</f>
        <v>1726001</v>
      </c>
      <c r="BL403" s="14">
        <f>[6]TOTAL_PEF!$BK403</f>
        <v>1550000</v>
      </c>
      <c r="BM403" s="14"/>
      <c r="BP403" s="14">
        <f t="shared" si="126"/>
        <v>41856061.193236746</v>
      </c>
      <c r="BQ403" s="14">
        <f>[6]TOTAL_PEF!$BP403</f>
        <v>42565396.871914387</v>
      </c>
      <c r="BR403" s="14"/>
      <c r="BU403" s="14">
        <f t="shared" si="135"/>
        <v>130072.63097276601</v>
      </c>
      <c r="BV403" s="14">
        <f>[6]TOTAL_PEF!$BU403</f>
        <v>118286.46586289663</v>
      </c>
      <c r="BZ403" s="15">
        <f t="shared" ref="BZ403:BZ466" si="139">AVERAGE(G392:G403)</f>
        <v>1700815.842106987</v>
      </c>
      <c r="CA403" s="15">
        <f>AVERAGE([6]TOTAL_PEF!$G392:$G403)</f>
        <v>1720496.0833333333</v>
      </c>
    </row>
    <row r="404" spans="1:79">
      <c r="A404" s="2">
        <f t="shared" si="133"/>
        <v>2024</v>
      </c>
      <c r="B404" s="2">
        <f t="shared" si="134"/>
        <v>6</v>
      </c>
      <c r="C404" s="7">
        <f t="shared" si="131"/>
        <v>1219</v>
      </c>
      <c r="D404" s="7">
        <f t="shared" si="131"/>
        <v>6600</v>
      </c>
      <c r="E404" s="7">
        <f t="shared" si="130"/>
        <v>11573</v>
      </c>
      <c r="G404" s="30">
        <f>'Billing Mo'!Y404</f>
        <v>1710699.9115313899</v>
      </c>
      <c r="H404" s="30">
        <f>'Billing Mo'!Z404</f>
        <v>189755</v>
      </c>
      <c r="I404" s="30">
        <f>'Billing Mo'!AC404</f>
        <v>25405</v>
      </c>
      <c r="J404" s="163">
        <f t="shared" si="132"/>
        <v>3926779.7765197847</v>
      </c>
      <c r="K404" s="28">
        <f>'Cal Mo'!AE404+'Cal Mo'!AD404+'Billing Mo'!BM404-'Billing Mo'!BU404</f>
        <v>2085529.2876418019</v>
      </c>
      <c r="L404" s="28">
        <f>'Cal Mo'!AF404+'Billing Mo'!BQ404-'Billing Mo'!BY404</f>
        <v>1252343.7164252775</v>
      </c>
      <c r="M404" s="31">
        <f t="shared" si="136"/>
        <v>293116</v>
      </c>
      <c r="N404" s="28">
        <f>'Cal Mo'!AH404</f>
        <v>153144</v>
      </c>
      <c r="O404" s="28">
        <f>'Cal Mo'!AI404</f>
        <v>139972</v>
      </c>
      <c r="P404" s="28">
        <f>'Cal Mo'!AJ404</f>
        <v>1770.7250365116099</v>
      </c>
      <c r="Q404" s="28">
        <f>'Cal Mo'!AK404</f>
        <v>294020.04741619399</v>
      </c>
      <c r="U404" s="145"/>
      <c r="AC404" s="7"/>
      <c r="AG404" s="15">
        <f t="shared" si="127"/>
        <v>21482797.379095566</v>
      </c>
      <c r="AH404" s="14">
        <f>[6]TOTAL_PEF!$AG404</f>
        <v>22217060.94010732</v>
      </c>
      <c r="AL404" s="25">
        <f t="shared" si="128"/>
        <v>13610670.442880489</v>
      </c>
      <c r="AM404" s="14">
        <f>[6]TOTAL_PEF!$AL404</f>
        <v>13315443.904436193</v>
      </c>
      <c r="AN404" s="15"/>
      <c r="AQ404" s="25">
        <f t="shared" si="129"/>
        <v>3306657.595866058</v>
      </c>
      <c r="AR404" s="14">
        <f>[6]TOTAL_PEF!$AQ404</f>
        <v>3555063</v>
      </c>
      <c r="AV404" s="14">
        <f t="shared" si="137"/>
        <v>12619.580789556716</v>
      </c>
      <c r="AW404" s="14">
        <f>[6]TOTAL_PEF!$AV404</f>
        <v>12899.030363386129</v>
      </c>
      <c r="BA404" s="14">
        <f t="shared" si="138"/>
        <v>72054.064053386668</v>
      </c>
      <c r="BB404" s="14">
        <f>[6]TOTAL_PEF!$BA404</f>
        <v>66777.496363357393</v>
      </c>
      <c r="BF404" s="15">
        <f>SUM(TOTAL_PEF_C!O393:O404)</f>
        <v>1748248</v>
      </c>
      <c r="BG404" s="14">
        <f>[6]TOTAL_PEF!$BF404</f>
        <v>1940280</v>
      </c>
      <c r="BK404" s="15">
        <f>SUM('Billing Mo'!AH393:AH404)</f>
        <v>1726001</v>
      </c>
      <c r="BL404" s="14">
        <f>[6]TOTAL_PEF!$BK404</f>
        <v>1550000</v>
      </c>
      <c r="BM404" s="14"/>
      <c r="BP404" s="14">
        <f t="shared" si="126"/>
        <v>41895725.542129204</v>
      </c>
      <c r="BQ404" s="14">
        <f>[6]TOTAL_PEF!$BP404</f>
        <v>42601823.98383797</v>
      </c>
      <c r="BR404" s="14"/>
      <c r="BU404" s="14">
        <f t="shared" si="135"/>
        <v>130084.78203983429</v>
      </c>
      <c r="BV404" s="14">
        <f>[6]TOTAL_PEF!$BU404</f>
        <v>118183.988098701</v>
      </c>
      <c r="BZ404" s="15">
        <f t="shared" si="139"/>
        <v>1702338.4324203201</v>
      </c>
      <c r="CA404" s="15">
        <f>AVERAGE([6]TOTAL_PEF!$G393:$G404)</f>
        <v>1722382.25</v>
      </c>
    </row>
    <row r="405" spans="1:79">
      <c r="A405" s="2">
        <f t="shared" si="133"/>
        <v>2024</v>
      </c>
      <c r="B405" s="2">
        <f t="shared" si="134"/>
        <v>7</v>
      </c>
      <c r="C405" s="7">
        <f t="shared" si="131"/>
        <v>1295</v>
      </c>
      <c r="D405" s="7">
        <f t="shared" si="131"/>
        <v>6927</v>
      </c>
      <c r="E405" s="7">
        <f t="shared" si="130"/>
        <v>11400</v>
      </c>
      <c r="G405" s="30">
        <f>'Billing Mo'!Y405</f>
        <v>1712220.18046067</v>
      </c>
      <c r="H405" s="30">
        <f>'Billing Mo'!Z405</f>
        <v>189911</v>
      </c>
      <c r="I405" s="30">
        <f>'Billing Mo'!AC405</f>
        <v>25381</v>
      </c>
      <c r="J405" s="163">
        <f t="shared" si="132"/>
        <v>4121671.0346645406</v>
      </c>
      <c r="K405" s="28">
        <f>'Cal Mo'!AE405+'Cal Mo'!AD405+'Billing Mo'!BM405-'Billing Mo'!BU405</f>
        <v>2217945.5727875074</v>
      </c>
      <c r="L405" s="28">
        <f>'Cal Mo'!AF405+'Billing Mo'!BQ405-'Billing Mo'!BY405</f>
        <v>1315428.5258453763</v>
      </c>
      <c r="M405" s="31">
        <f t="shared" si="136"/>
        <v>297176</v>
      </c>
      <c r="N405" s="28">
        <f>'Cal Mo'!AH405</f>
        <v>148775</v>
      </c>
      <c r="O405" s="28">
        <f>'Cal Mo'!AI405</f>
        <v>148401</v>
      </c>
      <c r="P405" s="28">
        <f>'Cal Mo'!AJ405</f>
        <v>1773.85349544685</v>
      </c>
      <c r="Q405" s="28">
        <f>'Cal Mo'!AK405</f>
        <v>289347.08253621001</v>
      </c>
      <c r="U405" s="145"/>
      <c r="AC405" s="7"/>
      <c r="AG405" s="15">
        <f t="shared" si="127"/>
        <v>21506611.714901891</v>
      </c>
      <c r="AH405" s="14">
        <f>[6]TOTAL_PEF!$AG405</f>
        <v>22244050.753531836</v>
      </c>
      <c r="AL405" s="25">
        <f t="shared" si="128"/>
        <v>13631414.884642681</v>
      </c>
      <c r="AM405" s="14">
        <f>[6]TOTAL_PEF!$AL405</f>
        <v>13326977.035683611</v>
      </c>
      <c r="AN405" s="15"/>
      <c r="AQ405" s="25">
        <f t="shared" si="129"/>
        <v>3307604.350455503</v>
      </c>
      <c r="AR405" s="14">
        <f>[6]TOTAL_PEF!$AQ405</f>
        <v>3557737</v>
      </c>
      <c r="AV405" s="14">
        <f t="shared" si="137"/>
        <v>12622.29766932362</v>
      </c>
      <c r="AW405" s="14">
        <f>[6]TOTAL_PEF!$AV405</f>
        <v>12900.585569797617</v>
      </c>
      <c r="BA405" s="14">
        <f t="shared" si="138"/>
        <v>72104.113693560314</v>
      </c>
      <c r="BB405" s="14">
        <f>[6]TOTAL_PEF!$BA405</f>
        <v>66745.599441491635</v>
      </c>
      <c r="BF405" s="15">
        <f>SUM(TOTAL_PEF_C!O394:O405)</f>
        <v>1744593</v>
      </c>
      <c r="BG405" s="14">
        <f>[6]TOTAL_PEF!$BF405</f>
        <v>1938255</v>
      </c>
      <c r="BK405" s="15">
        <f>SUM('Billing Mo'!AH394:AH405)</f>
        <v>1726001</v>
      </c>
      <c r="BL405" s="14">
        <f>[6]TOTAL_PEF!$BK405</f>
        <v>1550000</v>
      </c>
      <c r="BM405" s="14"/>
      <c r="BP405" s="14">
        <f t="shared" si="126"/>
        <v>41937549.965900682</v>
      </c>
      <c r="BQ405" s="14">
        <f>[6]TOTAL_PEF!$BP405</f>
        <v>42640995.928509906</v>
      </c>
      <c r="BR405" s="14"/>
      <c r="BU405" s="14">
        <f t="shared" si="135"/>
        <v>130096.86389414938</v>
      </c>
      <c r="BV405" s="14">
        <f>[6]TOTAL_PEF!$BU405</f>
        <v>118082.16798690092</v>
      </c>
      <c r="BZ405" s="15">
        <f t="shared" si="139"/>
        <v>1703858.7013496051</v>
      </c>
      <c r="CA405" s="15">
        <f>AVERAGE([6]TOTAL_PEF!$G394:$G405)</f>
        <v>1724266.75</v>
      </c>
    </row>
    <row r="406" spans="1:79">
      <c r="A406" s="2">
        <f t="shared" si="133"/>
        <v>2024</v>
      </c>
      <c r="B406" s="2">
        <f t="shared" si="134"/>
        <v>8</v>
      </c>
      <c r="C406" s="7">
        <f t="shared" si="131"/>
        <v>1302</v>
      </c>
      <c r="D406" s="7">
        <f t="shared" si="131"/>
        <v>6943</v>
      </c>
      <c r="E406" s="7">
        <f t="shared" si="130"/>
        <v>11918</v>
      </c>
      <c r="G406" s="30">
        <f>'Billing Mo'!Y406</f>
        <v>1713667.7370612801</v>
      </c>
      <c r="H406" s="30">
        <f>'Billing Mo'!Z406</f>
        <v>190064</v>
      </c>
      <c r="I406" s="30">
        <f>'Billing Mo'!AC406</f>
        <v>25440</v>
      </c>
      <c r="J406" s="163">
        <f t="shared" si="132"/>
        <v>4162171.7990885652</v>
      </c>
      <c r="K406" s="28">
        <f>'Cal Mo'!AE406+'Cal Mo'!AD406+'Billing Mo'!BM406-'Billing Mo'!BU406</f>
        <v>2230460.2643726827</v>
      </c>
      <c r="L406" s="28">
        <f>'Cal Mo'!AF406+'Billing Mo'!BQ406-'Billing Mo'!BY406</f>
        <v>1319533.8583082573</v>
      </c>
      <c r="M406" s="31">
        <f t="shared" si="136"/>
        <v>307223</v>
      </c>
      <c r="N406" s="28">
        <f>'Cal Mo'!AH406</f>
        <v>155490</v>
      </c>
      <c r="O406" s="28">
        <f>'Cal Mo'!AI406</f>
        <v>151733</v>
      </c>
      <c r="P406" s="28">
        <f>'Cal Mo'!AJ406</f>
        <v>1762.18699906955</v>
      </c>
      <c r="Q406" s="28">
        <f>'Cal Mo'!AK406</f>
        <v>303192.48940855602</v>
      </c>
      <c r="U406" s="145"/>
      <c r="AG406" s="15">
        <f t="shared" si="127"/>
        <v>21530475.149708729</v>
      </c>
      <c r="AH406" s="14">
        <f>[6]TOTAL_PEF!$AG406</f>
        <v>22271944.169508625</v>
      </c>
      <c r="AL406" s="25">
        <f t="shared" si="128"/>
        <v>13652249.361764425</v>
      </c>
      <c r="AM406" s="14">
        <f>[6]TOTAL_PEF!$AL406</f>
        <v>13338346.908825275</v>
      </c>
      <c r="AN406" s="15"/>
      <c r="AQ406" s="25">
        <f t="shared" si="129"/>
        <v>3308556.6386462124</v>
      </c>
      <c r="AR406" s="14">
        <f>[6]TOTAL_PEF!$AQ406</f>
        <v>3560408</v>
      </c>
      <c r="AV406" s="14">
        <f t="shared" si="137"/>
        <v>12625.083353831858</v>
      </c>
      <c r="AW406" s="14">
        <f>[6]TOTAL_PEF!$AV406</f>
        <v>12902.671447993434</v>
      </c>
      <c r="BA406" s="14">
        <f t="shared" si="138"/>
        <v>72154.747022641808</v>
      </c>
      <c r="BB406" s="14">
        <f>[6]TOTAL_PEF!$BA406</f>
        <v>66713.054924596028</v>
      </c>
      <c r="BF406" s="15">
        <f>SUM(TOTAL_PEF_C!O395:O406)</f>
        <v>1740954</v>
      </c>
      <c r="BG406" s="14">
        <f>[6]TOTAL_PEF!$BF406</f>
        <v>1936211</v>
      </c>
      <c r="BK406" s="15">
        <f>SUM('Billing Mo'!AH395:AH406)</f>
        <v>1726001</v>
      </c>
      <c r="BL406" s="14">
        <f>[6]TOTAL_PEF!$BK406</f>
        <v>1550000</v>
      </c>
      <c r="BM406" s="14"/>
      <c r="BP406" s="14">
        <f t="shared" si="126"/>
        <v>41979535.057633497</v>
      </c>
      <c r="BQ406" s="14">
        <f>[6]TOTAL_PEF!$BP406</f>
        <v>42680886.217628352</v>
      </c>
      <c r="BR406" s="14"/>
      <c r="BU406" s="14">
        <f t="shared" si="135"/>
        <v>130109.585066114</v>
      </c>
      <c r="BV406" s="14">
        <f>[6]TOTAL_PEF!$BU406</f>
        <v>117980.57630441686</v>
      </c>
      <c r="BZ406" s="15">
        <f t="shared" si="139"/>
        <v>1705372.9109181669</v>
      </c>
      <c r="CA406" s="15">
        <f>AVERAGE([6]TOTAL_PEF!$G395:$G406)</f>
        <v>1726149.8333333333</v>
      </c>
    </row>
    <row r="407" spans="1:79">
      <c r="A407" s="2">
        <f t="shared" si="133"/>
        <v>2024</v>
      </c>
      <c r="B407" s="2">
        <f t="shared" si="134"/>
        <v>9</v>
      </c>
      <c r="C407" s="7">
        <f t="shared" si="131"/>
        <v>1196</v>
      </c>
      <c r="D407" s="7">
        <f t="shared" si="131"/>
        <v>6554</v>
      </c>
      <c r="E407" s="7">
        <f t="shared" si="130"/>
        <v>11983</v>
      </c>
      <c r="G407" s="30">
        <f>'Billing Mo'!Y407</f>
        <v>1715115.2936618901</v>
      </c>
      <c r="H407" s="30">
        <f>'Billing Mo'!Z407</f>
        <v>190215</v>
      </c>
      <c r="I407" s="30">
        <f>'Billing Mo'!AC407</f>
        <v>25450</v>
      </c>
      <c r="J407" s="163">
        <f t="shared" si="132"/>
        <v>3899141.0346599161</v>
      </c>
      <c r="K407" s="28">
        <f>'Cal Mo'!AE407+'Cal Mo'!AD407+'Billing Mo'!BM407-'Billing Mo'!BU407</f>
        <v>2051719.1061964429</v>
      </c>
      <c r="L407" s="28">
        <f>'Cal Mo'!AF407+'Billing Mo'!BQ407-'Billing Mo'!BY407</f>
        <v>1246637.5945616215</v>
      </c>
      <c r="M407" s="31">
        <f t="shared" si="136"/>
        <v>294053</v>
      </c>
      <c r="N407" s="28">
        <f>'Cal Mo'!AH407</f>
        <v>151420</v>
      </c>
      <c r="O407" s="28">
        <f>'Cal Mo'!AI407</f>
        <v>142633</v>
      </c>
      <c r="P407" s="28">
        <f>'Cal Mo'!AJ407</f>
        <v>1760.7425546251</v>
      </c>
      <c r="Q407" s="28">
        <f>'Cal Mo'!AK407</f>
        <v>304970.59134722699</v>
      </c>
      <c r="U407" s="145"/>
      <c r="AG407" s="15">
        <f t="shared" si="127"/>
        <v>21552362.996316295</v>
      </c>
      <c r="AH407" s="14">
        <f>[6]TOTAL_PEF!$AG407</f>
        <v>22299670.696805671</v>
      </c>
      <c r="AL407" s="25">
        <f t="shared" si="128"/>
        <v>13672232.826645518</v>
      </c>
      <c r="AM407" s="14">
        <f>[6]TOTAL_PEF!$AL407</f>
        <v>13349806.118089022</v>
      </c>
      <c r="AN407" s="15"/>
      <c r="AQ407" s="25">
        <f t="shared" si="129"/>
        <v>3309521.5445504622</v>
      </c>
      <c r="AR407" s="14">
        <f>[6]TOTAL_PEF!$AQ407</f>
        <v>3563078</v>
      </c>
      <c r="AV407" s="14">
        <f t="shared" si="137"/>
        <v>12626.751498489588</v>
      </c>
      <c r="AW407" s="14">
        <f>[6]TOTAL_PEF!$AV407</f>
        <v>12904.668649253694</v>
      </c>
      <c r="BA407" s="14">
        <f t="shared" si="138"/>
        <v>72200.99346835856</v>
      </c>
      <c r="BB407" s="14">
        <f>[6]TOTAL_PEF!$BA407</f>
        <v>66681.126976141066</v>
      </c>
      <c r="BF407" s="15">
        <f>SUM(TOTAL_PEF_C!O396:O407)</f>
        <v>1737340</v>
      </c>
      <c r="BG407" s="14">
        <f>[6]TOTAL_PEF!$BF407</f>
        <v>1934189</v>
      </c>
      <c r="BK407" s="15">
        <f>SUM('Billing Mo'!AH396:AH407)</f>
        <v>1726001</v>
      </c>
      <c r="BL407" s="14">
        <f>[6]TOTAL_PEF!$BK407</f>
        <v>1550000</v>
      </c>
      <c r="BM407" s="14"/>
      <c r="BP407" s="14">
        <f t="shared" si="126"/>
        <v>42018731.166639924</v>
      </c>
      <c r="BQ407" s="14">
        <f>[6]TOTAL_PEF!$BP407</f>
        <v>42720719.954189152</v>
      </c>
      <c r="BR407" s="14"/>
      <c r="BU407" s="14">
        <f t="shared" si="135"/>
        <v>130123.22384825132</v>
      </c>
      <c r="BV407" s="14">
        <f>[6]TOTAL_PEF!$BU407</f>
        <v>117879.27811688419</v>
      </c>
      <c r="BZ407" s="15">
        <f t="shared" si="139"/>
        <v>1706881.0611260061</v>
      </c>
      <c r="CA407" s="15">
        <f>AVERAGE([6]TOTAL_PEF!$G396:$G407)</f>
        <v>1728031.25</v>
      </c>
    </row>
    <row r="408" spans="1:79">
      <c r="A408" s="2">
        <f t="shared" si="133"/>
        <v>2024</v>
      </c>
      <c r="B408" s="2">
        <f t="shared" si="134"/>
        <v>10</v>
      </c>
      <c r="C408" s="7">
        <f t="shared" si="131"/>
        <v>1024</v>
      </c>
      <c r="D408" s="7">
        <f t="shared" si="131"/>
        <v>6218</v>
      </c>
      <c r="E408" s="7">
        <f t="shared" si="130"/>
        <v>11209</v>
      </c>
      <c r="G408" s="30">
        <f>'Billing Mo'!Y408</f>
        <v>1716562.8502625001</v>
      </c>
      <c r="H408" s="30">
        <f>'Billing Mo'!Z408</f>
        <v>190362</v>
      </c>
      <c r="I408" s="30">
        <f>'Billing Mo'!AC408</f>
        <v>25476</v>
      </c>
      <c r="J408" s="163">
        <f t="shared" si="132"/>
        <v>3523689.9572190531</v>
      </c>
      <c r="K408" s="28">
        <f>'Cal Mo'!AE408+'Cal Mo'!AD408+'Billing Mo'!BM408-'Billing Mo'!BU408</f>
        <v>1757509.847321623</v>
      </c>
      <c r="L408" s="28">
        <f>'Cal Mo'!AF408+'Billing Mo'!BQ408-'Billing Mo'!BY408</f>
        <v>1183758.0125923567</v>
      </c>
      <c r="M408" s="31">
        <f t="shared" si="136"/>
        <v>295096</v>
      </c>
      <c r="N408" s="28">
        <f>'Cal Mo'!AH408</f>
        <v>143927</v>
      </c>
      <c r="O408" s="28">
        <f>'Cal Mo'!AI408</f>
        <v>151169</v>
      </c>
      <c r="P408" s="28">
        <f>'Cal Mo'!AJ408</f>
        <v>1758.57588795844</v>
      </c>
      <c r="Q408" s="28">
        <f>'Cal Mo'!AK408</f>
        <v>285567.521417115</v>
      </c>
      <c r="U408" s="145"/>
      <c r="AG408" s="15">
        <f t="shared" si="127"/>
        <v>21570999.018944029</v>
      </c>
      <c r="AH408" s="14">
        <f>[6]TOTAL_PEF!$AG408</f>
        <v>22323067.581067346</v>
      </c>
      <c r="AL408" s="25">
        <f t="shared" si="128"/>
        <v>13691986.163224012</v>
      </c>
      <c r="AM408" s="14">
        <f>[6]TOTAL_PEF!$AL408</f>
        <v>13361403.418393489</v>
      </c>
      <c r="AN408" s="15"/>
      <c r="AQ408" s="25">
        <f t="shared" si="129"/>
        <v>3310500.0029682163</v>
      </c>
      <c r="AR408" s="14">
        <f>[6]TOTAL_PEF!$AQ408</f>
        <v>3565748</v>
      </c>
      <c r="AV408" s="14">
        <f t="shared" si="137"/>
        <v>12626.558037657003</v>
      </c>
      <c r="AW408" s="14">
        <f>[6]TOTAL_PEF!$AV408</f>
        <v>12904.168642015571</v>
      </c>
      <c r="BA408" s="14">
        <f t="shared" si="138"/>
        <v>72246.26738176409</v>
      </c>
      <c r="BB408" s="14">
        <f>[6]TOTAL_PEF!$BA408</f>
        <v>66650.056209593851</v>
      </c>
      <c r="BF408" s="15">
        <f>SUM(TOTAL_PEF_C!O397:O408)</f>
        <v>1733752</v>
      </c>
      <c r="BG408" s="14">
        <f>[6]TOTAL_PEF!$BF408</f>
        <v>1932176</v>
      </c>
      <c r="BK408" s="15">
        <f>SUM('Billing Mo'!AH397:AH408)</f>
        <v>1726001</v>
      </c>
      <c r="BL408" s="14">
        <f>[6]TOTAL_PEF!$BK408</f>
        <v>1550000</v>
      </c>
      <c r="BM408" s="14"/>
      <c r="BP408" s="14">
        <f t="shared" si="126"/>
        <v>42054484.875877425</v>
      </c>
      <c r="BQ408" s="14">
        <f>[6]TOTAL_PEF!$BP408</f>
        <v>42756371.138755299</v>
      </c>
      <c r="BR408" s="14"/>
      <c r="BU408" s="14">
        <f t="shared" si="135"/>
        <v>130137.81660814382</v>
      </c>
      <c r="BV408" s="14">
        <f>[6]TOTAL_PEF!$BU408</f>
        <v>117778.62923203963</v>
      </c>
      <c r="BZ408" s="15">
        <f t="shared" si="139"/>
        <v>1708383.1519731218</v>
      </c>
      <c r="CA408" s="15">
        <f>AVERAGE([6]TOTAL_PEF!$G397:$G408)</f>
        <v>1729911.3333333333</v>
      </c>
    </row>
    <row r="409" spans="1:79">
      <c r="A409" s="2">
        <f t="shared" si="133"/>
        <v>2024</v>
      </c>
      <c r="B409" s="2">
        <f t="shared" si="134"/>
        <v>11</v>
      </c>
      <c r="C409" s="7">
        <f t="shared" si="131"/>
        <v>807</v>
      </c>
      <c r="D409" s="7">
        <f t="shared" si="131"/>
        <v>5391</v>
      </c>
      <c r="E409" s="7">
        <f t="shared" si="130"/>
        <v>10400</v>
      </c>
      <c r="G409" s="30">
        <f>'Billing Mo'!Y409</f>
        <v>1718010.4068631099</v>
      </c>
      <c r="H409" s="30">
        <f>'Billing Mo'!Z409</f>
        <v>190510</v>
      </c>
      <c r="I409" s="30">
        <f>'Billing Mo'!AC409</f>
        <v>25515</v>
      </c>
      <c r="J409" s="163">
        <f t="shared" si="132"/>
        <v>2960904.0504380735</v>
      </c>
      <c r="K409" s="28">
        <f>'Cal Mo'!AE409+'Cal Mo'!AD409+'Billing Mo'!BM409-'Billing Mo'!BU409</f>
        <v>1386067.2374641923</v>
      </c>
      <c r="L409" s="28">
        <f>'Cal Mo'!AF409+'Billing Mo'!BQ409-'Billing Mo'!BY409</f>
        <v>1027126.328680986</v>
      </c>
      <c r="M409" s="31">
        <f t="shared" si="136"/>
        <v>280588</v>
      </c>
      <c r="N409" s="28">
        <f>'Cal Mo'!AH409</f>
        <v>147080</v>
      </c>
      <c r="O409" s="28">
        <f>'Cal Mo'!AI409</f>
        <v>133508</v>
      </c>
      <c r="P409" s="28">
        <f>'Cal Mo'!AJ409</f>
        <v>1755.2418734676501</v>
      </c>
      <c r="Q409" s="28">
        <f>'Cal Mo'!AK409</f>
        <v>265367.24241942703</v>
      </c>
      <c r="U409" s="145"/>
      <c r="AG409" s="15">
        <f t="shared" si="127"/>
        <v>21585308.40310201</v>
      </c>
      <c r="AH409" s="14">
        <f>[6]TOTAL_PEF!$AG409</f>
        <v>22339862.445498016</v>
      </c>
      <c r="AL409" s="25">
        <f t="shared" si="128"/>
        <v>13710197.724500442</v>
      </c>
      <c r="AM409" s="14">
        <f>[6]TOTAL_PEF!$AL409</f>
        <v>13372981.99114579</v>
      </c>
      <c r="AN409" s="15"/>
      <c r="AQ409" s="25">
        <f t="shared" si="129"/>
        <v>3311484.8466302073</v>
      </c>
      <c r="AR409" s="14">
        <f>[6]TOTAL_PEF!$AQ409</f>
        <v>3568422</v>
      </c>
      <c r="AV409" s="14">
        <f t="shared" si="137"/>
        <v>12623.879284517348</v>
      </c>
      <c r="AW409" s="14">
        <f>[6]TOTAL_PEF!$AV409</f>
        <v>12899.868644862869</v>
      </c>
      <c r="BA409" s="14">
        <f t="shared" si="138"/>
        <v>72283.592886506594</v>
      </c>
      <c r="BB409" s="14">
        <f>[6]TOTAL_PEF!$BA409</f>
        <v>66619.05787423224</v>
      </c>
      <c r="BF409" s="15">
        <f>SUM(TOTAL_PEF_C!O398:O409)</f>
        <v>1730189</v>
      </c>
      <c r="BG409" s="14">
        <f>[6]TOTAL_PEF!$BF409</f>
        <v>1930152</v>
      </c>
      <c r="BK409" s="15">
        <f>SUM('Billing Mo'!AH398:AH409)</f>
        <v>1726001</v>
      </c>
      <c r="BL409" s="14">
        <f>[6]TOTAL_PEF!$BK409</f>
        <v>1550000</v>
      </c>
      <c r="BM409" s="14"/>
      <c r="BP409" s="14">
        <f t="shared" si="126"/>
        <v>42084401.556587353</v>
      </c>
      <c r="BQ409" s="14">
        <f>[6]TOTAL_PEF!$BP409</f>
        <v>42785394.575938269</v>
      </c>
      <c r="BR409" s="14"/>
      <c r="BU409" s="14">
        <f t="shared" si="135"/>
        <v>130152.2286912743</v>
      </c>
      <c r="BV409" s="14">
        <f>[6]TOTAL_PEF!$BU409</f>
        <v>117678.43421768595</v>
      </c>
      <c r="BZ409" s="15">
        <f t="shared" si="139"/>
        <v>1709879.183459515</v>
      </c>
      <c r="CA409" s="15">
        <f>AVERAGE([6]TOTAL_PEF!$G398:$G409)</f>
        <v>1731789.9166666667</v>
      </c>
    </row>
    <row r="410" spans="1:79">
      <c r="A410" s="2">
        <f t="shared" si="133"/>
        <v>2024</v>
      </c>
      <c r="B410" s="2">
        <f t="shared" si="134"/>
        <v>12</v>
      </c>
      <c r="C410" s="7">
        <f t="shared" si="131"/>
        <v>963</v>
      </c>
      <c r="D410" s="7">
        <f t="shared" si="131"/>
        <v>5449</v>
      </c>
      <c r="E410" s="7">
        <f t="shared" si="130"/>
        <v>10047</v>
      </c>
      <c r="G410" s="30">
        <f>'Billing Mo'!Y410</f>
        <v>1719457.9634637199</v>
      </c>
      <c r="H410" s="30">
        <f>'Billing Mo'!Z410</f>
        <v>190657</v>
      </c>
      <c r="I410" s="30">
        <f>'Billing Mo'!AC410</f>
        <v>25467</v>
      </c>
      <c r="J410" s="163">
        <f t="shared" si="132"/>
        <v>3216530.8449536073</v>
      </c>
      <c r="K410" s="28">
        <f>'Cal Mo'!AE410+'Cal Mo'!AD410+'Billing Mo'!BM410-'Billing Mo'!BU410</f>
        <v>1656168.3836895691</v>
      </c>
      <c r="L410" s="28">
        <f>'Cal Mo'!AF410+'Billing Mo'!BQ410-'Billing Mo'!BY410</f>
        <v>1038861.2751573792</v>
      </c>
      <c r="M410" s="31">
        <f t="shared" si="136"/>
        <v>263874</v>
      </c>
      <c r="N410" s="28">
        <f>'Cal Mo'!AH410</f>
        <v>133330</v>
      </c>
      <c r="O410" s="28">
        <f>'Cal Mo'!AI410</f>
        <v>130544</v>
      </c>
      <c r="P410" s="28">
        <f>'Cal Mo'!AJ410</f>
        <v>1766.90251866313</v>
      </c>
      <c r="Q410" s="28">
        <f>'Cal Mo'!AK410</f>
        <v>255860.283587996</v>
      </c>
      <c r="U410" s="145"/>
      <c r="AG410" s="15">
        <f t="shared" si="127"/>
        <v>21600856.280874271</v>
      </c>
      <c r="AH410" s="14">
        <f>[6]TOTAL_PEF!$AG410</f>
        <v>22355078.861358874</v>
      </c>
      <c r="AL410" s="25">
        <f t="shared" si="128"/>
        <v>13728665.302647121</v>
      </c>
      <c r="AM410" s="14">
        <f>[6]TOTAL_PEF!$AL410</f>
        <v>13384282.980647121</v>
      </c>
      <c r="AN410" s="15"/>
      <c r="AQ410" s="25">
        <f t="shared" si="129"/>
        <v>3312463.5905751307</v>
      </c>
      <c r="AR410" s="14">
        <f>[6]TOTAL_PEF!$AQ410</f>
        <v>3571101</v>
      </c>
      <c r="AV410" s="14">
        <f t="shared" si="137"/>
        <v>12621.97358785988</v>
      </c>
      <c r="AW410" s="14">
        <f>[6]TOTAL_PEF!$AV410</f>
        <v>12894.678036094805</v>
      </c>
      <c r="BA410" s="14">
        <f t="shared" si="138"/>
        <v>72322.523980024402</v>
      </c>
      <c r="BB410" s="14">
        <f>[6]TOTAL_PEF!$BA410</f>
        <v>66586.816152071449</v>
      </c>
      <c r="BF410" s="15">
        <f>SUM(TOTAL_PEF_C!O399:O410)</f>
        <v>1726637</v>
      </c>
      <c r="BG410" s="14">
        <f>[6]TOTAL_PEF!$BF410</f>
        <v>1928109</v>
      </c>
      <c r="BK410" s="15">
        <f>SUM('Billing Mo'!AH399:AH410)</f>
        <v>1726001</v>
      </c>
      <c r="BL410" s="14">
        <f>[6]TOTAL_PEF!$BK410</f>
        <v>1550000</v>
      </c>
      <c r="BM410" s="14"/>
      <c r="BP410" s="14">
        <f t="shared" si="126"/>
        <v>42115817.648064725</v>
      </c>
      <c r="BQ410" s="14">
        <f>[6]TOTAL_PEF!$BP410</f>
        <v>42812547.981300458</v>
      </c>
      <c r="BR410" s="14"/>
      <c r="BU410" s="14">
        <f t="shared" si="135"/>
        <v>130166.82195243069</v>
      </c>
      <c r="BV410" s="14">
        <f>[6]TOTAL_PEF!$BU410</f>
        <v>117579.04643269686</v>
      </c>
      <c r="BZ410" s="15">
        <f t="shared" si="139"/>
        <v>1711369.1555851849</v>
      </c>
      <c r="CA410" s="15">
        <f>AVERAGE([6]TOTAL_PEF!$G399:$G410)</f>
        <v>1733667.0833333333</v>
      </c>
    </row>
    <row r="411" spans="1:79">
      <c r="A411" s="2">
        <f t="shared" si="133"/>
        <v>2025</v>
      </c>
      <c r="B411" s="2">
        <f t="shared" si="134"/>
        <v>1</v>
      </c>
      <c r="C411" s="7">
        <f t="shared" si="131"/>
        <v>1054</v>
      </c>
      <c r="D411" s="7">
        <f t="shared" si="131"/>
        <v>5469</v>
      </c>
      <c r="E411" s="7">
        <f t="shared" si="130"/>
        <v>9916</v>
      </c>
      <c r="G411" s="30">
        <f>'Billing Mo'!Y411</f>
        <v>1720905.5200643199</v>
      </c>
      <c r="H411" s="30">
        <f>'Billing Mo'!Z411</f>
        <v>190805</v>
      </c>
      <c r="I411" s="30">
        <f>'Billing Mo'!AC411</f>
        <v>25510</v>
      </c>
      <c r="J411" s="163">
        <f t="shared" si="132"/>
        <v>3382933.5342446747</v>
      </c>
      <c r="K411" s="28">
        <f>'Cal Mo'!AE411+'Cal Mo'!AD411+'Billing Mo'!BM411-'Billing Mo'!BU411</f>
        <v>1813223.8584432066</v>
      </c>
      <c r="L411" s="28">
        <f>'Cal Mo'!AF411+'Billing Mo'!BQ411-'Billing Mo'!BY411</f>
        <v>1043470.1752028747</v>
      </c>
      <c r="M411" s="31">
        <f t="shared" si="136"/>
        <v>271534</v>
      </c>
      <c r="N411" s="28">
        <f>'Cal Mo'!AH411</f>
        <v>132420</v>
      </c>
      <c r="O411" s="28">
        <f>'Cal Mo'!AI411</f>
        <v>139114</v>
      </c>
      <c r="P411" s="28">
        <f>'Cal Mo'!AJ411</f>
        <v>1744.1749561271799</v>
      </c>
      <c r="Q411" s="28">
        <f>'Cal Mo'!AK411</f>
        <v>252961.32564246599</v>
      </c>
      <c r="U411" s="145"/>
      <c r="AG411" s="15">
        <f t="shared" si="127"/>
        <v>21617595.021497488</v>
      </c>
      <c r="AH411" s="14">
        <f>[6]TOTAL_PEF!$AG411</f>
        <v>22374895.858215012</v>
      </c>
      <c r="AL411" s="25">
        <f t="shared" si="128"/>
        <v>13748186.502307257</v>
      </c>
      <c r="AM411" s="14">
        <f>[6]TOTAL_PEF!$AL411</f>
        <v>13395453.921123037</v>
      </c>
      <c r="AN411" s="15"/>
      <c r="AQ411" s="25">
        <f t="shared" si="129"/>
        <v>3313434.5512350616</v>
      </c>
      <c r="AR411" s="14">
        <f>[6]TOTAL_PEF!$AQ411</f>
        <v>3573782</v>
      </c>
      <c r="AV411" s="14">
        <f t="shared" si="137"/>
        <v>12620.81110221565</v>
      </c>
      <c r="AW411" s="14">
        <f>[6]TOTAL_PEF!$AV411</f>
        <v>12892.159979273543</v>
      </c>
      <c r="BA411" s="14">
        <f t="shared" si="138"/>
        <v>72367.192207037428</v>
      </c>
      <c r="BB411" s="14">
        <f>[6]TOTAL_PEF!$BA411</f>
        <v>66554.096475524973</v>
      </c>
      <c r="BF411" s="15">
        <f>SUM(TOTAL_PEF_C!O400:O411)</f>
        <v>1723096</v>
      </c>
      <c r="BG411" s="14">
        <f>[6]TOTAL_PEF!$BF411</f>
        <v>1926133</v>
      </c>
      <c r="BK411" s="15">
        <f>SUM('Billing Mo'!AH400:AH411)</f>
        <v>1726001</v>
      </c>
      <c r="BL411" s="14">
        <f>[6]TOTAL_PEF!$BK411</f>
        <v>1541847</v>
      </c>
      <c r="BM411" s="14"/>
      <c r="BP411" s="14">
        <f t="shared" si="126"/>
        <v>42149481.440621525</v>
      </c>
      <c r="BQ411" s="14">
        <f>[6]TOTAL_PEF!$BP411</f>
        <v>42836087.918632515</v>
      </c>
      <c r="BR411" s="14"/>
      <c r="BU411" s="14">
        <f t="shared" si="135"/>
        <v>130181.53028959509</v>
      </c>
      <c r="BV411" s="14">
        <f>[6]TOTAL_PEF!$BU411</f>
        <v>117480.04076220949</v>
      </c>
      <c r="BZ411" s="15">
        <f t="shared" si="139"/>
        <v>1712853.0683501319</v>
      </c>
      <c r="CA411" s="15">
        <f>AVERAGE([6]TOTAL_PEF!$G400:$G411)</f>
        <v>1735542.8333333333</v>
      </c>
    </row>
    <row r="412" spans="1:79">
      <c r="A412" s="2">
        <f t="shared" si="133"/>
        <v>2025</v>
      </c>
      <c r="B412" s="2">
        <f t="shared" si="134"/>
        <v>2</v>
      </c>
      <c r="C412" s="7">
        <f t="shared" si="131"/>
        <v>862</v>
      </c>
      <c r="D412" s="7">
        <f t="shared" si="131"/>
        <v>4941</v>
      </c>
      <c r="E412" s="7">
        <f t="shared" si="130"/>
        <v>9899</v>
      </c>
      <c r="G412" s="30">
        <f>'Billing Mo'!Y412</f>
        <v>1722353.07666493</v>
      </c>
      <c r="H412" s="30">
        <f>'Billing Mo'!Z412</f>
        <v>190952</v>
      </c>
      <c r="I412" s="30">
        <f>'Billing Mo'!AC412</f>
        <v>25516</v>
      </c>
      <c r="J412" s="163">
        <f t="shared" si="132"/>
        <v>2940557.0808315501</v>
      </c>
      <c r="K412" s="28">
        <f>'Cal Mo'!AE412+'Cal Mo'!AD412+'Billing Mo'!BM412-'Billing Mo'!BU412</f>
        <v>1485042.0294259025</v>
      </c>
      <c r="L412" s="28">
        <f>'Cal Mo'!AF412+'Billing Mo'!BQ412-'Billing Mo'!BY412</f>
        <v>943464.82350481104</v>
      </c>
      <c r="M412" s="31">
        <f t="shared" si="136"/>
        <v>257710</v>
      </c>
      <c r="N412" s="28">
        <f>'Cal Mo'!AH412</f>
        <v>133955</v>
      </c>
      <c r="O412" s="28">
        <f>'Cal Mo'!AI412</f>
        <v>123755</v>
      </c>
      <c r="P412" s="28">
        <f>'Cal Mo'!AJ412</f>
        <v>1745.4031998205901</v>
      </c>
      <c r="Q412" s="28">
        <f>'Cal Mo'!AK412</f>
        <v>252594.82470101601</v>
      </c>
      <c r="U412" s="145"/>
      <c r="AG412" s="15">
        <f t="shared" si="127"/>
        <v>21584043.660489146</v>
      </c>
      <c r="AH412" s="14">
        <f>[6]TOTAL_PEF!$AG412</f>
        <v>22393835.179708701</v>
      </c>
      <c r="AL412" s="25">
        <f t="shared" si="128"/>
        <v>13733374.730797479</v>
      </c>
      <c r="AM412" s="14">
        <f>[6]TOTAL_PEF!$AL412</f>
        <v>13406741.401059568</v>
      </c>
      <c r="AN412" s="15"/>
      <c r="AQ412" s="25">
        <f t="shared" si="129"/>
        <v>3314250.5248547471</v>
      </c>
      <c r="AR412" s="14">
        <f>[6]TOTAL_PEF!$AQ412</f>
        <v>3576465</v>
      </c>
      <c r="AV412" s="14">
        <f t="shared" si="137"/>
        <v>12590.360114604471</v>
      </c>
      <c r="AW412" s="14">
        <f>[6]TOTAL_PEF!$AV412</f>
        <v>12889.15209038514</v>
      </c>
      <c r="BA412" s="14">
        <f t="shared" si="138"/>
        <v>72231.498084455263</v>
      </c>
      <c r="BB412" s="14">
        <f>[6]TOTAL_PEF!$BA412</f>
        <v>66522.124153009456</v>
      </c>
      <c r="BF412" s="15">
        <f>SUM(TOTAL_PEF_C!O401:O412)</f>
        <v>1710747</v>
      </c>
      <c r="BG412" s="14">
        <f>[6]TOTAL_PEF!$BF412</f>
        <v>1924222</v>
      </c>
      <c r="BK412" s="15">
        <f>SUM('Billing Mo'!AH401:AH412)</f>
        <v>1726001</v>
      </c>
      <c r="BL412" s="14">
        <f>[6]TOTAL_PEF!$BK412</f>
        <v>1533825</v>
      </c>
      <c r="BM412" s="14"/>
      <c r="BP412" s="14">
        <f t="shared" si="126"/>
        <v>42089559.173336603</v>
      </c>
      <c r="BQ412" s="14">
        <f>[6]TOTAL_PEF!$BP412</f>
        <v>42859064.720062733</v>
      </c>
      <c r="BR412" s="14"/>
      <c r="BU412" s="14">
        <f t="shared" si="135"/>
        <v>130190.57131904873</v>
      </c>
      <c r="BV412" s="14">
        <f>[6]TOTAL_PEF!$BU412</f>
        <v>117381.41538461538</v>
      </c>
      <c r="BZ412" s="15">
        <f t="shared" si="139"/>
        <v>1714330.9217543548</v>
      </c>
      <c r="CA412" s="15">
        <f>AVERAGE([6]TOTAL_PEF!$G401:$G412)</f>
        <v>1737417.25</v>
      </c>
    </row>
    <row r="413" spans="1:79">
      <c r="A413" s="2">
        <f t="shared" si="133"/>
        <v>2025</v>
      </c>
      <c r="B413" s="2">
        <f t="shared" si="134"/>
        <v>3</v>
      </c>
      <c r="C413" s="7">
        <f t="shared" si="131"/>
        <v>864</v>
      </c>
      <c r="D413" s="7">
        <f t="shared" si="131"/>
        <v>5640</v>
      </c>
      <c r="E413" s="7">
        <f t="shared" si="130"/>
        <v>10062</v>
      </c>
      <c r="G413" s="30">
        <f>'Billing Mo'!Y413</f>
        <v>1723800.63326554</v>
      </c>
      <c r="H413" s="30">
        <f>'Billing Mo'!Z413</f>
        <v>191100</v>
      </c>
      <c r="I413" s="30">
        <f>'Billing Mo'!AC413</f>
        <v>25508</v>
      </c>
      <c r="J413" s="163">
        <f t="shared" si="132"/>
        <v>3110444.9188631736</v>
      </c>
      <c r="K413" s="28">
        <f>'Cal Mo'!AE413+'Cal Mo'!AD413+'Billing Mo'!BM413-'Billing Mo'!BU413</f>
        <v>1488584.3625984709</v>
      </c>
      <c r="L413" s="28">
        <f>'Cal Mo'!AF413+'Billing Mo'!BQ413-'Billing Mo'!BY413</f>
        <v>1077778.9285336318</v>
      </c>
      <c r="M413" s="31">
        <f t="shared" si="136"/>
        <v>285676</v>
      </c>
      <c r="N413" s="28">
        <f>'Cal Mo'!AH413</f>
        <v>135956</v>
      </c>
      <c r="O413" s="28">
        <f>'Cal Mo'!AI413</f>
        <v>149720</v>
      </c>
      <c r="P413" s="28">
        <f>'Cal Mo'!AJ413</f>
        <v>1756.5765691158899</v>
      </c>
      <c r="Q413" s="28">
        <f>'Cal Mo'!AK413</f>
        <v>256649.05116195499</v>
      </c>
      <c r="U413" s="145"/>
      <c r="AG413" s="15">
        <f t="shared" si="127"/>
        <v>21599257.881545417</v>
      </c>
      <c r="AH413" s="14">
        <f>[6]TOTAL_PEF!$AG413</f>
        <v>22411152.890742056</v>
      </c>
      <c r="AL413" s="25">
        <f t="shared" si="128"/>
        <v>13753245.187963597</v>
      </c>
      <c r="AM413" s="14">
        <f>[6]TOTAL_PEF!$AL413</f>
        <v>13418059.48480182</v>
      </c>
      <c r="AN413" s="15"/>
      <c r="AQ413" s="25">
        <f t="shared" si="129"/>
        <v>3315183.9365719841</v>
      </c>
      <c r="AR413" s="14">
        <f>[6]TOTAL_PEF!$AQ413</f>
        <v>3579148</v>
      </c>
      <c r="AV413" s="14">
        <f t="shared" si="137"/>
        <v>12588.427377270857</v>
      </c>
      <c r="AW413" s="14">
        <f>[6]TOTAL_PEF!$AV413</f>
        <v>12885.2276054581</v>
      </c>
      <c r="BA413" s="14">
        <f t="shared" si="138"/>
        <v>72278.573082699644</v>
      </c>
      <c r="BB413" s="14">
        <f>[6]TOTAL_PEF!$BA413</f>
        <v>66490.442812436231</v>
      </c>
      <c r="BF413" s="15">
        <f>SUM(TOTAL_PEF_C!O402:O413)</f>
        <v>1707242</v>
      </c>
      <c r="BG413" s="14">
        <f>[6]TOTAL_PEF!$BF413</f>
        <v>1922387</v>
      </c>
      <c r="BK413" s="15">
        <f>SUM('Billing Mo'!AH402:AH413)</f>
        <v>1726001</v>
      </c>
      <c r="BL413" s="14">
        <f>[6]TOTAL_PEF!$BK413</f>
        <v>1525634</v>
      </c>
      <c r="BM413" s="14"/>
      <c r="BP413" s="14">
        <f t="shared" ref="BP413:BP476" si="140">SUM(J402:J413)</f>
        <v>42122046.154889748</v>
      </c>
      <c r="BQ413" s="14">
        <f>[6]TOTAL_PEF!$BP413</f>
        <v>42880357.514838345</v>
      </c>
      <c r="BR413" s="14"/>
      <c r="BU413" s="14">
        <f t="shared" si="135"/>
        <v>130204.22154719006</v>
      </c>
      <c r="BV413" s="14">
        <f>[6]TOTAL_PEF!$BU413</f>
        <v>117283.10295298275</v>
      </c>
      <c r="BZ413" s="15">
        <f t="shared" si="139"/>
        <v>1715802.7157978558</v>
      </c>
      <c r="CA413" s="15">
        <f>AVERAGE([6]TOTAL_PEF!$G402:$G413)</f>
        <v>1739290.4166666667</v>
      </c>
    </row>
    <row r="414" spans="1:79">
      <c r="A414" s="2">
        <f t="shared" si="133"/>
        <v>2025</v>
      </c>
      <c r="B414" s="2">
        <f t="shared" si="134"/>
        <v>4</v>
      </c>
      <c r="C414" s="7">
        <f t="shared" si="131"/>
        <v>883</v>
      </c>
      <c r="D414" s="7">
        <f t="shared" si="131"/>
        <v>5746</v>
      </c>
      <c r="E414" s="7">
        <f t="shared" si="130"/>
        <v>10394</v>
      </c>
      <c r="G414" s="30">
        <f>'Billing Mo'!Y414</f>
        <v>1725248.18986615</v>
      </c>
      <c r="H414" s="30">
        <f>'Billing Mo'!Z414</f>
        <v>191247</v>
      </c>
      <c r="I414" s="30">
        <f>'Billing Mo'!AC414</f>
        <v>25469</v>
      </c>
      <c r="J414" s="163">
        <f t="shared" si="132"/>
        <v>3172141.1888108482</v>
      </c>
      <c r="K414" s="28">
        <f>'Cal Mo'!AE414+'Cal Mo'!AD414+'Billing Mo'!BM414-'Billing Mo'!BU414</f>
        <v>1522655.1093040628</v>
      </c>
      <c r="L414" s="28">
        <f>'Cal Mo'!AF414+'Billing Mo'!BQ414-'Billing Mo'!BY414</f>
        <v>1098849.0546171488</v>
      </c>
      <c r="M414" s="31">
        <f t="shared" si="136"/>
        <v>284183</v>
      </c>
      <c r="N414" s="28">
        <f>'Cal Mo'!AH414</f>
        <v>143569</v>
      </c>
      <c r="O414" s="28">
        <f>'Cal Mo'!AI414</f>
        <v>140614</v>
      </c>
      <c r="P414" s="28">
        <f>'Cal Mo'!AJ414</f>
        <v>1734.69947249557</v>
      </c>
      <c r="Q414" s="28">
        <f>'Cal Mo'!AK414</f>
        <v>264719.32541714102</v>
      </c>
      <c r="U414" s="145"/>
      <c r="AG414" s="15">
        <f t="shared" ref="AG414:AG422" si="141">SUM(K403:K414)</f>
        <v>21615314.614698086</v>
      </c>
      <c r="AH414" s="14">
        <f>[6]TOTAL_PEF!$AG414</f>
        <v>22429703.559091423</v>
      </c>
      <c r="AL414" s="25">
        <f t="shared" ref="AL414:AL477" si="142">SUM(L403:L414)</f>
        <v>13773085.703895453</v>
      </c>
      <c r="AM414" s="14">
        <f>[6]TOTAL_PEF!$AL414</f>
        <v>13429335.489209715</v>
      </c>
      <c r="AN414" s="15"/>
      <c r="AQ414" s="25">
        <f t="shared" ref="AQ414:AQ477" si="143">SUM(Q403:Q414)</f>
        <v>3316106.1586462948</v>
      </c>
      <c r="AR414" s="14">
        <f>[6]TOTAL_PEF!$AQ414</f>
        <v>3581833</v>
      </c>
      <c r="AV414" s="14">
        <f t="shared" si="137"/>
        <v>12587.032975914941</v>
      </c>
      <c r="AW414" s="14">
        <f>[6]TOTAL_PEF!$AV414</f>
        <v>12882.028935321227</v>
      </c>
      <c r="BA414" s="14">
        <f t="shared" si="138"/>
        <v>72325.701005543742</v>
      </c>
      <c r="BB414" s="14">
        <f>[6]TOTAL_PEF!$BA414</f>
        <v>66458.691533073899</v>
      </c>
      <c r="BF414" s="15">
        <f>SUM(TOTAL_PEF_C!O403:O414)</f>
        <v>1703762</v>
      </c>
      <c r="BG414" s="14">
        <f>[6]TOTAL_PEF!$BF414</f>
        <v>1920548</v>
      </c>
      <c r="BK414" s="15">
        <f>SUM('Billing Mo'!AH403:AH414)</f>
        <v>1726001</v>
      </c>
      <c r="BL414" s="14">
        <f>[6]TOTAL_PEF!$BK414</f>
        <v>1516999</v>
      </c>
      <c r="BM414" s="14"/>
      <c r="BP414" s="14">
        <f t="shared" si="140"/>
        <v>42155359.517662115</v>
      </c>
      <c r="BQ414" s="14">
        <f>[6]TOTAL_PEF!$BP414</f>
        <v>42902395.187595606</v>
      </c>
      <c r="BR414" s="14"/>
      <c r="BU414" s="14">
        <f t="shared" si="135"/>
        <v>130217.85367242234</v>
      </c>
      <c r="BV414" s="14">
        <f>[6]TOTAL_PEF!$BU414</f>
        <v>117185.48690517087</v>
      </c>
      <c r="BZ414" s="15">
        <f t="shared" si="139"/>
        <v>1717268.4504806334</v>
      </c>
      <c r="CA414" s="15">
        <f>AVERAGE([6]TOTAL_PEF!$G403:$G414)</f>
        <v>1741162.3333333333</v>
      </c>
    </row>
    <row r="415" spans="1:79">
      <c r="A415" s="2">
        <f t="shared" si="133"/>
        <v>2025</v>
      </c>
      <c r="B415" s="2">
        <f t="shared" si="134"/>
        <v>5</v>
      </c>
      <c r="C415" s="7">
        <f t="shared" si="131"/>
        <v>1124</v>
      </c>
      <c r="D415" s="7">
        <f t="shared" si="131"/>
        <v>6517</v>
      </c>
      <c r="E415" s="7">
        <f t="shared" si="130"/>
        <v>11439</v>
      </c>
      <c r="G415" s="30">
        <f>'Billing Mo'!Y415</f>
        <v>1726695.7464667601</v>
      </c>
      <c r="H415" s="30">
        <f>'Billing Mo'!Z415</f>
        <v>191394</v>
      </c>
      <c r="I415" s="30">
        <f>'Billing Mo'!AC415</f>
        <v>25506</v>
      </c>
      <c r="J415" s="163">
        <f t="shared" si="132"/>
        <v>3777994.7999319411</v>
      </c>
      <c r="K415" s="28">
        <f>'Cal Mo'!AE415+'Cal Mo'!AD415+'Billing Mo'!BM415-'Billing Mo'!BU415</f>
        <v>1941012.1967026538</v>
      </c>
      <c r="L415" s="28">
        <f>'Cal Mo'!AF415+'Billing Mo'!BQ415-'Billing Mo'!BY415</f>
        <v>1247394.7751637828</v>
      </c>
      <c r="M415" s="31">
        <f t="shared" si="136"/>
        <v>296079</v>
      </c>
      <c r="N415" s="28">
        <f>'Cal Mo'!AH415</f>
        <v>146935</v>
      </c>
      <c r="O415" s="28">
        <f>'Cal Mo'!AI415</f>
        <v>149144</v>
      </c>
      <c r="P415" s="28">
        <f>'Cal Mo'!AJ415</f>
        <v>1734.8494724955699</v>
      </c>
      <c r="Q415" s="28">
        <f>'Cal Mo'!AK415</f>
        <v>291773.978593009</v>
      </c>
      <c r="U415" s="145"/>
      <c r="AG415" s="15">
        <f t="shared" si="141"/>
        <v>21635917.255948115</v>
      </c>
      <c r="AH415" s="14">
        <f>[6]TOTAL_PEF!$AG415</f>
        <v>22451888.350623794</v>
      </c>
      <c r="AL415" s="25">
        <f t="shared" si="142"/>
        <v>13794647.068593504</v>
      </c>
      <c r="AM415" s="14">
        <f>[6]TOTAL_PEF!$AL415</f>
        <v>13440536.593472691</v>
      </c>
      <c r="AN415" s="15"/>
      <c r="AQ415" s="25">
        <f t="shared" si="143"/>
        <v>3317023.7636483116</v>
      </c>
      <c r="AR415" s="14">
        <f>[6]TOTAL_PEF!$AQ415</f>
        <v>3584520</v>
      </c>
      <c r="AV415" s="14">
        <f t="shared" si="137"/>
        <v>12588.330249057633</v>
      </c>
      <c r="AW415" s="14">
        <f>[6]TOTAL_PEF!$AV415</f>
        <v>12880.931929593293</v>
      </c>
      <c r="BA415" s="14">
        <f t="shared" si="138"/>
        <v>72382.068876716483</v>
      </c>
      <c r="BB415" s="14">
        <f>[6]TOTAL_PEF!$BA415</f>
        <v>66426.735661418512</v>
      </c>
      <c r="BF415" s="15">
        <f>SUM(TOTAL_PEF_C!O404:O415)</f>
        <v>1700307</v>
      </c>
      <c r="BG415" s="14">
        <f>[6]TOTAL_PEF!$BF415</f>
        <v>1918702</v>
      </c>
      <c r="BK415" s="15">
        <f>SUM('Billing Mo'!AH404:AH415)</f>
        <v>1726001</v>
      </c>
      <c r="BL415" s="14">
        <f>[6]TOTAL_PEF!$BK415</f>
        <v>1508012</v>
      </c>
      <c r="BM415" s="14"/>
      <c r="BP415" s="14">
        <f t="shared" si="140"/>
        <v>42194960.020225726</v>
      </c>
      <c r="BQ415" s="14">
        <f>[6]TOTAL_PEF!$BP415</f>
        <v>42927635.083390951</v>
      </c>
      <c r="BR415" s="14"/>
      <c r="BU415" s="14">
        <f t="shared" si="135"/>
        <v>130231.29979675548</v>
      </c>
      <c r="BV415" s="14">
        <f>[6]TOTAL_PEF!$BU415</f>
        <v>117088.24442109503</v>
      </c>
      <c r="BZ415" s="15">
        <f t="shared" si="139"/>
        <v>1718728.1258026883</v>
      </c>
      <c r="CA415" s="15">
        <f>AVERAGE([6]TOTAL_PEF!$G404:$G415)</f>
        <v>1743032.9166666667</v>
      </c>
    </row>
    <row r="416" spans="1:79">
      <c r="A416" s="2">
        <f t="shared" si="133"/>
        <v>2025</v>
      </c>
      <c r="B416" s="2">
        <f t="shared" si="134"/>
        <v>6</v>
      </c>
      <c r="C416" s="7">
        <f t="shared" si="131"/>
        <v>1220</v>
      </c>
      <c r="D416" s="7">
        <f t="shared" si="131"/>
        <v>6652</v>
      </c>
      <c r="E416" s="7">
        <f t="shared" si="130"/>
        <v>11586</v>
      </c>
      <c r="G416" s="30">
        <f>'Billing Mo'!Y416</f>
        <v>1728143.3030673701</v>
      </c>
      <c r="H416" s="30">
        <f>'Billing Mo'!Z416</f>
        <v>191541</v>
      </c>
      <c r="I416" s="30">
        <f>'Billing Mo'!AC416</f>
        <v>25457</v>
      </c>
      <c r="J416" s="163">
        <f t="shared" si="132"/>
        <v>3968594.3222827413</v>
      </c>
      <c r="K416" s="28">
        <f>'Cal Mo'!AE416+'Cal Mo'!AD416+'Billing Mo'!BM416-'Billing Mo'!BU416</f>
        <v>2108140.9607223207</v>
      </c>
      <c r="L416" s="28">
        <f>'Cal Mo'!AF416+'Billing Mo'!BQ416-'Billing Mo'!BY416</f>
        <v>1274087.6275950931</v>
      </c>
      <c r="M416" s="31">
        <f t="shared" si="136"/>
        <v>289682</v>
      </c>
      <c r="N416" s="28">
        <f>'Cal Mo'!AH416</f>
        <v>153144</v>
      </c>
      <c r="O416" s="28">
        <f>'Cal Mo'!AI416</f>
        <v>136538</v>
      </c>
      <c r="P416" s="28">
        <f>'Cal Mo'!AJ416</f>
        <v>1744.61665003033</v>
      </c>
      <c r="Q416" s="28">
        <f>'Cal Mo'!AK416</f>
        <v>294939.11731529702</v>
      </c>
      <c r="U416" s="145"/>
      <c r="AG416" s="15">
        <f t="shared" si="141"/>
        <v>21658528.929028634</v>
      </c>
      <c r="AH416" s="14">
        <f>[6]TOTAL_PEF!$AG416</f>
        <v>22480418.309624612</v>
      </c>
      <c r="AL416" s="25">
        <f t="shared" si="142"/>
        <v>13816390.97976332</v>
      </c>
      <c r="AM416" s="14">
        <f>[6]TOTAL_PEF!$AL416</f>
        <v>13451748.707793679</v>
      </c>
      <c r="AN416" s="15"/>
      <c r="AQ416" s="25">
        <f t="shared" si="143"/>
        <v>3317942.8335474152</v>
      </c>
      <c r="AR416" s="14">
        <f>[6]TOTAL_PEF!$AQ416</f>
        <v>3587208</v>
      </c>
      <c r="AV416" s="14">
        <f t="shared" si="137"/>
        <v>12590.837586043752</v>
      </c>
      <c r="AW416" s="14">
        <f>[6]TOTAL_PEF!$AV416</f>
        <v>12883.481674906239</v>
      </c>
      <c r="BA416" s="14">
        <f t="shared" si="138"/>
        <v>72439.590274358343</v>
      </c>
      <c r="BB416" s="14">
        <f>[6]TOTAL_PEF!$BA416</f>
        <v>66394.972609885706</v>
      </c>
      <c r="BF416" s="15">
        <f>SUM(TOTAL_PEF_C!O405:O416)</f>
        <v>1696873</v>
      </c>
      <c r="BG416" s="14">
        <f>[6]TOTAL_PEF!$BF416</f>
        <v>1916846</v>
      </c>
      <c r="BK416" s="15">
        <f>SUM('Billing Mo'!AH405:AH416)</f>
        <v>1726001</v>
      </c>
      <c r="BL416" s="14">
        <f>[6]TOTAL_PEF!$BK416</f>
        <v>1499481</v>
      </c>
      <c r="BM416" s="14"/>
      <c r="BP416" s="14">
        <f t="shared" si="140"/>
        <v>42236774.56598869</v>
      </c>
      <c r="BQ416" s="14">
        <f>[6]TOTAL_PEF!$BP416</f>
        <v>42959678.156712756</v>
      </c>
      <c r="BR416" s="14"/>
      <c r="BU416" s="14">
        <f t="shared" si="135"/>
        <v>130245.22482398791</v>
      </c>
      <c r="BV416" s="14">
        <f>[6]TOTAL_PEF!$BU416</f>
        <v>116991.65907948199</v>
      </c>
      <c r="BZ416" s="15">
        <f t="shared" si="139"/>
        <v>1720181.7417640202</v>
      </c>
      <c r="CA416" s="15">
        <f>AVERAGE([6]TOTAL_PEF!$G405:$G416)</f>
        <v>1744902.4166666667</v>
      </c>
    </row>
    <row r="417" spans="1:79">
      <c r="A417" s="2">
        <f t="shared" si="133"/>
        <v>2025</v>
      </c>
      <c r="B417" s="2">
        <f t="shared" si="134"/>
        <v>7</v>
      </c>
      <c r="C417" s="7">
        <f t="shared" si="131"/>
        <v>1296</v>
      </c>
      <c r="D417" s="7">
        <f t="shared" si="131"/>
        <v>6980</v>
      </c>
      <c r="E417" s="7">
        <f t="shared" si="130"/>
        <v>11414</v>
      </c>
      <c r="G417" s="30">
        <f>'Billing Mo'!Y417</f>
        <v>1729590.8596679701</v>
      </c>
      <c r="H417" s="30">
        <f>'Billing Mo'!Z417</f>
        <v>191688</v>
      </c>
      <c r="I417" s="30">
        <f>'Billing Mo'!AC417</f>
        <v>25432</v>
      </c>
      <c r="J417" s="163">
        <f t="shared" si="132"/>
        <v>4165800.6936233081</v>
      </c>
      <c r="K417" s="28">
        <f>'Cal Mo'!AE417+'Cal Mo'!AD417+'Billing Mo'!BM417-'Billing Mo'!BU417</f>
        <v>2241971.8389199208</v>
      </c>
      <c r="L417" s="28">
        <f>'Cal Mo'!AF417+'Billing Mo'!BQ417-'Billing Mo'!BY417</f>
        <v>1338050.0788272982</v>
      </c>
      <c r="M417" s="31">
        <f t="shared" si="136"/>
        <v>293762</v>
      </c>
      <c r="N417" s="28">
        <f>'Cal Mo'!AH417</f>
        <v>148775</v>
      </c>
      <c r="O417" s="28">
        <f>'Cal Mo'!AI417</f>
        <v>144987</v>
      </c>
      <c r="P417" s="28">
        <f>'Cal Mo'!AJ417</f>
        <v>1747.7451089655699</v>
      </c>
      <c r="Q417" s="28">
        <f>'Cal Mo'!AK417</f>
        <v>290269.03076712298</v>
      </c>
      <c r="U417" s="145"/>
      <c r="AG417" s="15">
        <f t="shared" si="141"/>
        <v>21682555.195161045</v>
      </c>
      <c r="AH417" s="14">
        <f>[6]TOTAL_PEF!$AG417</f>
        <v>22511778.946416106</v>
      </c>
      <c r="AL417" s="25">
        <f t="shared" si="142"/>
        <v>13839012.532745238</v>
      </c>
      <c r="AM417" s="14">
        <f>[6]TOTAL_PEF!$AL417</f>
        <v>13462866.167502107</v>
      </c>
      <c r="AN417" s="15"/>
      <c r="AQ417" s="25">
        <f t="shared" si="143"/>
        <v>3318864.7817783281</v>
      </c>
      <c r="AR417" s="14">
        <f>[6]TOTAL_PEF!$AQ417</f>
        <v>3589895</v>
      </c>
      <c r="AV417" s="14">
        <f t="shared" si="137"/>
        <v>12594.206671411348</v>
      </c>
      <c r="AW417" s="14">
        <f>[6]TOTAL_PEF!$AV417</f>
        <v>12887.655704326064</v>
      </c>
      <c r="BA417" s="14">
        <f t="shared" si="138"/>
        <v>72501.90474842902</v>
      </c>
      <c r="BB417" s="14">
        <f>[6]TOTAL_PEF!$BA417</f>
        <v>66362.907947240266</v>
      </c>
      <c r="BF417" s="15">
        <f>SUM(TOTAL_PEF_C!O406:O417)</f>
        <v>1693459</v>
      </c>
      <c r="BG417" s="14">
        <f>[6]TOTAL_PEF!$BF417</f>
        <v>1914982</v>
      </c>
      <c r="BK417" s="15">
        <f>SUM('Billing Mo'!AH406:AH417)</f>
        <v>1726001</v>
      </c>
      <c r="BL417" s="14">
        <f>[6]TOTAL_PEF!$BK417</f>
        <v>1491241</v>
      </c>
      <c r="BM417" s="14"/>
      <c r="BP417" s="14">
        <f t="shared" si="140"/>
        <v>42280904.224947453</v>
      </c>
      <c r="BQ417" s="14">
        <f>[6]TOTAL_PEF!$BP417</f>
        <v>42994739.253212675</v>
      </c>
      <c r="BR417" s="14"/>
      <c r="BU417" s="14">
        <f t="shared" si="135"/>
        <v>130259.68412126385</v>
      </c>
      <c r="BV417" s="14">
        <f>[6]TOTAL_PEF!$BU417</f>
        <v>116895.34467226015</v>
      </c>
      <c r="BZ417" s="15">
        <f t="shared" si="139"/>
        <v>1721629.2983646288</v>
      </c>
      <c r="CA417" s="15">
        <f>AVERAGE([6]TOTAL_PEF!$G406:$G417)</f>
        <v>1746770.6666666667</v>
      </c>
    </row>
    <row r="418" spans="1:79">
      <c r="A418" s="2">
        <f t="shared" si="133"/>
        <v>2025</v>
      </c>
      <c r="B418" s="2">
        <f t="shared" si="134"/>
        <v>8</v>
      </c>
      <c r="C418" s="7">
        <f t="shared" si="131"/>
        <v>1302</v>
      </c>
      <c r="D418" s="7">
        <f t="shared" si="131"/>
        <v>6997</v>
      </c>
      <c r="E418" s="7">
        <f t="shared" si="130"/>
        <v>11930</v>
      </c>
      <c r="G418" s="30">
        <f>'Billing Mo'!Y418</f>
        <v>1730965.74049714</v>
      </c>
      <c r="H418" s="30">
        <f>'Billing Mo'!Z418</f>
        <v>191833</v>
      </c>
      <c r="I418" s="30">
        <f>'Billing Mo'!AC418</f>
        <v>25491</v>
      </c>
      <c r="J418" s="163">
        <f t="shared" si="132"/>
        <v>4206454.938901769</v>
      </c>
      <c r="K418" s="28">
        <f>'Cal Mo'!AE418+'Cal Mo'!AD418+'Billing Mo'!BM418-'Billing Mo'!BU418</f>
        <v>2254554.7739487193</v>
      </c>
      <c r="L418" s="28">
        <f>'Cal Mo'!AF418+'Billing Mo'!BQ418-'Billing Mo'!BY418</f>
        <v>1342223.5370223632</v>
      </c>
      <c r="M418" s="31">
        <f t="shared" si="136"/>
        <v>303828</v>
      </c>
      <c r="N418" s="28">
        <f>'Cal Mo'!AH418</f>
        <v>155490</v>
      </c>
      <c r="O418" s="28">
        <f>'Cal Mo'!AI418</f>
        <v>148338</v>
      </c>
      <c r="P418" s="28">
        <f>'Cal Mo'!AJ418</f>
        <v>1736.0786125882601</v>
      </c>
      <c r="Q418" s="28">
        <f>'Cal Mo'!AK418</f>
        <v>304112.549318098</v>
      </c>
      <c r="U418" s="145"/>
      <c r="AG418" s="15">
        <f t="shared" si="141"/>
        <v>21706649.704737086</v>
      </c>
      <c r="AH418" s="14">
        <f>[6]TOTAL_PEF!$AG418</f>
        <v>22544042.23515819</v>
      </c>
      <c r="AL418" s="25">
        <f t="shared" si="142"/>
        <v>13861702.211459346</v>
      </c>
      <c r="AM418" s="14">
        <f>[6]TOTAL_PEF!$AL418</f>
        <v>13473828.941242483</v>
      </c>
      <c r="AN418" s="15"/>
      <c r="AQ418" s="25">
        <f t="shared" si="143"/>
        <v>3319784.8416878697</v>
      </c>
      <c r="AR418" s="14">
        <f>[6]TOTAL_PEF!$AQ418</f>
        <v>3592579</v>
      </c>
      <c r="AV418" s="14">
        <f t="shared" si="137"/>
        <v>12597.653980168401</v>
      </c>
      <c r="AW418" s="14">
        <f>[6]TOTAL_PEF!$AV418</f>
        <v>12892.346233243778</v>
      </c>
      <c r="BA418" s="14">
        <f t="shared" si="138"/>
        <v>72564.732486403256</v>
      </c>
      <c r="BB418" s="14">
        <f>[6]TOTAL_PEF!$BA418</f>
        <v>66330.219997903579</v>
      </c>
      <c r="BF418" s="15">
        <f>SUM(TOTAL_PEF_C!O407:O418)</f>
        <v>1690064</v>
      </c>
      <c r="BG418" s="14">
        <f>[6]TOTAL_PEF!$BF418</f>
        <v>1913101</v>
      </c>
      <c r="BK418" s="15">
        <f>SUM('Billing Mo'!AH407:AH418)</f>
        <v>1726001</v>
      </c>
      <c r="BL418" s="14">
        <f>[6]TOTAL_PEF!$BK418</f>
        <v>1483072</v>
      </c>
      <c r="BM418" s="14"/>
      <c r="BP418" s="14">
        <f t="shared" si="140"/>
        <v>42325187.364760652</v>
      </c>
      <c r="BQ418" s="14">
        <f>[6]TOTAL_PEF!$BP418</f>
        <v>43030599.315695129</v>
      </c>
      <c r="BR418" s="14"/>
      <c r="BU418" s="14">
        <f t="shared" si="135"/>
        <v>130274.06449459752</v>
      </c>
      <c r="BV418" s="14">
        <f>[6]TOTAL_PEF!$BU418</f>
        <v>116799.23490191085</v>
      </c>
      <c r="BZ418" s="15">
        <f t="shared" si="139"/>
        <v>1723070.79865095</v>
      </c>
      <c r="CA418" s="15">
        <f>AVERAGE([6]TOTAL_PEF!$G407:$G418)</f>
        <v>1748637.6666666667</v>
      </c>
    </row>
    <row r="419" spans="1:79">
      <c r="A419" s="2">
        <f t="shared" si="133"/>
        <v>2025</v>
      </c>
      <c r="B419" s="2">
        <f t="shared" si="134"/>
        <v>9</v>
      </c>
      <c r="C419" s="7">
        <f t="shared" si="131"/>
        <v>1197</v>
      </c>
      <c r="D419" s="7">
        <f t="shared" si="131"/>
        <v>6607</v>
      </c>
      <c r="E419" s="7">
        <f t="shared" si="130"/>
        <v>11995</v>
      </c>
      <c r="G419" s="30">
        <f>'Billing Mo'!Y419</f>
        <v>1732340.6213263001</v>
      </c>
      <c r="H419" s="30">
        <f>'Billing Mo'!Z419</f>
        <v>191974</v>
      </c>
      <c r="I419" s="30">
        <f>'Billing Mo'!AC419</f>
        <v>25501</v>
      </c>
      <c r="J419" s="163">
        <f t="shared" si="132"/>
        <v>3940299.7391115241</v>
      </c>
      <c r="K419" s="28">
        <f>'Cal Mo'!AE419+'Cal Mo'!AD419+'Billing Mo'!BM419-'Billing Mo'!BU419</f>
        <v>2073719.4729771726</v>
      </c>
      <c r="L419" s="28">
        <f>'Cal Mo'!AF419+'Billing Mo'!BQ419-'Billing Mo'!BY419</f>
        <v>1268315.3426270441</v>
      </c>
      <c r="M419" s="31">
        <f t="shared" si="136"/>
        <v>290649</v>
      </c>
      <c r="N419" s="28">
        <f>'Cal Mo'!AH419</f>
        <v>151420</v>
      </c>
      <c r="O419" s="28">
        <f>'Cal Mo'!AI419</f>
        <v>139229</v>
      </c>
      <c r="P419" s="28">
        <f>'Cal Mo'!AJ419</f>
        <v>1734.63416814382</v>
      </c>
      <c r="Q419" s="28">
        <f>'Cal Mo'!AK419</f>
        <v>305881.28933916398</v>
      </c>
      <c r="U419" s="145"/>
      <c r="AG419" s="15">
        <f t="shared" si="141"/>
        <v>21728650.07151781</v>
      </c>
      <c r="AH419" s="14">
        <f>[6]TOTAL_PEF!$AG419</f>
        <v>22576256.708661027</v>
      </c>
      <c r="AL419" s="25">
        <f t="shared" si="142"/>
        <v>13883379.959524773</v>
      </c>
      <c r="AM419" s="14">
        <f>[6]TOTAL_PEF!$AL419</f>
        <v>13484887.715402467</v>
      </c>
      <c r="AN419" s="15"/>
      <c r="AQ419" s="25">
        <f t="shared" si="143"/>
        <v>3320695.5396798067</v>
      </c>
      <c r="AR419" s="14">
        <f>[6]TOTAL_PEF!$AQ419</f>
        <v>3595262</v>
      </c>
      <c r="AV419" s="14">
        <f t="shared" si="137"/>
        <v>12599.925436319907</v>
      </c>
      <c r="AW419" s="14">
        <f>[6]TOTAL_PEF!$AV419</f>
        <v>12897.006238010941</v>
      </c>
      <c r="BA419" s="14">
        <f t="shared" si="138"/>
        <v>72622.486616233859</v>
      </c>
      <c r="BB419" s="14">
        <f>[6]TOTAL_PEF!$BA419</f>
        <v>66298.143613917899</v>
      </c>
      <c r="BF419" s="15">
        <f>SUM(TOTAL_PEF_C!O408:O419)</f>
        <v>1686660</v>
      </c>
      <c r="BG419" s="14">
        <f>[6]TOTAL_PEF!$BF419</f>
        <v>1911235</v>
      </c>
      <c r="BK419" s="15">
        <f>SUM('Billing Mo'!AH408:AH419)</f>
        <v>1726001</v>
      </c>
      <c r="BL419" s="14">
        <f>[6]TOTAL_PEF!$BK419</f>
        <v>1474571</v>
      </c>
      <c r="BM419" s="14"/>
      <c r="BP419" s="14">
        <f t="shared" si="140"/>
        <v>42366346.069212258</v>
      </c>
      <c r="BQ419" s="14">
        <f>[6]TOTAL_PEF!$BP419</f>
        <v>43066188.563357957</v>
      </c>
      <c r="BR419" s="14"/>
      <c r="BU419" s="14">
        <f t="shared" si="135"/>
        <v>130288.0727556096</v>
      </c>
      <c r="BV419" s="14">
        <f>[6]TOTAL_PEF!$BU419</f>
        <v>116703.70941433289</v>
      </c>
      <c r="BZ419" s="15">
        <f t="shared" si="139"/>
        <v>1724506.2426229843</v>
      </c>
      <c r="CA419" s="15">
        <f>AVERAGE([6]TOTAL_PEF!$G408:$G419)</f>
        <v>1750503.6666666667</v>
      </c>
    </row>
    <row r="420" spans="1:79">
      <c r="A420" s="2">
        <f t="shared" si="133"/>
        <v>2025</v>
      </c>
      <c r="B420" s="2">
        <f t="shared" si="134"/>
        <v>10</v>
      </c>
      <c r="C420" s="7">
        <f t="shared" si="131"/>
        <v>1024</v>
      </c>
      <c r="D420" s="7">
        <f t="shared" si="131"/>
        <v>6273</v>
      </c>
      <c r="E420" s="7">
        <f t="shared" si="130"/>
        <v>11223</v>
      </c>
      <c r="G420" s="30">
        <f>'Billing Mo'!Y420</f>
        <v>1733715.50215546</v>
      </c>
      <c r="H420" s="30">
        <f>'Billing Mo'!Z420</f>
        <v>192113</v>
      </c>
      <c r="I420" s="30">
        <f>'Billing Mo'!AC420</f>
        <v>25526</v>
      </c>
      <c r="J420" s="163">
        <f t="shared" si="132"/>
        <v>3560996.6213598177</v>
      </c>
      <c r="K420" s="28">
        <f>'Cal Mo'!AE420+'Cal Mo'!AD420+'Billing Mo'!BM420-'Billing Mo'!BU420</f>
        <v>1776061.4451581526</v>
      </c>
      <c r="L420" s="28">
        <f>'Cal Mo'!AF420+'Billing Mo'!BQ420-'Billing Mo'!BY420</f>
        <v>1205052.1951818236</v>
      </c>
      <c r="M420" s="31">
        <f t="shared" si="136"/>
        <v>291682</v>
      </c>
      <c r="N420" s="28">
        <f>'Cal Mo'!AH420</f>
        <v>143927</v>
      </c>
      <c r="O420" s="28">
        <f>'Cal Mo'!AI420</f>
        <v>147755</v>
      </c>
      <c r="P420" s="28">
        <f>'Cal Mo'!AJ420</f>
        <v>1732.4675014771601</v>
      </c>
      <c r="Q420" s="28">
        <f>'Cal Mo'!AK420</f>
        <v>286468.51351836399</v>
      </c>
      <c r="U420" s="145"/>
      <c r="AG420" s="15">
        <f t="shared" si="141"/>
        <v>21747201.669354346</v>
      </c>
      <c r="AH420" s="14">
        <f>[6]TOTAL_PEF!$AG420</f>
        <v>22604372.740500964</v>
      </c>
      <c r="AL420" s="25">
        <f t="shared" si="142"/>
        <v>13904674.142114241</v>
      </c>
      <c r="AM420" s="14">
        <f>[6]TOTAL_PEF!$AL420</f>
        <v>13496097.441280976</v>
      </c>
      <c r="AN420" s="15"/>
      <c r="AQ420" s="25">
        <f t="shared" si="143"/>
        <v>3321596.531781056</v>
      </c>
      <c r="AR420" s="14">
        <f>[6]TOTAL_PEF!$AQ420</f>
        <v>3597946</v>
      </c>
      <c r="AV420" s="14">
        <f t="shared" si="137"/>
        <v>12600.239132798404</v>
      </c>
      <c r="AW420" s="14">
        <f>[6]TOTAL_PEF!$AV420</f>
        <v>12899.326106638509</v>
      </c>
      <c r="BA420" s="14">
        <f t="shared" si="138"/>
        <v>72678.400648036331</v>
      </c>
      <c r="BB420" s="14">
        <f>[6]TOTAL_PEF!$BA420</f>
        <v>66266.946143916837</v>
      </c>
      <c r="BF420" s="15">
        <f>SUM(TOTAL_PEF_C!O409:O420)</f>
        <v>1683246</v>
      </c>
      <c r="BG420" s="14">
        <f>[6]TOTAL_PEF!$BF420</f>
        <v>1909366</v>
      </c>
      <c r="BK420" s="15">
        <f>SUM('Billing Mo'!AH409:AH420)</f>
        <v>1726001</v>
      </c>
      <c r="BL420" s="14">
        <f>[6]TOTAL_PEF!$BK420</f>
        <v>1467070</v>
      </c>
      <c r="BM420" s="14"/>
      <c r="BP420" s="14">
        <f t="shared" si="140"/>
        <v>42403652.733353026</v>
      </c>
      <c r="BQ420" s="14">
        <f>[6]TOTAL_PEF!$BP420</f>
        <v>43098828.321076401</v>
      </c>
      <c r="BR420" s="14"/>
      <c r="BU420" s="14">
        <f t="shared" si="135"/>
        <v>130302.12156134618</v>
      </c>
      <c r="BV420" s="14">
        <f>[6]TOTAL_PEF!$BU420</f>
        <v>116608.5145803343</v>
      </c>
      <c r="BZ420" s="15">
        <f t="shared" si="139"/>
        <v>1725935.630280731</v>
      </c>
      <c r="CA420" s="15">
        <f>AVERAGE([6]TOTAL_PEF!$G409:$G420)</f>
        <v>1752368.5</v>
      </c>
    </row>
    <row r="421" spans="1:79">
      <c r="A421" s="2">
        <f t="shared" si="133"/>
        <v>2025</v>
      </c>
      <c r="B421" s="2">
        <f t="shared" si="134"/>
        <v>11</v>
      </c>
      <c r="C421" s="7">
        <f t="shared" si="131"/>
        <v>807</v>
      </c>
      <c r="D421" s="7">
        <f t="shared" si="131"/>
        <v>5444</v>
      </c>
      <c r="E421" s="7">
        <f t="shared" si="130"/>
        <v>10416</v>
      </c>
      <c r="G421" s="30">
        <f>'Billing Mo'!Y421</f>
        <v>1735090.3829846201</v>
      </c>
      <c r="H421" s="30">
        <f>'Billing Mo'!Z421</f>
        <v>192251</v>
      </c>
      <c r="I421" s="30">
        <f>'Billing Mo'!AC421</f>
        <v>25564</v>
      </c>
      <c r="J421" s="163">
        <f t="shared" si="132"/>
        <v>2991919.6970451036</v>
      </c>
      <c r="K421" s="28">
        <f>'Cal Mo'!AE421+'Cal Mo'!AD421+'Billing Mo'!BM421-'Billing Mo'!BU421</f>
        <v>1400152.0613690948</v>
      </c>
      <c r="L421" s="28">
        <f>'Cal Mo'!AF421+'Billing Mo'!BQ421-'Billing Mo'!BY421</f>
        <v>1046605.181628291</v>
      </c>
      <c r="M421" s="31">
        <f t="shared" si="136"/>
        <v>277165</v>
      </c>
      <c r="N421" s="28">
        <f>'Cal Mo'!AH421</f>
        <v>147080</v>
      </c>
      <c r="O421" s="28">
        <f>'Cal Mo'!AI421</f>
        <v>130085</v>
      </c>
      <c r="P421" s="28">
        <f>'Cal Mo'!AJ421</f>
        <v>1729.1334869863599</v>
      </c>
      <c r="Q421" s="28">
        <f>'Cal Mo'!AK421</f>
        <v>266268.32056073198</v>
      </c>
      <c r="U421" s="145"/>
      <c r="AG421" s="15">
        <f t="shared" si="141"/>
        <v>21761286.493259247</v>
      </c>
      <c r="AH421" s="14">
        <f>[6]TOTAL_PEF!$AG421</f>
        <v>22626218.031092912</v>
      </c>
      <c r="AL421" s="25">
        <f t="shared" si="142"/>
        <v>13924152.995061543</v>
      </c>
      <c r="AM421" s="14">
        <f>[6]TOTAL_PEF!$AL421</f>
        <v>13507309.395379299</v>
      </c>
      <c r="AN421" s="15"/>
      <c r="AQ421" s="25">
        <f t="shared" si="143"/>
        <v>3322497.6099223611</v>
      </c>
      <c r="AR421" s="14">
        <f>[6]TOTAL_PEF!$AQ421</f>
        <v>3600634</v>
      </c>
      <c r="AV421" s="14">
        <f t="shared" si="137"/>
        <v>12598.010591149905</v>
      </c>
      <c r="AW421" s="14">
        <f>[6]TOTAL_PEF!$AV421</f>
        <v>12898.074374754489</v>
      </c>
      <c r="BA421" s="14">
        <f t="shared" si="138"/>
        <v>72725.06466253844</v>
      </c>
      <c r="BB421" s="14">
        <f>[6]TOTAL_PEF!$BA421</f>
        <v>66235.894789545782</v>
      </c>
      <c r="BF421" s="15">
        <f>SUM(TOTAL_PEF_C!O410:O421)</f>
        <v>1679823</v>
      </c>
      <c r="BG421" s="14">
        <f>[6]TOTAL_PEF!$BF421</f>
        <v>1907484</v>
      </c>
      <c r="BK421" s="15">
        <f>SUM('Billing Mo'!AH410:AH421)</f>
        <v>1726001</v>
      </c>
      <c r="BL421" s="14">
        <f>[6]TOTAL_PEF!$BK421</f>
        <v>1457777</v>
      </c>
      <c r="BM421" s="14"/>
      <c r="BP421" s="14">
        <f t="shared" si="140"/>
        <v>42434668.379960053</v>
      </c>
      <c r="BQ421" s="14">
        <f>[6]TOTAL_PEF!$BP421</f>
        <v>43123398.565766677</v>
      </c>
      <c r="BR421" s="14"/>
      <c r="BU421" s="14">
        <f t="shared" si="135"/>
        <v>130316.59509349114</v>
      </c>
      <c r="BV421" s="14">
        <f>[6]TOTAL_PEF!$BU421</f>
        <v>116514.06012361259</v>
      </c>
      <c r="BZ421" s="15">
        <f t="shared" si="139"/>
        <v>1727358.96162419</v>
      </c>
      <c r="CA421" s="15">
        <f>AVERAGE([6]TOTAL_PEF!$G410:$G421)</f>
        <v>1754232.25</v>
      </c>
    </row>
    <row r="422" spans="1:79">
      <c r="A422" s="2">
        <f t="shared" si="133"/>
        <v>2025</v>
      </c>
      <c r="B422" s="2">
        <f t="shared" si="134"/>
        <v>12</v>
      </c>
      <c r="C422" s="7">
        <f t="shared" si="131"/>
        <v>965</v>
      </c>
      <c r="D422" s="7">
        <f t="shared" si="131"/>
        <v>5503</v>
      </c>
      <c r="E422" s="7">
        <f t="shared" si="130"/>
        <v>10063</v>
      </c>
      <c r="G422" s="30">
        <f>'Billing Mo'!Y422</f>
        <v>1736465.2638137799</v>
      </c>
      <c r="H422" s="30">
        <f>'Billing Mo'!Z422</f>
        <v>192390</v>
      </c>
      <c r="I422" s="30">
        <f>'Billing Mo'!AC422</f>
        <v>25516</v>
      </c>
      <c r="J422" s="163">
        <f t="shared" si="132"/>
        <v>3253336.2166830739</v>
      </c>
      <c r="K422" s="28">
        <f>'Cal Mo'!AE422+'Cal Mo'!AD422+'Billing Mo'!BM422-'Billing Mo'!BU422</f>
        <v>1675654.6837334689</v>
      </c>
      <c r="L422" s="28">
        <f>'Cal Mo'!AF422+'Billing Mo'!BQ422-'Billing Mo'!BY422</f>
        <v>1058729.1760050319</v>
      </c>
      <c r="M422" s="31">
        <f t="shared" si="136"/>
        <v>260434</v>
      </c>
      <c r="N422" s="28">
        <f>'Cal Mo'!AH422</f>
        <v>133329</v>
      </c>
      <c r="O422" s="28">
        <f>'Cal Mo'!AI422</f>
        <v>127105</v>
      </c>
      <c r="P422" s="28">
        <f>'Cal Mo'!AJ422</f>
        <v>1740.79413218185</v>
      </c>
      <c r="Q422" s="28">
        <f>'Cal Mo'!AK422</f>
        <v>256777.562812391</v>
      </c>
      <c r="U422" s="145"/>
      <c r="AG422" s="15">
        <f t="shared" si="141"/>
        <v>21780772.793303147</v>
      </c>
      <c r="AH422" s="14">
        <f>[6]TOTAL_PEF!$AG422</f>
        <v>22646741.946102537</v>
      </c>
      <c r="AL422" s="25">
        <f t="shared" si="142"/>
        <v>13944020.895909194</v>
      </c>
      <c r="AM422" s="14">
        <f>[6]TOTAL_PEF!$AL422</f>
        <v>13518276.946909193</v>
      </c>
      <c r="AN422" s="15"/>
      <c r="AQ422" s="25">
        <f t="shared" si="143"/>
        <v>3323414.8891467564</v>
      </c>
      <c r="AR422" s="14">
        <f>[6]TOTAL_PEF!$AQ422</f>
        <v>3603326</v>
      </c>
      <c r="AV422" s="14">
        <f t="shared" si="137"/>
        <v>12598.95429582448</v>
      </c>
      <c r="AW422" s="14">
        <f>[6]TOTAL_PEF!$AV422</f>
        <v>12896.080192758671</v>
      </c>
      <c r="BA422" s="14">
        <f t="shared" si="138"/>
        <v>72773.941651028639</v>
      </c>
      <c r="BB422" s="14">
        <f>[6]TOTAL_PEF!$BA422</f>
        <v>66203.781068263939</v>
      </c>
      <c r="BF422" s="15">
        <f>SUM(TOTAL_PEF_C!O411:O422)</f>
        <v>1676384</v>
      </c>
      <c r="BG422" s="14">
        <f>[6]TOTAL_PEF!$BF422</f>
        <v>1905577</v>
      </c>
      <c r="BK422" s="15">
        <f>SUM('Billing Mo'!AH411:AH422)</f>
        <v>1726000</v>
      </c>
      <c r="BL422" s="14">
        <f>[6]TOTAL_PEF!$BK422</f>
        <v>1450000</v>
      </c>
      <c r="BM422" s="14"/>
      <c r="BP422" s="14">
        <f t="shared" si="140"/>
        <v>42471473.751689523</v>
      </c>
      <c r="BQ422" s="14">
        <f>[6]TOTAL_PEF!$BP422</f>
        <v>43147898.032306194</v>
      </c>
      <c r="BR422" s="14"/>
      <c r="BU422" s="14">
        <f t="shared" si="135"/>
        <v>130331.69933515822</v>
      </c>
      <c r="BV422" s="14">
        <f>[6]TOTAL_PEF!$BU422</f>
        <v>116420.02837811278</v>
      </c>
      <c r="BZ422" s="15">
        <f t="shared" si="139"/>
        <v>1728776.2366533615</v>
      </c>
      <c r="CA422" s="15">
        <f>AVERAGE([6]TOTAL_PEF!$G411:$G422)</f>
        <v>1756095</v>
      </c>
    </row>
    <row r="423" spans="1:79">
      <c r="A423" s="2">
        <f t="shared" si="133"/>
        <v>2026</v>
      </c>
      <c r="B423" s="2">
        <f t="shared" si="134"/>
        <v>1</v>
      </c>
      <c r="C423" s="7">
        <f t="shared" si="131"/>
        <v>1057</v>
      </c>
      <c r="D423" s="7">
        <f t="shared" si="131"/>
        <v>5525</v>
      </c>
      <c r="E423" s="7">
        <f t="shared" ref="E423:E486" si="144">ROUND(Q423/I423*1000,0)</f>
        <v>9934</v>
      </c>
      <c r="G423" s="30">
        <f>'Billing Mo'!Y423</f>
        <v>1737840.14464294</v>
      </c>
      <c r="H423" s="30">
        <f>'Billing Mo'!Z423</f>
        <v>192528</v>
      </c>
      <c r="I423" s="30">
        <f>'Billing Mo'!AC423</f>
        <v>25559</v>
      </c>
      <c r="J423" s="163">
        <f t="shared" si="132"/>
        <v>3425053.3632238219</v>
      </c>
      <c r="K423" s="28">
        <f>'Cal Mo'!AE423+'Cal Mo'!AD423+'Billing Mo'!BM423-'Billing Mo'!BU423</f>
        <v>1837652.5883369325</v>
      </c>
      <c r="L423" s="28">
        <f>'Cal Mo'!AF423+'Billing Mo'!BQ423-'Billing Mo'!BY423</f>
        <v>1063692.1828052276</v>
      </c>
      <c r="M423" s="31">
        <f t="shared" si="136"/>
        <v>268078</v>
      </c>
      <c r="N423" s="28">
        <f>'Cal Mo'!AH423</f>
        <v>132420</v>
      </c>
      <c r="O423" s="28">
        <f>'Cal Mo'!AI423</f>
        <v>135658</v>
      </c>
      <c r="P423" s="28">
        <f>'Cal Mo'!AJ423</f>
        <v>1718.0665696459</v>
      </c>
      <c r="Q423" s="28">
        <f>'Cal Mo'!AK423</f>
        <v>253912.525512016</v>
      </c>
      <c r="AG423" s="15">
        <f t="shared" ref="AG423:AG482" si="145">SUM(K412:K423)</f>
        <v>21805201.523196872</v>
      </c>
      <c r="AH423" s="14">
        <f>[6]TOTAL_PEF!$AG423</f>
        <v>22671249.726437133</v>
      </c>
      <c r="AL423" s="25">
        <f t="shared" si="142"/>
        <v>13964242.903511547</v>
      </c>
      <c r="AM423" s="14">
        <f>[6]TOTAL_PEF!$AL423</f>
        <v>13529156.781409765</v>
      </c>
      <c r="AN423" s="15"/>
      <c r="AQ423" s="25">
        <f t="shared" si="143"/>
        <v>3324366.0890163062</v>
      </c>
      <c r="AR423" s="14">
        <f>[6]TOTAL_PEF!$AQ423</f>
        <v>3606021</v>
      </c>
      <c r="AV423" s="14">
        <f t="shared" si="137"/>
        <v>12602.797145212184</v>
      </c>
      <c r="AW423" s="14">
        <f>[6]TOTAL_PEF!$AV423</f>
        <v>12896.363762326424</v>
      </c>
      <c r="BA423" s="14">
        <f t="shared" si="138"/>
        <v>72824.908199977552</v>
      </c>
      <c r="BB423" s="14">
        <f>[6]TOTAL_PEF!$BA423</f>
        <v>66171.375378001321</v>
      </c>
      <c r="BF423" s="15">
        <f>SUM(TOTAL_PEF_C!O412:O423)</f>
        <v>1672928</v>
      </c>
      <c r="BG423" s="14">
        <f>[6]TOTAL_PEF!$BF423</f>
        <v>1903690</v>
      </c>
      <c r="BK423" s="15">
        <f>SUM('Billing Mo'!AH412:AH423)</f>
        <v>1726000</v>
      </c>
      <c r="BL423" s="14">
        <f>[6]TOTAL_PEF!$BK423</f>
        <v>1441846</v>
      </c>
      <c r="BM423" s="14"/>
      <c r="BP423" s="14">
        <f t="shared" si="140"/>
        <v>42513593.580668673</v>
      </c>
      <c r="BQ423" s="14">
        <f>[6]TOTAL_PEF!$BP423</f>
        <v>43175939.647141352</v>
      </c>
      <c r="BR423" s="14"/>
      <c r="BU423" s="14">
        <f t="shared" si="135"/>
        <v>130348.12876601701</v>
      </c>
      <c r="BV423" s="14">
        <f>[6]TOTAL_PEF!$BU423</f>
        <v>116326.6978324628</v>
      </c>
      <c r="BZ423" s="15">
        <f t="shared" si="139"/>
        <v>1730187.4553682467</v>
      </c>
      <c r="CA423" s="15">
        <f>AVERAGE([6]TOTAL_PEF!$G412:$G423)</f>
        <v>1757956.75</v>
      </c>
    </row>
    <row r="424" spans="1:79">
      <c r="A424" s="2">
        <f t="shared" si="133"/>
        <v>2026</v>
      </c>
      <c r="B424" s="2">
        <f t="shared" si="134"/>
        <v>2</v>
      </c>
      <c r="C424" s="7">
        <f t="shared" si="131"/>
        <v>867</v>
      </c>
      <c r="D424" s="7">
        <f t="shared" si="131"/>
        <v>4994</v>
      </c>
      <c r="E424" s="7">
        <f t="shared" si="144"/>
        <v>9919</v>
      </c>
      <c r="G424" s="30">
        <f>'Billing Mo'!Y424</f>
        <v>1739215.0254720999</v>
      </c>
      <c r="H424" s="30">
        <f>'Billing Mo'!Z424</f>
        <v>192667</v>
      </c>
      <c r="I424" s="30">
        <f>'Billing Mo'!AC424</f>
        <v>25564</v>
      </c>
      <c r="J424" s="163">
        <f t="shared" si="132"/>
        <v>2978891.1662286702</v>
      </c>
      <c r="K424" s="28">
        <f>'Cal Mo'!AE424+'Cal Mo'!AD424+'Billing Mo'!BM424-'Billing Mo'!BU424</f>
        <v>1507256.0300388481</v>
      </c>
      <c r="L424" s="28">
        <f>'Cal Mo'!AF424+'Billing Mo'!BQ424-'Billing Mo'!BY424</f>
        <v>962107.94378372689</v>
      </c>
      <c r="M424" s="31">
        <f t="shared" si="136"/>
        <v>254238</v>
      </c>
      <c r="N424" s="28">
        <f>'Cal Mo'!AH424</f>
        <v>133955</v>
      </c>
      <c r="O424" s="28">
        <f>'Cal Mo'!AI424</f>
        <v>120283</v>
      </c>
      <c r="P424" s="28">
        <f>'Cal Mo'!AJ424</f>
        <v>1719.2948133393099</v>
      </c>
      <c r="Q424" s="28">
        <f>'Cal Mo'!AK424</f>
        <v>253569.89759275599</v>
      </c>
      <c r="AG424" s="15">
        <f t="shared" si="145"/>
        <v>21827415.523809817</v>
      </c>
      <c r="AH424" s="14">
        <f>[6]TOTAL_PEF!$AG424</f>
        <v>22694216.023865968</v>
      </c>
      <c r="AL424" s="25">
        <f t="shared" si="142"/>
        <v>13982886.023790462</v>
      </c>
      <c r="AM424" s="14">
        <f>[6]TOTAL_PEF!$AL424</f>
        <v>13540244.459841987</v>
      </c>
      <c r="AN424" s="15"/>
      <c r="AQ424" s="25">
        <f t="shared" si="143"/>
        <v>3325341.1619080463</v>
      </c>
      <c r="AR424" s="14">
        <f>[6]TOTAL_PEF!$AQ424</f>
        <v>3608718</v>
      </c>
      <c r="AV424" s="14">
        <f t="shared" si="137"/>
        <v>12605.398810220398</v>
      </c>
      <c r="AW424" s="14">
        <f>[6]TOTAL_PEF!$AV424</f>
        <v>12895.778126917121</v>
      </c>
      <c r="BA424" s="14">
        <f t="shared" si="138"/>
        <v>72867.823738250023</v>
      </c>
      <c r="BB424" s="14">
        <f>[6]TOTAL_PEF!$BA424</f>
        <v>66140.122499530393</v>
      </c>
      <c r="BF424" s="15">
        <f>SUM(TOTAL_PEF_C!O413:O424)</f>
        <v>1669456</v>
      </c>
      <c r="BG424" s="14">
        <f>[6]TOTAL_PEF!$BF424</f>
        <v>1901825</v>
      </c>
      <c r="BK424" s="15">
        <f>SUM('Billing Mo'!AH413:AH424)</f>
        <v>1726000</v>
      </c>
      <c r="BL424" s="14">
        <f>[6]TOTAL_PEF!$BK424</f>
        <v>1433823</v>
      </c>
      <c r="BM424" s="14"/>
      <c r="BP424" s="14">
        <f t="shared" si="140"/>
        <v>42551927.666065782</v>
      </c>
      <c r="BQ424" s="14">
        <f>[6]TOTAL_PEF!$BP424</f>
        <v>43202802.623002417</v>
      </c>
      <c r="BR424" s="14"/>
      <c r="BU424" s="14">
        <f t="shared" si="135"/>
        <v>130365.91474779416</v>
      </c>
      <c r="BV424" s="14">
        <f>[6]TOTAL_PEF!$BU424</f>
        <v>116233.72029041912</v>
      </c>
      <c r="BZ424" s="15">
        <f t="shared" si="139"/>
        <v>1731592.6177688444</v>
      </c>
      <c r="CA424" s="15">
        <f>AVERAGE([6]TOTAL_PEF!$G413:$G424)</f>
        <v>1759817.5</v>
      </c>
    </row>
    <row r="425" spans="1:79">
      <c r="A425" s="2">
        <f t="shared" si="133"/>
        <v>2026</v>
      </c>
      <c r="B425" s="2">
        <f t="shared" si="134"/>
        <v>3</v>
      </c>
      <c r="C425" s="7">
        <f t="shared" si="131"/>
        <v>868</v>
      </c>
      <c r="D425" s="7">
        <f t="shared" si="131"/>
        <v>5698</v>
      </c>
      <c r="E425" s="7">
        <f t="shared" si="144"/>
        <v>10081</v>
      </c>
      <c r="G425" s="30">
        <f>'Billing Mo'!Y425</f>
        <v>1740589.90630126</v>
      </c>
      <c r="H425" s="30">
        <f>'Billing Mo'!Z425</f>
        <v>192805</v>
      </c>
      <c r="I425" s="30">
        <f>'Billing Mo'!AC425</f>
        <v>25556</v>
      </c>
      <c r="J425" s="163">
        <f t="shared" si="132"/>
        <v>3151707.1879687491</v>
      </c>
      <c r="K425" s="28">
        <f>'Cal Mo'!AE425+'Cal Mo'!AD425+'Billing Mo'!BM425-'Billing Mo'!BU425</f>
        <v>1511615.8258854577</v>
      </c>
      <c r="L425" s="28">
        <f>'Cal Mo'!AF425+'Billing Mo'!BQ425-'Billing Mo'!BY425</f>
        <v>1098509.3449958521</v>
      </c>
      <c r="M425" s="31">
        <f t="shared" si="136"/>
        <v>282210</v>
      </c>
      <c r="N425" s="28">
        <f>'Cal Mo'!AH425</f>
        <v>135956</v>
      </c>
      <c r="O425" s="28">
        <f>'Cal Mo'!AI425</f>
        <v>146254</v>
      </c>
      <c r="P425" s="28">
        <f>'Cal Mo'!AJ425</f>
        <v>1730.46818263461</v>
      </c>
      <c r="Q425" s="28">
        <f>'Cal Mo'!AK425</f>
        <v>257641.54890480501</v>
      </c>
      <c r="AG425" s="15">
        <f t="shared" si="145"/>
        <v>21850446.987096801</v>
      </c>
      <c r="AH425" s="14">
        <f>[6]TOTAL_PEF!$AG425</f>
        <v>22714881.487139042</v>
      </c>
      <c r="AL425" s="25">
        <f t="shared" si="142"/>
        <v>14003616.440252682</v>
      </c>
      <c r="AM425" s="14">
        <f>[6]TOTAL_PEF!$AL425</f>
        <v>13551489.377698993</v>
      </c>
      <c r="AN425" s="15"/>
      <c r="AQ425" s="25">
        <f t="shared" si="143"/>
        <v>3326333.6596508962</v>
      </c>
      <c r="AR425" s="14">
        <f>[6]TOTAL_PEF!$AQ425</f>
        <v>3611416</v>
      </c>
      <c r="AV425" s="14">
        <f t="shared" si="137"/>
        <v>12608.512023640274</v>
      </c>
      <c r="AW425" s="14">
        <f>[6]TOTAL_PEF!$AV425</f>
        <v>12893.895610918709</v>
      </c>
      <c r="BA425" s="14">
        <f t="shared" si="138"/>
        <v>72921.861094140899</v>
      </c>
      <c r="BB425" s="14">
        <f>[6]TOTAL_PEF!$BA425</f>
        <v>66109.77102855983</v>
      </c>
      <c r="BF425" s="15">
        <f>SUM(TOTAL_PEF_C!O414:O425)</f>
        <v>1665990</v>
      </c>
      <c r="BG425" s="14">
        <f>[6]TOTAL_PEF!$BF425</f>
        <v>1900000</v>
      </c>
      <c r="BK425" s="15">
        <f>SUM('Billing Mo'!AH414:AH425)</f>
        <v>1726000</v>
      </c>
      <c r="BL425" s="14">
        <f>[6]TOTAL_PEF!$BK425</f>
        <v>1425633</v>
      </c>
      <c r="BM425" s="14"/>
      <c r="BP425" s="14">
        <f t="shared" si="140"/>
        <v>42593189.935171366</v>
      </c>
      <c r="BQ425" s="14">
        <f>[6]TOTAL_PEF!$BP425</f>
        <v>43227396.004132502</v>
      </c>
      <c r="BR425" s="14"/>
      <c r="BU425" s="14">
        <f t="shared" si="135"/>
        <v>130384.37816499834</v>
      </c>
      <c r="BV425" s="14">
        <f>[6]TOTAL_PEF!$BU425</f>
        <v>116141.37321112718</v>
      </c>
      <c r="BZ425" s="15">
        <f t="shared" si="139"/>
        <v>1732991.7238551544</v>
      </c>
      <c r="CA425" s="15">
        <f>AVERAGE([6]TOTAL_PEF!$G414:$G425)</f>
        <v>1761677.1666666667</v>
      </c>
    </row>
    <row r="426" spans="1:79">
      <c r="A426" s="2">
        <f t="shared" si="133"/>
        <v>2026</v>
      </c>
      <c r="B426" s="2">
        <f t="shared" si="134"/>
        <v>4</v>
      </c>
      <c r="C426" s="7">
        <f t="shared" si="131"/>
        <v>888</v>
      </c>
      <c r="D426" s="7">
        <f t="shared" si="131"/>
        <v>5803</v>
      </c>
      <c r="E426" s="7">
        <f t="shared" si="144"/>
        <v>10414</v>
      </c>
      <c r="G426" s="30">
        <f>'Billing Mo'!Y426</f>
        <v>1741964.7871304201</v>
      </c>
      <c r="H426" s="30">
        <f>'Billing Mo'!Z426</f>
        <v>192943</v>
      </c>
      <c r="I426" s="30">
        <f>'Billing Mo'!AC426</f>
        <v>25516</v>
      </c>
      <c r="J426" s="163">
        <f t="shared" si="132"/>
        <v>3214344.7878667042</v>
      </c>
      <c r="K426" s="28">
        <f>'Cal Mo'!AE426+'Cal Mo'!AD426+'Billing Mo'!BM426-'Billing Mo'!BU426</f>
        <v>1546610.1893128708</v>
      </c>
      <c r="L426" s="28">
        <f>'Cal Mo'!AF426+'Billing Mo'!BQ426-'Billing Mo'!BY426</f>
        <v>1119579.1110115284</v>
      </c>
      <c r="M426" s="31">
        <f t="shared" si="136"/>
        <v>280723</v>
      </c>
      <c r="N426" s="28">
        <f>'Cal Mo'!AH426</f>
        <v>143569</v>
      </c>
      <c r="O426" s="28">
        <f>'Cal Mo'!AI426</f>
        <v>137154</v>
      </c>
      <c r="P426" s="28">
        <f>'Cal Mo'!AJ426</f>
        <v>1708.5910860142901</v>
      </c>
      <c r="Q426" s="28">
        <f>'Cal Mo'!AK426</f>
        <v>265723.89645629103</v>
      </c>
      <c r="AG426" s="15">
        <f t="shared" si="145"/>
        <v>21874402.06710561</v>
      </c>
      <c r="AH426" s="14">
        <f>[6]TOTAL_PEF!$AG426</f>
        <v>22736126.750537813</v>
      </c>
      <c r="AL426" s="25">
        <f t="shared" si="142"/>
        <v>14024346.496647064</v>
      </c>
      <c r="AM426" s="14">
        <f>[6]TOTAL_PEF!$AL426</f>
        <v>13562814.186528603</v>
      </c>
      <c r="AN426" s="15"/>
      <c r="AQ426" s="25">
        <f t="shared" si="143"/>
        <v>3327338.2306900457</v>
      </c>
      <c r="AR426" s="14">
        <f>[6]TOTAL_PEF!$AQ426</f>
        <v>3614115</v>
      </c>
      <c r="AV426" s="14">
        <f t="shared" si="137"/>
        <v>12612.196785698796</v>
      </c>
      <c r="AW426" s="14">
        <f>[6]TOTAL_PEF!$AV426</f>
        <v>12892.353756104923</v>
      </c>
      <c r="BA426" s="14">
        <f t="shared" si="138"/>
        <v>72976.101472193317</v>
      </c>
      <c r="BB426" s="14">
        <f>[6]TOTAL_PEF!$BA426</f>
        <v>66079.940559209397</v>
      </c>
      <c r="BF426" s="15">
        <f>SUM(TOTAL_PEF_C!O415:O426)</f>
        <v>1662530</v>
      </c>
      <c r="BG426" s="14">
        <f>[6]TOTAL_PEF!$BF426</f>
        <v>1898187</v>
      </c>
      <c r="BK426" s="15">
        <f>SUM('Billing Mo'!AH415:AH426)</f>
        <v>1726000</v>
      </c>
      <c r="BL426" s="14">
        <f>[6]TOTAL_PEF!$BK426</f>
        <v>1416999</v>
      </c>
      <c r="BM426" s="14"/>
      <c r="BP426" s="14">
        <f t="shared" si="140"/>
        <v>42635393.534227215</v>
      </c>
      <c r="BQ426" s="14">
        <f>[6]TOTAL_PEF!$BP426</f>
        <v>43252218.076360874</v>
      </c>
      <c r="BR426" s="14"/>
      <c r="BU426" s="14">
        <f t="shared" si="135"/>
        <v>130403.73485662582</v>
      </c>
      <c r="BV426" s="14">
        <f>[6]TOTAL_PEF!$BU426</f>
        <v>116049.34241333636</v>
      </c>
      <c r="BZ426" s="15">
        <f t="shared" si="139"/>
        <v>1734384.7736271766</v>
      </c>
      <c r="CA426" s="15">
        <f>AVERAGE([6]TOTAL_PEF!$G415:$G426)</f>
        <v>1763535.75</v>
      </c>
    </row>
    <row r="427" spans="1:79">
      <c r="A427" s="2">
        <f t="shared" si="133"/>
        <v>2026</v>
      </c>
      <c r="B427" s="2">
        <f t="shared" si="134"/>
        <v>5</v>
      </c>
      <c r="C427" s="7">
        <f t="shared" si="131"/>
        <v>1130</v>
      </c>
      <c r="D427" s="7">
        <f t="shared" si="131"/>
        <v>6577</v>
      </c>
      <c r="E427" s="7">
        <f t="shared" si="144"/>
        <v>11458</v>
      </c>
      <c r="G427" s="30">
        <f>'Billing Mo'!Y427</f>
        <v>1743339.66795958</v>
      </c>
      <c r="H427" s="30">
        <f>'Billing Mo'!Z427</f>
        <v>193082</v>
      </c>
      <c r="I427" s="30">
        <f>'Billing Mo'!AC427</f>
        <v>25552</v>
      </c>
      <c r="J427" s="163">
        <f t="shared" si="132"/>
        <v>3826717.4960924773</v>
      </c>
      <c r="K427" s="28">
        <f>'Cal Mo'!AE427+'Cal Mo'!AD427+'Billing Mo'!BM427-'Billing Mo'!BU427</f>
        <v>1969620.7600992678</v>
      </c>
      <c r="L427" s="28">
        <f>'Cal Mo'!AF427+'Billing Mo'!BQ427-'Billing Mo'!BY427</f>
        <v>1269974.4603419176</v>
      </c>
      <c r="M427" s="31">
        <f t="shared" si="136"/>
        <v>292626</v>
      </c>
      <c r="N427" s="28">
        <f>'Cal Mo'!AH427</f>
        <v>146935</v>
      </c>
      <c r="O427" s="28">
        <f>'Cal Mo'!AI427</f>
        <v>145691</v>
      </c>
      <c r="P427" s="28">
        <f>'Cal Mo'!AJ427</f>
        <v>1708.74108601429</v>
      </c>
      <c r="Q427" s="28">
        <f>'Cal Mo'!AK427</f>
        <v>292787.53456527798</v>
      </c>
      <c r="AG427" s="15">
        <f t="shared" si="145"/>
        <v>21903010.630502228</v>
      </c>
      <c r="AH427" s="14">
        <f>[6]TOTAL_PEF!$AG427</f>
        <v>22760371.440362561</v>
      </c>
      <c r="AL427" s="25">
        <f t="shared" si="142"/>
        <v>14046926.181825196</v>
      </c>
      <c r="AM427" s="14">
        <f>[6]TOTAL_PEF!$AL427</f>
        <v>13574173.362180497</v>
      </c>
      <c r="AN427" s="15"/>
      <c r="AQ427" s="25">
        <f t="shared" si="143"/>
        <v>3328351.7866623146</v>
      </c>
      <c r="AR427" s="14">
        <f>[6]TOTAL_PEF!$AQ427</f>
        <v>3616815</v>
      </c>
      <c r="AV427" s="14">
        <f t="shared" si="137"/>
        <v>12618.600582083765</v>
      </c>
      <c r="AW427" s="14">
        <f>[6]TOTAL_PEF!$AV427</f>
        <v>12892.522071420948</v>
      </c>
      <c r="BA427" s="14">
        <f t="shared" si="138"/>
        <v>73040.132845094762</v>
      </c>
      <c r="BB427" s="14">
        <f>[6]TOTAL_PEF!$BA427</f>
        <v>66050.407496292188</v>
      </c>
      <c r="BF427" s="15">
        <f>SUM(TOTAL_PEF_C!O416:O427)</f>
        <v>1659077</v>
      </c>
      <c r="BG427" s="14">
        <f>[6]TOTAL_PEF!$BF427</f>
        <v>1896380</v>
      </c>
      <c r="BK427" s="15">
        <f>SUM('Billing Mo'!AH416:AH427)</f>
        <v>1726000</v>
      </c>
      <c r="BL427" s="14">
        <f>[6]TOTAL_PEF!$BK427</f>
        <v>1408012</v>
      </c>
      <c r="BM427" s="14"/>
      <c r="BP427" s="14">
        <f t="shared" si="140"/>
        <v>42684116.230387755</v>
      </c>
      <c r="BQ427" s="14">
        <f>[6]TOTAL_PEF!$BP427</f>
        <v>43279727.941837519</v>
      </c>
      <c r="BR427" s="14"/>
      <c r="BU427" s="14">
        <f t="shared" si="135"/>
        <v>130423.8635812737</v>
      </c>
      <c r="BV427" s="14">
        <f>[6]TOTAL_PEF!$BU427</f>
        <v>115957.93624712455</v>
      </c>
      <c r="BZ427" s="15">
        <f t="shared" si="139"/>
        <v>1735771.7670849115</v>
      </c>
      <c r="CA427" s="15">
        <f>AVERAGE([6]TOTAL_PEF!$G416:$G427)</f>
        <v>1765393.25</v>
      </c>
    </row>
    <row r="428" spans="1:79">
      <c r="A428" s="2">
        <f t="shared" si="133"/>
        <v>2026</v>
      </c>
      <c r="B428" s="2">
        <f t="shared" si="134"/>
        <v>6</v>
      </c>
      <c r="C428" s="7">
        <f t="shared" si="131"/>
        <v>1226</v>
      </c>
      <c r="D428" s="7">
        <f t="shared" si="131"/>
        <v>6711</v>
      </c>
      <c r="E428" s="7">
        <f t="shared" si="144"/>
        <v>11605</v>
      </c>
      <c r="G428" s="30">
        <f>'Billing Mo'!Y428</f>
        <v>1744714.5487887401</v>
      </c>
      <c r="H428" s="30">
        <f>'Billing Mo'!Z428</f>
        <v>193220</v>
      </c>
      <c r="I428" s="30">
        <f>'Billing Mo'!AC428</f>
        <v>25503</v>
      </c>
      <c r="J428" s="163">
        <f t="shared" si="132"/>
        <v>4019458.3809242323</v>
      </c>
      <c r="K428" s="28">
        <f>'Cal Mo'!AE428+'Cal Mo'!AD428+'Billing Mo'!BM428-'Billing Mo'!BU428</f>
        <v>2138785.6268586223</v>
      </c>
      <c r="L428" s="28">
        <f>'Cal Mo'!AF428+'Billing Mo'!BQ428-'Billing Mo'!BY428</f>
        <v>1296776.0092445244</v>
      </c>
      <c r="M428" s="31">
        <f t="shared" si="136"/>
        <v>286217</v>
      </c>
      <c r="N428" s="28">
        <f>'Cal Mo'!AH428</f>
        <v>153144</v>
      </c>
      <c r="O428" s="28">
        <f>'Cal Mo'!AI428</f>
        <v>133073</v>
      </c>
      <c r="P428" s="28">
        <f>'Cal Mo'!AJ428</f>
        <v>1718.5082635490501</v>
      </c>
      <c r="Q428" s="28">
        <f>'Cal Mo'!AK428</f>
        <v>295961.23655753699</v>
      </c>
      <c r="AG428" s="15">
        <f t="shared" si="145"/>
        <v>21933655.29663853</v>
      </c>
      <c r="AH428" s="14">
        <f>[6]TOTAL_PEF!$AG428</f>
        <v>22790332.752242032</v>
      </c>
      <c r="AL428" s="25">
        <f t="shared" si="142"/>
        <v>14069614.563474627</v>
      </c>
      <c r="AM428" s="14">
        <f>[6]TOTAL_PEF!$AL428</f>
        <v>13585593.240077075</v>
      </c>
      <c r="AN428" s="15"/>
      <c r="AQ428" s="25">
        <f t="shared" si="143"/>
        <v>3329373.9059045548</v>
      </c>
      <c r="AR428" s="14">
        <f>[6]TOTAL_PEF!$AQ428</f>
        <v>3619516</v>
      </c>
      <c r="AV428" s="14">
        <f t="shared" si="137"/>
        <v>12626.210259610671</v>
      </c>
      <c r="AW428" s="14">
        <f>[6]TOTAL_PEF!$AV428</f>
        <v>12895.931476341177</v>
      </c>
      <c r="BA428" s="14">
        <f t="shared" si="138"/>
        <v>73104.920281973245</v>
      </c>
      <c r="BB428" s="14">
        <f>[6]TOTAL_PEF!$BA428</f>
        <v>66021.298605532022</v>
      </c>
      <c r="BF428" s="15">
        <f>SUM(TOTAL_PEF_C!O417:O428)</f>
        <v>1655612</v>
      </c>
      <c r="BG428" s="14">
        <f>[6]TOTAL_PEF!$BF428</f>
        <v>1894567</v>
      </c>
      <c r="BK428" s="15">
        <f>SUM('Billing Mo'!AH417:AH428)</f>
        <v>1726000</v>
      </c>
      <c r="BL428" s="14">
        <f>[6]TOTAL_PEF!$BK428</f>
        <v>1399481</v>
      </c>
      <c r="BM428" s="14"/>
      <c r="BP428" s="14">
        <f t="shared" si="140"/>
        <v>42734980.289029256</v>
      </c>
      <c r="BQ428" s="14">
        <f>[6]TOTAL_PEF!$BP428</f>
        <v>43313466.131613553</v>
      </c>
      <c r="BR428" s="14"/>
      <c r="BU428" s="14">
        <f t="shared" si="135"/>
        <v>130444.32176718905</v>
      </c>
      <c r="BV428" s="14">
        <f>[6]TOTAL_PEF!$BU428</f>
        <v>115866.84201961783</v>
      </c>
      <c r="BZ428" s="15">
        <f t="shared" si="139"/>
        <v>1737152.704228359</v>
      </c>
      <c r="CA428" s="15">
        <f>AVERAGE([6]TOTAL_PEF!$G417:$G428)</f>
        <v>1767249.8333333333</v>
      </c>
    </row>
    <row r="429" spans="1:79">
      <c r="A429" s="2">
        <f t="shared" si="133"/>
        <v>2026</v>
      </c>
      <c r="B429" s="2">
        <f t="shared" si="134"/>
        <v>7</v>
      </c>
      <c r="C429" s="7">
        <f t="shared" ref="C429:D488" si="146">ROUND(K429/G429*1000,0)</f>
        <v>1302</v>
      </c>
      <c r="D429" s="7">
        <f t="shared" si="146"/>
        <v>7042</v>
      </c>
      <c r="E429" s="7">
        <f t="shared" si="144"/>
        <v>11433</v>
      </c>
      <c r="G429" s="30">
        <f>'Billing Mo'!Y429</f>
        <v>1746089.4296179099</v>
      </c>
      <c r="H429" s="30">
        <f>'Billing Mo'!Z429</f>
        <v>193358</v>
      </c>
      <c r="I429" s="30">
        <f>'Billing Mo'!AC429</f>
        <v>25478</v>
      </c>
      <c r="J429" s="163">
        <f t="shared" si="132"/>
        <v>4218901.3723577959</v>
      </c>
      <c r="K429" s="28">
        <f>'Cal Mo'!AE429+'Cal Mo'!AD429+'Billing Mo'!BM429-'Billing Mo'!BU429</f>
        <v>2274004.9694918585</v>
      </c>
      <c r="L429" s="28">
        <f>'Cal Mo'!AF429+'Billing Mo'!BQ429-'Billing Mo'!BY429</f>
        <v>1361588.1634734483</v>
      </c>
      <c r="M429" s="31">
        <f t="shared" si="136"/>
        <v>290286</v>
      </c>
      <c r="N429" s="28">
        <f>'Cal Mo'!AH429</f>
        <v>148775</v>
      </c>
      <c r="O429" s="28">
        <f>'Cal Mo'!AI429</f>
        <v>141511</v>
      </c>
      <c r="P429" s="28">
        <f>'Cal Mo'!AJ429</f>
        <v>1721.63672248429</v>
      </c>
      <c r="Q429" s="28">
        <f>'Cal Mo'!AK429</f>
        <v>291300.602670005</v>
      </c>
      <c r="AG429" s="15">
        <f t="shared" si="145"/>
        <v>21965688.427210469</v>
      </c>
      <c r="AH429" s="14">
        <f>[6]TOTAL_PEF!$AG429</f>
        <v>22823208.70428703</v>
      </c>
      <c r="AL429" s="25">
        <f t="shared" si="142"/>
        <v>14093152.648120776</v>
      </c>
      <c r="AM429" s="14">
        <f>[6]TOTAL_PEF!$AL429</f>
        <v>13597004.807679841</v>
      </c>
      <c r="AN429" s="15"/>
      <c r="AQ429" s="25">
        <f t="shared" si="143"/>
        <v>3330405.4778074366</v>
      </c>
      <c r="AR429" s="14">
        <f>[6]TOTAL_PEF!$AQ429</f>
        <v>3622216</v>
      </c>
      <c r="AV429" s="14">
        <f t="shared" si="137"/>
        <v>12634.650503105886</v>
      </c>
      <c r="AW429" s="14">
        <f>[6]TOTAL_PEF!$AV429</f>
        <v>12900.989754163598</v>
      </c>
      <c r="BA429" s="14">
        <f t="shared" si="138"/>
        <v>73174.310337755916</v>
      </c>
      <c r="BB429" s="14">
        <f>[6]TOTAL_PEF!$BA429</f>
        <v>65992.277240008421</v>
      </c>
      <c r="BF429" s="15">
        <f>SUM(TOTAL_PEF_C!O418:O429)</f>
        <v>1652136</v>
      </c>
      <c r="BG429" s="14">
        <f>[6]TOTAL_PEF!$BF429</f>
        <v>1892749</v>
      </c>
      <c r="BK429" s="15">
        <f>SUM('Billing Mo'!AH418:AH429)</f>
        <v>1726000</v>
      </c>
      <c r="BL429" s="14">
        <f>[6]TOTAL_PEF!$BK429</f>
        <v>1391242</v>
      </c>
      <c r="BM429" s="14"/>
      <c r="BP429" s="14">
        <f t="shared" si="140"/>
        <v>42788080.967763737</v>
      </c>
      <c r="BQ429" s="14">
        <f>[6]TOTAL_PEF!$BP429</f>
        <v>43350396.65126133</v>
      </c>
      <c r="BR429" s="14"/>
      <c r="BU429" s="14">
        <f t="shared" si="135"/>
        <v>130465.1441068967</v>
      </c>
      <c r="BV429" s="14">
        <f>[6]TOTAL_PEF!$BU429</f>
        <v>115775.99437455551</v>
      </c>
      <c r="BZ429" s="15">
        <f t="shared" si="139"/>
        <v>1738527.585057521</v>
      </c>
      <c r="CA429" s="15">
        <f>AVERAGE([6]TOTAL_PEF!$G418:$G429)</f>
        <v>1769105.25</v>
      </c>
    </row>
    <row r="430" spans="1:79">
      <c r="A430" s="2">
        <f t="shared" si="133"/>
        <v>2026</v>
      </c>
      <c r="B430" s="2">
        <f t="shared" si="134"/>
        <v>8</v>
      </c>
      <c r="C430" s="7">
        <f t="shared" si="146"/>
        <v>1309</v>
      </c>
      <c r="D430" s="7">
        <f t="shared" si="146"/>
        <v>7058</v>
      </c>
      <c r="E430" s="7">
        <f t="shared" si="144"/>
        <v>11950</v>
      </c>
      <c r="G430" s="30">
        <f>'Billing Mo'!Y430</f>
        <v>1747437.9161276601</v>
      </c>
      <c r="H430" s="30">
        <f>'Billing Mo'!Z430</f>
        <v>193495</v>
      </c>
      <c r="I430" s="30">
        <f>'Billing Mo'!AC430</f>
        <v>25536</v>
      </c>
      <c r="J430" s="163">
        <f t="shared" si="132"/>
        <v>4259709.7260764344</v>
      </c>
      <c r="K430" s="28">
        <f>'Cal Mo'!AE430+'Cal Mo'!AD430+'Billing Mo'!BM430-'Billing Mo'!BU430</f>
        <v>2286741.3418859509</v>
      </c>
      <c r="L430" s="28">
        <f>'Cal Mo'!AF430+'Billing Mo'!BQ430-'Billing Mo'!BY430</f>
        <v>1365760.8921343356</v>
      </c>
      <c r="M430" s="31">
        <f t="shared" si="136"/>
        <v>300342</v>
      </c>
      <c r="N430" s="28">
        <f>'Cal Mo'!AH430</f>
        <v>155490</v>
      </c>
      <c r="O430" s="28">
        <f>'Cal Mo'!AI430</f>
        <v>144852</v>
      </c>
      <c r="P430" s="28">
        <f>'Cal Mo'!AJ430</f>
        <v>1709.9702261069799</v>
      </c>
      <c r="Q430" s="28">
        <f>'Cal Mo'!AK430</f>
        <v>305155.52183004102</v>
      </c>
      <c r="AG430" s="15">
        <f t="shared" si="145"/>
        <v>21997874.995147698</v>
      </c>
      <c r="AH430" s="14">
        <f>[6]TOTAL_PEF!$AG430</f>
        <v>22856995.627161015</v>
      </c>
      <c r="AL430" s="25">
        <f t="shared" si="142"/>
        <v>14116690.003232751</v>
      </c>
      <c r="AM430" s="14">
        <f>[6]TOTAL_PEF!$AL430</f>
        <v>13608313.290328044</v>
      </c>
      <c r="AN430" s="15"/>
      <c r="AQ430" s="25">
        <f t="shared" si="143"/>
        <v>3331448.45031938</v>
      </c>
      <c r="AR430" s="14">
        <f>[6]TOTAL_PEF!$AQ430</f>
        <v>3624914</v>
      </c>
      <c r="AV430" s="14">
        <f t="shared" si="137"/>
        <v>12643.181577969448</v>
      </c>
      <c r="AW430" s="14">
        <f>[6]TOTAL_PEF!$AV430</f>
        <v>12906.559114461865</v>
      </c>
      <c r="BA430" s="14">
        <f t="shared" si="138"/>
        <v>73243.849748659442</v>
      </c>
      <c r="BB430" s="14">
        <f>[6]TOTAL_PEF!$BA430</f>
        <v>65962.883597731867</v>
      </c>
      <c r="BF430" s="15">
        <f>SUM(TOTAL_PEF_C!O419:O430)</f>
        <v>1648650</v>
      </c>
      <c r="BG430" s="14">
        <f>[6]TOTAL_PEF!$BF430</f>
        <v>1890912</v>
      </c>
      <c r="BK430" s="15">
        <f>SUM('Billing Mo'!AH419:AH430)</f>
        <v>1726000</v>
      </c>
      <c r="BL430" s="14">
        <f>[6]TOTAL_PEF!$BK430</f>
        <v>1383073</v>
      </c>
      <c r="BM430" s="14"/>
      <c r="BP430" s="14">
        <f t="shared" si="140"/>
        <v>42841335.754938394</v>
      </c>
      <c r="BQ430" s="14">
        <f>[6]TOTAL_PEF!$BP430</f>
        <v>43388184.05678352</v>
      </c>
      <c r="BR430" s="14"/>
      <c r="BU430" s="14">
        <f t="shared" si="135"/>
        <v>130486.83264353531</v>
      </c>
      <c r="BV430" s="14">
        <f>[6]TOTAL_PEF!$BU430</f>
        <v>115685.66793436343</v>
      </c>
      <c r="BZ430" s="15">
        <f t="shared" si="139"/>
        <v>1739900.266360064</v>
      </c>
      <c r="CA430" s="15">
        <f>AVERAGE([6]TOTAL_PEF!$G419:$G430)</f>
        <v>1770959.6666666667</v>
      </c>
    </row>
    <row r="431" spans="1:79">
      <c r="A431" s="2">
        <f t="shared" si="133"/>
        <v>2026</v>
      </c>
      <c r="B431" s="2">
        <f t="shared" si="134"/>
        <v>9</v>
      </c>
      <c r="C431" s="7">
        <f t="shared" si="146"/>
        <v>1203</v>
      </c>
      <c r="D431" s="7">
        <f t="shared" si="146"/>
        <v>6666</v>
      </c>
      <c r="E431" s="7">
        <f t="shared" si="144"/>
        <v>12016</v>
      </c>
      <c r="G431" s="30">
        <f>'Billing Mo'!Y431</f>
        <v>1748786.40263741</v>
      </c>
      <c r="H431" s="30">
        <f>'Billing Mo'!Z431</f>
        <v>193631</v>
      </c>
      <c r="I431" s="30">
        <f>'Billing Mo'!AC431</f>
        <v>25545</v>
      </c>
      <c r="J431" s="163">
        <f t="shared" si="132"/>
        <v>3990517.4248394659</v>
      </c>
      <c r="K431" s="28">
        <f>'Cal Mo'!AE431+'Cal Mo'!AD431+'Billing Mo'!BM431-'Billing Mo'!BU431</f>
        <v>2103972.2254296942</v>
      </c>
      <c r="L431" s="28">
        <f>'Cal Mo'!AF431+'Billing Mo'!BQ431-'Billing Mo'!BY431</f>
        <v>1290731.0644149922</v>
      </c>
      <c r="M431" s="31">
        <f t="shared" si="136"/>
        <v>287168</v>
      </c>
      <c r="N431" s="28">
        <f>'Cal Mo'!AH431</f>
        <v>151420</v>
      </c>
      <c r="O431" s="28">
        <f>'Cal Mo'!AI431</f>
        <v>135748</v>
      </c>
      <c r="P431" s="28">
        <f>'Cal Mo'!AJ431</f>
        <v>1708.5257816625401</v>
      </c>
      <c r="Q431" s="28">
        <f>'Cal Mo'!AK431</f>
        <v>306937.60921311699</v>
      </c>
      <c r="AG431" s="15">
        <f t="shared" si="145"/>
        <v>22028127.74760022</v>
      </c>
      <c r="AH431" s="14">
        <f>[6]TOTAL_PEF!$AG431</f>
        <v>22890636.550913874</v>
      </c>
      <c r="AL431" s="25">
        <f t="shared" si="142"/>
        <v>14139105.725020699</v>
      </c>
      <c r="AM431" s="14">
        <f>[6]TOTAL_PEF!$AL431</f>
        <v>13619730.731789146</v>
      </c>
      <c r="AN431" s="15"/>
      <c r="AQ431" s="25">
        <f t="shared" si="143"/>
        <v>3332504.7701933328</v>
      </c>
      <c r="AR431" s="14">
        <f>[6]TOTAL_PEF!$AQ431</f>
        <v>3627611</v>
      </c>
      <c r="AV431" s="14">
        <f t="shared" si="137"/>
        <v>12650.604606538685</v>
      </c>
      <c r="AW431" s="14">
        <f>[6]TOTAL_PEF!$AV431</f>
        <v>12912.042966132047</v>
      </c>
      <c r="BA431" s="14">
        <f t="shared" si="138"/>
        <v>73307.632287749948</v>
      </c>
      <c r="BB431" s="14">
        <f>[6]TOTAL_PEF!$BA431</f>
        <v>65934.145550756963</v>
      </c>
      <c r="BF431" s="15">
        <f>SUM(TOTAL_PEF_C!O420:O431)</f>
        <v>1645169</v>
      </c>
      <c r="BG431" s="14">
        <f>[6]TOTAL_PEF!$BF431</f>
        <v>1889097</v>
      </c>
      <c r="BK431" s="15">
        <f>SUM('Billing Mo'!AH420:AH431)</f>
        <v>1726000</v>
      </c>
      <c r="BL431" s="14">
        <f>[6]TOTAL_PEF!$BK431</f>
        <v>1374573</v>
      </c>
      <c r="BM431" s="14"/>
      <c r="BP431" s="14">
        <f t="shared" si="140"/>
        <v>42891553.44066634</v>
      </c>
      <c r="BQ431" s="14">
        <f>[6]TOTAL_PEF!$BP431</f>
        <v>43425624.42199748</v>
      </c>
      <c r="BR431" s="14"/>
      <c r="BU431" s="14">
        <f t="shared" si="135"/>
        <v>130509.46344767715</v>
      </c>
      <c r="BV431" s="14">
        <f>[6]TOTAL_PEF!$BU431</f>
        <v>115595.89146586932</v>
      </c>
      <c r="BZ431" s="15">
        <f t="shared" si="139"/>
        <v>1741270.7481359902</v>
      </c>
      <c r="CA431" s="15">
        <f>AVERAGE([6]TOTAL_PEF!$G420:$G431)</f>
        <v>1772812.9166666667</v>
      </c>
    </row>
    <row r="432" spans="1:79">
      <c r="A432" s="2">
        <f t="shared" si="133"/>
        <v>2026</v>
      </c>
      <c r="B432" s="2">
        <f t="shared" si="134"/>
        <v>10</v>
      </c>
      <c r="C432" s="7">
        <f t="shared" si="146"/>
        <v>1030</v>
      </c>
      <c r="D432" s="7">
        <f t="shared" si="146"/>
        <v>6332</v>
      </c>
      <c r="E432" s="7">
        <f t="shared" si="144"/>
        <v>11245</v>
      </c>
      <c r="G432" s="30">
        <f>'Billing Mo'!Y432</f>
        <v>1750134.8891471601</v>
      </c>
      <c r="H432" s="30">
        <f>'Billing Mo'!Z432</f>
        <v>193766</v>
      </c>
      <c r="I432" s="30">
        <f>'Billing Mo'!AC432</f>
        <v>25571</v>
      </c>
      <c r="J432" s="163">
        <f t="shared" si="132"/>
        <v>3607376.0066504423</v>
      </c>
      <c r="K432" s="28">
        <f>'Cal Mo'!AE432+'Cal Mo'!AD432+'Billing Mo'!BM432-'Billing Mo'!BU432</f>
        <v>1802903.5557920767</v>
      </c>
      <c r="L432" s="28">
        <f>'Cal Mo'!AF432+'Billing Mo'!BQ432-'Billing Mo'!BY432</f>
        <v>1227019.881114413</v>
      </c>
      <c r="M432" s="31">
        <f t="shared" si="136"/>
        <v>288207</v>
      </c>
      <c r="N432" s="28">
        <f>'Cal Mo'!AH432</f>
        <v>143927</v>
      </c>
      <c r="O432" s="28">
        <f>'Cal Mo'!AI432</f>
        <v>144280</v>
      </c>
      <c r="P432" s="28">
        <f>'Cal Mo'!AJ432</f>
        <v>1706.35911499587</v>
      </c>
      <c r="Q432" s="28">
        <f>'Cal Mo'!AK432</f>
        <v>287539.21062895702</v>
      </c>
      <c r="AG432" s="15">
        <f t="shared" si="145"/>
        <v>22054969.858234145</v>
      </c>
      <c r="AH432" s="14">
        <f>[6]TOTAL_PEF!$AG432</f>
        <v>22920011.696733959</v>
      </c>
      <c r="AL432" s="25">
        <f t="shared" si="142"/>
        <v>14161073.410953287</v>
      </c>
      <c r="AM432" s="14">
        <f>[6]TOTAL_PEF!$AL432</f>
        <v>13631292.802537717</v>
      </c>
      <c r="AN432" s="15"/>
      <c r="AQ432" s="25">
        <f t="shared" si="143"/>
        <v>3333575.4673039257</v>
      </c>
      <c r="AR432" s="14">
        <f>[6]TOTAL_PEF!$AQ432</f>
        <v>3630309</v>
      </c>
      <c r="AV432" s="14">
        <f t="shared" si="137"/>
        <v>12656.074765729181</v>
      </c>
      <c r="AW432" s="14">
        <f>[6]TOTAL_PEF!$AV432</f>
        <v>12915.119541138185</v>
      </c>
      <c r="BA432" s="14">
        <f t="shared" si="138"/>
        <v>73369.128985275238</v>
      </c>
      <c r="BB432" s="14">
        <f>[6]TOTAL_PEF!$BA432</f>
        <v>65906.232991834462</v>
      </c>
      <c r="BF432" s="15">
        <f>SUM(TOTAL_PEF_C!O421:O432)</f>
        <v>1641694</v>
      </c>
      <c r="BG432" s="14">
        <f>[6]TOTAL_PEF!$BF432</f>
        <v>1887293</v>
      </c>
      <c r="BK432" s="15">
        <f>SUM('Billing Mo'!AH421:AH432)</f>
        <v>1726000</v>
      </c>
      <c r="BL432" s="14">
        <f>[6]TOTAL_PEF!$BK432</f>
        <v>1367071</v>
      </c>
      <c r="BM432" s="14"/>
      <c r="BP432" s="14">
        <f t="shared" si="140"/>
        <v>42937932.82595697</v>
      </c>
      <c r="BQ432" s="14">
        <f>[6]TOTAL_PEF!$BP432</f>
        <v>43459953.638566144</v>
      </c>
      <c r="BR432" s="14"/>
      <c r="BU432" s="14">
        <f t="shared" si="135"/>
        <v>130532.22478511751</v>
      </c>
      <c r="BV432" s="14">
        <f>[6]TOTAL_PEF!$BU432</f>
        <v>115506.41912852575</v>
      </c>
      <c r="BZ432" s="15">
        <f t="shared" si="139"/>
        <v>1742639.0303852984</v>
      </c>
      <c r="CA432" s="15">
        <f>AVERAGE([6]TOTAL_PEF!$G421:$G432)</f>
        <v>1774665.0833333333</v>
      </c>
    </row>
    <row r="433" spans="1:79">
      <c r="A433" s="2">
        <f t="shared" si="133"/>
        <v>2026</v>
      </c>
      <c r="B433" s="2">
        <f t="shared" si="134"/>
        <v>11</v>
      </c>
      <c r="C433" s="7">
        <f t="shared" si="146"/>
        <v>812</v>
      </c>
      <c r="D433" s="7">
        <f t="shared" si="146"/>
        <v>5501</v>
      </c>
      <c r="E433" s="7">
        <f t="shared" si="144"/>
        <v>10440</v>
      </c>
      <c r="G433" s="30">
        <f>'Billing Mo'!Y433</f>
        <v>1751483.37565691</v>
      </c>
      <c r="H433" s="30">
        <f>'Billing Mo'!Z433</f>
        <v>193901</v>
      </c>
      <c r="I433" s="30">
        <f>'Billing Mo'!AC433</f>
        <v>25608</v>
      </c>
      <c r="J433" s="163">
        <f t="shared" si="132"/>
        <v>3031833.4341748422</v>
      </c>
      <c r="K433" s="28">
        <f>'Cal Mo'!AE433+'Cal Mo'!AD433+'Billing Mo'!BM433-'Billing Mo'!BU433</f>
        <v>1422427.4266795795</v>
      </c>
      <c r="L433" s="28">
        <f>'Cal Mo'!AF433+'Billing Mo'!BQ433-'Billing Mo'!BY433</f>
        <v>1066654.1130533398</v>
      </c>
      <c r="M433" s="31">
        <f t="shared" si="136"/>
        <v>273696</v>
      </c>
      <c r="N433" s="28">
        <f>'Cal Mo'!AH433</f>
        <v>147080</v>
      </c>
      <c r="O433" s="28">
        <f>'Cal Mo'!AI433</f>
        <v>126616</v>
      </c>
      <c r="P433" s="28">
        <f>'Cal Mo'!AJ433</f>
        <v>1703.02510050508</v>
      </c>
      <c r="Q433" s="28">
        <f>'Cal Mo'!AK433</f>
        <v>267352.86934141797</v>
      </c>
      <c r="AG433" s="15">
        <f t="shared" si="145"/>
        <v>22077245.223544627</v>
      </c>
      <c r="AH433" s="14">
        <f>[6]TOTAL_PEF!$AG433</f>
        <v>22942962.118038513</v>
      </c>
      <c r="AL433" s="25">
        <f t="shared" si="142"/>
        <v>14181122.342378337</v>
      </c>
      <c r="AM433" s="14">
        <f>[6]TOTAL_PEF!$AL433</f>
        <v>13642868.497369274</v>
      </c>
      <c r="AN433" s="15"/>
      <c r="AQ433" s="25">
        <f t="shared" si="143"/>
        <v>3334660.0160846119</v>
      </c>
      <c r="AR433" s="14">
        <f>[6]TOTAL_PEF!$AQ433</f>
        <v>3633010</v>
      </c>
      <c r="AV433" s="14">
        <f t="shared" si="137"/>
        <v>12658.933771243825</v>
      </c>
      <c r="AW433" s="14">
        <f>[6]TOTAL_PEF!$AV433</f>
        <v>12914.58110459367</v>
      </c>
      <c r="BA433" s="14">
        <f t="shared" si="138"/>
        <v>73420.698937926121</v>
      </c>
      <c r="BB433" s="14">
        <f>[6]TOTAL_PEF!$BA433</f>
        <v>65878.51011326375</v>
      </c>
      <c r="BF433" s="15">
        <f>SUM(TOTAL_PEF_C!O422:O433)</f>
        <v>1638225</v>
      </c>
      <c r="BG433" s="14">
        <f>[6]TOTAL_PEF!$BF433</f>
        <v>1885484</v>
      </c>
      <c r="BK433" s="15">
        <f>SUM('Billing Mo'!AH422:AH433)</f>
        <v>1726000</v>
      </c>
      <c r="BL433" s="14">
        <f>[6]TOTAL_PEF!$BK433</f>
        <v>1357777</v>
      </c>
      <c r="BM433" s="14"/>
      <c r="BP433" s="14">
        <f t="shared" si="140"/>
        <v>42977846.563086711</v>
      </c>
      <c r="BQ433" s="14">
        <f>[6]TOTAL_PEF!$BP433</f>
        <v>43486077.754702248</v>
      </c>
      <c r="BR433" s="14"/>
      <c r="BU433" s="14">
        <f t="shared" si="135"/>
        <v>130555.94769730687</v>
      </c>
      <c r="BV433" s="14">
        <f>[6]TOTAL_PEF!$BU433</f>
        <v>115417.31307879256</v>
      </c>
      <c r="BZ433" s="15">
        <f t="shared" si="139"/>
        <v>1744005.1131079888</v>
      </c>
      <c r="CA433" s="15">
        <f>AVERAGE([6]TOTAL_PEF!$G422:$G433)</f>
        <v>1776516.1666666667</v>
      </c>
    </row>
    <row r="434" spans="1:79">
      <c r="A434" s="2">
        <f t="shared" si="133"/>
        <v>2026</v>
      </c>
      <c r="B434" s="2">
        <f t="shared" si="134"/>
        <v>12</v>
      </c>
      <c r="C434" s="7">
        <f t="shared" si="146"/>
        <v>965</v>
      </c>
      <c r="D434" s="7">
        <f t="shared" si="146"/>
        <v>5561</v>
      </c>
      <c r="E434" s="7">
        <f t="shared" si="144"/>
        <v>10089</v>
      </c>
      <c r="G434" s="30">
        <f>'Billing Mo'!Y434</f>
        <v>1752831.8621666599</v>
      </c>
      <c r="H434" s="30">
        <f>'Billing Mo'!Z434</f>
        <v>194036</v>
      </c>
      <c r="I434" s="30">
        <f>'Billing Mo'!AC434</f>
        <v>25559</v>
      </c>
      <c r="J434" s="163">
        <f t="shared" si="132"/>
        <v>3286599.2290492551</v>
      </c>
      <c r="K434" s="28">
        <f>'Cal Mo'!AE434+'Cal Mo'!AD434+'Billing Mo'!BM434-'Billing Mo'!BU434</f>
        <v>1690931.3255554831</v>
      </c>
      <c r="L434" s="28">
        <f>'Cal Mo'!AF434+'Billing Mo'!BQ434-'Billing Mo'!BY434</f>
        <v>1079108.9167274402</v>
      </c>
      <c r="M434" s="31">
        <f t="shared" si="136"/>
        <v>256970</v>
      </c>
      <c r="N434" s="28">
        <f>'Cal Mo'!AH434</f>
        <v>133329</v>
      </c>
      <c r="O434" s="28">
        <f>'Cal Mo'!AI434</f>
        <v>123641</v>
      </c>
      <c r="P434" s="28">
        <f>'Cal Mo'!AJ434</f>
        <v>1714.6857457005699</v>
      </c>
      <c r="Q434" s="28">
        <f>'Cal Mo'!AK434</f>
        <v>257874.30102063101</v>
      </c>
      <c r="AG434" s="15">
        <f t="shared" si="145"/>
        <v>22092521.865366641</v>
      </c>
      <c r="AH434" s="14">
        <f>[6]TOTAL_PEF!$AG434</f>
        <v>22964511.918059386</v>
      </c>
      <c r="AL434" s="25">
        <f t="shared" si="142"/>
        <v>14201502.083100745</v>
      </c>
      <c r="AM434" s="14">
        <f>[6]TOTAL_PEF!$AL434</f>
        <v>13654206.608100746</v>
      </c>
      <c r="AN434" s="15"/>
      <c r="AQ434" s="25">
        <f t="shared" si="143"/>
        <v>3335756.7542928527</v>
      </c>
      <c r="AR434" s="14">
        <f>[6]TOTAL_PEF!$AQ434</f>
        <v>3635716</v>
      </c>
      <c r="AV434" s="14">
        <f t="shared" si="137"/>
        <v>12657.794375945177</v>
      </c>
      <c r="AW434" s="14">
        <f>[6]TOTAL_PEF!$AV434</f>
        <v>12913.264672150726</v>
      </c>
      <c r="BA434" s="14">
        <f t="shared" si="138"/>
        <v>73474.033727744099</v>
      </c>
      <c r="BB434" s="14">
        <f>[6]TOTAL_PEF!$BA434</f>
        <v>65849.764632373292</v>
      </c>
      <c r="BF434" s="15">
        <f>SUM(TOTAL_PEF_C!O423:O434)</f>
        <v>1634761</v>
      </c>
      <c r="BG434" s="14">
        <f>[6]TOTAL_PEF!$BF434</f>
        <v>1883652</v>
      </c>
      <c r="BK434" s="15">
        <f>SUM('Billing Mo'!AH423:AH434)</f>
        <v>1726000</v>
      </c>
      <c r="BL434" s="14">
        <f>[6]TOTAL_PEF!$BK434</f>
        <v>1350000</v>
      </c>
      <c r="BM434" s="14"/>
      <c r="BP434" s="14">
        <f t="shared" si="140"/>
        <v>43011109.575452894</v>
      </c>
      <c r="BQ434" s="14">
        <f>[6]TOTAL_PEF!$BP434</f>
        <v>43512062.665454589</v>
      </c>
      <c r="BR434" s="14"/>
      <c r="BU434" s="14">
        <f t="shared" si="135"/>
        <v>130580.56693268646</v>
      </c>
      <c r="BV434" s="14">
        <f>[6]TOTAL_PEF!$BU434</f>
        <v>115328.63509719851</v>
      </c>
      <c r="BZ434" s="15">
        <f t="shared" si="139"/>
        <v>1745368.9963040624</v>
      </c>
      <c r="CA434" s="15">
        <f>AVERAGE([6]TOTAL_PEF!$G423:$G434)</f>
        <v>1778366.0833333333</v>
      </c>
    </row>
    <row r="435" spans="1:79">
      <c r="A435" s="2">
        <f t="shared" si="133"/>
        <v>2027</v>
      </c>
      <c r="B435" s="2">
        <f t="shared" si="134"/>
        <v>1</v>
      </c>
      <c r="C435" s="7">
        <f t="shared" si="146"/>
        <v>1052</v>
      </c>
      <c r="D435" s="7">
        <f t="shared" si="146"/>
        <v>5583</v>
      </c>
      <c r="E435" s="7">
        <f t="shared" si="144"/>
        <v>9962</v>
      </c>
      <c r="G435" s="30">
        <f>'Billing Mo'!Y435</f>
        <v>1754180.34867642</v>
      </c>
      <c r="H435" s="30">
        <f>'Billing Mo'!Z435</f>
        <v>194171</v>
      </c>
      <c r="I435" s="30">
        <f>'Billing Mo'!AC435</f>
        <v>25601</v>
      </c>
      <c r="J435" s="163">
        <f t="shared" si="132"/>
        <v>3451671.7008989071</v>
      </c>
      <c r="K435" s="28">
        <f>'Cal Mo'!AE435+'Cal Mo'!AD435+'Billing Mo'!BM435-'Billing Mo'!BU435</f>
        <v>1846186.3758406374</v>
      </c>
      <c r="L435" s="28">
        <f>'Cal Mo'!AF435+'Billing Mo'!BQ435-'Billing Mo'!BY435</f>
        <v>1084143.757020501</v>
      </c>
      <c r="M435" s="31">
        <f t="shared" si="136"/>
        <v>264621</v>
      </c>
      <c r="N435" s="28">
        <f>'Cal Mo'!AH435</f>
        <v>132420</v>
      </c>
      <c r="O435" s="28">
        <f>'Cal Mo'!AI435</f>
        <v>132201</v>
      </c>
      <c r="P435" s="28">
        <f>'Cal Mo'!AJ435</f>
        <v>1691.9581831646201</v>
      </c>
      <c r="Q435" s="28">
        <f>'Cal Mo'!AK435</f>
        <v>255028.609854604</v>
      </c>
      <c r="AG435" s="15">
        <f t="shared" si="145"/>
        <v>22101055.65287035</v>
      </c>
      <c r="AH435" s="14">
        <f>[6]TOTAL_PEF!$AG435</f>
        <v>22990116.712079287</v>
      </c>
      <c r="AL435" s="25">
        <f t="shared" si="142"/>
        <v>14221953.657316022</v>
      </c>
      <c r="AM435" s="14">
        <f>[6]TOTAL_PEF!$AL435</f>
        <v>13664858.150286749</v>
      </c>
      <c r="AN435" s="15"/>
      <c r="AQ435" s="25">
        <f t="shared" si="143"/>
        <v>3336872.8386354405</v>
      </c>
      <c r="AR435" s="14">
        <f>[6]TOTAL_PEF!$AQ435</f>
        <v>3638424</v>
      </c>
      <c r="AV435" s="14">
        <f t="shared" si="137"/>
        <v>12652.812426243871</v>
      </c>
      <c r="AW435" s="14">
        <f>[6]TOTAL_PEF!$AV435</f>
        <v>12914.236644599485</v>
      </c>
      <c r="BA435" s="14">
        <f t="shared" si="138"/>
        <v>73527.759287309658</v>
      </c>
      <c r="BB435" s="14">
        <f>[6]TOTAL_PEF!$BA435</f>
        <v>65817.837791921062</v>
      </c>
      <c r="BF435" s="15">
        <f>SUM(TOTAL_PEF_C!O424:O435)</f>
        <v>1631304</v>
      </c>
      <c r="BG435" s="14">
        <f>[6]TOTAL_PEF!$BF435</f>
        <v>1881838</v>
      </c>
      <c r="BK435" s="15">
        <f>SUM('Billing Mo'!AH424:AH435)</f>
        <v>1726000</v>
      </c>
      <c r="BL435" s="14">
        <f>[6]TOTAL_PEF!$BK435</f>
        <v>1350000</v>
      </c>
      <c r="BM435" s="14"/>
      <c r="BP435" s="14">
        <f t="shared" si="140"/>
        <v>43037727.913127981</v>
      </c>
      <c r="BQ435" s="14">
        <f>[6]TOTAL_PEF!$BP435</f>
        <v>43549213.001660489</v>
      </c>
      <c r="BR435" s="14"/>
      <c r="BU435" s="14">
        <f t="shared" si="135"/>
        <v>130606.36247101263</v>
      </c>
      <c r="BV435" s="14">
        <f>[6]TOTAL_PEF!$BU435</f>
        <v>115240.59239473274</v>
      </c>
      <c r="BZ435" s="15">
        <f t="shared" si="139"/>
        <v>1746730.6799735192</v>
      </c>
      <c r="CA435" s="15">
        <f>AVERAGE([6]TOTAL_PEF!$G424:$G435)</f>
        <v>1780214.9166666667</v>
      </c>
    </row>
    <row r="436" spans="1:79">
      <c r="A436" s="2">
        <f t="shared" si="133"/>
        <v>2027</v>
      </c>
      <c r="B436" s="2">
        <f t="shared" si="134"/>
        <v>2</v>
      </c>
      <c r="C436" s="7">
        <f t="shared" si="146"/>
        <v>862</v>
      </c>
      <c r="D436" s="7">
        <f t="shared" si="146"/>
        <v>5048</v>
      </c>
      <c r="E436" s="7">
        <f t="shared" si="144"/>
        <v>9946</v>
      </c>
      <c r="G436" s="30">
        <f>'Billing Mo'!Y436</f>
        <v>1755528.8351861699</v>
      </c>
      <c r="H436" s="30">
        <f>'Billing Mo'!Z436</f>
        <v>194305</v>
      </c>
      <c r="I436" s="30">
        <f>'Billing Mo'!AC436</f>
        <v>25607</v>
      </c>
      <c r="J436" s="163">
        <f t="shared" si="132"/>
        <v>3001430.6971074268</v>
      </c>
      <c r="K436" s="28">
        <f>'Cal Mo'!AE436+'Cal Mo'!AD436+'Billing Mo'!BM436-'Billing Mo'!BU436</f>
        <v>1513405.239099093</v>
      </c>
      <c r="L436" s="28">
        <f>'Cal Mo'!AF436+'Billing Mo'!BQ436-'Billing Mo'!BY436</f>
        <v>980853.02699144767</v>
      </c>
      <c r="M436" s="31">
        <f t="shared" si="136"/>
        <v>250786</v>
      </c>
      <c r="N436" s="28">
        <f>'Cal Mo'!AH436</f>
        <v>133955</v>
      </c>
      <c r="O436" s="28">
        <f>'Cal Mo'!AI436</f>
        <v>116831</v>
      </c>
      <c r="P436" s="28">
        <f>'Cal Mo'!AJ436</f>
        <v>1693.18642685802</v>
      </c>
      <c r="Q436" s="28">
        <f>'Cal Mo'!AK436</f>
        <v>254693.24459002801</v>
      </c>
      <c r="AG436" s="15">
        <f t="shared" si="145"/>
        <v>22107204.861930594</v>
      </c>
      <c r="AH436" s="14">
        <f>[6]TOTAL_PEF!$AG436</f>
        <v>23014277.569659173</v>
      </c>
      <c r="AL436" s="25">
        <f t="shared" si="142"/>
        <v>14240698.740523743</v>
      </c>
      <c r="AM436" s="14">
        <f>[6]TOTAL_PEF!$AL436</f>
        <v>13675616.532129128</v>
      </c>
      <c r="AN436" s="15"/>
      <c r="AQ436" s="25">
        <f t="shared" si="143"/>
        <v>3337996.1856327127</v>
      </c>
      <c r="AR436" s="14">
        <f>[6]TOTAL_PEF!$AQ436</f>
        <v>3641134</v>
      </c>
      <c r="AV436" s="14">
        <f t="shared" si="137"/>
        <v>12646.490047099807</v>
      </c>
      <c r="AW436" s="14">
        <f>[6]TOTAL_PEF!$AV436</f>
        <v>12914.405398048146</v>
      </c>
      <c r="BA436" s="14">
        <f t="shared" si="138"/>
        <v>73572.750867750306</v>
      </c>
      <c r="BB436" s="14">
        <f>[6]TOTAL_PEF!$BA436</f>
        <v>65786.558253575713</v>
      </c>
      <c r="BF436" s="15">
        <f>SUM(TOTAL_PEF_C!O425:O436)</f>
        <v>1627852</v>
      </c>
      <c r="BG436" s="14">
        <f>[6]TOTAL_PEF!$BF436</f>
        <v>1880038</v>
      </c>
      <c r="BK436" s="15">
        <f>SUM('Billing Mo'!AH425:AH436)</f>
        <v>1726000</v>
      </c>
      <c r="BL436" s="14">
        <f>[6]TOTAL_PEF!$BK436</f>
        <v>1350000</v>
      </c>
      <c r="BM436" s="14"/>
      <c r="BP436" s="14">
        <f t="shared" si="140"/>
        <v>43060267.444006741</v>
      </c>
      <c r="BQ436" s="14">
        <f>[6]TOTAL_PEF!$BP436</f>
        <v>43585042.241082758</v>
      </c>
      <c r="BR436" s="14"/>
      <c r="BU436" s="14">
        <f t="shared" si="135"/>
        <v>130632.00914318321</v>
      </c>
      <c r="BV436" s="14">
        <f>[6]TOTAL_PEF!$BU436</f>
        <v>115153.18140728812</v>
      </c>
      <c r="BZ436" s="15">
        <f t="shared" si="139"/>
        <v>1748090.1641163584</v>
      </c>
      <c r="CA436" s="15">
        <f>AVERAGE([6]TOTAL_PEF!$G425:$G436)</f>
        <v>1782062.5</v>
      </c>
    </row>
    <row r="437" spans="1:79">
      <c r="A437" s="2">
        <f t="shared" si="133"/>
        <v>2027</v>
      </c>
      <c r="B437" s="2">
        <f t="shared" si="134"/>
        <v>3</v>
      </c>
      <c r="C437" s="7">
        <f t="shared" si="146"/>
        <v>864</v>
      </c>
      <c r="D437" s="7">
        <f t="shared" si="146"/>
        <v>5757</v>
      </c>
      <c r="E437" s="7">
        <f t="shared" si="144"/>
        <v>10109</v>
      </c>
      <c r="G437" s="30">
        <f>'Billing Mo'!Y437</f>
        <v>1756877.3216959201</v>
      </c>
      <c r="H437" s="30">
        <f>'Billing Mo'!Z437</f>
        <v>194440</v>
      </c>
      <c r="I437" s="30">
        <f>'Billing Mo'!AC437</f>
        <v>25598</v>
      </c>
      <c r="J437" s="163">
        <f t="shared" si="132"/>
        <v>3177329.9072223385</v>
      </c>
      <c r="K437" s="28">
        <f>'Cal Mo'!AE437+'Cal Mo'!AD437+'Billing Mo'!BM437-'Billing Mo'!BU437</f>
        <v>1518609.9127031851</v>
      </c>
      <c r="L437" s="28">
        <f>'Cal Mo'!AF437+'Billing Mo'!BQ437-'Billing Mo'!BY437</f>
        <v>1119466.9831545288</v>
      </c>
      <c r="M437" s="31">
        <f t="shared" si="136"/>
        <v>278776</v>
      </c>
      <c r="N437" s="28">
        <f>'Cal Mo'!AH437</f>
        <v>135956</v>
      </c>
      <c r="O437" s="28">
        <f>'Cal Mo'!AI437</f>
        <v>142820</v>
      </c>
      <c r="P437" s="28">
        <f>'Cal Mo'!AJ437</f>
        <v>1704.3597961533301</v>
      </c>
      <c r="Q437" s="28">
        <f>'Cal Mo'!AK437</f>
        <v>258772.65156847099</v>
      </c>
      <c r="AG437" s="15">
        <f t="shared" si="145"/>
        <v>22114198.94874832</v>
      </c>
      <c r="AH437" s="14">
        <f>[6]TOTAL_PEF!$AG437</f>
        <v>23036249.366178248</v>
      </c>
      <c r="AL437" s="25">
        <f t="shared" si="142"/>
        <v>14261656.37868242</v>
      </c>
      <c r="AM437" s="14">
        <f>[6]TOTAL_PEF!$AL437</f>
        <v>13686476.409106605</v>
      </c>
      <c r="AN437" s="15"/>
      <c r="AQ437" s="25">
        <f t="shared" si="143"/>
        <v>3339127.2882963787</v>
      </c>
      <c r="AR437" s="14">
        <f>[6]TOTAL_PEF!$AQ437</f>
        <v>3643845</v>
      </c>
      <c r="AV437" s="14">
        <f t="shared" si="137"/>
        <v>12640.676325984738</v>
      </c>
      <c r="AW437" s="14">
        <f>[6]TOTAL_PEF!$AV437</f>
        <v>12913.353926722395</v>
      </c>
      <c r="BA437" s="14">
        <f t="shared" si="138"/>
        <v>73629.196894866458</v>
      </c>
      <c r="BB437" s="14">
        <f>[6]TOTAL_PEF!$BA437</f>
        <v>65755.897818013807</v>
      </c>
      <c r="BF437" s="15">
        <f>SUM(TOTAL_PEF_C!O426:O437)</f>
        <v>1624418</v>
      </c>
      <c r="BG437" s="14">
        <f>[6]TOTAL_PEF!$BF437</f>
        <v>1878271</v>
      </c>
      <c r="BK437" s="15">
        <f>SUM('Billing Mo'!AH426:AH437)</f>
        <v>1726000</v>
      </c>
      <c r="BL437" s="14">
        <f>[6]TOTAL_PEF!$BK437</f>
        <v>1350000</v>
      </c>
      <c r="BM437" s="14"/>
      <c r="BP437" s="14">
        <f t="shared" si="140"/>
        <v>43085890.163260318</v>
      </c>
      <c r="BQ437" s="14">
        <f>[6]TOTAL_PEF!$BP437</f>
        <v>43618817.91457931</v>
      </c>
      <c r="BR437" s="14"/>
      <c r="BU437" s="14">
        <f t="shared" si="135"/>
        <v>130658.37814603308</v>
      </c>
      <c r="BV437" s="14">
        <f>[6]TOTAL_PEF!$BU437</f>
        <v>115066.06422479467</v>
      </c>
      <c r="BZ437" s="15">
        <f t="shared" si="139"/>
        <v>1749447.4487325801</v>
      </c>
      <c r="CA437" s="15">
        <f>AVERAGE([6]TOTAL_PEF!$G426:$G437)</f>
        <v>1783909.0833333333</v>
      </c>
    </row>
    <row r="438" spans="1:79">
      <c r="A438" s="2">
        <f t="shared" si="133"/>
        <v>2027</v>
      </c>
      <c r="B438" s="2">
        <f t="shared" si="134"/>
        <v>4</v>
      </c>
      <c r="C438" s="7">
        <f t="shared" si="146"/>
        <v>884</v>
      </c>
      <c r="D438" s="7">
        <f t="shared" si="146"/>
        <v>5862</v>
      </c>
      <c r="E438" s="7">
        <f t="shared" si="144"/>
        <v>10442</v>
      </c>
      <c r="G438" s="30">
        <f>'Billing Mo'!Y438</f>
        <v>1758225.80820567</v>
      </c>
      <c r="H438" s="30">
        <f>'Billing Mo'!Z438</f>
        <v>194575</v>
      </c>
      <c r="I438" s="30">
        <f>'Billing Mo'!AC438</f>
        <v>25558</v>
      </c>
      <c r="J438" s="163">
        <f t="shared" si="132"/>
        <v>3241082.3796292618</v>
      </c>
      <c r="K438" s="28">
        <f>'Cal Mo'!AE438+'Cal Mo'!AD438+'Billing Mo'!BM438-'Billing Mo'!BU438</f>
        <v>1554606.0476242858</v>
      </c>
      <c r="L438" s="28">
        <f>'Cal Mo'!AF438+'Billing Mo'!BQ438-'Billing Mo'!BY438</f>
        <v>1140621.9078210441</v>
      </c>
      <c r="M438" s="31">
        <f t="shared" si="136"/>
        <v>277306</v>
      </c>
      <c r="N438" s="28">
        <f>'Cal Mo'!AH438</f>
        <v>143569</v>
      </c>
      <c r="O438" s="28">
        <f>'Cal Mo'!AI438</f>
        <v>133737</v>
      </c>
      <c r="P438" s="28">
        <f>'Cal Mo'!AJ438</f>
        <v>1682.48269953301</v>
      </c>
      <c r="Q438" s="28">
        <f>'Cal Mo'!AK438</f>
        <v>266865.94148439902</v>
      </c>
      <c r="AG438" s="15">
        <f t="shared" si="145"/>
        <v>22122194.807059735</v>
      </c>
      <c r="AH438" s="14">
        <f>[6]TOTAL_PEF!$AG438</f>
        <v>23058759.413619932</v>
      </c>
      <c r="AL438" s="25">
        <f t="shared" si="142"/>
        <v>14282699.175491933</v>
      </c>
      <c r="AM438" s="14">
        <f>[6]TOTAL_PEF!$AL438</f>
        <v>13697338.479188524</v>
      </c>
      <c r="AN438" s="15"/>
      <c r="AQ438" s="25">
        <f t="shared" si="143"/>
        <v>3340269.3333244864</v>
      </c>
      <c r="AR438" s="14">
        <f>[6]TOTAL_PEF!$AQ438</f>
        <v>3646558</v>
      </c>
      <c r="AV438" s="14">
        <f t="shared" si="137"/>
        <v>12635.459670465907</v>
      </c>
      <c r="AW438" s="14">
        <f>[6]TOTAL_PEF!$AV438</f>
        <v>12912.614479549082</v>
      </c>
      <c r="BA438" s="14">
        <f t="shared" si="138"/>
        <v>73686.097948350027</v>
      </c>
      <c r="BB438" s="14">
        <f>[6]TOTAL_PEF!$BA438</f>
        <v>65725.351303191215</v>
      </c>
      <c r="BF438" s="15">
        <f>SUM(TOTAL_PEF_C!O427:O438)</f>
        <v>1621001</v>
      </c>
      <c r="BG438" s="14">
        <f>[6]TOTAL_PEF!$BF438</f>
        <v>1876509</v>
      </c>
      <c r="BK438" s="15">
        <f>SUM('Billing Mo'!AH427:AH438)</f>
        <v>1726000</v>
      </c>
      <c r="BL438" s="14">
        <f>[6]TOTAL_PEF!$BK438</f>
        <v>1350000</v>
      </c>
      <c r="BM438" s="14"/>
      <c r="BP438" s="14">
        <f t="shared" si="140"/>
        <v>43112627.755022876</v>
      </c>
      <c r="BQ438" s="14">
        <f>[6]TOTAL_PEF!$BP438</f>
        <v>43653141.032102913</v>
      </c>
      <c r="BR438" s="14"/>
      <c r="BU438" s="14">
        <f t="shared" si="135"/>
        <v>130685.16803783902</v>
      </c>
      <c r="BV438" s="14">
        <f>[6]TOTAL_PEF!$BU438</f>
        <v>114979.27105804576</v>
      </c>
      <c r="BZ438" s="15">
        <f t="shared" si="139"/>
        <v>1750802.5338221844</v>
      </c>
      <c r="CA438" s="15">
        <f>AVERAGE([6]TOTAL_PEF!$G427:$G438)</f>
        <v>1785754.5</v>
      </c>
    </row>
    <row r="439" spans="1:79">
      <c r="A439" s="2">
        <f t="shared" si="133"/>
        <v>2027</v>
      </c>
      <c r="B439" s="2">
        <f t="shared" si="134"/>
        <v>5</v>
      </c>
      <c r="C439" s="7">
        <f t="shared" si="146"/>
        <v>1127</v>
      </c>
      <c r="D439" s="7">
        <f t="shared" si="146"/>
        <v>6641</v>
      </c>
      <c r="E439" s="7">
        <f t="shared" si="144"/>
        <v>11485</v>
      </c>
      <c r="G439" s="30">
        <f>'Billing Mo'!Y439</f>
        <v>1759574.2947154201</v>
      </c>
      <c r="H439" s="30">
        <f>'Billing Mo'!Z439</f>
        <v>194709</v>
      </c>
      <c r="I439" s="30">
        <f>'Billing Mo'!AC439</f>
        <v>25593</v>
      </c>
      <c r="J439" s="163">
        <f t="shared" si="132"/>
        <v>3860530.7262098016</v>
      </c>
      <c r="K439" s="28">
        <f>'Cal Mo'!AE439+'Cal Mo'!AD439+'Billing Mo'!BM439-'Billing Mo'!BU439</f>
        <v>1982616.8799141829</v>
      </c>
      <c r="L439" s="28">
        <f>'Cal Mo'!AF439+'Billing Mo'!BQ439-'Billing Mo'!BY439</f>
        <v>1293059.9112437665</v>
      </c>
      <c r="M439" s="31">
        <f t="shared" si="136"/>
        <v>289225</v>
      </c>
      <c r="N439" s="28">
        <f>'Cal Mo'!AH439</f>
        <v>146935</v>
      </c>
      <c r="O439" s="28">
        <f>'Cal Mo'!AI439</f>
        <v>142290</v>
      </c>
      <c r="P439" s="28">
        <f>'Cal Mo'!AJ439</f>
        <v>1682.6326995330101</v>
      </c>
      <c r="Q439" s="28">
        <f>'Cal Mo'!AK439</f>
        <v>293946.30235231901</v>
      </c>
      <c r="AG439" s="15">
        <f t="shared" si="145"/>
        <v>22135190.926874653</v>
      </c>
      <c r="AH439" s="14">
        <f>[6]TOTAL_PEF!$AG439</f>
        <v>23084200.003407419</v>
      </c>
      <c r="AL439" s="25">
        <f t="shared" si="142"/>
        <v>14305784.62639378</v>
      </c>
      <c r="AM439" s="14">
        <f>[6]TOTAL_PEF!$AL439</f>
        <v>13708177.859210521</v>
      </c>
      <c r="AN439" s="15"/>
      <c r="AQ439" s="25">
        <f t="shared" si="143"/>
        <v>3341428.1011115275</v>
      </c>
      <c r="AR439" s="14">
        <f>[6]TOTAL_PEF!$AQ439</f>
        <v>3649273</v>
      </c>
      <c r="AV439" s="14">
        <f t="shared" si="137"/>
        <v>12633.120716335687</v>
      </c>
      <c r="AW439" s="14">
        <f>[6]TOTAL_PEF!$AV439</f>
        <v>12913.524961647292</v>
      </c>
      <c r="BA439" s="14">
        <f t="shared" si="138"/>
        <v>73753.608541616079</v>
      </c>
      <c r="BB439" s="14">
        <f>[6]TOTAL_PEF!$BA439</f>
        <v>65694.825230024842</v>
      </c>
      <c r="BF439" s="15">
        <f>SUM(TOTAL_PEF_C!O428:O439)</f>
        <v>1617600</v>
      </c>
      <c r="BG439" s="14">
        <f>[6]TOTAL_PEF!$BF439</f>
        <v>1874749</v>
      </c>
      <c r="BK439" s="15">
        <f>SUM('Billing Mo'!AH428:AH439)</f>
        <v>1726000</v>
      </c>
      <c r="BL439" s="14">
        <f>[6]TOTAL_PEF!$BK439</f>
        <v>1350000</v>
      </c>
      <c r="BM439" s="14"/>
      <c r="BP439" s="14">
        <f t="shared" si="140"/>
        <v>43146440.985140212</v>
      </c>
      <c r="BQ439" s="14">
        <f>[6]TOTAL_PEF!$BP439</f>
        <v>43690376.0019124</v>
      </c>
      <c r="BR439" s="14"/>
      <c r="BU439" s="14">
        <f t="shared" si="135"/>
        <v>130713.03087896391</v>
      </c>
      <c r="BV439" s="14">
        <f>[6]TOTAL_PEF!$BU439</f>
        <v>114892.80045336601</v>
      </c>
      <c r="BZ439" s="15">
        <f t="shared" si="139"/>
        <v>1752155.4193851713</v>
      </c>
      <c r="CA439" s="15">
        <f>AVERAGE([6]TOTAL_PEF!$G428:$G439)</f>
        <v>1787598.6666666667</v>
      </c>
    </row>
    <row r="440" spans="1:79">
      <c r="A440" s="2">
        <f t="shared" si="133"/>
        <v>2027</v>
      </c>
      <c r="B440" s="2">
        <f t="shared" si="134"/>
        <v>6</v>
      </c>
      <c r="C440" s="7">
        <f t="shared" si="146"/>
        <v>1223</v>
      </c>
      <c r="D440" s="7">
        <f t="shared" si="146"/>
        <v>6776</v>
      </c>
      <c r="E440" s="7">
        <f t="shared" si="144"/>
        <v>11633</v>
      </c>
      <c r="G440" s="30">
        <f>'Billing Mo'!Y440</f>
        <v>1760922.78122518</v>
      </c>
      <c r="H440" s="30">
        <f>'Billing Mo'!Z440</f>
        <v>194844</v>
      </c>
      <c r="I440" s="30">
        <f>'Billing Mo'!AC440</f>
        <v>25544</v>
      </c>
      <c r="J440" s="163">
        <f t="shared" ref="J440:J503" si="147">SUM(K440:M440,P440:Q440)</f>
        <v>4055898.0178568615</v>
      </c>
      <c r="K440" s="28">
        <f>'Cal Mo'!AE440+'Cal Mo'!AD440+'Billing Mo'!BM440-'Billing Mo'!BU440</f>
        <v>2154023.2152802469</v>
      </c>
      <c r="L440" s="28">
        <f>'Cal Mo'!AF440+'Billing Mo'!BQ440-'Billing Mo'!BY440</f>
        <v>1320215.3668114606</v>
      </c>
      <c r="M440" s="31">
        <f t="shared" si="136"/>
        <v>282824</v>
      </c>
      <c r="N440" s="28">
        <f>'Cal Mo'!AH440</f>
        <v>153144</v>
      </c>
      <c r="O440" s="28">
        <f>'Cal Mo'!AI440</f>
        <v>129680</v>
      </c>
      <c r="P440" s="28">
        <f>'Cal Mo'!AJ440</f>
        <v>1692.3998770677699</v>
      </c>
      <c r="Q440" s="28">
        <f>'Cal Mo'!AK440</f>
        <v>297143.03588808601</v>
      </c>
      <c r="AG440" s="15">
        <f t="shared" si="145"/>
        <v>22150428.515296273</v>
      </c>
      <c r="AH440" s="14">
        <f>[6]TOTAL_PEF!$AG440</f>
        <v>23115291.544682268</v>
      </c>
      <c r="AL440" s="25">
        <f t="shared" si="142"/>
        <v>14329223.983960716</v>
      </c>
      <c r="AM440" s="14">
        <f>[6]TOTAL_PEF!$AL440</f>
        <v>13719023.655473368</v>
      </c>
      <c r="AN440" s="15"/>
      <c r="AQ440" s="25">
        <f t="shared" si="143"/>
        <v>3342609.9004420764</v>
      </c>
      <c r="AR440" s="14">
        <f>[6]TOTAL_PEF!$AQ440</f>
        <v>3651988</v>
      </c>
      <c r="AV440" s="14">
        <f t="shared" si="137"/>
        <v>12632.079493085845</v>
      </c>
      <c r="AW440" s="14">
        <f>[6]TOTAL_PEF!$AV440</f>
        <v>12917.599326539837</v>
      </c>
      <c r="BA440" s="14">
        <f t="shared" si="138"/>
        <v>73822.9431977887</v>
      </c>
      <c r="BB440" s="14">
        <f>[6]TOTAL_PEF!$BA440</f>
        <v>65664.458762417838</v>
      </c>
      <c r="BF440" s="15">
        <f>SUM(TOTAL_PEF_C!O429:O440)</f>
        <v>1614207</v>
      </c>
      <c r="BG440" s="14">
        <f>[6]TOTAL_PEF!$BF440</f>
        <v>1872980</v>
      </c>
      <c r="BK440" s="15">
        <f>SUM('Billing Mo'!AH429:AH440)</f>
        <v>1726000</v>
      </c>
      <c r="BL440" s="14">
        <f>[6]TOTAL_PEF!$BK440</f>
        <v>1350000</v>
      </c>
      <c r="BM440" s="14"/>
      <c r="BP440" s="14">
        <f t="shared" si="140"/>
        <v>43182880.622072831</v>
      </c>
      <c r="BQ440" s="14">
        <f>[6]TOTAL_PEF!$BP440</f>
        <v>43733259.339450106</v>
      </c>
      <c r="BR440" s="14"/>
      <c r="BU440" s="14">
        <f t="shared" si="135"/>
        <v>130741.78712150964</v>
      </c>
      <c r="BV440" s="14">
        <f>[6]TOTAL_PEF!$BU440</f>
        <v>114806.88885512341</v>
      </c>
      <c r="BZ440" s="15">
        <f t="shared" si="139"/>
        <v>1753506.105421541</v>
      </c>
      <c r="CA440" s="15">
        <f>AVERAGE([6]TOTAL_PEF!$G429:$G440)</f>
        <v>1789441.75</v>
      </c>
    </row>
    <row r="441" spans="1:79">
      <c r="A441" s="2">
        <f t="shared" si="133"/>
        <v>2027</v>
      </c>
      <c r="B441" s="2">
        <f t="shared" si="134"/>
        <v>7</v>
      </c>
      <c r="C441" s="7">
        <f t="shared" si="146"/>
        <v>1300</v>
      </c>
      <c r="D441" s="7">
        <f t="shared" si="146"/>
        <v>7109</v>
      </c>
      <c r="E441" s="7">
        <f t="shared" si="144"/>
        <v>11463</v>
      </c>
      <c r="G441" s="30">
        <f>'Billing Mo'!Y441</f>
        <v>1762271.2677349299</v>
      </c>
      <c r="H441" s="30">
        <f>'Billing Mo'!Z441</f>
        <v>194979</v>
      </c>
      <c r="I441" s="30">
        <f>'Billing Mo'!AC441</f>
        <v>25518</v>
      </c>
      <c r="J441" s="163">
        <f t="shared" si="147"/>
        <v>4258018.7572563747</v>
      </c>
      <c r="K441" s="28">
        <f>'Cal Mo'!AE441+'Cal Mo'!AD441+'Billing Mo'!BM441-'Billing Mo'!BU441</f>
        <v>2290770.3504486582</v>
      </c>
      <c r="L441" s="28">
        <f>'Cal Mo'!AF441+'Billing Mo'!BQ441-'Billing Mo'!BY441</f>
        <v>1386147.1608654398</v>
      </c>
      <c r="M441" s="31">
        <f t="shared" si="136"/>
        <v>286900</v>
      </c>
      <c r="N441" s="28">
        <f>'Cal Mo'!AH441</f>
        <v>148775</v>
      </c>
      <c r="O441" s="28">
        <f>'Cal Mo'!AI441</f>
        <v>138125</v>
      </c>
      <c r="P441" s="28">
        <f>'Cal Mo'!AJ441</f>
        <v>1695.528336003</v>
      </c>
      <c r="Q441" s="28">
        <f>'Cal Mo'!AK441</f>
        <v>292505.717606274</v>
      </c>
      <c r="AG441" s="15">
        <f t="shared" si="145"/>
        <v>22167193.896253072</v>
      </c>
      <c r="AH441" s="14">
        <f>[6]TOTAL_PEF!$AG441</f>
        <v>23149205.614420027</v>
      </c>
      <c r="AL441" s="25">
        <f t="shared" si="142"/>
        <v>14353782.981352709</v>
      </c>
      <c r="AM441" s="14">
        <f>[6]TOTAL_PEF!$AL441</f>
        <v>13729804.100241618</v>
      </c>
      <c r="AN441" s="15"/>
      <c r="AQ441" s="25">
        <f t="shared" si="143"/>
        <v>3343815.0153783448</v>
      </c>
      <c r="AR441" s="14">
        <f>[6]TOTAL_PEF!$AQ441</f>
        <v>3654702</v>
      </c>
      <c r="AV441" s="14">
        <f t="shared" si="137"/>
        <v>12631.926313539816</v>
      </c>
      <c r="AW441" s="14">
        <f>[6]TOTAL_PEF!$AV441</f>
        <v>12923.250025739937</v>
      </c>
      <c r="BA441" s="14">
        <f t="shared" si="138"/>
        <v>73898.040620439438</v>
      </c>
      <c r="BB441" s="14">
        <f>[6]TOTAL_PEF!$BA441</f>
        <v>65633.908150615724</v>
      </c>
      <c r="BF441" s="15">
        <f>SUM(TOTAL_PEF_C!O430:O441)</f>
        <v>1610821</v>
      </c>
      <c r="BG441" s="14">
        <f>[6]TOTAL_PEF!$BF441</f>
        <v>1871205</v>
      </c>
      <c r="BK441" s="15">
        <f>SUM('Billing Mo'!AH430:AH441)</f>
        <v>1726000</v>
      </c>
      <c r="BL441" s="14">
        <f>[6]TOTAL_PEF!$BK441</f>
        <v>1350000</v>
      </c>
      <c r="BM441" s="14"/>
      <c r="BP441" s="14">
        <f t="shared" si="140"/>
        <v>43221998.006971411</v>
      </c>
      <c r="BQ441" s="14">
        <f>[6]TOTAL_PEF!$BP441</f>
        <v>43778892.853956111</v>
      </c>
      <c r="BR441" s="14"/>
      <c r="BU441" s="14">
        <f t="shared" si="135"/>
        <v>130771.87370710322</v>
      </c>
      <c r="BV441" s="14">
        <f>[6]TOTAL_PEF!$BU441</f>
        <v>114721.20161030849</v>
      </c>
      <c r="BZ441" s="15">
        <f t="shared" si="139"/>
        <v>1754854.5919312926</v>
      </c>
      <c r="CA441" s="15">
        <f>AVERAGE([6]TOTAL_PEF!$G430:$G441)</f>
        <v>1791283.5833333333</v>
      </c>
    </row>
    <row r="442" spans="1:79">
      <c r="A442" s="2">
        <f t="shared" si="133"/>
        <v>2027</v>
      </c>
      <c r="B442" s="2">
        <f t="shared" si="134"/>
        <v>8</v>
      </c>
      <c r="C442" s="7">
        <f t="shared" si="146"/>
        <v>1306</v>
      </c>
      <c r="D442" s="7">
        <f t="shared" si="146"/>
        <v>7127</v>
      </c>
      <c r="E442" s="7">
        <f t="shared" si="144"/>
        <v>11980</v>
      </c>
      <c r="G442" s="30">
        <f>'Billing Mo'!Y442</f>
        <v>1763592.7384523801</v>
      </c>
      <c r="H442" s="30">
        <f>'Billing Mo'!Z442</f>
        <v>195112</v>
      </c>
      <c r="I442" s="30">
        <f>'Billing Mo'!AC442</f>
        <v>25575</v>
      </c>
      <c r="J442" s="163">
        <f t="shared" si="147"/>
        <v>4299174.6832412509</v>
      </c>
      <c r="K442" s="28">
        <f>'Cal Mo'!AE442+'Cal Mo'!AD442+'Billing Mo'!BM442-'Billing Mo'!BU442</f>
        <v>2303618.1910237852</v>
      </c>
      <c r="L442" s="28">
        <f>'Cal Mo'!AF442+'Billing Mo'!BQ442-'Billing Mo'!BY442</f>
        <v>1390534.4449848025</v>
      </c>
      <c r="M442" s="31">
        <f t="shared" si="136"/>
        <v>296962</v>
      </c>
      <c r="N442" s="28">
        <f>'Cal Mo'!AH442</f>
        <v>155490</v>
      </c>
      <c r="O442" s="28">
        <f>'Cal Mo'!AI442</f>
        <v>141472</v>
      </c>
      <c r="P442" s="28">
        <f>'Cal Mo'!AJ442</f>
        <v>1683.8618396257</v>
      </c>
      <c r="Q442" s="28">
        <f>'Cal Mo'!AK442</f>
        <v>306376.18539303797</v>
      </c>
      <c r="AG442" s="15">
        <f t="shared" si="145"/>
        <v>22184070.745390907</v>
      </c>
      <c r="AH442" s="14">
        <f>[6]TOTAL_PEF!$AG442</f>
        <v>23183992.47571522</v>
      </c>
      <c r="AL442" s="25">
        <f t="shared" si="142"/>
        <v>14378556.534203174</v>
      </c>
      <c r="AM442" s="14">
        <f>[6]TOTAL_PEF!$AL442</f>
        <v>13740423.724342193</v>
      </c>
      <c r="AN442" s="15"/>
      <c r="AQ442" s="25">
        <f t="shared" si="143"/>
        <v>3345035.678941342</v>
      </c>
      <c r="AR442" s="14">
        <f>[6]TOTAL_PEF!$AQ442</f>
        <v>3657414</v>
      </c>
      <c r="AV442" s="14">
        <f t="shared" si="137"/>
        <v>12631.853033406916</v>
      </c>
      <c r="AW442" s="14">
        <f>[6]TOTAL_PEF!$AV442</f>
        <v>12929.383671135216</v>
      </c>
      <c r="BA442" s="14">
        <f t="shared" si="138"/>
        <v>73974.264356970263</v>
      </c>
      <c r="BB442" s="14">
        <f>[6]TOTAL_PEF!$BA442</f>
        <v>65602.692099036925</v>
      </c>
      <c r="BF442" s="15">
        <f>SUM(TOTAL_PEF_C!O431:O442)</f>
        <v>1607441</v>
      </c>
      <c r="BG442" s="14">
        <f>[6]TOTAL_PEF!$BF442</f>
        <v>1869419</v>
      </c>
      <c r="BK442" s="15">
        <f>SUM('Billing Mo'!AH431:AH442)</f>
        <v>1726000</v>
      </c>
      <c r="BL442" s="14">
        <f>[6]TOTAL_PEF!$BK442</f>
        <v>1350000</v>
      </c>
      <c r="BM442" s="14"/>
      <c r="BP442" s="14">
        <f t="shared" si="140"/>
        <v>43261462.964136221</v>
      </c>
      <c r="BQ442" s="14">
        <f>[6]TOTAL_PEF!$BP442</f>
        <v>43825225.33935187</v>
      </c>
      <c r="BR442" s="14"/>
      <c r="BU442" s="14">
        <f t="shared" si="135"/>
        <v>130802.98669270132</v>
      </c>
      <c r="BV442" s="14">
        <f>[6]TOTAL_PEF!$BU442</f>
        <v>114636.00579853993</v>
      </c>
      <c r="BZ442" s="15">
        <f t="shared" si="139"/>
        <v>1756200.8271250192</v>
      </c>
      <c r="CA442" s="15">
        <f>AVERAGE([6]TOTAL_PEF!$G431:$G442)</f>
        <v>1793124.3333333333</v>
      </c>
    </row>
    <row r="443" spans="1:79">
      <c r="A443" s="2">
        <f t="shared" si="133"/>
        <v>2027</v>
      </c>
      <c r="B443" s="2">
        <f t="shared" si="134"/>
        <v>9</v>
      </c>
      <c r="C443" s="7">
        <f t="shared" si="146"/>
        <v>1200</v>
      </c>
      <c r="D443" s="7">
        <f t="shared" si="146"/>
        <v>6732</v>
      </c>
      <c r="E443" s="7">
        <f t="shared" si="144"/>
        <v>12045</v>
      </c>
      <c r="G443" s="30">
        <f>'Billing Mo'!Y443</f>
        <v>1764914.20916982</v>
      </c>
      <c r="H443" s="30">
        <f>'Billing Mo'!Z443</f>
        <v>195244</v>
      </c>
      <c r="I443" s="30">
        <f>'Billing Mo'!AC443</f>
        <v>25584</v>
      </c>
      <c r="J443" s="163">
        <f t="shared" si="147"/>
        <v>4026706.0191228027</v>
      </c>
      <c r="K443" s="28">
        <f>'Cal Mo'!AE443+'Cal Mo'!AD443+'Billing Mo'!BM443-'Billing Mo'!BU443</f>
        <v>2118664.929000814</v>
      </c>
      <c r="L443" s="28">
        <f>'Cal Mo'!AF443+'Billing Mo'!BQ443-'Billing Mo'!BY443</f>
        <v>1314383.9881304582</v>
      </c>
      <c r="M443" s="31">
        <f t="shared" si="136"/>
        <v>283814</v>
      </c>
      <c r="N443" s="28">
        <f>'Cal Mo'!AH443</f>
        <v>151420</v>
      </c>
      <c r="O443" s="28">
        <f>'Cal Mo'!AI443</f>
        <v>132394</v>
      </c>
      <c r="P443" s="28">
        <f>'Cal Mo'!AJ443</f>
        <v>1682.41739518126</v>
      </c>
      <c r="Q443" s="28">
        <f>'Cal Mo'!AK443</f>
        <v>308160.68459634902</v>
      </c>
      <c r="AG443" s="15">
        <f t="shared" si="145"/>
        <v>22198763.448962025</v>
      </c>
      <c r="AH443" s="14">
        <f>[6]TOTAL_PEF!$AG443</f>
        <v>23218630.085546792</v>
      </c>
      <c r="AL443" s="25">
        <f t="shared" si="142"/>
        <v>14402209.457918642</v>
      </c>
      <c r="AM443" s="14">
        <f>[6]TOTAL_PEF!$AL443</f>
        <v>13751104.886110812</v>
      </c>
      <c r="AN443" s="15"/>
      <c r="AQ443" s="25">
        <f t="shared" si="143"/>
        <v>3346258.7543245736</v>
      </c>
      <c r="AR443" s="14">
        <f>[6]TOTAL_PEF!$AQ443</f>
        <v>3660125</v>
      </c>
      <c r="AV443" s="14">
        <f t="shared" si="137"/>
        <v>12630.553320741288</v>
      </c>
      <c r="AW443" s="14">
        <f>[6]TOTAL_PEF!$AV443</f>
        <v>12935.430594402947</v>
      </c>
      <c r="BA443" s="14">
        <f t="shared" si="138"/>
        <v>74044.747997295606</v>
      </c>
      <c r="BB443" s="14">
        <f>[6]TOTAL_PEF!$BA443</f>
        <v>65571.899426880002</v>
      </c>
      <c r="BF443" s="15">
        <f>SUM(TOTAL_PEF_C!O432:O443)</f>
        <v>1604087</v>
      </c>
      <c r="BG443" s="14">
        <f>[6]TOTAL_PEF!$BF443</f>
        <v>1867663</v>
      </c>
      <c r="BK443" s="15">
        <f>SUM('Billing Mo'!AH432:AH443)</f>
        <v>1726000</v>
      </c>
      <c r="BL443" s="14">
        <f>[6]TOTAL_PEF!$BK443</f>
        <v>1350000</v>
      </c>
      <c r="BM443" s="14"/>
      <c r="BP443" s="14">
        <f t="shared" si="140"/>
        <v>43297651.558419563</v>
      </c>
      <c r="BQ443" s="14">
        <f>[6]TOTAL_PEF!$BP443</f>
        <v>43871499.110952057</v>
      </c>
      <c r="BR443" s="14"/>
      <c r="BU443" s="14">
        <f t="shared" si="135"/>
        <v>130834.18607011328</v>
      </c>
      <c r="BV443" s="14">
        <f>[6]TOTAL_PEF!$BU443</f>
        <v>114550.73234852278</v>
      </c>
      <c r="BZ443" s="15">
        <f t="shared" si="139"/>
        <v>1757544.8110027199</v>
      </c>
      <c r="CA443" s="15">
        <f>AVERAGE([6]TOTAL_PEF!$G432:$G443)</f>
        <v>1794963.8333333333</v>
      </c>
    </row>
    <row r="444" spans="1:79">
      <c r="A444" s="2">
        <f t="shared" si="133"/>
        <v>2027</v>
      </c>
      <c r="B444" s="2">
        <f t="shared" si="134"/>
        <v>10</v>
      </c>
      <c r="C444" s="7">
        <f t="shared" si="146"/>
        <v>1027</v>
      </c>
      <c r="D444" s="7">
        <f t="shared" si="146"/>
        <v>6399</v>
      </c>
      <c r="E444" s="7">
        <f t="shared" si="144"/>
        <v>11276</v>
      </c>
      <c r="G444" s="30">
        <f>'Billing Mo'!Y444</f>
        <v>1766235.6798872701</v>
      </c>
      <c r="H444" s="30">
        <f>'Billing Mo'!Z444</f>
        <v>195376</v>
      </c>
      <c r="I444" s="30">
        <f>'Billing Mo'!AC444</f>
        <v>25609</v>
      </c>
      <c r="J444" s="163">
        <f t="shared" si="147"/>
        <v>3639356.3225736097</v>
      </c>
      <c r="K444" s="28">
        <f>'Cal Mo'!AE444+'Cal Mo'!AD444+'Billing Mo'!BM444-'Billing Mo'!BU444</f>
        <v>1813857.8724965476</v>
      </c>
      <c r="L444" s="28">
        <f>'Cal Mo'!AF444+'Billing Mo'!BQ444-'Billing Mo'!BY444</f>
        <v>1250181.216790905</v>
      </c>
      <c r="M444" s="31">
        <f t="shared" si="136"/>
        <v>284880</v>
      </c>
      <c r="N444" s="28">
        <f>'Cal Mo'!AH444</f>
        <v>143927</v>
      </c>
      <c r="O444" s="28">
        <f>'Cal Mo'!AI444</f>
        <v>140953</v>
      </c>
      <c r="P444" s="28">
        <f>'Cal Mo'!AJ444</f>
        <v>1680.25072851459</v>
      </c>
      <c r="Q444" s="28">
        <f>'Cal Mo'!AK444</f>
        <v>288756.98255764297</v>
      </c>
      <c r="AG444" s="15">
        <f t="shared" si="145"/>
        <v>22209717.7656665</v>
      </c>
      <c r="AH444" s="14">
        <f>[6]TOTAL_PEF!$AG444</f>
        <v>23249005.388048824</v>
      </c>
      <c r="AL444" s="25">
        <f t="shared" si="142"/>
        <v>14425370.793595133</v>
      </c>
      <c r="AM444" s="14">
        <f>[6]TOTAL_PEF!$AL444</f>
        <v>13761900.294946216</v>
      </c>
      <c r="AN444" s="15"/>
      <c r="AQ444" s="25">
        <f t="shared" si="143"/>
        <v>3347476.5262532597</v>
      </c>
      <c r="AR444" s="14">
        <f>[6]TOTAL_PEF!$AQ444</f>
        <v>3662837</v>
      </c>
      <c r="AV444" s="14">
        <f t="shared" si="137"/>
        <v>12627.146331257019</v>
      </c>
      <c r="AW444" s="14">
        <f>[6]TOTAL_PEF!$AV444</f>
        <v>12939.101976617527</v>
      </c>
      <c r="BA444" s="14">
        <f t="shared" si="138"/>
        <v>74112.703868122</v>
      </c>
      <c r="BB444" s="14">
        <f>[6]TOTAL_PEF!$BA444</f>
        <v>65541.779511796485</v>
      </c>
      <c r="BF444" s="15">
        <f>SUM(TOTAL_PEF_C!O433:O444)</f>
        <v>1600760</v>
      </c>
      <c r="BG444" s="14">
        <f>[6]TOTAL_PEF!$BF444</f>
        <v>1865927</v>
      </c>
      <c r="BK444" s="15">
        <f>SUM('Billing Mo'!AH433:AH444)</f>
        <v>1726000</v>
      </c>
      <c r="BL444" s="14">
        <f>[6]TOTAL_PEF!$BK444</f>
        <v>1350000</v>
      </c>
      <c r="BM444" s="14"/>
      <c r="BP444" s="14">
        <f t="shared" si="140"/>
        <v>43329631.874342732</v>
      </c>
      <c r="BQ444" s="14">
        <f>[6]TOTAL_PEF!$BP444</f>
        <v>43913645.822289497</v>
      </c>
      <c r="BR444" s="14"/>
      <c r="BU444" s="14">
        <f t="shared" si="135"/>
        <v>130865.59652273342</v>
      </c>
      <c r="BV444" s="14">
        <f>[6]TOTAL_PEF!$BU444</f>
        <v>114466.04095918666</v>
      </c>
      <c r="BZ444" s="15">
        <f t="shared" si="139"/>
        <v>1758886.5435643957</v>
      </c>
      <c r="CA444" s="15">
        <f>AVERAGE([6]TOTAL_PEF!$G433:$G444)</f>
        <v>1796802.0833333333</v>
      </c>
    </row>
    <row r="445" spans="1:79">
      <c r="A445" s="2">
        <f t="shared" si="133"/>
        <v>2027</v>
      </c>
      <c r="B445" s="2">
        <f t="shared" si="134"/>
        <v>11</v>
      </c>
      <c r="C445" s="7">
        <f t="shared" si="146"/>
        <v>808</v>
      </c>
      <c r="D445" s="7">
        <f t="shared" si="146"/>
        <v>5563</v>
      </c>
      <c r="E445" s="7">
        <f t="shared" si="144"/>
        <v>10472</v>
      </c>
      <c r="G445" s="30">
        <f>'Billing Mo'!Y445</f>
        <v>1767557.15060472</v>
      </c>
      <c r="H445" s="30">
        <f>'Billing Mo'!Z445</f>
        <v>195507</v>
      </c>
      <c r="I445" s="30">
        <f>'Billing Mo'!AC445</f>
        <v>25646</v>
      </c>
      <c r="J445" s="163">
        <f t="shared" si="147"/>
        <v>3056868.1277422202</v>
      </c>
      <c r="K445" s="28">
        <f>'Cal Mo'!AE445+'Cal Mo'!AD445+'Billing Mo'!BM445-'Billing Mo'!BU445</f>
        <v>1428527.6526562639</v>
      </c>
      <c r="L445" s="28">
        <f>'Cal Mo'!AF445+'Billing Mo'!BQ445-'Billing Mo'!BY445</f>
        <v>1087702.6048634108</v>
      </c>
      <c r="M445" s="31">
        <f t="shared" si="136"/>
        <v>270395</v>
      </c>
      <c r="N445" s="28">
        <f>'Cal Mo'!AH445</f>
        <v>147080</v>
      </c>
      <c r="O445" s="28">
        <f>'Cal Mo'!AI445</f>
        <v>123315</v>
      </c>
      <c r="P445" s="28">
        <f>'Cal Mo'!AJ445</f>
        <v>1676.9167140238001</v>
      </c>
      <c r="Q445" s="28">
        <f>'Cal Mo'!AK445</f>
        <v>268565.95350852201</v>
      </c>
      <c r="AG445" s="15">
        <f t="shared" si="145"/>
        <v>22215817.991643183</v>
      </c>
      <c r="AH445" s="14">
        <f>[6]TOTAL_PEF!$AG445</f>
        <v>23272955.569124218</v>
      </c>
      <c r="AL445" s="25">
        <f t="shared" si="142"/>
        <v>14446419.285405206</v>
      </c>
      <c r="AM445" s="14">
        <f>[6]TOTAL_PEF!$AL445</f>
        <v>13772699.136360586</v>
      </c>
      <c r="AN445" s="15"/>
      <c r="AQ445" s="25">
        <f t="shared" si="143"/>
        <v>3348689.6104203635</v>
      </c>
      <c r="AR445" s="14">
        <f>[6]TOTAL_PEF!$AQ445</f>
        <v>3665552</v>
      </c>
      <c r="AV445" s="14">
        <f t="shared" si="137"/>
        <v>12621.003029449348</v>
      </c>
      <c r="AW445" s="14">
        <f>[6]TOTAL_PEF!$AV445</f>
        <v>12939.202036979374</v>
      </c>
      <c r="BA445" s="14">
        <f t="shared" si="138"/>
        <v>74169.845447547748</v>
      </c>
      <c r="BB445" s="14">
        <f>[6]TOTAL_PEF!$BA445</f>
        <v>65511.802670825702</v>
      </c>
      <c r="BF445" s="15">
        <f>SUM(TOTAL_PEF_C!O434:O445)</f>
        <v>1597459</v>
      </c>
      <c r="BG445" s="14">
        <f>[6]TOTAL_PEF!$BF445</f>
        <v>1864205</v>
      </c>
      <c r="BK445" s="15">
        <f>SUM('Billing Mo'!AH434:AH445)</f>
        <v>1726000</v>
      </c>
      <c r="BL445" s="14">
        <f>[6]TOTAL_PEF!$BK445</f>
        <v>1350000</v>
      </c>
      <c r="BM445" s="14"/>
      <c r="BP445" s="14">
        <f t="shared" si="140"/>
        <v>43354666.567910112</v>
      </c>
      <c r="BQ445" s="14">
        <f>[6]TOTAL_PEF!$BP445</f>
        <v>43949387.844779268</v>
      </c>
      <c r="BR445" s="14"/>
      <c r="BU445" s="14">
        <f t="shared" si="135"/>
        <v>130896.81595951802</v>
      </c>
      <c r="BV445" s="14">
        <f>[6]TOTAL_PEF!$BU445</f>
        <v>114381.69336384439</v>
      </c>
      <c r="BZ445" s="15">
        <f t="shared" si="139"/>
        <v>1760226.0248100467</v>
      </c>
      <c r="CA445" s="15">
        <f>AVERAGE([6]TOTAL_PEF!$G434:$G445)</f>
        <v>1798639.1666666667</v>
      </c>
    </row>
    <row r="446" spans="1:79">
      <c r="A446" s="2">
        <f t="shared" si="133"/>
        <v>2027</v>
      </c>
      <c r="B446" s="2">
        <f t="shared" si="134"/>
        <v>12</v>
      </c>
      <c r="C446" s="7">
        <f t="shared" si="146"/>
        <v>960</v>
      </c>
      <c r="D446" s="7">
        <f t="shared" si="146"/>
        <v>5625</v>
      </c>
      <c r="E446" s="7">
        <f t="shared" si="144"/>
        <v>10122</v>
      </c>
      <c r="G446" s="30">
        <f>'Billing Mo'!Y446</f>
        <v>1768878.6213221699</v>
      </c>
      <c r="H446" s="30">
        <f>'Billing Mo'!Z446</f>
        <v>195638</v>
      </c>
      <c r="I446" s="30">
        <f>'Billing Mo'!AC446</f>
        <v>25597</v>
      </c>
      <c r="J446" s="163">
        <f t="shared" si="147"/>
        <v>3313393.7084770761</v>
      </c>
      <c r="K446" s="28">
        <f>'Cal Mo'!AE446+'Cal Mo'!AD446+'Billing Mo'!BM446-'Billing Mo'!BU446</f>
        <v>1698426.4514225882</v>
      </c>
      <c r="L446" s="28">
        <f>'Cal Mo'!AF446+'Billing Mo'!BQ446-'Billing Mo'!BY446</f>
        <v>1100512.2865434999</v>
      </c>
      <c r="M446" s="31">
        <f t="shared" si="136"/>
        <v>253677</v>
      </c>
      <c r="N446" s="28">
        <f>'Cal Mo'!AH446</f>
        <v>133329</v>
      </c>
      <c r="O446" s="28">
        <f>'Cal Mo'!AI446</f>
        <v>120348</v>
      </c>
      <c r="P446" s="28">
        <f>'Cal Mo'!AJ446</f>
        <v>1688.57735921928</v>
      </c>
      <c r="Q446" s="28">
        <f>'Cal Mo'!AK446</f>
        <v>259089.39315176901</v>
      </c>
      <c r="AG446" s="15">
        <f t="shared" si="145"/>
        <v>22223313.117510293</v>
      </c>
      <c r="AH446" s="14">
        <f>[6]TOTAL_PEF!$AG446</f>
        <v>23295449.528965425</v>
      </c>
      <c r="AL446" s="25">
        <f t="shared" si="142"/>
        <v>14467822.655221265</v>
      </c>
      <c r="AM446" s="14">
        <f>[6]TOTAL_PEF!$AL446</f>
        <v>13783284.085221265</v>
      </c>
      <c r="AN446" s="15"/>
      <c r="AQ446" s="25">
        <f t="shared" si="143"/>
        <v>3349904.7025515018</v>
      </c>
      <c r="AR446" s="14">
        <f>[6]TOTAL_PEF!$AQ446</f>
        <v>3668271</v>
      </c>
      <c r="AV446" s="14">
        <f t="shared" si="137"/>
        <v>12615.677045780851</v>
      </c>
      <c r="AW446" s="14">
        <f>[6]TOTAL_PEF!$AV446</f>
        <v>12938.501479196862</v>
      </c>
      <c r="BA446" s="14">
        <f t="shared" si="138"/>
        <v>74228.856241248097</v>
      </c>
      <c r="BB446" s="14">
        <f>[6]TOTAL_PEF!$BA446</f>
        <v>65480.935843361112</v>
      </c>
      <c r="BF446" s="15">
        <f>SUM(TOTAL_PEF_C!O435:O446)</f>
        <v>1594166</v>
      </c>
      <c r="BG446" s="14">
        <f>[6]TOTAL_PEF!$BF446</f>
        <v>1862479</v>
      </c>
      <c r="BK446" s="15">
        <f>SUM('Billing Mo'!AH435:AH446)</f>
        <v>1726000</v>
      </c>
      <c r="BL446" s="14">
        <f>[6]TOTAL_PEF!$BK446</f>
        <v>1350000</v>
      </c>
      <c r="BM446" s="14"/>
      <c r="BP446" s="14">
        <f t="shared" si="140"/>
        <v>43381461.047337934</v>
      </c>
      <c r="BQ446" s="14">
        <f>[6]TOTAL_PEF!$BP446</f>
        <v>43983459.753481142</v>
      </c>
      <c r="BR446" s="14"/>
      <c r="BU446" s="14">
        <f t="shared" si="135"/>
        <v>130928.10614799213</v>
      </c>
      <c r="BV446" s="14">
        <f>[6]TOTAL_PEF!$BU446</f>
        <v>114298.01597914453</v>
      </c>
      <c r="BZ446" s="15">
        <f t="shared" si="139"/>
        <v>1761563.2547396726</v>
      </c>
      <c r="CA446" s="15">
        <f>AVERAGE([6]TOTAL_PEF!$G435:$G446)</f>
        <v>1800475.0833333333</v>
      </c>
    </row>
    <row r="447" spans="1:79">
      <c r="A447" s="2">
        <f t="shared" si="133"/>
        <v>2028</v>
      </c>
      <c r="B447" s="2">
        <f t="shared" si="134"/>
        <v>1</v>
      </c>
      <c r="C447" s="7">
        <f t="shared" si="146"/>
        <v>1048</v>
      </c>
      <c r="D447" s="7">
        <f t="shared" si="146"/>
        <v>5647</v>
      </c>
      <c r="E447" s="7">
        <f t="shared" si="144"/>
        <v>9995</v>
      </c>
      <c r="G447" s="30">
        <f>'Billing Mo'!Y447</f>
        <v>1770200.09203962</v>
      </c>
      <c r="H447" s="30">
        <f>'Billing Mo'!Z447</f>
        <v>195769</v>
      </c>
      <c r="I447" s="30">
        <f>'Billing Mo'!AC447</f>
        <v>25639</v>
      </c>
      <c r="J447" s="163">
        <f t="shared" si="147"/>
        <v>3479392.0718594976</v>
      </c>
      <c r="K447" s="28">
        <f>'Cal Mo'!AE447+'Cal Mo'!AD447+'Billing Mo'!BM447-'Billing Mo'!BU447</f>
        <v>1854525.41990453</v>
      </c>
      <c r="L447" s="28">
        <f>'Cal Mo'!AF447+'Billing Mo'!BQ447-'Billing Mo'!BY447</f>
        <v>1105604.7837156309</v>
      </c>
      <c r="M447" s="31">
        <f t="shared" si="136"/>
        <v>261335</v>
      </c>
      <c r="N447" s="28">
        <f>'Cal Mo'!AH447</f>
        <v>132420</v>
      </c>
      <c r="O447" s="28">
        <f>'Cal Mo'!AI447</f>
        <v>128915</v>
      </c>
      <c r="P447" s="28">
        <f>'Cal Mo'!AJ447</f>
        <v>1665.8497966833399</v>
      </c>
      <c r="Q447" s="28">
        <f>'Cal Mo'!AK447</f>
        <v>256261.018442653</v>
      </c>
      <c r="AG447" s="15">
        <f t="shared" si="145"/>
        <v>22231652.161574181</v>
      </c>
      <c r="AH447" s="14">
        <f>[6]TOTAL_PEF!$AG447</f>
        <v>23321866.611616299</v>
      </c>
      <c r="AL447" s="25">
        <f t="shared" si="142"/>
        <v>14489283.681916393</v>
      </c>
      <c r="AM447" s="14">
        <f>[6]TOTAL_PEF!$AL447</f>
        <v>13793681.989593092</v>
      </c>
      <c r="AN447" s="15"/>
      <c r="AQ447" s="25">
        <f t="shared" si="143"/>
        <v>3351137.1111395508</v>
      </c>
      <c r="AR447" s="14">
        <f>[6]TOTAL_PEF!$AQ447</f>
        <v>3670994</v>
      </c>
      <c r="AV447" s="14">
        <f t="shared" si="137"/>
        <v>12610.85395683139</v>
      </c>
      <c r="AW447" s="14">
        <f>[6]TOTAL_PEF!$AV447</f>
        <v>12939.987442937603</v>
      </c>
      <c r="BA447" s="14">
        <f t="shared" si="138"/>
        <v>74288.208826923466</v>
      </c>
      <c r="BB447" s="14">
        <f>[6]TOTAL_PEF!$BA447</f>
        <v>65449.30965025405</v>
      </c>
      <c r="BF447" s="15">
        <f>SUM(TOTAL_PEF_C!O436:O447)</f>
        <v>1590880</v>
      </c>
      <c r="BG447" s="14">
        <f>[6]TOTAL_PEF!$BF447</f>
        <v>1860789</v>
      </c>
      <c r="BK447" s="15">
        <f>SUM('Billing Mo'!AH436:AH447)</f>
        <v>1726000</v>
      </c>
      <c r="BL447" s="14">
        <f>[6]TOTAL_PEF!$BK447</f>
        <v>1350000</v>
      </c>
      <c r="BM447" s="14"/>
      <c r="BP447" s="14">
        <f t="shared" si="140"/>
        <v>43409181.418298513</v>
      </c>
      <c r="BQ447" s="14">
        <f>[6]TOTAL_PEF!$BP447</f>
        <v>44021307.740503848</v>
      </c>
      <c r="BR447" s="14"/>
      <c r="BU447" s="14">
        <f t="shared" si="135"/>
        <v>130960.06530695027</v>
      </c>
      <c r="BV447" s="14">
        <f>[6]TOTAL_PEF!$BU447</f>
        <v>114214.41294286936</v>
      </c>
      <c r="BZ447" s="15">
        <f t="shared" si="139"/>
        <v>1762898.2333532723</v>
      </c>
      <c r="CA447" s="15">
        <f>AVERAGE([6]TOTAL_PEF!$G436:$G447)</f>
        <v>1802309.8333333333</v>
      </c>
    </row>
    <row r="448" spans="1:79">
      <c r="A448" s="2">
        <f t="shared" si="133"/>
        <v>2028</v>
      </c>
      <c r="B448" s="2">
        <f t="shared" si="134"/>
        <v>2</v>
      </c>
      <c r="C448" s="7">
        <f t="shared" si="146"/>
        <v>886</v>
      </c>
      <c r="D448" s="7">
        <f t="shared" si="146"/>
        <v>5286</v>
      </c>
      <c r="E448" s="7">
        <f t="shared" si="144"/>
        <v>9986</v>
      </c>
      <c r="G448" s="30">
        <f>'Billing Mo'!Y448</f>
        <v>1771521.5627570699</v>
      </c>
      <c r="H448" s="30">
        <f>'Billing Mo'!Z448</f>
        <v>195900</v>
      </c>
      <c r="I448" s="30">
        <f>'Billing Mo'!AC448</f>
        <v>25644</v>
      </c>
      <c r="J448" s="163">
        <f t="shared" si="147"/>
        <v>3118696.7559104138</v>
      </c>
      <c r="K448" s="28">
        <f>'Cal Mo'!AE448+'Cal Mo'!AD448+'Billing Mo'!BM448-'Billing Mo'!BU448</f>
        <v>1569024.156702864</v>
      </c>
      <c r="L448" s="28">
        <f>'Cal Mo'!AF448+'Billing Mo'!BQ448-'Billing Mo'!BY448</f>
        <v>1035609.530734878</v>
      </c>
      <c r="M448" s="31">
        <f t="shared" si="136"/>
        <v>256326</v>
      </c>
      <c r="N448" s="28">
        <f>'Cal Mo'!AH448</f>
        <v>133955</v>
      </c>
      <c r="O448" s="28">
        <f>'Cal Mo'!AI448</f>
        <v>122371</v>
      </c>
      <c r="P448" s="28">
        <f>'Cal Mo'!AJ448</f>
        <v>1667.0780403767401</v>
      </c>
      <c r="Q448" s="28">
        <f>'Cal Mo'!AK448</f>
        <v>256069.99043229499</v>
      </c>
      <c r="AG448" s="15">
        <f t="shared" si="145"/>
        <v>22287271.07917795</v>
      </c>
      <c r="AH448" s="14">
        <f>[6]TOTAL_PEF!$AG448</f>
        <v>23346762.371609822</v>
      </c>
      <c r="AL448" s="25">
        <f t="shared" si="142"/>
        <v>14544040.185659826</v>
      </c>
      <c r="AM448" s="14">
        <f>[6]TOTAL_PEF!$AL448</f>
        <v>13804237.577214666</v>
      </c>
      <c r="AN448" s="15"/>
      <c r="AQ448" s="25">
        <f t="shared" si="143"/>
        <v>3352513.8569818176</v>
      </c>
      <c r="AR448" s="14">
        <f>[6]TOTAL_PEF!$AQ448</f>
        <v>3673719</v>
      </c>
      <c r="AV448" s="14">
        <f t="shared" si="137"/>
        <v>12632.853394068023</v>
      </c>
      <c r="AW448" s="14">
        <f>[6]TOTAL_PEF!$AV448</f>
        <v>12940.63850349436</v>
      </c>
      <c r="BA448" s="14">
        <f t="shared" si="138"/>
        <v>74518.169102558226</v>
      </c>
      <c r="BB448" s="14">
        <f>[6]TOTAL_PEF!$BA448</f>
        <v>65418.586336521119</v>
      </c>
      <c r="BF448" s="15">
        <f>SUM(TOTAL_PEF_C!O437:O448)</f>
        <v>1596420</v>
      </c>
      <c r="BG448" s="14">
        <f>[6]TOTAL_PEF!$BF448</f>
        <v>1859123</v>
      </c>
      <c r="BK448" s="15">
        <f>SUM('Billing Mo'!AH437:AH448)</f>
        <v>1726000</v>
      </c>
      <c r="BL448" s="14">
        <f>[6]TOTAL_PEF!$BK448</f>
        <v>1350000</v>
      </c>
      <c r="BM448" s="14"/>
      <c r="BP448" s="14">
        <f t="shared" si="140"/>
        <v>43526447.477101505</v>
      </c>
      <c r="BQ448" s="14">
        <f>[6]TOTAL_PEF!$BP448</f>
        <v>44057818.088118948</v>
      </c>
      <c r="BR448" s="14"/>
      <c r="BU448" s="14">
        <f t="shared" si="135"/>
        <v>130998.08301324242</v>
      </c>
      <c r="BV448" s="14">
        <f>[6]TOTAL_PEF!$BU448</f>
        <v>114131.11791706688</v>
      </c>
      <c r="BZ448" s="15">
        <f t="shared" si="139"/>
        <v>1764230.9606508475</v>
      </c>
      <c r="CA448" s="15">
        <f>AVERAGE([6]TOTAL_PEF!$G437:$G448)</f>
        <v>1804143</v>
      </c>
    </row>
    <row r="449" spans="1:79">
      <c r="A449" s="2">
        <f t="shared" si="133"/>
        <v>2028</v>
      </c>
      <c r="B449" s="2">
        <f t="shared" si="134"/>
        <v>3</v>
      </c>
      <c r="C449" s="7">
        <f t="shared" si="146"/>
        <v>860</v>
      </c>
      <c r="D449" s="7">
        <f t="shared" si="146"/>
        <v>5823</v>
      </c>
      <c r="E449" s="7">
        <f t="shared" si="144"/>
        <v>10143</v>
      </c>
      <c r="G449" s="30">
        <f>'Billing Mo'!Y449</f>
        <v>1772843.0334745101</v>
      </c>
      <c r="H449" s="30">
        <f>'Billing Mo'!Z449</f>
        <v>196031</v>
      </c>
      <c r="I449" s="30">
        <f>'Billing Mo'!AC449</f>
        <v>25635</v>
      </c>
      <c r="J449" s="163">
        <f t="shared" si="147"/>
        <v>3204007.6660178658</v>
      </c>
      <c r="K449" s="28">
        <f>'Cal Mo'!AE449+'Cal Mo'!AD449+'Billing Mo'!BM449-'Billing Mo'!BU449</f>
        <v>1525323.3722753443</v>
      </c>
      <c r="L449" s="28">
        <f>'Cal Mo'!AF449+'Billing Mo'!BQ449-'Billing Mo'!BY449</f>
        <v>1141489.2523534263</v>
      </c>
      <c r="M449" s="31">
        <f t="shared" si="136"/>
        <v>275492</v>
      </c>
      <c r="N449" s="28">
        <f>'Cal Mo'!AH449</f>
        <v>135956</v>
      </c>
      <c r="O449" s="28">
        <f>'Cal Mo'!AI449</f>
        <v>139536</v>
      </c>
      <c r="P449" s="28">
        <f>'Cal Mo'!AJ449</f>
        <v>1678.2514096720499</v>
      </c>
      <c r="Q449" s="28">
        <f>'Cal Mo'!AK449</f>
        <v>260024.78997942299</v>
      </c>
      <c r="AG449" s="15">
        <f t="shared" si="145"/>
        <v>22293984.538750112</v>
      </c>
      <c r="AH449" s="14">
        <f>[6]TOTAL_PEF!$AG449</f>
        <v>23369444.154736366</v>
      </c>
      <c r="AL449" s="25">
        <f t="shared" si="142"/>
        <v>14566062.454858724</v>
      </c>
      <c r="AM449" s="14">
        <f>[6]TOTAL_PEF!$AL449</f>
        <v>13814892.782941842</v>
      </c>
      <c r="AN449" s="15"/>
      <c r="AQ449" s="25">
        <f t="shared" si="143"/>
        <v>3353765.99539277</v>
      </c>
      <c r="AR449" s="14">
        <f>[6]TOTAL_PEF!$AQ449</f>
        <v>3676443</v>
      </c>
      <c r="AV449" s="14">
        <f t="shared" si="137"/>
        <v>12627.136091776732</v>
      </c>
      <c r="AW449" s="14">
        <f>[6]TOTAL_PEF!$AV449</f>
        <v>12940.06949047363</v>
      </c>
      <c r="BA449" s="14">
        <f t="shared" si="138"/>
        <v>74580.339951249698</v>
      </c>
      <c r="BB449" s="14">
        <f>[6]TOTAL_PEF!$BA449</f>
        <v>65388.436039611275</v>
      </c>
      <c r="BF449" s="15">
        <f>SUM(TOTAL_PEF_C!O438:O449)</f>
        <v>1593136</v>
      </c>
      <c r="BG449" s="14">
        <f>[6]TOTAL_PEF!$BF449</f>
        <v>1857490</v>
      </c>
      <c r="BK449" s="15">
        <f>SUM('Billing Mo'!AH438:AH449)</f>
        <v>1726000</v>
      </c>
      <c r="BL449" s="14">
        <f>[6]TOTAL_PEF!$BK449</f>
        <v>1350000</v>
      </c>
      <c r="BM449" s="14"/>
      <c r="BP449" s="14">
        <f t="shared" si="140"/>
        <v>43553125.235897027</v>
      </c>
      <c r="BQ449" s="14">
        <f>[6]TOTAL_PEF!$BP449</f>
        <v>44092246.076972678</v>
      </c>
      <c r="BR449" s="14"/>
      <c r="BU449" s="14">
        <f t="shared" si="135"/>
        <v>131031.22316294494</v>
      </c>
      <c r="BV449" s="14">
        <f>[6]TOTAL_PEF!$BU449</f>
        <v>114048.33130832665</v>
      </c>
      <c r="BZ449" s="15">
        <f t="shared" si="139"/>
        <v>1765561.4366323967</v>
      </c>
      <c r="CA449" s="15">
        <f>AVERAGE([6]TOTAL_PEF!$G438:$G449)</f>
        <v>1805975.1666666667</v>
      </c>
    </row>
    <row r="450" spans="1:79">
      <c r="A450" s="2">
        <f t="shared" si="133"/>
        <v>2028</v>
      </c>
      <c r="B450" s="2">
        <f t="shared" si="134"/>
        <v>4</v>
      </c>
      <c r="C450" s="7">
        <f t="shared" si="146"/>
        <v>881</v>
      </c>
      <c r="D450" s="7">
        <f t="shared" si="146"/>
        <v>5927</v>
      </c>
      <c r="E450" s="7">
        <f t="shared" si="144"/>
        <v>10476</v>
      </c>
      <c r="G450" s="30">
        <f>'Billing Mo'!Y450</f>
        <v>1774164.50419196</v>
      </c>
      <c r="H450" s="30">
        <f>'Billing Mo'!Z450</f>
        <v>196162</v>
      </c>
      <c r="I450" s="30">
        <f>'Billing Mo'!AC450</f>
        <v>25594</v>
      </c>
      <c r="J450" s="163">
        <f t="shared" si="147"/>
        <v>3268751.8754833471</v>
      </c>
      <c r="K450" s="28">
        <f>'Cal Mo'!AE450+'Cal Mo'!AD450+'Billing Mo'!BM450-'Billing Mo'!BU450</f>
        <v>1562233.3386429357</v>
      </c>
      <c r="L450" s="28">
        <f>'Cal Mo'!AF450+'Billing Mo'!BQ450-'Billing Mo'!BY450</f>
        <v>1162718.9170436834</v>
      </c>
      <c r="M450" s="31">
        <f t="shared" si="136"/>
        <v>274017</v>
      </c>
      <c r="N450" s="28">
        <f>'Cal Mo'!AH450</f>
        <v>143569</v>
      </c>
      <c r="O450" s="28">
        <f>'Cal Mo'!AI450</f>
        <v>130448</v>
      </c>
      <c r="P450" s="28">
        <f>'Cal Mo'!AJ450</f>
        <v>1656.37431305173</v>
      </c>
      <c r="Q450" s="28">
        <f>'Cal Mo'!AK450</f>
        <v>268126.24548367597</v>
      </c>
      <c r="AG450" s="15">
        <f t="shared" si="145"/>
        <v>22301611.829768762</v>
      </c>
      <c r="AH450" s="14">
        <f>[6]TOTAL_PEF!$AG450</f>
        <v>23392694.225208513</v>
      </c>
      <c r="AL450" s="25">
        <f t="shared" si="142"/>
        <v>14588159.464081364</v>
      </c>
      <c r="AM450" s="14">
        <f>[6]TOTAL_PEF!$AL450</f>
        <v>13825506.074797919</v>
      </c>
      <c r="AN450" s="15"/>
      <c r="AQ450" s="25">
        <f t="shared" si="143"/>
        <v>3355026.2993920469</v>
      </c>
      <c r="AR450" s="14">
        <f>[6]TOTAL_PEF!$AQ450</f>
        <v>3679170</v>
      </c>
      <c r="AV450" s="14">
        <f t="shared" si="137"/>
        <v>12621.960679415859</v>
      </c>
      <c r="AW450" s="14">
        <f>[6]TOTAL_PEF!$AV450</f>
        <v>12939.824929715784</v>
      </c>
      <c r="BA450" s="14">
        <f t="shared" si="138"/>
        <v>74642.936176235657</v>
      </c>
      <c r="BB450" s="14">
        <f>[6]TOTAL_PEF!$BA450</f>
        <v>65358.239031258148</v>
      </c>
      <c r="BF450" s="15">
        <f>SUM(TOTAL_PEF_C!O439:O450)</f>
        <v>1589847</v>
      </c>
      <c r="BG450" s="14">
        <f>[6]TOTAL_PEF!$BF450</f>
        <v>1855849</v>
      </c>
      <c r="BK450" s="15">
        <f>SUM('Billing Mo'!AH439:AH450)</f>
        <v>1726000</v>
      </c>
      <c r="BL450" s="14">
        <f>[6]TOTAL_PEF!$BK450</f>
        <v>1350000</v>
      </c>
      <c r="BM450" s="14"/>
      <c r="BP450" s="14">
        <f t="shared" si="140"/>
        <v>43580794.731751122</v>
      </c>
      <c r="BQ450" s="14">
        <f>[6]TOTAL_PEF!$BP450</f>
        <v>44127195.439300895</v>
      </c>
      <c r="BR450" s="14"/>
      <c r="BU450" s="14">
        <f t="shared" si="135"/>
        <v>131065.10099259896</v>
      </c>
      <c r="BV450" s="14">
        <f>[6]TOTAL_PEF!$BU450</f>
        <v>113965.87996293209</v>
      </c>
      <c r="BZ450" s="15">
        <f t="shared" si="139"/>
        <v>1766889.6612979209</v>
      </c>
      <c r="CA450" s="15">
        <f>AVERAGE([6]TOTAL_PEF!$G439:$G450)</f>
        <v>1807806.0833333333</v>
      </c>
    </row>
    <row r="451" spans="1:79">
      <c r="A451" s="2">
        <f t="shared" si="133"/>
        <v>2028</v>
      </c>
      <c r="B451" s="2">
        <f t="shared" si="134"/>
        <v>5</v>
      </c>
      <c r="C451" s="7">
        <f t="shared" si="146"/>
        <v>1124</v>
      </c>
      <c r="D451" s="7">
        <f t="shared" si="146"/>
        <v>6711</v>
      </c>
      <c r="E451" s="7">
        <f t="shared" si="144"/>
        <v>11519</v>
      </c>
      <c r="G451" s="30">
        <f>'Billing Mo'!Y451</f>
        <v>1775485.9749094101</v>
      </c>
      <c r="H451" s="30">
        <f>'Billing Mo'!Z451</f>
        <v>196293</v>
      </c>
      <c r="I451" s="30">
        <f>'Billing Mo'!AC451</f>
        <v>25629</v>
      </c>
      <c r="J451" s="163">
        <f t="shared" si="147"/>
        <v>3895176.3804698326</v>
      </c>
      <c r="K451" s="28">
        <f>'Cal Mo'!AE451+'Cal Mo'!AD451+'Billing Mo'!BM451-'Billing Mo'!BU451</f>
        <v>1995084.5414618219</v>
      </c>
      <c r="L451" s="28">
        <f>'Cal Mo'!AF451+'Billing Mo'!BQ451-'Billing Mo'!BY451</f>
        <v>1317290.8442876509</v>
      </c>
      <c r="M451" s="31">
        <f t="shared" si="136"/>
        <v>285931</v>
      </c>
      <c r="N451" s="28">
        <f>'Cal Mo'!AH451</f>
        <v>146935</v>
      </c>
      <c r="O451" s="28">
        <f>'Cal Mo'!AI451</f>
        <v>138996</v>
      </c>
      <c r="P451" s="28">
        <f>'Cal Mo'!AJ451</f>
        <v>1656.5243130517299</v>
      </c>
      <c r="Q451" s="28">
        <f>'Cal Mo'!AK451</f>
        <v>295213.47040730802</v>
      </c>
      <c r="AG451" s="15">
        <f t="shared" si="145"/>
        <v>22314079.4913164</v>
      </c>
      <c r="AH451" s="14">
        <f>[6]TOTAL_PEF!$AG451</f>
        <v>23418919.774192613</v>
      </c>
      <c r="AL451" s="25">
        <f t="shared" si="142"/>
        <v>14612390.397125248</v>
      </c>
      <c r="AM451" s="14">
        <f>[6]TOTAL_PEF!$AL451</f>
        <v>13836016.379808232</v>
      </c>
      <c r="AN451" s="15"/>
      <c r="AQ451" s="25">
        <f t="shared" si="143"/>
        <v>3356293.4674470359</v>
      </c>
      <c r="AR451" s="14">
        <f>[6]TOTAL_PEF!$AQ451</f>
        <v>3681898</v>
      </c>
      <c r="AV451" s="14">
        <f t="shared" si="137"/>
        <v>12619.546538375564</v>
      </c>
      <c r="AW451" s="14">
        <f>[6]TOTAL_PEF!$AV451</f>
        <v>12941.235831300068</v>
      </c>
      <c r="BA451" s="14">
        <f t="shared" si="138"/>
        <v>74716.454474393584</v>
      </c>
      <c r="BB451" s="14">
        <f>[6]TOTAL_PEF!$BA451</f>
        <v>65327.681312193876</v>
      </c>
      <c r="BF451" s="15">
        <f>SUM(TOTAL_PEF_C!O440:O451)</f>
        <v>1586553</v>
      </c>
      <c r="BG451" s="14">
        <f>[6]TOTAL_PEF!$BF451</f>
        <v>1854198</v>
      </c>
      <c r="BK451" s="15">
        <f>SUM('Billing Mo'!AH440:AH451)</f>
        <v>1726000</v>
      </c>
      <c r="BL451" s="14">
        <f>[6]TOTAL_PEF!$BK451</f>
        <v>1350000</v>
      </c>
      <c r="BM451" s="14"/>
      <c r="BP451" s="14">
        <f t="shared" si="140"/>
        <v>43615440.386011153</v>
      </c>
      <c r="BQ451" s="14">
        <f>[6]TOTAL_PEF!$BP451</f>
        <v>44165008.293295309</v>
      </c>
      <c r="BR451" s="14"/>
      <c r="BU451" s="14">
        <f t="shared" si="135"/>
        <v>131099.23899745592</v>
      </c>
      <c r="BV451" s="14">
        <f>[6]TOTAL_PEF!$BU451</f>
        <v>113883.70054953553</v>
      </c>
      <c r="BZ451" s="15">
        <f t="shared" si="139"/>
        <v>1768215.6346474199</v>
      </c>
      <c r="CA451" s="15">
        <f>AVERAGE([6]TOTAL_PEF!$G440:$G451)</f>
        <v>1809635.5</v>
      </c>
    </row>
    <row r="452" spans="1:79">
      <c r="A452" s="2">
        <f t="shared" si="133"/>
        <v>2028</v>
      </c>
      <c r="B452" s="2">
        <f t="shared" si="134"/>
        <v>6</v>
      </c>
      <c r="C452" s="7">
        <f t="shared" si="146"/>
        <v>1221</v>
      </c>
      <c r="D452" s="7">
        <f t="shared" si="146"/>
        <v>6846</v>
      </c>
      <c r="E452" s="7">
        <f t="shared" si="144"/>
        <v>11666</v>
      </c>
      <c r="G452" s="30">
        <f>'Billing Mo'!Y452</f>
        <v>1776807.44562686</v>
      </c>
      <c r="H452" s="30">
        <f>'Billing Mo'!Z452</f>
        <v>196424</v>
      </c>
      <c r="I452" s="30">
        <f>'Billing Mo'!AC452</f>
        <v>25580</v>
      </c>
      <c r="J452" s="163">
        <f t="shared" si="147"/>
        <v>4092905.1879066122</v>
      </c>
      <c r="K452" s="28">
        <f>'Cal Mo'!AE452+'Cal Mo'!AD452+'Billing Mo'!BM452-'Billing Mo'!BU452</f>
        <v>2168636.8948509293</v>
      </c>
      <c r="L452" s="28">
        <f>'Cal Mo'!AF452+'Billing Mo'!BQ452-'Billing Mo'!BY452</f>
        <v>1344647.9743959245</v>
      </c>
      <c r="M452" s="31">
        <f t="shared" si="136"/>
        <v>279538</v>
      </c>
      <c r="N452" s="28">
        <f>'Cal Mo'!AH452</f>
        <v>153144</v>
      </c>
      <c r="O452" s="28">
        <f>'Cal Mo'!AI452</f>
        <v>126394</v>
      </c>
      <c r="P452" s="28">
        <f>'Cal Mo'!AJ452</f>
        <v>1666.29149058649</v>
      </c>
      <c r="Q452" s="28">
        <f>'Cal Mo'!AK452</f>
        <v>298416.02716917201</v>
      </c>
      <c r="AG452" s="15">
        <f t="shared" si="145"/>
        <v>22328693.170887083</v>
      </c>
      <c r="AH452" s="14">
        <f>[6]TOTAL_PEF!$AG452</f>
        <v>23450803.020084955</v>
      </c>
      <c r="AL452" s="25">
        <f t="shared" si="142"/>
        <v>14636823.004709711</v>
      </c>
      <c r="AM452" s="14">
        <f>[6]TOTAL_PEF!$AL452</f>
        <v>13846463.833906474</v>
      </c>
      <c r="AN452" s="15"/>
      <c r="AQ452" s="25">
        <f t="shared" si="143"/>
        <v>3357566.4587281221</v>
      </c>
      <c r="AR452" s="14">
        <f>[6]TOTAL_PEF!$AQ452</f>
        <v>3684627</v>
      </c>
      <c r="AV452" s="14">
        <f t="shared" si="137"/>
        <v>12618.364822791385</v>
      </c>
      <c r="AW452" s="14">
        <f>[6]TOTAL_PEF!$AV452</f>
        <v>12945.77489683157</v>
      </c>
      <c r="BA452" s="14">
        <f t="shared" si="138"/>
        <v>74791.031498217548</v>
      </c>
      <c r="BB452" s="14">
        <f>[6]TOTAL_PEF!$BA452</f>
        <v>65296.953408777124</v>
      </c>
      <c r="BF452" s="15">
        <f>SUM(TOTAL_PEF_C!O441:O452)</f>
        <v>1583267</v>
      </c>
      <c r="BG452" s="14">
        <f>[6]TOTAL_PEF!$BF452</f>
        <v>1852535</v>
      </c>
      <c r="BK452" s="15">
        <f>SUM('Billing Mo'!AH441:AH452)</f>
        <v>1726000</v>
      </c>
      <c r="BL452" s="14">
        <f>[6]TOTAL_PEF!$BK452</f>
        <v>1350000</v>
      </c>
      <c r="BM452" s="14"/>
      <c r="BP452" s="14">
        <f t="shared" si="140"/>
        <v>43652447.556060903</v>
      </c>
      <c r="BQ452" s="14">
        <f>[6]TOTAL_PEF!$BP452</f>
        <v>44208404.993285894</v>
      </c>
      <c r="BR452" s="14"/>
      <c r="BU452" s="14">
        <f t="shared" si="135"/>
        <v>131133.59643527245</v>
      </c>
      <c r="BV452" s="14">
        <f>[6]TOTAL_PEF!$BU452</f>
        <v>113801.7918776108</v>
      </c>
      <c r="BZ452" s="15">
        <f t="shared" si="139"/>
        <v>1769539.3566808933</v>
      </c>
      <c r="CA452" s="15">
        <f>AVERAGE([6]TOTAL_PEF!$G441:$G452)</f>
        <v>1811463.8333333333</v>
      </c>
    </row>
    <row r="453" spans="1:79">
      <c r="A453" s="2">
        <f t="shared" si="133"/>
        <v>2028</v>
      </c>
      <c r="B453" s="2">
        <f t="shared" si="134"/>
        <v>7</v>
      </c>
      <c r="C453" s="7">
        <f t="shared" si="146"/>
        <v>1297</v>
      </c>
      <c r="D453" s="7">
        <f t="shared" si="146"/>
        <v>7182</v>
      </c>
      <c r="E453" s="7">
        <f t="shared" si="144"/>
        <v>11497</v>
      </c>
      <c r="G453" s="30">
        <f>'Billing Mo'!Y453</f>
        <v>1778128.9163443099</v>
      </c>
      <c r="H453" s="30">
        <f>'Billing Mo'!Z453</f>
        <v>196554</v>
      </c>
      <c r="I453" s="30">
        <f>'Billing Mo'!AC453</f>
        <v>25553</v>
      </c>
      <c r="J453" s="163">
        <f t="shared" si="147"/>
        <v>4297543.3600846324</v>
      </c>
      <c r="K453" s="28">
        <f>'Cal Mo'!AE453+'Cal Mo'!AD453+'Billing Mo'!BM453-'Billing Mo'!BU453</f>
        <v>2306864.0717311669</v>
      </c>
      <c r="L453" s="28">
        <f>'Cal Mo'!AF453+'Billing Mo'!BQ453-'Billing Mo'!BY453</f>
        <v>1411600.0831863713</v>
      </c>
      <c r="M453" s="31">
        <f t="shared" si="136"/>
        <v>283623</v>
      </c>
      <c r="N453" s="28">
        <f>'Cal Mo'!AH453</f>
        <v>148775</v>
      </c>
      <c r="O453" s="28">
        <f>'Cal Mo'!AI453</f>
        <v>134848</v>
      </c>
      <c r="P453" s="28">
        <f>'Cal Mo'!AJ453</f>
        <v>1669.4199495217199</v>
      </c>
      <c r="Q453" s="28">
        <f>'Cal Mo'!AK453</f>
        <v>293786.785217572</v>
      </c>
      <c r="AG453" s="15">
        <f t="shared" si="145"/>
        <v>22344786.892169587</v>
      </c>
      <c r="AH453" s="14">
        <f>[6]TOTAL_PEF!$AG453</f>
        <v>23485484.984280068</v>
      </c>
      <c r="AL453" s="25">
        <f t="shared" si="142"/>
        <v>14662275.927030643</v>
      </c>
      <c r="AM453" s="14">
        <f>[6]TOTAL_PEF!$AL453</f>
        <v>13856812.592814587</v>
      </c>
      <c r="AN453" s="15"/>
      <c r="AQ453" s="25">
        <f t="shared" si="143"/>
        <v>3358847.5263394201</v>
      </c>
      <c r="AR453" s="14">
        <f>[6]TOTAL_PEF!$AQ453</f>
        <v>3687356</v>
      </c>
      <c r="AV453" s="14">
        <f t="shared" si="137"/>
        <v>12618.036689533306</v>
      </c>
      <c r="AW453" s="14">
        <f>[6]TOTAL_PEF!$AV453</f>
        <v>12951.85837366681</v>
      </c>
      <c r="BA453" s="14">
        <f t="shared" si="138"/>
        <v>74870.877623655964</v>
      </c>
      <c r="BB453" s="14">
        <f>[6]TOTAL_PEF!$BA453</f>
        <v>65265.887045742958</v>
      </c>
      <c r="BF453" s="15">
        <f>SUM(TOTAL_PEF_C!O442:O453)</f>
        <v>1579990</v>
      </c>
      <c r="BG453" s="14">
        <f>[6]TOTAL_PEF!$BF453</f>
        <v>1850868</v>
      </c>
      <c r="BK453" s="15">
        <f>SUM('Billing Mo'!AH442:AH453)</f>
        <v>1726000</v>
      </c>
      <c r="BL453" s="14">
        <f>[6]TOTAL_PEF!$BK453</f>
        <v>1350000</v>
      </c>
      <c r="BM453" s="14"/>
      <c r="BP453" s="14">
        <f t="shared" si="140"/>
        <v>43691972.15888916</v>
      </c>
      <c r="BQ453" s="14">
        <f>[6]TOTAL_PEF!$BP453</f>
        <v>44254497.71638912</v>
      </c>
      <c r="BR453" s="14"/>
      <c r="BU453" s="14">
        <f t="shared" si="135"/>
        <v>131168.68807808074</v>
      </c>
      <c r="BV453" s="14">
        <f>[6]TOTAL_PEF!$BU453</f>
        <v>113720.41418977788</v>
      </c>
      <c r="BZ453" s="15">
        <f t="shared" si="139"/>
        <v>1770860.8273983418</v>
      </c>
      <c r="CA453" s="15">
        <f>AVERAGE([6]TOTAL_PEF!$G442:$G453)</f>
        <v>1813290.75</v>
      </c>
    </row>
    <row r="454" spans="1:79">
      <c r="A454" s="2">
        <f t="shared" si="133"/>
        <v>2028</v>
      </c>
      <c r="B454" s="2">
        <f t="shared" si="134"/>
        <v>8</v>
      </c>
      <c r="C454" s="7">
        <f t="shared" si="146"/>
        <v>1304</v>
      </c>
      <c r="D454" s="7">
        <f t="shared" si="146"/>
        <v>7200</v>
      </c>
      <c r="E454" s="7">
        <f t="shared" si="144"/>
        <v>12014</v>
      </c>
      <c r="G454" s="30">
        <f>'Billing Mo'!Y454</f>
        <v>1779422.6766820999</v>
      </c>
      <c r="H454" s="30">
        <f>'Billing Mo'!Z454</f>
        <v>196684</v>
      </c>
      <c r="I454" s="30">
        <f>'Billing Mo'!AC454</f>
        <v>25610</v>
      </c>
      <c r="J454" s="163">
        <f t="shared" si="147"/>
        <v>4338920.5232883794</v>
      </c>
      <c r="K454" s="28">
        <f>'Cal Mo'!AE454+'Cal Mo'!AD454+'Billing Mo'!BM454-'Billing Mo'!BU454</f>
        <v>2319837.5484576877</v>
      </c>
      <c r="L454" s="28">
        <f>'Cal Mo'!AF454+'Billing Mo'!BQ454-'Billing Mo'!BY454</f>
        <v>1416058.0924668575</v>
      </c>
      <c r="M454" s="31">
        <f t="shared" si="136"/>
        <v>293695</v>
      </c>
      <c r="N454" s="28">
        <f>'Cal Mo'!AH454</f>
        <v>155490</v>
      </c>
      <c r="O454" s="28">
        <f>'Cal Mo'!AI454</f>
        <v>138205</v>
      </c>
      <c r="P454" s="28">
        <f>'Cal Mo'!AJ454</f>
        <v>1657.7534531444201</v>
      </c>
      <c r="Q454" s="28">
        <f>'Cal Mo'!AK454</f>
        <v>307672.12891069002</v>
      </c>
      <c r="AG454" s="15">
        <f t="shared" si="145"/>
        <v>22361006.249603495</v>
      </c>
      <c r="AH454" s="14">
        <f>[6]TOTAL_PEF!$AG454</f>
        <v>23520998.891060006</v>
      </c>
      <c r="AL454" s="25">
        <f t="shared" si="142"/>
        <v>14687799.574512696</v>
      </c>
      <c r="AM454" s="14">
        <f>[6]TOTAL_PEF!$AL454</f>
        <v>13867006.322808245</v>
      </c>
      <c r="AN454" s="15"/>
      <c r="AQ454" s="25">
        <f t="shared" si="143"/>
        <v>3360143.4698570725</v>
      </c>
      <c r="AR454" s="14">
        <f>[6]TOTAL_PEF!$AQ454</f>
        <v>3690081</v>
      </c>
      <c r="AV454" s="14">
        <f t="shared" si="137"/>
        <v>12617.796380413058</v>
      </c>
      <c r="AW454" s="14">
        <f>[6]TOTAL_PEF!$AV454</f>
        <v>12958.396869251319</v>
      </c>
      <c r="BA454" s="14">
        <f t="shared" si="138"/>
        <v>74951.07331751661</v>
      </c>
      <c r="BB454" s="14">
        <f>[6]TOTAL_PEF!$BA454</f>
        <v>65234.218380192076</v>
      </c>
      <c r="BF454" s="15">
        <f>SUM(TOTAL_PEF_C!O443:O454)</f>
        <v>1576723</v>
      </c>
      <c r="BG454" s="14">
        <f>[6]TOTAL_PEF!$BF454</f>
        <v>1849192</v>
      </c>
      <c r="BK454" s="15">
        <f>SUM('Billing Mo'!AH443:AH454)</f>
        <v>1726000</v>
      </c>
      <c r="BL454" s="14">
        <f>[6]TOTAL_PEF!$BK454</f>
        <v>1350000</v>
      </c>
      <c r="BM454" s="14"/>
      <c r="BP454" s="14">
        <f t="shared" si="140"/>
        <v>43731717.998936288</v>
      </c>
      <c r="BQ454" s="14">
        <f>[6]TOTAL_PEF!$BP454</f>
        <v>44301254.353162713</v>
      </c>
      <c r="BR454" s="14"/>
      <c r="BU454" s="14">
        <f t="shared" si="135"/>
        <v>131204.352591061</v>
      </c>
      <c r="BV454" s="14">
        <f>[6]TOTAL_PEF!$BU454</f>
        <v>113639.14972681522</v>
      </c>
      <c r="BZ454" s="15">
        <f t="shared" si="139"/>
        <v>1772179.9889174849</v>
      </c>
      <c r="CA454" s="15">
        <f>AVERAGE([6]TOTAL_PEF!$G443:$G454)</f>
        <v>1815116.4166666667</v>
      </c>
    </row>
    <row r="455" spans="1:79">
      <c r="A455" s="2">
        <f t="shared" si="133"/>
        <v>2028</v>
      </c>
      <c r="B455" s="2">
        <f t="shared" si="134"/>
        <v>9</v>
      </c>
      <c r="C455" s="7">
        <f t="shared" si="146"/>
        <v>1198</v>
      </c>
      <c r="D455" s="7">
        <f t="shared" si="146"/>
        <v>6803</v>
      </c>
      <c r="E455" s="7">
        <f t="shared" si="144"/>
        <v>12080</v>
      </c>
      <c r="G455" s="30">
        <f>'Billing Mo'!Y455</f>
        <v>1780716.4370198899</v>
      </c>
      <c r="H455" s="30">
        <f>'Billing Mo'!Z455</f>
        <v>196813</v>
      </c>
      <c r="I455" s="30">
        <f>'Billing Mo'!AC455</f>
        <v>25619</v>
      </c>
      <c r="J455" s="163">
        <f t="shared" si="147"/>
        <v>4063355.6854828219</v>
      </c>
      <c r="K455" s="28">
        <f>'Cal Mo'!AE455+'Cal Mo'!AD455+'Billing Mo'!BM455-'Billing Mo'!BU455</f>
        <v>2132776.3089067666</v>
      </c>
      <c r="L455" s="28">
        <f>'Cal Mo'!AF455+'Billing Mo'!BQ455-'Billing Mo'!BY455</f>
        <v>1338880.3705966307</v>
      </c>
      <c r="M455" s="31">
        <f t="shared" si="136"/>
        <v>280563</v>
      </c>
      <c r="N455" s="28">
        <f>'Cal Mo'!AH455</f>
        <v>151420</v>
      </c>
      <c r="O455" s="28">
        <f>'Cal Mo'!AI455</f>
        <v>129143</v>
      </c>
      <c r="P455" s="28">
        <f>'Cal Mo'!AJ455</f>
        <v>1656.30900869998</v>
      </c>
      <c r="Q455" s="28">
        <f>'Cal Mo'!AK455</f>
        <v>309479.69697072502</v>
      </c>
      <c r="AG455" s="15">
        <f t="shared" si="145"/>
        <v>22375117.629509453</v>
      </c>
      <c r="AH455" s="14">
        <f>[6]TOTAL_PEF!$AG455</f>
        <v>23556322.989320531</v>
      </c>
      <c r="AL455" s="25">
        <f t="shared" si="142"/>
        <v>14712295.956978869</v>
      </c>
      <c r="AM455" s="14">
        <f>[6]TOTAL_PEF!$AL455</f>
        <v>13877265.609665547</v>
      </c>
      <c r="AN455" s="15"/>
      <c r="AQ455" s="25">
        <f t="shared" si="143"/>
        <v>3361462.4822314484</v>
      </c>
      <c r="AR455" s="14">
        <f>[6]TOTAL_PEF!$AQ455</f>
        <v>3692805</v>
      </c>
      <c r="AV455" s="14">
        <f t="shared" si="137"/>
        <v>12616.384258054997</v>
      </c>
      <c r="AW455" s="14">
        <f>[6]TOTAL_PEF!$AV455</f>
        <v>12964.828462416992</v>
      </c>
      <c r="BA455" s="14">
        <f t="shared" si="138"/>
        <v>75026.01893535367</v>
      </c>
      <c r="BB455" s="14">
        <f>[6]TOTAL_PEF!$BA455</f>
        <v>65202.985972090843</v>
      </c>
      <c r="BF455" s="15">
        <f>SUM(TOTAL_PEF_C!O444:O455)</f>
        <v>1573472</v>
      </c>
      <c r="BG455" s="14">
        <f>[6]TOTAL_PEF!$BF455</f>
        <v>1847539</v>
      </c>
      <c r="BK455" s="15">
        <f>SUM('Billing Mo'!AH444:AH455)</f>
        <v>1726000</v>
      </c>
      <c r="BL455" s="14">
        <f>[6]TOTAL_PEF!$BK455</f>
        <v>1350000</v>
      </c>
      <c r="BM455" s="14"/>
      <c r="BP455" s="14">
        <f t="shared" si="140"/>
        <v>43768367.665296301</v>
      </c>
      <c r="BQ455" s="14">
        <f>[6]TOTAL_PEF!$BP455</f>
        <v>44347908.738280535</v>
      </c>
      <c r="BR455" s="14"/>
      <c r="BU455" s="14">
        <f t="shared" si="135"/>
        <v>131240.90965423494</v>
      </c>
      <c r="BV455" s="14">
        <f>[6]TOTAL_PEF!$BU455</f>
        <v>113558.38125403611</v>
      </c>
      <c r="BZ455" s="15">
        <f t="shared" si="139"/>
        <v>1773496.8412383238</v>
      </c>
      <c r="CA455" s="15">
        <f>AVERAGE([6]TOTAL_PEF!$G444:$G455)</f>
        <v>1816940.5833333333</v>
      </c>
    </row>
    <row r="456" spans="1:79">
      <c r="A456" s="2">
        <f t="shared" si="133"/>
        <v>2028</v>
      </c>
      <c r="B456" s="2">
        <f t="shared" si="134"/>
        <v>10</v>
      </c>
      <c r="C456" s="7">
        <f t="shared" si="146"/>
        <v>1024</v>
      </c>
      <c r="D456" s="7">
        <f t="shared" si="146"/>
        <v>6471</v>
      </c>
      <c r="E456" s="7">
        <f t="shared" si="144"/>
        <v>11313</v>
      </c>
      <c r="G456" s="30">
        <f>'Billing Mo'!Y456</f>
        <v>1782010.19735768</v>
      </c>
      <c r="H456" s="30">
        <f>'Billing Mo'!Z456</f>
        <v>196940</v>
      </c>
      <c r="I456" s="30">
        <f>'Billing Mo'!AC456</f>
        <v>25644</v>
      </c>
      <c r="J456" s="163">
        <f t="shared" si="147"/>
        <v>3672050.9643372335</v>
      </c>
      <c r="K456" s="28">
        <f>'Cal Mo'!AE456+'Cal Mo'!AD456+'Billing Mo'!BM456-'Billing Mo'!BU456</f>
        <v>1824335.093581107</v>
      </c>
      <c r="L456" s="28">
        <f>'Cal Mo'!AF456+'Billing Mo'!BQ456-'Billing Mo'!BY456</f>
        <v>1274315.5066564141</v>
      </c>
      <c r="M456" s="31">
        <f t="shared" si="136"/>
        <v>281644</v>
      </c>
      <c r="N456" s="28">
        <f>'Cal Mo'!AH456</f>
        <v>143927</v>
      </c>
      <c r="O456" s="28">
        <f>'Cal Mo'!AI456</f>
        <v>137717</v>
      </c>
      <c r="P456" s="28">
        <f>'Cal Mo'!AJ456</f>
        <v>1654.1423420333099</v>
      </c>
      <c r="Q456" s="28">
        <f>'Cal Mo'!AK456</f>
        <v>290102.22175767901</v>
      </c>
      <c r="AG456" s="15">
        <f t="shared" si="145"/>
        <v>22385594.850594006</v>
      </c>
      <c r="AH456" s="14">
        <f>[6]TOTAL_PEF!$AG456</f>
        <v>23587417.553159926</v>
      </c>
      <c r="AL456" s="25">
        <f t="shared" si="142"/>
        <v>14736430.246844377</v>
      </c>
      <c r="AM456" s="14">
        <f>[6]TOTAL_PEF!$AL456</f>
        <v>13887619.688949049</v>
      </c>
      <c r="AN456" s="15"/>
      <c r="AQ456" s="25">
        <f t="shared" si="143"/>
        <v>3362807.7214314844</v>
      </c>
      <c r="AR456" s="14">
        <f>[6]TOTAL_PEF!$AQ456</f>
        <v>3695530</v>
      </c>
      <c r="AV456" s="14">
        <f t="shared" si="137"/>
        <v>12612.943013465887</v>
      </c>
      <c r="AW456" s="14">
        <f>[6]TOTAL_PEF!$AV456</f>
        <v>12968.930569125632</v>
      </c>
      <c r="BA456" s="14">
        <f t="shared" si="138"/>
        <v>75099.178865439142</v>
      </c>
      <c r="BB456" s="14">
        <f>[6]TOTAL_PEF!$BA456</f>
        <v>65172.35084103034</v>
      </c>
      <c r="BF456" s="15">
        <f>SUM(TOTAL_PEF_C!O445:O456)</f>
        <v>1570236</v>
      </c>
      <c r="BG456" s="14">
        <f>[6]TOTAL_PEF!$BF456</f>
        <v>1845900</v>
      </c>
      <c r="BK456" s="15">
        <f>SUM('Billing Mo'!AH445:AH456)</f>
        <v>1726000</v>
      </c>
      <c r="BL456" s="14">
        <f>[6]TOTAL_PEF!$BK456</f>
        <v>1350000</v>
      </c>
      <c r="BM456" s="14"/>
      <c r="BP456" s="14">
        <f t="shared" si="140"/>
        <v>43801062.307059929</v>
      </c>
      <c r="BQ456" s="14">
        <f>[6]TOTAL_PEF!$BP456</f>
        <v>44390443.381403431</v>
      </c>
      <c r="BR456" s="14"/>
      <c r="BU456" s="14">
        <f t="shared" si="135"/>
        <v>131278.48224463323</v>
      </c>
      <c r="BV456" s="14">
        <f>[6]TOTAL_PEF!$BU456</f>
        <v>113477.87703464495</v>
      </c>
      <c r="BZ456" s="15">
        <f t="shared" si="139"/>
        <v>1774811.3843608582</v>
      </c>
      <c r="CA456" s="15">
        <f>AVERAGE([6]TOTAL_PEF!$G445:$G456)</f>
        <v>1818763.5</v>
      </c>
    </row>
    <row r="457" spans="1:79">
      <c r="A457" s="2">
        <f t="shared" si="133"/>
        <v>2028</v>
      </c>
      <c r="B457" s="2">
        <f t="shared" si="134"/>
        <v>11</v>
      </c>
      <c r="C457" s="7">
        <f t="shared" si="146"/>
        <v>804</v>
      </c>
      <c r="D457" s="7">
        <f t="shared" si="146"/>
        <v>5631</v>
      </c>
      <c r="E457" s="7">
        <f t="shared" si="144"/>
        <v>10511</v>
      </c>
      <c r="G457" s="30">
        <f>'Billing Mo'!Y457</f>
        <v>1783303.95769547</v>
      </c>
      <c r="H457" s="30">
        <f>'Billing Mo'!Z457</f>
        <v>197067</v>
      </c>
      <c r="I457" s="30">
        <f>'Billing Mo'!AC457</f>
        <v>25680</v>
      </c>
      <c r="J457" s="163">
        <f t="shared" si="147"/>
        <v>3082757.4029418249</v>
      </c>
      <c r="K457" s="28">
        <f>'Cal Mo'!AE457+'Cal Mo'!AD457+'Billing Mo'!BM457-'Billing Mo'!BU457</f>
        <v>1434246.788900109</v>
      </c>
      <c r="L457" s="28">
        <f>'Cal Mo'!AF457+'Billing Mo'!BQ457-'Billing Mo'!BY457</f>
        <v>1109752.6784096973</v>
      </c>
      <c r="M457" s="31">
        <f t="shared" si="136"/>
        <v>267174</v>
      </c>
      <c r="N457" s="28">
        <f>'Cal Mo'!AH457</f>
        <v>147080</v>
      </c>
      <c r="O457" s="28">
        <f>'Cal Mo'!AI457</f>
        <v>120094</v>
      </c>
      <c r="P457" s="28">
        <f>'Cal Mo'!AJ457</f>
        <v>1650.8083275425199</v>
      </c>
      <c r="Q457" s="28">
        <f>'Cal Mo'!AK457</f>
        <v>269933.12730447599</v>
      </c>
      <c r="AG457" s="15">
        <f t="shared" si="145"/>
        <v>22391313.986837849</v>
      </c>
      <c r="AH457" s="14">
        <f>[6]TOTAL_PEF!$AG457</f>
        <v>23612177.832195565</v>
      </c>
      <c r="AL457" s="25">
        <f t="shared" si="142"/>
        <v>14758480.320390662</v>
      </c>
      <c r="AM457" s="14">
        <f>[6]TOTAL_PEF!$AL457</f>
        <v>13897947.13952701</v>
      </c>
      <c r="AN457" s="15"/>
      <c r="AQ457" s="25">
        <f t="shared" si="143"/>
        <v>3364174.8952274378</v>
      </c>
      <c r="AR457" s="14">
        <f>[6]TOTAL_PEF!$AQ457</f>
        <v>3698259</v>
      </c>
      <c r="AV457" s="14">
        <f t="shared" si="137"/>
        <v>12606.844341418921</v>
      </c>
      <c r="AW457" s="14">
        <f>[6]TOTAL_PEF!$AV457</f>
        <v>12969.55529799244</v>
      </c>
      <c r="BA457" s="14">
        <f t="shared" si="138"/>
        <v>75161.754822628063</v>
      </c>
      <c r="BB457" s="14">
        <f>[6]TOTAL_PEF!$BA457</f>
        <v>65141.716141839352</v>
      </c>
      <c r="BF457" s="15">
        <f>SUM(TOTAL_PEF_C!O446:O457)</f>
        <v>1567015</v>
      </c>
      <c r="BG457" s="14">
        <f>[6]TOTAL_PEF!$BF457</f>
        <v>1844264</v>
      </c>
      <c r="BK457" s="15">
        <f>SUM('Billing Mo'!AH446:AH457)</f>
        <v>1726000</v>
      </c>
      <c r="BL457" s="14">
        <f>[6]TOTAL_PEF!$BK457</f>
        <v>1350000</v>
      </c>
      <c r="BM457" s="14"/>
      <c r="BP457" s="14">
        <f t="shared" si="140"/>
        <v>43826951.582259536</v>
      </c>
      <c r="BQ457" s="14">
        <f>[6]TOTAL_PEF!$BP457</f>
        <v>44426624.111017033</v>
      </c>
      <c r="BR457" s="14"/>
      <c r="BU457" s="14">
        <f t="shared" si="135"/>
        <v>131317.32962530333</v>
      </c>
      <c r="BV457" s="14">
        <f>[6]TOTAL_PEF!$BU457</f>
        <v>113398.01766673397</v>
      </c>
      <c r="BZ457" s="15">
        <f t="shared" si="139"/>
        <v>1776123.6182850872</v>
      </c>
      <c r="CA457" s="15">
        <f>AVERAGE([6]TOTAL_PEF!$G446:$G457)</f>
        <v>1820585</v>
      </c>
    </row>
    <row r="458" spans="1:79">
      <c r="A458" s="2">
        <f t="shared" si="133"/>
        <v>2028</v>
      </c>
      <c r="B458" s="2">
        <f t="shared" si="134"/>
        <v>12</v>
      </c>
      <c r="C458" s="7">
        <f t="shared" si="146"/>
        <v>958</v>
      </c>
      <c r="D458" s="7">
        <f t="shared" si="146"/>
        <v>5695</v>
      </c>
      <c r="E458" s="7">
        <f t="shared" si="144"/>
        <v>10162</v>
      </c>
      <c r="G458" s="30">
        <f>'Billing Mo'!Y458</f>
        <v>1784597.71803326</v>
      </c>
      <c r="H458" s="30">
        <f>'Billing Mo'!Z458</f>
        <v>197195</v>
      </c>
      <c r="I458" s="30">
        <f>'Billing Mo'!AC458</f>
        <v>25631</v>
      </c>
      <c r="J458" s="163">
        <f t="shared" si="147"/>
        <v>3345330.4487790875</v>
      </c>
      <c r="K458" s="28">
        <f>'Cal Mo'!AE458+'Cal Mo'!AD458+'Billing Mo'!BM458-'Billing Mo'!BU458</f>
        <v>1709757.4679432223</v>
      </c>
      <c r="L458" s="28">
        <f>'Cal Mo'!AF458+'Billing Mo'!BQ458-'Billing Mo'!BY458</f>
        <v>1122952.8609650286</v>
      </c>
      <c r="M458" s="31">
        <f t="shared" si="136"/>
        <v>250488</v>
      </c>
      <c r="N458" s="28">
        <f>'Cal Mo'!AH458</f>
        <v>133329</v>
      </c>
      <c r="O458" s="28">
        <f>'Cal Mo'!AI458</f>
        <v>117159</v>
      </c>
      <c r="P458" s="28">
        <f>'Cal Mo'!AJ458</f>
        <v>1662.468972738</v>
      </c>
      <c r="Q458" s="28">
        <f>'Cal Mo'!AK458</f>
        <v>260469.650898099</v>
      </c>
      <c r="AG458" s="15">
        <f t="shared" si="145"/>
        <v>22402645.003358483</v>
      </c>
      <c r="AH458" s="14">
        <f>[6]TOTAL_PEF!$AG458</f>
        <v>23635588.208809573</v>
      </c>
      <c r="AL458" s="25">
        <f t="shared" si="142"/>
        <v>14780920.894812191</v>
      </c>
      <c r="AM458" s="14">
        <f>[6]TOTAL_PEF!$AL458</f>
        <v>13908039.267812196</v>
      </c>
      <c r="AN458" s="15"/>
      <c r="AQ458" s="25">
        <f t="shared" si="143"/>
        <v>3365555.1529737674</v>
      </c>
      <c r="AR458" s="14">
        <f>[6]TOTAL_PEF!$AQ458</f>
        <v>3700993</v>
      </c>
      <c r="AV458" s="14">
        <f t="shared" si="137"/>
        <v>12603.928338950949</v>
      </c>
      <c r="AW458" s="14">
        <f>[6]TOTAL_PEF!$AV458</f>
        <v>12969.448134757218</v>
      </c>
      <c r="BA458" s="14">
        <f t="shared" si="138"/>
        <v>75226.331111693406</v>
      </c>
      <c r="BB458" s="14">
        <f>[6]TOTAL_PEF!$BA458</f>
        <v>65110.104807929463</v>
      </c>
      <c r="BF458" s="15">
        <f>SUM(TOTAL_PEF_C!O447:O458)</f>
        <v>1563826</v>
      </c>
      <c r="BG458" s="14">
        <f>[6]TOTAL_PEF!$BF458</f>
        <v>1842625</v>
      </c>
      <c r="BK458" s="15">
        <f>SUM('Billing Mo'!AH447:AH458)</f>
        <v>1726000</v>
      </c>
      <c r="BL458" s="14">
        <f>[6]TOTAL_PEF!$BK458</f>
        <v>1350000</v>
      </c>
      <c r="BM458" s="14"/>
      <c r="BP458" s="14">
        <f t="shared" si="140"/>
        <v>43858888.322561547</v>
      </c>
      <c r="BQ458" s="14">
        <f>[6]TOTAL_PEF!$BP458</f>
        <v>44461221.615916222</v>
      </c>
      <c r="BR458" s="14"/>
      <c r="BU458" s="14">
        <f t="shared" si="135"/>
        <v>131356.67907709413</v>
      </c>
      <c r="BV458" s="14">
        <f>[6]TOTAL_PEF!$BU458</f>
        <v>113318.54123662677</v>
      </c>
      <c r="BZ458" s="15">
        <f t="shared" si="139"/>
        <v>1777433.5430110118</v>
      </c>
      <c r="CA458" s="15">
        <f>AVERAGE([6]TOTAL_PEF!$G447:$G458)</f>
        <v>1822405.0833333333</v>
      </c>
    </row>
    <row r="459" spans="1:79">
      <c r="A459" s="2">
        <f t="shared" si="133"/>
        <v>2029</v>
      </c>
      <c r="B459" s="2">
        <f t="shared" si="134"/>
        <v>1</v>
      </c>
      <c r="C459" s="7">
        <f t="shared" si="146"/>
        <v>1047</v>
      </c>
      <c r="D459" s="7">
        <f t="shared" si="146"/>
        <v>5715</v>
      </c>
      <c r="E459" s="7">
        <f t="shared" si="144"/>
        <v>10037</v>
      </c>
      <c r="G459" s="30">
        <f>'Billing Mo'!Y459</f>
        <v>1785891.47837106</v>
      </c>
      <c r="H459" s="30">
        <f>'Billing Mo'!Z459</f>
        <v>197322</v>
      </c>
      <c r="I459" s="30">
        <f>'Billing Mo'!AC459</f>
        <v>25672</v>
      </c>
      <c r="J459" s="163">
        <f t="shared" si="147"/>
        <v>3515819.3015963598</v>
      </c>
      <c r="K459" s="28">
        <f>'Cal Mo'!AE459+'Cal Mo'!AD459+'Billing Mo'!BM459-'Billing Mo'!BU459</f>
        <v>1870582.2358868946</v>
      </c>
      <c r="L459" s="28">
        <f>'Cal Mo'!AF459+'Billing Mo'!BQ459-'Billing Mo'!BY459</f>
        <v>1127758.4745938294</v>
      </c>
      <c r="M459" s="31">
        <f t="shared" si="136"/>
        <v>258178</v>
      </c>
      <c r="N459" s="28">
        <f>'Cal Mo'!AH459</f>
        <v>132420</v>
      </c>
      <c r="O459" s="28">
        <f>'Cal Mo'!AI459</f>
        <v>125758</v>
      </c>
      <c r="P459" s="28">
        <f>'Cal Mo'!AJ459</f>
        <v>1639.74141020206</v>
      </c>
      <c r="Q459" s="28">
        <f>'Cal Mo'!AK459</f>
        <v>257660.849705434</v>
      </c>
      <c r="AG459" s="15">
        <f t="shared" si="145"/>
        <v>22418701.819340847</v>
      </c>
      <c r="AH459" s="14">
        <f>[6]TOTAL_PEF!$AG459</f>
        <v>23662110.13053643</v>
      </c>
      <c r="AL459" s="25">
        <f t="shared" si="142"/>
        <v>14803074.58569039</v>
      </c>
      <c r="AM459" s="14">
        <f>[6]TOTAL_PEF!$AL459</f>
        <v>13917942.848300986</v>
      </c>
      <c r="AN459" s="15"/>
      <c r="AQ459" s="25">
        <f t="shared" si="143"/>
        <v>3366954.9842365491</v>
      </c>
      <c r="AR459" s="14">
        <f>[6]TOTAL_PEF!$AQ459</f>
        <v>3703729</v>
      </c>
      <c r="AV459" s="14">
        <f t="shared" si="137"/>
        <v>12603.68981272097</v>
      </c>
      <c r="AW459" s="14">
        <f>[6]TOTAL_PEF!$AV459</f>
        <v>12971.055753820661</v>
      </c>
      <c r="BA459" s="14">
        <f t="shared" si="138"/>
        <v>75289.490705537552</v>
      </c>
      <c r="BB459" s="14">
        <f>[6]TOTAL_PEF!$BA459</f>
        <v>65077.739016844178</v>
      </c>
      <c r="BF459" s="15">
        <f>SUM(TOTAL_PEF_C!O448:O459)</f>
        <v>1560669</v>
      </c>
      <c r="BG459" s="14">
        <f>[6]TOTAL_PEF!$BF459</f>
        <v>1840953</v>
      </c>
      <c r="BK459" s="15">
        <f>SUM('Billing Mo'!AH448:AH459)</f>
        <v>1726000</v>
      </c>
      <c r="BL459" s="14">
        <f>[6]TOTAL_PEF!$BK459</f>
        <v>1350000</v>
      </c>
      <c r="BM459" s="14"/>
      <c r="BP459" s="14">
        <f t="shared" si="140"/>
        <v>43895315.552298412</v>
      </c>
      <c r="BQ459" s="14">
        <f>[6]TOTAL_PEF!$BP459</f>
        <v>44498711.118131869</v>
      </c>
      <c r="BR459" s="14"/>
      <c r="BU459" s="14">
        <f t="shared" si="135"/>
        <v>131397.21101052905</v>
      </c>
      <c r="BV459" s="14">
        <f>[6]TOTAL_PEF!$BU459</f>
        <v>113239.64288990125</v>
      </c>
      <c r="BZ459" s="15">
        <f t="shared" si="139"/>
        <v>1778741.1585386319</v>
      </c>
      <c r="CA459" s="15">
        <f>AVERAGE([6]TOTAL_PEF!$G448:$G459)</f>
        <v>1824223.9166666667</v>
      </c>
    </row>
    <row r="460" spans="1:79">
      <c r="A460" s="2">
        <f t="shared" ref="A460:A523" si="148">A448+1</f>
        <v>2029</v>
      </c>
      <c r="B460" s="2">
        <f t="shared" ref="B460:B523" si="149">B448</f>
        <v>2</v>
      </c>
      <c r="C460" s="7">
        <f t="shared" si="146"/>
        <v>858</v>
      </c>
      <c r="D460" s="7">
        <f t="shared" si="146"/>
        <v>5169</v>
      </c>
      <c r="E460" s="7">
        <f t="shared" si="144"/>
        <v>10022</v>
      </c>
      <c r="G460" s="30">
        <f>'Billing Mo'!Y460</f>
        <v>1787185.23870885</v>
      </c>
      <c r="H460" s="30">
        <f>'Billing Mo'!Z460</f>
        <v>197449</v>
      </c>
      <c r="I460" s="30">
        <f>'Billing Mo'!AC460</f>
        <v>25677</v>
      </c>
      <c r="J460" s="163">
        <f t="shared" si="147"/>
        <v>3056840.882118443</v>
      </c>
      <c r="K460" s="28">
        <f>'Cal Mo'!AE460+'Cal Mo'!AD460+'Billing Mo'!BM460-'Billing Mo'!BU460</f>
        <v>1532947.4401605548</v>
      </c>
      <c r="L460" s="28">
        <f>'Cal Mo'!AF460+'Billing Mo'!BQ460-'Billing Mo'!BY460</f>
        <v>1020526.6844486619</v>
      </c>
      <c r="M460" s="31">
        <f t="shared" si="136"/>
        <v>244384</v>
      </c>
      <c r="N460" s="28">
        <f>'Cal Mo'!AH460</f>
        <v>133955</v>
      </c>
      <c r="O460" s="28">
        <f>'Cal Mo'!AI460</f>
        <v>110429</v>
      </c>
      <c r="P460" s="28">
        <f>'Cal Mo'!AJ460</f>
        <v>1640.9696538954599</v>
      </c>
      <c r="Q460" s="28">
        <f>'Cal Mo'!AK460</f>
        <v>257341.787855331</v>
      </c>
      <c r="AG460" s="15">
        <f t="shared" si="145"/>
        <v>22382625.10279854</v>
      </c>
      <c r="AH460" s="14">
        <f>[6]TOTAL_PEF!$AG460</f>
        <v>23686287.726385795</v>
      </c>
      <c r="AL460" s="25">
        <f t="shared" si="142"/>
        <v>14787991.739404175</v>
      </c>
      <c r="AM460" s="14">
        <f>[6]TOTAL_PEF!$AL460</f>
        <v>13927995.899600077</v>
      </c>
      <c r="AN460" s="15"/>
      <c r="AQ460" s="25">
        <f t="shared" si="143"/>
        <v>3368226.781659585</v>
      </c>
      <c r="AR460" s="14">
        <f>[6]TOTAL_PEF!$AQ460</f>
        <v>3706467</v>
      </c>
      <c r="AV460" s="14">
        <f t="shared" si="137"/>
        <v>12574.180250097574</v>
      </c>
      <c r="AW460" s="14">
        <f>[6]TOTAL_PEF!$AV460</f>
        <v>12971.388181008411</v>
      </c>
      <c r="BA460" s="14">
        <f t="shared" si="138"/>
        <v>75163.43145248876</v>
      </c>
      <c r="BB460" s="14">
        <f>[6]TOTAL_PEF!$BA460</f>
        <v>65046.174716374808</v>
      </c>
      <c r="BF460" s="15">
        <f>SUM(TOTAL_PEF_C!O449:O460)</f>
        <v>1548727</v>
      </c>
      <c r="BG460" s="14">
        <f>[6]TOTAL_PEF!$BF460</f>
        <v>1839245</v>
      </c>
      <c r="BK460" s="15">
        <f>SUM('Billing Mo'!AH449:AH460)</f>
        <v>1726000</v>
      </c>
      <c r="BL460" s="14">
        <f>[6]TOTAL_PEF!$BK460</f>
        <v>1350000</v>
      </c>
      <c r="BM460" s="14"/>
      <c r="BP460" s="14">
        <f t="shared" si="140"/>
        <v>43833459.678506441</v>
      </c>
      <c r="BQ460" s="14">
        <f>[6]TOTAL_PEF!$BP460</f>
        <v>44533971.765280336</v>
      </c>
      <c r="BR460" s="14"/>
      <c r="BU460" s="14">
        <f t="shared" si="135"/>
        <v>131432.73819251513</v>
      </c>
      <c r="BV460" s="14">
        <f>[6]TOTAL_PEF!$BU460</f>
        <v>113161.31954020649</v>
      </c>
      <c r="BZ460" s="15">
        <f t="shared" si="139"/>
        <v>1780046.4648679467</v>
      </c>
      <c r="CA460" s="15">
        <f>AVERAGE([6]TOTAL_PEF!$G449:$G460)</f>
        <v>1826041.0833333333</v>
      </c>
    </row>
    <row r="461" spans="1:79">
      <c r="A461" s="2">
        <f t="shared" si="148"/>
        <v>2029</v>
      </c>
      <c r="B461" s="2">
        <f t="shared" si="149"/>
        <v>3</v>
      </c>
      <c r="C461" s="7">
        <f t="shared" si="146"/>
        <v>861</v>
      </c>
      <c r="D461" s="7">
        <f t="shared" si="146"/>
        <v>5889</v>
      </c>
      <c r="E461" s="7">
        <f t="shared" si="144"/>
        <v>10186</v>
      </c>
      <c r="G461" s="30">
        <f>'Billing Mo'!Y461</f>
        <v>1788478.99904664</v>
      </c>
      <c r="H461" s="30">
        <f>'Billing Mo'!Z461</f>
        <v>197576</v>
      </c>
      <c r="I461" s="30">
        <f>'Billing Mo'!AC461</f>
        <v>25667</v>
      </c>
      <c r="J461" s="163">
        <f t="shared" si="147"/>
        <v>3238700.1509707174</v>
      </c>
      <c r="K461" s="28">
        <f>'Cal Mo'!AE461+'Cal Mo'!AD461+'Billing Mo'!BM461-'Billing Mo'!BU461</f>
        <v>1539628.4441735959</v>
      </c>
      <c r="L461" s="28">
        <f>'Cal Mo'!AF461+'Billing Mo'!BQ461-'Billing Mo'!BY461</f>
        <v>1163595.5254968752</v>
      </c>
      <c r="M461" s="31">
        <f t="shared" si="136"/>
        <v>272378</v>
      </c>
      <c r="N461" s="28">
        <f>'Cal Mo'!AH461</f>
        <v>135956</v>
      </c>
      <c r="O461" s="28">
        <f>'Cal Mo'!AI461</f>
        <v>136422</v>
      </c>
      <c r="P461" s="28">
        <f>'Cal Mo'!AJ461</f>
        <v>1652.14302319077</v>
      </c>
      <c r="Q461" s="28">
        <f>'Cal Mo'!AK461</f>
        <v>261446.03827705601</v>
      </c>
      <c r="AG461" s="15">
        <f t="shared" si="145"/>
        <v>22396930.174696792</v>
      </c>
      <c r="AH461" s="14">
        <f>[6]TOTAL_PEF!$AG461</f>
        <v>23707377.527069125</v>
      </c>
      <c r="AL461" s="25">
        <f t="shared" si="142"/>
        <v>14810098.012547625</v>
      </c>
      <c r="AM461" s="14">
        <f>[6]TOTAL_PEF!$AL461</f>
        <v>13938147.524565158</v>
      </c>
      <c r="AN461" s="15"/>
      <c r="AQ461" s="25">
        <f t="shared" si="143"/>
        <v>3369648.0299572176</v>
      </c>
      <c r="AR461" s="14">
        <f>[6]TOTAL_PEF!$AQ461</f>
        <v>3709206</v>
      </c>
      <c r="AV461" s="14">
        <f t="shared" si="137"/>
        <v>12573.013129924477</v>
      </c>
      <c r="AW461" s="14">
        <f>[6]TOTAL_PEF!$AV461</f>
        <v>12970.038928774269</v>
      </c>
      <c r="BA461" s="14">
        <f t="shared" si="138"/>
        <v>75226.563347471674</v>
      </c>
      <c r="BB461" s="14">
        <f>[6]TOTAL_PEF!$BA461</f>
        <v>65015.22210453025</v>
      </c>
      <c r="BF461" s="15">
        <f>SUM(TOTAL_PEF_C!O450:O461)</f>
        <v>1545613</v>
      </c>
      <c r="BG461" s="14">
        <f>[6]TOTAL_PEF!$BF461</f>
        <v>1837505</v>
      </c>
      <c r="BK461" s="15">
        <f>SUM('Billing Mo'!AH450:AH461)</f>
        <v>1726000</v>
      </c>
      <c r="BL461" s="14">
        <f>[6]TOTAL_PEF!$BK461</f>
        <v>1350000</v>
      </c>
      <c r="BM461" s="14"/>
      <c r="BP461" s="14">
        <f t="shared" si="140"/>
        <v>43868152.163459286</v>
      </c>
      <c r="BQ461" s="14">
        <f>[6]TOTAL_PEF!$BP461</f>
        <v>44566212.190928742</v>
      </c>
      <c r="BR461" s="14"/>
      <c r="BU461" s="14">
        <f t="shared" si="135"/>
        <v>131474.51637908741</v>
      </c>
      <c r="BV461" s="14">
        <f>[6]TOTAL_PEF!$BU461</f>
        <v>113083.25034044024</v>
      </c>
      <c r="BZ461" s="15">
        <f t="shared" si="139"/>
        <v>1781349.4619989574</v>
      </c>
      <c r="CA461" s="15">
        <f>AVERAGE([6]TOTAL_PEF!$G450:$G461)</f>
        <v>1827857.0833333333</v>
      </c>
    </row>
    <row r="462" spans="1:79">
      <c r="A462" s="2">
        <f t="shared" si="148"/>
        <v>2029</v>
      </c>
      <c r="B462" s="2">
        <f t="shared" si="149"/>
        <v>4</v>
      </c>
      <c r="C462" s="7">
        <f t="shared" si="146"/>
        <v>881</v>
      </c>
      <c r="D462" s="7">
        <f t="shared" si="146"/>
        <v>5992</v>
      </c>
      <c r="E462" s="7">
        <f t="shared" si="144"/>
        <v>10519</v>
      </c>
      <c r="G462" s="30">
        <f>'Billing Mo'!Y462</f>
        <v>1789772.75938443</v>
      </c>
      <c r="H462" s="30">
        <f>'Billing Mo'!Z462</f>
        <v>197703</v>
      </c>
      <c r="I462" s="30">
        <f>'Billing Mo'!AC462</f>
        <v>25627</v>
      </c>
      <c r="J462" s="163">
        <f t="shared" si="147"/>
        <v>3304069.4228407126</v>
      </c>
      <c r="K462" s="28">
        <f>'Cal Mo'!AE462+'Cal Mo'!AD462+'Billing Mo'!BM462-'Billing Mo'!BU462</f>
        <v>1577355.4088501607</v>
      </c>
      <c r="L462" s="28">
        <f>'Cal Mo'!AF462+'Billing Mo'!BQ462-'Billing Mo'!BY462</f>
        <v>1184600.5087690342</v>
      </c>
      <c r="M462" s="31">
        <f t="shared" si="136"/>
        <v>270913</v>
      </c>
      <c r="N462" s="28">
        <f>'Cal Mo'!AH462</f>
        <v>143569</v>
      </c>
      <c r="O462" s="28">
        <f>'Cal Mo'!AI462</f>
        <v>127344</v>
      </c>
      <c r="P462" s="28">
        <f>'Cal Mo'!AJ462</f>
        <v>1630.2659265704499</v>
      </c>
      <c r="Q462" s="28">
        <f>'Cal Mo'!AK462</f>
        <v>269570.23929494701</v>
      </c>
      <c r="AG462" s="15">
        <f t="shared" si="145"/>
        <v>22412052.244904015</v>
      </c>
      <c r="AH462" s="14">
        <f>[6]TOTAL_PEF!$AG462</f>
        <v>23728108.086497992</v>
      </c>
      <c r="AL462" s="25">
        <f t="shared" si="142"/>
        <v>14831979.604272975</v>
      </c>
      <c r="AM462" s="14">
        <f>[6]TOTAL_PEF!$AL462</f>
        <v>13948288.081097536</v>
      </c>
      <c r="AN462" s="15"/>
      <c r="AQ462" s="25">
        <f t="shared" si="143"/>
        <v>3371092.0237684892</v>
      </c>
      <c r="AR462" s="14">
        <f>[6]TOTAL_PEF!$AQ462</f>
        <v>3712126</v>
      </c>
      <c r="AV462" s="14">
        <f t="shared" si="137"/>
        <v>12572.322306630478</v>
      </c>
      <c r="AW462" s="14">
        <f>[6]TOTAL_PEF!$AV462</f>
        <v>12968.506054272757</v>
      </c>
      <c r="BA462" s="14">
        <f t="shared" si="138"/>
        <v>75288.599610526013</v>
      </c>
      <c r="BB462" s="14">
        <f>[6]TOTAL_PEF!$BA462</f>
        <v>64984.342819793244</v>
      </c>
      <c r="BF462" s="15">
        <f>SUM(TOTAL_PEF_C!O451:O462)</f>
        <v>1542509</v>
      </c>
      <c r="BG462" s="14">
        <f>[6]TOTAL_PEF!$BF462</f>
        <v>1835765</v>
      </c>
      <c r="BK462" s="15">
        <f>SUM('Billing Mo'!AH451:AH462)</f>
        <v>1726000</v>
      </c>
      <c r="BL462" s="14">
        <f>[6]TOTAL_PEF!$BK462</f>
        <v>1350000</v>
      </c>
      <c r="BM462" s="14"/>
      <c r="BP462" s="14">
        <f t="shared" si="140"/>
        <v>43903469.710816659</v>
      </c>
      <c r="BQ462" s="14">
        <f>[6]TOTAL_PEF!$BP462</f>
        <v>44598263.306889988</v>
      </c>
      <c r="BR462" s="14"/>
      <c r="BU462" s="14">
        <f t="shared" si="135"/>
        <v>131516.74567433121</v>
      </c>
      <c r="BV462" s="14">
        <f>[6]TOTAL_PEF!$BU462</f>
        <v>113011.20077936114</v>
      </c>
      <c r="BZ462" s="15">
        <f t="shared" si="139"/>
        <v>1782650.1499316629</v>
      </c>
      <c r="CA462" s="15">
        <f>AVERAGE([6]TOTAL_PEF!$G451:$G462)</f>
        <v>1829671.6666666667</v>
      </c>
    </row>
    <row r="463" spans="1:79">
      <c r="A463" s="2">
        <f t="shared" si="148"/>
        <v>2029</v>
      </c>
      <c r="B463" s="2">
        <f t="shared" si="149"/>
        <v>5</v>
      </c>
      <c r="C463" s="7">
        <f t="shared" si="146"/>
        <v>1125</v>
      </c>
      <c r="D463" s="7">
        <f t="shared" si="146"/>
        <v>6778</v>
      </c>
      <c r="E463" s="7">
        <f t="shared" si="144"/>
        <v>11562</v>
      </c>
      <c r="G463" s="30">
        <f>'Billing Mo'!Y463</f>
        <v>1791066.51972222</v>
      </c>
      <c r="H463" s="30">
        <f>'Billing Mo'!Z463</f>
        <v>197830</v>
      </c>
      <c r="I463" s="30">
        <f>'Billing Mo'!AC463</f>
        <v>25661</v>
      </c>
      <c r="J463" s="163">
        <f t="shared" si="147"/>
        <v>3936772.3773117233</v>
      </c>
      <c r="K463" s="28">
        <f>'Cal Mo'!AE463+'Cal Mo'!AD463+'Billing Mo'!BM463-'Billing Mo'!BU463</f>
        <v>2014642.2706211661</v>
      </c>
      <c r="L463" s="28">
        <f>'Cal Mo'!AF463+'Billing Mo'!BQ463-'Billing Mo'!BY463</f>
        <v>1340981.7197357363</v>
      </c>
      <c r="M463" s="31">
        <f t="shared" si="136"/>
        <v>282837</v>
      </c>
      <c r="N463" s="28">
        <f>'Cal Mo'!AH463</f>
        <v>146935</v>
      </c>
      <c r="O463" s="28">
        <f>'Cal Mo'!AI463</f>
        <v>135902</v>
      </c>
      <c r="P463" s="28">
        <f>'Cal Mo'!AJ463</f>
        <v>1630.41592657045</v>
      </c>
      <c r="Q463" s="28">
        <f>'Cal Mo'!AK463</f>
        <v>296680.97102825</v>
      </c>
      <c r="AG463" s="15">
        <f t="shared" si="145"/>
        <v>22431609.974063359</v>
      </c>
      <c r="AH463" s="14">
        <f>[6]TOTAL_PEF!$AG463</f>
        <v>23750839.490906555</v>
      </c>
      <c r="AL463" s="25">
        <f t="shared" si="142"/>
        <v>14855670.47972106</v>
      </c>
      <c r="AM463" s="14">
        <f>[6]TOTAL_PEF!$AL463</f>
        <v>13958373.403002406</v>
      </c>
      <c r="AN463" s="15"/>
      <c r="AQ463" s="25">
        <f t="shared" si="143"/>
        <v>3372559.5243894313</v>
      </c>
      <c r="AR463" s="14">
        <f>[6]TOTAL_PEF!$AQ463</f>
        <v>3715227</v>
      </c>
      <c r="AV463" s="14">
        <f t="shared" si="137"/>
        <v>12574.135191465668</v>
      </c>
      <c r="AW463" s="14">
        <f>[6]TOTAL_PEF!$AV463</f>
        <v>12968.080488932983</v>
      </c>
      <c r="BA463" s="14">
        <f t="shared" si="138"/>
        <v>75359.860598012528</v>
      </c>
      <c r="BB463" s="14">
        <f>[6]TOTAL_PEF!$BA463</f>
        <v>64953.356192723957</v>
      </c>
      <c r="BF463" s="15">
        <f>SUM(TOTAL_PEF_C!O452:O463)</f>
        <v>1539415</v>
      </c>
      <c r="BG463" s="14">
        <f>[6]TOTAL_PEF!$BF463</f>
        <v>1834020</v>
      </c>
      <c r="BK463" s="15">
        <f>SUM('Billing Mo'!AH452:AH463)</f>
        <v>1726000</v>
      </c>
      <c r="BL463" s="14">
        <f>[6]TOTAL_PEF!$BK463</f>
        <v>1350000</v>
      </c>
      <c r="BM463" s="14"/>
      <c r="BP463" s="14">
        <f t="shared" si="140"/>
        <v>43945065.707658552</v>
      </c>
      <c r="BQ463" s="14">
        <f>[6]TOTAL_PEF!$BP463</f>
        <v>44632436.033203423</v>
      </c>
      <c r="BR463" s="14"/>
      <c r="BU463" s="14">
        <f t="shared" si="135"/>
        <v>131560.31055315852</v>
      </c>
      <c r="BV463" s="14">
        <f>[6]TOTAL_PEF!$BU463</f>
        <v>112945.14464354025</v>
      </c>
      <c r="BZ463" s="15">
        <f t="shared" si="139"/>
        <v>1783948.5286660641</v>
      </c>
      <c r="CA463" s="15">
        <f>AVERAGE([6]TOTAL_PEF!$G452:$G463)</f>
        <v>1831484.5833333333</v>
      </c>
    </row>
    <row r="464" spans="1:79">
      <c r="A464" s="2">
        <f t="shared" si="148"/>
        <v>2029</v>
      </c>
      <c r="B464" s="2">
        <f t="shared" si="149"/>
        <v>6</v>
      </c>
      <c r="C464" s="7">
        <f t="shared" si="146"/>
        <v>1222</v>
      </c>
      <c r="D464" s="7">
        <f t="shared" si="146"/>
        <v>6912</v>
      </c>
      <c r="E464" s="7">
        <f t="shared" si="144"/>
        <v>11710</v>
      </c>
      <c r="G464" s="30">
        <f>'Billing Mo'!Y464</f>
        <v>1792360.28006001</v>
      </c>
      <c r="H464" s="30">
        <f>'Billing Mo'!Z464</f>
        <v>197957</v>
      </c>
      <c r="I464" s="30">
        <f>'Billing Mo'!AC464</f>
        <v>25611</v>
      </c>
      <c r="J464" s="163">
        <f t="shared" si="147"/>
        <v>4136194.3583667632</v>
      </c>
      <c r="K464" s="28">
        <f>'Cal Mo'!AE464+'Cal Mo'!AD464+'Billing Mo'!BM464-'Billing Mo'!BU464</f>
        <v>2189985.1314145033</v>
      </c>
      <c r="L464" s="28">
        <f>'Cal Mo'!AF464+'Billing Mo'!BQ464-'Billing Mo'!BY464</f>
        <v>1368196.3651622536</v>
      </c>
      <c r="M464" s="31">
        <f t="shared" si="136"/>
        <v>276469</v>
      </c>
      <c r="N464" s="28">
        <f>'Cal Mo'!AH464</f>
        <v>153144</v>
      </c>
      <c r="O464" s="28">
        <f>'Cal Mo'!AI464</f>
        <v>123325</v>
      </c>
      <c r="P464" s="28">
        <f>'Cal Mo'!AJ464</f>
        <v>1640.1831041052101</v>
      </c>
      <c r="Q464" s="28">
        <f>'Cal Mo'!AK464</f>
        <v>299903.67868590099</v>
      </c>
      <c r="AG464" s="15">
        <f t="shared" si="145"/>
        <v>22452958.210626934</v>
      </c>
      <c r="AH464" s="14">
        <f>[6]TOTAL_PEF!$AG464</f>
        <v>23778239.561682183</v>
      </c>
      <c r="AL464" s="25">
        <f t="shared" si="142"/>
        <v>14879218.870487388</v>
      </c>
      <c r="AM464" s="14">
        <f>[6]TOTAL_PEF!$AL464</f>
        <v>13968458.793238368</v>
      </c>
      <c r="AN464" s="15"/>
      <c r="AQ464" s="25">
        <f t="shared" si="143"/>
        <v>3374047.1759061599</v>
      </c>
      <c r="AR464" s="14">
        <f>[6]TOTAL_PEF!$AQ464</f>
        <v>3718508</v>
      </c>
      <c r="AV464" s="14">
        <f t="shared" si="137"/>
        <v>12576.964654164651</v>
      </c>
      <c r="AW464" s="14">
        <f>[6]TOTAL_PEF!$AV464</f>
        <v>12970.210614259044</v>
      </c>
      <c r="BA464" s="14">
        <f t="shared" si="138"/>
        <v>75430.434181145902</v>
      </c>
      <c r="BB464" s="14">
        <f>[6]TOTAL_PEF!$BA464</f>
        <v>64922.494392190943</v>
      </c>
      <c r="BF464" s="15">
        <f>SUM(TOTAL_PEF_C!O453:O464)</f>
        <v>1536346</v>
      </c>
      <c r="BG464" s="14">
        <f>[6]TOTAL_PEF!$BF464</f>
        <v>1832267</v>
      </c>
      <c r="BK464" s="15">
        <f>SUM('Billing Mo'!AH453:AH464)</f>
        <v>1726000</v>
      </c>
      <c r="BL464" s="14">
        <f>[6]TOTAL_PEF!$BK464</f>
        <v>1350000</v>
      </c>
      <c r="BM464" s="14"/>
      <c r="BP464" s="14">
        <f t="shared" si="140"/>
        <v>43988354.878118694</v>
      </c>
      <c r="BQ464" s="14">
        <f>[6]TOTAL_PEF!$BP464</f>
        <v>44671449.494215004</v>
      </c>
      <c r="BR464" s="14"/>
      <c r="BU464" s="14">
        <f t="shared" si="135"/>
        <v>131605.08012583671</v>
      </c>
      <c r="BV464" s="14">
        <f>[6]TOTAL_PEF!$BU464</f>
        <v>112884.74002565212</v>
      </c>
      <c r="BZ464" s="15">
        <f t="shared" si="139"/>
        <v>1785244.5982021596</v>
      </c>
      <c r="CA464" s="15">
        <f>AVERAGE([6]TOTAL_PEF!$G453:$G464)</f>
        <v>1833296.3333333333</v>
      </c>
    </row>
    <row r="465" spans="1:79">
      <c r="A465" s="2">
        <f t="shared" si="148"/>
        <v>2029</v>
      </c>
      <c r="B465" s="2">
        <f t="shared" si="149"/>
        <v>7</v>
      </c>
      <c r="C465" s="7">
        <f t="shared" si="146"/>
        <v>1299</v>
      </c>
      <c r="D465" s="7">
        <f t="shared" si="146"/>
        <v>7250</v>
      </c>
      <c r="E465" s="7">
        <f t="shared" si="144"/>
        <v>11542</v>
      </c>
      <c r="G465" s="30">
        <f>'Billing Mo'!Y465</f>
        <v>1793654.0403978101</v>
      </c>
      <c r="H465" s="30">
        <f>'Billing Mo'!Z465</f>
        <v>198084</v>
      </c>
      <c r="I465" s="30">
        <f>'Billing Mo'!AC465</f>
        <v>25585</v>
      </c>
      <c r="J465" s="163">
        <f t="shared" si="147"/>
        <v>4343003.2928820075</v>
      </c>
      <c r="K465" s="28">
        <f>'Cal Mo'!AE465+'Cal Mo'!AD465+'Billing Mo'!BM465-'Billing Mo'!BU465</f>
        <v>2329300.7988360617</v>
      </c>
      <c r="L465" s="28">
        <f>'Cal Mo'!AF465+'Billing Mo'!BQ465-'Billing Mo'!BY465</f>
        <v>1436189.5301484324</v>
      </c>
      <c r="M465" s="31">
        <f t="shared" si="136"/>
        <v>280579</v>
      </c>
      <c r="N465" s="28">
        <f>'Cal Mo'!AH465</f>
        <v>148775</v>
      </c>
      <c r="O465" s="28">
        <f>'Cal Mo'!AI465</f>
        <v>131804</v>
      </c>
      <c r="P465" s="28">
        <f>'Cal Mo'!AJ465</f>
        <v>1643.31156304044</v>
      </c>
      <c r="Q465" s="28">
        <f>'Cal Mo'!AK465</f>
        <v>295290.65233447298</v>
      </c>
      <c r="AG465" s="15">
        <f t="shared" si="145"/>
        <v>22475394.937731832</v>
      </c>
      <c r="AH465" s="14">
        <f>[6]TOTAL_PEF!$AG465</f>
        <v>23808267.746943429</v>
      </c>
      <c r="AL465" s="25">
        <f t="shared" si="142"/>
        <v>14903808.31744945</v>
      </c>
      <c r="AM465" s="14">
        <f>[6]TOTAL_PEF!$AL465</f>
        <v>13978492.142013429</v>
      </c>
      <c r="AN465" s="15"/>
      <c r="AQ465" s="25">
        <f t="shared" si="143"/>
        <v>3375551.043023061</v>
      </c>
      <c r="AR465" s="14">
        <f>[6]TOTAL_PEF!$AQ465</f>
        <v>3721788</v>
      </c>
      <c r="AV465" s="14">
        <f t="shared" si="137"/>
        <v>12580.415545121487</v>
      </c>
      <c r="AW465" s="14">
        <f>[6]TOTAL_PEF!$AV465</f>
        <v>12973.779857977413</v>
      </c>
      <c r="BA465" s="14">
        <f t="shared" si="138"/>
        <v>75506.286280362998</v>
      </c>
      <c r="BB465" s="14">
        <f>[6]TOTAL_PEF!$BA465</f>
        <v>64891.514992756609</v>
      </c>
      <c r="BF465" s="15">
        <f>SUM(TOTAL_PEF_C!O454:O465)</f>
        <v>1533302</v>
      </c>
      <c r="BG465" s="14">
        <f>[6]TOTAL_PEF!$BF465</f>
        <v>1830518</v>
      </c>
      <c r="BK465" s="15">
        <f>SUM('Billing Mo'!AH454:AH465)</f>
        <v>1726000</v>
      </c>
      <c r="BL465" s="14">
        <f>[6]TOTAL_PEF!$BK465</f>
        <v>1350000</v>
      </c>
      <c r="BM465" s="14"/>
      <c r="BP465" s="14">
        <f t="shared" si="140"/>
        <v>44033814.810916074</v>
      </c>
      <c r="BQ465" s="14">
        <f>[6]TOTAL_PEF!$BP465</f>
        <v>44713042.02825132</v>
      </c>
      <c r="BR465" s="14"/>
      <c r="BU465" s="14">
        <f t="shared" si="135"/>
        <v>131650.04522912056</v>
      </c>
      <c r="BV465" s="14">
        <f>[6]TOTAL_PEF!$BU465</f>
        <v>112824.76101938117</v>
      </c>
      <c r="BZ465" s="15">
        <f t="shared" si="139"/>
        <v>1786538.3585399517</v>
      </c>
      <c r="CA465" s="15">
        <f>AVERAGE([6]TOTAL_PEF!$G454:$G465)</f>
        <v>1835106.5</v>
      </c>
    </row>
    <row r="466" spans="1:79">
      <c r="A466" s="2">
        <f t="shared" si="148"/>
        <v>2029</v>
      </c>
      <c r="B466" s="2">
        <f t="shared" si="149"/>
        <v>8</v>
      </c>
      <c r="C466" s="7">
        <f t="shared" si="146"/>
        <v>1305</v>
      </c>
      <c r="D466" s="7">
        <f t="shared" si="146"/>
        <v>7269</v>
      </c>
      <c r="E466" s="7">
        <f t="shared" si="144"/>
        <v>12058</v>
      </c>
      <c r="G466" s="30">
        <f>'Billing Mo'!Y466</f>
        <v>1794869.6413797899</v>
      </c>
      <c r="H466" s="30">
        <f>'Billing Mo'!Z466</f>
        <v>198208</v>
      </c>
      <c r="I466" s="30">
        <f>'Billing Mo'!AC466</f>
        <v>25641</v>
      </c>
      <c r="J466" s="163">
        <f t="shared" si="147"/>
        <v>4384349.2914850581</v>
      </c>
      <c r="K466" s="28">
        <f>'Cal Mo'!AE466+'Cal Mo'!AD466+'Billing Mo'!BM466-'Billing Mo'!BU466</f>
        <v>2342089.0681348084</v>
      </c>
      <c r="L466" s="28">
        <f>'Cal Mo'!AF466+'Billing Mo'!BQ466-'Billing Mo'!BY466</f>
        <v>1440764.4301194411</v>
      </c>
      <c r="M466" s="31">
        <f t="shared" si="136"/>
        <v>290675</v>
      </c>
      <c r="N466" s="28">
        <f>'Cal Mo'!AH466</f>
        <v>155490</v>
      </c>
      <c r="O466" s="28">
        <f>'Cal Mo'!AI466</f>
        <v>135185</v>
      </c>
      <c r="P466" s="28">
        <f>'Cal Mo'!AJ466</f>
        <v>1631.6450666631399</v>
      </c>
      <c r="Q466" s="28">
        <f>'Cal Mo'!AK466</f>
        <v>309189.14816414501</v>
      </c>
      <c r="AG466" s="15">
        <f t="shared" si="145"/>
        <v>22497646.45740895</v>
      </c>
      <c r="AH466" s="14">
        <f>[6]TOTAL_PEF!$AG466</f>
        <v>23839044.316686146</v>
      </c>
      <c r="AL466" s="25">
        <f t="shared" si="142"/>
        <v>14928514.655102033</v>
      </c>
      <c r="AM466" s="14">
        <f>[6]TOTAL_PEF!$AL466</f>
        <v>13988416.283767624</v>
      </c>
      <c r="AN466" s="15"/>
      <c r="AQ466" s="25">
        <f t="shared" si="143"/>
        <v>3377068.0622765166</v>
      </c>
      <c r="AR466" s="14">
        <f>[6]TOTAL_PEF!$AQ466</f>
        <v>3725066</v>
      </c>
      <c r="AV466" s="14">
        <f t="shared" si="137"/>
        <v>12583.803692576981</v>
      </c>
      <c r="AW466" s="14">
        <f>[6]TOTAL_PEF!$AV466</f>
        <v>12977.7589005297</v>
      </c>
      <c r="BA466" s="14">
        <f t="shared" si="138"/>
        <v>75582.823601107943</v>
      </c>
      <c r="BB466" s="14">
        <f>[6]TOTAL_PEF!$BA466</f>
        <v>64860.17834519485</v>
      </c>
      <c r="BF466" s="15">
        <f>SUM(TOTAL_PEF_C!O455:O466)</f>
        <v>1530282</v>
      </c>
      <c r="BG466" s="14">
        <f>[6]TOTAL_PEF!$BF466</f>
        <v>1828763</v>
      </c>
      <c r="BK466" s="15">
        <f>SUM('Billing Mo'!AH455:AH466)</f>
        <v>1726000</v>
      </c>
      <c r="BL466" s="14">
        <f>[6]TOTAL_PEF!$BK466</f>
        <v>1350000</v>
      </c>
      <c r="BM466" s="14"/>
      <c r="BP466" s="14">
        <f t="shared" si="140"/>
        <v>44079243.579112753</v>
      </c>
      <c r="BQ466" s="14">
        <f>[6]TOTAL_PEF!$BP466</f>
        <v>44755265.739748232</v>
      </c>
      <c r="BR466" s="14"/>
      <c r="BU466" s="14">
        <f t="shared" ref="BU466:BU482" si="150">AQ466/AVERAGE(I455:I466)*1000</f>
        <v>131695.94185307247</v>
      </c>
      <c r="BV466" s="14">
        <f>[6]TOTAL_PEF!$BU466</f>
        <v>112764.89063008474</v>
      </c>
      <c r="BZ466" s="15">
        <f t="shared" si="139"/>
        <v>1787825.6055980923</v>
      </c>
      <c r="CA466" s="15">
        <f>AVERAGE([6]TOTAL_PEF!$G455:$G466)</f>
        <v>1836915.3333333333</v>
      </c>
    </row>
    <row r="467" spans="1:79">
      <c r="A467" s="2">
        <f t="shared" si="148"/>
        <v>2029</v>
      </c>
      <c r="B467" s="2">
        <f t="shared" si="149"/>
        <v>9</v>
      </c>
      <c r="C467" s="7">
        <f t="shared" si="146"/>
        <v>1199</v>
      </c>
      <c r="D467" s="7">
        <f t="shared" si="146"/>
        <v>6870</v>
      </c>
      <c r="E467" s="7">
        <f t="shared" si="144"/>
        <v>12125</v>
      </c>
      <c r="G467" s="30">
        <f>'Billing Mo'!Y467</f>
        <v>1796085.24236176</v>
      </c>
      <c r="H467" s="30">
        <f>'Billing Mo'!Z467</f>
        <v>198329</v>
      </c>
      <c r="I467" s="30">
        <f>'Billing Mo'!AC467</f>
        <v>25650</v>
      </c>
      <c r="J467" s="163">
        <f t="shared" si="147"/>
        <v>4105576.0636186264</v>
      </c>
      <c r="K467" s="28">
        <f>'Cal Mo'!AE467+'Cal Mo'!AD467+'Billing Mo'!BM467-'Billing Mo'!BU467</f>
        <v>2152914.7440587524</v>
      </c>
      <c r="L467" s="28">
        <f>'Cal Mo'!AF467+'Billing Mo'!BQ467-'Billing Mo'!BY467</f>
        <v>1362470.6165652836</v>
      </c>
      <c r="M467" s="31">
        <f t="shared" ref="M467:M530" si="151">SUM(N467:O467)</f>
        <v>277553</v>
      </c>
      <c r="N467" s="28">
        <f>'Cal Mo'!AH467</f>
        <v>151420</v>
      </c>
      <c r="O467" s="28">
        <f>'Cal Mo'!AI467</f>
        <v>126133</v>
      </c>
      <c r="P467" s="28">
        <f>'Cal Mo'!AJ467</f>
        <v>1630.2006222186899</v>
      </c>
      <c r="Q467" s="28">
        <f>'Cal Mo'!AK467</f>
        <v>311007.50237237202</v>
      </c>
      <c r="AG467" s="15">
        <f t="shared" si="145"/>
        <v>22517784.892560937</v>
      </c>
      <c r="AH467" s="14">
        <f>[6]TOTAL_PEF!$AG467</f>
        <v>23869619.308178883</v>
      </c>
      <c r="AL467" s="25">
        <f t="shared" si="142"/>
        <v>14952104.901070688</v>
      </c>
      <c r="AM467" s="14">
        <f>[6]TOTAL_PEF!$AL467</f>
        <v>13998435.905976465</v>
      </c>
      <c r="AN467" s="15"/>
      <c r="AQ467" s="25">
        <f t="shared" si="143"/>
        <v>3378595.8676781631</v>
      </c>
      <c r="AR467" s="14">
        <f>[6]TOTAL_PEF!$AQ467</f>
        <v>3728343</v>
      </c>
      <c r="AV467" s="14">
        <f t="shared" ref="AV467:AV482" si="152">AG467/BZ467*1000</f>
        <v>12586.051704678053</v>
      </c>
      <c r="AW467" s="14">
        <f>[6]TOTAL_PEF!$AV467</f>
        <v>12981.631075147938</v>
      </c>
      <c r="BA467" s="14">
        <f t="shared" ref="BA467:BA482" si="153">AL467/AVERAGE(H456:H467)*1000</f>
        <v>75653.870627681987</v>
      </c>
      <c r="BB467" s="14">
        <f>[6]TOTAL_PEF!$BA467</f>
        <v>64829.408543740843</v>
      </c>
      <c r="BF467" s="15">
        <f>SUM(TOTAL_PEF_C!O456:O467)</f>
        <v>1527272</v>
      </c>
      <c r="BG467" s="14">
        <f>[6]TOTAL_PEF!$BF467</f>
        <v>1827037</v>
      </c>
      <c r="BK467" s="15">
        <f>SUM('Billing Mo'!AH456:AH467)</f>
        <v>1726000</v>
      </c>
      <c r="BL467" s="14">
        <f>[6]TOTAL_PEF!$BK467</f>
        <v>1350000</v>
      </c>
      <c r="BM467" s="14"/>
      <c r="BP467" s="14">
        <f t="shared" si="140"/>
        <v>44121463.957248554</v>
      </c>
      <c r="BQ467" s="14">
        <f>[6]TOTAL_PEF!$BP467</f>
        <v>44797411.353449807</v>
      </c>
      <c r="BR467" s="14"/>
      <c r="BU467" s="14">
        <f t="shared" si="150"/>
        <v>131742.24981685533</v>
      </c>
      <c r="BV467" s="14">
        <f>[6]TOTAL_PEF!$BU467</f>
        <v>112705.44254531256</v>
      </c>
      <c r="BZ467" s="15">
        <f t="shared" ref="BZ467:BZ482" si="154">AVERAGE(G456:G467)</f>
        <v>1789106.3393765816</v>
      </c>
      <c r="CA467" s="15">
        <f>AVERAGE([6]TOTAL_PEF!$G456:$G467)</f>
        <v>1838722.6666666667</v>
      </c>
    </row>
    <row r="468" spans="1:79">
      <c r="A468" s="2">
        <f t="shared" si="148"/>
        <v>2029</v>
      </c>
      <c r="B468" s="2">
        <f t="shared" si="149"/>
        <v>10</v>
      </c>
      <c r="C468" s="7">
        <f t="shared" si="146"/>
        <v>1024</v>
      </c>
      <c r="D468" s="7">
        <f t="shared" si="146"/>
        <v>6538</v>
      </c>
      <c r="E468" s="7">
        <f t="shared" si="144"/>
        <v>11359</v>
      </c>
      <c r="G468" s="30">
        <f>'Billing Mo'!Y468</f>
        <v>1797300.8433437401</v>
      </c>
      <c r="H468" s="30">
        <f>'Billing Mo'!Z468</f>
        <v>198447</v>
      </c>
      <c r="I468" s="30">
        <f>'Billing Mo'!AC468</f>
        <v>25674</v>
      </c>
      <c r="J468" s="163">
        <f t="shared" si="147"/>
        <v>3710485.7790064747</v>
      </c>
      <c r="K468" s="28">
        <f>'Cal Mo'!AE468+'Cal Mo'!AD468+'Billing Mo'!BM468-'Billing Mo'!BU468</f>
        <v>1841164.4488200352</v>
      </c>
      <c r="L468" s="28">
        <f>'Cal Mo'!AF468+'Billing Mo'!BQ468-'Billing Mo'!BY468</f>
        <v>1297407.1659929678</v>
      </c>
      <c r="M468" s="31">
        <f t="shared" si="151"/>
        <v>278645</v>
      </c>
      <c r="N468" s="28">
        <f>'Cal Mo'!AH468</f>
        <v>143927</v>
      </c>
      <c r="O468" s="28">
        <f>'Cal Mo'!AI468</f>
        <v>134718</v>
      </c>
      <c r="P468" s="28">
        <f>'Cal Mo'!AJ468</f>
        <v>1628.03395555203</v>
      </c>
      <c r="Q468" s="28">
        <f>'Cal Mo'!AK468</f>
        <v>291641.13023791998</v>
      </c>
      <c r="AG468" s="15">
        <f t="shared" si="145"/>
        <v>22534614.247799862</v>
      </c>
      <c r="AH468" s="14">
        <f>[6]TOTAL_PEF!$AG468</f>
        <v>23896024.71991225</v>
      </c>
      <c r="AL468" s="25">
        <f t="shared" si="142"/>
        <v>14975196.560407242</v>
      </c>
      <c r="AM468" s="14">
        <f>[6]TOTAL_PEF!$AL468</f>
        <v>14008575.0013716</v>
      </c>
      <c r="AN468" s="15"/>
      <c r="AQ468" s="25">
        <f t="shared" si="143"/>
        <v>3380134.7761584036</v>
      </c>
      <c r="AR468" s="14">
        <f>[6]TOTAL_PEF!$AQ468</f>
        <v>3731620</v>
      </c>
      <c r="AV468" s="14">
        <f t="shared" si="152"/>
        <v>12586.494040891444</v>
      </c>
      <c r="AW468" s="14">
        <f>[6]TOTAL_PEF!$AV468</f>
        <v>12983.239627117417</v>
      </c>
      <c r="BA468" s="14">
        <f t="shared" si="153"/>
        <v>75722.592942210526</v>
      </c>
      <c r="BB468" s="14">
        <f>[6]TOTAL_PEF!$BA468</f>
        <v>64799.314479201043</v>
      </c>
      <c r="BF468" s="15">
        <f>SUM(TOTAL_PEF_C!O457:O468)</f>
        <v>1524273</v>
      </c>
      <c r="BG468" s="14">
        <f>[6]TOTAL_PEF!$BF468</f>
        <v>1825322</v>
      </c>
      <c r="BK468" s="15">
        <f>SUM('Billing Mo'!AH457:AH468)</f>
        <v>1726000</v>
      </c>
      <c r="BL468" s="14">
        <f>[6]TOTAL_PEF!$BK468</f>
        <v>1350000</v>
      </c>
      <c r="BM468" s="14"/>
      <c r="BP468" s="14">
        <f t="shared" si="140"/>
        <v>44159898.771917798</v>
      </c>
      <c r="BQ468" s="14">
        <f>[6]TOTAL_PEF!$BP468</f>
        <v>44835517.860578306</v>
      </c>
      <c r="BR468" s="14"/>
      <c r="BU468" s="14">
        <f t="shared" si="150"/>
        <v>131789.40955077994</v>
      </c>
      <c r="BV468" s="14">
        <f>[6]TOTAL_PEF!$BU468</f>
        <v>112646.16135418581</v>
      </c>
      <c r="BZ468" s="15">
        <f t="shared" si="154"/>
        <v>1790380.5598754201</v>
      </c>
      <c r="CA468" s="15">
        <f>AVERAGE([6]TOTAL_PEF!$G457:$G468)</f>
        <v>1840528.6666666667</v>
      </c>
    </row>
    <row r="469" spans="1:79">
      <c r="A469" s="2">
        <f t="shared" si="148"/>
        <v>2029</v>
      </c>
      <c r="B469" s="2">
        <f t="shared" si="149"/>
        <v>11</v>
      </c>
      <c r="C469" s="7">
        <f t="shared" si="146"/>
        <v>804</v>
      </c>
      <c r="D469" s="7">
        <f t="shared" si="146"/>
        <v>5694</v>
      </c>
      <c r="E469" s="7">
        <f t="shared" si="144"/>
        <v>10560</v>
      </c>
      <c r="G469" s="30">
        <f>'Billing Mo'!Y469</f>
        <v>1798516.44432572</v>
      </c>
      <c r="H469" s="30">
        <f>'Billing Mo'!Z469</f>
        <v>198564</v>
      </c>
      <c r="I469" s="30">
        <f>'Billing Mo'!AC469</f>
        <v>25710</v>
      </c>
      <c r="J469" s="163">
        <f t="shared" si="147"/>
        <v>3114831.6881879019</v>
      </c>
      <c r="K469" s="28">
        <f>'Cal Mo'!AE469+'Cal Mo'!AD469+'Billing Mo'!BM469-'Billing Mo'!BU469</f>
        <v>1446832.966485779</v>
      </c>
      <c r="L469" s="28">
        <f>'Cal Mo'!AF469+'Billing Mo'!BQ469-'Billing Mo'!BY469</f>
        <v>1130700.7420100612</v>
      </c>
      <c r="M469" s="31">
        <f t="shared" si="151"/>
        <v>264187</v>
      </c>
      <c r="N469" s="28">
        <f>'Cal Mo'!AH469</f>
        <v>147080</v>
      </c>
      <c r="O469" s="28">
        <f>'Cal Mo'!AI469</f>
        <v>117107</v>
      </c>
      <c r="P469" s="28">
        <f>'Cal Mo'!AJ469</f>
        <v>1624.69994106124</v>
      </c>
      <c r="Q469" s="28">
        <f>'Cal Mo'!AK469</f>
        <v>271486.27975099999</v>
      </c>
      <c r="AG469" s="15">
        <f t="shared" si="145"/>
        <v>22547200.425385535</v>
      </c>
      <c r="AH469" s="14">
        <f>[6]TOTAL_PEF!$AG469</f>
        <v>23916190.751385219</v>
      </c>
      <c r="AL469" s="25">
        <f t="shared" si="142"/>
        <v>14996144.624007605</v>
      </c>
      <c r="AM469" s="14">
        <f>[6]TOTAL_PEF!$AL469</f>
        <v>14018699.475990549</v>
      </c>
      <c r="AN469" s="15"/>
      <c r="AQ469" s="25">
        <f t="shared" si="143"/>
        <v>3381687.9286049278</v>
      </c>
      <c r="AR469" s="14">
        <f>[6]TOTAL_PEF!$AQ469</f>
        <v>3734901</v>
      </c>
      <c r="AV469" s="14">
        <f t="shared" si="152"/>
        <v>12584.613196399749</v>
      </c>
      <c r="AW469" s="14">
        <f>[6]TOTAL_PEF!$AV469</f>
        <v>12981.469511535695</v>
      </c>
      <c r="BA469" s="14">
        <f t="shared" si="153"/>
        <v>75780.714866646929</v>
      </c>
      <c r="BB469" s="14">
        <f>[6]TOTAL_PEF!$BA469</f>
        <v>64769.274135621745</v>
      </c>
      <c r="BF469" s="15">
        <f>SUM(TOTAL_PEF_C!O458:O469)</f>
        <v>1521286</v>
      </c>
      <c r="BG469" s="14">
        <f>[6]TOTAL_PEF!$BF469</f>
        <v>1823601</v>
      </c>
      <c r="BK469" s="15">
        <f>SUM('Billing Mo'!AH458:AH469)</f>
        <v>1726000</v>
      </c>
      <c r="BL469" s="14">
        <f>[6]TOTAL_PEF!$BK469</f>
        <v>1350000</v>
      </c>
      <c r="BM469" s="14"/>
      <c r="BP469" s="14">
        <f t="shared" si="140"/>
        <v>44191973.057163879</v>
      </c>
      <c r="BQ469" s="14">
        <f>[6]TOTAL_PEF!$BP469</f>
        <v>44867368.366670229</v>
      </c>
      <c r="BR469" s="14"/>
      <c r="BU469" s="14">
        <f t="shared" si="150"/>
        <v>131837.11540145133</v>
      </c>
      <c r="BV469" s="14">
        <f>[6]TOTAL_PEF!$BU469</f>
        <v>112587.16693336282</v>
      </c>
      <c r="BZ469" s="15">
        <f t="shared" si="154"/>
        <v>1791648.2670946072</v>
      </c>
      <c r="CA469" s="15">
        <f>AVERAGE([6]TOTAL_PEF!$G458:$G469)</f>
        <v>1842333.0833333333</v>
      </c>
    </row>
    <row r="470" spans="1:79">
      <c r="A470" s="2">
        <f t="shared" si="148"/>
        <v>2029</v>
      </c>
      <c r="B470" s="2">
        <f t="shared" si="149"/>
        <v>12</v>
      </c>
      <c r="C470" s="7">
        <f t="shared" si="146"/>
        <v>955</v>
      </c>
      <c r="D470" s="7">
        <f t="shared" si="146"/>
        <v>5759</v>
      </c>
      <c r="E470" s="7">
        <f t="shared" si="144"/>
        <v>10212</v>
      </c>
      <c r="G470" s="30">
        <f>'Billing Mo'!Y470</f>
        <v>1799732.0453077001</v>
      </c>
      <c r="H470" s="30">
        <f>'Billing Mo'!Z470</f>
        <v>198682</v>
      </c>
      <c r="I470" s="30">
        <f>'Billing Mo'!AC470</f>
        <v>25660</v>
      </c>
      <c r="J470" s="163">
        <f t="shared" si="147"/>
        <v>3374356.5918038161</v>
      </c>
      <c r="K470" s="28">
        <f>'Cal Mo'!AE470+'Cal Mo'!AD470+'Billing Mo'!BM470-'Billing Mo'!BU470</f>
        <v>1718908.4681451882</v>
      </c>
      <c r="L470" s="28">
        <f>'Cal Mo'!AF470+'Billing Mo'!BQ470-'Billing Mo'!BY470</f>
        <v>1144268.075198702</v>
      </c>
      <c r="M470" s="31">
        <f t="shared" si="151"/>
        <v>247502</v>
      </c>
      <c r="N470" s="28">
        <f>'Cal Mo'!AH470</f>
        <v>133329</v>
      </c>
      <c r="O470" s="28">
        <f>'Cal Mo'!AI470</f>
        <v>114173</v>
      </c>
      <c r="P470" s="28">
        <f>'Cal Mo'!AJ470</f>
        <v>1636.3605862567199</v>
      </c>
      <c r="Q470" s="28">
        <f>'Cal Mo'!AK470</f>
        <v>262041.68787366903</v>
      </c>
      <c r="AG470" s="15">
        <f t="shared" si="145"/>
        <v>22556351.425587501</v>
      </c>
      <c r="AH470" s="14">
        <f>[6]TOTAL_PEF!$AG470</f>
        <v>23935035.372047849</v>
      </c>
      <c r="AL470" s="25">
        <f t="shared" si="142"/>
        <v>15017459.838241279</v>
      </c>
      <c r="AM470" s="14">
        <f>[6]TOTAL_PEF!$AL470</f>
        <v>14028590.278241279</v>
      </c>
      <c r="AN470" s="15"/>
      <c r="AQ470" s="25">
        <f t="shared" si="143"/>
        <v>3383259.9655804979</v>
      </c>
      <c r="AR470" s="14">
        <f>[6]TOTAL_PEF!$AQ470</f>
        <v>3738188</v>
      </c>
      <c r="AV470" s="14">
        <f t="shared" si="152"/>
        <v>12580.864742928556</v>
      </c>
      <c r="AW470" s="14">
        <f>[6]TOTAL_PEF!$AV470</f>
        <v>12978.99628360643</v>
      </c>
      <c r="BA470" s="14">
        <f t="shared" si="153"/>
        <v>75840.93690127242</v>
      </c>
      <c r="BB470" s="14">
        <f>[6]TOTAL_PEF!$BA470</f>
        <v>64738.30128289602</v>
      </c>
      <c r="BF470" s="15">
        <f>SUM(TOTAL_PEF_C!O459:O470)</f>
        <v>1518300</v>
      </c>
      <c r="BG470" s="14">
        <f>[6]TOTAL_PEF!$BF470</f>
        <v>1821858</v>
      </c>
      <c r="BK470" s="15">
        <f>SUM('Billing Mo'!AH459:AH470)</f>
        <v>1726000</v>
      </c>
      <c r="BL470" s="14">
        <f>[6]TOTAL_PEF!$BK470</f>
        <v>1350000</v>
      </c>
      <c r="BM470" s="14"/>
      <c r="BP470" s="14">
        <f t="shared" si="140"/>
        <v>44220999.200188607</v>
      </c>
      <c r="BQ470" s="14">
        <f>[6]TOTAL_PEF!$BP470</f>
        <v>44897647.789583586</v>
      </c>
      <c r="BR470" s="14"/>
      <c r="BU470" s="14">
        <f t="shared" si="150"/>
        <v>131885.97653602081</v>
      </c>
      <c r="BV470" s="14">
        <f>[6]TOTAL_PEF!$BU470</f>
        <v>112528.80056592697</v>
      </c>
      <c r="BZ470" s="15">
        <f t="shared" si="154"/>
        <v>1792909.461034144</v>
      </c>
      <c r="CA470" s="15">
        <f>AVERAGE([6]TOTAL_PEF!$G459:$G470)</f>
        <v>1844136.0833333333</v>
      </c>
    </row>
    <row r="471" spans="1:79">
      <c r="A471" s="2">
        <f t="shared" si="148"/>
        <v>2030</v>
      </c>
      <c r="B471" s="2">
        <f t="shared" si="149"/>
        <v>1</v>
      </c>
      <c r="C471" s="7">
        <f t="shared" si="146"/>
        <v>1042</v>
      </c>
      <c r="D471" s="7">
        <f t="shared" si="146"/>
        <v>5761</v>
      </c>
      <c r="E471" s="7">
        <f t="shared" si="144"/>
        <v>10087</v>
      </c>
      <c r="G471" s="30">
        <f>'Billing Mo'!Y471</f>
        <v>1800947.6462896799</v>
      </c>
      <c r="H471" s="30">
        <f>'Billing Mo'!Z471</f>
        <v>198800</v>
      </c>
      <c r="I471" s="30">
        <f>'Billing Mo'!AC471</f>
        <v>25702</v>
      </c>
      <c r="J471" s="163">
        <f t="shared" si="147"/>
        <v>3537504.5089883488</v>
      </c>
      <c r="K471" s="28">
        <f>'Cal Mo'!AE471+'Cal Mo'!AD471+'Billing Mo'!BM471-'Billing Mo'!BU471</f>
        <v>1876182.510813209</v>
      </c>
      <c r="L471" s="28">
        <f>'Cal Mo'!AF471+'Billing Mo'!BQ471-'Billing Mo'!BY471</f>
        <v>1145248.1961659759</v>
      </c>
      <c r="M471" s="31">
        <f t="shared" si="151"/>
        <v>255194</v>
      </c>
      <c r="N471" s="28">
        <f>'Cal Mo'!AH471</f>
        <v>132420</v>
      </c>
      <c r="O471" s="28">
        <f>'Cal Mo'!AI471</f>
        <v>122774</v>
      </c>
      <c r="P471" s="28">
        <f>'Cal Mo'!AJ471</f>
        <v>1613.6330237207701</v>
      </c>
      <c r="Q471" s="28">
        <f>'Cal Mo'!AK471</f>
        <v>259266.16898544302</v>
      </c>
      <c r="AG471" s="15">
        <f t="shared" si="145"/>
        <v>22561951.700513817</v>
      </c>
      <c r="AH471" s="14">
        <f>[6]TOTAL_PEF!$AG471</f>
        <v>23958073.982728999</v>
      </c>
      <c r="AL471" s="25">
        <f t="shared" si="142"/>
        <v>15034949.559813425</v>
      </c>
      <c r="AM471" s="14">
        <f>[6]TOTAL_PEF!$AL471</f>
        <v>14038265.94760545</v>
      </c>
      <c r="AN471" s="15"/>
      <c r="AQ471" s="25">
        <f t="shared" si="143"/>
        <v>3384865.2848605076</v>
      </c>
      <c r="AR471" s="14">
        <f>[6]TOTAL_PEF!$AQ471</f>
        <v>3741478</v>
      </c>
      <c r="AV471" s="14">
        <f t="shared" si="152"/>
        <v>12575.188176044518</v>
      </c>
      <c r="AW471" s="14">
        <f>[6]TOTAL_PEF!$AV471</f>
        <v>12978.810442477854</v>
      </c>
      <c r="BA471" s="14">
        <f t="shared" si="153"/>
        <v>75882.063483310951</v>
      </c>
      <c r="BB471" s="14">
        <f>[6]TOTAL_PEF!$BA471</f>
        <v>64706.459718927479</v>
      </c>
      <c r="BF471" s="15">
        <f>SUM(TOTAL_PEF_C!O460:O471)</f>
        <v>1515316</v>
      </c>
      <c r="BG471" s="14">
        <f>[6]TOTAL_PEF!$BF471</f>
        <v>1820156</v>
      </c>
      <c r="BK471" s="15">
        <f>SUM('Billing Mo'!AH460:AH471)</f>
        <v>1726000</v>
      </c>
      <c r="BL471" s="14">
        <f>[6]TOTAL_PEF!$BK471</f>
        <v>1350000</v>
      </c>
      <c r="BM471" s="14"/>
      <c r="BP471" s="14">
        <f t="shared" si="140"/>
        <v>44242684.407580607</v>
      </c>
      <c r="BQ471" s="14">
        <f>[6]TOTAL_PEF!$BP471</f>
        <v>44931950.069628909</v>
      </c>
      <c r="BR471" s="14"/>
      <c r="BU471" s="14">
        <f t="shared" si="150"/>
        <v>131935.69719950657</v>
      </c>
      <c r="BV471" s="14">
        <f>[6]TOTAL_PEF!$BU471</f>
        <v>112470.68725810693</v>
      </c>
      <c r="BZ471" s="15">
        <f t="shared" si="154"/>
        <v>1794164.1416940291</v>
      </c>
      <c r="CA471" s="15">
        <f>AVERAGE([6]TOTAL_PEF!$G460:$G471)</f>
        <v>1845937.5833333333</v>
      </c>
    </row>
    <row r="472" spans="1:79">
      <c r="A472" s="2">
        <f t="shared" si="148"/>
        <v>2030</v>
      </c>
      <c r="B472" s="2">
        <f t="shared" si="149"/>
        <v>2</v>
      </c>
      <c r="C472" s="7">
        <f t="shared" si="146"/>
        <v>853</v>
      </c>
      <c r="D472" s="7">
        <f t="shared" si="146"/>
        <v>5212</v>
      </c>
      <c r="E472" s="7">
        <f t="shared" si="144"/>
        <v>10074</v>
      </c>
      <c r="G472" s="30">
        <f>'Billing Mo'!Y472</f>
        <v>1802163.24727166</v>
      </c>
      <c r="H472" s="30">
        <f>'Billing Mo'!Z472</f>
        <v>198917</v>
      </c>
      <c r="I472" s="30">
        <f>'Billing Mo'!AC472</f>
        <v>25706</v>
      </c>
      <c r="J472" s="163">
        <f t="shared" si="147"/>
        <v>3075360.3138340958</v>
      </c>
      <c r="K472" s="28">
        <f>'Cal Mo'!AE472+'Cal Mo'!AD472+'Billing Mo'!BM472-'Billing Mo'!BU472</f>
        <v>1536638.6999639557</v>
      </c>
      <c r="L472" s="28">
        <f>'Cal Mo'!AF472+'Billing Mo'!BQ472-'Billing Mo'!BY472</f>
        <v>1036743.8046791699</v>
      </c>
      <c r="M472" s="31">
        <f t="shared" si="151"/>
        <v>241401</v>
      </c>
      <c r="N472" s="28">
        <f>'Cal Mo'!AH472</f>
        <v>133955</v>
      </c>
      <c r="O472" s="28">
        <f>'Cal Mo'!AI472</f>
        <v>107446</v>
      </c>
      <c r="P472" s="28">
        <f>'Cal Mo'!AJ472</f>
        <v>1614.86126741418</v>
      </c>
      <c r="Q472" s="28">
        <f>'Cal Mo'!AK472</f>
        <v>258961.94792355603</v>
      </c>
      <c r="AG472" s="15">
        <f t="shared" si="145"/>
        <v>22565642.960317217</v>
      </c>
      <c r="AH472" s="14">
        <f>[6]TOTAL_PEF!$AG472</f>
        <v>23979876.553196035</v>
      </c>
      <c r="AL472" s="25">
        <f t="shared" si="142"/>
        <v>15051166.680043932</v>
      </c>
      <c r="AM472" s="14">
        <f>[6]TOTAL_PEF!$AL472</f>
        <v>14048067.746096078</v>
      </c>
      <c r="AN472" s="15"/>
      <c r="AQ472" s="25">
        <f t="shared" si="143"/>
        <v>3386485.4449287318</v>
      </c>
      <c r="AR472" s="14">
        <f>[6]TOTAL_PEF!$AQ472</f>
        <v>3744770</v>
      </c>
      <c r="AV472" s="14">
        <f t="shared" si="152"/>
        <v>12568.501867937142</v>
      </c>
      <c r="AW472" s="14">
        <f>[6]TOTAL_PEF!$AV472</f>
        <v>12977.965966595206</v>
      </c>
      <c r="BA472" s="14">
        <f t="shared" si="153"/>
        <v>75917.039179372339</v>
      </c>
      <c r="BB472" s="14">
        <f>[6]TOTAL_PEF!$BA472</f>
        <v>64675.373192227351</v>
      </c>
      <c r="BF472" s="15">
        <f>SUM(TOTAL_PEF_C!O461:O472)</f>
        <v>1512333</v>
      </c>
      <c r="BG472" s="14">
        <f>[6]TOTAL_PEF!$BF472</f>
        <v>1818493</v>
      </c>
      <c r="BK472" s="15">
        <f>SUM('Billing Mo'!AH461:AH472)</f>
        <v>1726000</v>
      </c>
      <c r="BL472" s="14">
        <f>[6]TOTAL_PEF!$BK472</f>
        <v>1350000</v>
      </c>
      <c r="BM472" s="14"/>
      <c r="BP472" s="14">
        <f t="shared" si="140"/>
        <v>44261203.839296244</v>
      </c>
      <c r="BQ472" s="14">
        <f>[6]TOTAL_PEF!$BP472</f>
        <v>44965183.438586578</v>
      </c>
      <c r="BR472" s="14"/>
      <c r="BU472" s="14">
        <f t="shared" si="150"/>
        <v>131986.41525701957</v>
      </c>
      <c r="BV472" s="14">
        <f>[6]TOTAL_PEF!$BU472</f>
        <v>112412.79593347876</v>
      </c>
      <c r="BZ472" s="15">
        <f t="shared" si="154"/>
        <v>1795412.3090742633</v>
      </c>
      <c r="CA472" s="15">
        <f>AVERAGE([6]TOTAL_PEF!$G461:$G472)</f>
        <v>1847737.6666666667</v>
      </c>
    </row>
    <row r="473" spans="1:79">
      <c r="A473" s="2">
        <f t="shared" si="148"/>
        <v>2030</v>
      </c>
      <c r="B473" s="2">
        <f t="shared" si="149"/>
        <v>3</v>
      </c>
      <c r="C473" s="7">
        <f t="shared" si="146"/>
        <v>856</v>
      </c>
      <c r="D473" s="7">
        <f t="shared" si="146"/>
        <v>5938</v>
      </c>
      <c r="E473" s="7">
        <f t="shared" si="144"/>
        <v>10238</v>
      </c>
      <c r="G473" s="30">
        <f>'Billing Mo'!Y473</f>
        <v>1803378.8482536401</v>
      </c>
      <c r="H473" s="30">
        <f>'Billing Mo'!Z473</f>
        <v>199035</v>
      </c>
      <c r="I473" s="30">
        <f>'Billing Mo'!AC473</f>
        <v>25696</v>
      </c>
      <c r="J473" s="163">
        <f t="shared" si="147"/>
        <v>3260178.1677848916</v>
      </c>
      <c r="K473" s="28">
        <f>'Cal Mo'!AE473+'Cal Mo'!AD473+'Billing Mo'!BM473-'Billing Mo'!BU473</f>
        <v>1544156.3351839944</v>
      </c>
      <c r="L473" s="28">
        <f>'Cal Mo'!AF473+'Billing Mo'!BQ473-'Billing Mo'!BY473</f>
        <v>1181902.7903911658</v>
      </c>
      <c r="M473" s="31">
        <f t="shared" si="151"/>
        <v>269416</v>
      </c>
      <c r="N473" s="28">
        <f>'Cal Mo'!AH473</f>
        <v>135956</v>
      </c>
      <c r="O473" s="28">
        <f>'Cal Mo'!AI473</f>
        <v>133460</v>
      </c>
      <c r="P473" s="28">
        <f>'Cal Mo'!AJ473</f>
        <v>1626.0346367094901</v>
      </c>
      <c r="Q473" s="28">
        <f>'Cal Mo'!AK473</f>
        <v>263077.00757302198</v>
      </c>
      <c r="AG473" s="15">
        <f t="shared" si="145"/>
        <v>22570170.851327617</v>
      </c>
      <c r="AH473" s="14">
        <f>[6]TOTAL_PEF!$AG473</f>
        <v>23999703.900566809</v>
      </c>
      <c r="AL473" s="25">
        <f t="shared" si="142"/>
        <v>15069473.944938224</v>
      </c>
      <c r="AM473" s="14">
        <f>[6]TOTAL_PEF!$AL473</f>
        <v>14057952.421281334</v>
      </c>
      <c r="AN473" s="15"/>
      <c r="AQ473" s="25">
        <f t="shared" si="143"/>
        <v>3388116.4142246982</v>
      </c>
      <c r="AR473" s="14">
        <f>[6]TOTAL_PEF!$AQ473</f>
        <v>3748063</v>
      </c>
      <c r="AV473" s="14">
        <f t="shared" si="152"/>
        <v>12562.336050200853</v>
      </c>
      <c r="AW473" s="14">
        <f>[6]TOTAL_PEF!$AV473</f>
        <v>12976.066287917129</v>
      </c>
      <c r="BA473" s="14">
        <f t="shared" si="153"/>
        <v>75962.794968595015</v>
      </c>
      <c r="BB473" s="14">
        <f>[6]TOTAL_PEF!$BA473</f>
        <v>64644.79045644444</v>
      </c>
      <c r="BF473" s="15">
        <f>SUM(TOTAL_PEF_C!O462:O473)</f>
        <v>1509371</v>
      </c>
      <c r="BG473" s="14">
        <f>[6]TOTAL_PEF!$BF473</f>
        <v>1816885</v>
      </c>
      <c r="BK473" s="15">
        <f>SUM('Billing Mo'!AH462:AH473)</f>
        <v>1726000</v>
      </c>
      <c r="BL473" s="14">
        <f>[6]TOTAL_PEF!$BK473</f>
        <v>1350000</v>
      </c>
      <c r="BM473" s="14"/>
      <c r="BP473" s="14">
        <f t="shared" si="140"/>
        <v>44282681.856110424</v>
      </c>
      <c r="BQ473" s="14">
        <f>[6]TOTAL_PEF!$BP473</f>
        <v>44996580.4611426</v>
      </c>
      <c r="BR473" s="14"/>
      <c r="BU473" s="14">
        <f t="shared" si="150"/>
        <v>132037.54500539543</v>
      </c>
      <c r="BV473" s="14">
        <f>[6]TOTAL_PEF!$BU473</f>
        <v>112355.37636020264</v>
      </c>
      <c r="BZ473" s="15">
        <f t="shared" si="154"/>
        <v>1796653.963174847</v>
      </c>
      <c r="CA473" s="15">
        <f>AVERAGE([6]TOTAL_PEF!$G462:$G473)</f>
        <v>1849536.1666666667</v>
      </c>
    </row>
    <row r="474" spans="1:79">
      <c r="A474" s="2">
        <f t="shared" si="148"/>
        <v>2030</v>
      </c>
      <c r="B474" s="2">
        <f t="shared" si="149"/>
        <v>4</v>
      </c>
      <c r="C474" s="7">
        <f t="shared" si="146"/>
        <v>877</v>
      </c>
      <c r="D474" s="7">
        <f t="shared" si="146"/>
        <v>6042</v>
      </c>
      <c r="E474" s="7">
        <f t="shared" si="144"/>
        <v>10571</v>
      </c>
      <c r="G474" s="30">
        <f>'Billing Mo'!Y474</f>
        <v>1804594.44923562</v>
      </c>
      <c r="H474" s="30">
        <f>'Billing Mo'!Z474</f>
        <v>199152</v>
      </c>
      <c r="I474" s="30">
        <f>'Billing Mo'!AC474</f>
        <v>25655</v>
      </c>
      <c r="J474" s="163">
        <f t="shared" si="147"/>
        <v>3326696.5325409663</v>
      </c>
      <c r="K474" s="28">
        <f>'Cal Mo'!AE474+'Cal Mo'!AD474+'Billing Mo'!BM474-'Billing Mo'!BU474</f>
        <v>1582719.4279513001</v>
      </c>
      <c r="L474" s="28">
        <f>'Cal Mo'!AF474+'Billing Mo'!BQ474-'Billing Mo'!BY474</f>
        <v>1203191.6615508592</v>
      </c>
      <c r="M474" s="31">
        <f t="shared" si="151"/>
        <v>267971</v>
      </c>
      <c r="N474" s="28">
        <f>'Cal Mo'!AH474</f>
        <v>143569</v>
      </c>
      <c r="O474" s="28">
        <f>'Cal Mo'!AI474</f>
        <v>124402</v>
      </c>
      <c r="P474" s="28">
        <f>'Cal Mo'!AJ474</f>
        <v>1604.15754008916</v>
      </c>
      <c r="Q474" s="28">
        <f>'Cal Mo'!AK474</f>
        <v>271210.28549871797</v>
      </c>
      <c r="AG474" s="15">
        <f t="shared" si="145"/>
        <v>22575534.870428752</v>
      </c>
      <c r="AH474" s="14">
        <f>[6]TOTAL_PEF!$AG474</f>
        <v>24020305.046520092</v>
      </c>
      <c r="AL474" s="25">
        <f t="shared" si="142"/>
        <v>15088065.097720047</v>
      </c>
      <c r="AM474" s="14">
        <f>[6]TOTAL_PEF!$AL474</f>
        <v>14067850.811016059</v>
      </c>
      <c r="AN474" s="15"/>
      <c r="AQ474" s="25">
        <f t="shared" si="143"/>
        <v>3389756.4604284689</v>
      </c>
      <c r="AR474" s="14">
        <f>[6]TOTAL_PEF!$AQ474</f>
        <v>3751359</v>
      </c>
      <c r="AV474" s="14">
        <f t="shared" si="152"/>
        <v>12556.689297607394</v>
      </c>
      <c r="AW474" s="14">
        <f>[6]TOTAL_PEF!$AV474</f>
        <v>12974.598780493277</v>
      </c>
      <c r="BA474" s="14">
        <f t="shared" si="153"/>
        <v>76010.243963652712</v>
      </c>
      <c r="BB474" s="14">
        <f>[6]TOTAL_PEF!$BA474</f>
        <v>64614.392001117907</v>
      </c>
      <c r="BF474" s="15">
        <f>SUM(TOTAL_PEF_C!O463:O474)</f>
        <v>1506429</v>
      </c>
      <c r="BG474" s="14">
        <f>[6]TOTAL_PEF!$BF474</f>
        <v>1815280</v>
      </c>
      <c r="BK474" s="15">
        <f>SUM('Billing Mo'!AH463:AH474)</f>
        <v>1726000</v>
      </c>
      <c r="BL474" s="14">
        <f>[6]TOTAL_PEF!$BK474</f>
        <v>1350000</v>
      </c>
      <c r="BM474" s="14"/>
      <c r="BP474" s="14">
        <f t="shared" si="140"/>
        <v>44305308.965810671</v>
      </c>
      <c r="BQ474" s="14">
        <f>[6]TOTAL_PEF!$BP474</f>
        <v>45028770.99683062</v>
      </c>
      <c r="BR474" s="14"/>
      <c r="BU474" s="14">
        <f t="shared" si="150"/>
        <v>132089.44775351154</v>
      </c>
      <c r="BV474" s="14">
        <f>[6]TOTAL_PEF!$BU474</f>
        <v>112298.20587530932</v>
      </c>
      <c r="BZ474" s="15">
        <f t="shared" si="154"/>
        <v>1797889.1039957795</v>
      </c>
      <c r="CA474" s="15">
        <f>AVERAGE([6]TOTAL_PEF!$G463:$G474)</f>
        <v>1851333.1666666667</v>
      </c>
    </row>
    <row r="475" spans="1:79">
      <c r="A475" s="2">
        <f t="shared" si="148"/>
        <v>2030</v>
      </c>
      <c r="B475" s="2">
        <f t="shared" si="149"/>
        <v>5</v>
      </c>
      <c r="C475" s="7">
        <f t="shared" si="146"/>
        <v>1121</v>
      </c>
      <c r="D475" s="7">
        <f t="shared" si="146"/>
        <v>6834</v>
      </c>
      <c r="E475" s="7">
        <f t="shared" si="144"/>
        <v>11613</v>
      </c>
      <c r="G475" s="30">
        <f>'Billing Mo'!Y475</f>
        <v>1805810.0502176001</v>
      </c>
      <c r="H475" s="30">
        <f>'Billing Mo'!Z475</f>
        <v>199269</v>
      </c>
      <c r="I475" s="30">
        <f>'Billing Mo'!AC475</f>
        <v>25689</v>
      </c>
      <c r="J475" s="163">
        <f t="shared" si="147"/>
        <v>3965743.9351754482</v>
      </c>
      <c r="K475" s="28">
        <f>'Cal Mo'!AE475+'Cal Mo'!AD475+'Billing Mo'!BM475-'Billing Mo'!BU475</f>
        <v>2024173.0552854827</v>
      </c>
      <c r="L475" s="28">
        <f>'Cal Mo'!AF475+'Billing Mo'!BQ475-'Billing Mo'!BY475</f>
        <v>1361719.336328343</v>
      </c>
      <c r="M475" s="31">
        <f t="shared" si="151"/>
        <v>279916</v>
      </c>
      <c r="N475" s="28">
        <f>'Cal Mo'!AH475</f>
        <v>146935</v>
      </c>
      <c r="O475" s="28">
        <f>'Cal Mo'!AI475</f>
        <v>132981</v>
      </c>
      <c r="P475" s="28">
        <f>'Cal Mo'!AJ475</f>
        <v>1604.3075400891601</v>
      </c>
      <c r="Q475" s="28">
        <f>'Cal Mo'!AK475</f>
        <v>298331.23602153303</v>
      </c>
      <c r="AG475" s="15">
        <f t="shared" si="145"/>
        <v>22585065.65509307</v>
      </c>
      <c r="AH475" s="14">
        <f>[6]TOTAL_PEF!$AG475</f>
        <v>24044113.351804066</v>
      </c>
      <c r="AL475" s="25">
        <f t="shared" si="142"/>
        <v>15108802.714312654</v>
      </c>
      <c r="AM475" s="14">
        <f>[6]TOTAL_PEF!$AL475</f>
        <v>14077721.497960085</v>
      </c>
      <c r="AN475" s="15"/>
      <c r="AQ475" s="25">
        <f t="shared" si="143"/>
        <v>3391406.7254217518</v>
      </c>
      <c r="AR475" s="14">
        <f>[6]TOTAL_PEF!$AQ475</f>
        <v>3754659</v>
      </c>
      <c r="AV475" s="14">
        <f t="shared" si="152"/>
        <v>12553.411741319293</v>
      </c>
      <c r="AW475" s="14">
        <f>[6]TOTAL_PEF!$AV475</f>
        <v>12974.875876424334</v>
      </c>
      <c r="BA475" s="14">
        <f t="shared" si="153"/>
        <v>76068.761242870343</v>
      </c>
      <c r="BB475" s="14">
        <f>[6]TOTAL_PEF!$BA475</f>
        <v>64584.011790141776</v>
      </c>
      <c r="BF475" s="15">
        <f>SUM(TOTAL_PEF_C!O464:O475)</f>
        <v>1503508</v>
      </c>
      <c r="BG475" s="14">
        <f>[6]TOTAL_PEF!$BF475</f>
        <v>1813672</v>
      </c>
      <c r="BK475" s="15">
        <f>SUM('Billing Mo'!AH464:AH475)</f>
        <v>1726000</v>
      </c>
      <c r="BL475" s="14">
        <f>[6]TOTAL_PEF!$BK475</f>
        <v>1350000</v>
      </c>
      <c r="BM475" s="14"/>
      <c r="BP475" s="14">
        <f t="shared" si="140"/>
        <v>44334280.523674399</v>
      </c>
      <c r="BQ475" s="14">
        <f>[6]TOTAL_PEF!$BP475</f>
        <v>45064141.989058614</v>
      </c>
      <c r="BR475" s="14"/>
      <c r="BU475" s="14">
        <f t="shared" si="150"/>
        <v>132141.73922592457</v>
      </c>
      <c r="BV475" s="14">
        <f>[6]TOTAL_PEF!$BU475</f>
        <v>112241.31333765134</v>
      </c>
      <c r="BZ475" s="15">
        <f t="shared" si="154"/>
        <v>1799117.7315370608</v>
      </c>
      <c r="CA475" s="15">
        <f>AVERAGE([6]TOTAL_PEF!$G464:$G475)</f>
        <v>1853128.5833333333</v>
      </c>
    </row>
    <row r="476" spans="1:79">
      <c r="A476" s="2">
        <f t="shared" si="148"/>
        <v>2030</v>
      </c>
      <c r="B476" s="2">
        <f t="shared" si="149"/>
        <v>6</v>
      </c>
      <c r="C476" s="7">
        <f t="shared" si="146"/>
        <v>1218</v>
      </c>
      <c r="D476" s="7">
        <f t="shared" si="146"/>
        <v>6969</v>
      </c>
      <c r="E476" s="7">
        <f t="shared" si="144"/>
        <v>11762</v>
      </c>
      <c r="G476" s="30">
        <f>'Billing Mo'!Y476</f>
        <v>1807025.6511995799</v>
      </c>
      <c r="H476" s="30">
        <f>'Billing Mo'!Z476</f>
        <v>199387</v>
      </c>
      <c r="I476" s="30">
        <f>'Billing Mo'!AC476</f>
        <v>25639</v>
      </c>
      <c r="J476" s="163">
        <f t="shared" si="147"/>
        <v>4167600.7114886232</v>
      </c>
      <c r="K476" s="28">
        <f>'Cal Mo'!AE476+'Cal Mo'!AD476+'Billing Mo'!BM476-'Billing Mo'!BU476</f>
        <v>2201349.8446041332</v>
      </c>
      <c r="L476" s="28">
        <f>'Cal Mo'!AF476+'Billing Mo'!BQ476-'Billing Mo'!BY476</f>
        <v>1389514.2212489438</v>
      </c>
      <c r="M476" s="31">
        <f t="shared" si="151"/>
        <v>273555</v>
      </c>
      <c r="N476" s="28">
        <f>'Cal Mo'!AH476</f>
        <v>153144</v>
      </c>
      <c r="O476" s="28">
        <f>'Cal Mo'!AI476</f>
        <v>120411</v>
      </c>
      <c r="P476" s="28">
        <f>'Cal Mo'!AJ476</f>
        <v>1614.0747176239199</v>
      </c>
      <c r="Q476" s="28">
        <f>'Cal Mo'!AK476</f>
        <v>301567.57091792201</v>
      </c>
      <c r="AG476" s="15">
        <f t="shared" si="145"/>
        <v>22596430.368282702</v>
      </c>
      <c r="AH476" s="14">
        <f>[6]TOTAL_PEF!$AG476</f>
        <v>24073763.886525877</v>
      </c>
      <c r="AL476" s="25">
        <f t="shared" si="142"/>
        <v>15130120.570399344</v>
      </c>
      <c r="AM476" s="14">
        <f>[6]TOTAL_PEF!$AL476</f>
        <v>14087611.174908463</v>
      </c>
      <c r="AN476" s="15"/>
      <c r="AQ476" s="25">
        <f t="shared" si="143"/>
        <v>3393070.6176537732</v>
      </c>
      <c r="AR476" s="14">
        <f>[6]TOTAL_PEF!$AQ476</f>
        <v>3757960</v>
      </c>
      <c r="AV476" s="14">
        <f t="shared" si="152"/>
        <v>12551.202719316676</v>
      </c>
      <c r="AW476" s="14">
        <f>[6]TOTAL_PEF!$AV476</f>
        <v>12978.313092893082</v>
      </c>
      <c r="BA476" s="14">
        <f t="shared" si="153"/>
        <v>76130.414791218369</v>
      </c>
      <c r="BB476" s="14">
        <f>[6]TOTAL_PEF!$BA476</f>
        <v>64553.838965658077</v>
      </c>
      <c r="BF476" s="15">
        <f>SUM(TOTAL_PEF_C!O465:O476)</f>
        <v>1500594</v>
      </c>
      <c r="BG476" s="14">
        <f>[6]TOTAL_PEF!$BF476</f>
        <v>1812052</v>
      </c>
      <c r="BK476" s="15">
        <f>SUM('Billing Mo'!AH465:AH476)</f>
        <v>1726000</v>
      </c>
      <c r="BL476" s="14">
        <f>[6]TOTAL_PEF!$BK476</f>
        <v>1350000</v>
      </c>
      <c r="BM476" s="14"/>
      <c r="BP476" s="14">
        <f t="shared" si="140"/>
        <v>44365686.87679626</v>
      </c>
      <c r="BQ476" s="14">
        <f>[6]TOTAL_PEF!$BP476</f>
        <v>45105363.200728804</v>
      </c>
      <c r="BR476" s="14"/>
      <c r="BU476" s="14">
        <f t="shared" si="150"/>
        <v>132194.55211032633</v>
      </c>
      <c r="BV476" s="14">
        <f>[6]TOTAL_PEF!$BU476</f>
        <v>112184.88711984576</v>
      </c>
      <c r="BZ476" s="15">
        <f t="shared" si="154"/>
        <v>1800339.8457986915</v>
      </c>
      <c r="CA476" s="15">
        <f>AVERAGE([6]TOTAL_PEF!$G465:$G476)</f>
        <v>1854922.4166666667</v>
      </c>
    </row>
    <row r="477" spans="1:79">
      <c r="A477" s="2">
        <f t="shared" si="148"/>
        <v>2030</v>
      </c>
      <c r="B477" s="2">
        <f t="shared" si="149"/>
        <v>7</v>
      </c>
      <c r="C477" s="7">
        <f t="shared" si="146"/>
        <v>1295</v>
      </c>
      <c r="D477" s="7">
        <f t="shared" si="146"/>
        <v>7311</v>
      </c>
      <c r="E477" s="7">
        <f t="shared" si="144"/>
        <v>11595</v>
      </c>
      <c r="G477" s="30">
        <f>'Billing Mo'!Y477</f>
        <v>1808241.25218156</v>
      </c>
      <c r="H477" s="30">
        <f>'Billing Mo'!Z477</f>
        <v>199504</v>
      </c>
      <c r="I477" s="30">
        <f>'Billing Mo'!AC477</f>
        <v>25612</v>
      </c>
      <c r="J477" s="163">
        <f t="shared" si="147"/>
        <v>4376690.2352351444</v>
      </c>
      <c r="K477" s="28">
        <f>'Cal Mo'!AE477+'Cal Mo'!AD477+'Billing Mo'!BM477-'Billing Mo'!BU477</f>
        <v>2341909.2915338879</v>
      </c>
      <c r="L477" s="28">
        <f>'Cal Mo'!AF477+'Billing Mo'!BQ477-'Billing Mo'!BY477</f>
        <v>1458521.042036793</v>
      </c>
      <c r="M477" s="31">
        <f t="shared" si="151"/>
        <v>277672</v>
      </c>
      <c r="N477" s="28">
        <f>'Cal Mo'!AH477</f>
        <v>148775</v>
      </c>
      <c r="O477" s="28">
        <f>'Cal Mo'!AI477</f>
        <v>128897</v>
      </c>
      <c r="P477" s="28">
        <f>'Cal Mo'!AJ477</f>
        <v>1617.2031765591601</v>
      </c>
      <c r="Q477" s="28">
        <f>'Cal Mo'!AK477</f>
        <v>296970.69848790503</v>
      </c>
      <c r="AG477" s="15">
        <f t="shared" si="145"/>
        <v>22609038.860980526</v>
      </c>
      <c r="AH477" s="14">
        <f>[6]TOTAL_PEF!$AG477</f>
        <v>24106151.68604631</v>
      </c>
      <c r="AL477" s="25">
        <f t="shared" si="142"/>
        <v>15152452.082287705</v>
      </c>
      <c r="AM477" s="14">
        <f>[6]TOTAL_PEF!$AL477</f>
        <v>14097443.253580067</v>
      </c>
      <c r="AN477" s="15"/>
      <c r="AQ477" s="25">
        <f t="shared" si="143"/>
        <v>3394750.6638072045</v>
      </c>
      <c r="AR477" s="14">
        <f>[6]TOTAL_PEF!$AQ477</f>
        <v>3761261</v>
      </c>
      <c r="AV477" s="14">
        <f t="shared" si="152"/>
        <v>12549.732455574569</v>
      </c>
      <c r="AW477" s="14">
        <f>[6]TOTAL_PEF!$AV477</f>
        <v>12983.228407081007</v>
      </c>
      <c r="BA477" s="14">
        <f t="shared" si="153"/>
        <v>76197.411126815234</v>
      </c>
      <c r="BB477" s="14">
        <f>[6]TOTAL_PEF!$BA477</f>
        <v>64523.546800436488</v>
      </c>
      <c r="BF477" s="15">
        <f>SUM(TOTAL_PEF_C!O466:O477)</f>
        <v>1497687</v>
      </c>
      <c r="BG477" s="14">
        <f>[6]TOTAL_PEF!$BF477</f>
        <v>1810418</v>
      </c>
      <c r="BK477" s="15">
        <f>SUM('Billing Mo'!AH466:AH477)</f>
        <v>1726000</v>
      </c>
      <c r="BL477" s="14">
        <f>[6]TOTAL_PEF!$BK477</f>
        <v>1350000</v>
      </c>
      <c r="BM477" s="14"/>
      <c r="BP477" s="14">
        <f t="shared" ref="BP477:BP482" si="155">SUM(J466:J477)</f>
        <v>44399373.819149397</v>
      </c>
      <c r="BQ477" s="14">
        <f>[6]TOTAL_PEF!$BP477</f>
        <v>45149250.078920841</v>
      </c>
      <c r="BR477" s="14"/>
      <c r="BU477" s="14">
        <f t="shared" si="150"/>
        <v>132248.41402470652</v>
      </c>
      <c r="BV477" s="14">
        <f>[6]TOTAL_PEF!$BU477</f>
        <v>112128.61650063349</v>
      </c>
      <c r="BZ477" s="15">
        <f t="shared" si="154"/>
        <v>1801555.4467806707</v>
      </c>
      <c r="CA477" s="15">
        <f>AVERAGE([6]TOTAL_PEF!$G466:$G477)</f>
        <v>1856714.75</v>
      </c>
    </row>
    <row r="478" spans="1:79">
      <c r="A478" s="2">
        <f t="shared" si="148"/>
        <v>2030</v>
      </c>
      <c r="B478" s="2">
        <f t="shared" si="149"/>
        <v>8</v>
      </c>
      <c r="C478" s="7">
        <f t="shared" si="146"/>
        <v>1301</v>
      </c>
      <c r="D478" s="7">
        <f t="shared" si="146"/>
        <v>7330</v>
      </c>
      <c r="E478" s="7">
        <f t="shared" si="144"/>
        <v>12111</v>
      </c>
      <c r="G478" s="30">
        <f>'Billing Mo'!Y478</f>
        <v>1809427.09557905</v>
      </c>
      <c r="H478" s="30">
        <f>'Billing Mo'!Z478</f>
        <v>199620</v>
      </c>
      <c r="I478" s="30">
        <f>'Billing Mo'!AC478</f>
        <v>25669</v>
      </c>
      <c r="J478" s="163">
        <f t="shared" si="147"/>
        <v>4418343.2275457932</v>
      </c>
      <c r="K478" s="28">
        <f>'Cal Mo'!AE478+'Cal Mo'!AD478+'Billing Mo'!BM478-'Billing Mo'!BU478</f>
        <v>2354825.5198783111</v>
      </c>
      <c r="L478" s="28">
        <f>'Cal Mo'!AF478+'Billing Mo'!BQ478-'Billing Mo'!BY478</f>
        <v>1463251.0078284079</v>
      </c>
      <c r="M478" s="31">
        <f t="shared" si="151"/>
        <v>287775</v>
      </c>
      <c r="N478" s="28">
        <f>'Cal Mo'!AH478</f>
        <v>155490</v>
      </c>
      <c r="O478" s="28">
        <f>'Cal Mo'!AI478</f>
        <v>132285</v>
      </c>
      <c r="P478" s="28">
        <f>'Cal Mo'!AJ478</f>
        <v>1605.53668018185</v>
      </c>
      <c r="Q478" s="28">
        <f>'Cal Mo'!AK478</f>
        <v>310886.16315889201</v>
      </c>
      <c r="AG478" s="15">
        <f t="shared" si="145"/>
        <v>22621775.312724032</v>
      </c>
      <c r="AH478" s="14">
        <f>[6]TOTAL_PEF!$AG478</f>
        <v>24139408.885709792</v>
      </c>
      <c r="AL478" s="25">
        <f t="shared" ref="AL478:AL482" si="156">SUM(L467:L478)</f>
        <v>15174938.659996673</v>
      </c>
      <c r="AM478" s="14">
        <f>[6]TOTAL_PEF!$AL478</f>
        <v>14107156.989095468</v>
      </c>
      <c r="AN478" s="15"/>
      <c r="AQ478" s="25">
        <f t="shared" ref="AQ478:AQ482" si="157">SUM(Q467:Q478)</f>
        <v>3396447.6788019519</v>
      </c>
      <c r="AR478" s="14">
        <f>[6]TOTAL_PEF!$AQ478</f>
        <v>3764558</v>
      </c>
      <c r="AV478" s="14">
        <f t="shared" si="152"/>
        <v>12548.352414571547</v>
      </c>
      <c r="AW478" s="14">
        <f>[6]TOTAL_PEF!$AV478</f>
        <v>12988.613101069537</v>
      </c>
      <c r="BA478" s="14">
        <f t="shared" si="153"/>
        <v>76265.362620004336</v>
      </c>
      <c r="BB478" s="14">
        <f>[6]TOTAL_PEF!$BA478</f>
        <v>64492.833334087249</v>
      </c>
      <c r="BF478" s="15">
        <f>SUM(TOTAL_PEF_C!O467:O478)</f>
        <v>1494787</v>
      </c>
      <c r="BG478" s="14">
        <f>[6]TOTAL_PEF!$BF478</f>
        <v>1808759</v>
      </c>
      <c r="BK478" s="15">
        <f>SUM('Billing Mo'!AH467:AH478)</f>
        <v>1726000</v>
      </c>
      <c r="BL478" s="14">
        <f>[6]TOTAL_PEF!$BK478</f>
        <v>1350000</v>
      </c>
      <c r="BM478" s="14"/>
      <c r="BP478" s="14">
        <f t="shared" si="155"/>
        <v>44433367.755210131</v>
      </c>
      <c r="BQ478" s="14">
        <f>[6]TOTAL_PEF!$BP478</f>
        <v>45193859.014099717</v>
      </c>
      <c r="BR478" s="14"/>
      <c r="BU478" s="14">
        <f t="shared" si="150"/>
        <v>132302.49802190281</v>
      </c>
      <c r="BV478" s="14">
        <f>[6]TOTAL_PEF!$BU478</f>
        <v>112072.3817557091</v>
      </c>
      <c r="BZ478" s="15">
        <f t="shared" si="154"/>
        <v>1802768.5679639427</v>
      </c>
      <c r="CA478" s="15">
        <f>AVERAGE([6]TOTAL_PEF!$G467:$G478)</f>
        <v>1858505.5</v>
      </c>
    </row>
    <row r="479" spans="1:79">
      <c r="A479" s="2">
        <f t="shared" si="148"/>
        <v>2030</v>
      </c>
      <c r="B479" s="2">
        <f t="shared" si="149"/>
        <v>9</v>
      </c>
      <c r="C479" s="7">
        <f t="shared" si="146"/>
        <v>1195</v>
      </c>
      <c r="D479" s="7">
        <f t="shared" si="146"/>
        <v>6929</v>
      </c>
      <c r="E479" s="7">
        <f t="shared" si="144"/>
        <v>12179</v>
      </c>
      <c r="G479" s="30">
        <f>'Billing Mo'!Y479</f>
        <v>1810612.93897654</v>
      </c>
      <c r="H479" s="30">
        <f>'Billing Mo'!Z479</f>
        <v>199735</v>
      </c>
      <c r="I479" s="30">
        <f>'Billing Mo'!AC479</f>
        <v>25677</v>
      </c>
      <c r="J479" s="163">
        <f t="shared" si="147"/>
        <v>4136862.2713614381</v>
      </c>
      <c r="K479" s="28">
        <f>'Cal Mo'!AE479+'Cal Mo'!AD479+'Billing Mo'!BM479-'Billing Mo'!BU479</f>
        <v>2163919.3500127569</v>
      </c>
      <c r="L479" s="28">
        <f>'Cal Mo'!AF479+'Billing Mo'!BQ479-'Billing Mo'!BY479</f>
        <v>1383944.6441987825</v>
      </c>
      <c r="M479" s="31">
        <f t="shared" si="151"/>
        <v>274674</v>
      </c>
      <c r="N479" s="28">
        <f>'Cal Mo'!AH479</f>
        <v>151420</v>
      </c>
      <c r="O479" s="28">
        <f>'Cal Mo'!AI479</f>
        <v>123254</v>
      </c>
      <c r="P479" s="28">
        <f>'Cal Mo'!AJ479</f>
        <v>1604.09223573741</v>
      </c>
      <c r="Q479" s="28">
        <f>'Cal Mo'!AK479</f>
        <v>312720.18491416099</v>
      </c>
      <c r="AG479" s="15">
        <f t="shared" si="145"/>
        <v>22632779.918678038</v>
      </c>
      <c r="AH479" s="14">
        <f>[6]TOTAL_PEF!$AG479</f>
        <v>24172522.093061525</v>
      </c>
      <c r="AL479" s="25">
        <f t="shared" si="156"/>
        <v>15196412.687630173</v>
      </c>
      <c r="AM479" s="14">
        <f>[6]TOTAL_PEF!$AL479</f>
        <v>14116968.601596653</v>
      </c>
      <c r="AN479" s="15"/>
      <c r="AQ479" s="25">
        <f t="shared" si="157"/>
        <v>3398160.361343741</v>
      </c>
      <c r="AR479" s="14">
        <f>[6]TOTAL_PEF!$AQ479</f>
        <v>3767854</v>
      </c>
      <c r="AV479" s="14">
        <f t="shared" si="152"/>
        <v>12546.031462774827</v>
      </c>
      <c r="AW479" s="14">
        <f>[6]TOTAL_PEF!$AV479</f>
        <v>12993.921666830021</v>
      </c>
      <c r="BA479" s="14">
        <f t="shared" si="153"/>
        <v>76328.33967246495</v>
      </c>
      <c r="BB479" s="14">
        <f>[6]TOTAL_PEF!$BA479</f>
        <v>64462.736357674476</v>
      </c>
      <c r="BF479" s="15">
        <f>SUM(TOTAL_PEF_C!O468:O479)</f>
        <v>1491908</v>
      </c>
      <c r="BG479" s="14">
        <f>[6]TOTAL_PEF!$BF479</f>
        <v>1807106</v>
      </c>
      <c r="BK479" s="15">
        <f>SUM('Billing Mo'!AH468:AH479)</f>
        <v>1726000</v>
      </c>
      <c r="BL479" s="14">
        <f>[6]TOTAL_PEF!$BK479</f>
        <v>1350000</v>
      </c>
      <c r="BM479" s="14"/>
      <c r="BP479" s="14">
        <f t="shared" si="155"/>
        <v>44464653.962952942</v>
      </c>
      <c r="BQ479" s="14">
        <f>[6]TOTAL_PEF!$BP479</f>
        <v>45238426.833952636</v>
      </c>
      <c r="BR479" s="14"/>
      <c r="BU479" s="14">
        <f t="shared" si="150"/>
        <v>132357.61204108194</v>
      </c>
      <c r="BV479" s="14">
        <f>[6]TOTAL_PEF!$BU479</f>
        <v>112016.27192547816</v>
      </c>
      <c r="BZ479" s="15">
        <f t="shared" si="154"/>
        <v>1803979.2093485079</v>
      </c>
      <c r="CA479" s="15">
        <f>AVERAGE([6]TOTAL_PEF!$G468:$G479)</f>
        <v>1860294.5833333333</v>
      </c>
    </row>
    <row r="480" spans="1:79">
      <c r="A480" s="2">
        <f t="shared" si="148"/>
        <v>2030</v>
      </c>
      <c r="B480" s="2">
        <f t="shared" si="149"/>
        <v>10</v>
      </c>
      <c r="C480" s="7">
        <f t="shared" si="146"/>
        <v>1021</v>
      </c>
      <c r="D480" s="7">
        <f t="shared" si="146"/>
        <v>6597</v>
      </c>
      <c r="E480" s="7">
        <f t="shared" si="144"/>
        <v>11415</v>
      </c>
      <c r="G480" s="30">
        <f>'Billing Mo'!Y480</f>
        <v>1811798.78237404</v>
      </c>
      <c r="H480" s="30">
        <f>'Billing Mo'!Z480</f>
        <v>199849</v>
      </c>
      <c r="I480" s="30">
        <f>'Billing Mo'!AC480</f>
        <v>25701</v>
      </c>
      <c r="J480" s="163">
        <f t="shared" si="147"/>
        <v>3738219.2390955184</v>
      </c>
      <c r="K480" s="28">
        <f>'Cal Mo'!AE480+'Cal Mo'!AD480+'Billing Mo'!BM480-'Billing Mo'!BU480</f>
        <v>1849155.0979120908</v>
      </c>
      <c r="L480" s="28">
        <f>'Cal Mo'!AF480+'Billing Mo'!BQ480-'Billing Mo'!BY480</f>
        <v>1318307.1159885151</v>
      </c>
      <c r="M480" s="31">
        <f t="shared" si="151"/>
        <v>275787</v>
      </c>
      <c r="N480" s="28">
        <f>'Cal Mo'!AH480</f>
        <v>143927</v>
      </c>
      <c r="O480" s="28">
        <f>'Cal Mo'!AI480</f>
        <v>131860</v>
      </c>
      <c r="P480" s="28">
        <f>'Cal Mo'!AJ480</f>
        <v>1601.92556907075</v>
      </c>
      <c r="Q480" s="28">
        <f>'Cal Mo'!AK480</f>
        <v>293368.09962584102</v>
      </c>
      <c r="AG480" s="15">
        <f t="shared" si="145"/>
        <v>22640770.56777009</v>
      </c>
      <c r="AH480" s="14">
        <f>[6]TOTAL_PEF!$AG480</f>
        <v>24201479.305579606</v>
      </c>
      <c r="AL480" s="25">
        <f t="shared" si="156"/>
        <v>15217312.63762572</v>
      </c>
      <c r="AM480" s="14">
        <f>[6]TOTAL_PEF!$AL480</f>
        <v>14126917.499612473</v>
      </c>
      <c r="AN480" s="15"/>
      <c r="AQ480" s="25">
        <f t="shared" si="157"/>
        <v>3399887.330731662</v>
      </c>
      <c r="AR480" s="14">
        <f>[6]TOTAL_PEF!$AQ480</f>
        <v>3771151</v>
      </c>
      <c r="AV480" s="14">
        <f t="shared" si="152"/>
        <v>12542.061246557038</v>
      </c>
      <c r="AW480" s="14">
        <f>[6]TOTAL_PEF!$AV480</f>
        <v>12996.999759183327</v>
      </c>
      <c r="BA480" s="14">
        <f t="shared" si="153"/>
        <v>76388.488689674545</v>
      </c>
      <c r="BB480" s="14">
        <f>[6]TOTAL_PEF!$BA480</f>
        <v>64433.384351825298</v>
      </c>
      <c r="BF480" s="15">
        <f>SUM(TOTAL_PEF_C!O469:O480)</f>
        <v>1489050</v>
      </c>
      <c r="BG480" s="14">
        <f>[6]TOTAL_PEF!$BF480</f>
        <v>1805451</v>
      </c>
      <c r="BK480" s="15">
        <f>SUM('Billing Mo'!AH469:AH480)</f>
        <v>1726000</v>
      </c>
      <c r="BL480" s="14">
        <f>[6]TOTAL_PEF!$BK480</f>
        <v>1350000</v>
      </c>
      <c r="BM480" s="14"/>
      <c r="BP480" s="14">
        <f t="shared" si="155"/>
        <v>44492387.423041984</v>
      </c>
      <c r="BQ480" s="14">
        <f>[6]TOTAL_PEF!$BP480</f>
        <v>45278974.944486536</v>
      </c>
      <c r="BR480" s="14"/>
      <c r="BU480" s="14">
        <f t="shared" si="150"/>
        <v>132413.27282185914</v>
      </c>
      <c r="BV480" s="14">
        <f>[6]TOTAL_PEF!$BU480</f>
        <v>111960.62286921627</v>
      </c>
      <c r="BZ480" s="15">
        <f t="shared" si="154"/>
        <v>1805187.3709343656</v>
      </c>
      <c r="CA480" s="15">
        <f>AVERAGE([6]TOTAL_PEF!$G469:$G480)</f>
        <v>1862082</v>
      </c>
    </row>
    <row r="481" spans="1:79">
      <c r="A481" s="2">
        <f t="shared" si="148"/>
        <v>2030</v>
      </c>
      <c r="B481" s="2">
        <f t="shared" si="149"/>
        <v>11</v>
      </c>
      <c r="C481" s="7">
        <f t="shared" si="146"/>
        <v>800</v>
      </c>
      <c r="D481" s="7">
        <f t="shared" si="146"/>
        <v>5749</v>
      </c>
      <c r="E481" s="7">
        <f t="shared" si="144"/>
        <v>10616</v>
      </c>
      <c r="G481" s="30">
        <f>'Billing Mo'!Y481</f>
        <v>1812984.62577153</v>
      </c>
      <c r="H481" s="30">
        <f>'Billing Mo'!Z481</f>
        <v>199962</v>
      </c>
      <c r="I481" s="30">
        <f>'Billing Mo'!AC481</f>
        <v>25736</v>
      </c>
      <c r="J481" s="163">
        <f t="shared" si="147"/>
        <v>3136397.9409790095</v>
      </c>
      <c r="K481" s="28">
        <f>'Cal Mo'!AE481+'Cal Mo'!AD481+'Billing Mo'!BM481-'Billing Mo'!BU481</f>
        <v>1450722.3919118685</v>
      </c>
      <c r="L481" s="28">
        <f>'Cal Mo'!AF481+'Billing Mo'!BQ481-'Billing Mo'!BY481</f>
        <v>1149500.7430333577</v>
      </c>
      <c r="M481" s="31">
        <f t="shared" si="151"/>
        <v>261350</v>
      </c>
      <c r="N481" s="28">
        <f>'Cal Mo'!AH481</f>
        <v>147080</v>
      </c>
      <c r="O481" s="28">
        <f>'Cal Mo'!AI481</f>
        <v>114270</v>
      </c>
      <c r="P481" s="28">
        <f>'Cal Mo'!AJ481</f>
        <v>1598.5915545799601</v>
      </c>
      <c r="Q481" s="28">
        <f>'Cal Mo'!AK481</f>
        <v>273226.21447920398</v>
      </c>
      <c r="AG481" s="15">
        <f t="shared" si="145"/>
        <v>22644659.993196178</v>
      </c>
      <c r="AH481" s="14">
        <f>[6]TOTAL_PEF!$AG481</f>
        <v>24224226.612166882</v>
      </c>
      <c r="AL481" s="25">
        <f t="shared" si="156"/>
        <v>15236112.638649013</v>
      </c>
      <c r="AM481" s="14">
        <f>[6]TOTAL_PEF!$AL481</f>
        <v>14136894.891539156</v>
      </c>
      <c r="AN481" s="15"/>
      <c r="AQ481" s="25">
        <f t="shared" si="157"/>
        <v>3401627.2654598658</v>
      </c>
      <c r="AR481" s="14">
        <f>[6]TOTAL_PEF!$AQ481</f>
        <v>3774453</v>
      </c>
      <c r="AV481" s="14">
        <f t="shared" si="152"/>
        <v>12535.843159427386</v>
      </c>
      <c r="AW481" s="14">
        <f>[6]TOTAL_PEF!$AV481</f>
        <v>12996.751260439094</v>
      </c>
      <c r="BA481" s="14">
        <f t="shared" si="153"/>
        <v>76438.159791743252</v>
      </c>
      <c r="BB481" s="14">
        <f>[6]TOTAL_PEF!$BA481</f>
        <v>64404.303484423806</v>
      </c>
      <c r="BF481" s="15">
        <f>SUM(TOTAL_PEF_C!O470:O481)</f>
        <v>1486213</v>
      </c>
      <c r="BG481" s="14">
        <f>[6]TOTAL_PEF!$BF481</f>
        <v>1803789</v>
      </c>
      <c r="BK481" s="15">
        <f>SUM('Billing Mo'!AH470:AH481)</f>
        <v>1726000</v>
      </c>
      <c r="BL481" s="14">
        <f>[6]TOTAL_PEF!$BK481</f>
        <v>1350000</v>
      </c>
      <c r="BM481" s="14"/>
      <c r="BP481" s="14">
        <f t="shared" si="155"/>
        <v>44513953.675833091</v>
      </c>
      <c r="BQ481" s="14">
        <f>[6]TOTAL_PEF!$BP481</f>
        <v>45313339.643000491</v>
      </c>
      <c r="BR481" s="14"/>
      <c r="BU481" s="14">
        <f t="shared" si="150"/>
        <v>132469.85865451119</v>
      </c>
      <c r="BV481" s="14">
        <f>[6]TOTAL_PEF!$BU481</f>
        <v>111905.27439295562</v>
      </c>
      <c r="BZ481" s="15">
        <f t="shared" si="154"/>
        <v>1806393.0527215165</v>
      </c>
      <c r="CA481" s="15">
        <f>AVERAGE([6]TOTAL_PEF!$G470:$G481)</f>
        <v>1863867.8333333333</v>
      </c>
    </row>
    <row r="482" spans="1:79">
      <c r="A482" s="2">
        <f t="shared" si="148"/>
        <v>2030</v>
      </c>
      <c r="B482" s="2">
        <f t="shared" si="149"/>
        <v>12</v>
      </c>
      <c r="C482" s="7">
        <f t="shared" si="146"/>
        <v>955</v>
      </c>
      <c r="D482" s="7">
        <f t="shared" si="146"/>
        <v>5815</v>
      </c>
      <c r="E482" s="7">
        <f t="shared" si="144"/>
        <v>10270</v>
      </c>
      <c r="G482" s="30">
        <f>'Billing Mo'!Y482</f>
        <v>1814170.46916902</v>
      </c>
      <c r="H482" s="30">
        <f>'Billing Mo'!Z482</f>
        <v>200076</v>
      </c>
      <c r="I482" s="30">
        <f>'Billing Mo'!AC482</f>
        <v>25686</v>
      </c>
      <c r="J482" s="163">
        <f t="shared" si="147"/>
        <v>3406124.1869910839</v>
      </c>
      <c r="K482" s="28">
        <f>'Cal Mo'!AE482+'Cal Mo'!AD482+'Billing Mo'!BM482-'Billing Mo'!BU482</f>
        <v>1732653.639479799</v>
      </c>
      <c r="L482" s="28">
        <f>'Cal Mo'!AF482+'Billing Mo'!BQ482-'Billing Mo'!BY482</f>
        <v>1163367.835887813</v>
      </c>
      <c r="M482" s="31">
        <f t="shared" si="151"/>
        <v>244699</v>
      </c>
      <c r="N482" s="28">
        <f>'Cal Mo'!AH482</f>
        <v>133329</v>
      </c>
      <c r="O482" s="28">
        <f>'Cal Mo'!AI482</f>
        <v>111370</v>
      </c>
      <c r="P482" s="28">
        <f>'Cal Mo'!AJ482</f>
        <v>1610.25219977544</v>
      </c>
      <c r="Q482" s="28">
        <f>'Cal Mo'!AK482</f>
        <v>263793.45942369598</v>
      </c>
      <c r="AG482" s="15">
        <f t="shared" si="145"/>
        <v>22658405.164530788</v>
      </c>
      <c r="AH482" s="14">
        <f>[6]TOTAL_PEF!$AG482</f>
        <v>24245706.972166494</v>
      </c>
      <c r="AL482" s="25">
        <f t="shared" si="156"/>
        <v>15255212.399338126</v>
      </c>
      <c r="AM482" s="14">
        <f>[6]TOTAL_PEF!$AL482</f>
        <v>14146695.282338126</v>
      </c>
      <c r="AQ482" s="25">
        <f t="shared" si="157"/>
        <v>3403379.037009893</v>
      </c>
      <c r="AR482" s="14">
        <f>[6]TOTAL_PEF!$AQ482</f>
        <v>3777760</v>
      </c>
      <c r="AV482" s="14">
        <f t="shared" si="152"/>
        <v>12535.102960902334</v>
      </c>
      <c r="AW482" s="14">
        <f>[6]TOTAL_PEF!$AV482</f>
        <v>12995.835757240093</v>
      </c>
      <c r="BA482" s="14">
        <f t="shared" si="153"/>
        <v>76489.403691821062</v>
      </c>
      <c r="BB482" s="14">
        <f>[6]TOTAL_PEF!$BA482</f>
        <v>64374.557610887197</v>
      </c>
      <c r="BF482" s="15">
        <f>SUM(TOTAL_PEF_C!O471:O482)</f>
        <v>1483410</v>
      </c>
      <c r="BG482" s="14">
        <f>[6]TOTAL_PEF!$BF482</f>
        <v>1802115</v>
      </c>
      <c r="BK482" s="15">
        <f>SUM('Billing Mo'!AH471:AH482)</f>
        <v>1726000</v>
      </c>
      <c r="BL482" s="14">
        <f>[6]TOTAL_PEF!$BK482</f>
        <v>1350000</v>
      </c>
      <c r="BM482" s="14"/>
      <c r="BP482" s="14">
        <f t="shared" si="155"/>
        <v>44545721.27102036</v>
      </c>
      <c r="BQ482" s="14">
        <f>[6]TOTAL_PEF!$BP482</f>
        <v>45346253.393799074</v>
      </c>
      <c r="BR482" s="14"/>
      <c r="BU482" s="14">
        <f t="shared" si="150"/>
        <v>132526.89586238257</v>
      </c>
      <c r="BV482" s="14">
        <f>[6]TOTAL_PEF!$BU482</f>
        <v>111850.50123241739</v>
      </c>
      <c r="BZ482" s="15">
        <f t="shared" si="154"/>
        <v>1807596.25470996</v>
      </c>
      <c r="CA482" s="15">
        <f>AVERAGE([6]TOTAL_PEF!$G471:$G482)</f>
        <v>1865652</v>
      </c>
    </row>
    <row r="483" spans="1:79">
      <c r="A483" s="2">
        <f t="shared" si="148"/>
        <v>2031</v>
      </c>
      <c r="B483" s="2">
        <f t="shared" si="149"/>
        <v>1</v>
      </c>
      <c r="C483" s="7">
        <f t="shared" si="146"/>
        <v>1046</v>
      </c>
      <c r="D483" s="7">
        <f t="shared" si="146"/>
        <v>5817</v>
      </c>
      <c r="E483" s="7">
        <f t="shared" si="144"/>
        <v>10147</v>
      </c>
      <c r="G483" s="30">
        <f>'Billing Mo'!Y483</f>
        <v>1815356.3125665199</v>
      </c>
      <c r="H483" s="30">
        <f>'Billing Mo'!Z483</f>
        <v>200189</v>
      </c>
      <c r="I483" s="30">
        <f>'Billing Mo'!AC483</f>
        <v>25727</v>
      </c>
      <c r="J483" s="163">
        <f t="shared" si="147"/>
        <v>3579101.8950473117</v>
      </c>
      <c r="K483" s="28">
        <f>'Cal Mo'!AE483+'Cal Mo'!AD483+'Billing Mo'!BM483-'Billing Mo'!BU483</f>
        <v>1899521.8276454147</v>
      </c>
      <c r="L483" s="28">
        <f>'Cal Mo'!AF483+'Billing Mo'!BQ483-'Billing Mo'!BY483</f>
        <v>1164526.5510117223</v>
      </c>
      <c r="M483" s="31">
        <f t="shared" si="151"/>
        <v>252423</v>
      </c>
      <c r="N483" s="28">
        <f>'Cal Mo'!AH483</f>
        <v>132420</v>
      </c>
      <c r="O483" s="28">
        <f>'Cal Mo'!AI483</f>
        <v>120003</v>
      </c>
      <c r="P483" s="28">
        <f>'Cal Mo'!AJ483</f>
        <v>1587.5246372394899</v>
      </c>
      <c r="Q483" s="28">
        <f>'Cal Mo'!AK483</f>
        <v>261042.99175293499</v>
      </c>
      <c r="AG483" s="15"/>
      <c r="AH483" s="14"/>
      <c r="AL483" s="25"/>
      <c r="AM483" s="14"/>
      <c r="AQ483" s="25"/>
      <c r="AR483" s="14"/>
      <c r="AV483" s="14"/>
      <c r="AW483" s="14"/>
      <c r="BA483" s="14"/>
      <c r="BB483" s="14"/>
      <c r="BF483" s="15"/>
      <c r="BG483" s="14"/>
      <c r="BK483" s="15"/>
      <c r="BL483" s="14"/>
      <c r="BM483" s="14"/>
      <c r="BP483" s="14"/>
      <c r="BQ483" s="14"/>
      <c r="BU483" s="14"/>
      <c r="BV483" s="14"/>
    </row>
    <row r="484" spans="1:79">
      <c r="A484" s="2">
        <f t="shared" si="148"/>
        <v>2031</v>
      </c>
      <c r="B484" s="2">
        <f t="shared" si="149"/>
        <v>2</v>
      </c>
      <c r="C484" s="7">
        <f t="shared" si="146"/>
        <v>858</v>
      </c>
      <c r="D484" s="7">
        <f t="shared" si="146"/>
        <v>5264</v>
      </c>
      <c r="E484" s="7">
        <f t="shared" si="144"/>
        <v>10134</v>
      </c>
      <c r="G484" s="30">
        <f>'Billing Mo'!Y484</f>
        <v>1816542.1559640099</v>
      </c>
      <c r="H484" s="30">
        <f>'Billing Mo'!Z484</f>
        <v>200303</v>
      </c>
      <c r="I484" s="30">
        <f>'Billing Mo'!AC484</f>
        <v>25731</v>
      </c>
      <c r="J484" s="163">
        <f t="shared" si="147"/>
        <v>3113333.2292821384</v>
      </c>
      <c r="K484" s="28">
        <f>'Cal Mo'!AE484+'Cal Mo'!AD484+'Billing Mo'!BM484-'Billing Mo'!BU484</f>
        <v>1557878.5052651113</v>
      </c>
      <c r="L484" s="28">
        <f>'Cal Mo'!AF484+'Billing Mo'!BQ484-'Billing Mo'!BY484</f>
        <v>1054456.4673880765</v>
      </c>
      <c r="M484" s="31">
        <f t="shared" si="151"/>
        <v>238663</v>
      </c>
      <c r="N484" s="28">
        <f>'Cal Mo'!AH484</f>
        <v>133955</v>
      </c>
      <c r="O484" s="28">
        <f>'Cal Mo'!AI484</f>
        <v>104708</v>
      </c>
      <c r="P484" s="28">
        <f>'Cal Mo'!AJ484</f>
        <v>1588.7528809329001</v>
      </c>
      <c r="Q484" s="28">
        <f>'Cal Mo'!AK484</f>
        <v>260746.503748018</v>
      </c>
      <c r="AG484" s="15"/>
      <c r="AH484" s="14"/>
      <c r="AL484" s="25"/>
      <c r="AM484" s="14"/>
      <c r="AQ484" s="25"/>
      <c r="AR484" s="14"/>
      <c r="AV484" s="14"/>
      <c r="AW484" s="14"/>
      <c r="BA484" s="14"/>
      <c r="BB484" s="14"/>
      <c r="BF484" s="15"/>
      <c r="BG484" s="14"/>
      <c r="BK484" s="15"/>
      <c r="BL484" s="14"/>
      <c r="BM484" s="14"/>
      <c r="BP484" s="14"/>
      <c r="BQ484" s="14"/>
      <c r="BU484" s="14"/>
      <c r="BV484" s="14"/>
    </row>
    <row r="485" spans="1:79">
      <c r="A485" s="2">
        <f t="shared" si="148"/>
        <v>2031</v>
      </c>
      <c r="B485" s="2">
        <f t="shared" si="149"/>
        <v>3</v>
      </c>
      <c r="C485" s="7">
        <f t="shared" si="146"/>
        <v>862</v>
      </c>
      <c r="D485" s="7">
        <f t="shared" si="146"/>
        <v>5997</v>
      </c>
      <c r="E485" s="7">
        <f t="shared" si="144"/>
        <v>10298</v>
      </c>
      <c r="G485" s="30">
        <f>'Billing Mo'!Y485</f>
        <v>1817727.9993614999</v>
      </c>
      <c r="H485" s="30">
        <f>'Billing Mo'!Z485</f>
        <v>200416</v>
      </c>
      <c r="I485" s="30">
        <f>'Billing Mo'!AC485</f>
        <v>25721</v>
      </c>
      <c r="J485" s="163">
        <f t="shared" si="147"/>
        <v>3301205.06146183</v>
      </c>
      <c r="K485" s="28">
        <f>'Cal Mo'!AE485+'Cal Mo'!AD485+'Billing Mo'!BM485-'Billing Mo'!BU485</f>
        <v>1566156.4946636471</v>
      </c>
      <c r="L485" s="28">
        <f>'Cal Mo'!AF485+'Billing Mo'!BQ485-'Billing Mo'!BY485</f>
        <v>1201878.4452944689</v>
      </c>
      <c r="M485" s="31">
        <f t="shared" si="151"/>
        <v>266700</v>
      </c>
      <c r="N485" s="28">
        <f>'Cal Mo'!AH485</f>
        <v>135956</v>
      </c>
      <c r="O485" s="28">
        <f>'Cal Mo'!AI485</f>
        <v>130744</v>
      </c>
      <c r="P485" s="28">
        <f>'Cal Mo'!AJ485</f>
        <v>1599.9262502281999</v>
      </c>
      <c r="Q485" s="28">
        <f>'Cal Mo'!AK485</f>
        <v>264870.19525348599</v>
      </c>
      <c r="AG485" s="15"/>
      <c r="AH485" s="14"/>
      <c r="AL485" s="25"/>
      <c r="AM485" s="14"/>
      <c r="AQ485" s="25"/>
      <c r="AR485" s="14"/>
      <c r="AV485" s="14"/>
      <c r="AW485" s="14"/>
      <c r="BA485" s="14"/>
      <c r="BB485" s="14"/>
      <c r="BF485" s="15"/>
      <c r="BG485" s="14"/>
      <c r="BK485" s="15"/>
      <c r="BL485" s="14"/>
      <c r="BP485" s="14"/>
      <c r="BQ485" s="14"/>
      <c r="BU485" s="14"/>
      <c r="BV485" s="14"/>
    </row>
    <row r="486" spans="1:79">
      <c r="A486" s="2">
        <f t="shared" si="148"/>
        <v>2031</v>
      </c>
      <c r="B486" s="2">
        <f t="shared" si="149"/>
        <v>4</v>
      </c>
      <c r="C486" s="7">
        <f t="shared" si="146"/>
        <v>883</v>
      </c>
      <c r="D486" s="7">
        <f t="shared" si="146"/>
        <v>6101</v>
      </c>
      <c r="E486" s="7">
        <f t="shared" si="144"/>
        <v>10631</v>
      </c>
      <c r="G486" s="30">
        <f>'Billing Mo'!Y486</f>
        <v>1818913.8427589999</v>
      </c>
      <c r="H486" s="30">
        <f>'Billing Mo'!Z486</f>
        <v>200529</v>
      </c>
      <c r="I486" s="30">
        <f>'Billing Mo'!AC486</f>
        <v>25680</v>
      </c>
      <c r="J486" s="163">
        <f t="shared" si="147"/>
        <v>3368781.8313805782</v>
      </c>
      <c r="K486" s="28">
        <f>'Cal Mo'!AE486+'Cal Mo'!AD486+'Billing Mo'!BM486-'Billing Mo'!BU486</f>
        <v>1605517.8493642055</v>
      </c>
      <c r="L486" s="28">
        <f>'Cal Mo'!AF486+'Billing Mo'!BQ486-'Billing Mo'!BY486</f>
        <v>1223398.7693031088</v>
      </c>
      <c r="M486" s="31">
        <f t="shared" si="151"/>
        <v>265276</v>
      </c>
      <c r="N486" s="28">
        <f>'Cal Mo'!AH486</f>
        <v>143569</v>
      </c>
      <c r="O486" s="28">
        <f>'Cal Mo'!AI486</f>
        <v>121707</v>
      </c>
      <c r="P486" s="28">
        <f>'Cal Mo'!AJ486</f>
        <v>1578.04915360788</v>
      </c>
      <c r="Q486" s="28">
        <f>'Cal Mo'!AK486</f>
        <v>273011.16355965601</v>
      </c>
      <c r="AG486" s="15"/>
      <c r="AH486" s="14"/>
      <c r="AL486" s="25"/>
      <c r="AM486" s="14"/>
      <c r="AQ486" s="25"/>
      <c r="AR486" s="14"/>
      <c r="AV486" s="14"/>
      <c r="AW486" s="14"/>
      <c r="BA486" s="14"/>
      <c r="BB486" s="14"/>
      <c r="BF486" s="15"/>
      <c r="BG486" s="14"/>
      <c r="BK486" s="15"/>
      <c r="BL486" s="14"/>
      <c r="BP486" s="14"/>
      <c r="BQ486" s="14"/>
      <c r="BU486" s="14"/>
      <c r="BV486" s="14"/>
    </row>
    <row r="487" spans="1:79">
      <c r="A487" s="2">
        <f t="shared" si="148"/>
        <v>2031</v>
      </c>
      <c r="B487" s="2">
        <f t="shared" si="149"/>
        <v>5</v>
      </c>
      <c r="C487" s="7">
        <f t="shared" si="146"/>
        <v>1127</v>
      </c>
      <c r="D487" s="7">
        <f t="shared" si="146"/>
        <v>6899</v>
      </c>
      <c r="E487" s="7">
        <f t="shared" ref="E487:E550" si="158">ROUND(Q487/I487*1000,0)</f>
        <v>11672</v>
      </c>
      <c r="G487" s="30">
        <f>'Billing Mo'!Y487</f>
        <v>1820099.6861564899</v>
      </c>
      <c r="H487" s="30">
        <f>'Billing Mo'!Z487</f>
        <v>200643</v>
      </c>
      <c r="I487" s="30">
        <f>'Billing Mo'!AC487</f>
        <v>25714</v>
      </c>
      <c r="J487" s="163">
        <f t="shared" si="147"/>
        <v>4014359.7670160038</v>
      </c>
      <c r="K487" s="28">
        <f>'Cal Mo'!AE487+'Cal Mo'!AD487+'Billing Mo'!BM487-'Billing Mo'!BU487</f>
        <v>2051200.2715688106</v>
      </c>
      <c r="L487" s="28">
        <f>'Cal Mo'!AF487+'Billing Mo'!BQ487-'Billing Mo'!BY487</f>
        <v>1384202.9896575275</v>
      </c>
      <c r="M487" s="31">
        <f t="shared" si="151"/>
        <v>277243</v>
      </c>
      <c r="N487" s="28">
        <f>'Cal Mo'!AH487</f>
        <v>146935</v>
      </c>
      <c r="O487" s="28">
        <f>'Cal Mo'!AI487</f>
        <v>130308</v>
      </c>
      <c r="P487" s="28">
        <f>'Cal Mo'!AJ487</f>
        <v>1578.1991536078799</v>
      </c>
      <c r="Q487" s="28">
        <f>'Cal Mo'!AK487</f>
        <v>300135.30663605803</v>
      </c>
      <c r="AG487" s="15"/>
      <c r="AH487" s="14"/>
      <c r="AL487" s="25"/>
      <c r="AM487" s="14"/>
      <c r="AQ487" s="25"/>
      <c r="AR487" s="14"/>
      <c r="AV487" s="14"/>
      <c r="AW487" s="14"/>
      <c r="BA487" s="14"/>
      <c r="BB487" s="14"/>
      <c r="BF487" s="15"/>
      <c r="BG487" s="14"/>
      <c r="BK487" s="15"/>
      <c r="BL487" s="14"/>
      <c r="BP487" s="14"/>
      <c r="BQ487" s="14"/>
      <c r="BU487" s="14"/>
      <c r="BV487" s="14"/>
    </row>
    <row r="488" spans="1:79">
      <c r="A488" s="2">
        <f t="shared" si="148"/>
        <v>2031</v>
      </c>
      <c r="B488" s="2">
        <f t="shared" si="149"/>
        <v>6</v>
      </c>
      <c r="C488" s="7">
        <f t="shared" si="146"/>
        <v>1225</v>
      </c>
      <c r="D488" s="7">
        <f t="shared" si="146"/>
        <v>7035</v>
      </c>
      <c r="E488" s="7">
        <f t="shared" si="158"/>
        <v>11821</v>
      </c>
      <c r="G488" s="30">
        <f>'Billing Mo'!Y488</f>
        <v>1821285.5295539801</v>
      </c>
      <c r="H488" s="30">
        <f>'Billing Mo'!Z488</f>
        <v>200756</v>
      </c>
      <c r="I488" s="30">
        <f>'Billing Mo'!AC488</f>
        <v>25663</v>
      </c>
      <c r="J488" s="163">
        <f t="shared" si="147"/>
        <v>4218432.8903913479</v>
      </c>
      <c r="K488" s="28">
        <f>'Cal Mo'!AE488+'Cal Mo'!AD488+'Billing Mo'!BM488-'Billing Mo'!BU488</f>
        <v>2230259.3455937644</v>
      </c>
      <c r="L488" s="28">
        <f>'Cal Mo'!AF488+'Billing Mo'!BQ488-'Billing Mo'!BY488</f>
        <v>1412311.7731062127</v>
      </c>
      <c r="M488" s="31">
        <f t="shared" si="151"/>
        <v>270905</v>
      </c>
      <c r="N488" s="28">
        <f>'Cal Mo'!AH488</f>
        <v>153144</v>
      </c>
      <c r="O488" s="28">
        <f>'Cal Mo'!AI488</f>
        <v>117761</v>
      </c>
      <c r="P488" s="28">
        <f>'Cal Mo'!AJ488</f>
        <v>1587.96633114264</v>
      </c>
      <c r="Q488" s="28">
        <f>'Cal Mo'!AK488</f>
        <v>303368.805360228</v>
      </c>
      <c r="AG488" s="15"/>
      <c r="AH488" s="14"/>
      <c r="AL488" s="25"/>
      <c r="AM488" s="14"/>
      <c r="AQ488" s="25"/>
      <c r="AR488" s="14"/>
      <c r="AV488" s="14"/>
      <c r="AW488" s="14"/>
      <c r="BA488" s="14"/>
      <c r="BB488" s="14"/>
      <c r="BF488" s="15"/>
      <c r="BG488" s="14"/>
      <c r="BK488" s="15"/>
      <c r="BL488" s="14"/>
      <c r="BP488" s="14"/>
      <c r="BQ488" s="14"/>
      <c r="BU488" s="14"/>
      <c r="BV488" s="14"/>
    </row>
    <row r="489" spans="1:79">
      <c r="A489" s="2">
        <f t="shared" si="148"/>
        <v>2031</v>
      </c>
      <c r="B489" s="2">
        <f t="shared" si="149"/>
        <v>7</v>
      </c>
      <c r="C489" s="7">
        <f t="shared" ref="C489:D552" si="159">ROUND(K489/G489*1000,0)</f>
        <v>1302</v>
      </c>
      <c r="D489" s="7">
        <f t="shared" si="159"/>
        <v>7379</v>
      </c>
      <c r="E489" s="7">
        <f t="shared" si="158"/>
        <v>11654</v>
      </c>
      <c r="G489" s="30">
        <f>'Billing Mo'!Y489</f>
        <v>1822471.3729514801</v>
      </c>
      <c r="H489" s="30">
        <f>'Billing Mo'!Z489</f>
        <v>200869</v>
      </c>
      <c r="I489" s="30">
        <f>'Billing Mo'!AC489</f>
        <v>25636</v>
      </c>
      <c r="J489" s="163">
        <f t="shared" si="147"/>
        <v>4429813.2534995424</v>
      </c>
      <c r="K489" s="28">
        <f>'Cal Mo'!AE489+'Cal Mo'!AD489+'Billing Mo'!BM489-'Billing Mo'!BU489</f>
        <v>2372142.8048446644</v>
      </c>
      <c r="L489" s="28">
        <f>'Cal Mo'!AF489+'Billing Mo'!BQ489-'Billing Mo'!BY489</f>
        <v>1482267.7721764843</v>
      </c>
      <c r="M489" s="31">
        <f t="shared" si="151"/>
        <v>275045</v>
      </c>
      <c r="N489" s="28">
        <f>'Cal Mo'!AH489</f>
        <v>148775</v>
      </c>
      <c r="O489" s="28">
        <f>'Cal Mo'!AI489</f>
        <v>126270</v>
      </c>
      <c r="P489" s="28">
        <f>'Cal Mo'!AJ489</f>
        <v>1591.0947900778799</v>
      </c>
      <c r="Q489" s="28">
        <f>'Cal Mo'!AK489</f>
        <v>298766.58168831602</v>
      </c>
      <c r="AG489" s="15"/>
      <c r="AH489" s="14"/>
      <c r="AL489" s="25"/>
      <c r="AM489" s="14"/>
      <c r="AQ489" s="25"/>
      <c r="AR489" s="14"/>
      <c r="AV489" s="14"/>
      <c r="AW489" s="14"/>
      <c r="BA489" s="14"/>
      <c r="BB489" s="14"/>
      <c r="BF489" s="15"/>
      <c r="BG489" s="14"/>
      <c r="BK489" s="15"/>
      <c r="BL489" s="14"/>
      <c r="BP489" s="14"/>
      <c r="BQ489" s="14"/>
      <c r="BU489" s="14"/>
      <c r="BV489" s="14"/>
    </row>
    <row r="490" spans="1:79">
      <c r="A490" s="2">
        <f t="shared" si="148"/>
        <v>2031</v>
      </c>
      <c r="B490" s="2">
        <f t="shared" si="149"/>
        <v>8</v>
      </c>
      <c r="C490" s="7">
        <f t="shared" si="159"/>
        <v>1308</v>
      </c>
      <c r="D490" s="7">
        <f t="shared" si="159"/>
        <v>7399</v>
      </c>
      <c r="E490" s="7">
        <f t="shared" si="158"/>
        <v>12170</v>
      </c>
      <c r="G490" s="30">
        <f>'Billing Mo'!Y490</f>
        <v>1823627.8974512301</v>
      </c>
      <c r="H490" s="30">
        <f>'Billing Mo'!Z490</f>
        <v>200981</v>
      </c>
      <c r="I490" s="30">
        <f>'Billing Mo'!AC490</f>
        <v>25693</v>
      </c>
      <c r="J490" s="163">
        <f t="shared" si="147"/>
        <v>4471670.0071641859</v>
      </c>
      <c r="K490" s="28">
        <f>'Cal Mo'!AE490+'Cal Mo'!AD490+'Billing Mo'!BM490-'Billing Mo'!BU490</f>
        <v>2385216.1625227481</v>
      </c>
      <c r="L490" s="28">
        <f>'Cal Mo'!AF490+'Billing Mo'!BQ490-'Billing Mo'!BY490</f>
        <v>1487022.9841069249</v>
      </c>
      <c r="M490" s="31">
        <f t="shared" si="151"/>
        <v>285172</v>
      </c>
      <c r="N490" s="28">
        <f>'Cal Mo'!AH490</f>
        <v>155490</v>
      </c>
      <c r="O490" s="28">
        <f>'Cal Mo'!AI490</f>
        <v>129682</v>
      </c>
      <c r="P490" s="28">
        <f>'Cal Mo'!AJ490</f>
        <v>1579.4282937005701</v>
      </c>
      <c r="Q490" s="28">
        <f>'Cal Mo'!AK490</f>
        <v>312679.43224081199</v>
      </c>
      <c r="AG490" s="15"/>
      <c r="AH490" s="14"/>
      <c r="AL490" s="25"/>
      <c r="AM490" s="14"/>
      <c r="AQ490" s="25"/>
      <c r="AR490" s="14"/>
      <c r="AV490" s="14"/>
      <c r="AW490" s="14"/>
      <c r="BA490" s="14"/>
      <c r="BB490" s="14"/>
      <c r="BF490" s="15"/>
      <c r="BG490" s="14"/>
      <c r="BK490" s="15"/>
      <c r="BL490" s="14"/>
      <c r="BP490" s="14"/>
      <c r="BQ490" s="14"/>
      <c r="BU490" s="14"/>
      <c r="BV490" s="14"/>
    </row>
    <row r="491" spans="1:79">
      <c r="A491" s="2">
        <f t="shared" si="148"/>
        <v>2031</v>
      </c>
      <c r="B491" s="2">
        <f t="shared" si="149"/>
        <v>9</v>
      </c>
      <c r="C491" s="7">
        <f t="shared" si="159"/>
        <v>1202</v>
      </c>
      <c r="D491" s="7">
        <f t="shared" si="159"/>
        <v>6995</v>
      </c>
      <c r="E491" s="7">
        <f t="shared" si="158"/>
        <v>12238</v>
      </c>
      <c r="G491" s="30">
        <f>'Billing Mo'!Y491</f>
        <v>1824784.4219509901</v>
      </c>
      <c r="H491" s="30">
        <f>'Billing Mo'!Z491</f>
        <v>201092</v>
      </c>
      <c r="I491" s="30">
        <f>'Billing Mo'!AC491</f>
        <v>25700</v>
      </c>
      <c r="J491" s="163">
        <f t="shared" si="147"/>
        <v>4187274.4556475482</v>
      </c>
      <c r="K491" s="28">
        <f>'Cal Mo'!AE491+'Cal Mo'!AD491+'Billing Mo'!BM491-'Billing Mo'!BU491</f>
        <v>2192506.5512421215</v>
      </c>
      <c r="L491" s="28">
        <f>'Cal Mo'!AF491+'Billing Mo'!BQ491-'Billing Mo'!BY491</f>
        <v>1406597.8139692293</v>
      </c>
      <c r="M491" s="31">
        <f t="shared" si="151"/>
        <v>272075</v>
      </c>
      <c r="N491" s="28">
        <f>'Cal Mo'!AH491</f>
        <v>151420</v>
      </c>
      <c r="O491" s="28">
        <f>'Cal Mo'!AI491</f>
        <v>120655</v>
      </c>
      <c r="P491" s="28">
        <f>'Cal Mo'!AJ491</f>
        <v>1577.98384925613</v>
      </c>
      <c r="Q491" s="28">
        <f>'Cal Mo'!AK491</f>
        <v>314517.10658694099</v>
      </c>
      <c r="AG491" s="15"/>
      <c r="AH491" s="14"/>
      <c r="AL491" s="25"/>
      <c r="AM491" s="14"/>
      <c r="AQ491" s="25"/>
      <c r="AR491" s="14"/>
      <c r="AV491" s="14"/>
      <c r="AW491" s="14"/>
      <c r="BA491" s="14"/>
      <c r="BB491" s="14"/>
      <c r="BF491" s="15"/>
      <c r="BG491" s="14"/>
      <c r="BK491" s="15"/>
      <c r="BL491" s="14"/>
      <c r="BP491" s="14"/>
      <c r="BQ491" s="14"/>
      <c r="BU491" s="14"/>
      <c r="BV491" s="14"/>
    </row>
    <row r="492" spans="1:79">
      <c r="A492" s="2">
        <f t="shared" si="148"/>
        <v>2031</v>
      </c>
      <c r="B492" s="2">
        <f t="shared" si="149"/>
        <v>10</v>
      </c>
      <c r="C492" s="7">
        <f t="shared" si="159"/>
        <v>1027</v>
      </c>
      <c r="D492" s="7">
        <f t="shared" si="159"/>
        <v>6662</v>
      </c>
      <c r="E492" s="7">
        <f t="shared" si="158"/>
        <v>11475</v>
      </c>
      <c r="G492" s="30">
        <f>'Billing Mo'!Y492</f>
        <v>1825940.9464507401</v>
      </c>
      <c r="H492" s="30">
        <f>'Billing Mo'!Z492</f>
        <v>201201</v>
      </c>
      <c r="I492" s="30">
        <f>'Billing Mo'!AC492</f>
        <v>25724</v>
      </c>
      <c r="J492" s="163">
        <f t="shared" si="147"/>
        <v>3784871.9317045212</v>
      </c>
      <c r="K492" s="28">
        <f>'Cal Mo'!AE492+'Cal Mo'!AD492+'Billing Mo'!BM492-'Billing Mo'!BU492</f>
        <v>1874611.4543313868</v>
      </c>
      <c r="L492" s="28">
        <f>'Cal Mo'!AF492+'Billing Mo'!BQ492-'Billing Mo'!BY492</f>
        <v>1340319.7176139418</v>
      </c>
      <c r="M492" s="31">
        <f t="shared" si="151"/>
        <v>273192</v>
      </c>
      <c r="N492" s="28">
        <f>'Cal Mo'!AH492</f>
        <v>143927</v>
      </c>
      <c r="O492" s="28">
        <f>'Cal Mo'!AI492</f>
        <v>129265</v>
      </c>
      <c r="P492" s="28">
        <f>'Cal Mo'!AJ492</f>
        <v>1575.8171825894699</v>
      </c>
      <c r="Q492" s="28">
        <f>'Cal Mo'!AK492</f>
        <v>295172.94257660297</v>
      </c>
      <c r="AG492" s="15"/>
      <c r="AH492" s="14"/>
      <c r="AL492" s="25"/>
      <c r="AM492" s="14"/>
      <c r="AQ492" s="25"/>
      <c r="AR492" s="14"/>
      <c r="AV492" s="14"/>
      <c r="AW492" s="14"/>
      <c r="BA492" s="14"/>
      <c r="BB492" s="14"/>
      <c r="BF492" s="15"/>
      <c r="BG492" s="14"/>
      <c r="BK492" s="15"/>
      <c r="BL492" s="14"/>
      <c r="BP492" s="14"/>
      <c r="BQ492" s="14"/>
      <c r="BU492" s="14"/>
      <c r="BV492" s="14"/>
    </row>
    <row r="493" spans="1:79">
      <c r="A493" s="2">
        <f t="shared" si="148"/>
        <v>2031</v>
      </c>
      <c r="B493" s="2">
        <f t="shared" si="149"/>
        <v>11</v>
      </c>
      <c r="C493" s="7">
        <f t="shared" si="159"/>
        <v>806</v>
      </c>
      <c r="D493" s="7">
        <f t="shared" si="159"/>
        <v>5808</v>
      </c>
      <c r="E493" s="7">
        <f t="shared" si="158"/>
        <v>10677</v>
      </c>
      <c r="G493" s="30">
        <f>'Billing Mo'!Y493</f>
        <v>1827097.4709505001</v>
      </c>
      <c r="H493" s="30">
        <f>'Billing Mo'!Z493</f>
        <v>201311</v>
      </c>
      <c r="I493" s="30">
        <f>'Billing Mo'!AC493</f>
        <v>25760</v>
      </c>
      <c r="J493" s="163">
        <f t="shared" si="147"/>
        <v>3176616.5885701608</v>
      </c>
      <c r="K493" s="28">
        <f>'Cal Mo'!AE493+'Cal Mo'!AD493+'Billing Mo'!BM493-'Billing Mo'!BU493</f>
        <v>1472003.4837428646</v>
      </c>
      <c r="L493" s="28">
        <f>'Cal Mo'!AF493+'Billing Mo'!BQ493-'Billing Mo'!BY493</f>
        <v>1169244.0561748296</v>
      </c>
      <c r="M493" s="31">
        <f t="shared" si="151"/>
        <v>258757</v>
      </c>
      <c r="N493" s="28">
        <f>'Cal Mo'!AH493</f>
        <v>147080</v>
      </c>
      <c r="O493" s="28">
        <f>'Cal Mo'!AI493</f>
        <v>111677</v>
      </c>
      <c r="P493" s="28">
        <f>'Cal Mo'!AJ493</f>
        <v>1572.4831680986699</v>
      </c>
      <c r="Q493" s="28">
        <f>'Cal Mo'!AK493</f>
        <v>275039.56548436801</v>
      </c>
      <c r="AG493" s="15"/>
      <c r="AH493" s="14"/>
      <c r="AL493" s="25"/>
      <c r="AM493" s="14"/>
      <c r="AQ493" s="25"/>
      <c r="AR493" s="14"/>
      <c r="AV493" s="14"/>
      <c r="AW493" s="14"/>
      <c r="BA493" s="14"/>
      <c r="BB493" s="14"/>
      <c r="BF493" s="15"/>
      <c r="BG493" s="14"/>
      <c r="BK493" s="15"/>
      <c r="BL493" s="14"/>
      <c r="BP493" s="14"/>
      <c r="BQ493" s="14"/>
      <c r="BU493" s="14"/>
      <c r="BV493" s="14"/>
    </row>
    <row r="494" spans="1:79">
      <c r="A494" s="2">
        <f t="shared" si="148"/>
        <v>2031</v>
      </c>
      <c r="B494" s="2">
        <f t="shared" si="149"/>
        <v>12</v>
      </c>
      <c r="C494" s="7">
        <f t="shared" si="159"/>
        <v>958</v>
      </c>
      <c r="D494" s="7">
        <f t="shared" si="159"/>
        <v>5875</v>
      </c>
      <c r="E494" s="7">
        <f t="shared" si="158"/>
        <v>10332</v>
      </c>
      <c r="G494" s="30">
        <f>'Billing Mo'!Y494</f>
        <v>1828253.9954502599</v>
      </c>
      <c r="H494" s="30">
        <f>'Billing Mo'!Z494</f>
        <v>201420</v>
      </c>
      <c r="I494" s="30">
        <f>'Billing Mo'!AC494</f>
        <v>25709</v>
      </c>
      <c r="J494" s="163">
        <f t="shared" si="147"/>
        <v>3443497.0958162392</v>
      </c>
      <c r="K494" s="28">
        <f>'Cal Mo'!AE494+'Cal Mo'!AD494+'Billing Mo'!BM494-'Billing Mo'!BU494</f>
        <v>1750811.3763867011</v>
      </c>
      <c r="L494" s="28">
        <f>'Cal Mo'!AF494+'Billing Mo'!BQ494-'Billing Mo'!BY494</f>
        <v>1183366.4948386836</v>
      </c>
      <c r="M494" s="31">
        <f t="shared" si="151"/>
        <v>242122</v>
      </c>
      <c r="N494" s="28">
        <f>'Cal Mo'!AH494</f>
        <v>133329</v>
      </c>
      <c r="O494" s="28">
        <f>'Cal Mo'!AI494</f>
        <v>108793</v>
      </c>
      <c r="P494" s="28">
        <f>'Cal Mo'!AJ494</f>
        <v>1584.1438132941601</v>
      </c>
      <c r="Q494" s="28">
        <f>'Cal Mo'!AK494</f>
        <v>265613.08077756001</v>
      </c>
      <c r="AG494" s="15"/>
      <c r="AH494" s="14"/>
      <c r="AL494" s="25"/>
      <c r="AM494" s="14"/>
      <c r="AQ494" s="25"/>
      <c r="AR494" s="14"/>
      <c r="AV494" s="14"/>
      <c r="AW494" s="14"/>
      <c r="BA494" s="14"/>
      <c r="BB494" s="14"/>
      <c r="BF494" s="15"/>
      <c r="BG494" s="14"/>
      <c r="BK494" s="15"/>
      <c r="BL494" s="14"/>
      <c r="BP494" s="14"/>
      <c r="BQ494" s="14"/>
      <c r="BU494" s="14"/>
      <c r="BV494" s="14"/>
    </row>
    <row r="495" spans="1:79">
      <c r="A495" s="2">
        <f t="shared" si="148"/>
        <v>2032</v>
      </c>
      <c r="B495" s="2">
        <f t="shared" si="149"/>
        <v>1</v>
      </c>
      <c r="C495" s="7">
        <f t="shared" si="159"/>
        <v>1046</v>
      </c>
      <c r="D495" s="7">
        <f t="shared" si="159"/>
        <v>5877</v>
      </c>
      <c r="E495" s="7">
        <f t="shared" si="158"/>
        <v>10209</v>
      </c>
      <c r="G495" s="30">
        <f>'Billing Mo'!Y495</f>
        <v>1829410.5199500101</v>
      </c>
      <c r="H495" s="30">
        <f>'Billing Mo'!Z495</f>
        <v>201530</v>
      </c>
      <c r="I495" s="30">
        <f>'Billing Mo'!AC495</f>
        <v>25750</v>
      </c>
      <c r="J495" s="163">
        <f t="shared" si="147"/>
        <v>3612880.2144445432</v>
      </c>
      <c r="K495" s="28">
        <f>'Cal Mo'!AE495+'Cal Mo'!AD495+'Billing Mo'!BM495-'Billing Mo'!BU495</f>
        <v>1914170.7980603941</v>
      </c>
      <c r="L495" s="28">
        <f>'Cal Mo'!AF495+'Billing Mo'!BQ495-'Billing Mo'!BY495</f>
        <v>1184405.6038271831</v>
      </c>
      <c r="M495" s="31">
        <f t="shared" si="151"/>
        <v>249862</v>
      </c>
      <c r="N495" s="28">
        <f>'Cal Mo'!AH495</f>
        <v>132420</v>
      </c>
      <c r="O495" s="28">
        <f>'Cal Mo'!AI495</f>
        <v>117442</v>
      </c>
      <c r="P495" s="28">
        <f>'Cal Mo'!AJ495</f>
        <v>1561.41625075821</v>
      </c>
      <c r="Q495" s="28">
        <f>'Cal Mo'!AK495</f>
        <v>262880.39630620799</v>
      </c>
      <c r="AG495" s="15"/>
      <c r="AH495" s="14"/>
      <c r="AL495" s="25"/>
      <c r="AM495" s="14"/>
      <c r="AQ495" s="25"/>
      <c r="AR495" s="14"/>
      <c r="AV495" s="14"/>
      <c r="AW495" s="14"/>
      <c r="BA495" s="14"/>
      <c r="BB495" s="14"/>
      <c r="BF495" s="15"/>
      <c r="BG495" s="14"/>
      <c r="BK495" s="15"/>
      <c r="BL495" s="14"/>
      <c r="BP495" s="14"/>
      <c r="BQ495" s="14"/>
      <c r="BU495" s="14"/>
      <c r="BV495" s="14"/>
    </row>
    <row r="496" spans="1:79">
      <c r="A496" s="2">
        <f t="shared" si="148"/>
        <v>2032</v>
      </c>
      <c r="B496" s="2">
        <f t="shared" si="149"/>
        <v>2</v>
      </c>
      <c r="C496" s="7">
        <f t="shared" si="159"/>
        <v>886</v>
      </c>
      <c r="D496" s="7">
        <f t="shared" si="159"/>
        <v>5505</v>
      </c>
      <c r="E496" s="7">
        <f t="shared" si="158"/>
        <v>10201</v>
      </c>
      <c r="G496" s="30">
        <f>'Billing Mo'!Y496</f>
        <v>1830567.0444497699</v>
      </c>
      <c r="H496" s="30">
        <f>'Billing Mo'!Z496</f>
        <v>201639</v>
      </c>
      <c r="I496" s="30">
        <f>'Billing Mo'!AC496</f>
        <v>25754</v>
      </c>
      <c r="J496" s="163">
        <f t="shared" si="147"/>
        <v>3240982.9196609901</v>
      </c>
      <c r="K496" s="28">
        <f>'Cal Mo'!AE496+'Cal Mo'!AD496+'Billing Mo'!BM496-'Billing Mo'!BU496</f>
        <v>1621746.8269627879</v>
      </c>
      <c r="L496" s="28">
        <f>'Cal Mo'!AF496+'Billing Mo'!BQ496-'Billing Mo'!BY496</f>
        <v>1110018.1032196714</v>
      </c>
      <c r="M496" s="31">
        <f t="shared" si="151"/>
        <v>244936</v>
      </c>
      <c r="N496" s="28">
        <f>'Cal Mo'!AH496</f>
        <v>133955</v>
      </c>
      <c r="O496" s="28">
        <f>'Cal Mo'!AI496</f>
        <v>110981</v>
      </c>
      <c r="P496" s="28">
        <f>'Cal Mo'!AJ496</f>
        <v>1562.6444944516199</v>
      </c>
      <c r="Q496" s="28">
        <f>'Cal Mo'!AK496</f>
        <v>262719.34498407901</v>
      </c>
      <c r="AG496" s="15"/>
      <c r="AH496" s="14"/>
      <c r="AL496" s="25"/>
      <c r="AM496" s="14"/>
      <c r="AQ496" s="25"/>
      <c r="AR496" s="14"/>
      <c r="AV496" s="14"/>
      <c r="AW496" s="14"/>
      <c r="BA496" s="14"/>
      <c r="BB496" s="14"/>
      <c r="BF496" s="15"/>
      <c r="BG496" s="14"/>
      <c r="BK496" s="15"/>
      <c r="BL496" s="14"/>
      <c r="BP496" s="14"/>
      <c r="BQ496" s="14"/>
      <c r="BU496" s="14"/>
      <c r="BV496" s="14"/>
    </row>
    <row r="497" spans="1:74">
      <c r="A497" s="2">
        <f t="shared" si="148"/>
        <v>2032</v>
      </c>
      <c r="B497" s="2">
        <f t="shared" si="149"/>
        <v>3</v>
      </c>
      <c r="C497" s="7">
        <f t="shared" si="159"/>
        <v>862</v>
      </c>
      <c r="D497" s="7">
        <f t="shared" si="159"/>
        <v>6058</v>
      </c>
      <c r="E497" s="7">
        <f t="shared" si="158"/>
        <v>10360</v>
      </c>
      <c r="G497" s="30">
        <f>'Billing Mo'!Y497</f>
        <v>1831723.5689495299</v>
      </c>
      <c r="H497" s="30">
        <f>'Billing Mo'!Z497</f>
        <v>201748</v>
      </c>
      <c r="I497" s="30">
        <f>'Billing Mo'!AC497</f>
        <v>25743</v>
      </c>
      <c r="J497" s="163">
        <f t="shared" si="147"/>
        <v>3334197.4261926734</v>
      </c>
      <c r="K497" s="28">
        <f>'Cal Mo'!AE497+'Cal Mo'!AD497+'Billing Mo'!BM497-'Billing Mo'!BU497</f>
        <v>1579538.2795720734</v>
      </c>
      <c r="L497" s="28">
        <f>'Cal Mo'!AF497+'Billing Mo'!BQ497-'Billing Mo'!BY497</f>
        <v>1222202.5069331862</v>
      </c>
      <c r="M497" s="31">
        <f t="shared" si="151"/>
        <v>264174</v>
      </c>
      <c r="N497" s="28">
        <f>'Cal Mo'!AH497</f>
        <v>135956</v>
      </c>
      <c r="O497" s="28">
        <f>'Cal Mo'!AI497</f>
        <v>128218</v>
      </c>
      <c r="P497" s="28">
        <f>'Cal Mo'!AJ497</f>
        <v>1573.81786374692</v>
      </c>
      <c r="Q497" s="28">
        <f>'Cal Mo'!AK497</f>
        <v>266708.82182366698</v>
      </c>
      <c r="AG497" s="15"/>
      <c r="AH497" s="14"/>
      <c r="AL497" s="25"/>
      <c r="AM497" s="14"/>
      <c r="AQ497" s="25"/>
      <c r="AR497" s="14"/>
      <c r="AV497" s="14"/>
      <c r="AW497" s="14"/>
      <c r="BA497" s="14"/>
      <c r="BB497" s="14"/>
      <c r="BF497" s="15"/>
      <c r="BG497" s="14"/>
      <c r="BK497" s="15"/>
      <c r="BL497" s="14"/>
      <c r="BP497" s="14"/>
      <c r="BQ497" s="14"/>
      <c r="BU497" s="14"/>
      <c r="BV497" s="14"/>
    </row>
    <row r="498" spans="1:74">
      <c r="A498" s="2">
        <f t="shared" si="148"/>
        <v>2032</v>
      </c>
      <c r="B498" s="2">
        <f t="shared" si="149"/>
        <v>4</v>
      </c>
      <c r="C498" s="7">
        <f t="shared" si="159"/>
        <v>884</v>
      </c>
      <c r="D498" s="7">
        <f t="shared" si="159"/>
        <v>6162</v>
      </c>
      <c r="E498" s="7">
        <f t="shared" si="158"/>
        <v>10694</v>
      </c>
      <c r="G498" s="30">
        <f>'Billing Mo'!Y498</f>
        <v>1832880.0934492799</v>
      </c>
      <c r="H498" s="30">
        <f>'Billing Mo'!Z498</f>
        <v>201858</v>
      </c>
      <c r="I498" s="30">
        <f>'Billing Mo'!AC498</f>
        <v>25702</v>
      </c>
      <c r="J498" s="163">
        <f t="shared" si="147"/>
        <v>3402685.9654405257</v>
      </c>
      <c r="K498" s="28">
        <f>'Cal Mo'!AE498+'Cal Mo'!AD498+'Billing Mo'!BM498-'Billing Mo'!BU498</f>
        <v>1619701.0916024884</v>
      </c>
      <c r="L498" s="28">
        <f>'Cal Mo'!AF498+'Billing Mo'!BQ498-'Billing Mo'!BY498</f>
        <v>1243810.8759485646</v>
      </c>
      <c r="M498" s="31">
        <f t="shared" si="151"/>
        <v>262772</v>
      </c>
      <c r="N498" s="28">
        <f>'Cal Mo'!AH498</f>
        <v>143569</v>
      </c>
      <c r="O498" s="28">
        <f>'Cal Mo'!AI498</f>
        <v>119203</v>
      </c>
      <c r="P498" s="28">
        <f>'Cal Mo'!AJ498</f>
        <v>1551.9407671265999</v>
      </c>
      <c r="Q498" s="28">
        <f>'Cal Mo'!AK498</f>
        <v>274850.05712234601</v>
      </c>
      <c r="AG498" s="15"/>
      <c r="AH498" s="14"/>
      <c r="AL498" s="25"/>
      <c r="AM498" s="14"/>
      <c r="AQ498" s="25"/>
      <c r="AR498" s="14"/>
      <c r="AV498" s="14"/>
      <c r="AW498" s="14"/>
      <c r="BA498" s="14"/>
      <c r="BB498" s="14"/>
      <c r="BF498" s="15"/>
      <c r="BG498" s="14"/>
      <c r="BK498" s="15"/>
      <c r="BL498" s="14"/>
      <c r="BP498" s="14"/>
      <c r="BQ498" s="14"/>
      <c r="BU498" s="14"/>
      <c r="BV498" s="14"/>
    </row>
    <row r="499" spans="1:74">
      <c r="A499" s="2">
        <f t="shared" si="148"/>
        <v>2032</v>
      </c>
      <c r="B499" s="2">
        <f t="shared" si="149"/>
        <v>5</v>
      </c>
      <c r="C499" s="7">
        <f t="shared" si="159"/>
        <v>1128</v>
      </c>
      <c r="D499" s="7">
        <f t="shared" si="159"/>
        <v>6965</v>
      </c>
      <c r="E499" s="7">
        <f t="shared" si="158"/>
        <v>11734</v>
      </c>
      <c r="G499" s="30">
        <f>'Billing Mo'!Y499</f>
        <v>1834036.6179490399</v>
      </c>
      <c r="H499" s="30">
        <f>'Billing Mo'!Z499</f>
        <v>201967</v>
      </c>
      <c r="I499" s="30">
        <f>'Billing Mo'!AC499</f>
        <v>25736</v>
      </c>
      <c r="J499" s="163">
        <f t="shared" si="147"/>
        <v>4054626.4661415596</v>
      </c>
      <c r="K499" s="28">
        <f>'Cal Mo'!AE499+'Cal Mo'!AD499+'Billing Mo'!BM499-'Billing Mo'!BU499</f>
        <v>2069593.6568997195</v>
      </c>
      <c r="L499" s="28">
        <f>'Cal Mo'!AF499+'Billing Mo'!BQ499-'Billing Mo'!BY499</f>
        <v>1406742.2159985274</v>
      </c>
      <c r="M499" s="31">
        <f t="shared" si="151"/>
        <v>274759</v>
      </c>
      <c r="N499" s="28">
        <f>'Cal Mo'!AH499</f>
        <v>146935</v>
      </c>
      <c r="O499" s="28">
        <f>'Cal Mo'!AI499</f>
        <v>127824</v>
      </c>
      <c r="P499" s="28">
        <f>'Cal Mo'!AJ499</f>
        <v>1552.0907671266</v>
      </c>
      <c r="Q499" s="28">
        <f>'Cal Mo'!AK499</f>
        <v>301979.50247618603</v>
      </c>
      <c r="AG499" s="15"/>
      <c r="AH499" s="14"/>
      <c r="AL499" s="25"/>
      <c r="AM499" s="14"/>
      <c r="AQ499" s="25"/>
      <c r="AR499" s="14"/>
      <c r="AV499" s="14"/>
      <c r="AW499" s="14"/>
      <c r="BA499" s="14"/>
      <c r="BB499" s="14"/>
      <c r="BF499" s="15"/>
      <c r="BG499" s="14"/>
      <c r="BK499" s="15"/>
      <c r="BL499" s="14"/>
      <c r="BP499" s="14"/>
      <c r="BQ499" s="14"/>
      <c r="BU499" s="14"/>
      <c r="BV499" s="14"/>
    </row>
    <row r="500" spans="1:74">
      <c r="A500" s="2">
        <f t="shared" si="148"/>
        <v>2032</v>
      </c>
      <c r="B500" s="2">
        <f t="shared" si="149"/>
        <v>6</v>
      </c>
      <c r="C500" s="7">
        <f t="shared" si="159"/>
        <v>1226</v>
      </c>
      <c r="D500" s="7">
        <f t="shared" si="159"/>
        <v>7102</v>
      </c>
      <c r="E500" s="7">
        <f t="shared" si="158"/>
        <v>11883</v>
      </c>
      <c r="G500" s="30">
        <f>'Billing Mo'!Y500</f>
        <v>1835193.1424487899</v>
      </c>
      <c r="H500" s="30">
        <f>'Billing Mo'!Z500</f>
        <v>202076</v>
      </c>
      <c r="I500" s="30">
        <f>'Billing Mo'!AC500</f>
        <v>25685</v>
      </c>
      <c r="J500" s="163">
        <f t="shared" si="147"/>
        <v>4260851.0728949998</v>
      </c>
      <c r="K500" s="28">
        <f>'Cal Mo'!AE500+'Cal Mo'!AD500+'Billing Mo'!BM500-'Billing Mo'!BU500</f>
        <v>2250451.2427711561</v>
      </c>
      <c r="L500" s="28">
        <f>'Cal Mo'!AF500+'Billing Mo'!BQ500-'Billing Mo'!BY500</f>
        <v>1435174.6207324369</v>
      </c>
      <c r="M500" s="31">
        <f t="shared" si="151"/>
        <v>268439</v>
      </c>
      <c r="N500" s="28">
        <f>'Cal Mo'!AH500</f>
        <v>153144</v>
      </c>
      <c r="O500" s="28">
        <f>'Cal Mo'!AI500</f>
        <v>115295</v>
      </c>
      <c r="P500" s="28">
        <f>'Cal Mo'!AJ500</f>
        <v>1561.8579446613601</v>
      </c>
      <c r="Q500" s="28">
        <f>'Cal Mo'!AK500</f>
        <v>305224.35144674499</v>
      </c>
      <c r="AG500" s="15"/>
      <c r="AH500" s="14"/>
      <c r="AL500" s="25"/>
      <c r="AM500" s="14"/>
      <c r="AQ500" s="25"/>
      <c r="AR500" s="14"/>
      <c r="AV500" s="14"/>
      <c r="AW500" s="14"/>
      <c r="BA500" s="14"/>
      <c r="BB500" s="14"/>
      <c r="BF500" s="15"/>
      <c r="BG500" s="14"/>
      <c r="BK500" s="15"/>
      <c r="BL500" s="14"/>
      <c r="BP500" s="14"/>
      <c r="BQ500" s="14"/>
      <c r="BU500" s="14"/>
      <c r="BV500" s="14"/>
    </row>
    <row r="501" spans="1:74">
      <c r="A501" s="2">
        <f t="shared" si="148"/>
        <v>2032</v>
      </c>
      <c r="B501" s="2">
        <f t="shared" si="149"/>
        <v>7</v>
      </c>
      <c r="C501" s="7">
        <f t="shared" si="159"/>
        <v>1303</v>
      </c>
      <c r="D501" s="7">
        <f t="shared" si="159"/>
        <v>7450</v>
      </c>
      <c r="E501" s="7">
        <f t="shared" si="158"/>
        <v>11717</v>
      </c>
      <c r="G501" s="30">
        <f>'Billing Mo'!Y501</f>
        <v>1836349.6669485499</v>
      </c>
      <c r="H501" s="30">
        <f>'Billing Mo'!Z501</f>
        <v>202185</v>
      </c>
      <c r="I501" s="30">
        <f>'Billing Mo'!AC501</f>
        <v>25658</v>
      </c>
      <c r="J501" s="163">
        <f t="shared" si="147"/>
        <v>4474551.976360525</v>
      </c>
      <c r="K501" s="28">
        <f>'Cal Mo'!AE501+'Cal Mo'!AD501+'Billing Mo'!BM501-'Billing Mo'!BU501</f>
        <v>2393539.9832048919</v>
      </c>
      <c r="L501" s="28">
        <f>'Cal Mo'!AF501+'Billing Mo'!BQ501-'Billing Mo'!BY501</f>
        <v>1506215.4673436508</v>
      </c>
      <c r="M501" s="31">
        <f t="shared" si="151"/>
        <v>272596</v>
      </c>
      <c r="N501" s="28">
        <f>'Cal Mo'!AH501</f>
        <v>148775</v>
      </c>
      <c r="O501" s="28">
        <f>'Cal Mo'!AI501</f>
        <v>123821</v>
      </c>
      <c r="P501" s="28">
        <f>'Cal Mo'!AJ501</f>
        <v>1564.98640359659</v>
      </c>
      <c r="Q501" s="28">
        <f>'Cal Mo'!AK501</f>
        <v>300635.53940838599</v>
      </c>
      <c r="AG501" s="15"/>
      <c r="AH501" s="14"/>
      <c r="AL501" s="25"/>
      <c r="AM501" s="14"/>
      <c r="AQ501" s="25"/>
      <c r="AR501" s="14"/>
      <c r="AV501" s="14"/>
      <c r="AW501" s="14"/>
      <c r="BA501" s="14"/>
      <c r="BB501" s="14"/>
      <c r="BF501" s="15"/>
      <c r="BG501" s="14"/>
      <c r="BK501" s="15"/>
      <c r="BL501" s="14"/>
      <c r="BP501" s="14"/>
      <c r="BQ501" s="14"/>
      <c r="BU501" s="14"/>
      <c r="BV501" s="14"/>
    </row>
    <row r="502" spans="1:74">
      <c r="A502" s="2">
        <f t="shared" si="148"/>
        <v>2032</v>
      </c>
      <c r="B502" s="2">
        <f t="shared" si="149"/>
        <v>8</v>
      </c>
      <c r="C502" s="7">
        <f t="shared" si="159"/>
        <v>1310</v>
      </c>
      <c r="D502" s="7">
        <f t="shared" si="159"/>
        <v>7470</v>
      </c>
      <c r="E502" s="7">
        <f t="shared" si="158"/>
        <v>12233</v>
      </c>
      <c r="G502" s="30">
        <f>'Billing Mo'!Y502</f>
        <v>1837477.60369515</v>
      </c>
      <c r="H502" s="30">
        <f>'Billing Mo'!Z502</f>
        <v>202293</v>
      </c>
      <c r="I502" s="30">
        <f>'Billing Mo'!AC502</f>
        <v>25714</v>
      </c>
      <c r="J502" s="163">
        <f t="shared" si="147"/>
        <v>4516633.1857580431</v>
      </c>
      <c r="K502" s="28">
        <f>'Cal Mo'!AE502+'Cal Mo'!AD502+'Billing Mo'!BM502-'Billing Mo'!BU502</f>
        <v>2406662.5723896697</v>
      </c>
      <c r="L502" s="28">
        <f>'Cal Mo'!AF502+'Billing Mo'!BQ502-'Billing Mo'!BY502</f>
        <v>1511119.0303171086</v>
      </c>
      <c r="M502" s="31">
        <f t="shared" si="151"/>
        <v>282740</v>
      </c>
      <c r="N502" s="28">
        <f>'Cal Mo'!AH502</f>
        <v>155490</v>
      </c>
      <c r="O502" s="28">
        <f>'Cal Mo'!AI502</f>
        <v>127250</v>
      </c>
      <c r="P502" s="28">
        <f>'Cal Mo'!AJ502</f>
        <v>1553.3199072192899</v>
      </c>
      <c r="Q502" s="28">
        <f>'Cal Mo'!AK502</f>
        <v>314558.26314404502</v>
      </c>
      <c r="AG502" s="15"/>
      <c r="AH502" s="14"/>
      <c r="AL502" s="25"/>
      <c r="AM502" s="14"/>
      <c r="AQ502" s="25"/>
      <c r="AR502" s="14"/>
      <c r="AV502" s="14"/>
      <c r="AW502" s="14"/>
      <c r="BA502" s="14"/>
      <c r="BB502" s="14"/>
      <c r="BF502" s="15"/>
      <c r="BG502" s="14"/>
      <c r="BK502" s="15"/>
      <c r="BL502" s="14"/>
      <c r="BP502" s="14"/>
      <c r="BQ502" s="14"/>
      <c r="BU502" s="14"/>
      <c r="BV502" s="14"/>
    </row>
    <row r="503" spans="1:74">
      <c r="A503" s="2">
        <f t="shared" si="148"/>
        <v>2032</v>
      </c>
      <c r="B503" s="2">
        <f t="shared" si="149"/>
        <v>9</v>
      </c>
      <c r="C503" s="7">
        <f t="shared" si="159"/>
        <v>1203</v>
      </c>
      <c r="D503" s="7">
        <f t="shared" si="159"/>
        <v>7063</v>
      </c>
      <c r="E503" s="7">
        <f t="shared" si="158"/>
        <v>12301</v>
      </c>
      <c r="G503" s="30">
        <f>'Billing Mo'!Y503</f>
        <v>1838605.5404417501</v>
      </c>
      <c r="H503" s="30">
        <f>'Billing Mo'!Z503</f>
        <v>202399</v>
      </c>
      <c r="I503" s="30">
        <f>'Billing Mo'!AC503</f>
        <v>25721</v>
      </c>
      <c r="J503" s="163">
        <f t="shared" si="147"/>
        <v>4229208.5653838869</v>
      </c>
      <c r="K503" s="28">
        <f>'Cal Mo'!AE503+'Cal Mo'!AD503+'Billing Mo'!BM503-'Billing Mo'!BU503</f>
        <v>2212125.2210234692</v>
      </c>
      <c r="L503" s="28">
        <f>'Cal Mo'!AF503+'Billing Mo'!BQ503-'Billing Mo'!BY503</f>
        <v>1429482.7001353179</v>
      </c>
      <c r="M503" s="31">
        <f t="shared" si="151"/>
        <v>269651</v>
      </c>
      <c r="N503" s="28">
        <f>'Cal Mo'!AH503</f>
        <v>151420</v>
      </c>
      <c r="O503" s="28">
        <f>'Cal Mo'!AI503</f>
        <v>118231</v>
      </c>
      <c r="P503" s="28">
        <f>'Cal Mo'!AJ503</f>
        <v>1551.8754627748499</v>
      </c>
      <c r="Q503" s="28">
        <f>'Cal Mo'!AK503</f>
        <v>316397.76876232499</v>
      </c>
      <c r="AG503" s="15"/>
      <c r="AH503" s="14"/>
      <c r="AL503" s="25"/>
      <c r="AM503" s="14"/>
      <c r="AQ503" s="25"/>
      <c r="AR503" s="14"/>
      <c r="AV503" s="14"/>
      <c r="AW503" s="14"/>
      <c r="BA503" s="14"/>
      <c r="BB503" s="14"/>
      <c r="BF503" s="15"/>
      <c r="BG503" s="14"/>
      <c r="BK503" s="15"/>
      <c r="BL503" s="14"/>
      <c r="BP503" s="14"/>
      <c r="BQ503" s="14"/>
      <c r="BU503" s="14"/>
      <c r="BV503" s="14"/>
    </row>
    <row r="504" spans="1:74">
      <c r="A504" s="2">
        <f t="shared" si="148"/>
        <v>2032</v>
      </c>
      <c r="B504" s="2">
        <f t="shared" si="149"/>
        <v>10</v>
      </c>
      <c r="C504" s="7">
        <f t="shared" si="159"/>
        <v>1028</v>
      </c>
      <c r="D504" s="7">
        <f t="shared" si="159"/>
        <v>6728</v>
      </c>
      <c r="E504" s="7">
        <f t="shared" si="158"/>
        <v>11538</v>
      </c>
      <c r="G504" s="30">
        <f>'Billing Mo'!Y504</f>
        <v>1839733.4771883499</v>
      </c>
      <c r="H504" s="30">
        <f>'Billing Mo'!Z504</f>
        <v>202505</v>
      </c>
      <c r="I504" s="30">
        <f>'Billing Mo'!AC504</f>
        <v>25745</v>
      </c>
      <c r="J504" s="163">
        <f t="shared" ref="J504:J567" si="160">SUM(K504:M504,P504:Q504)</f>
        <v>3823060.62326319</v>
      </c>
      <c r="K504" s="28">
        <f>'Cal Mo'!AE504+'Cal Mo'!AD504+'Billing Mo'!BM504-'Billing Mo'!BU504</f>
        <v>1891175.382580057</v>
      </c>
      <c r="L504" s="28">
        <f>'Cal Mo'!AF504+'Billing Mo'!BQ504-'Billing Mo'!BY504</f>
        <v>1362512.600166946</v>
      </c>
      <c r="M504" s="31">
        <f t="shared" si="151"/>
        <v>270775</v>
      </c>
      <c r="N504" s="28">
        <f>'Cal Mo'!AH504</f>
        <v>143927</v>
      </c>
      <c r="O504" s="28">
        <f>'Cal Mo'!AI504</f>
        <v>126848</v>
      </c>
      <c r="P504" s="28">
        <f>'Cal Mo'!AJ504</f>
        <v>1549.70879610818</v>
      </c>
      <c r="Q504" s="28">
        <f>'Cal Mo'!AK504</f>
        <v>297047.93172007898</v>
      </c>
      <c r="AG504" s="15"/>
      <c r="AH504" s="14"/>
      <c r="AL504" s="25"/>
      <c r="AM504" s="14"/>
      <c r="AQ504" s="25"/>
      <c r="AR504" s="14"/>
      <c r="AV504" s="14"/>
      <c r="AW504" s="14"/>
      <c r="BA504" s="14"/>
      <c r="BB504" s="14"/>
      <c r="BF504" s="15"/>
      <c r="BG504" s="14"/>
      <c r="BK504" s="15"/>
      <c r="BL504" s="14"/>
      <c r="BP504" s="14"/>
      <c r="BQ504" s="14"/>
      <c r="BU504" s="14"/>
      <c r="BV504" s="14"/>
    </row>
    <row r="505" spans="1:74">
      <c r="A505" s="2">
        <f t="shared" si="148"/>
        <v>2032</v>
      </c>
      <c r="B505" s="2">
        <f t="shared" si="149"/>
        <v>11</v>
      </c>
      <c r="C505" s="7">
        <f t="shared" si="159"/>
        <v>806</v>
      </c>
      <c r="D505" s="7">
        <f t="shared" si="159"/>
        <v>5869</v>
      </c>
      <c r="E505" s="7">
        <f t="shared" si="158"/>
        <v>10741</v>
      </c>
      <c r="G505" s="30">
        <f>'Billing Mo'!Y505</f>
        <v>1840861.41393496</v>
      </c>
      <c r="H505" s="30">
        <f>'Billing Mo'!Z505</f>
        <v>202611</v>
      </c>
      <c r="I505" s="30">
        <f>'Billing Mo'!AC505</f>
        <v>25780</v>
      </c>
      <c r="J505" s="163">
        <f t="shared" si="160"/>
        <v>3208406.7333470024</v>
      </c>
      <c r="K505" s="28">
        <f>'Cal Mo'!AE505+'Cal Mo'!AD505+'Billing Mo'!BM505-'Billing Mo'!BU505</f>
        <v>1484486.9219134238</v>
      </c>
      <c r="L505" s="28">
        <f>'Cal Mo'!AF505+'Billing Mo'!BQ505-'Billing Mo'!BY505</f>
        <v>1189121.134459534</v>
      </c>
      <c r="M505" s="31">
        <f t="shared" si="151"/>
        <v>256349</v>
      </c>
      <c r="N505" s="28">
        <f>'Cal Mo'!AH505</f>
        <v>147080</v>
      </c>
      <c r="O505" s="28">
        <f>'Cal Mo'!AI505</f>
        <v>109269</v>
      </c>
      <c r="P505" s="28">
        <f>'Cal Mo'!AJ505</f>
        <v>1546.37478161739</v>
      </c>
      <c r="Q505" s="28">
        <f>'Cal Mo'!AK505</f>
        <v>276903.30219242699</v>
      </c>
      <c r="AG505" s="15"/>
      <c r="AH505" s="14"/>
      <c r="AL505" s="25"/>
      <c r="AM505" s="14"/>
      <c r="AQ505" s="25"/>
      <c r="AR505" s="14"/>
      <c r="AV505" s="14"/>
      <c r="AW505" s="14"/>
      <c r="BA505" s="14"/>
      <c r="BB505" s="14"/>
      <c r="BF505" s="15"/>
      <c r="BG505" s="14"/>
      <c r="BK505" s="15"/>
      <c r="BL505" s="14"/>
      <c r="BP505" s="14"/>
      <c r="BQ505" s="14"/>
      <c r="BU505" s="14"/>
      <c r="BV505" s="14"/>
    </row>
    <row r="506" spans="1:74">
      <c r="A506" s="2">
        <f t="shared" si="148"/>
        <v>2032</v>
      </c>
      <c r="B506" s="2">
        <f t="shared" si="149"/>
        <v>12</v>
      </c>
      <c r="C506" s="7">
        <f t="shared" si="159"/>
        <v>958</v>
      </c>
      <c r="D506" s="7">
        <f t="shared" si="159"/>
        <v>5937</v>
      </c>
      <c r="E506" s="7">
        <f t="shared" si="158"/>
        <v>10395</v>
      </c>
      <c r="G506" s="30">
        <f>'Billing Mo'!Y506</f>
        <v>1841989.3506815601</v>
      </c>
      <c r="H506" s="30">
        <f>'Billing Mo'!Z506</f>
        <v>202716</v>
      </c>
      <c r="I506" s="30">
        <f>'Billing Mo'!AC506</f>
        <v>25729</v>
      </c>
      <c r="J506" s="163">
        <f t="shared" si="160"/>
        <v>3476642.9464694159</v>
      </c>
      <c r="K506" s="28">
        <f>'Cal Mo'!AE506+'Cal Mo'!AD506+'Billing Mo'!BM506-'Billing Mo'!BU506</f>
        <v>1764457.6646495084</v>
      </c>
      <c r="L506" s="28">
        <f>'Cal Mo'!AF506+'Billing Mo'!BQ506-'Billing Mo'!BY506</f>
        <v>1203431.8860918726</v>
      </c>
      <c r="M506" s="31">
        <f t="shared" si="151"/>
        <v>239733</v>
      </c>
      <c r="N506" s="28">
        <f>'Cal Mo'!AH506</f>
        <v>133329</v>
      </c>
      <c r="O506" s="28">
        <f>'Cal Mo'!AI506</f>
        <v>106404</v>
      </c>
      <c r="P506" s="28">
        <f>'Cal Mo'!AJ506</f>
        <v>1558.0354268128799</v>
      </c>
      <c r="Q506" s="28">
        <f>'Cal Mo'!AK506</f>
        <v>267462.36030122201</v>
      </c>
      <c r="AG506" s="15"/>
      <c r="AH506" s="14"/>
      <c r="AL506" s="25"/>
      <c r="AM506" s="14"/>
      <c r="AQ506" s="25"/>
      <c r="AR506" s="14"/>
      <c r="AV506" s="14"/>
      <c r="AW506" s="14"/>
      <c r="BA506" s="14"/>
      <c r="BB506" s="14"/>
      <c r="BF506" s="15"/>
      <c r="BG506" s="14"/>
      <c r="BK506" s="15"/>
      <c r="BL506" s="14"/>
      <c r="BP506" s="14"/>
      <c r="BQ506" s="14"/>
      <c r="BU506" s="14"/>
      <c r="BV506" s="14"/>
    </row>
    <row r="507" spans="1:74">
      <c r="A507" s="2">
        <f t="shared" si="148"/>
        <v>2033</v>
      </c>
      <c r="B507" s="2">
        <f t="shared" si="149"/>
        <v>1</v>
      </c>
      <c r="C507" s="7">
        <f t="shared" si="159"/>
        <v>1046</v>
      </c>
      <c r="D507" s="7">
        <f t="shared" si="159"/>
        <v>5938</v>
      </c>
      <c r="E507" s="7">
        <f t="shared" si="158"/>
        <v>10273</v>
      </c>
      <c r="G507" s="30">
        <f>'Billing Mo'!Y507</f>
        <v>1843117.28742816</v>
      </c>
      <c r="H507" s="30">
        <f>'Billing Mo'!Z507</f>
        <v>202821</v>
      </c>
      <c r="I507" s="30">
        <f>'Billing Mo'!AC507</f>
        <v>25770</v>
      </c>
      <c r="J507" s="163">
        <f t="shared" si="160"/>
        <v>3646439.8699826244</v>
      </c>
      <c r="K507" s="28">
        <f>'Cal Mo'!AE507+'Cal Mo'!AD507+'Billing Mo'!BM507-'Billing Mo'!BU507</f>
        <v>1928353.4172778483</v>
      </c>
      <c r="L507" s="28">
        <f>'Cal Mo'!AF507+'Billing Mo'!BQ507-'Billing Mo'!BY507</f>
        <v>1204329.2217120719</v>
      </c>
      <c r="M507" s="31">
        <f t="shared" si="151"/>
        <v>247492</v>
      </c>
      <c r="N507" s="28">
        <f>'Cal Mo'!AH507</f>
        <v>132420</v>
      </c>
      <c r="O507" s="28">
        <f>'Cal Mo'!AI507</f>
        <v>115072</v>
      </c>
      <c r="P507" s="28">
        <f>'Cal Mo'!AJ507</f>
        <v>1535.3078642769301</v>
      </c>
      <c r="Q507" s="28">
        <f>'Cal Mo'!AK507</f>
        <v>264729.92312842701</v>
      </c>
      <c r="AG507" s="15"/>
      <c r="AH507" s="14"/>
      <c r="AL507" s="25"/>
      <c r="AM507" s="14"/>
      <c r="AQ507" s="25"/>
      <c r="AR507" s="14"/>
      <c r="AV507" s="14"/>
      <c r="AW507" s="14"/>
      <c r="BA507" s="14"/>
      <c r="BB507" s="14"/>
      <c r="BF507" s="15"/>
      <c r="BG507" s="14"/>
      <c r="BK507" s="15"/>
      <c r="BL507" s="14"/>
      <c r="BP507" s="14"/>
      <c r="BQ507" s="14"/>
      <c r="BU507" s="14"/>
      <c r="BV507" s="14"/>
    </row>
    <row r="508" spans="1:74">
      <c r="A508" s="2">
        <f t="shared" si="148"/>
        <v>2033</v>
      </c>
      <c r="B508" s="2">
        <f t="shared" si="149"/>
        <v>2</v>
      </c>
      <c r="C508" s="7">
        <f t="shared" si="159"/>
        <v>858</v>
      </c>
      <c r="D508" s="7">
        <f t="shared" si="159"/>
        <v>5375</v>
      </c>
      <c r="E508" s="7">
        <f t="shared" si="158"/>
        <v>10259</v>
      </c>
      <c r="G508" s="30">
        <f>'Billing Mo'!Y508</f>
        <v>1844245.22417476</v>
      </c>
      <c r="H508" s="30">
        <f>'Billing Mo'!Z508</f>
        <v>202927</v>
      </c>
      <c r="I508" s="30">
        <f>'Billing Mo'!AC508</f>
        <v>25774</v>
      </c>
      <c r="J508" s="163">
        <f t="shared" si="160"/>
        <v>3172986.8112202203</v>
      </c>
      <c r="K508" s="28">
        <f>'Cal Mo'!AE508+'Cal Mo'!AD508+'Billing Mo'!BM508-'Billing Mo'!BU508</f>
        <v>1582601.4194385088</v>
      </c>
      <c r="L508" s="28">
        <f>'Cal Mo'!AF508+'Billing Mo'!BQ508-'Billing Mo'!BY508</f>
        <v>1090661.2517720209</v>
      </c>
      <c r="M508" s="31">
        <f t="shared" si="151"/>
        <v>233768</v>
      </c>
      <c r="N508" s="28">
        <f>'Cal Mo'!AH508</f>
        <v>133955</v>
      </c>
      <c r="O508" s="28">
        <f>'Cal Mo'!AI508</f>
        <v>99813</v>
      </c>
      <c r="P508" s="28">
        <f>'Cal Mo'!AJ508</f>
        <v>1536.53610797033</v>
      </c>
      <c r="Q508" s="28">
        <f>'Cal Mo'!AK508</f>
        <v>264419.60390172002</v>
      </c>
      <c r="AG508" s="15"/>
      <c r="AH508" s="14"/>
      <c r="AL508" s="25"/>
      <c r="AM508" s="14"/>
      <c r="AQ508" s="25"/>
      <c r="AR508" s="14"/>
      <c r="AV508" s="14"/>
      <c r="AW508" s="14"/>
      <c r="BA508" s="14"/>
      <c r="BB508" s="14"/>
      <c r="BF508" s="15"/>
      <c r="BG508" s="14"/>
      <c r="BK508" s="15"/>
      <c r="BL508" s="14"/>
      <c r="BP508" s="14"/>
      <c r="BQ508" s="14"/>
      <c r="BU508" s="14"/>
      <c r="BV508" s="14"/>
    </row>
    <row r="509" spans="1:74">
      <c r="A509" s="2">
        <f t="shared" si="148"/>
        <v>2033</v>
      </c>
      <c r="B509" s="2">
        <f t="shared" si="149"/>
        <v>3</v>
      </c>
      <c r="C509" s="7">
        <f t="shared" si="159"/>
        <v>863</v>
      </c>
      <c r="D509" s="7">
        <f t="shared" si="159"/>
        <v>6119</v>
      </c>
      <c r="E509" s="7">
        <f t="shared" si="158"/>
        <v>10423</v>
      </c>
      <c r="G509" s="30">
        <f>'Billing Mo'!Y509</f>
        <v>1845373.1609213599</v>
      </c>
      <c r="H509" s="30">
        <f>'Billing Mo'!Z509</f>
        <v>203032</v>
      </c>
      <c r="I509" s="30">
        <f>'Billing Mo'!AC509</f>
        <v>25763</v>
      </c>
      <c r="J509" s="163">
        <f t="shared" si="160"/>
        <v>3366740.7355531878</v>
      </c>
      <c r="K509" s="28">
        <f>'Cal Mo'!AE509+'Cal Mo'!AD509+'Billing Mo'!BM509-'Billing Mo'!BU509</f>
        <v>1592415.5725105815</v>
      </c>
      <c r="L509" s="28">
        <f>'Cal Mo'!AF509+'Billing Mo'!BQ509-'Billing Mo'!BY509</f>
        <v>1242412.1686572214</v>
      </c>
      <c r="M509" s="31">
        <f t="shared" si="151"/>
        <v>261828</v>
      </c>
      <c r="N509" s="28">
        <f>'Cal Mo'!AH509</f>
        <v>135956</v>
      </c>
      <c r="O509" s="28">
        <f>'Cal Mo'!AI509</f>
        <v>125872</v>
      </c>
      <c r="P509" s="28">
        <f>'Cal Mo'!AJ509</f>
        <v>1547.7094772656401</v>
      </c>
      <c r="Q509" s="28">
        <f>'Cal Mo'!AK509</f>
        <v>268537.28490811901</v>
      </c>
      <c r="AG509" s="15"/>
      <c r="AH509" s="14"/>
      <c r="AL509" s="25"/>
      <c r="AM509" s="14"/>
      <c r="AQ509" s="25"/>
      <c r="AR509" s="14"/>
      <c r="AV509" s="14"/>
      <c r="AW509" s="14"/>
      <c r="BA509" s="14"/>
      <c r="BB509" s="14"/>
      <c r="BF509" s="15"/>
      <c r="BG509" s="14"/>
      <c r="BK509" s="15"/>
      <c r="BL509" s="14"/>
      <c r="BP509" s="14"/>
      <c r="BQ509" s="14"/>
      <c r="BU509" s="14"/>
      <c r="BV509" s="14"/>
    </row>
    <row r="510" spans="1:74">
      <c r="A510" s="2">
        <f t="shared" si="148"/>
        <v>2033</v>
      </c>
      <c r="B510" s="2">
        <f t="shared" si="149"/>
        <v>4</v>
      </c>
      <c r="C510" s="7">
        <f t="shared" si="159"/>
        <v>885</v>
      </c>
      <c r="D510" s="7">
        <f t="shared" si="159"/>
        <v>6223</v>
      </c>
      <c r="E510" s="7">
        <f t="shared" si="158"/>
        <v>10757</v>
      </c>
      <c r="G510" s="30">
        <f>'Billing Mo'!Y510</f>
        <v>1846501.09766796</v>
      </c>
      <c r="H510" s="30">
        <f>'Billing Mo'!Z510</f>
        <v>203137</v>
      </c>
      <c r="I510" s="30">
        <f>'Billing Mo'!AC510</f>
        <v>25721</v>
      </c>
      <c r="J510" s="163">
        <f t="shared" si="160"/>
        <v>3436001.8851632541</v>
      </c>
      <c r="K510" s="28">
        <f>'Cal Mo'!AE510+'Cal Mo'!AD510+'Billing Mo'!BM510-'Billing Mo'!BU510</f>
        <v>1633336.0583020297</v>
      </c>
      <c r="L510" s="28">
        <f>'Cal Mo'!AF510+'Billing Mo'!BQ510-'Billing Mo'!BY510</f>
        <v>1264032.1577459788</v>
      </c>
      <c r="M510" s="31">
        <f t="shared" si="151"/>
        <v>260429</v>
      </c>
      <c r="N510" s="28">
        <f>'Cal Mo'!AH510</f>
        <v>143569</v>
      </c>
      <c r="O510" s="28">
        <f>'Cal Mo'!AI510</f>
        <v>116860</v>
      </c>
      <c r="P510" s="28">
        <f>'Cal Mo'!AJ510</f>
        <v>1525.83238064532</v>
      </c>
      <c r="Q510" s="28">
        <f>'Cal Mo'!AK510</f>
        <v>276678.83673460002</v>
      </c>
      <c r="AG510" s="15"/>
      <c r="AH510" s="14"/>
      <c r="AL510" s="25"/>
      <c r="AM510" s="14"/>
      <c r="AQ510" s="25"/>
      <c r="AR510" s="14"/>
      <c r="AV510" s="14"/>
      <c r="AW510" s="14"/>
      <c r="BA510" s="14"/>
      <c r="BB510" s="14"/>
      <c r="BF510" s="15"/>
      <c r="BG510" s="14"/>
      <c r="BK510" s="15"/>
      <c r="BL510" s="14"/>
      <c r="BP510" s="14"/>
      <c r="BQ510" s="14"/>
      <c r="BU510" s="14"/>
      <c r="BV510" s="14"/>
    </row>
    <row r="511" spans="1:74">
      <c r="A511" s="2">
        <f t="shared" si="148"/>
        <v>2033</v>
      </c>
      <c r="B511" s="2">
        <f t="shared" si="149"/>
        <v>5</v>
      </c>
      <c r="C511" s="7">
        <f t="shared" si="159"/>
        <v>1130</v>
      </c>
      <c r="D511" s="7">
        <f t="shared" si="159"/>
        <v>7031</v>
      </c>
      <c r="E511" s="7">
        <f t="shared" si="158"/>
        <v>11796</v>
      </c>
      <c r="G511" s="30">
        <f>'Billing Mo'!Y511</f>
        <v>1847629.0344145601</v>
      </c>
      <c r="H511" s="30">
        <f>'Billing Mo'!Z511</f>
        <v>203242</v>
      </c>
      <c r="I511" s="30">
        <f>'Billing Mo'!AC511</f>
        <v>25755</v>
      </c>
      <c r="J511" s="163">
        <f t="shared" si="160"/>
        <v>4094057.0751973954</v>
      </c>
      <c r="K511" s="28">
        <f>'Cal Mo'!AE511+'Cal Mo'!AD511+'Billing Mo'!BM511-'Billing Mo'!BU511</f>
        <v>2087320.9728051478</v>
      </c>
      <c r="L511" s="28">
        <f>'Cal Mo'!AF511+'Billing Mo'!BQ511-'Billing Mo'!BY511</f>
        <v>1428983.8247143282</v>
      </c>
      <c r="M511" s="31">
        <f t="shared" si="151"/>
        <v>272419</v>
      </c>
      <c r="N511" s="28">
        <f>'Cal Mo'!AH511</f>
        <v>146935</v>
      </c>
      <c r="O511" s="28">
        <f>'Cal Mo'!AI511</f>
        <v>125484</v>
      </c>
      <c r="P511" s="28">
        <f>'Cal Mo'!AJ511</f>
        <v>1525.9823806453201</v>
      </c>
      <c r="Q511" s="28">
        <f>'Cal Mo'!AK511</f>
        <v>303807.29529727402</v>
      </c>
      <c r="AG511" s="15"/>
      <c r="AH511" s="14"/>
      <c r="AL511" s="25"/>
      <c r="AM511" s="14"/>
      <c r="AQ511" s="25"/>
      <c r="AR511" s="14"/>
      <c r="AV511" s="14"/>
      <c r="AW511" s="14"/>
      <c r="BA511" s="14"/>
      <c r="BB511" s="14"/>
      <c r="BF511" s="15"/>
      <c r="BG511" s="14"/>
      <c r="BK511" s="15"/>
      <c r="BL511" s="14"/>
      <c r="BP511" s="14"/>
      <c r="BQ511" s="14"/>
      <c r="BU511" s="14"/>
      <c r="BV511" s="14"/>
    </row>
    <row r="512" spans="1:74">
      <c r="A512" s="2">
        <f t="shared" si="148"/>
        <v>2033</v>
      </c>
      <c r="B512" s="2">
        <f t="shared" si="149"/>
        <v>6</v>
      </c>
      <c r="C512" s="7">
        <f t="shared" si="159"/>
        <v>1228</v>
      </c>
      <c r="D512" s="7">
        <f t="shared" si="159"/>
        <v>7168</v>
      </c>
      <c r="E512" s="7">
        <f t="shared" si="158"/>
        <v>11945</v>
      </c>
      <c r="G512" s="30">
        <f>'Billing Mo'!Y512</f>
        <v>1848756.9711611699</v>
      </c>
      <c r="H512" s="30">
        <f>'Billing Mo'!Z512</f>
        <v>203347</v>
      </c>
      <c r="I512" s="30">
        <f>'Billing Mo'!AC512</f>
        <v>25704</v>
      </c>
      <c r="J512" s="163">
        <f t="shared" si="160"/>
        <v>4302148.3603435326</v>
      </c>
      <c r="K512" s="28">
        <f>'Cal Mo'!AE512+'Cal Mo'!AD512+'Billing Mo'!BM512-'Billing Mo'!BU512</f>
        <v>2269946.4087964576</v>
      </c>
      <c r="L512" s="28">
        <f>'Cal Mo'!AF512+'Billing Mo'!BQ512-'Billing Mo'!BY512</f>
        <v>1457519.5840569651</v>
      </c>
      <c r="M512" s="31">
        <f t="shared" si="151"/>
        <v>266101</v>
      </c>
      <c r="N512" s="28">
        <f>'Cal Mo'!AH512</f>
        <v>153144</v>
      </c>
      <c r="O512" s="28">
        <f>'Cal Mo'!AI512</f>
        <v>112957</v>
      </c>
      <c r="P512" s="28">
        <f>'Cal Mo'!AJ512</f>
        <v>1535.7495581800799</v>
      </c>
      <c r="Q512" s="28">
        <f>'Cal Mo'!AK512</f>
        <v>307045.61793193</v>
      </c>
      <c r="AG512" s="15"/>
      <c r="AH512" s="14"/>
      <c r="AL512" s="25"/>
      <c r="AM512" s="14"/>
      <c r="AQ512" s="25"/>
      <c r="AR512" s="14"/>
      <c r="AV512" s="14"/>
      <c r="AW512" s="14"/>
      <c r="BA512" s="14"/>
      <c r="BB512" s="14"/>
      <c r="BF512" s="15"/>
      <c r="BG512" s="14"/>
      <c r="BK512" s="15"/>
      <c r="BL512" s="14"/>
      <c r="BP512" s="14"/>
      <c r="BQ512" s="14"/>
      <c r="BU512" s="14"/>
      <c r="BV512" s="14"/>
    </row>
    <row r="513" spans="1:74">
      <c r="A513" s="2">
        <f t="shared" si="148"/>
        <v>2033</v>
      </c>
      <c r="B513" s="2">
        <f t="shared" si="149"/>
        <v>7</v>
      </c>
      <c r="C513" s="7">
        <f t="shared" si="159"/>
        <v>1305</v>
      </c>
      <c r="D513" s="7">
        <f t="shared" si="159"/>
        <v>7517</v>
      </c>
      <c r="E513" s="7">
        <f t="shared" si="158"/>
        <v>11779</v>
      </c>
      <c r="G513" s="30">
        <f>'Billing Mo'!Y513</f>
        <v>1849884.90790777</v>
      </c>
      <c r="H513" s="30">
        <f>'Billing Mo'!Z513</f>
        <v>203453</v>
      </c>
      <c r="I513" s="30">
        <f>'Billing Mo'!AC513</f>
        <v>25676</v>
      </c>
      <c r="J513" s="163">
        <f t="shared" si="160"/>
        <v>4517901.5773537084</v>
      </c>
      <c r="K513" s="28">
        <f>'Cal Mo'!AE513+'Cal Mo'!AD513+'Billing Mo'!BM513-'Billing Mo'!BU513</f>
        <v>2414225.8464192217</v>
      </c>
      <c r="L513" s="28">
        <f>'Cal Mo'!AF513+'Billing Mo'!BQ513-'Billing Mo'!BY513</f>
        <v>1529429.9019080868</v>
      </c>
      <c r="M513" s="31">
        <f t="shared" si="151"/>
        <v>270261</v>
      </c>
      <c r="N513" s="28">
        <f>'Cal Mo'!AH513</f>
        <v>148775</v>
      </c>
      <c r="O513" s="28">
        <f>'Cal Mo'!AI513</f>
        <v>121486</v>
      </c>
      <c r="P513" s="28">
        <f>'Cal Mo'!AJ513</f>
        <v>1538.8780171153101</v>
      </c>
      <c r="Q513" s="28">
        <f>'Cal Mo'!AK513</f>
        <v>302445.951009285</v>
      </c>
      <c r="AG513" s="15"/>
      <c r="AH513" s="14"/>
      <c r="AL513" s="25"/>
      <c r="AM513" s="14"/>
      <c r="AQ513" s="25"/>
      <c r="AR513" s="14"/>
      <c r="AV513" s="14"/>
      <c r="AW513" s="14"/>
      <c r="BA513" s="14"/>
      <c r="BB513" s="14"/>
      <c r="BF513" s="15"/>
      <c r="BG513" s="14"/>
      <c r="BK513" s="15"/>
      <c r="BL513" s="14"/>
      <c r="BP513" s="14"/>
      <c r="BQ513" s="14"/>
      <c r="BU513" s="14"/>
      <c r="BV513" s="14"/>
    </row>
    <row r="514" spans="1:74">
      <c r="A514" s="2">
        <f t="shared" si="148"/>
        <v>2033</v>
      </c>
      <c r="B514" s="2">
        <f t="shared" si="149"/>
        <v>8</v>
      </c>
      <c r="C514" s="7">
        <f t="shared" si="159"/>
        <v>1311</v>
      </c>
      <c r="D514" s="7">
        <f t="shared" si="159"/>
        <v>7537</v>
      </c>
      <c r="E514" s="7">
        <f t="shared" si="158"/>
        <v>12294</v>
      </c>
      <c r="G514" s="30">
        <f>'Billing Mo'!Y514</f>
        <v>1850984.9514885701</v>
      </c>
      <c r="H514" s="30">
        <f>'Billing Mo'!Z514</f>
        <v>203556</v>
      </c>
      <c r="I514" s="30">
        <f>'Billing Mo'!AC514</f>
        <v>25732</v>
      </c>
      <c r="J514" s="163">
        <f t="shared" si="160"/>
        <v>4560007.4385086019</v>
      </c>
      <c r="K514" s="28">
        <f>'Cal Mo'!AE514+'Cal Mo'!AD514+'Billing Mo'!BM514-'Billing Mo'!BU514</f>
        <v>2427417.8265440762</v>
      </c>
      <c r="L514" s="28">
        <f>'Cal Mo'!AF514+'Billing Mo'!BQ514-'Billing Mo'!BY514</f>
        <v>1534298.9892303741</v>
      </c>
      <c r="M514" s="31">
        <f t="shared" si="151"/>
        <v>280407</v>
      </c>
      <c r="N514" s="28">
        <f>'Cal Mo'!AH514</f>
        <v>155490</v>
      </c>
      <c r="O514" s="28">
        <f>'Cal Mo'!AI514</f>
        <v>124917</v>
      </c>
      <c r="P514" s="28">
        <f>'Cal Mo'!AJ514</f>
        <v>1527.21152073801</v>
      </c>
      <c r="Q514" s="28">
        <f>'Cal Mo'!AK514</f>
        <v>316356.41121341399</v>
      </c>
      <c r="AG514" s="15"/>
      <c r="AH514" s="14"/>
      <c r="AL514" s="25"/>
      <c r="AM514" s="14"/>
      <c r="AQ514" s="25"/>
      <c r="AR514" s="14"/>
      <c r="AV514" s="14"/>
      <c r="AW514" s="14"/>
      <c r="BA514" s="14"/>
      <c r="BB514" s="14"/>
      <c r="BF514" s="15"/>
      <c r="BG514" s="14"/>
      <c r="BK514" s="15"/>
      <c r="BL514" s="14"/>
      <c r="BP514" s="14"/>
      <c r="BQ514" s="14"/>
      <c r="BU514" s="14"/>
      <c r="BV514" s="14"/>
    </row>
    <row r="515" spans="1:74">
      <c r="A515" s="2">
        <f t="shared" si="148"/>
        <v>2033</v>
      </c>
      <c r="B515" s="2">
        <f t="shared" si="149"/>
        <v>9</v>
      </c>
      <c r="C515" s="7">
        <f t="shared" si="159"/>
        <v>1205</v>
      </c>
      <c r="D515" s="7">
        <f t="shared" si="159"/>
        <v>7127</v>
      </c>
      <c r="E515" s="7">
        <f t="shared" si="158"/>
        <v>12362</v>
      </c>
      <c r="G515" s="30">
        <f>'Billing Mo'!Y515</f>
        <v>1852084.9950693699</v>
      </c>
      <c r="H515" s="30">
        <f>'Billing Mo'!Z515</f>
        <v>203659</v>
      </c>
      <c r="I515" s="30">
        <f>'Billing Mo'!AC515</f>
        <v>25740</v>
      </c>
      <c r="J515" s="163">
        <f t="shared" si="160"/>
        <v>4269602.8867364023</v>
      </c>
      <c r="K515" s="28">
        <f>'Cal Mo'!AE515+'Cal Mo'!AD515+'Billing Mo'!BM515-'Billing Mo'!BU515</f>
        <v>2231091.8469929104</v>
      </c>
      <c r="L515" s="28">
        <f>'Cal Mo'!AF515+'Billing Mo'!BQ515-'Billing Mo'!BY515</f>
        <v>1451467.9886122465</v>
      </c>
      <c r="M515" s="31">
        <f t="shared" si="151"/>
        <v>267332</v>
      </c>
      <c r="N515" s="28">
        <f>'Cal Mo'!AH515</f>
        <v>151420</v>
      </c>
      <c r="O515" s="28">
        <f>'Cal Mo'!AI515</f>
        <v>115912</v>
      </c>
      <c r="P515" s="28">
        <f>'Cal Mo'!AJ515</f>
        <v>1525.76707629357</v>
      </c>
      <c r="Q515" s="28">
        <f>'Cal Mo'!AK515</f>
        <v>318185.28405495198</v>
      </c>
      <c r="AG515" s="15"/>
      <c r="AH515" s="14"/>
      <c r="AL515" s="25"/>
      <c r="AM515" s="14"/>
      <c r="AQ515" s="25"/>
      <c r="AR515" s="14"/>
      <c r="AV515" s="14"/>
      <c r="AW515" s="14"/>
      <c r="BA515" s="14"/>
      <c r="BB515" s="14"/>
      <c r="BF515" s="15"/>
      <c r="BG515" s="14"/>
      <c r="BK515" s="15"/>
      <c r="BL515" s="14"/>
      <c r="BP515" s="14"/>
      <c r="BQ515" s="14"/>
      <c r="BU515" s="14"/>
      <c r="BV515" s="14"/>
    </row>
    <row r="516" spans="1:74">
      <c r="A516" s="2">
        <f t="shared" si="148"/>
        <v>2033</v>
      </c>
      <c r="B516" s="2">
        <f t="shared" si="149"/>
        <v>10</v>
      </c>
      <c r="C516" s="7">
        <f t="shared" si="159"/>
        <v>1029</v>
      </c>
      <c r="D516" s="7">
        <f t="shared" si="159"/>
        <v>6791</v>
      </c>
      <c r="E516" s="7">
        <f t="shared" si="158"/>
        <v>11599</v>
      </c>
      <c r="G516" s="30">
        <f>'Billing Mo'!Y516</f>
        <v>1853185.03865016</v>
      </c>
      <c r="H516" s="30">
        <f>'Billing Mo'!Z516</f>
        <v>203761</v>
      </c>
      <c r="I516" s="30">
        <f>'Billing Mo'!AC516</f>
        <v>25763</v>
      </c>
      <c r="J516" s="163">
        <f t="shared" si="160"/>
        <v>3859747.7626660196</v>
      </c>
      <c r="K516" s="28">
        <f>'Cal Mo'!AE516+'Cal Mo'!AD516+'Billing Mo'!BM516-'Billing Mo'!BU516</f>
        <v>1907119.266282937</v>
      </c>
      <c r="L516" s="28">
        <f>'Cal Mo'!AF516+'Billing Mo'!BQ516-'Billing Mo'!BY516</f>
        <v>1383805.3865144835</v>
      </c>
      <c r="M516" s="31">
        <f t="shared" si="151"/>
        <v>268472</v>
      </c>
      <c r="N516" s="28">
        <f>'Cal Mo'!AH516</f>
        <v>143927</v>
      </c>
      <c r="O516" s="28">
        <f>'Cal Mo'!AI516</f>
        <v>124545</v>
      </c>
      <c r="P516" s="28">
        <f>'Cal Mo'!AJ516</f>
        <v>1523.6004096269</v>
      </c>
      <c r="Q516" s="28">
        <f>'Cal Mo'!AK516</f>
        <v>298827.50945897202</v>
      </c>
      <c r="AG516" s="15"/>
      <c r="AH516" s="14"/>
      <c r="AL516" s="25"/>
      <c r="AM516" s="14"/>
      <c r="AQ516" s="25"/>
      <c r="AR516" s="14"/>
      <c r="AV516" s="14"/>
      <c r="AW516" s="14"/>
      <c r="BA516" s="14"/>
      <c r="BB516" s="14"/>
      <c r="BF516" s="15"/>
      <c r="BG516" s="14"/>
      <c r="BK516" s="15"/>
      <c r="BL516" s="14"/>
      <c r="BP516" s="14"/>
      <c r="BQ516" s="14"/>
      <c r="BU516" s="14"/>
      <c r="BV516" s="14"/>
    </row>
    <row r="517" spans="1:74">
      <c r="A517" s="2">
        <f t="shared" si="148"/>
        <v>2033</v>
      </c>
      <c r="B517" s="2">
        <f t="shared" si="149"/>
        <v>11</v>
      </c>
      <c r="C517" s="7">
        <f t="shared" si="159"/>
        <v>807</v>
      </c>
      <c r="D517" s="7">
        <f t="shared" si="159"/>
        <v>5926</v>
      </c>
      <c r="E517" s="7">
        <f t="shared" si="158"/>
        <v>10802</v>
      </c>
      <c r="G517" s="30">
        <f>'Billing Mo'!Y517</f>
        <v>1854285.08223096</v>
      </c>
      <c r="H517" s="30">
        <f>'Billing Mo'!Z517</f>
        <v>203862</v>
      </c>
      <c r="I517" s="30">
        <f>'Billing Mo'!AC517</f>
        <v>25798</v>
      </c>
      <c r="J517" s="163">
        <f t="shared" si="160"/>
        <v>3238841.611555337</v>
      </c>
      <c r="K517" s="28">
        <f>'Cal Mo'!AE517+'Cal Mo'!AD517+'Billing Mo'!BM517-'Billing Mo'!BU517</f>
        <v>1496417.1943533295</v>
      </c>
      <c r="L517" s="28">
        <f>'Cal Mo'!AF517+'Billing Mo'!BQ517-'Billing Mo'!BY517</f>
        <v>1208164.7557422405</v>
      </c>
      <c r="M517" s="31">
        <f t="shared" si="151"/>
        <v>254061</v>
      </c>
      <c r="N517" s="28">
        <f>'Cal Mo'!AH517</f>
        <v>147080</v>
      </c>
      <c r="O517" s="28">
        <f>'Cal Mo'!AI517</f>
        <v>106981</v>
      </c>
      <c r="P517" s="28">
        <f>'Cal Mo'!AJ517</f>
        <v>1520.2663951361101</v>
      </c>
      <c r="Q517" s="28">
        <f>'Cal Mo'!AK517</f>
        <v>278678.39506463101</v>
      </c>
      <c r="AG517" s="15"/>
      <c r="AH517" s="14"/>
      <c r="AL517" s="25"/>
      <c r="AM517" s="14"/>
      <c r="AQ517" s="25"/>
      <c r="AR517" s="14"/>
      <c r="AV517" s="14"/>
      <c r="AW517" s="14"/>
      <c r="BA517" s="14"/>
      <c r="BB517" s="14"/>
      <c r="BF517" s="15"/>
      <c r="BG517" s="14"/>
      <c r="BK517" s="15"/>
      <c r="BL517" s="14"/>
      <c r="BP517" s="14"/>
      <c r="BQ517" s="14"/>
      <c r="BU517" s="14"/>
      <c r="BV517" s="14"/>
    </row>
    <row r="518" spans="1:74">
      <c r="A518" s="2">
        <f t="shared" si="148"/>
        <v>2033</v>
      </c>
      <c r="B518" s="2">
        <f t="shared" si="149"/>
        <v>12</v>
      </c>
      <c r="C518" s="7">
        <f t="shared" si="159"/>
        <v>958</v>
      </c>
      <c r="D518" s="7">
        <f t="shared" si="159"/>
        <v>5994</v>
      </c>
      <c r="E518" s="7">
        <f t="shared" si="158"/>
        <v>10457</v>
      </c>
      <c r="G518" s="30">
        <f>'Billing Mo'!Y518</f>
        <v>1855385.1258117601</v>
      </c>
      <c r="H518" s="30">
        <f>'Billing Mo'!Z518</f>
        <v>203964</v>
      </c>
      <c r="I518" s="30">
        <f>'Billing Mo'!AC518</f>
        <v>25747</v>
      </c>
      <c r="J518" s="163">
        <f t="shared" si="160"/>
        <v>3508293.90738833</v>
      </c>
      <c r="K518" s="28">
        <f>'Cal Mo'!AE518+'Cal Mo'!AD518+'Billing Mo'!BM518-'Billing Mo'!BU518</f>
        <v>1777446.6672622599</v>
      </c>
      <c r="L518" s="28">
        <f>'Cal Mo'!AF518+'Billing Mo'!BQ518-'Billing Mo'!BY518</f>
        <v>1222638.4317355033</v>
      </c>
      <c r="M518" s="31">
        <f t="shared" si="151"/>
        <v>237440</v>
      </c>
      <c r="N518" s="28">
        <f>'Cal Mo'!AH518</f>
        <v>133329</v>
      </c>
      <c r="O518" s="28">
        <f>'Cal Mo'!AI518</f>
        <v>104111</v>
      </c>
      <c r="P518" s="28">
        <f>'Cal Mo'!AJ518</f>
        <v>1531.92704033159</v>
      </c>
      <c r="Q518" s="28">
        <f>'Cal Mo'!AK518</f>
        <v>269236.88135023502</v>
      </c>
      <c r="AG518" s="15"/>
      <c r="AH518" s="14"/>
      <c r="AL518" s="25"/>
      <c r="AM518" s="14"/>
      <c r="AQ518" s="25"/>
      <c r="AR518" s="14"/>
      <c r="AV518" s="14"/>
      <c r="AW518" s="14"/>
      <c r="BA518" s="14"/>
      <c r="BB518" s="14"/>
      <c r="BF518" s="15"/>
      <c r="BG518" s="14"/>
      <c r="BK518" s="15"/>
      <c r="BL518" s="14"/>
      <c r="BP518" s="14"/>
      <c r="BQ518" s="14"/>
      <c r="BU518" s="14"/>
      <c r="BV518" s="14"/>
    </row>
    <row r="519" spans="1:74">
      <c r="A519" s="2">
        <f t="shared" si="148"/>
        <v>2034</v>
      </c>
      <c r="B519" s="2">
        <f t="shared" si="149"/>
        <v>1</v>
      </c>
      <c r="C519" s="7">
        <f t="shared" si="159"/>
        <v>1046</v>
      </c>
      <c r="D519" s="7">
        <f t="shared" si="159"/>
        <v>5993</v>
      </c>
      <c r="E519" s="7">
        <f t="shared" si="158"/>
        <v>10335</v>
      </c>
      <c r="G519" s="30">
        <f>'Billing Mo'!Y519</f>
        <v>1856485.1693925599</v>
      </c>
      <c r="H519" s="30">
        <f>'Billing Mo'!Z519</f>
        <v>204065</v>
      </c>
      <c r="I519" s="30">
        <f>'Billing Mo'!AC519</f>
        <v>25788</v>
      </c>
      <c r="J519" s="163">
        <f t="shared" si="160"/>
        <v>3677934.6003353605</v>
      </c>
      <c r="K519" s="28">
        <f>'Cal Mo'!AE519+'Cal Mo'!AD519+'Billing Mo'!BM519-'Billing Mo'!BU519</f>
        <v>1941777.853961162</v>
      </c>
      <c r="L519" s="28">
        <f>'Cal Mo'!AF519+'Billing Mo'!BQ519-'Billing Mo'!BY519</f>
        <v>1222932.8393179711</v>
      </c>
      <c r="M519" s="31">
        <f t="shared" si="151"/>
        <v>245194</v>
      </c>
      <c r="N519" s="28">
        <f>'Cal Mo'!AH519</f>
        <v>132420</v>
      </c>
      <c r="O519" s="28">
        <f>'Cal Mo'!AI519</f>
        <v>112774</v>
      </c>
      <c r="P519" s="28">
        <f>'Cal Mo'!AJ519</f>
        <v>1509.19947779565</v>
      </c>
      <c r="Q519" s="28">
        <f>'Cal Mo'!AK519</f>
        <v>266520.70757843199</v>
      </c>
      <c r="AG519" s="15"/>
      <c r="AH519" s="14"/>
      <c r="AL519" s="25"/>
      <c r="AM519" s="14"/>
      <c r="AQ519" s="25"/>
      <c r="AR519" s="14"/>
      <c r="AV519" s="14"/>
      <c r="AW519" s="14"/>
      <c r="BA519" s="14"/>
      <c r="BB519" s="14"/>
      <c r="BF519" s="15"/>
      <c r="BG519" s="14"/>
      <c r="BK519" s="15"/>
      <c r="BL519" s="14"/>
      <c r="BP519" s="14"/>
      <c r="BQ519" s="14"/>
      <c r="BU519" s="14"/>
      <c r="BV519" s="14"/>
    </row>
    <row r="520" spans="1:74">
      <c r="A520" s="2">
        <f t="shared" si="148"/>
        <v>2034</v>
      </c>
      <c r="B520" s="2">
        <f t="shared" si="149"/>
        <v>2</v>
      </c>
      <c r="C520" s="7">
        <f t="shared" si="159"/>
        <v>858</v>
      </c>
      <c r="D520" s="7">
        <f t="shared" si="159"/>
        <v>5425</v>
      </c>
      <c r="E520" s="7">
        <f t="shared" si="158"/>
        <v>10322</v>
      </c>
      <c r="G520" s="30">
        <f>'Billing Mo'!Y520</f>
        <v>1857585.21297336</v>
      </c>
      <c r="H520" s="30">
        <f>'Billing Mo'!Z520</f>
        <v>204167</v>
      </c>
      <c r="I520" s="30">
        <f>'Billing Mo'!AC520</f>
        <v>25791</v>
      </c>
      <c r="J520" s="163">
        <f t="shared" si="160"/>
        <v>3200851.4423117139</v>
      </c>
      <c r="K520" s="28">
        <f>'Cal Mo'!AE520+'Cal Mo'!AD520+'Billing Mo'!BM520-'Billing Mo'!BU520</f>
        <v>1594084.495230278</v>
      </c>
      <c r="L520" s="28">
        <f>'Cal Mo'!AF520+'Billing Mo'!BQ520-'Billing Mo'!BY520</f>
        <v>1107580.2294179006</v>
      </c>
      <c r="M520" s="31">
        <f t="shared" si="151"/>
        <v>231465</v>
      </c>
      <c r="N520" s="28">
        <f>'Cal Mo'!AH520</f>
        <v>133955</v>
      </c>
      <c r="O520" s="28">
        <f>'Cal Mo'!AI520</f>
        <v>97510</v>
      </c>
      <c r="P520" s="28">
        <f>'Cal Mo'!AJ520</f>
        <v>1510.4277214890501</v>
      </c>
      <c r="Q520" s="28">
        <f>'Cal Mo'!AK520</f>
        <v>266211.28994204599</v>
      </c>
      <c r="AG520" s="15"/>
      <c r="AH520" s="14"/>
      <c r="AL520" s="25"/>
      <c r="AM520" s="14"/>
      <c r="AQ520" s="25"/>
      <c r="AR520" s="14"/>
      <c r="AV520" s="14"/>
      <c r="AW520" s="14"/>
      <c r="BA520" s="14"/>
      <c r="BB520" s="14"/>
      <c r="BF520" s="15"/>
      <c r="BG520" s="14"/>
      <c r="BK520" s="15"/>
      <c r="BL520" s="14"/>
      <c r="BP520" s="14"/>
      <c r="BQ520" s="14"/>
      <c r="BU520" s="14"/>
      <c r="BV520" s="14"/>
    </row>
    <row r="521" spans="1:74">
      <c r="A521" s="2">
        <f t="shared" si="148"/>
        <v>2034</v>
      </c>
      <c r="B521" s="2">
        <f t="shared" si="149"/>
        <v>3</v>
      </c>
      <c r="C521" s="7">
        <f t="shared" si="159"/>
        <v>863</v>
      </c>
      <c r="D521" s="7">
        <f t="shared" si="159"/>
        <v>6175</v>
      </c>
      <c r="E521" s="7">
        <f t="shared" si="158"/>
        <v>10486</v>
      </c>
      <c r="G521" s="30">
        <f>'Billing Mo'!Y521</f>
        <v>1858685.25655416</v>
      </c>
      <c r="H521" s="30">
        <f>'Billing Mo'!Z521</f>
        <v>204268</v>
      </c>
      <c r="I521" s="30">
        <f>'Billing Mo'!AC521</f>
        <v>25780</v>
      </c>
      <c r="J521" s="163">
        <f t="shared" si="160"/>
        <v>3397465.7494466929</v>
      </c>
      <c r="K521" s="28">
        <f>'Cal Mo'!AE521+'Cal Mo'!AD521+'Billing Mo'!BM521-'Billing Mo'!BU521</f>
        <v>1604647.3191479279</v>
      </c>
      <c r="L521" s="28">
        <f>'Cal Mo'!AF521+'Billing Mo'!BQ521-'Billing Mo'!BY521</f>
        <v>1261444.8267483725</v>
      </c>
      <c r="M521" s="31">
        <f t="shared" si="151"/>
        <v>259521</v>
      </c>
      <c r="N521" s="28">
        <f>'Cal Mo'!AH521</f>
        <v>135956</v>
      </c>
      <c r="O521" s="28">
        <f>'Cal Mo'!AI521</f>
        <v>123565</v>
      </c>
      <c r="P521" s="28">
        <f>'Cal Mo'!AJ521</f>
        <v>1521.6010907843599</v>
      </c>
      <c r="Q521" s="28">
        <f>'Cal Mo'!AK521</f>
        <v>270331.00245960802</v>
      </c>
      <c r="AG521" s="15"/>
      <c r="AH521" s="14"/>
      <c r="AL521" s="25"/>
      <c r="AM521" s="14"/>
      <c r="AQ521" s="25"/>
      <c r="AR521" s="14"/>
      <c r="AV521" s="14"/>
      <c r="AW521" s="14"/>
      <c r="BA521" s="14"/>
      <c r="BB521" s="14"/>
      <c r="BF521" s="15"/>
      <c r="BG521" s="14"/>
      <c r="BK521" s="15"/>
      <c r="BL521" s="14"/>
      <c r="BP521" s="14"/>
      <c r="BQ521" s="14"/>
      <c r="BU521" s="14"/>
      <c r="BV521" s="14"/>
    </row>
    <row r="522" spans="1:74">
      <c r="A522" s="2">
        <f t="shared" si="148"/>
        <v>2034</v>
      </c>
      <c r="B522" s="2">
        <f t="shared" si="149"/>
        <v>4</v>
      </c>
      <c r="C522" s="7">
        <f t="shared" si="159"/>
        <v>885</v>
      </c>
      <c r="D522" s="7">
        <f t="shared" si="159"/>
        <v>6279</v>
      </c>
      <c r="E522" s="7">
        <f t="shared" si="158"/>
        <v>10819</v>
      </c>
      <c r="G522" s="30">
        <f>'Billing Mo'!Y522</f>
        <v>1859785.3001349601</v>
      </c>
      <c r="H522" s="30">
        <f>'Billing Mo'!Z522</f>
        <v>204369</v>
      </c>
      <c r="I522" s="30">
        <f>'Billing Mo'!AC522</f>
        <v>25739</v>
      </c>
      <c r="J522" s="163">
        <f t="shared" si="160"/>
        <v>3467576.6147119924</v>
      </c>
      <c r="K522" s="28">
        <f>'Cal Mo'!AE522+'Cal Mo'!AD522+'Billing Mo'!BM522-'Billing Mo'!BU522</f>
        <v>1646323.8305027753</v>
      </c>
      <c r="L522" s="28">
        <f>'Cal Mo'!AF522+'Billing Mo'!BQ522-'Billing Mo'!BY522</f>
        <v>1283162.0213507831</v>
      </c>
      <c r="M522" s="31">
        <f t="shared" si="151"/>
        <v>258118</v>
      </c>
      <c r="N522" s="28">
        <f>'Cal Mo'!AH522</f>
        <v>143569</v>
      </c>
      <c r="O522" s="28">
        <f>'Cal Mo'!AI522</f>
        <v>114549</v>
      </c>
      <c r="P522" s="28">
        <f>'Cal Mo'!AJ522</f>
        <v>1499.7239941640401</v>
      </c>
      <c r="Q522" s="28">
        <f>'Cal Mo'!AK522</f>
        <v>278473.03886427003</v>
      </c>
      <c r="AG522" s="15"/>
      <c r="AH522" s="14"/>
      <c r="AL522" s="25"/>
      <c r="AM522" s="14"/>
      <c r="AQ522" s="25"/>
      <c r="AR522" s="14"/>
      <c r="AV522" s="14"/>
      <c r="AW522" s="14"/>
      <c r="BA522" s="14"/>
      <c r="BB522" s="14"/>
      <c r="BF522" s="15"/>
      <c r="BG522" s="14"/>
      <c r="BK522" s="15"/>
      <c r="BL522" s="14"/>
      <c r="BP522" s="14"/>
      <c r="BQ522" s="14"/>
      <c r="BU522" s="14"/>
      <c r="BV522" s="14"/>
    </row>
    <row r="523" spans="1:74">
      <c r="A523" s="2">
        <f t="shared" si="148"/>
        <v>2034</v>
      </c>
      <c r="B523" s="2">
        <f t="shared" si="149"/>
        <v>5</v>
      </c>
      <c r="C523" s="7">
        <f t="shared" si="159"/>
        <v>1131</v>
      </c>
      <c r="D523" s="7">
        <f t="shared" si="159"/>
        <v>7092</v>
      </c>
      <c r="E523" s="7">
        <f t="shared" si="158"/>
        <v>11858</v>
      </c>
      <c r="G523" s="30">
        <f>'Billing Mo'!Y523</f>
        <v>1860885.3437157599</v>
      </c>
      <c r="H523" s="30">
        <f>'Billing Mo'!Z523</f>
        <v>204470</v>
      </c>
      <c r="I523" s="30">
        <f>'Billing Mo'!AC523</f>
        <v>25772</v>
      </c>
      <c r="J523" s="163">
        <f t="shared" si="160"/>
        <v>4131554.2298508515</v>
      </c>
      <c r="K523" s="28">
        <f>'Cal Mo'!AE523+'Cal Mo'!AD523+'Billing Mo'!BM523-'Billing Mo'!BU523</f>
        <v>2104263.9322767481</v>
      </c>
      <c r="L523" s="28">
        <f>'Cal Mo'!AF523+'Billing Mo'!BQ523-'Billing Mo'!BY523</f>
        <v>1450089.6572772111</v>
      </c>
      <c r="M523" s="31">
        <f t="shared" si="151"/>
        <v>270104</v>
      </c>
      <c r="N523" s="28">
        <f>'Cal Mo'!AH523</f>
        <v>146935</v>
      </c>
      <c r="O523" s="28">
        <f>'Cal Mo'!AI523</f>
        <v>123169</v>
      </c>
      <c r="P523" s="28">
        <f>'Cal Mo'!AJ523</f>
        <v>1499.8739941640399</v>
      </c>
      <c r="Q523" s="28">
        <f>'Cal Mo'!AK523</f>
        <v>305596.76630272798</v>
      </c>
      <c r="AG523" s="15"/>
      <c r="AH523" s="14"/>
      <c r="AL523" s="25"/>
      <c r="AM523" s="14"/>
      <c r="AQ523" s="25"/>
      <c r="AR523" s="14"/>
      <c r="AV523" s="14"/>
      <c r="AW523" s="14"/>
      <c r="BA523" s="14"/>
      <c r="BB523" s="14"/>
      <c r="BF523" s="15"/>
      <c r="BG523" s="14"/>
      <c r="BK523" s="15"/>
      <c r="BL523" s="14"/>
      <c r="BP523" s="14"/>
      <c r="BQ523" s="14"/>
      <c r="BU523" s="14"/>
      <c r="BV523" s="14"/>
    </row>
    <row r="524" spans="1:74">
      <c r="A524" s="2">
        <f t="shared" ref="A524:A587" si="161">A512+1</f>
        <v>2034</v>
      </c>
      <c r="B524" s="2">
        <f t="shared" ref="B524:B587" si="162">B512</f>
        <v>6</v>
      </c>
      <c r="C524" s="7">
        <f t="shared" si="159"/>
        <v>1229</v>
      </c>
      <c r="D524" s="7">
        <f t="shared" si="159"/>
        <v>7228</v>
      </c>
      <c r="E524" s="7">
        <f t="shared" si="158"/>
        <v>12007</v>
      </c>
      <c r="G524" s="30">
        <f>'Billing Mo'!Y524</f>
        <v>1861985.38729656</v>
      </c>
      <c r="H524" s="30">
        <f>'Billing Mo'!Z524</f>
        <v>204572</v>
      </c>
      <c r="I524" s="30">
        <f>'Billing Mo'!AC524</f>
        <v>25721</v>
      </c>
      <c r="J524" s="163">
        <f t="shared" si="160"/>
        <v>4341432.0103207733</v>
      </c>
      <c r="K524" s="28">
        <f>'Cal Mo'!AE524+'Cal Mo'!AD524+'Billing Mo'!BM524-'Billing Mo'!BU524</f>
        <v>2288610.0372725222</v>
      </c>
      <c r="L524" s="28">
        <f>'Cal Mo'!AF524+'Billing Mo'!BQ524-'Billing Mo'!BY524</f>
        <v>1478706.0616849437</v>
      </c>
      <c r="M524" s="31">
        <f t="shared" si="151"/>
        <v>263783</v>
      </c>
      <c r="N524" s="28">
        <f>'Cal Mo'!AH524</f>
        <v>153144</v>
      </c>
      <c r="O524" s="28">
        <f>'Cal Mo'!AI524</f>
        <v>110639</v>
      </c>
      <c r="P524" s="28">
        <f>'Cal Mo'!AJ524</f>
        <v>1509.6411716988</v>
      </c>
      <c r="Q524" s="28">
        <f>'Cal Mo'!AK524</f>
        <v>308823.270191608</v>
      </c>
      <c r="AG524" s="15"/>
      <c r="AH524" s="14"/>
      <c r="AL524" s="25"/>
      <c r="AM524" s="14"/>
      <c r="AQ524" s="25"/>
      <c r="AR524" s="14"/>
      <c r="AV524" s="14"/>
      <c r="AW524" s="14"/>
      <c r="BA524" s="14"/>
      <c r="BB524" s="14"/>
      <c r="BF524" s="15"/>
      <c r="BG524" s="14"/>
      <c r="BK524" s="15"/>
      <c r="BL524" s="14"/>
      <c r="BP524" s="14"/>
      <c r="BQ524" s="14"/>
      <c r="BU524" s="14"/>
      <c r="BV524" s="14"/>
    </row>
    <row r="525" spans="1:74">
      <c r="A525" s="2">
        <f t="shared" si="161"/>
        <v>2034</v>
      </c>
      <c r="B525" s="2">
        <f t="shared" si="162"/>
        <v>7</v>
      </c>
      <c r="C525" s="7">
        <f t="shared" si="159"/>
        <v>1306</v>
      </c>
      <c r="D525" s="7">
        <f t="shared" si="159"/>
        <v>7580</v>
      </c>
      <c r="E525" s="7">
        <f t="shared" si="158"/>
        <v>11840</v>
      </c>
      <c r="G525" s="30">
        <f>'Billing Mo'!Y525</f>
        <v>1863085.43087736</v>
      </c>
      <c r="H525" s="30">
        <f>'Billing Mo'!Z525</f>
        <v>204673</v>
      </c>
      <c r="I525" s="30">
        <f>'Billing Mo'!AC525</f>
        <v>25693</v>
      </c>
      <c r="J525" s="163">
        <f t="shared" si="160"/>
        <v>4559095.9488377329</v>
      </c>
      <c r="K525" s="28">
        <f>'Cal Mo'!AE525+'Cal Mo'!AD525+'Billing Mo'!BM525-'Billing Mo'!BU525</f>
        <v>2434049.3898993102</v>
      </c>
      <c r="L525" s="28">
        <f>'Cal Mo'!AF525+'Billing Mo'!BQ525-'Billing Mo'!BY525</f>
        <v>1551387.0528927101</v>
      </c>
      <c r="M525" s="31">
        <f t="shared" si="151"/>
        <v>267939</v>
      </c>
      <c r="N525" s="28">
        <f>'Cal Mo'!AH525</f>
        <v>148775</v>
      </c>
      <c r="O525" s="28">
        <f>'Cal Mo'!AI525</f>
        <v>119164</v>
      </c>
      <c r="P525" s="28">
        <f>'Cal Mo'!AJ525</f>
        <v>1512.7696306340299</v>
      </c>
      <c r="Q525" s="28">
        <f>'Cal Mo'!AK525</f>
        <v>304207.73641507799</v>
      </c>
      <c r="AG525" s="15"/>
      <c r="AH525" s="14"/>
      <c r="AL525" s="25"/>
      <c r="AM525" s="14"/>
      <c r="AQ525" s="25"/>
      <c r="AR525" s="14"/>
      <c r="AV525" s="14"/>
      <c r="AW525" s="14"/>
      <c r="BA525" s="14"/>
      <c r="BB525" s="14"/>
      <c r="BF525" s="15"/>
      <c r="BG525" s="14"/>
      <c r="BK525" s="15"/>
      <c r="BL525" s="14"/>
      <c r="BP525" s="14"/>
      <c r="BQ525" s="14"/>
      <c r="BU525" s="14"/>
      <c r="BV525" s="14"/>
    </row>
    <row r="526" spans="1:74">
      <c r="A526" s="2">
        <f t="shared" si="161"/>
        <v>2034</v>
      </c>
      <c r="B526" s="2">
        <f t="shared" si="162"/>
        <v>8</v>
      </c>
      <c r="C526" s="7">
        <f t="shared" si="159"/>
        <v>1313</v>
      </c>
      <c r="D526" s="7">
        <f t="shared" si="159"/>
        <v>7600</v>
      </c>
      <c r="E526" s="7">
        <f t="shared" si="158"/>
        <v>12354</v>
      </c>
      <c r="G526" s="30">
        <f>'Billing Mo'!Y526</f>
        <v>1864158.27587971</v>
      </c>
      <c r="H526" s="30">
        <f>'Billing Mo'!Z526</f>
        <v>204773</v>
      </c>
      <c r="I526" s="30">
        <f>'Billing Mo'!AC526</f>
        <v>25749</v>
      </c>
      <c r="J526" s="163">
        <f t="shared" si="160"/>
        <v>4601184.7461492037</v>
      </c>
      <c r="K526" s="28">
        <f>'Cal Mo'!AE526+'Cal Mo'!AD526+'Billing Mo'!BM526-'Billing Mo'!BU526</f>
        <v>2447316.9358685222</v>
      </c>
      <c r="L526" s="28">
        <f>'Cal Mo'!AF526+'Billing Mo'!BQ526-'Billing Mo'!BY526</f>
        <v>1556180.8646519829</v>
      </c>
      <c r="M526" s="31">
        <f t="shared" si="151"/>
        <v>278083</v>
      </c>
      <c r="N526" s="28">
        <f>'Cal Mo'!AH526</f>
        <v>155490</v>
      </c>
      <c r="O526" s="28">
        <f>'Cal Mo'!AI526</f>
        <v>122593</v>
      </c>
      <c r="P526" s="28">
        <f>'Cal Mo'!AJ526</f>
        <v>1501.1031342567301</v>
      </c>
      <c r="Q526" s="28">
        <f>'Cal Mo'!AK526</f>
        <v>318102.84249444201</v>
      </c>
      <c r="AG526" s="15"/>
      <c r="AH526" s="14"/>
      <c r="AL526" s="25"/>
      <c r="AM526" s="14"/>
      <c r="AQ526" s="25"/>
      <c r="AR526" s="14"/>
      <c r="AV526" s="14"/>
      <c r="AW526" s="14"/>
      <c r="BA526" s="14"/>
      <c r="BB526" s="14"/>
      <c r="BF526" s="15"/>
      <c r="BG526" s="14"/>
      <c r="BK526" s="15"/>
      <c r="BL526" s="14"/>
      <c r="BP526" s="14"/>
      <c r="BQ526" s="14"/>
      <c r="BU526" s="14"/>
      <c r="BV526" s="14"/>
    </row>
    <row r="527" spans="1:74">
      <c r="A527" s="2">
        <f t="shared" si="161"/>
        <v>2034</v>
      </c>
      <c r="B527" s="2">
        <f t="shared" si="162"/>
        <v>9</v>
      </c>
      <c r="C527" s="7">
        <f t="shared" si="159"/>
        <v>1206</v>
      </c>
      <c r="D527" s="7">
        <f t="shared" si="159"/>
        <v>7186</v>
      </c>
      <c r="E527" s="7">
        <f t="shared" si="158"/>
        <v>12421</v>
      </c>
      <c r="G527" s="30">
        <f>'Billing Mo'!Y527</f>
        <v>1865231.1208820599</v>
      </c>
      <c r="H527" s="30">
        <f>'Billing Mo'!Z527</f>
        <v>204871</v>
      </c>
      <c r="I527" s="30">
        <f>'Billing Mo'!AC527</f>
        <v>25756</v>
      </c>
      <c r="J527" s="163">
        <f t="shared" si="160"/>
        <v>4307924.3720920533</v>
      </c>
      <c r="K527" s="28">
        <f>'Cal Mo'!AE527+'Cal Mo'!AD527+'Billing Mo'!BM527-'Billing Mo'!BU527</f>
        <v>2249272.3377308818</v>
      </c>
      <c r="L527" s="28">
        <f>'Cal Mo'!AF527+'Billing Mo'!BQ527-'Billing Mo'!BY527</f>
        <v>1472226.8730679313</v>
      </c>
      <c r="M527" s="31">
        <f t="shared" si="151"/>
        <v>265004</v>
      </c>
      <c r="N527" s="28">
        <f>'Cal Mo'!AH527</f>
        <v>151420</v>
      </c>
      <c r="O527" s="28">
        <f>'Cal Mo'!AI527</f>
        <v>113584</v>
      </c>
      <c r="P527" s="28">
        <f>'Cal Mo'!AJ527</f>
        <v>1499.65868981228</v>
      </c>
      <c r="Q527" s="28">
        <f>'Cal Mo'!AK527</f>
        <v>319921.50260342797</v>
      </c>
      <c r="AG527" s="15"/>
      <c r="AH527" s="14"/>
      <c r="AL527" s="25"/>
      <c r="AM527" s="14"/>
      <c r="AQ527" s="25"/>
      <c r="AR527" s="14"/>
      <c r="AV527" s="14"/>
      <c r="AW527" s="14"/>
      <c r="BA527" s="14"/>
      <c r="BB527" s="14"/>
      <c r="BF527" s="15"/>
      <c r="BG527" s="14"/>
      <c r="BK527" s="15"/>
      <c r="BL527" s="14"/>
      <c r="BP527" s="14"/>
      <c r="BQ527" s="14"/>
      <c r="BU527" s="14"/>
      <c r="BV527" s="14"/>
    </row>
    <row r="528" spans="1:74">
      <c r="A528" s="2">
        <f t="shared" si="161"/>
        <v>2034</v>
      </c>
      <c r="B528" s="2">
        <f t="shared" si="162"/>
        <v>10</v>
      </c>
      <c r="C528" s="7">
        <f t="shared" si="159"/>
        <v>1030</v>
      </c>
      <c r="D528" s="7">
        <f t="shared" si="159"/>
        <v>6850</v>
      </c>
      <c r="E528" s="7">
        <f t="shared" si="158"/>
        <v>11659</v>
      </c>
      <c r="G528" s="30">
        <f>'Billing Mo'!Y528</f>
        <v>1866303.9658844101</v>
      </c>
      <c r="H528" s="30">
        <f>'Billing Mo'!Z528</f>
        <v>204969</v>
      </c>
      <c r="I528" s="30">
        <f>'Billing Mo'!AC528</f>
        <v>25779</v>
      </c>
      <c r="J528" s="163">
        <f t="shared" si="160"/>
        <v>3894575.1214691596</v>
      </c>
      <c r="K528" s="28">
        <f>'Cal Mo'!AE528+'Cal Mo'!AD528+'Billing Mo'!BM528-'Billing Mo'!BU528</f>
        <v>1922376.7874336981</v>
      </c>
      <c r="L528" s="28">
        <f>'Cal Mo'!AF528+'Billing Mo'!BQ528-'Billing Mo'!BY528</f>
        <v>1404001.2160697777</v>
      </c>
      <c r="M528" s="31">
        <f t="shared" si="151"/>
        <v>266139</v>
      </c>
      <c r="N528" s="28">
        <f>'Cal Mo'!AH528</f>
        <v>143927</v>
      </c>
      <c r="O528" s="28">
        <f>'Cal Mo'!AI528</f>
        <v>122212</v>
      </c>
      <c r="P528" s="28">
        <f>'Cal Mo'!AJ528</f>
        <v>1497.4920231456199</v>
      </c>
      <c r="Q528" s="28">
        <f>'Cal Mo'!AK528</f>
        <v>300560.62594253803</v>
      </c>
      <c r="AG528" s="15"/>
      <c r="AH528" s="14"/>
      <c r="AL528" s="25"/>
      <c r="AM528" s="14"/>
      <c r="AQ528" s="25"/>
      <c r="AR528" s="14"/>
      <c r="AV528" s="14"/>
      <c r="AW528" s="14"/>
      <c r="BA528" s="14"/>
      <c r="BB528" s="14"/>
      <c r="BF528" s="15"/>
      <c r="BG528" s="14"/>
      <c r="BK528" s="15"/>
      <c r="BL528" s="14"/>
      <c r="BP528" s="14"/>
      <c r="BQ528" s="14"/>
      <c r="BU528" s="14"/>
      <c r="BV528" s="14"/>
    </row>
    <row r="529" spans="1:74">
      <c r="A529" s="2">
        <f t="shared" si="161"/>
        <v>2034</v>
      </c>
      <c r="B529" s="2">
        <f t="shared" si="162"/>
        <v>11</v>
      </c>
      <c r="C529" s="7">
        <f t="shared" si="159"/>
        <v>807</v>
      </c>
      <c r="D529" s="7">
        <f t="shared" si="159"/>
        <v>5980</v>
      </c>
      <c r="E529" s="7">
        <f t="shared" si="158"/>
        <v>10863</v>
      </c>
      <c r="G529" s="30">
        <f>'Billing Mo'!Y529</f>
        <v>1867376.81088676</v>
      </c>
      <c r="H529" s="30">
        <f>'Billing Mo'!Z529</f>
        <v>205067</v>
      </c>
      <c r="I529" s="30">
        <f>'Billing Mo'!AC529</f>
        <v>25814</v>
      </c>
      <c r="J529" s="163">
        <f t="shared" si="160"/>
        <v>3267745.1548943557</v>
      </c>
      <c r="K529" s="28">
        <f>'Cal Mo'!AE529+'Cal Mo'!AD529+'Billing Mo'!BM529-'Billing Mo'!BU529</f>
        <v>1507779.9206261884</v>
      </c>
      <c r="L529" s="28">
        <f>'Cal Mo'!AF529+'Billing Mo'!BQ529-'Billing Mo'!BY529</f>
        <v>1226330.1090972295</v>
      </c>
      <c r="M529" s="31">
        <f t="shared" si="151"/>
        <v>251724</v>
      </c>
      <c r="N529" s="28">
        <f>'Cal Mo'!AH529</f>
        <v>147080</v>
      </c>
      <c r="O529" s="28">
        <f>'Cal Mo'!AI529</f>
        <v>104644</v>
      </c>
      <c r="P529" s="28">
        <f>'Cal Mo'!AJ529</f>
        <v>1494.1580086548299</v>
      </c>
      <c r="Q529" s="28">
        <f>'Cal Mo'!AK529</f>
        <v>280416.96716228302</v>
      </c>
      <c r="AG529" s="15"/>
      <c r="AH529" s="14"/>
      <c r="AL529" s="25"/>
      <c r="AM529" s="14"/>
      <c r="AQ529" s="25"/>
      <c r="AR529" s="14"/>
      <c r="AV529" s="14"/>
      <c r="AW529" s="14"/>
      <c r="BA529" s="14"/>
      <c r="BB529" s="14"/>
      <c r="BF529" s="15"/>
      <c r="BG529" s="14"/>
      <c r="BK529" s="15"/>
      <c r="BL529" s="14"/>
      <c r="BP529" s="14"/>
      <c r="BQ529" s="14"/>
      <c r="BU529" s="14"/>
      <c r="BV529" s="14"/>
    </row>
    <row r="530" spans="1:74">
      <c r="A530" s="2">
        <f t="shared" si="161"/>
        <v>2034</v>
      </c>
      <c r="B530" s="2">
        <f t="shared" si="162"/>
        <v>12</v>
      </c>
      <c r="C530" s="7">
        <f t="shared" si="159"/>
        <v>958</v>
      </c>
      <c r="D530" s="7">
        <f t="shared" si="159"/>
        <v>6049</v>
      </c>
      <c r="E530" s="7">
        <f t="shared" si="158"/>
        <v>10519</v>
      </c>
      <c r="G530" s="30">
        <f>'Billing Mo'!Y530</f>
        <v>1868449.6558891099</v>
      </c>
      <c r="H530" s="30">
        <f>'Billing Mo'!Z530</f>
        <v>205164</v>
      </c>
      <c r="I530" s="30">
        <f>'Billing Mo'!AC530</f>
        <v>25763</v>
      </c>
      <c r="J530" s="163">
        <f t="shared" si="160"/>
        <v>3538472.7818072075</v>
      </c>
      <c r="K530" s="28">
        <f>'Cal Mo'!AE530+'Cal Mo'!AD530+'Billing Mo'!BM530-'Billing Mo'!BU530</f>
        <v>1789801.7951346971</v>
      </c>
      <c r="L530" s="28">
        <f>'Cal Mo'!AF530+'Billing Mo'!BQ530-'Billing Mo'!BY530</f>
        <v>1241077.1586147116</v>
      </c>
      <c r="M530" s="31">
        <f t="shared" si="151"/>
        <v>235099</v>
      </c>
      <c r="N530" s="28">
        <f>'Cal Mo'!AH530</f>
        <v>133329</v>
      </c>
      <c r="O530" s="28">
        <f>'Cal Mo'!AI530</f>
        <v>101770</v>
      </c>
      <c r="P530" s="28">
        <f>'Cal Mo'!AJ530</f>
        <v>1505.8186538503101</v>
      </c>
      <c r="Q530" s="28">
        <f>'Cal Mo'!AK530</f>
        <v>270989.00940394797</v>
      </c>
      <c r="AG530" s="15"/>
      <c r="AH530" s="14"/>
      <c r="AL530" s="25"/>
      <c r="AM530" s="14"/>
      <c r="AQ530" s="25"/>
      <c r="AR530" s="14"/>
      <c r="AV530" s="14"/>
      <c r="AW530" s="14"/>
      <c r="BA530" s="14"/>
      <c r="BB530" s="14"/>
      <c r="BF530" s="15"/>
      <c r="BG530" s="14"/>
      <c r="BK530" s="15"/>
      <c r="BL530" s="14"/>
      <c r="BP530" s="14"/>
      <c r="BQ530" s="14"/>
      <c r="BU530" s="14"/>
      <c r="BV530" s="14"/>
    </row>
    <row r="531" spans="1:74">
      <c r="A531" s="2">
        <f t="shared" si="161"/>
        <v>2035</v>
      </c>
      <c r="B531" s="2">
        <f t="shared" si="162"/>
        <v>1</v>
      </c>
      <c r="C531" s="7">
        <f t="shared" si="159"/>
        <v>1046</v>
      </c>
      <c r="D531" s="7">
        <f t="shared" si="159"/>
        <v>6045</v>
      </c>
      <c r="E531" s="7">
        <f t="shared" si="158"/>
        <v>10398</v>
      </c>
      <c r="G531" s="30">
        <f>'Billing Mo'!Y531</f>
        <v>1869522.5008914601</v>
      </c>
      <c r="H531" s="30">
        <f>'Billing Mo'!Z531</f>
        <v>205262</v>
      </c>
      <c r="I531" s="30">
        <f>'Billing Mo'!AC531</f>
        <v>25804</v>
      </c>
      <c r="J531" s="163">
        <f t="shared" si="160"/>
        <v>3708104.4424074902</v>
      </c>
      <c r="K531" s="28">
        <f>'Cal Mo'!AE531+'Cal Mo'!AD531+'Billing Mo'!BM531-'Billing Mo'!BU531</f>
        <v>1954631.1028925723</v>
      </c>
      <c r="L531" s="28">
        <f>'Cal Mo'!AF531+'Billing Mo'!BQ531-'Billing Mo'!BY531</f>
        <v>1240838.8880251893</v>
      </c>
      <c r="M531" s="31">
        <f t="shared" ref="M531:M594" si="163">SUM(N531:O531)</f>
        <v>242850</v>
      </c>
      <c r="N531" s="28">
        <f>'Cal Mo'!AH531</f>
        <v>132420</v>
      </c>
      <c r="O531" s="28">
        <f>'Cal Mo'!AI531</f>
        <v>110430</v>
      </c>
      <c r="P531" s="28">
        <f>'Cal Mo'!AJ531</f>
        <v>1483.09109131437</v>
      </c>
      <c r="Q531" s="28">
        <f>'Cal Mo'!AK531</f>
        <v>268301.36039841402</v>
      </c>
      <c r="AG531" s="15"/>
      <c r="AH531" s="14"/>
      <c r="AL531" s="25"/>
      <c r="AM531" s="14"/>
      <c r="AQ531" s="25"/>
      <c r="AR531" s="14"/>
      <c r="AV531" s="14"/>
      <c r="AW531" s="14"/>
      <c r="BA531" s="14"/>
      <c r="BB531" s="14"/>
      <c r="BF531" s="15"/>
      <c r="BG531" s="14"/>
      <c r="BK531" s="15"/>
      <c r="BL531" s="14"/>
      <c r="BP531" s="14"/>
      <c r="BQ531" s="14"/>
      <c r="BU531" s="14"/>
      <c r="BV531" s="14"/>
    </row>
    <row r="532" spans="1:74">
      <c r="A532" s="2">
        <f t="shared" si="161"/>
        <v>2035</v>
      </c>
      <c r="B532" s="2">
        <f t="shared" si="162"/>
        <v>2</v>
      </c>
      <c r="C532" s="7">
        <f t="shared" si="159"/>
        <v>858</v>
      </c>
      <c r="D532" s="7">
        <f t="shared" si="159"/>
        <v>5473</v>
      </c>
      <c r="E532" s="7">
        <f t="shared" si="158"/>
        <v>10385</v>
      </c>
      <c r="G532" s="30">
        <f>'Billing Mo'!Y532</f>
        <v>1870595.34589381</v>
      </c>
      <c r="H532" s="30">
        <f>'Billing Mo'!Z532</f>
        <v>205359</v>
      </c>
      <c r="I532" s="30">
        <f>'Billing Mo'!AC532</f>
        <v>25807</v>
      </c>
      <c r="J532" s="163">
        <f t="shared" si="160"/>
        <v>3227654.1162233637</v>
      </c>
      <c r="K532" s="28">
        <f>'Cal Mo'!AE532+'Cal Mo'!AD532+'Billing Mo'!BM532-'Billing Mo'!BU532</f>
        <v>1605107.4269825837</v>
      </c>
      <c r="L532" s="28">
        <f>'Cal Mo'!AF532+'Billing Mo'!BQ532-'Billing Mo'!BY532</f>
        <v>1123950.8425139312</v>
      </c>
      <c r="M532" s="31">
        <f t="shared" si="163"/>
        <v>229116</v>
      </c>
      <c r="N532" s="28">
        <f>'Cal Mo'!AH532</f>
        <v>133955</v>
      </c>
      <c r="O532" s="28">
        <f>'Cal Mo'!AI532</f>
        <v>95161</v>
      </c>
      <c r="P532" s="28">
        <f>'Cal Mo'!AJ532</f>
        <v>1484.31933500777</v>
      </c>
      <c r="Q532" s="28">
        <f>'Cal Mo'!AK532</f>
        <v>267995.52739184099</v>
      </c>
      <c r="AG532" s="15"/>
      <c r="AH532" s="14"/>
      <c r="AL532" s="25"/>
      <c r="AM532" s="14"/>
      <c r="AQ532" s="25"/>
      <c r="AR532" s="14"/>
      <c r="AV532" s="14"/>
      <c r="AW532" s="14"/>
      <c r="BA532" s="14"/>
      <c r="BB532" s="14"/>
      <c r="BF532" s="15"/>
      <c r="BG532" s="14"/>
      <c r="BK532" s="15"/>
      <c r="BL532" s="14"/>
      <c r="BP532" s="14"/>
      <c r="BQ532" s="14"/>
      <c r="BU532" s="14"/>
      <c r="BV532" s="14"/>
    </row>
    <row r="533" spans="1:74">
      <c r="A533" s="2">
        <f t="shared" si="161"/>
        <v>2035</v>
      </c>
      <c r="B533" s="2">
        <f t="shared" si="162"/>
        <v>3</v>
      </c>
      <c r="C533" s="7">
        <f t="shared" si="159"/>
        <v>864</v>
      </c>
      <c r="D533" s="7">
        <f t="shared" si="159"/>
        <v>6228</v>
      </c>
      <c r="E533" s="7">
        <f t="shared" si="158"/>
        <v>10548</v>
      </c>
      <c r="G533" s="30">
        <f>'Billing Mo'!Y533</f>
        <v>1871668.19089616</v>
      </c>
      <c r="H533" s="30">
        <f>'Billing Mo'!Z533</f>
        <v>205457</v>
      </c>
      <c r="I533" s="30">
        <f>'Billing Mo'!AC533</f>
        <v>25796</v>
      </c>
      <c r="J533" s="163">
        <f t="shared" si="160"/>
        <v>3426799.9953140672</v>
      </c>
      <c r="K533" s="28">
        <f>'Cal Mo'!AE533+'Cal Mo'!AD533+'Billing Mo'!BM533-'Billing Mo'!BU533</f>
        <v>1616432.2691970887</v>
      </c>
      <c r="L533" s="28">
        <f>'Cal Mo'!AF533+'Billing Mo'!BQ533-'Billing Mo'!BY533</f>
        <v>1279593.8206407016</v>
      </c>
      <c r="M533" s="31">
        <f t="shared" si="163"/>
        <v>257171</v>
      </c>
      <c r="N533" s="28">
        <f>'Cal Mo'!AH533</f>
        <v>135956</v>
      </c>
      <c r="O533" s="28">
        <f>'Cal Mo'!AI533</f>
        <v>121215</v>
      </c>
      <c r="P533" s="28">
        <f>'Cal Mo'!AJ533</f>
        <v>1495.49270430308</v>
      </c>
      <c r="Q533" s="28">
        <f>'Cal Mo'!AK533</f>
        <v>272107.41277197399</v>
      </c>
      <c r="AG533" s="15"/>
      <c r="AH533" s="14"/>
      <c r="AL533" s="25"/>
      <c r="AM533" s="14"/>
      <c r="AQ533" s="25"/>
      <c r="AR533" s="14"/>
      <c r="AV533" s="14"/>
      <c r="AW533" s="14"/>
      <c r="BA533" s="14"/>
      <c r="BB533" s="14"/>
      <c r="BF533" s="15"/>
      <c r="BG533" s="14"/>
      <c r="BK533" s="15"/>
      <c r="BL533" s="14"/>
      <c r="BP533" s="14"/>
      <c r="BQ533" s="14"/>
      <c r="BU533" s="14"/>
      <c r="BV533" s="14"/>
    </row>
    <row r="534" spans="1:74">
      <c r="A534" s="2">
        <f t="shared" si="161"/>
        <v>2035</v>
      </c>
      <c r="B534" s="2">
        <f t="shared" si="162"/>
        <v>4</v>
      </c>
      <c r="C534" s="7">
        <f t="shared" si="159"/>
        <v>886</v>
      </c>
      <c r="D534" s="7">
        <f t="shared" si="159"/>
        <v>6330</v>
      </c>
      <c r="E534" s="7">
        <f t="shared" si="158"/>
        <v>10881</v>
      </c>
      <c r="G534" s="30">
        <f>'Billing Mo'!Y534</f>
        <v>1872741.0358985099</v>
      </c>
      <c r="H534" s="30">
        <f>'Billing Mo'!Z534</f>
        <v>205554</v>
      </c>
      <c r="I534" s="30">
        <f>'Billing Mo'!AC534</f>
        <v>25754</v>
      </c>
      <c r="J534" s="163">
        <f t="shared" si="160"/>
        <v>3497425.5084974822</v>
      </c>
      <c r="K534" s="28">
        <f>'Cal Mo'!AE534+'Cal Mo'!AD534+'Billing Mo'!BM534-'Billing Mo'!BU534</f>
        <v>1658841.253079443</v>
      </c>
      <c r="L534" s="28">
        <f>'Cal Mo'!AF534+'Billing Mo'!BQ534-'Billing Mo'!BY534</f>
        <v>1301106.8606368569</v>
      </c>
      <c r="M534" s="31">
        <f t="shared" si="163"/>
        <v>255768</v>
      </c>
      <c r="N534" s="28">
        <f>'Cal Mo'!AH534</f>
        <v>143569</v>
      </c>
      <c r="O534" s="28">
        <f>'Cal Mo'!AI534</f>
        <v>112199</v>
      </c>
      <c r="P534" s="28">
        <f>'Cal Mo'!AJ534</f>
        <v>1473.6156076827599</v>
      </c>
      <c r="Q534" s="28">
        <f>'Cal Mo'!AK534</f>
        <v>280235.77917350002</v>
      </c>
      <c r="AG534" s="15"/>
      <c r="AH534" s="14"/>
      <c r="AL534" s="25"/>
      <c r="AM534" s="14"/>
      <c r="AQ534" s="25"/>
      <c r="AR534" s="14"/>
      <c r="AV534" s="14"/>
      <c r="AW534" s="14"/>
      <c r="BA534" s="14"/>
      <c r="BB534" s="14"/>
      <c r="BF534" s="15"/>
      <c r="BG534" s="14"/>
      <c r="BK534" s="15"/>
      <c r="BL534" s="14"/>
      <c r="BP534" s="14"/>
      <c r="BQ534" s="14"/>
      <c r="BU534" s="14"/>
      <c r="BV534" s="14"/>
    </row>
    <row r="535" spans="1:74">
      <c r="A535" s="2">
        <f t="shared" si="161"/>
        <v>2035</v>
      </c>
      <c r="B535" s="2">
        <f t="shared" si="162"/>
        <v>5</v>
      </c>
      <c r="C535" s="7">
        <f t="shared" si="159"/>
        <v>1132</v>
      </c>
      <c r="D535" s="7">
        <f t="shared" si="159"/>
        <v>7145</v>
      </c>
      <c r="E535" s="7">
        <f t="shared" si="158"/>
        <v>11919</v>
      </c>
      <c r="G535" s="30">
        <f>'Billing Mo'!Y535</f>
        <v>1873813.8809008601</v>
      </c>
      <c r="H535" s="30">
        <f>'Billing Mo'!Z535</f>
        <v>205652</v>
      </c>
      <c r="I535" s="30">
        <f>'Billing Mo'!AC535</f>
        <v>25787</v>
      </c>
      <c r="J535" s="163">
        <f t="shared" si="160"/>
        <v>4166663.6535747778</v>
      </c>
      <c r="K535" s="28">
        <f>'Cal Mo'!AE535+'Cal Mo'!AD535+'Billing Mo'!BM535-'Billing Mo'!BU535</f>
        <v>2120603.6416732487</v>
      </c>
      <c r="L535" s="28">
        <f>'Cal Mo'!AF535+'Billing Mo'!BQ535-'Billing Mo'!BY535</f>
        <v>1469483.5218690874</v>
      </c>
      <c r="M535" s="31">
        <f t="shared" si="163"/>
        <v>267753</v>
      </c>
      <c r="N535" s="28">
        <f>'Cal Mo'!AH535</f>
        <v>146935</v>
      </c>
      <c r="O535" s="28">
        <f>'Cal Mo'!AI535</f>
        <v>120818</v>
      </c>
      <c r="P535" s="28">
        <f>'Cal Mo'!AJ535</f>
        <v>1473.76560768276</v>
      </c>
      <c r="Q535" s="28">
        <f>'Cal Mo'!AK535</f>
        <v>307349.72442475898</v>
      </c>
      <c r="AG535" s="15"/>
      <c r="AH535" s="14"/>
      <c r="AL535" s="25"/>
      <c r="AM535" s="14"/>
      <c r="AQ535" s="25"/>
      <c r="AR535" s="14"/>
      <c r="AV535" s="14"/>
      <c r="AW535" s="14"/>
      <c r="BA535" s="14"/>
      <c r="BB535" s="14"/>
      <c r="BF535" s="15"/>
      <c r="BG535" s="14"/>
      <c r="BK535" s="15"/>
      <c r="BL535" s="14"/>
      <c r="BP535" s="14"/>
      <c r="BQ535" s="14"/>
      <c r="BU535" s="14"/>
      <c r="BV535" s="14"/>
    </row>
    <row r="536" spans="1:74">
      <c r="A536" s="2">
        <f t="shared" si="161"/>
        <v>2035</v>
      </c>
      <c r="B536" s="2">
        <f t="shared" si="162"/>
        <v>6</v>
      </c>
      <c r="C536" s="7">
        <f t="shared" si="159"/>
        <v>1230</v>
      </c>
      <c r="D536" s="7">
        <f t="shared" si="159"/>
        <v>7281</v>
      </c>
      <c r="E536" s="7">
        <f t="shared" si="158"/>
        <v>12068</v>
      </c>
      <c r="G536" s="30">
        <f>'Billing Mo'!Y536</f>
        <v>1874886.72590321</v>
      </c>
      <c r="H536" s="30">
        <f>'Billing Mo'!Z536</f>
        <v>205749</v>
      </c>
      <c r="I536" s="30">
        <f>'Billing Mo'!AC536</f>
        <v>25736</v>
      </c>
      <c r="J536" s="163">
        <f t="shared" si="160"/>
        <v>4378109.5137520647</v>
      </c>
      <c r="K536" s="28">
        <f>'Cal Mo'!AE536+'Cal Mo'!AD536+'Billing Mo'!BM536-'Billing Mo'!BU536</f>
        <v>2306590.0018556844</v>
      </c>
      <c r="L536" s="28">
        <f>'Cal Mo'!AF536+'Billing Mo'!BQ536-'Billing Mo'!BY536</f>
        <v>1498026.8144090062</v>
      </c>
      <c r="M536" s="31">
        <f t="shared" si="163"/>
        <v>261432</v>
      </c>
      <c r="N536" s="28">
        <f>'Cal Mo'!AH536</f>
        <v>153144</v>
      </c>
      <c r="O536" s="28">
        <f>'Cal Mo'!AI536</f>
        <v>108288</v>
      </c>
      <c r="P536" s="28">
        <f>'Cal Mo'!AJ536</f>
        <v>1483.5327852175201</v>
      </c>
      <c r="Q536" s="28">
        <f>'Cal Mo'!AK536</f>
        <v>310577.16470215598</v>
      </c>
      <c r="AG536" s="15"/>
      <c r="AH536" s="14"/>
      <c r="AL536" s="25"/>
      <c r="AM536" s="14"/>
      <c r="AQ536" s="25"/>
      <c r="AR536" s="14"/>
      <c r="AV536" s="14"/>
      <c r="AW536" s="14"/>
      <c r="BA536" s="14"/>
      <c r="BB536" s="14"/>
      <c r="BF536" s="15"/>
      <c r="BG536" s="14"/>
      <c r="BK536" s="15"/>
      <c r="BL536" s="14"/>
      <c r="BP536" s="14"/>
      <c r="BQ536" s="14"/>
      <c r="BU536" s="14"/>
      <c r="BV536" s="14"/>
    </row>
    <row r="537" spans="1:74">
      <c r="A537" s="2">
        <f t="shared" si="161"/>
        <v>2035</v>
      </c>
      <c r="B537" s="2">
        <f t="shared" si="162"/>
        <v>7</v>
      </c>
      <c r="C537" s="7">
        <f t="shared" si="159"/>
        <v>1308</v>
      </c>
      <c r="D537" s="7">
        <f t="shared" si="159"/>
        <v>7633</v>
      </c>
      <c r="E537" s="7">
        <f t="shared" si="158"/>
        <v>11902</v>
      </c>
      <c r="G537" s="30">
        <f>'Billing Mo'!Y537</f>
        <v>1875959.5709055599</v>
      </c>
      <c r="H537" s="30">
        <f>'Billing Mo'!Z537</f>
        <v>205846</v>
      </c>
      <c r="I537" s="30">
        <f>'Billing Mo'!AC537</f>
        <v>25708</v>
      </c>
      <c r="J537" s="163">
        <f t="shared" si="160"/>
        <v>4597471.4517120542</v>
      </c>
      <c r="K537" s="28">
        <f>'Cal Mo'!AE537+'Cal Mo'!AD537+'Billing Mo'!BM537-'Billing Mo'!BU537</f>
        <v>2453115.4998649023</v>
      </c>
      <c r="L537" s="28">
        <f>'Cal Mo'!AF537+'Billing Mo'!BQ537-'Billing Mo'!BY537</f>
        <v>1571308.7855402024</v>
      </c>
      <c r="M537" s="31">
        <f t="shared" si="163"/>
        <v>265589</v>
      </c>
      <c r="N537" s="28">
        <f>'Cal Mo'!AH537</f>
        <v>148775</v>
      </c>
      <c r="O537" s="28">
        <f>'Cal Mo'!AI537</f>
        <v>116814</v>
      </c>
      <c r="P537" s="28">
        <f>'Cal Mo'!AJ537</f>
        <v>1486.66124415275</v>
      </c>
      <c r="Q537" s="28">
        <f>'Cal Mo'!AK537</f>
        <v>305971.505062796</v>
      </c>
      <c r="AG537" s="15"/>
      <c r="AH537" s="14"/>
      <c r="AL537" s="25"/>
      <c r="AM537" s="14"/>
      <c r="AQ537" s="25"/>
      <c r="AR537" s="14"/>
      <c r="AV537" s="14"/>
      <c r="AW537" s="14"/>
      <c r="BA537" s="14"/>
      <c r="BB537" s="14"/>
      <c r="BF537" s="15"/>
      <c r="BG537" s="14"/>
      <c r="BK537" s="15"/>
      <c r="BL537" s="14"/>
      <c r="BP537" s="14"/>
      <c r="BQ537" s="14"/>
      <c r="BU537" s="14"/>
      <c r="BV537" s="14"/>
    </row>
    <row r="538" spans="1:74">
      <c r="A538" s="2">
        <f t="shared" si="161"/>
        <v>2035</v>
      </c>
      <c r="B538" s="2">
        <f t="shared" si="162"/>
        <v>8</v>
      </c>
      <c r="C538" s="7">
        <f t="shared" si="159"/>
        <v>1314</v>
      </c>
      <c r="D538" s="7">
        <f t="shared" si="159"/>
        <v>7652</v>
      </c>
      <c r="E538" s="7">
        <f t="shared" si="158"/>
        <v>12416</v>
      </c>
      <c r="G538" s="30">
        <f>'Billing Mo'!Y538</f>
        <v>1877006.6796186201</v>
      </c>
      <c r="H538" s="30">
        <f>'Billing Mo'!Z538</f>
        <v>205942</v>
      </c>
      <c r="I538" s="30">
        <f>'Billing Mo'!AC538</f>
        <v>25763</v>
      </c>
      <c r="J538" s="163">
        <f t="shared" si="160"/>
        <v>4639481.9651288651</v>
      </c>
      <c r="K538" s="28">
        <f>'Cal Mo'!AE538+'Cal Mo'!AD538+'Billing Mo'!BM538-'Billing Mo'!BU538</f>
        <v>2466435.7205924657</v>
      </c>
      <c r="L538" s="28">
        <f>'Cal Mo'!AF538+'Billing Mo'!BQ538-'Billing Mo'!BY538</f>
        <v>1575958.4478884975</v>
      </c>
      <c r="M538" s="31">
        <f t="shared" si="163"/>
        <v>275732</v>
      </c>
      <c r="N538" s="28">
        <f>'Cal Mo'!AH538</f>
        <v>155490</v>
      </c>
      <c r="O538" s="28">
        <f>'Cal Mo'!AI538</f>
        <v>120242</v>
      </c>
      <c r="P538" s="28">
        <f>'Cal Mo'!AJ538</f>
        <v>1474.9947477754499</v>
      </c>
      <c r="Q538" s="28">
        <f>'Cal Mo'!AK538</f>
        <v>319880.80190012598</v>
      </c>
      <c r="AG538" s="15"/>
      <c r="AH538" s="14"/>
      <c r="AL538" s="25"/>
      <c r="AM538" s="14"/>
      <c r="AQ538" s="25"/>
      <c r="AR538" s="14"/>
      <c r="AV538" s="14"/>
      <c r="AW538" s="14"/>
      <c r="BA538" s="14"/>
      <c r="BB538" s="14"/>
      <c r="BF538" s="15"/>
      <c r="BG538" s="14"/>
      <c r="BK538" s="15"/>
      <c r="BL538" s="14"/>
      <c r="BP538" s="14"/>
      <c r="BQ538" s="14"/>
      <c r="BU538" s="14"/>
      <c r="BV538" s="14"/>
    </row>
    <row r="539" spans="1:74">
      <c r="A539" s="2">
        <f t="shared" si="161"/>
        <v>2035</v>
      </c>
      <c r="B539" s="2">
        <f t="shared" si="162"/>
        <v>9</v>
      </c>
      <c r="C539" s="7">
        <f t="shared" si="159"/>
        <v>1207</v>
      </c>
      <c r="D539" s="7">
        <f t="shared" si="159"/>
        <v>7236</v>
      </c>
      <c r="E539" s="7">
        <f t="shared" si="158"/>
        <v>12484</v>
      </c>
      <c r="G539" s="30">
        <f>'Billing Mo'!Y539</f>
        <v>1878053.78833169</v>
      </c>
      <c r="H539" s="30">
        <f>'Billing Mo'!Z539</f>
        <v>206037</v>
      </c>
      <c r="I539" s="30">
        <f>'Billing Mo'!AC539</f>
        <v>25770</v>
      </c>
      <c r="J539" s="163">
        <f t="shared" si="160"/>
        <v>4343404.0129736038</v>
      </c>
      <c r="K539" s="28">
        <f>'Cal Mo'!AE539+'Cal Mo'!AD539+'Billing Mo'!BM539-'Billing Mo'!BU539</f>
        <v>2266726.962236031</v>
      </c>
      <c r="L539" s="28">
        <f>'Cal Mo'!AF539+'Billing Mo'!BQ539-'Billing Mo'!BY539</f>
        <v>1490846.2331458328</v>
      </c>
      <c r="M539" s="31">
        <f t="shared" si="163"/>
        <v>262645</v>
      </c>
      <c r="N539" s="28">
        <f>'Cal Mo'!AH539</f>
        <v>151420</v>
      </c>
      <c r="O539" s="28">
        <f>'Cal Mo'!AI539</f>
        <v>111225</v>
      </c>
      <c r="P539" s="28">
        <f>'Cal Mo'!AJ539</f>
        <v>1473.5503033309999</v>
      </c>
      <c r="Q539" s="28">
        <f>'Cal Mo'!AK539</f>
        <v>321712.267288409</v>
      </c>
      <c r="AG539" s="15"/>
      <c r="AH539" s="14"/>
      <c r="AL539" s="25"/>
      <c r="AM539" s="14"/>
      <c r="AQ539" s="25"/>
      <c r="AR539" s="14"/>
      <c r="AV539" s="14"/>
      <c r="AW539" s="14"/>
      <c r="BA539" s="14"/>
      <c r="BB539" s="14"/>
      <c r="BF539" s="15"/>
      <c r="BG539" s="14"/>
      <c r="BK539" s="15"/>
      <c r="BL539" s="14"/>
      <c r="BP539" s="14"/>
      <c r="BQ539" s="14"/>
      <c r="BU539" s="14"/>
      <c r="BV539" s="14"/>
    </row>
    <row r="540" spans="1:74">
      <c r="A540" s="2">
        <f t="shared" si="161"/>
        <v>2035</v>
      </c>
      <c r="B540" s="2">
        <f t="shared" si="162"/>
        <v>10</v>
      </c>
      <c r="C540" s="7">
        <f t="shared" si="159"/>
        <v>1031</v>
      </c>
      <c r="D540" s="7">
        <f t="shared" si="159"/>
        <v>6899</v>
      </c>
      <c r="E540" s="7">
        <f t="shared" si="158"/>
        <v>11722</v>
      </c>
      <c r="G540" s="30">
        <f>'Billing Mo'!Y540</f>
        <v>1879100.8970447499</v>
      </c>
      <c r="H540" s="30">
        <f>'Billing Mo'!Z540</f>
        <v>206131</v>
      </c>
      <c r="I540" s="30">
        <f>'Billing Mo'!AC540</f>
        <v>25793</v>
      </c>
      <c r="J540" s="163">
        <f t="shared" si="160"/>
        <v>3926697.0834103441</v>
      </c>
      <c r="K540" s="28">
        <f>'Cal Mo'!AE540+'Cal Mo'!AD540+'Billing Mo'!BM540-'Billing Mo'!BU540</f>
        <v>1937004.152155915</v>
      </c>
      <c r="L540" s="28">
        <f>'Cal Mo'!AF540+'Billing Mo'!BQ540-'Billing Mo'!BY540</f>
        <v>1422093.9743103101</v>
      </c>
      <c r="M540" s="31">
        <f t="shared" si="163"/>
        <v>263771</v>
      </c>
      <c r="N540" s="28">
        <f>'Cal Mo'!AH540</f>
        <v>143927</v>
      </c>
      <c r="O540" s="28">
        <f>'Cal Mo'!AI540</f>
        <v>119844</v>
      </c>
      <c r="P540" s="28">
        <f>'Cal Mo'!AJ540</f>
        <v>1471.38363666434</v>
      </c>
      <c r="Q540" s="28">
        <f>'Cal Mo'!AK540</f>
        <v>302356.57330745499</v>
      </c>
      <c r="AG540" s="15"/>
      <c r="AH540" s="14"/>
      <c r="AL540" s="25"/>
      <c r="AM540" s="14"/>
      <c r="AQ540" s="25"/>
      <c r="AR540" s="14"/>
      <c r="AV540" s="14"/>
      <c r="AW540" s="14"/>
      <c r="BA540" s="14"/>
      <c r="BB540" s="14"/>
      <c r="BF540" s="15"/>
      <c r="BG540" s="14"/>
      <c r="BK540" s="15"/>
      <c r="BL540" s="14"/>
      <c r="BP540" s="14"/>
      <c r="BQ540" s="14"/>
      <c r="BU540" s="14"/>
      <c r="BV540" s="14"/>
    </row>
    <row r="541" spans="1:74">
      <c r="A541" s="2">
        <f t="shared" si="161"/>
        <v>2035</v>
      </c>
      <c r="B541" s="2">
        <f t="shared" si="162"/>
        <v>11</v>
      </c>
      <c r="C541" s="7">
        <f t="shared" si="159"/>
        <v>808</v>
      </c>
      <c r="D541" s="7">
        <f t="shared" si="159"/>
        <v>6026</v>
      </c>
      <c r="E541" s="7">
        <f t="shared" si="158"/>
        <v>10926</v>
      </c>
      <c r="G541" s="30">
        <f>'Billing Mo'!Y541</f>
        <v>1880148.0057578201</v>
      </c>
      <c r="H541" s="30">
        <f>'Billing Mo'!Z541</f>
        <v>206225</v>
      </c>
      <c r="I541" s="30">
        <f>'Billing Mo'!AC541</f>
        <v>25828</v>
      </c>
      <c r="J541" s="163">
        <f t="shared" si="160"/>
        <v>3294279.9400920388</v>
      </c>
      <c r="K541" s="28">
        <f>'Cal Mo'!AE541+'Cal Mo'!AD541+'Billing Mo'!BM541-'Billing Mo'!BU541</f>
        <v>1518623.1032223522</v>
      </c>
      <c r="L541" s="28">
        <f>'Cal Mo'!AF541+'Billing Mo'!BQ541-'Billing Mo'!BY541</f>
        <v>1242638.889241311</v>
      </c>
      <c r="M541" s="31">
        <f t="shared" si="163"/>
        <v>249346</v>
      </c>
      <c r="N541" s="28">
        <f>'Cal Mo'!AH541</f>
        <v>147080</v>
      </c>
      <c r="O541" s="28">
        <f>'Cal Mo'!AI541</f>
        <v>102266</v>
      </c>
      <c r="P541" s="28">
        <f>'Cal Mo'!AJ541</f>
        <v>1468.04962217355</v>
      </c>
      <c r="Q541" s="28">
        <f>'Cal Mo'!AK541</f>
        <v>282203.89800620201</v>
      </c>
      <c r="AG541" s="15"/>
      <c r="AH541" s="14"/>
      <c r="AL541" s="25"/>
      <c r="AM541" s="14"/>
      <c r="AQ541" s="25"/>
      <c r="AR541" s="14"/>
      <c r="AV541" s="14"/>
      <c r="AW541" s="14"/>
      <c r="BA541" s="14"/>
      <c r="BB541" s="14"/>
      <c r="BF541" s="15"/>
      <c r="BG541" s="14"/>
      <c r="BK541" s="15"/>
      <c r="BL541" s="14"/>
      <c r="BP541" s="14"/>
      <c r="BQ541" s="14"/>
      <c r="BU541" s="14"/>
      <c r="BV541" s="14"/>
    </row>
    <row r="542" spans="1:74">
      <c r="A542" s="2">
        <f t="shared" si="161"/>
        <v>2035</v>
      </c>
      <c r="B542" s="2">
        <f t="shared" si="162"/>
        <v>12</v>
      </c>
      <c r="C542" s="7">
        <f t="shared" si="159"/>
        <v>958</v>
      </c>
      <c r="D542" s="7">
        <f t="shared" si="159"/>
        <v>6094</v>
      </c>
      <c r="E542" s="7">
        <f t="shared" si="158"/>
        <v>10581</v>
      </c>
      <c r="G542" s="30">
        <f>'Billing Mo'!Y542</f>
        <v>1881195.11447088</v>
      </c>
      <c r="H542" s="30">
        <f>'Billing Mo'!Z542</f>
        <v>206319</v>
      </c>
      <c r="I542" s="30">
        <f>'Billing Mo'!AC542</f>
        <v>25777</v>
      </c>
      <c r="J542" s="163">
        <f t="shared" si="160"/>
        <v>3565647.9768532161</v>
      </c>
      <c r="K542" s="28">
        <f>'Cal Mo'!AE542+'Cal Mo'!AD542+'Billing Mo'!BM542-'Billing Mo'!BU542</f>
        <v>1801494.3139564369</v>
      </c>
      <c r="L542" s="28">
        <f>'Cal Mo'!AF542+'Billing Mo'!BQ542-'Billing Mo'!BY542</f>
        <v>1257221.0976729391</v>
      </c>
      <c r="M542" s="31">
        <f t="shared" si="163"/>
        <v>232703</v>
      </c>
      <c r="N542" s="28">
        <f>'Cal Mo'!AH542</f>
        <v>133329</v>
      </c>
      <c r="O542" s="28">
        <f>'Cal Mo'!AI542</f>
        <v>99374</v>
      </c>
      <c r="P542" s="28">
        <f>'Cal Mo'!AJ542</f>
        <v>1479.7102673690299</v>
      </c>
      <c r="Q542" s="28">
        <f>'Cal Mo'!AK542</f>
        <v>272749.85495647101</v>
      </c>
      <c r="AG542" s="15"/>
      <c r="AH542" s="14"/>
      <c r="AL542" s="25"/>
      <c r="AM542" s="14"/>
      <c r="AQ542" s="25"/>
      <c r="AR542" s="14"/>
      <c r="AV542" s="14"/>
      <c r="AW542" s="14"/>
      <c r="BA542" s="14"/>
      <c r="BB542" s="14"/>
      <c r="BF542" s="15"/>
      <c r="BG542" s="14"/>
      <c r="BK542" s="15"/>
      <c r="BL542" s="14"/>
      <c r="BP542" s="14"/>
      <c r="BQ542" s="14"/>
      <c r="BU542" s="14"/>
      <c r="BV542" s="14"/>
    </row>
    <row r="543" spans="1:74">
      <c r="A543" s="2">
        <f t="shared" si="161"/>
        <v>2036</v>
      </c>
      <c r="B543" s="2">
        <f t="shared" si="162"/>
        <v>1</v>
      </c>
      <c r="C543" s="7">
        <f t="shared" si="159"/>
        <v>1046</v>
      </c>
      <c r="D543" s="7">
        <f t="shared" si="159"/>
        <v>6086</v>
      </c>
      <c r="E543" s="7">
        <f t="shared" si="158"/>
        <v>10460</v>
      </c>
      <c r="G543" s="30">
        <f>'Billing Mo'!Y543</f>
        <v>1882242.2231839499</v>
      </c>
      <c r="H543" s="30">
        <f>'Billing Mo'!Z543</f>
        <v>206413</v>
      </c>
      <c r="I543" s="30">
        <f>'Billing Mo'!AC543</f>
        <v>25817</v>
      </c>
      <c r="J543" s="163">
        <f t="shared" si="160"/>
        <v>3736186.5422437103</v>
      </c>
      <c r="K543" s="28">
        <f>'Cal Mo'!AE543+'Cal Mo'!AD543+'Billing Mo'!BM543-'Billing Mo'!BU543</f>
        <v>1967922.9146727428</v>
      </c>
      <c r="L543" s="28">
        <f>'Cal Mo'!AF543+'Billing Mo'!BQ543-'Billing Mo'!BY543</f>
        <v>1256330.5446960821</v>
      </c>
      <c r="M543" s="31">
        <f t="shared" si="163"/>
        <v>240435</v>
      </c>
      <c r="N543" s="28">
        <f>'Cal Mo'!AH543</f>
        <v>132420</v>
      </c>
      <c r="O543" s="28">
        <f>'Cal Mo'!AI543</f>
        <v>108015</v>
      </c>
      <c r="P543" s="28">
        <f>'Cal Mo'!AJ543</f>
        <v>1456.9827048330801</v>
      </c>
      <c r="Q543" s="28">
        <f>'Cal Mo'!AK543</f>
        <v>270041.10017005203</v>
      </c>
      <c r="AG543" s="15"/>
      <c r="AH543" s="14"/>
      <c r="AL543" s="25"/>
      <c r="AM543" s="14"/>
      <c r="AQ543" s="25"/>
      <c r="AR543" s="14"/>
      <c r="AV543" s="14"/>
      <c r="AW543" s="14"/>
      <c r="BA543" s="14"/>
      <c r="BB543" s="14"/>
      <c r="BF543" s="15"/>
      <c r="BG543" s="14"/>
      <c r="BK543" s="15"/>
      <c r="BL543" s="14"/>
      <c r="BP543" s="14"/>
      <c r="BQ543" s="14"/>
      <c r="BU543" s="14"/>
      <c r="BV543" s="14"/>
    </row>
    <row r="544" spans="1:74">
      <c r="A544" s="2">
        <f t="shared" si="161"/>
        <v>2036</v>
      </c>
      <c r="B544" s="2">
        <f t="shared" si="162"/>
        <v>2</v>
      </c>
      <c r="C544" s="7">
        <f t="shared" si="159"/>
        <v>886</v>
      </c>
      <c r="D544" s="7">
        <f t="shared" si="159"/>
        <v>5701</v>
      </c>
      <c r="E544" s="7">
        <f t="shared" si="158"/>
        <v>10451</v>
      </c>
      <c r="G544" s="30">
        <f>'Billing Mo'!Y544</f>
        <v>1883289.3318970101</v>
      </c>
      <c r="H544" s="30">
        <f>'Billing Mo'!Z544</f>
        <v>206506</v>
      </c>
      <c r="I544" s="30">
        <f>'Billing Mo'!AC544</f>
        <v>25820</v>
      </c>
      <c r="J544" s="163">
        <f t="shared" si="160"/>
        <v>3353509.7987405639</v>
      </c>
      <c r="K544" s="28">
        <f>'Cal Mo'!AE544+'Cal Mo'!AD544+'Billing Mo'!BM544-'Billing Mo'!BU544</f>
        <v>1669369.312320001</v>
      </c>
      <c r="L544" s="28">
        <f>'Cal Mo'!AF544+'Billing Mo'!BQ544-'Billing Mo'!BY544</f>
        <v>1177340.3551275334</v>
      </c>
      <c r="M544" s="31">
        <f t="shared" si="163"/>
        <v>235501</v>
      </c>
      <c r="N544" s="28">
        <f>'Cal Mo'!AH544</f>
        <v>133955</v>
      </c>
      <c r="O544" s="28">
        <f>'Cal Mo'!AI544</f>
        <v>101546</v>
      </c>
      <c r="P544" s="28">
        <f>'Cal Mo'!AJ544</f>
        <v>1458.21094852649</v>
      </c>
      <c r="Q544" s="28">
        <f>'Cal Mo'!AK544</f>
        <v>269840.92034450301</v>
      </c>
      <c r="AG544" s="15"/>
      <c r="AH544" s="14"/>
      <c r="AL544" s="25"/>
      <c r="AM544" s="14"/>
      <c r="AQ544" s="25"/>
      <c r="AR544" s="14"/>
      <c r="AV544" s="14"/>
      <c r="AW544" s="14"/>
      <c r="BA544" s="14"/>
      <c r="BB544" s="14"/>
      <c r="BF544" s="15"/>
      <c r="BG544" s="14"/>
      <c r="BK544" s="15"/>
      <c r="BL544" s="14"/>
      <c r="BP544" s="14"/>
      <c r="BQ544" s="14"/>
      <c r="BU544" s="14"/>
      <c r="BV544" s="14"/>
    </row>
    <row r="545" spans="1:74">
      <c r="A545" s="2">
        <f t="shared" si="161"/>
        <v>2036</v>
      </c>
      <c r="B545" s="2">
        <f t="shared" si="162"/>
        <v>3</v>
      </c>
      <c r="C545" s="7">
        <f t="shared" si="159"/>
        <v>864</v>
      </c>
      <c r="D545" s="7">
        <f t="shared" si="159"/>
        <v>6266</v>
      </c>
      <c r="E545" s="7">
        <f t="shared" si="158"/>
        <v>10609</v>
      </c>
      <c r="G545" s="30">
        <f>'Billing Mo'!Y545</f>
        <v>1884336.44061008</v>
      </c>
      <c r="H545" s="30">
        <f>'Billing Mo'!Z545</f>
        <v>206600</v>
      </c>
      <c r="I545" s="30">
        <f>'Billing Mo'!AC545</f>
        <v>25809</v>
      </c>
      <c r="J545" s="163">
        <f t="shared" si="160"/>
        <v>3453445.2560940115</v>
      </c>
      <c r="K545" s="28">
        <f>'Cal Mo'!AE545+'Cal Mo'!AD545+'Billing Mo'!BM545-'Billing Mo'!BU545</f>
        <v>1628822.9379926794</v>
      </c>
      <c r="L545" s="28">
        <f>'Cal Mo'!AF545+'Billing Mo'!BQ545-'Billing Mo'!BY545</f>
        <v>1294626.789819577</v>
      </c>
      <c r="M545" s="31">
        <f t="shared" si="163"/>
        <v>254723</v>
      </c>
      <c r="N545" s="28">
        <f>'Cal Mo'!AH545</f>
        <v>135956</v>
      </c>
      <c r="O545" s="28">
        <f>'Cal Mo'!AI545</f>
        <v>118767</v>
      </c>
      <c r="P545" s="28">
        <f>'Cal Mo'!AJ545</f>
        <v>1469.3843178218001</v>
      </c>
      <c r="Q545" s="28">
        <f>'Cal Mo'!AK545</f>
        <v>273803.14396393299</v>
      </c>
      <c r="AG545" s="15"/>
      <c r="AH545" s="14"/>
      <c r="AL545" s="25"/>
      <c r="AM545" s="14"/>
      <c r="AQ545" s="25"/>
      <c r="AR545" s="14"/>
      <c r="AV545" s="14"/>
      <c r="AW545" s="14"/>
      <c r="BA545" s="14"/>
      <c r="BB545" s="14"/>
      <c r="BF545" s="15"/>
      <c r="BG545" s="14"/>
      <c r="BK545" s="15"/>
      <c r="BL545" s="14"/>
      <c r="BP545" s="14"/>
      <c r="BQ545" s="14"/>
      <c r="BU545" s="14"/>
      <c r="BV545" s="14"/>
    </row>
    <row r="546" spans="1:74">
      <c r="A546" s="2">
        <f t="shared" si="161"/>
        <v>2036</v>
      </c>
      <c r="B546" s="2">
        <f t="shared" si="162"/>
        <v>4</v>
      </c>
      <c r="C546" s="7">
        <f t="shared" si="159"/>
        <v>887</v>
      </c>
      <c r="D546" s="7">
        <f t="shared" si="159"/>
        <v>6366</v>
      </c>
      <c r="E546" s="7">
        <f t="shared" si="158"/>
        <v>10941</v>
      </c>
      <c r="G546" s="30">
        <f>'Billing Mo'!Y546</f>
        <v>1885383.5493231399</v>
      </c>
      <c r="H546" s="30">
        <f>'Billing Mo'!Z546</f>
        <v>206694</v>
      </c>
      <c r="I546" s="30">
        <f>'Billing Mo'!AC546</f>
        <v>25767</v>
      </c>
      <c r="J546" s="163">
        <f t="shared" si="160"/>
        <v>3524351.8534735651</v>
      </c>
      <c r="K546" s="28">
        <f>'Cal Mo'!AE546+'Cal Mo'!AD546+'Billing Mo'!BM546-'Billing Mo'!BU546</f>
        <v>1671952.3330385282</v>
      </c>
      <c r="L546" s="28">
        <f>'Cal Mo'!AF546+'Billing Mo'!BQ546-'Billing Mo'!BY546</f>
        <v>1315724.6038559736</v>
      </c>
      <c r="M546" s="31">
        <f t="shared" si="163"/>
        <v>253304</v>
      </c>
      <c r="N546" s="28">
        <f>'Cal Mo'!AH546</f>
        <v>143569</v>
      </c>
      <c r="O546" s="28">
        <f>'Cal Mo'!AI546</f>
        <v>109735</v>
      </c>
      <c r="P546" s="28">
        <f>'Cal Mo'!AJ546</f>
        <v>1447.50722120147</v>
      </c>
      <c r="Q546" s="28">
        <f>'Cal Mo'!AK546</f>
        <v>281923.40935786202</v>
      </c>
      <c r="AG546" s="15"/>
      <c r="AH546" s="14"/>
      <c r="AL546" s="25"/>
      <c r="AM546" s="14"/>
      <c r="AQ546" s="25"/>
      <c r="AR546" s="14"/>
      <c r="AV546" s="14"/>
      <c r="AW546" s="14"/>
      <c r="BA546" s="14"/>
      <c r="BB546" s="14"/>
      <c r="BF546" s="15"/>
      <c r="BG546" s="14"/>
      <c r="BK546" s="15"/>
      <c r="BL546" s="14"/>
      <c r="BP546" s="14"/>
      <c r="BQ546" s="14"/>
      <c r="BU546" s="14"/>
      <c r="BV546" s="14"/>
    </row>
    <row r="547" spans="1:74">
      <c r="A547" s="2">
        <f t="shared" si="161"/>
        <v>2036</v>
      </c>
      <c r="B547" s="2">
        <f t="shared" si="162"/>
        <v>5</v>
      </c>
      <c r="C547" s="7">
        <f t="shared" si="159"/>
        <v>1133</v>
      </c>
      <c r="D547" s="7">
        <f t="shared" si="159"/>
        <v>7181</v>
      </c>
      <c r="E547" s="7">
        <f t="shared" si="158"/>
        <v>11978</v>
      </c>
      <c r="G547" s="30">
        <f>'Billing Mo'!Y547</f>
        <v>1886430.6580362101</v>
      </c>
      <c r="H547" s="30">
        <f>'Billing Mo'!Z547</f>
        <v>206787</v>
      </c>
      <c r="I547" s="30">
        <f>'Billing Mo'!AC547</f>
        <v>25800</v>
      </c>
      <c r="J547" s="163">
        <f t="shared" si="160"/>
        <v>4198178.3285447909</v>
      </c>
      <c r="K547" s="28">
        <f>'Cal Mo'!AE547+'Cal Mo'!AD547+'Billing Mo'!BM547-'Billing Mo'!BU547</f>
        <v>2137471.5933773913</v>
      </c>
      <c r="L547" s="28">
        <f>'Cal Mo'!AF547+'Billing Mo'!BQ547-'Billing Mo'!BY547</f>
        <v>1484954.4821675238</v>
      </c>
      <c r="M547" s="31">
        <f t="shared" si="163"/>
        <v>265275</v>
      </c>
      <c r="N547" s="28">
        <f>'Cal Mo'!AH547</f>
        <v>146935</v>
      </c>
      <c r="O547" s="28">
        <f>'Cal Mo'!AI547</f>
        <v>118340</v>
      </c>
      <c r="P547" s="28">
        <f>'Cal Mo'!AJ547</f>
        <v>1447.6572212014701</v>
      </c>
      <c r="Q547" s="28">
        <f>'Cal Mo'!AK547</f>
        <v>309029.595778674</v>
      </c>
      <c r="AG547" s="15"/>
      <c r="AH547" s="14"/>
      <c r="AL547" s="25"/>
      <c r="AM547" s="14"/>
      <c r="AQ547" s="25"/>
      <c r="AR547" s="14"/>
      <c r="AV547" s="14"/>
      <c r="AW547" s="14"/>
      <c r="BA547" s="14"/>
      <c r="BB547" s="14"/>
      <c r="BF547" s="15"/>
      <c r="BG547" s="14"/>
      <c r="BK547" s="15"/>
      <c r="BL547" s="14"/>
      <c r="BP547" s="14"/>
      <c r="BQ547" s="14"/>
      <c r="BU547" s="14"/>
      <c r="BV547" s="14"/>
    </row>
    <row r="548" spans="1:74">
      <c r="A548" s="2">
        <f t="shared" si="161"/>
        <v>2036</v>
      </c>
      <c r="B548" s="2">
        <f t="shared" si="162"/>
        <v>6</v>
      </c>
      <c r="C548" s="7">
        <f t="shared" si="159"/>
        <v>1232</v>
      </c>
      <c r="D548" s="7">
        <f t="shared" si="159"/>
        <v>7314</v>
      </c>
      <c r="E548" s="7">
        <f t="shared" si="158"/>
        <v>12126</v>
      </c>
      <c r="G548" s="30">
        <f>'Billing Mo'!Y548</f>
        <v>1887477.76674927</v>
      </c>
      <c r="H548" s="30">
        <f>'Billing Mo'!Z548</f>
        <v>206881</v>
      </c>
      <c r="I548" s="30">
        <f>'Billing Mo'!AC548</f>
        <v>25749</v>
      </c>
      <c r="J548" s="163">
        <f t="shared" si="160"/>
        <v>4410839.2170079891</v>
      </c>
      <c r="K548" s="28">
        <f>'Cal Mo'!AE548+'Cal Mo'!AD548+'Billing Mo'!BM548-'Billing Mo'!BU548</f>
        <v>2324994.520908488</v>
      </c>
      <c r="L548" s="28">
        <f>'Cal Mo'!AF548+'Billing Mo'!BQ548-'Billing Mo'!BY548</f>
        <v>1513204.7002373033</v>
      </c>
      <c r="M548" s="31">
        <f t="shared" si="163"/>
        <v>258940</v>
      </c>
      <c r="N548" s="28">
        <f>'Cal Mo'!AH548</f>
        <v>153144</v>
      </c>
      <c r="O548" s="28">
        <f>'Cal Mo'!AI548</f>
        <v>105796</v>
      </c>
      <c r="P548" s="28">
        <f>'Cal Mo'!AJ548</f>
        <v>1457.4243987362299</v>
      </c>
      <c r="Q548" s="28">
        <f>'Cal Mo'!AK548</f>
        <v>312242.57146346202</v>
      </c>
      <c r="AG548" s="15"/>
      <c r="AH548" s="14"/>
      <c r="AL548" s="25"/>
      <c r="AM548" s="14"/>
      <c r="AQ548" s="25"/>
      <c r="AR548" s="14"/>
      <c r="AV548" s="14"/>
      <c r="AW548" s="14"/>
      <c r="BA548" s="14"/>
      <c r="BB548" s="14"/>
      <c r="BF548" s="15"/>
      <c r="BG548" s="14"/>
      <c r="BK548" s="15"/>
      <c r="BL548" s="14"/>
      <c r="BP548" s="14"/>
      <c r="BQ548" s="14"/>
      <c r="BU548" s="14"/>
      <c r="BV548" s="14"/>
    </row>
    <row r="549" spans="1:74">
      <c r="A549" s="2">
        <f t="shared" si="161"/>
        <v>2036</v>
      </c>
      <c r="B549" s="2">
        <f t="shared" si="162"/>
        <v>7</v>
      </c>
      <c r="C549" s="7">
        <f t="shared" si="159"/>
        <v>1309</v>
      </c>
      <c r="D549" s="7">
        <f t="shared" si="159"/>
        <v>7666</v>
      </c>
      <c r="E549" s="7">
        <f t="shared" si="158"/>
        <v>11960</v>
      </c>
      <c r="G549" s="30">
        <f>'Billing Mo'!Y549</f>
        <v>1888524.87546234</v>
      </c>
      <c r="H549" s="30">
        <f>'Billing Mo'!Z549</f>
        <v>206974</v>
      </c>
      <c r="I549" s="30">
        <f>'Billing Mo'!AC549</f>
        <v>25721</v>
      </c>
      <c r="J549" s="163">
        <f t="shared" si="160"/>
        <v>4631457.5069582881</v>
      </c>
      <c r="K549" s="28">
        <f>'Cal Mo'!AE549+'Cal Mo'!AD549+'Billing Mo'!BM549-'Billing Mo'!BU549</f>
        <v>2472569.2977884216</v>
      </c>
      <c r="L549" s="28">
        <f>'Cal Mo'!AF549+'Billing Mo'!BQ549-'Billing Mo'!BY549</f>
        <v>1586729.4809294702</v>
      </c>
      <c r="M549" s="31">
        <f t="shared" si="163"/>
        <v>263082</v>
      </c>
      <c r="N549" s="28">
        <f>'Cal Mo'!AH549</f>
        <v>148775</v>
      </c>
      <c r="O549" s="28">
        <f>'Cal Mo'!AI549</f>
        <v>114307</v>
      </c>
      <c r="P549" s="28">
        <f>'Cal Mo'!AJ549</f>
        <v>1460.5528576714701</v>
      </c>
      <c r="Q549" s="28">
        <f>'Cal Mo'!AK549</f>
        <v>307616.17538272397</v>
      </c>
      <c r="AG549" s="15"/>
      <c r="AH549" s="14"/>
      <c r="AL549" s="25"/>
      <c r="AM549" s="14"/>
      <c r="AQ549" s="25"/>
      <c r="AR549" s="14"/>
      <c r="AV549" s="14"/>
      <c r="AW549" s="14"/>
      <c r="BA549" s="14"/>
      <c r="BB549" s="14"/>
      <c r="BF549" s="15"/>
      <c r="BG549" s="14"/>
      <c r="BK549" s="15"/>
      <c r="BL549" s="14"/>
      <c r="BP549" s="14"/>
      <c r="BQ549" s="14"/>
      <c r="BU549" s="14"/>
      <c r="BV549" s="14"/>
    </row>
    <row r="550" spans="1:74">
      <c r="A550" s="2">
        <f t="shared" si="161"/>
        <v>2036</v>
      </c>
      <c r="B550" s="2">
        <f t="shared" si="162"/>
        <v>8</v>
      </c>
      <c r="C550" s="7">
        <f t="shared" si="159"/>
        <v>1316</v>
      </c>
      <c r="D550" s="7">
        <f t="shared" si="159"/>
        <v>7684</v>
      </c>
      <c r="E550" s="7">
        <f t="shared" si="158"/>
        <v>12473</v>
      </c>
      <c r="G550" s="30">
        <f>'Billing Mo'!Y550</f>
        <v>1889656.3217029299</v>
      </c>
      <c r="H550" s="30">
        <f>'Billing Mo'!Z550</f>
        <v>207071</v>
      </c>
      <c r="I550" s="30">
        <f>'Billing Mo'!AC550</f>
        <v>25776</v>
      </c>
      <c r="J550" s="163">
        <f t="shared" si="160"/>
        <v>4673224.4400267089</v>
      </c>
      <c r="K550" s="28">
        <f>'Cal Mo'!AE550+'Cal Mo'!AD550+'Billing Mo'!BM550-'Billing Mo'!BU550</f>
        <v>2485994.3168096081</v>
      </c>
      <c r="L550" s="28">
        <f>'Cal Mo'!AF550+'Billing Mo'!BQ550-'Billing Mo'!BY550</f>
        <v>1591069.1375124531</v>
      </c>
      <c r="M550" s="31">
        <f t="shared" si="163"/>
        <v>273211</v>
      </c>
      <c r="N550" s="28">
        <f>'Cal Mo'!AH550</f>
        <v>155490</v>
      </c>
      <c r="O550" s="28">
        <f>'Cal Mo'!AI550</f>
        <v>117721</v>
      </c>
      <c r="P550" s="28">
        <f>'Cal Mo'!AJ550</f>
        <v>1448.88636129416</v>
      </c>
      <c r="Q550" s="28">
        <f>'Cal Mo'!AK550</f>
        <v>321501.09934335301</v>
      </c>
      <c r="AG550" s="15"/>
      <c r="AH550" s="14"/>
      <c r="AL550" s="25"/>
      <c r="AM550" s="14"/>
      <c r="AQ550" s="25"/>
      <c r="AR550" s="14"/>
      <c r="AV550" s="14"/>
      <c r="AW550" s="14"/>
      <c r="BA550" s="14"/>
      <c r="BB550" s="14"/>
      <c r="BF550" s="15"/>
      <c r="BG550" s="14"/>
      <c r="BK550" s="15"/>
      <c r="BL550" s="14"/>
      <c r="BP550" s="14"/>
      <c r="BQ550" s="14"/>
      <c r="BU550" s="14"/>
      <c r="BV550" s="14"/>
    </row>
    <row r="551" spans="1:74">
      <c r="A551" s="2">
        <f t="shared" si="161"/>
        <v>2036</v>
      </c>
      <c r="B551" s="2">
        <f t="shared" si="162"/>
        <v>9</v>
      </c>
      <c r="C551" s="7">
        <f t="shared" si="159"/>
        <v>1208</v>
      </c>
      <c r="D551" s="7">
        <f t="shared" si="159"/>
        <v>7265</v>
      </c>
      <c r="E551" s="7">
        <f t="shared" ref="E551:E602" si="164">ROUND(Q551/I551*1000,0)</f>
        <v>12540</v>
      </c>
      <c r="G551" s="30">
        <f>'Billing Mo'!Y551</f>
        <v>1890787.7679435301</v>
      </c>
      <c r="H551" s="30">
        <f>'Billing Mo'!Z551</f>
        <v>207170</v>
      </c>
      <c r="I551" s="30">
        <f>'Billing Mo'!AC551</f>
        <v>25783</v>
      </c>
      <c r="J551" s="163">
        <f t="shared" si="160"/>
        <v>4374640.2681433605</v>
      </c>
      <c r="K551" s="28">
        <f>'Cal Mo'!AE551+'Cal Mo'!AD551+'Billing Mo'!BM551-'Billing Mo'!BU551</f>
        <v>2284740.3960694089</v>
      </c>
      <c r="L551" s="28">
        <f>'Cal Mo'!AF551+'Billing Mo'!BQ551-'Billing Mo'!BY551</f>
        <v>1505035.5110472564</v>
      </c>
      <c r="M551" s="31">
        <f t="shared" si="163"/>
        <v>260109</v>
      </c>
      <c r="N551" s="28">
        <f>'Cal Mo'!AH551</f>
        <v>151420</v>
      </c>
      <c r="O551" s="28">
        <f>'Cal Mo'!AI551</f>
        <v>108689</v>
      </c>
      <c r="P551" s="28">
        <f>'Cal Mo'!AJ551</f>
        <v>1447.44191684972</v>
      </c>
      <c r="Q551" s="28">
        <f>'Cal Mo'!AK551</f>
        <v>323307.91910984501</v>
      </c>
      <c r="AG551" s="15"/>
      <c r="AH551" s="14"/>
      <c r="AL551" s="25"/>
      <c r="AM551" s="14"/>
      <c r="AQ551" s="25"/>
      <c r="AR551" s="14"/>
      <c r="AV551" s="14"/>
      <c r="AW551" s="14"/>
      <c r="BA551" s="14"/>
      <c r="BB551" s="14"/>
      <c r="BF551" s="15"/>
      <c r="BG551" s="14"/>
      <c r="BK551" s="15"/>
      <c r="BL551" s="14"/>
      <c r="BP551" s="14"/>
      <c r="BQ551" s="14"/>
      <c r="BU551" s="14"/>
      <c r="BV551" s="14"/>
    </row>
    <row r="552" spans="1:74">
      <c r="A552" s="2">
        <f t="shared" si="161"/>
        <v>2036</v>
      </c>
      <c r="B552" s="2">
        <f t="shared" si="162"/>
        <v>10</v>
      </c>
      <c r="C552" s="7">
        <f t="shared" si="159"/>
        <v>1032</v>
      </c>
      <c r="D552" s="7">
        <f t="shared" si="159"/>
        <v>6928</v>
      </c>
      <c r="E552" s="7">
        <f t="shared" si="164"/>
        <v>11777</v>
      </c>
      <c r="G552" s="30">
        <f>'Billing Mo'!Y552</f>
        <v>1891919.2141841201</v>
      </c>
      <c r="H552" s="30">
        <f>'Billing Mo'!Z552</f>
        <v>207273</v>
      </c>
      <c r="I552" s="30">
        <f>'Billing Mo'!AC552</f>
        <v>25806</v>
      </c>
      <c r="J552" s="163">
        <f t="shared" si="160"/>
        <v>3954966.2680336977</v>
      </c>
      <c r="K552" s="28">
        <f>'Cal Mo'!AE552+'Cal Mo'!AD552+'Billing Mo'!BM552-'Billing Mo'!BU552</f>
        <v>1952424.2651794364</v>
      </c>
      <c r="L552" s="28">
        <f>'Cal Mo'!AF552+'Billing Mo'!BQ552-'Billing Mo'!BY552</f>
        <v>1435947.5794128242</v>
      </c>
      <c r="M552" s="31">
        <f t="shared" si="163"/>
        <v>261221</v>
      </c>
      <c r="N552" s="28">
        <f>'Cal Mo'!AH552</f>
        <v>143927</v>
      </c>
      <c r="O552" s="28">
        <f>'Cal Mo'!AI552</f>
        <v>117294</v>
      </c>
      <c r="P552" s="28">
        <f>'Cal Mo'!AJ552</f>
        <v>1445.2752501830601</v>
      </c>
      <c r="Q552" s="28">
        <f>'Cal Mo'!AK552</f>
        <v>303928.148191254</v>
      </c>
      <c r="AG552" s="15"/>
      <c r="AH552" s="14"/>
      <c r="AL552" s="25"/>
      <c r="AM552" s="14"/>
      <c r="AQ552" s="25"/>
      <c r="AR552" s="14"/>
      <c r="AV552" s="14"/>
      <c r="AW552" s="14"/>
      <c r="BA552" s="14"/>
      <c r="BB552" s="14"/>
      <c r="BF552" s="15"/>
      <c r="BG552" s="14"/>
      <c r="BK552" s="15"/>
      <c r="BL552" s="14"/>
      <c r="BP552" s="14"/>
      <c r="BQ552" s="14"/>
      <c r="BU552" s="14"/>
      <c r="BV552" s="14"/>
    </row>
    <row r="553" spans="1:74">
      <c r="A553" s="2">
        <f t="shared" si="161"/>
        <v>2036</v>
      </c>
      <c r="B553" s="2">
        <f t="shared" si="162"/>
        <v>11</v>
      </c>
      <c r="C553" s="7">
        <f t="shared" ref="C553:D602" si="165">ROUND(K553/G553*1000,0)</f>
        <v>808</v>
      </c>
      <c r="D553" s="7">
        <f t="shared" si="165"/>
        <v>6053</v>
      </c>
      <c r="E553" s="7">
        <f t="shared" si="164"/>
        <v>10981</v>
      </c>
      <c r="G553" s="30">
        <f>'Billing Mo'!Y553</f>
        <v>1893050.66042472</v>
      </c>
      <c r="H553" s="30">
        <f>'Billing Mo'!Z553</f>
        <v>207376</v>
      </c>
      <c r="I553" s="30">
        <f>'Billing Mo'!AC553</f>
        <v>25841</v>
      </c>
      <c r="J553" s="163">
        <f t="shared" si="160"/>
        <v>3317576.8771380419</v>
      </c>
      <c r="K553" s="28">
        <f>'Cal Mo'!AE553+'Cal Mo'!AD553+'Billing Mo'!BM553-'Billing Mo'!BU553</f>
        <v>1530378.333732046</v>
      </c>
      <c r="L553" s="28">
        <f>'Cal Mo'!AF553+'Billing Mo'!BQ553-'Billing Mo'!BY553</f>
        <v>1255221.8646336829</v>
      </c>
      <c r="M553" s="31">
        <f t="shared" si="163"/>
        <v>246782</v>
      </c>
      <c r="N553" s="28">
        <f>'Cal Mo'!AH553</f>
        <v>147080</v>
      </c>
      <c r="O553" s="28">
        <f>'Cal Mo'!AI553</f>
        <v>99702</v>
      </c>
      <c r="P553" s="28">
        <f>'Cal Mo'!AJ553</f>
        <v>1441.9412356922701</v>
      </c>
      <c r="Q553" s="28">
        <f>'Cal Mo'!AK553</f>
        <v>283752.73753662099</v>
      </c>
      <c r="AG553" s="15"/>
      <c r="AH553" s="14"/>
      <c r="AL553" s="25"/>
      <c r="AM553" s="14"/>
      <c r="AQ553" s="25"/>
      <c r="AR553" s="14"/>
      <c r="AV553" s="14"/>
      <c r="AW553" s="14"/>
      <c r="BA553" s="14"/>
      <c r="BB553" s="14"/>
      <c r="BF553" s="15"/>
      <c r="BG553" s="14"/>
      <c r="BK553" s="15"/>
      <c r="BL553" s="14"/>
      <c r="BP553" s="14"/>
      <c r="BQ553" s="14"/>
      <c r="BU553" s="14"/>
      <c r="BV553" s="14"/>
    </row>
    <row r="554" spans="1:74">
      <c r="A554" s="2">
        <f t="shared" si="161"/>
        <v>2036</v>
      </c>
      <c r="B554" s="2">
        <f t="shared" si="162"/>
        <v>12</v>
      </c>
      <c r="C554" s="7">
        <f t="shared" si="165"/>
        <v>958</v>
      </c>
      <c r="D554" s="7">
        <f t="shared" si="165"/>
        <v>6120</v>
      </c>
      <c r="E554" s="7">
        <f t="shared" si="164"/>
        <v>10635</v>
      </c>
      <c r="G554" s="30">
        <f>'Billing Mo'!Y554</f>
        <v>1894182.10666531</v>
      </c>
      <c r="H554" s="30">
        <f>'Billing Mo'!Z554</f>
        <v>207479</v>
      </c>
      <c r="I554" s="30">
        <f>'Billing Mo'!AC554</f>
        <v>25789</v>
      </c>
      <c r="J554" s="163">
        <f t="shared" si="160"/>
        <v>3589853.392468113</v>
      </c>
      <c r="K554" s="28">
        <f>'Cal Mo'!AE554+'Cal Mo'!AD554+'Billing Mo'!BM554-'Billing Mo'!BU554</f>
        <v>1814172.2791444527</v>
      </c>
      <c r="L554" s="28">
        <f>'Cal Mo'!AF554+'Billing Mo'!BQ554-'Billing Mo'!BY554</f>
        <v>1269825.532505906</v>
      </c>
      <c r="M554" s="31">
        <f t="shared" si="163"/>
        <v>230124</v>
      </c>
      <c r="N554" s="28">
        <f>'Cal Mo'!AH554</f>
        <v>133329</v>
      </c>
      <c r="O554" s="28">
        <f>'Cal Mo'!AI554</f>
        <v>96795</v>
      </c>
      <c r="P554" s="28">
        <f>'Cal Mo'!AJ554</f>
        <v>1453.60188088775</v>
      </c>
      <c r="Q554" s="28">
        <f>'Cal Mo'!AK554</f>
        <v>274277.97893686697</v>
      </c>
      <c r="AG554" s="15"/>
      <c r="AH554" s="14"/>
      <c r="AL554" s="25"/>
      <c r="AM554" s="14"/>
      <c r="AQ554" s="25"/>
      <c r="AR554" s="14"/>
      <c r="AV554" s="14"/>
      <c r="AW554" s="14"/>
      <c r="BA554" s="14"/>
      <c r="BB554" s="14"/>
      <c r="BF554" s="15"/>
      <c r="BG554" s="14"/>
      <c r="BK554" s="15"/>
      <c r="BL554" s="14"/>
      <c r="BP554" s="14"/>
      <c r="BQ554" s="14"/>
      <c r="BU554" s="14"/>
      <c r="BV554" s="14"/>
    </row>
    <row r="555" spans="1:74">
      <c r="A555" s="2">
        <f t="shared" si="161"/>
        <v>2037</v>
      </c>
      <c r="B555" s="2">
        <f t="shared" si="162"/>
        <v>1</v>
      </c>
      <c r="C555" s="7">
        <f t="shared" si="165"/>
        <v>1046</v>
      </c>
      <c r="D555" s="7">
        <f t="shared" si="165"/>
        <v>6110</v>
      </c>
      <c r="E555" s="7">
        <f t="shared" si="164"/>
        <v>10514</v>
      </c>
      <c r="G555" s="30">
        <f>'Billing Mo'!Y555</f>
        <v>1895313.5529059099</v>
      </c>
      <c r="H555" s="30">
        <f>'Billing Mo'!Z555</f>
        <v>207582</v>
      </c>
      <c r="I555" s="30">
        <f>'Billing Mo'!AC555</f>
        <v>25829</v>
      </c>
      <c r="J555" s="163">
        <f t="shared" si="160"/>
        <v>3761107.5178877427</v>
      </c>
      <c r="K555" s="28">
        <f>'Cal Mo'!AE555+'Cal Mo'!AD555+'Billing Mo'!BM555-'Billing Mo'!BU555</f>
        <v>1981885.1578022353</v>
      </c>
      <c r="L555" s="28">
        <f>'Cal Mo'!AF555+'Billing Mo'!BQ555-'Billing Mo'!BY555</f>
        <v>1268387.4471220006</v>
      </c>
      <c r="M555" s="31">
        <f t="shared" si="163"/>
        <v>237842</v>
      </c>
      <c r="N555" s="28">
        <f>'Cal Mo'!AH555</f>
        <v>132420</v>
      </c>
      <c r="O555" s="28">
        <f>'Cal Mo'!AI555</f>
        <v>105422</v>
      </c>
      <c r="P555" s="28">
        <f>'Cal Mo'!AJ555</f>
        <v>1430.8743183518</v>
      </c>
      <c r="Q555" s="28">
        <f>'Cal Mo'!AK555</f>
        <v>271562.03864515497</v>
      </c>
      <c r="AG555" s="15"/>
      <c r="AH555" s="14"/>
      <c r="AL555" s="25"/>
      <c r="AM555" s="14"/>
      <c r="AQ555" s="25"/>
      <c r="AR555" s="14"/>
      <c r="AV555" s="14"/>
      <c r="AW555" s="14"/>
      <c r="BA555" s="14"/>
      <c r="BB555" s="14"/>
      <c r="BF555" s="15"/>
      <c r="BG555" s="14"/>
      <c r="BK555" s="15"/>
      <c r="BL555" s="14"/>
      <c r="BP555" s="14"/>
      <c r="BQ555" s="14"/>
      <c r="BU555" s="14"/>
      <c r="BV555" s="14"/>
    </row>
    <row r="556" spans="1:74">
      <c r="A556" s="2">
        <f t="shared" si="161"/>
        <v>2037</v>
      </c>
      <c r="B556" s="2">
        <f t="shared" si="162"/>
        <v>2</v>
      </c>
      <c r="C556" s="7">
        <f t="shared" si="165"/>
        <v>859</v>
      </c>
      <c r="D556" s="7">
        <f t="shared" si="165"/>
        <v>5530</v>
      </c>
      <c r="E556" s="7">
        <f t="shared" si="164"/>
        <v>10499</v>
      </c>
      <c r="G556" s="30">
        <f>'Billing Mo'!Y556</f>
        <v>1896444.9991464999</v>
      </c>
      <c r="H556" s="30">
        <f>'Billing Mo'!Z556</f>
        <v>207684</v>
      </c>
      <c r="I556" s="30">
        <f>'Billing Mo'!AC556</f>
        <v>25832</v>
      </c>
      <c r="J556" s="163">
        <f t="shared" si="160"/>
        <v>3273986.6594185382</v>
      </c>
      <c r="K556" s="28">
        <f>'Cal Mo'!AE556+'Cal Mo'!AD556+'Billing Mo'!BM556-'Billing Mo'!BU556</f>
        <v>1628708.0612753332</v>
      </c>
      <c r="L556" s="28">
        <f>'Cal Mo'!AF556+'Billing Mo'!BQ556-'Billing Mo'!BY556</f>
        <v>1148564.4533433616</v>
      </c>
      <c r="M556" s="31">
        <f t="shared" si="163"/>
        <v>224076</v>
      </c>
      <c r="N556" s="28">
        <f>'Cal Mo'!AH556</f>
        <v>133955</v>
      </c>
      <c r="O556" s="28">
        <f>'Cal Mo'!AI556</f>
        <v>90121</v>
      </c>
      <c r="P556" s="28">
        <f>'Cal Mo'!AJ556</f>
        <v>1432.1025620452101</v>
      </c>
      <c r="Q556" s="28">
        <f>'Cal Mo'!AK556</f>
        <v>271206.04223779798</v>
      </c>
      <c r="AG556" s="15"/>
      <c r="AH556" s="14"/>
      <c r="AL556" s="25"/>
      <c r="AM556" s="14"/>
      <c r="AQ556" s="25"/>
      <c r="AR556" s="14"/>
      <c r="AV556" s="14"/>
      <c r="AW556" s="14"/>
      <c r="BA556" s="14"/>
      <c r="BB556" s="14"/>
      <c r="BF556" s="15"/>
      <c r="BG556" s="14"/>
      <c r="BK556" s="15"/>
      <c r="BL556" s="14"/>
      <c r="BP556" s="14"/>
      <c r="BQ556" s="14"/>
      <c r="BU556" s="14"/>
      <c r="BV556" s="14"/>
    </row>
    <row r="557" spans="1:74">
      <c r="A557" s="2">
        <f t="shared" si="161"/>
        <v>2037</v>
      </c>
      <c r="B557" s="2">
        <f t="shared" si="162"/>
        <v>3</v>
      </c>
      <c r="C557" s="7">
        <f t="shared" si="165"/>
        <v>865</v>
      </c>
      <c r="D557" s="7">
        <f t="shared" si="165"/>
        <v>6288</v>
      </c>
      <c r="E557" s="7">
        <f t="shared" si="164"/>
        <v>10661</v>
      </c>
      <c r="G557" s="30">
        <f>'Billing Mo'!Y557</f>
        <v>1897576.4453871001</v>
      </c>
      <c r="H557" s="30">
        <f>'Billing Mo'!Z557</f>
        <v>207787</v>
      </c>
      <c r="I557" s="30">
        <f>'Billing Mo'!AC557</f>
        <v>25821</v>
      </c>
      <c r="J557" s="163">
        <f t="shared" si="160"/>
        <v>3477445.003276119</v>
      </c>
      <c r="K557" s="28">
        <f>'Cal Mo'!AE557+'Cal Mo'!AD557+'Billing Mo'!BM557-'Billing Mo'!BU557</f>
        <v>1641992.5242476896</v>
      </c>
      <c r="L557" s="28">
        <f>'Cal Mo'!AF557+'Billing Mo'!BQ557-'Billing Mo'!BY557</f>
        <v>1306622.7560442893</v>
      </c>
      <c r="M557" s="31">
        <f t="shared" si="163"/>
        <v>252102</v>
      </c>
      <c r="N557" s="28">
        <f>'Cal Mo'!AH557</f>
        <v>135956</v>
      </c>
      <c r="O557" s="28">
        <f>'Cal Mo'!AI557</f>
        <v>116146</v>
      </c>
      <c r="P557" s="28">
        <f>'Cal Mo'!AJ557</f>
        <v>1443.2759313405099</v>
      </c>
      <c r="Q557" s="28">
        <f>'Cal Mo'!AK557</f>
        <v>275284.44705279899</v>
      </c>
      <c r="AG557" s="15"/>
      <c r="AH557" s="14"/>
      <c r="AL557" s="25"/>
      <c r="AM557" s="14"/>
      <c r="AQ557" s="25"/>
      <c r="AR557" s="14"/>
      <c r="AV557" s="14"/>
      <c r="AW557" s="14"/>
      <c r="BA557" s="14"/>
      <c r="BB557" s="14"/>
      <c r="BF557" s="15"/>
      <c r="BG557" s="14"/>
      <c r="BK557" s="15"/>
      <c r="BL557" s="14"/>
      <c r="BP557" s="14"/>
      <c r="BQ557" s="14"/>
      <c r="BU557" s="14"/>
      <c r="BV557" s="14"/>
    </row>
    <row r="558" spans="1:74">
      <c r="A558" s="2">
        <f t="shared" si="161"/>
        <v>2037</v>
      </c>
      <c r="B558" s="2">
        <f t="shared" si="162"/>
        <v>4</v>
      </c>
      <c r="C558" s="7">
        <f t="shared" si="165"/>
        <v>888</v>
      </c>
      <c r="D558" s="7">
        <f t="shared" si="165"/>
        <v>6386</v>
      </c>
      <c r="E558" s="7">
        <f t="shared" si="164"/>
        <v>10993</v>
      </c>
      <c r="G558" s="30">
        <f>'Billing Mo'!Y558</f>
        <v>1898707.8916276901</v>
      </c>
      <c r="H558" s="30">
        <f>'Billing Mo'!Z558</f>
        <v>207889</v>
      </c>
      <c r="I558" s="30">
        <f>'Billing Mo'!AC558</f>
        <v>25779</v>
      </c>
      <c r="J558" s="163">
        <f t="shared" si="160"/>
        <v>3548817.0929266177</v>
      </c>
      <c r="K558" s="28">
        <f>'Cal Mo'!AE558+'Cal Mo'!AD558+'Billing Mo'!BM558-'Billing Mo'!BU558</f>
        <v>1685799.273276078</v>
      </c>
      <c r="L558" s="28">
        <f>'Cal Mo'!AF558+'Billing Mo'!BQ558-'Billing Mo'!BY558</f>
        <v>1327538.2776314453</v>
      </c>
      <c r="M558" s="31">
        <f t="shared" si="163"/>
        <v>250668</v>
      </c>
      <c r="N558" s="28">
        <f>'Cal Mo'!AH558</f>
        <v>143569</v>
      </c>
      <c r="O558" s="28">
        <f>'Cal Mo'!AI558</f>
        <v>107099</v>
      </c>
      <c r="P558" s="28">
        <f>'Cal Mo'!AJ558</f>
        <v>1421.3988347201901</v>
      </c>
      <c r="Q558" s="28">
        <f>'Cal Mo'!AK558</f>
        <v>283390.14318437403</v>
      </c>
      <c r="AG558" s="15"/>
      <c r="AH558" s="14"/>
      <c r="AL558" s="25"/>
      <c r="AM558" s="14"/>
      <c r="AQ558" s="25"/>
      <c r="AR558" s="14"/>
      <c r="AV558" s="14"/>
      <c r="AW558" s="14"/>
      <c r="BA558" s="14"/>
      <c r="BB558" s="14"/>
      <c r="BF558" s="15"/>
      <c r="BG558" s="14"/>
      <c r="BK558" s="15"/>
      <c r="BL558" s="14"/>
      <c r="BP558" s="14"/>
      <c r="BQ558" s="14"/>
      <c r="BU558" s="14"/>
      <c r="BV558" s="14"/>
    </row>
    <row r="559" spans="1:74">
      <c r="A559" s="2">
        <f t="shared" si="161"/>
        <v>2037</v>
      </c>
      <c r="B559" s="2">
        <f t="shared" si="162"/>
        <v>5</v>
      </c>
      <c r="C559" s="7">
        <f t="shared" si="165"/>
        <v>1134</v>
      </c>
      <c r="D559" s="7">
        <f t="shared" si="165"/>
        <v>7200</v>
      </c>
      <c r="E559" s="7">
        <f t="shared" si="164"/>
        <v>12029</v>
      </c>
      <c r="G559" s="30">
        <f>'Billing Mo'!Y559</f>
        <v>1899839.33786829</v>
      </c>
      <c r="H559" s="30">
        <f>'Billing Mo'!Z559</f>
        <v>207992</v>
      </c>
      <c r="I559" s="30">
        <f>'Billing Mo'!AC559</f>
        <v>25812</v>
      </c>
      <c r="J559" s="163">
        <f t="shared" si="160"/>
        <v>4227117.0959669193</v>
      </c>
      <c r="K559" s="28">
        <f>'Cal Mo'!AE559+'Cal Mo'!AD559+'Billing Mo'!BM559-'Billing Mo'!BU559</f>
        <v>2155042.1549158716</v>
      </c>
      <c r="L559" s="28">
        <f>'Cal Mo'!AF559+'Billing Mo'!BQ559-'Billing Mo'!BY559</f>
        <v>1497545.7562268178</v>
      </c>
      <c r="M559" s="31">
        <f t="shared" si="163"/>
        <v>262624</v>
      </c>
      <c r="N559" s="28">
        <f>'Cal Mo'!AH559</f>
        <v>146935</v>
      </c>
      <c r="O559" s="28">
        <f>'Cal Mo'!AI559</f>
        <v>115689</v>
      </c>
      <c r="P559" s="28">
        <f>'Cal Mo'!AJ559</f>
        <v>1421.5488347201899</v>
      </c>
      <c r="Q559" s="28">
        <f>'Cal Mo'!AK559</f>
        <v>310483.63598950999</v>
      </c>
      <c r="AG559" s="15"/>
      <c r="AH559" s="14"/>
      <c r="AL559" s="25"/>
      <c r="AM559" s="14"/>
      <c r="AQ559" s="25"/>
      <c r="AR559" s="14"/>
      <c r="AV559" s="14"/>
      <c r="AW559" s="14"/>
      <c r="BA559" s="14"/>
      <c r="BB559" s="14"/>
      <c r="BF559" s="15"/>
      <c r="BG559" s="14"/>
      <c r="BK559" s="15"/>
      <c r="BL559" s="14"/>
      <c r="BP559" s="14"/>
      <c r="BQ559" s="14"/>
      <c r="BU559" s="14"/>
      <c r="BV559" s="14"/>
    </row>
    <row r="560" spans="1:74">
      <c r="A560" s="2">
        <f t="shared" si="161"/>
        <v>2037</v>
      </c>
      <c r="B560" s="2">
        <f t="shared" si="162"/>
        <v>6</v>
      </c>
      <c r="C560" s="7">
        <f t="shared" si="165"/>
        <v>1233</v>
      </c>
      <c r="D560" s="7">
        <f t="shared" si="165"/>
        <v>7331</v>
      </c>
      <c r="E560" s="7">
        <f t="shared" si="164"/>
        <v>12177</v>
      </c>
      <c r="G560" s="30">
        <f>'Billing Mo'!Y560</f>
        <v>1900970.78410888</v>
      </c>
      <c r="H560" s="30">
        <f>'Billing Mo'!Z560</f>
        <v>208094</v>
      </c>
      <c r="I560" s="30">
        <f>'Billing Mo'!AC560</f>
        <v>25760</v>
      </c>
      <c r="J560" s="163">
        <f t="shared" si="160"/>
        <v>4441124.60934244</v>
      </c>
      <c r="K560" s="28">
        <f>'Cal Mo'!AE560+'Cal Mo'!AD560+'Billing Mo'!BM560-'Billing Mo'!BU560</f>
        <v>2344108.0770140518</v>
      </c>
      <c r="L560" s="28">
        <f>'Cal Mo'!AF560+'Billing Mo'!BQ560-'Billing Mo'!BY560</f>
        <v>1525618.0710106702</v>
      </c>
      <c r="M560" s="31">
        <f t="shared" si="163"/>
        <v>256282</v>
      </c>
      <c r="N560" s="28">
        <f>'Cal Mo'!AH560</f>
        <v>153144</v>
      </c>
      <c r="O560" s="28">
        <f>'Cal Mo'!AI560</f>
        <v>103138</v>
      </c>
      <c r="P560" s="28">
        <f>'Cal Mo'!AJ560</f>
        <v>1431.31601225495</v>
      </c>
      <c r="Q560" s="28">
        <f>'Cal Mo'!AK560</f>
        <v>313685.145305463</v>
      </c>
      <c r="AG560" s="15"/>
      <c r="AH560" s="14"/>
      <c r="AL560" s="25"/>
      <c r="AM560" s="14"/>
      <c r="AQ560" s="25"/>
      <c r="AR560" s="14"/>
      <c r="AV560" s="14"/>
      <c r="AW560" s="14"/>
      <c r="BA560" s="14"/>
      <c r="BB560" s="14"/>
      <c r="BF560" s="15"/>
      <c r="BG560" s="14"/>
      <c r="BK560" s="15"/>
      <c r="BL560" s="14"/>
      <c r="BP560" s="14"/>
      <c r="BQ560" s="14"/>
      <c r="BU560" s="14"/>
      <c r="BV560" s="14"/>
    </row>
    <row r="561" spans="1:74">
      <c r="A561" s="2">
        <f t="shared" si="161"/>
        <v>2037</v>
      </c>
      <c r="B561" s="2">
        <f t="shared" si="162"/>
        <v>7</v>
      </c>
      <c r="C561" s="7">
        <f t="shared" si="165"/>
        <v>1311</v>
      </c>
      <c r="D561" s="7">
        <f t="shared" si="165"/>
        <v>7683</v>
      </c>
      <c r="E561" s="7">
        <f t="shared" si="164"/>
        <v>12010</v>
      </c>
      <c r="G561" s="30">
        <f>'Billing Mo'!Y561</f>
        <v>1902102.2303494799</v>
      </c>
      <c r="H561" s="30">
        <f>'Billing Mo'!Z561</f>
        <v>208196</v>
      </c>
      <c r="I561" s="30">
        <f>'Billing Mo'!AC561</f>
        <v>25732</v>
      </c>
      <c r="J561" s="163">
        <f t="shared" si="160"/>
        <v>4663239.4776818976</v>
      </c>
      <c r="K561" s="28">
        <f>'Cal Mo'!AE561+'Cal Mo'!AD561+'Billing Mo'!BM561-'Billing Mo'!BU561</f>
        <v>2492869.3934892253</v>
      </c>
      <c r="L561" s="28">
        <f>'Cal Mo'!AF561+'Billing Mo'!BQ561-'Billing Mo'!BY561</f>
        <v>1599470.638850465</v>
      </c>
      <c r="M561" s="31">
        <f t="shared" si="163"/>
        <v>260417</v>
      </c>
      <c r="N561" s="28">
        <f>'Cal Mo'!AH561</f>
        <v>148775</v>
      </c>
      <c r="O561" s="28">
        <f>'Cal Mo'!AI561</f>
        <v>111642</v>
      </c>
      <c r="P561" s="28">
        <f>'Cal Mo'!AJ561</f>
        <v>1434.4444711901899</v>
      </c>
      <c r="Q561" s="28">
        <f>'Cal Mo'!AK561</f>
        <v>309048.00087101798</v>
      </c>
      <c r="AG561" s="15"/>
      <c r="AH561" s="14"/>
      <c r="AL561" s="25"/>
      <c r="AM561" s="14"/>
      <c r="AQ561" s="25"/>
      <c r="AR561" s="14"/>
      <c r="AV561" s="14"/>
      <c r="AW561" s="14"/>
      <c r="BA561" s="14"/>
      <c r="BB561" s="14"/>
      <c r="BF561" s="15"/>
      <c r="BG561" s="14"/>
      <c r="BK561" s="15"/>
      <c r="BL561" s="14"/>
      <c r="BP561" s="14"/>
      <c r="BQ561" s="14"/>
      <c r="BU561" s="14"/>
      <c r="BV561" s="14"/>
    </row>
    <row r="562" spans="1:74">
      <c r="A562" s="2">
        <f t="shared" si="161"/>
        <v>2037</v>
      </c>
      <c r="B562" s="2">
        <f t="shared" si="162"/>
        <v>8</v>
      </c>
      <c r="C562" s="7">
        <f t="shared" si="165"/>
        <v>1317</v>
      </c>
      <c r="D562" s="7">
        <f t="shared" si="165"/>
        <v>7699</v>
      </c>
      <c r="E562" s="7">
        <f t="shared" si="164"/>
        <v>12523</v>
      </c>
      <c r="G562" s="30">
        <f>'Billing Mo'!Y562</f>
        <v>1903272.5734818301</v>
      </c>
      <c r="H562" s="30">
        <f>'Billing Mo'!Z562</f>
        <v>208300</v>
      </c>
      <c r="I562" s="30">
        <f>'Billing Mo'!AC562</f>
        <v>25787</v>
      </c>
      <c r="J562" s="163">
        <f t="shared" si="160"/>
        <v>4705013.7681223229</v>
      </c>
      <c r="K562" s="28">
        <f>'Cal Mo'!AE562+'Cal Mo'!AD562+'Billing Mo'!BM562-'Billing Mo'!BU562</f>
        <v>2506410.3259181646</v>
      </c>
      <c r="L562" s="28">
        <f>'Cal Mo'!AF562+'Billing Mo'!BQ562-'Billing Mo'!BY562</f>
        <v>1603719.4235217739</v>
      </c>
      <c r="M562" s="31">
        <f t="shared" si="163"/>
        <v>270539</v>
      </c>
      <c r="N562" s="28">
        <f>'Cal Mo'!AH562</f>
        <v>155490</v>
      </c>
      <c r="O562" s="28">
        <f>'Cal Mo'!AI562</f>
        <v>115049</v>
      </c>
      <c r="P562" s="28">
        <f>'Cal Mo'!AJ562</f>
        <v>1422.7779748128801</v>
      </c>
      <c r="Q562" s="28">
        <f>'Cal Mo'!AK562</f>
        <v>322922.24070757203</v>
      </c>
      <c r="AG562" s="15"/>
      <c r="AH562" s="14"/>
      <c r="AL562" s="25"/>
      <c r="AM562" s="14"/>
      <c r="AQ562" s="25"/>
      <c r="AR562" s="14"/>
      <c r="AV562" s="14"/>
      <c r="AW562" s="14"/>
      <c r="BA562" s="14"/>
      <c r="BB562" s="14"/>
      <c r="BF562" s="15"/>
      <c r="BG562" s="14"/>
      <c r="BK562" s="15"/>
      <c r="BL562" s="14"/>
      <c r="BP562" s="14"/>
      <c r="BQ562" s="14"/>
      <c r="BU562" s="14"/>
      <c r="BV562" s="14"/>
    </row>
    <row r="563" spans="1:74">
      <c r="A563" s="2">
        <f t="shared" si="161"/>
        <v>2037</v>
      </c>
      <c r="B563" s="2">
        <f t="shared" si="162"/>
        <v>9</v>
      </c>
      <c r="C563" s="7">
        <f t="shared" si="165"/>
        <v>1210</v>
      </c>
      <c r="D563" s="7">
        <f t="shared" si="165"/>
        <v>7280</v>
      </c>
      <c r="E563" s="7">
        <f t="shared" si="164"/>
        <v>12589</v>
      </c>
      <c r="G563" s="30">
        <f>'Billing Mo'!Y563</f>
        <v>1904442.91661419</v>
      </c>
      <c r="H563" s="30">
        <f>'Billing Mo'!Z563</f>
        <v>208405</v>
      </c>
      <c r="I563" s="30">
        <f>'Billing Mo'!AC563</f>
        <v>25794</v>
      </c>
      <c r="J563" s="163">
        <f t="shared" si="160"/>
        <v>4404257.0564494431</v>
      </c>
      <c r="K563" s="28">
        <f>'Cal Mo'!AE563+'Cal Mo'!AD563+'Billing Mo'!BM563-'Billing Mo'!BU563</f>
        <v>2303559.8999371622</v>
      </c>
      <c r="L563" s="28">
        <f>'Cal Mo'!AF563+'Billing Mo'!BQ563-'Billing Mo'!BY563</f>
        <v>1517118.8006165584</v>
      </c>
      <c r="M563" s="31">
        <f t="shared" si="163"/>
        <v>257438</v>
      </c>
      <c r="N563" s="28">
        <f>'Cal Mo'!AH563</f>
        <v>151420</v>
      </c>
      <c r="O563" s="28">
        <f>'Cal Mo'!AI563</f>
        <v>106018</v>
      </c>
      <c r="P563" s="28">
        <f>'Cal Mo'!AJ563</f>
        <v>1421.3335303684401</v>
      </c>
      <c r="Q563" s="28">
        <f>'Cal Mo'!AK563</f>
        <v>324719.022365354</v>
      </c>
      <c r="AG563" s="15"/>
      <c r="AH563" s="14"/>
      <c r="AL563" s="25"/>
      <c r="AM563" s="14"/>
      <c r="AQ563" s="25"/>
      <c r="AR563" s="14"/>
      <c r="AV563" s="14"/>
      <c r="AW563" s="14"/>
      <c r="BA563" s="14"/>
      <c r="BB563" s="14"/>
      <c r="BF563" s="15"/>
      <c r="BG563" s="14"/>
      <c r="BK563" s="15"/>
      <c r="BL563" s="14"/>
      <c r="BP563" s="14"/>
      <c r="BQ563" s="14"/>
      <c r="BU563" s="14"/>
      <c r="BV563" s="14"/>
    </row>
    <row r="564" spans="1:74">
      <c r="A564" s="2">
        <f t="shared" si="161"/>
        <v>2037</v>
      </c>
      <c r="B564" s="2">
        <f t="shared" si="162"/>
        <v>10</v>
      </c>
      <c r="C564" s="7">
        <f t="shared" si="165"/>
        <v>1033</v>
      </c>
      <c r="D564" s="7">
        <f t="shared" si="165"/>
        <v>6945</v>
      </c>
      <c r="E564" s="7">
        <f t="shared" si="164"/>
        <v>11827</v>
      </c>
      <c r="G564" s="30">
        <f>'Billing Mo'!Y564</f>
        <v>1905613.2597465401</v>
      </c>
      <c r="H564" s="30">
        <f>'Billing Mo'!Z564</f>
        <v>208512</v>
      </c>
      <c r="I564" s="30">
        <f>'Billing Mo'!AC564</f>
        <v>25817</v>
      </c>
      <c r="J564" s="163">
        <f t="shared" si="160"/>
        <v>3982044.7370418459</v>
      </c>
      <c r="K564" s="28">
        <f>'Cal Mo'!AE564+'Cal Mo'!AD564+'Billing Mo'!BM564-'Billing Mo'!BU564</f>
        <v>1968682.3913704874</v>
      </c>
      <c r="L564" s="28">
        <f>'Cal Mo'!AF564+'Billing Mo'!BQ564-'Billing Mo'!BY564</f>
        <v>1448060.1300589778</v>
      </c>
      <c r="M564" s="31">
        <f t="shared" si="163"/>
        <v>258551</v>
      </c>
      <c r="N564" s="28">
        <f>'Cal Mo'!AH564</f>
        <v>143927</v>
      </c>
      <c r="O564" s="28">
        <f>'Cal Mo'!AI564</f>
        <v>114624</v>
      </c>
      <c r="P564" s="28">
        <f>'Cal Mo'!AJ564</f>
        <v>1419.1668637017699</v>
      </c>
      <c r="Q564" s="28">
        <f>'Cal Mo'!AK564</f>
        <v>305332.04874867899</v>
      </c>
      <c r="AG564" s="15"/>
      <c r="AH564" s="14"/>
      <c r="AL564" s="25"/>
      <c r="AM564" s="14"/>
      <c r="AQ564" s="25"/>
      <c r="AR564" s="14"/>
      <c r="AV564" s="14"/>
      <c r="AW564" s="14"/>
      <c r="BA564" s="14"/>
      <c r="BB564" s="14"/>
      <c r="BF564" s="15"/>
      <c r="BG564" s="14"/>
      <c r="BK564" s="15"/>
      <c r="BL564" s="14"/>
      <c r="BP564" s="14"/>
      <c r="BQ564" s="14"/>
      <c r="BU564" s="14"/>
      <c r="BV564" s="14"/>
    </row>
    <row r="565" spans="1:74">
      <c r="A565" s="2">
        <f t="shared" si="161"/>
        <v>2037</v>
      </c>
      <c r="B565" s="2">
        <f t="shared" si="162"/>
        <v>11</v>
      </c>
      <c r="C565" s="7">
        <f t="shared" si="165"/>
        <v>809</v>
      </c>
      <c r="D565" s="7">
        <f t="shared" si="165"/>
        <v>6071</v>
      </c>
      <c r="E565" s="7">
        <f t="shared" si="164"/>
        <v>11030</v>
      </c>
      <c r="G565" s="30">
        <f>'Billing Mo'!Y565</f>
        <v>1906783.6028789</v>
      </c>
      <c r="H565" s="30">
        <f>'Billing Mo'!Z565</f>
        <v>208618</v>
      </c>
      <c r="I565" s="30">
        <f>'Billing Mo'!AC565</f>
        <v>25852</v>
      </c>
      <c r="J565" s="163">
        <f t="shared" si="160"/>
        <v>3340202.0026919972</v>
      </c>
      <c r="K565" s="28">
        <f>'Cal Mo'!AE565+'Cal Mo'!AD565+'Billing Mo'!BM565-'Billing Mo'!BU565</f>
        <v>1542979.8565975497</v>
      </c>
      <c r="L565" s="28">
        <f>'Cal Mo'!AF565+'Billing Mo'!BQ565-'Billing Mo'!BY565</f>
        <v>1266537.1102072294</v>
      </c>
      <c r="M565" s="31">
        <f t="shared" si="163"/>
        <v>244114</v>
      </c>
      <c r="N565" s="28">
        <f>'Cal Mo'!AH565</f>
        <v>147080</v>
      </c>
      <c r="O565" s="28">
        <f>'Cal Mo'!AI565</f>
        <v>97034</v>
      </c>
      <c r="P565" s="28">
        <f>'Cal Mo'!AJ565</f>
        <v>1415.8328492109799</v>
      </c>
      <c r="Q565" s="28">
        <f>'Cal Mo'!AK565</f>
        <v>285155.20303800702</v>
      </c>
      <c r="AG565" s="15"/>
      <c r="AH565" s="14"/>
      <c r="AL565" s="25"/>
      <c r="AM565" s="14"/>
      <c r="AQ565" s="25"/>
      <c r="AR565" s="14"/>
      <c r="AV565" s="14"/>
      <c r="AW565" s="14"/>
      <c r="BA565" s="14"/>
      <c r="BB565" s="14"/>
      <c r="BF565" s="15"/>
      <c r="BG565" s="14"/>
      <c r="BK565" s="15"/>
      <c r="BL565" s="14"/>
      <c r="BP565" s="14"/>
      <c r="BQ565" s="14"/>
      <c r="BU565" s="14"/>
      <c r="BV565" s="14"/>
    </row>
    <row r="566" spans="1:74">
      <c r="A566" s="2">
        <f t="shared" si="161"/>
        <v>2037</v>
      </c>
      <c r="B566" s="2">
        <f t="shared" si="162"/>
        <v>12</v>
      </c>
      <c r="C566" s="7">
        <f t="shared" si="165"/>
        <v>958</v>
      </c>
      <c r="D566" s="7">
        <f t="shared" si="165"/>
        <v>6139</v>
      </c>
      <c r="E566" s="7">
        <f t="shared" si="164"/>
        <v>10685</v>
      </c>
      <c r="G566" s="30">
        <f>'Billing Mo'!Y566</f>
        <v>1907953.9460112499</v>
      </c>
      <c r="H566" s="30">
        <f>'Billing Mo'!Z566</f>
        <v>208725</v>
      </c>
      <c r="I566" s="30">
        <f>'Billing Mo'!AC566</f>
        <v>25800</v>
      </c>
      <c r="J566" s="163">
        <f t="shared" si="160"/>
        <v>3613569.7727180934</v>
      </c>
      <c r="K566" s="28">
        <f>'Cal Mo'!AE566+'Cal Mo'!AD566+'Billing Mo'!BM566-'Billing Mo'!BU566</f>
        <v>1827695.9761472561</v>
      </c>
      <c r="L566" s="28">
        <f>'Cal Mo'!AF566+'Billing Mo'!BQ566-'Billing Mo'!BY566</f>
        <v>1281304.5857281608</v>
      </c>
      <c r="M566" s="31">
        <f t="shared" si="163"/>
        <v>227456</v>
      </c>
      <c r="N566" s="28">
        <f>'Cal Mo'!AH566</f>
        <v>133329</v>
      </c>
      <c r="O566" s="28">
        <f>'Cal Mo'!AI566</f>
        <v>94127</v>
      </c>
      <c r="P566" s="28">
        <f>'Cal Mo'!AJ566</f>
        <v>1427.4934944064701</v>
      </c>
      <c r="Q566" s="28">
        <f>'Cal Mo'!AK566</f>
        <v>275685.71734827</v>
      </c>
      <c r="AG566" s="15"/>
      <c r="AH566" s="14"/>
      <c r="AL566" s="25"/>
      <c r="AM566" s="14"/>
      <c r="AQ566" s="25"/>
      <c r="AR566" s="14"/>
      <c r="AV566" s="14"/>
      <c r="AW566" s="14"/>
      <c r="BA566" s="14"/>
      <c r="BB566" s="14"/>
      <c r="BF566" s="15"/>
      <c r="BG566" s="14"/>
      <c r="BK566" s="15"/>
      <c r="BL566" s="14"/>
      <c r="BP566" s="14"/>
      <c r="BQ566" s="14"/>
      <c r="BU566" s="14"/>
      <c r="BV566" s="14"/>
    </row>
    <row r="567" spans="1:74">
      <c r="A567" s="2">
        <f t="shared" si="161"/>
        <v>2038</v>
      </c>
      <c r="B567" s="2">
        <f t="shared" si="162"/>
        <v>1</v>
      </c>
      <c r="C567" s="7">
        <f t="shared" si="165"/>
        <v>1046</v>
      </c>
      <c r="D567" s="7">
        <f t="shared" si="165"/>
        <v>6127</v>
      </c>
      <c r="E567" s="7">
        <f t="shared" si="164"/>
        <v>10565</v>
      </c>
      <c r="G567" s="30">
        <f>'Billing Mo'!Y567</f>
        <v>1909124.28914361</v>
      </c>
      <c r="H567" s="30">
        <f>'Billing Mo'!Z567</f>
        <v>208831</v>
      </c>
      <c r="I567" s="30">
        <f>'Billing Mo'!AC567</f>
        <v>25840</v>
      </c>
      <c r="J567" s="163">
        <f t="shared" si="160"/>
        <v>3785059.2927280562</v>
      </c>
      <c r="K567" s="28">
        <f>'Cal Mo'!AE567+'Cal Mo'!AD567+'Billing Mo'!BM567-'Billing Mo'!BU567</f>
        <v>1996063.8322810496</v>
      </c>
      <c r="L567" s="28">
        <f>'Cal Mo'!AF567+'Billing Mo'!BQ567-'Billing Mo'!BY567</f>
        <v>1279430.5953029443</v>
      </c>
      <c r="M567" s="31">
        <f t="shared" si="163"/>
        <v>235173</v>
      </c>
      <c r="N567" s="28">
        <f>'Cal Mo'!AH567</f>
        <v>132420</v>
      </c>
      <c r="O567" s="28">
        <f>'Cal Mo'!AI567</f>
        <v>102753</v>
      </c>
      <c r="P567" s="28">
        <f>'Cal Mo'!AJ567</f>
        <v>1404.76593187052</v>
      </c>
      <c r="Q567" s="28">
        <f>'Cal Mo'!AK567</f>
        <v>272987.099212192</v>
      </c>
      <c r="AG567" s="15"/>
      <c r="AH567" s="14"/>
      <c r="AL567" s="25"/>
      <c r="AM567" s="14"/>
      <c r="AQ567" s="25"/>
      <c r="AR567" s="14"/>
      <c r="AV567" s="14"/>
      <c r="AW567" s="14"/>
      <c r="BA567" s="14"/>
      <c r="BB567" s="14"/>
      <c r="BF567" s="15"/>
      <c r="BG567" s="14"/>
      <c r="BK567" s="15"/>
      <c r="BL567" s="14"/>
      <c r="BP567" s="14"/>
      <c r="BQ567" s="14"/>
      <c r="BU567" s="14"/>
      <c r="BV567" s="14"/>
    </row>
    <row r="568" spans="1:74">
      <c r="A568" s="2">
        <f t="shared" si="161"/>
        <v>2038</v>
      </c>
      <c r="B568" s="2">
        <f t="shared" si="162"/>
        <v>2</v>
      </c>
      <c r="C568" s="7">
        <f t="shared" si="165"/>
        <v>859</v>
      </c>
      <c r="D568" s="7">
        <f t="shared" si="165"/>
        <v>5545</v>
      </c>
      <c r="E568" s="7">
        <f t="shared" si="164"/>
        <v>10549</v>
      </c>
      <c r="G568" s="30">
        <f>'Billing Mo'!Y568</f>
        <v>1910294.6322759599</v>
      </c>
      <c r="H568" s="30">
        <f>'Billing Mo'!Z568</f>
        <v>208938</v>
      </c>
      <c r="I568" s="30">
        <f>'Billing Mo'!AC568</f>
        <v>25843</v>
      </c>
      <c r="J568" s="163">
        <f t="shared" ref="J568:J602" si="166">SUM(K568:M568,P568:Q568)</f>
        <v>3295047.1691988367</v>
      </c>
      <c r="K568" s="28">
        <f>'Cal Mo'!AE568+'Cal Mo'!AD568+'Billing Mo'!BM568-'Billing Mo'!BU568</f>
        <v>1641016.6738485796</v>
      </c>
      <c r="L568" s="28">
        <f>'Cal Mo'!AF568+'Billing Mo'!BQ568-'Billing Mo'!BY568</f>
        <v>1158590.1371614167</v>
      </c>
      <c r="M568" s="31">
        <f t="shared" si="163"/>
        <v>221406</v>
      </c>
      <c r="N568" s="28">
        <f>'Cal Mo'!AH568</f>
        <v>133955</v>
      </c>
      <c r="O568" s="28">
        <f>'Cal Mo'!AI568</f>
        <v>87451</v>
      </c>
      <c r="P568" s="28">
        <f>'Cal Mo'!AJ568</f>
        <v>1405.99417556393</v>
      </c>
      <c r="Q568" s="28">
        <f>'Cal Mo'!AK568</f>
        <v>272628.364013276</v>
      </c>
      <c r="AG568" s="15"/>
      <c r="AH568" s="14"/>
      <c r="AL568" s="25"/>
      <c r="AM568" s="14"/>
      <c r="AQ568" s="25"/>
      <c r="AR568" s="14"/>
      <c r="AV568" s="14"/>
      <c r="AW568" s="14"/>
      <c r="BA568" s="14"/>
      <c r="BB568" s="14"/>
      <c r="BF568" s="15"/>
      <c r="BG568" s="14"/>
      <c r="BK568" s="15"/>
      <c r="BL568" s="14"/>
      <c r="BP568" s="14"/>
      <c r="BQ568" s="14"/>
      <c r="BU568" s="14"/>
      <c r="BV568" s="14"/>
    </row>
    <row r="569" spans="1:74">
      <c r="A569" s="2">
        <f t="shared" si="161"/>
        <v>2038</v>
      </c>
      <c r="B569" s="2">
        <f t="shared" si="162"/>
        <v>3</v>
      </c>
      <c r="C569" s="7">
        <f t="shared" si="165"/>
        <v>866</v>
      </c>
      <c r="D569" s="7">
        <f t="shared" si="165"/>
        <v>6302</v>
      </c>
      <c r="E569" s="7">
        <f t="shared" si="164"/>
        <v>10712</v>
      </c>
      <c r="G569" s="30">
        <f>'Billing Mo'!Y569</f>
        <v>1911464.9754083201</v>
      </c>
      <c r="H569" s="30">
        <f>'Billing Mo'!Z569</f>
        <v>209044</v>
      </c>
      <c r="I569" s="30">
        <f>'Billing Mo'!AC569</f>
        <v>25831</v>
      </c>
      <c r="J569" s="163">
        <f t="shared" si="166"/>
        <v>3500366.1821327973</v>
      </c>
      <c r="K569" s="28">
        <f>'Cal Mo'!AE569+'Cal Mo'!AD569+'Billing Mo'!BM569-'Billing Mo'!BU569</f>
        <v>1655351.0279621198</v>
      </c>
      <c r="L569" s="28">
        <f>'Cal Mo'!AF569+'Billing Mo'!BQ569-'Billing Mo'!BY569</f>
        <v>1317470.7193148385</v>
      </c>
      <c r="M569" s="31">
        <f t="shared" si="163"/>
        <v>249433</v>
      </c>
      <c r="N569" s="28">
        <f>'Cal Mo'!AH569</f>
        <v>135956</v>
      </c>
      <c r="O569" s="28">
        <f>'Cal Mo'!AI569</f>
        <v>113477</v>
      </c>
      <c r="P569" s="28">
        <f>'Cal Mo'!AJ569</f>
        <v>1417.16754485923</v>
      </c>
      <c r="Q569" s="28">
        <f>'Cal Mo'!AK569</f>
        <v>276694.26731098001</v>
      </c>
      <c r="AG569" s="15"/>
      <c r="AH569" s="14"/>
      <c r="AL569" s="25"/>
      <c r="AM569" s="14"/>
      <c r="AQ569" s="25"/>
      <c r="AR569" s="14"/>
      <c r="AV569" s="14"/>
      <c r="AW569" s="14"/>
      <c r="BA569" s="14"/>
      <c r="BB569" s="14"/>
      <c r="BF569" s="15"/>
      <c r="BG569" s="14"/>
      <c r="BK569" s="15"/>
      <c r="BL569" s="14"/>
      <c r="BP569" s="14"/>
      <c r="BQ569" s="14"/>
      <c r="BU569" s="14"/>
      <c r="BV569" s="14"/>
    </row>
    <row r="570" spans="1:74">
      <c r="A570" s="2">
        <f t="shared" si="161"/>
        <v>2038</v>
      </c>
      <c r="B570" s="2">
        <f t="shared" si="162"/>
        <v>4</v>
      </c>
      <c r="C570" s="7">
        <f t="shared" si="165"/>
        <v>889</v>
      </c>
      <c r="D570" s="7">
        <f t="shared" si="165"/>
        <v>6397</v>
      </c>
      <c r="E570" s="7">
        <f t="shared" si="164"/>
        <v>11043</v>
      </c>
      <c r="G570" s="30">
        <f>'Billing Mo'!Y570</f>
        <v>1912635.31854067</v>
      </c>
      <c r="H570" s="30">
        <f>'Billing Mo'!Z570</f>
        <v>209150</v>
      </c>
      <c r="I570" s="30">
        <f>'Billing Mo'!AC570</f>
        <v>25789</v>
      </c>
      <c r="J570" s="163">
        <f t="shared" si="166"/>
        <v>3571947.4584049783</v>
      </c>
      <c r="K570" s="28">
        <f>'Cal Mo'!AE570+'Cal Mo'!AD570+'Billing Mo'!BM570-'Billing Mo'!BU570</f>
        <v>1699811.0737920932</v>
      </c>
      <c r="L570" s="28">
        <f>'Cal Mo'!AF570+'Billing Mo'!BQ570-'Billing Mo'!BY570</f>
        <v>1337957.8819632716</v>
      </c>
      <c r="M570" s="31">
        <f t="shared" si="163"/>
        <v>248001</v>
      </c>
      <c r="N570" s="28">
        <f>'Cal Mo'!AH570</f>
        <v>143569</v>
      </c>
      <c r="O570" s="28">
        <f>'Cal Mo'!AI570</f>
        <v>104432</v>
      </c>
      <c r="P570" s="28">
        <f>'Cal Mo'!AJ570</f>
        <v>1395.2904482389099</v>
      </c>
      <c r="Q570" s="28">
        <f>'Cal Mo'!AK570</f>
        <v>284782.212201374</v>
      </c>
      <c r="AG570" s="15"/>
      <c r="AH570" s="14"/>
      <c r="AL570" s="25"/>
      <c r="AM570" s="14"/>
      <c r="AQ570" s="25"/>
      <c r="AR570" s="14"/>
      <c r="AV570" s="14"/>
      <c r="AW570" s="14"/>
      <c r="BA570" s="14"/>
      <c r="BB570" s="14"/>
      <c r="BF570" s="15"/>
      <c r="BG570" s="14"/>
      <c r="BK570" s="15"/>
      <c r="BL570" s="14"/>
      <c r="BP570" s="14"/>
      <c r="BQ570" s="14"/>
      <c r="BU570" s="14"/>
      <c r="BV570" s="14"/>
    </row>
    <row r="571" spans="1:74">
      <c r="A571" s="2">
        <f t="shared" si="161"/>
        <v>2038</v>
      </c>
      <c r="B571" s="2">
        <f t="shared" si="162"/>
        <v>5</v>
      </c>
      <c r="C571" s="7">
        <f t="shared" si="165"/>
        <v>1135</v>
      </c>
      <c r="D571" s="7">
        <f t="shared" si="165"/>
        <v>7208</v>
      </c>
      <c r="E571" s="7">
        <f t="shared" si="164"/>
        <v>12077</v>
      </c>
      <c r="G571" s="30">
        <f>'Billing Mo'!Y571</f>
        <v>1913805.6616730299</v>
      </c>
      <c r="H571" s="30">
        <f>'Billing Mo'!Z571</f>
        <v>209256</v>
      </c>
      <c r="I571" s="30">
        <f>'Billing Mo'!AC571</f>
        <v>25822</v>
      </c>
      <c r="J571" s="163">
        <f t="shared" si="166"/>
        <v>4254304.2947528875</v>
      </c>
      <c r="K571" s="28">
        <f>'Cal Mo'!AE571+'Cal Mo'!AD571+'Billing Mo'!BM571-'Billing Mo'!BU571</f>
        <v>2172753.3262886885</v>
      </c>
      <c r="L571" s="28">
        <f>'Cal Mo'!AF571+'Billing Mo'!BQ571-'Billing Mo'!BY571</f>
        <v>1508336.3440469692</v>
      </c>
      <c r="M571" s="31">
        <f t="shared" si="163"/>
        <v>259958</v>
      </c>
      <c r="N571" s="28">
        <f>'Cal Mo'!AH571</f>
        <v>146935</v>
      </c>
      <c r="O571" s="28">
        <f>'Cal Mo'!AI571</f>
        <v>113023</v>
      </c>
      <c r="P571" s="28">
        <f>'Cal Mo'!AJ571</f>
        <v>1395.44044823891</v>
      </c>
      <c r="Q571" s="28">
        <f>'Cal Mo'!AK571</f>
        <v>311861.18396899098</v>
      </c>
      <c r="AG571" s="15"/>
      <c r="AH571" s="14"/>
      <c r="AL571" s="25"/>
      <c r="AM571" s="14"/>
      <c r="AQ571" s="25"/>
      <c r="AR571" s="14"/>
      <c r="AV571" s="14"/>
      <c r="AW571" s="14"/>
      <c r="BA571" s="14"/>
      <c r="BB571" s="14"/>
      <c r="BF571" s="15"/>
      <c r="BG571" s="14"/>
      <c r="BK571" s="15"/>
      <c r="BL571" s="14"/>
      <c r="BP571" s="14"/>
      <c r="BQ571" s="14"/>
      <c r="BU571" s="14"/>
      <c r="BV571" s="14"/>
    </row>
    <row r="572" spans="1:74">
      <c r="A572" s="2">
        <f t="shared" si="161"/>
        <v>2038</v>
      </c>
      <c r="B572" s="2">
        <f t="shared" si="162"/>
        <v>6</v>
      </c>
      <c r="C572" s="7">
        <f t="shared" si="165"/>
        <v>1234</v>
      </c>
      <c r="D572" s="7">
        <f t="shared" si="165"/>
        <v>7338</v>
      </c>
      <c r="E572" s="7">
        <f t="shared" si="164"/>
        <v>12226</v>
      </c>
      <c r="G572" s="30">
        <f>'Billing Mo'!Y572</f>
        <v>1914976.00480539</v>
      </c>
      <c r="H572" s="30">
        <f>'Billing Mo'!Z572</f>
        <v>209362</v>
      </c>
      <c r="I572" s="30">
        <f>'Billing Mo'!AC572</f>
        <v>25770</v>
      </c>
      <c r="J572" s="163">
        <f t="shared" si="166"/>
        <v>4469577.6590922968</v>
      </c>
      <c r="K572" s="28">
        <f>'Cal Mo'!AE572+'Cal Mo'!AD572+'Billing Mo'!BM572-'Billing Mo'!BU572</f>
        <v>2363306.6701723761</v>
      </c>
      <c r="L572" s="28">
        <f>'Cal Mo'!AF572+'Billing Mo'!BQ572-'Billing Mo'!BY572</f>
        <v>1536203.926729107</v>
      </c>
      <c r="M572" s="31">
        <f t="shared" si="163"/>
        <v>253605</v>
      </c>
      <c r="N572" s="28">
        <f>'Cal Mo'!AH572</f>
        <v>153144</v>
      </c>
      <c r="O572" s="28">
        <f>'Cal Mo'!AI572</f>
        <v>100461</v>
      </c>
      <c r="P572" s="28">
        <f>'Cal Mo'!AJ572</f>
        <v>1405.2076257736701</v>
      </c>
      <c r="Q572" s="28">
        <f>'Cal Mo'!AK572</f>
        <v>315056.85456503998</v>
      </c>
      <c r="AG572" s="15"/>
      <c r="AH572" s="14"/>
      <c r="AL572" s="25"/>
      <c r="AM572" s="14"/>
      <c r="AQ572" s="25"/>
      <c r="AR572" s="14"/>
      <c r="AV572" s="14"/>
      <c r="AW572" s="14"/>
      <c r="BA572" s="14"/>
      <c r="BB572" s="14"/>
      <c r="BF572" s="15"/>
      <c r="BG572" s="14"/>
      <c r="BK572" s="15"/>
      <c r="BL572" s="14"/>
      <c r="BP572" s="14"/>
      <c r="BQ572" s="14"/>
      <c r="BU572" s="14"/>
      <c r="BV572" s="14"/>
    </row>
    <row r="573" spans="1:74">
      <c r="A573" s="2">
        <f t="shared" si="161"/>
        <v>2038</v>
      </c>
      <c r="B573" s="2">
        <f t="shared" si="162"/>
        <v>7</v>
      </c>
      <c r="C573" s="7">
        <f t="shared" si="165"/>
        <v>1312</v>
      </c>
      <c r="D573" s="7">
        <f t="shared" si="165"/>
        <v>7688</v>
      </c>
      <c r="E573" s="7">
        <f t="shared" si="164"/>
        <v>12059</v>
      </c>
      <c r="G573" s="30">
        <f>'Billing Mo'!Y573</f>
        <v>1916146.3479377399</v>
      </c>
      <c r="H573" s="30">
        <f>'Billing Mo'!Z573</f>
        <v>209468</v>
      </c>
      <c r="I573" s="30">
        <f>'Billing Mo'!AC573</f>
        <v>25742</v>
      </c>
      <c r="J573" s="163">
        <f t="shared" si="166"/>
        <v>4693046.9012622144</v>
      </c>
      <c r="K573" s="28">
        <f>'Cal Mo'!AE573+'Cal Mo'!AD573+'Billing Mo'!BM573-'Billing Mo'!BU573</f>
        <v>2513200.7869673143</v>
      </c>
      <c r="L573" s="28">
        <f>'Cal Mo'!AF573+'Billing Mo'!BQ573-'Billing Mo'!BY573</f>
        <v>1610289.2593031863</v>
      </c>
      <c r="M573" s="31">
        <f t="shared" si="163"/>
        <v>257729</v>
      </c>
      <c r="N573" s="28">
        <f>'Cal Mo'!AH573</f>
        <v>148775</v>
      </c>
      <c r="O573" s="28">
        <f>'Cal Mo'!AI573</f>
        <v>108954</v>
      </c>
      <c r="P573" s="28">
        <f>'Cal Mo'!AJ573</f>
        <v>1408.3360847089</v>
      </c>
      <c r="Q573" s="28">
        <f>'Cal Mo'!AK573</f>
        <v>310419.51890700503</v>
      </c>
      <c r="AG573" s="15"/>
      <c r="AH573" s="14"/>
      <c r="AL573" s="25"/>
      <c r="AM573" s="14"/>
      <c r="AQ573" s="25"/>
      <c r="AR573" s="14"/>
      <c r="AV573" s="14"/>
      <c r="AW573" s="14"/>
      <c r="BA573" s="14"/>
      <c r="BB573" s="14"/>
      <c r="BF573" s="15"/>
      <c r="BG573" s="14"/>
      <c r="BK573" s="15"/>
      <c r="BL573" s="14"/>
      <c r="BP573" s="14"/>
      <c r="BQ573" s="14"/>
      <c r="BU573" s="14"/>
      <c r="BV573" s="14"/>
    </row>
    <row r="574" spans="1:74">
      <c r="A574" s="2">
        <f t="shared" si="161"/>
        <v>2038</v>
      </c>
      <c r="B574" s="2">
        <f t="shared" si="162"/>
        <v>8</v>
      </c>
      <c r="C574" s="7">
        <f t="shared" si="165"/>
        <v>1318</v>
      </c>
      <c r="D574" s="7">
        <f t="shared" si="165"/>
        <v>7704</v>
      </c>
      <c r="E574" s="7">
        <f t="shared" si="164"/>
        <v>12571</v>
      </c>
      <c r="G574" s="30">
        <f>'Billing Mo'!Y574</f>
        <v>1917254.4706661699</v>
      </c>
      <c r="H574" s="30">
        <f>'Billing Mo'!Z574</f>
        <v>209571</v>
      </c>
      <c r="I574" s="30">
        <f>'Billing Mo'!AC574</f>
        <v>25797</v>
      </c>
      <c r="J574" s="163">
        <f t="shared" si="166"/>
        <v>4734718.9241509466</v>
      </c>
      <c r="K574" s="28">
        <f>'Cal Mo'!AE574+'Cal Mo'!AD574+'Billing Mo'!BM574-'Billing Mo'!BU574</f>
        <v>2526756.7479181346</v>
      </c>
      <c r="L574" s="28">
        <f>'Cal Mo'!AF574+'Billing Mo'!BQ574-'Billing Mo'!BY574</f>
        <v>1614432.3059164593</v>
      </c>
      <c r="M574" s="31">
        <f t="shared" si="163"/>
        <v>267840</v>
      </c>
      <c r="N574" s="28">
        <f>'Cal Mo'!AH574</f>
        <v>155490</v>
      </c>
      <c r="O574" s="28">
        <f>'Cal Mo'!AI574</f>
        <v>112350</v>
      </c>
      <c r="P574" s="28">
        <f>'Cal Mo'!AJ574</f>
        <v>1396.6695883315999</v>
      </c>
      <c r="Q574" s="28">
        <f>'Cal Mo'!AK574</f>
        <v>324293.20072802098</v>
      </c>
      <c r="AG574" s="15"/>
      <c r="AH574" s="14"/>
      <c r="AL574" s="25"/>
      <c r="AM574" s="14"/>
      <c r="AQ574" s="25"/>
      <c r="AR574" s="14"/>
      <c r="AV574" s="14"/>
      <c r="AW574" s="14"/>
      <c r="BA574" s="14"/>
      <c r="BB574" s="14"/>
      <c r="BF574" s="15"/>
      <c r="BG574" s="14"/>
      <c r="BK574" s="15"/>
      <c r="BL574" s="14"/>
      <c r="BP574" s="14"/>
      <c r="BQ574" s="14"/>
      <c r="BU574" s="14"/>
      <c r="BV574" s="14"/>
    </row>
    <row r="575" spans="1:74">
      <c r="A575" s="2">
        <f t="shared" si="161"/>
        <v>2038</v>
      </c>
      <c r="B575" s="2">
        <f t="shared" si="162"/>
        <v>9</v>
      </c>
      <c r="C575" s="7">
        <f t="shared" si="165"/>
        <v>1211</v>
      </c>
      <c r="D575" s="7">
        <f t="shared" si="165"/>
        <v>7285</v>
      </c>
      <c r="E575" s="7">
        <f t="shared" si="164"/>
        <v>12637</v>
      </c>
      <c r="G575" s="30">
        <f>'Billing Mo'!Y575</f>
        <v>1918362.5933946001</v>
      </c>
      <c r="H575" s="30">
        <f>'Billing Mo'!Z575</f>
        <v>209672</v>
      </c>
      <c r="I575" s="30">
        <f>'Billing Mo'!AC575</f>
        <v>25804</v>
      </c>
      <c r="J575" s="163">
        <f t="shared" si="166"/>
        <v>4431845.4786640294</v>
      </c>
      <c r="K575" s="28">
        <f>'Cal Mo'!AE575+'Cal Mo'!AD575+'Billing Mo'!BM575-'Billing Mo'!BU575</f>
        <v>2322234.4738392914</v>
      </c>
      <c r="L575" s="28">
        <f>'Cal Mo'!AF575+'Billing Mo'!BQ575-'Billing Mo'!BY575</f>
        <v>1527404.101853739</v>
      </c>
      <c r="M575" s="31">
        <f t="shared" si="163"/>
        <v>254727</v>
      </c>
      <c r="N575" s="28">
        <f>'Cal Mo'!AH575</f>
        <v>151420</v>
      </c>
      <c r="O575" s="28">
        <f>'Cal Mo'!AI575</f>
        <v>103307</v>
      </c>
      <c r="P575" s="28">
        <f>'Cal Mo'!AJ575</f>
        <v>1395.2251438871599</v>
      </c>
      <c r="Q575" s="28">
        <f>'Cal Mo'!AK575</f>
        <v>326084.67782711203</v>
      </c>
      <c r="AG575" s="15"/>
      <c r="AH575" s="14"/>
      <c r="AL575" s="25"/>
      <c r="AM575" s="14"/>
      <c r="AQ575" s="25"/>
      <c r="AR575" s="14"/>
      <c r="AV575" s="14"/>
      <c r="AW575" s="14"/>
      <c r="BA575" s="14"/>
      <c r="BB575" s="14"/>
      <c r="BF575" s="15"/>
      <c r="BG575" s="14"/>
      <c r="BK575" s="15"/>
      <c r="BL575" s="14"/>
      <c r="BP575" s="14"/>
      <c r="BQ575" s="14"/>
      <c r="BU575" s="14"/>
      <c r="BV575" s="14"/>
    </row>
    <row r="576" spans="1:74">
      <c r="A576" s="2">
        <f t="shared" si="161"/>
        <v>2038</v>
      </c>
      <c r="B576" s="2">
        <f t="shared" si="162"/>
        <v>10</v>
      </c>
      <c r="C576" s="7">
        <f t="shared" si="165"/>
        <v>1034</v>
      </c>
      <c r="D576" s="7">
        <f t="shared" si="165"/>
        <v>6953</v>
      </c>
      <c r="E576" s="7">
        <f t="shared" si="164"/>
        <v>11875</v>
      </c>
      <c r="G576" s="30">
        <f>'Billing Mo'!Y576</f>
        <v>1919470.7161230301</v>
      </c>
      <c r="H576" s="30">
        <f>'Billing Mo'!Z576</f>
        <v>209771</v>
      </c>
      <c r="I576" s="30">
        <f>'Billing Mo'!AC576</f>
        <v>25827</v>
      </c>
      <c r="J576" s="163">
        <f t="shared" si="166"/>
        <v>4007155.1658109361</v>
      </c>
      <c r="K576" s="28">
        <f>'Cal Mo'!AE576+'Cal Mo'!AD576+'Billing Mo'!BM576-'Billing Mo'!BU576</f>
        <v>1984774.5307290687</v>
      </c>
      <c r="L576" s="28">
        <f>'Cal Mo'!AF576+'Billing Mo'!BQ576-'Billing Mo'!BY576</f>
        <v>1458471.6262487706</v>
      </c>
      <c r="M576" s="31">
        <f t="shared" si="163"/>
        <v>255828</v>
      </c>
      <c r="N576" s="28">
        <f>'Cal Mo'!AH576</f>
        <v>143927</v>
      </c>
      <c r="O576" s="28">
        <f>'Cal Mo'!AI576</f>
        <v>111901</v>
      </c>
      <c r="P576" s="28">
        <f>'Cal Mo'!AJ576</f>
        <v>1393.05847722049</v>
      </c>
      <c r="Q576" s="28">
        <f>'Cal Mo'!AK576</f>
        <v>306687.950355876</v>
      </c>
      <c r="AG576" s="15"/>
      <c r="AH576" s="14"/>
      <c r="AL576" s="25"/>
      <c r="AM576" s="14"/>
      <c r="AQ576" s="25"/>
      <c r="AR576" s="14"/>
      <c r="AV576" s="14"/>
      <c r="AW576" s="14"/>
      <c r="BA576" s="14"/>
      <c r="BB576" s="14"/>
      <c r="BF576" s="15"/>
      <c r="BG576" s="14"/>
      <c r="BK576" s="15"/>
      <c r="BL576" s="14"/>
      <c r="BP576" s="14"/>
      <c r="BQ576" s="14"/>
      <c r="BU576" s="14"/>
      <c r="BV576" s="14"/>
    </row>
    <row r="577" spans="1:74">
      <c r="A577" s="2">
        <f t="shared" si="161"/>
        <v>2038</v>
      </c>
      <c r="B577" s="2">
        <f t="shared" si="162"/>
        <v>11</v>
      </c>
      <c r="C577" s="7">
        <f t="shared" si="165"/>
        <v>810</v>
      </c>
      <c r="D577" s="7">
        <f t="shared" si="165"/>
        <v>6082</v>
      </c>
      <c r="E577" s="7">
        <f t="shared" si="164"/>
        <v>11078</v>
      </c>
      <c r="G577" s="30">
        <f>'Billing Mo'!Y577</f>
        <v>1920578.83885146</v>
      </c>
      <c r="H577" s="30">
        <f>'Billing Mo'!Z577</f>
        <v>209869</v>
      </c>
      <c r="I577" s="30">
        <f>'Billing Mo'!AC577</f>
        <v>25861</v>
      </c>
      <c r="J577" s="163">
        <f t="shared" si="166"/>
        <v>3361046.7868291852</v>
      </c>
      <c r="K577" s="28">
        <f>'Cal Mo'!AE577+'Cal Mo'!AD577+'Billing Mo'!BM577-'Billing Mo'!BU577</f>
        <v>1555424.6718188631</v>
      </c>
      <c r="L577" s="28">
        <f>'Cal Mo'!AF577+'Billing Mo'!BQ577-'Billing Mo'!BY577</f>
        <v>1276354.62596195</v>
      </c>
      <c r="M577" s="31">
        <f t="shared" si="163"/>
        <v>241379</v>
      </c>
      <c r="N577" s="28">
        <f>'Cal Mo'!AH577</f>
        <v>147080</v>
      </c>
      <c r="O577" s="28">
        <f>'Cal Mo'!AI577</f>
        <v>94299</v>
      </c>
      <c r="P577" s="28">
        <f>'Cal Mo'!AJ577</f>
        <v>1389.7244627297</v>
      </c>
      <c r="Q577" s="28">
        <f>'Cal Mo'!AK577</f>
        <v>286498.76458564203</v>
      </c>
      <c r="AG577" s="15"/>
      <c r="AH577" s="14"/>
      <c r="AL577" s="25"/>
      <c r="AM577" s="14"/>
      <c r="AQ577" s="25"/>
      <c r="AR577" s="14"/>
      <c r="AV577" s="14"/>
      <c r="AW577" s="14"/>
      <c r="BA577" s="14"/>
      <c r="BB577" s="14"/>
      <c r="BF577" s="15"/>
      <c r="BG577" s="14"/>
      <c r="BK577" s="15"/>
      <c r="BL577" s="14"/>
      <c r="BP577" s="14"/>
      <c r="BQ577" s="14"/>
      <c r="BU577" s="14"/>
      <c r="BV577" s="14"/>
    </row>
    <row r="578" spans="1:74">
      <c r="A578" s="2">
        <f t="shared" si="161"/>
        <v>2038</v>
      </c>
      <c r="B578" s="2">
        <f t="shared" si="162"/>
        <v>12</v>
      </c>
      <c r="C578" s="7">
        <f t="shared" si="165"/>
        <v>958</v>
      </c>
      <c r="D578" s="7">
        <f t="shared" si="165"/>
        <v>6150</v>
      </c>
      <c r="E578" s="7">
        <f t="shared" si="164"/>
        <v>10733</v>
      </c>
      <c r="G578" s="30">
        <f>'Billing Mo'!Y578</f>
        <v>1921686.96157989</v>
      </c>
      <c r="H578" s="30">
        <f>'Billing Mo'!Z578</f>
        <v>209968</v>
      </c>
      <c r="I578" s="30">
        <f>'Billing Mo'!AC578</f>
        <v>25810</v>
      </c>
      <c r="J578" s="163">
        <f t="shared" si="166"/>
        <v>3635474.5379597251</v>
      </c>
      <c r="K578" s="28">
        <f>'Cal Mo'!AE578+'Cal Mo'!AD578+'Billing Mo'!BM578-'Billing Mo'!BU578</f>
        <v>1840977.404964847</v>
      </c>
      <c r="L578" s="28">
        <f>'Cal Mo'!AF578+'Billing Mo'!BQ578-'Billing Mo'!BY578</f>
        <v>1291357.2573397029</v>
      </c>
      <c r="M578" s="31">
        <f t="shared" si="163"/>
        <v>224722</v>
      </c>
      <c r="N578" s="28">
        <f>'Cal Mo'!AH578</f>
        <v>133329</v>
      </c>
      <c r="O578" s="28">
        <f>'Cal Mo'!AI578</f>
        <v>91393</v>
      </c>
      <c r="P578" s="28">
        <f>'Cal Mo'!AJ578</f>
        <v>1401.3851079251899</v>
      </c>
      <c r="Q578" s="28">
        <f>'Cal Mo'!AK578</f>
        <v>277016.49054725002</v>
      </c>
      <c r="AG578" s="15"/>
      <c r="AH578" s="14"/>
      <c r="AL578" s="25"/>
      <c r="AM578" s="14"/>
      <c r="AQ578" s="25"/>
      <c r="AR578" s="14"/>
      <c r="AV578" s="14"/>
      <c r="AW578" s="14"/>
      <c r="BA578" s="14"/>
      <c r="BB578" s="14"/>
      <c r="BF578" s="15"/>
      <c r="BG578" s="14"/>
      <c r="BK578" s="15"/>
      <c r="BL578" s="14"/>
      <c r="BP578" s="14"/>
      <c r="BQ578" s="14"/>
      <c r="BU578" s="14"/>
      <c r="BV578" s="14"/>
    </row>
    <row r="579" spans="1:74">
      <c r="A579" s="2">
        <f t="shared" si="161"/>
        <v>2039</v>
      </c>
      <c r="B579" s="2">
        <f t="shared" si="162"/>
        <v>1</v>
      </c>
      <c r="C579" s="7">
        <f t="shared" si="165"/>
        <v>1045</v>
      </c>
      <c r="D579" s="7">
        <f t="shared" si="165"/>
        <v>6137</v>
      </c>
      <c r="E579" s="7">
        <f t="shared" si="164"/>
        <v>10612</v>
      </c>
      <c r="G579" s="30">
        <f>'Billing Mo'!Y579</f>
        <v>1922795.08430832</v>
      </c>
      <c r="H579" s="30">
        <f>'Billing Mo'!Z579</f>
        <v>210066</v>
      </c>
      <c r="I579" s="30">
        <f>'Billing Mo'!AC579</f>
        <v>25850</v>
      </c>
      <c r="J579" s="163">
        <f t="shared" si="166"/>
        <v>3807323.2567238067</v>
      </c>
      <c r="K579" s="28">
        <f>'Cal Mo'!AE579+'Cal Mo'!AD579+'Billing Mo'!BM579-'Billing Mo'!BU579</f>
        <v>2010075.938109186</v>
      </c>
      <c r="L579" s="28">
        <f>'Cal Mo'!AF579+'Billing Mo'!BQ579-'Billing Mo'!BY579</f>
        <v>1289110.9892389136</v>
      </c>
      <c r="M579" s="31">
        <f t="shared" si="163"/>
        <v>232440</v>
      </c>
      <c r="N579" s="28">
        <f>'Cal Mo'!AH579</f>
        <v>132420</v>
      </c>
      <c r="O579" s="28">
        <f>'Cal Mo'!AI579</f>
        <v>100020</v>
      </c>
      <c r="P579" s="28">
        <f>'Cal Mo'!AJ579</f>
        <v>1378.6575453892401</v>
      </c>
      <c r="Q579" s="28">
        <f>'Cal Mo'!AK579</f>
        <v>274317.671830318</v>
      </c>
      <c r="AG579" s="15"/>
      <c r="AH579" s="14"/>
      <c r="AL579" s="25"/>
      <c r="AM579" s="14"/>
      <c r="AQ579" s="25"/>
      <c r="AR579" s="14"/>
      <c r="AV579" s="14"/>
      <c r="AW579" s="14"/>
      <c r="BA579" s="14"/>
      <c r="BB579" s="14"/>
      <c r="BF579" s="15"/>
      <c r="BG579" s="14"/>
      <c r="BK579" s="15"/>
      <c r="BL579" s="14"/>
      <c r="BP579" s="14"/>
      <c r="BQ579" s="14"/>
    </row>
    <row r="580" spans="1:74">
      <c r="A580" s="2">
        <f t="shared" si="161"/>
        <v>2039</v>
      </c>
      <c r="B580" s="2">
        <f t="shared" si="162"/>
        <v>2</v>
      </c>
      <c r="C580" s="7">
        <f t="shared" si="165"/>
        <v>859</v>
      </c>
      <c r="D580" s="7">
        <f t="shared" si="165"/>
        <v>5555</v>
      </c>
      <c r="E580" s="7">
        <f t="shared" si="164"/>
        <v>10597</v>
      </c>
      <c r="G580" s="30">
        <f>'Billing Mo'!Y580</f>
        <v>1923903.2070367499</v>
      </c>
      <c r="H580" s="30">
        <f>'Billing Mo'!Z580</f>
        <v>210164</v>
      </c>
      <c r="I580" s="30">
        <f>'Billing Mo'!AC580</f>
        <v>25852</v>
      </c>
      <c r="J580" s="163">
        <f t="shared" si="166"/>
        <v>3314584.4359066235</v>
      </c>
      <c r="K580" s="28">
        <f>'Cal Mo'!AE580+'Cal Mo'!AD580+'Billing Mo'!BM580-'Billing Mo'!BU580</f>
        <v>1653101.1500397411</v>
      </c>
      <c r="L580" s="28">
        <f>'Cal Mo'!AF580+'Billing Mo'!BQ580-'Billing Mo'!BY580</f>
        <v>1167476.406581698</v>
      </c>
      <c r="M580" s="31">
        <f t="shared" si="163"/>
        <v>218675</v>
      </c>
      <c r="N580" s="28">
        <f>'Cal Mo'!AH580</f>
        <v>133955</v>
      </c>
      <c r="O580" s="28">
        <f>'Cal Mo'!AI580</f>
        <v>84720</v>
      </c>
      <c r="P580" s="28">
        <f>'Cal Mo'!AJ580</f>
        <v>1379.88578908264</v>
      </c>
      <c r="Q580" s="28">
        <f>'Cal Mo'!AK580</f>
        <v>273951.99349610199</v>
      </c>
      <c r="AG580" s="15"/>
      <c r="AH580" s="14"/>
      <c r="AL580" s="25"/>
      <c r="AM580" s="14"/>
      <c r="AQ580" s="25"/>
      <c r="AR580" s="14"/>
      <c r="AV580" s="14"/>
      <c r="AW580" s="14"/>
      <c r="BA580" s="14"/>
      <c r="BB580" s="14"/>
      <c r="BF580" s="15"/>
      <c r="BG580" s="14"/>
      <c r="BK580" s="15"/>
      <c r="BL580" s="14"/>
      <c r="BP580" s="14"/>
      <c r="BQ580" s="14"/>
    </row>
    <row r="581" spans="1:74">
      <c r="A581" s="2">
        <f t="shared" si="161"/>
        <v>2039</v>
      </c>
      <c r="B581" s="2">
        <f t="shared" si="162"/>
        <v>3</v>
      </c>
      <c r="C581" s="7">
        <f t="shared" si="165"/>
        <v>867</v>
      </c>
      <c r="D581" s="7">
        <f t="shared" si="165"/>
        <v>6314</v>
      </c>
      <c r="E581" s="7">
        <f t="shared" si="164"/>
        <v>10759</v>
      </c>
      <c r="G581" s="30">
        <f>'Billing Mo'!Y581</f>
        <v>1925011.3297651799</v>
      </c>
      <c r="H581" s="30">
        <f>'Billing Mo'!Z581</f>
        <v>210263</v>
      </c>
      <c r="I581" s="30">
        <f>'Billing Mo'!AC581</f>
        <v>25841</v>
      </c>
      <c r="J581" s="163">
        <f t="shared" si="166"/>
        <v>3522114.6358978068</v>
      </c>
      <c r="K581" s="28">
        <f>'Cal Mo'!AE581+'Cal Mo'!AD581+'Billing Mo'!BM581-'Billing Mo'!BU581</f>
        <v>1668386.4491359694</v>
      </c>
      <c r="L581" s="28">
        <f>'Cal Mo'!AF581+'Billing Mo'!BQ581-'Billing Mo'!BY581</f>
        <v>1327613.6796312248</v>
      </c>
      <c r="M581" s="31">
        <f t="shared" si="163"/>
        <v>246705</v>
      </c>
      <c r="N581" s="28">
        <f>'Cal Mo'!AH581</f>
        <v>135956</v>
      </c>
      <c r="O581" s="28">
        <f>'Cal Mo'!AI581</f>
        <v>110749</v>
      </c>
      <c r="P581" s="28">
        <f>'Cal Mo'!AJ581</f>
        <v>1391.0591583779501</v>
      </c>
      <c r="Q581" s="28">
        <f>'Cal Mo'!AK581</f>
        <v>278018.44797223498</v>
      </c>
      <c r="AG581" s="15"/>
      <c r="AH581" s="14"/>
      <c r="AL581" s="25"/>
      <c r="AM581" s="14"/>
      <c r="AQ581" s="25"/>
      <c r="AR581" s="14"/>
      <c r="AV581" s="14"/>
      <c r="AW581" s="14"/>
      <c r="BA581" s="14"/>
      <c r="BB581" s="14"/>
      <c r="BF581" s="15"/>
      <c r="BG581" s="14"/>
      <c r="BK581" s="15"/>
      <c r="BL581" s="14"/>
      <c r="BP581" s="14"/>
      <c r="BQ581" s="14"/>
    </row>
    <row r="582" spans="1:74">
      <c r="A582" s="2">
        <f t="shared" si="161"/>
        <v>2039</v>
      </c>
      <c r="B582" s="2">
        <f t="shared" si="162"/>
        <v>4</v>
      </c>
      <c r="C582" s="7">
        <f t="shared" si="165"/>
        <v>890</v>
      </c>
      <c r="D582" s="7">
        <f t="shared" si="165"/>
        <v>6409</v>
      </c>
      <c r="E582" s="7">
        <f t="shared" si="164"/>
        <v>11090</v>
      </c>
      <c r="G582" s="30">
        <f>'Billing Mo'!Y582</f>
        <v>1926119.4524936101</v>
      </c>
      <c r="H582" s="30">
        <f>'Billing Mo'!Z582</f>
        <v>210361</v>
      </c>
      <c r="I582" s="30">
        <f>'Billing Mo'!AC582</f>
        <v>25798</v>
      </c>
      <c r="J582" s="163">
        <f t="shared" si="166"/>
        <v>3594404.9873305806</v>
      </c>
      <c r="K582" s="28">
        <f>'Cal Mo'!AE582+'Cal Mo'!AD582+'Billing Mo'!BM582-'Billing Mo'!BU582</f>
        <v>1713395.734586573</v>
      </c>
      <c r="L582" s="28">
        <f>'Cal Mo'!AF582+'Billing Mo'!BQ582-'Billing Mo'!BY582</f>
        <v>1348253.4168514523</v>
      </c>
      <c r="M582" s="31">
        <f t="shared" si="163"/>
        <v>245276</v>
      </c>
      <c r="N582" s="28">
        <f>'Cal Mo'!AH582</f>
        <v>143569</v>
      </c>
      <c r="O582" s="28">
        <f>'Cal Mo'!AI582</f>
        <v>101707</v>
      </c>
      <c r="P582" s="28">
        <f>'Cal Mo'!AJ582</f>
        <v>1369.18206175763</v>
      </c>
      <c r="Q582" s="28">
        <f>'Cal Mo'!AK582</f>
        <v>286110.65383079799</v>
      </c>
      <c r="AG582" s="15"/>
      <c r="AH582" s="14"/>
      <c r="AL582" s="25"/>
      <c r="AM582" s="14"/>
      <c r="AQ582" s="25"/>
      <c r="AR582" s="14"/>
      <c r="AV582" s="14"/>
      <c r="AW582" s="14"/>
      <c r="BA582" s="14"/>
      <c r="BB582" s="14"/>
      <c r="BF582" s="15"/>
      <c r="BG582" s="14"/>
      <c r="BK582" s="15"/>
      <c r="BL582" s="14"/>
      <c r="BP582" s="14"/>
      <c r="BQ582" s="14"/>
    </row>
    <row r="583" spans="1:74">
      <c r="A583" s="2">
        <f t="shared" si="161"/>
        <v>2039</v>
      </c>
      <c r="B583" s="2">
        <f t="shared" si="162"/>
        <v>5</v>
      </c>
      <c r="C583" s="7">
        <f t="shared" si="165"/>
        <v>1136</v>
      </c>
      <c r="D583" s="7">
        <f t="shared" si="165"/>
        <v>7221</v>
      </c>
      <c r="E583" s="7">
        <f t="shared" si="164"/>
        <v>12125</v>
      </c>
      <c r="G583" s="30">
        <f>'Billing Mo'!Y583</f>
        <v>1927227.5752220401</v>
      </c>
      <c r="H583" s="30">
        <f>'Billing Mo'!Z583</f>
        <v>210459</v>
      </c>
      <c r="I583" s="30">
        <f>'Billing Mo'!AC583</f>
        <v>25831</v>
      </c>
      <c r="J583" s="163">
        <f t="shared" si="166"/>
        <v>4281375.3283142345</v>
      </c>
      <c r="K583" s="28">
        <f>'Cal Mo'!AE583+'Cal Mo'!AD583+'Billing Mo'!BM583-'Billing Mo'!BU583</f>
        <v>2189841.1074958434</v>
      </c>
      <c r="L583" s="28">
        <f>'Cal Mo'!AF583+'Billing Mo'!BQ583-'Billing Mo'!BY583</f>
        <v>1519737.2456279784</v>
      </c>
      <c r="M583" s="31">
        <f t="shared" si="163"/>
        <v>257236</v>
      </c>
      <c r="N583" s="28">
        <f>'Cal Mo'!AH583</f>
        <v>146935</v>
      </c>
      <c r="O583" s="28">
        <f>'Cal Mo'!AI583</f>
        <v>110301</v>
      </c>
      <c r="P583" s="28">
        <f>'Cal Mo'!AJ583</f>
        <v>1369.3320617576301</v>
      </c>
      <c r="Q583" s="28">
        <f>'Cal Mo'!AK583</f>
        <v>313191.64312865498</v>
      </c>
      <c r="AG583" s="15"/>
      <c r="AH583" s="14"/>
      <c r="AL583" s="25"/>
      <c r="AM583" s="14"/>
      <c r="AQ583" s="25"/>
      <c r="AR583" s="14"/>
      <c r="AV583" s="14"/>
      <c r="AW583" s="14"/>
      <c r="BA583" s="14"/>
      <c r="BB583" s="14"/>
      <c r="BF583" s="15"/>
      <c r="BG583" s="14"/>
      <c r="BK583" s="15"/>
      <c r="BL583" s="14"/>
      <c r="BP583" s="14"/>
      <c r="BQ583" s="14"/>
    </row>
    <row r="584" spans="1:74">
      <c r="A584" s="2">
        <f t="shared" si="161"/>
        <v>2039</v>
      </c>
      <c r="B584" s="2">
        <f t="shared" si="162"/>
        <v>6</v>
      </c>
      <c r="C584" s="7">
        <f t="shared" si="165"/>
        <v>1235</v>
      </c>
      <c r="D584" s="7">
        <f t="shared" si="165"/>
        <v>7353</v>
      </c>
      <c r="E584" s="7">
        <f t="shared" si="164"/>
        <v>12273</v>
      </c>
      <c r="G584" s="30">
        <f>'Billing Mo'!Y584</f>
        <v>1928335.69795047</v>
      </c>
      <c r="H584" s="30">
        <f>'Billing Mo'!Z584</f>
        <v>210557</v>
      </c>
      <c r="I584" s="30">
        <f>'Billing Mo'!AC584</f>
        <v>25779</v>
      </c>
      <c r="J584" s="163">
        <f t="shared" si="166"/>
        <v>4498598.9993005795</v>
      </c>
      <c r="K584" s="28">
        <f>'Cal Mo'!AE584+'Cal Mo'!AD584+'Billing Mo'!BM584-'Billing Mo'!BU584</f>
        <v>2381764.3003834602</v>
      </c>
      <c r="L584" s="28">
        <f>'Cal Mo'!AF584+'Billing Mo'!BQ584-'Billing Mo'!BY584</f>
        <v>1548190.2673926137</v>
      </c>
      <c r="M584" s="31">
        <f t="shared" si="163"/>
        <v>250882</v>
      </c>
      <c r="N584" s="28">
        <f>'Cal Mo'!AH584</f>
        <v>153144</v>
      </c>
      <c r="O584" s="28">
        <f>'Cal Mo'!AI584</f>
        <v>97738</v>
      </c>
      <c r="P584" s="28">
        <f>'Cal Mo'!AJ584</f>
        <v>1379.0992392923899</v>
      </c>
      <c r="Q584" s="28">
        <f>'Cal Mo'!AK584</f>
        <v>316383.33228521299</v>
      </c>
      <c r="AG584" s="15"/>
      <c r="AH584" s="14"/>
      <c r="AL584" s="25"/>
      <c r="AM584" s="14"/>
      <c r="AQ584" s="25"/>
      <c r="AR584" s="14"/>
      <c r="AV584" s="14"/>
      <c r="AW584" s="14"/>
      <c r="BA584" s="14"/>
      <c r="BB584" s="14"/>
      <c r="BF584" s="15"/>
      <c r="BG584" s="14"/>
      <c r="BK584" s="15"/>
      <c r="BL584" s="14"/>
      <c r="BP584" s="14"/>
      <c r="BQ584" s="14"/>
    </row>
    <row r="585" spans="1:74">
      <c r="A585" s="2">
        <f t="shared" si="161"/>
        <v>2039</v>
      </c>
      <c r="B585" s="2">
        <f t="shared" si="162"/>
        <v>7</v>
      </c>
      <c r="C585" s="7">
        <f t="shared" si="165"/>
        <v>1313</v>
      </c>
      <c r="D585" s="7">
        <f t="shared" si="165"/>
        <v>7706</v>
      </c>
      <c r="E585" s="7">
        <f t="shared" si="164"/>
        <v>12106</v>
      </c>
      <c r="G585" s="30">
        <f>'Billing Mo'!Y585</f>
        <v>1929443.8206789</v>
      </c>
      <c r="H585" s="30">
        <f>'Billing Mo'!Z585</f>
        <v>210655</v>
      </c>
      <c r="I585" s="30">
        <f>'Billing Mo'!AC585</f>
        <v>25751</v>
      </c>
      <c r="J585" s="163">
        <f t="shared" si="166"/>
        <v>4724177.351205077</v>
      </c>
      <c r="K585" s="28">
        <f>'Cal Mo'!AE585+'Cal Mo'!AD585+'Billing Mo'!BM585-'Billing Mo'!BU585</f>
        <v>2532711.4782226887</v>
      </c>
      <c r="L585" s="28">
        <f>'Cal Mo'!AF585+'Billing Mo'!BQ585-'Billing Mo'!BY585</f>
        <v>1623338.3422876347</v>
      </c>
      <c r="M585" s="31">
        <f t="shared" si="163"/>
        <v>255006</v>
      </c>
      <c r="N585" s="28">
        <f>'Cal Mo'!AH585</f>
        <v>148775</v>
      </c>
      <c r="O585" s="28">
        <f>'Cal Mo'!AI585</f>
        <v>106231</v>
      </c>
      <c r="P585" s="28">
        <f>'Cal Mo'!AJ585</f>
        <v>1382.2276982276201</v>
      </c>
      <c r="Q585" s="28">
        <f>'Cal Mo'!AK585</f>
        <v>311739.30299652601</v>
      </c>
      <c r="AG585" s="15"/>
      <c r="AH585" s="14"/>
      <c r="AL585" s="25"/>
      <c r="AM585" s="14"/>
      <c r="AQ585" s="25"/>
      <c r="AR585" s="14"/>
      <c r="AV585" s="14"/>
      <c r="AW585" s="14"/>
      <c r="BA585" s="14"/>
      <c r="BB585" s="14"/>
      <c r="BF585" s="15"/>
      <c r="BG585" s="14"/>
      <c r="BK585" s="15"/>
      <c r="BL585" s="14"/>
      <c r="BP585" s="14"/>
      <c r="BQ585" s="14"/>
    </row>
    <row r="586" spans="1:74">
      <c r="A586" s="2">
        <f t="shared" si="161"/>
        <v>2039</v>
      </c>
      <c r="B586" s="2">
        <f t="shared" si="162"/>
        <v>8</v>
      </c>
      <c r="C586" s="7">
        <f t="shared" si="165"/>
        <v>1319</v>
      </c>
      <c r="D586" s="7">
        <f t="shared" si="165"/>
        <v>7725</v>
      </c>
      <c r="E586" s="7">
        <f t="shared" si="164"/>
        <v>12618</v>
      </c>
      <c r="G586" s="30">
        <f>'Billing Mo'!Y586</f>
        <v>1930602.0999256501</v>
      </c>
      <c r="H586" s="30">
        <f>'Billing Mo'!Z586</f>
        <v>210754</v>
      </c>
      <c r="I586" s="30">
        <f>'Billing Mo'!AC586</f>
        <v>25806</v>
      </c>
      <c r="J586" s="163">
        <f t="shared" si="166"/>
        <v>4766619.1672113929</v>
      </c>
      <c r="K586" s="28">
        <f>'Cal Mo'!AE586+'Cal Mo'!AD586+'Billing Mo'!BM586-'Billing Mo'!BU586</f>
        <v>2546410.582809519</v>
      </c>
      <c r="L586" s="28">
        <f>'Cal Mo'!AF586+'Billing Mo'!BQ586-'Billing Mo'!BY586</f>
        <v>1628112.7846965098</v>
      </c>
      <c r="M586" s="31">
        <f t="shared" si="163"/>
        <v>265116</v>
      </c>
      <c r="N586" s="28">
        <f>'Cal Mo'!AH586</f>
        <v>155490</v>
      </c>
      <c r="O586" s="28">
        <f>'Cal Mo'!AI586</f>
        <v>109626</v>
      </c>
      <c r="P586" s="28">
        <f>'Cal Mo'!AJ586</f>
        <v>1370.56120185032</v>
      </c>
      <c r="Q586" s="28">
        <f>'Cal Mo'!AK586</f>
        <v>325609.23850351397</v>
      </c>
      <c r="AG586" s="15"/>
      <c r="AH586" s="14"/>
      <c r="AL586" s="25"/>
      <c r="AM586" s="14"/>
      <c r="AQ586" s="25"/>
      <c r="AR586" s="14"/>
      <c r="AV586" s="14"/>
      <c r="AW586" s="14"/>
      <c r="BA586" s="14"/>
      <c r="BB586" s="14"/>
      <c r="BF586" s="15"/>
      <c r="BG586" s="14"/>
      <c r="BK586" s="15"/>
      <c r="BL586" s="14"/>
      <c r="BP586" s="14"/>
      <c r="BQ586" s="14"/>
    </row>
    <row r="587" spans="1:74">
      <c r="A587" s="2">
        <f t="shared" si="161"/>
        <v>2039</v>
      </c>
      <c r="B587" s="2">
        <f t="shared" si="162"/>
        <v>9</v>
      </c>
      <c r="C587" s="7">
        <f t="shared" si="165"/>
        <v>1212</v>
      </c>
      <c r="D587" s="7">
        <f t="shared" si="165"/>
        <v>7308</v>
      </c>
      <c r="E587" s="7">
        <f t="shared" si="164"/>
        <v>12684</v>
      </c>
      <c r="G587" s="30">
        <f>'Billing Mo'!Y587</f>
        <v>1931760.3791724099</v>
      </c>
      <c r="H587" s="30">
        <f>'Billing Mo'!Z587</f>
        <v>210856</v>
      </c>
      <c r="I587" s="30">
        <f>'Billing Mo'!AC587</f>
        <v>25813</v>
      </c>
      <c r="J587" s="163">
        <f t="shared" si="166"/>
        <v>4462187.1765359435</v>
      </c>
      <c r="K587" s="28">
        <f>'Cal Mo'!AE587+'Cal Mo'!AD587+'Billing Mo'!BM587-'Billing Mo'!BU587</f>
        <v>2340424.1177757955</v>
      </c>
      <c r="L587" s="28">
        <f>'Cal Mo'!AF587+'Billing Mo'!BQ587-'Billing Mo'!BY587</f>
        <v>1540987.4147587977</v>
      </c>
      <c r="M587" s="31">
        <f t="shared" si="163"/>
        <v>252003</v>
      </c>
      <c r="N587" s="28">
        <f>'Cal Mo'!AH587</f>
        <v>151420</v>
      </c>
      <c r="O587" s="28">
        <f>'Cal Mo'!AI587</f>
        <v>100583</v>
      </c>
      <c r="P587" s="28">
        <f>'Cal Mo'!AJ587</f>
        <v>1369.11675740588</v>
      </c>
      <c r="Q587" s="28">
        <f>'Cal Mo'!AK587</f>
        <v>327403.527243944</v>
      </c>
      <c r="AG587" s="15"/>
      <c r="AH587" s="14"/>
      <c r="AL587" s="25"/>
      <c r="AM587" s="14"/>
      <c r="AQ587" s="25"/>
      <c r="AR587" s="14"/>
      <c r="AV587" s="14"/>
      <c r="AW587" s="14"/>
      <c r="BA587" s="14"/>
      <c r="BB587" s="14"/>
      <c r="BF587" s="15"/>
      <c r="BG587" s="14"/>
      <c r="BK587" s="15"/>
      <c r="BL587" s="14"/>
      <c r="BP587" s="14"/>
      <c r="BQ587" s="14"/>
    </row>
    <row r="588" spans="1:74">
      <c r="A588" s="2">
        <f t="shared" ref="A588:A602" si="167">A576+1</f>
        <v>2039</v>
      </c>
      <c r="B588" s="2">
        <f t="shared" ref="B588:B602" si="168">B576</f>
        <v>10</v>
      </c>
      <c r="C588" s="7">
        <f t="shared" si="165"/>
        <v>1035</v>
      </c>
      <c r="D588" s="7">
        <f t="shared" si="165"/>
        <v>6979</v>
      </c>
      <c r="E588" s="7">
        <f t="shared" si="164"/>
        <v>11922</v>
      </c>
      <c r="G588" s="30">
        <f>'Billing Mo'!Y588</f>
        <v>1932918.6584191599</v>
      </c>
      <c r="H588" s="30">
        <f>'Billing Mo'!Z588</f>
        <v>210960</v>
      </c>
      <c r="I588" s="30">
        <f>'Billing Mo'!AC588</f>
        <v>25835</v>
      </c>
      <c r="J588" s="163">
        <f t="shared" si="166"/>
        <v>4035460.7514279019</v>
      </c>
      <c r="K588" s="28">
        <f>'Cal Mo'!AE588+'Cal Mo'!AD588+'Billing Mo'!BM588-'Billing Mo'!BU588</f>
        <v>2000587.6832551796</v>
      </c>
      <c r="L588" s="28">
        <f>'Cal Mo'!AF588+'Billing Mo'!BQ588-'Billing Mo'!BY588</f>
        <v>1472390.0679822031</v>
      </c>
      <c r="M588" s="31">
        <f t="shared" si="163"/>
        <v>253103</v>
      </c>
      <c r="N588" s="28">
        <f>'Cal Mo'!AH588</f>
        <v>143927</v>
      </c>
      <c r="O588" s="28">
        <f>'Cal Mo'!AI588</f>
        <v>109176</v>
      </c>
      <c r="P588" s="28">
        <f>'Cal Mo'!AJ588</f>
        <v>1366.9500907392101</v>
      </c>
      <c r="Q588" s="28">
        <f>'Cal Mo'!AK588</f>
        <v>308013.05009978003</v>
      </c>
      <c r="AG588" s="15"/>
      <c r="AH588" s="14"/>
      <c r="AL588" s="25"/>
      <c r="AM588" s="14"/>
      <c r="AQ588" s="25"/>
      <c r="AR588" s="14"/>
      <c r="AV588" s="14"/>
      <c r="AW588" s="14"/>
      <c r="BA588" s="14"/>
      <c r="BB588" s="14"/>
      <c r="BF588" s="15"/>
      <c r="BG588" s="14"/>
      <c r="BK588" s="15"/>
      <c r="BL588" s="14"/>
      <c r="BP588" s="14"/>
      <c r="BQ588" s="14"/>
    </row>
    <row r="589" spans="1:74">
      <c r="A589" s="2">
        <f t="shared" si="167"/>
        <v>2039</v>
      </c>
      <c r="B589" s="2">
        <f t="shared" si="168"/>
        <v>11</v>
      </c>
      <c r="C589" s="7">
        <f t="shared" si="165"/>
        <v>811</v>
      </c>
      <c r="D589" s="7">
        <f t="shared" si="165"/>
        <v>6109</v>
      </c>
      <c r="E589" s="7">
        <f t="shared" si="164"/>
        <v>11126</v>
      </c>
      <c r="G589" s="30">
        <f>'Billing Mo'!Y589</f>
        <v>1934076.93766591</v>
      </c>
      <c r="H589" s="30">
        <f>'Billing Mo'!Z589</f>
        <v>211063</v>
      </c>
      <c r="I589" s="30">
        <f>'Billing Mo'!AC589</f>
        <v>25870</v>
      </c>
      <c r="J589" s="163">
        <f t="shared" si="166"/>
        <v>3385067.2559551843</v>
      </c>
      <c r="K589" s="28">
        <f>'Cal Mo'!AE589+'Cal Mo'!AD589+'Billing Mo'!BM589-'Billing Mo'!BU589</f>
        <v>1567745.7793959866</v>
      </c>
      <c r="L589" s="28">
        <f>'Cal Mo'!AF589+'Billing Mo'!BQ589-'Billing Mo'!BY589</f>
        <v>1289477.4118978451</v>
      </c>
      <c r="M589" s="31">
        <f t="shared" si="163"/>
        <v>238652</v>
      </c>
      <c r="N589" s="28">
        <f>'Cal Mo'!AH589</f>
        <v>147080</v>
      </c>
      <c r="O589" s="28">
        <f>'Cal Mo'!AI589</f>
        <v>91572</v>
      </c>
      <c r="P589" s="28">
        <f>'Cal Mo'!AJ589</f>
        <v>1363.6160762484201</v>
      </c>
      <c r="Q589" s="28">
        <f>'Cal Mo'!AK589</f>
        <v>287828.44858510402</v>
      </c>
      <c r="AG589" s="15"/>
      <c r="AH589" s="14"/>
      <c r="AL589" s="25"/>
      <c r="AM589" s="14"/>
      <c r="AQ589" s="25"/>
      <c r="AR589" s="14"/>
      <c r="AV589" s="14"/>
      <c r="AW589" s="14"/>
      <c r="BA589" s="14"/>
      <c r="BB589" s="14"/>
      <c r="BF589" s="15"/>
      <c r="BG589" s="14"/>
      <c r="BK589" s="15"/>
      <c r="BL589" s="14"/>
      <c r="BP589" s="14"/>
      <c r="BQ589" s="14"/>
    </row>
    <row r="590" spans="1:74">
      <c r="A590" s="2">
        <f t="shared" si="167"/>
        <v>2039</v>
      </c>
      <c r="B590" s="2">
        <f t="shared" si="168"/>
        <v>12</v>
      </c>
      <c r="C590" s="7">
        <f t="shared" si="165"/>
        <v>958</v>
      </c>
      <c r="D590" s="7">
        <f t="shared" si="165"/>
        <v>6180</v>
      </c>
      <c r="E590" s="7">
        <f t="shared" si="164"/>
        <v>10781</v>
      </c>
      <c r="G590" s="30">
        <f>'Billing Mo'!Y590</f>
        <v>1935235.2169126701</v>
      </c>
      <c r="H590" s="30">
        <f>'Billing Mo'!Z590</f>
        <v>211166</v>
      </c>
      <c r="I590" s="30">
        <f>'Billing Mo'!AC590</f>
        <v>25818</v>
      </c>
      <c r="J590" s="163">
        <f t="shared" si="166"/>
        <v>3660955.2534480626</v>
      </c>
      <c r="K590" s="28">
        <f>'Cal Mo'!AE590+'Cal Mo'!AD590+'Billing Mo'!BM590-'Billing Mo'!BU590</f>
        <v>1854284.5655972252</v>
      </c>
      <c r="L590" s="28">
        <f>'Cal Mo'!AF590+'Billing Mo'!BQ590-'Billing Mo'!BY590</f>
        <v>1304944.5473405332</v>
      </c>
      <c r="M590" s="31">
        <f t="shared" si="163"/>
        <v>222005</v>
      </c>
      <c r="N590" s="28">
        <f>'Cal Mo'!AH590</f>
        <v>133329</v>
      </c>
      <c r="O590" s="28">
        <f>'Cal Mo'!AI590</f>
        <v>88676</v>
      </c>
      <c r="P590" s="28">
        <f>'Cal Mo'!AJ590</f>
        <v>1375.2767214439</v>
      </c>
      <c r="Q590" s="28">
        <f>'Cal Mo'!AK590</f>
        <v>278345.86378885998</v>
      </c>
      <c r="AG590" s="15"/>
      <c r="AH590" s="14"/>
      <c r="AL590" s="25"/>
      <c r="AM590" s="14"/>
      <c r="AQ590" s="25"/>
      <c r="AR590" s="14"/>
      <c r="AV590" s="14"/>
      <c r="AW590" s="14"/>
      <c r="BA590" s="14"/>
      <c r="BB590" s="14"/>
      <c r="BF590" s="15"/>
      <c r="BG590" s="14"/>
      <c r="BK590" s="15"/>
      <c r="BL590" s="14"/>
      <c r="BP590" s="14"/>
      <c r="BQ590" s="14"/>
    </row>
    <row r="591" spans="1:74">
      <c r="A591" s="2">
        <f t="shared" si="167"/>
        <v>2040</v>
      </c>
      <c r="B591" s="2">
        <f t="shared" si="168"/>
        <v>1</v>
      </c>
      <c r="C591" s="7">
        <f t="shared" si="165"/>
        <v>1045</v>
      </c>
      <c r="D591" s="7">
        <f t="shared" si="165"/>
        <v>6163</v>
      </c>
      <c r="E591" s="7">
        <f t="shared" si="164"/>
        <v>10660</v>
      </c>
      <c r="G591" s="30">
        <f>'Billing Mo'!Y591</f>
        <v>1936393.4961594201</v>
      </c>
      <c r="H591" s="30">
        <f>'Billing Mo'!Z591</f>
        <v>211269</v>
      </c>
      <c r="I591" s="30">
        <f>'Billing Mo'!AC591</f>
        <v>25858</v>
      </c>
      <c r="J591" s="163">
        <f t="shared" si="166"/>
        <v>3832937.2094921502</v>
      </c>
      <c r="K591" s="28">
        <f>'Cal Mo'!AE591+'Cal Mo'!AD591+'Billing Mo'!BM591-'Billing Mo'!BU591</f>
        <v>2024144.475286644</v>
      </c>
      <c r="L591" s="28">
        <f>'Cal Mo'!AF591+'Billing Mo'!BQ591-'Billing Mo'!BY591</f>
        <v>1302051.6289299086</v>
      </c>
      <c r="M591" s="31">
        <f t="shared" si="163"/>
        <v>229734</v>
      </c>
      <c r="N591" s="28">
        <f>'Cal Mo'!AH591</f>
        <v>132420</v>
      </c>
      <c r="O591" s="28">
        <f>'Cal Mo'!AI591</f>
        <v>97314</v>
      </c>
      <c r="P591" s="28">
        <f>'Cal Mo'!AJ591</f>
        <v>1352.54915890796</v>
      </c>
      <c r="Q591" s="28">
        <f>'Cal Mo'!AK591</f>
        <v>275654.55611668999</v>
      </c>
      <c r="AG591" s="15"/>
      <c r="AH591" s="14"/>
      <c r="AL591" s="25"/>
      <c r="AM591" s="14"/>
      <c r="AQ591" s="25"/>
      <c r="AR591" s="14"/>
      <c r="AV591" s="14"/>
      <c r="AW591" s="14"/>
      <c r="BA591" s="14"/>
      <c r="BB591" s="14"/>
      <c r="BF591" s="15"/>
      <c r="BG591" s="14"/>
      <c r="BK591" s="15"/>
      <c r="BL591" s="14"/>
      <c r="BP591" s="14"/>
      <c r="BQ591" s="14"/>
    </row>
    <row r="592" spans="1:74">
      <c r="A592" s="2">
        <f t="shared" si="167"/>
        <v>2040</v>
      </c>
      <c r="B592" s="2">
        <f t="shared" si="168"/>
        <v>2</v>
      </c>
      <c r="C592" s="7">
        <f t="shared" si="165"/>
        <v>888</v>
      </c>
      <c r="D592" s="7">
        <f t="shared" si="165"/>
        <v>5775</v>
      </c>
      <c r="E592" s="7">
        <f t="shared" si="164"/>
        <v>10651</v>
      </c>
      <c r="G592" s="30">
        <f>'Billing Mo'!Y592</f>
        <v>1937551.7754061699</v>
      </c>
      <c r="H592" s="30">
        <f>'Billing Mo'!Z592</f>
        <v>211373</v>
      </c>
      <c r="I592" s="30">
        <f>'Billing Mo'!AC592</f>
        <v>25860</v>
      </c>
      <c r="J592" s="163">
        <f t="shared" si="166"/>
        <v>3441897.8711401443</v>
      </c>
      <c r="K592" s="28">
        <f>'Cal Mo'!AE592+'Cal Mo'!AD592+'Billing Mo'!BM592-'Billing Mo'!BU592</f>
        <v>1719737.4898488172</v>
      </c>
      <c r="L592" s="28">
        <f>'Cal Mo'!AF592+'Billing Mo'!BQ592-'Billing Mo'!BY592</f>
        <v>1220587.2616042057</v>
      </c>
      <c r="M592" s="31">
        <f t="shared" si="163"/>
        <v>224797</v>
      </c>
      <c r="N592" s="28">
        <f>'Cal Mo'!AH592</f>
        <v>133955</v>
      </c>
      <c r="O592" s="28">
        <f>'Cal Mo'!AI592</f>
        <v>90842</v>
      </c>
      <c r="P592" s="28">
        <f>'Cal Mo'!AJ592</f>
        <v>1353.7774026013601</v>
      </c>
      <c r="Q592" s="28">
        <f>'Cal Mo'!AK592</f>
        <v>275422.34228451998</v>
      </c>
      <c r="AG592" s="15"/>
      <c r="AH592" s="14"/>
      <c r="AL592" s="25"/>
      <c r="AM592" s="14"/>
      <c r="AQ592" s="25"/>
      <c r="AR592" s="14"/>
      <c r="AV592" s="14"/>
      <c r="AW592" s="14"/>
      <c r="BA592" s="14"/>
      <c r="BB592" s="14"/>
      <c r="BF592" s="15"/>
      <c r="BG592" s="14"/>
      <c r="BK592" s="15"/>
      <c r="BL592" s="14"/>
      <c r="BP592" s="14"/>
      <c r="BQ592" s="14"/>
    </row>
    <row r="593" spans="1:69">
      <c r="A593" s="2">
        <f t="shared" si="167"/>
        <v>2040</v>
      </c>
      <c r="B593" s="2">
        <f t="shared" si="168"/>
        <v>3</v>
      </c>
      <c r="C593" s="7">
        <f t="shared" si="165"/>
        <v>867</v>
      </c>
      <c r="D593" s="7">
        <f t="shared" si="165"/>
        <v>6342</v>
      </c>
      <c r="E593" s="7">
        <f t="shared" si="164"/>
        <v>10807</v>
      </c>
      <c r="G593" s="30">
        <f>'Billing Mo'!Y593</f>
        <v>1938710.05465293</v>
      </c>
      <c r="H593" s="30">
        <f>'Billing Mo'!Z593</f>
        <v>211476</v>
      </c>
      <c r="I593" s="30">
        <f>'Billing Mo'!AC593</f>
        <v>25849</v>
      </c>
      <c r="J593" s="163">
        <f t="shared" si="166"/>
        <v>3547579.8500076225</v>
      </c>
      <c r="K593" s="28">
        <f>'Cal Mo'!AE593+'Cal Mo'!AD593+'Billing Mo'!BM593-'Billing Mo'!BU593</f>
        <v>1681568.7877692392</v>
      </c>
      <c r="L593" s="28">
        <f>'Cal Mo'!AF593+'Billing Mo'!BQ593-'Billing Mo'!BY593</f>
        <v>1341273.6369934478</v>
      </c>
      <c r="M593" s="31">
        <f t="shared" si="163"/>
        <v>244014</v>
      </c>
      <c r="N593" s="28">
        <f>'Cal Mo'!AH593</f>
        <v>135956</v>
      </c>
      <c r="O593" s="28">
        <f>'Cal Mo'!AI593</f>
        <v>108058</v>
      </c>
      <c r="P593" s="28">
        <f>'Cal Mo'!AJ593</f>
        <v>1364.9507718966699</v>
      </c>
      <c r="Q593" s="28">
        <f>'Cal Mo'!AK593</f>
        <v>279358.47447303898</v>
      </c>
      <c r="AG593" s="15"/>
      <c r="AH593" s="14"/>
      <c r="AL593" s="25"/>
      <c r="AM593" s="14"/>
      <c r="AQ593" s="25"/>
      <c r="AR593" s="14"/>
      <c r="AV593" s="14"/>
      <c r="AW593" s="14"/>
      <c r="BA593" s="14"/>
      <c r="BB593" s="14"/>
      <c r="BF593" s="15"/>
      <c r="BG593" s="14"/>
      <c r="BK593" s="15"/>
      <c r="BL593" s="14"/>
      <c r="BP593" s="14"/>
      <c r="BQ593" s="14"/>
    </row>
    <row r="594" spans="1:69">
      <c r="A594" s="2">
        <f t="shared" si="167"/>
        <v>2040</v>
      </c>
      <c r="B594" s="2">
        <f t="shared" si="168"/>
        <v>4</v>
      </c>
      <c r="C594" s="7">
        <f t="shared" si="165"/>
        <v>890</v>
      </c>
      <c r="D594" s="7">
        <f t="shared" si="165"/>
        <v>6437</v>
      </c>
      <c r="E594" s="7">
        <f t="shared" si="164"/>
        <v>11139</v>
      </c>
      <c r="G594" s="30">
        <f>'Billing Mo'!Y594</f>
        <v>1939868.3338996801</v>
      </c>
      <c r="H594" s="30">
        <f>'Billing Mo'!Z594</f>
        <v>211579</v>
      </c>
      <c r="I594" s="30">
        <f>'Billing Mo'!AC594</f>
        <v>25806</v>
      </c>
      <c r="J594" s="163">
        <f t="shared" si="166"/>
        <v>3620640.2964515798</v>
      </c>
      <c r="K594" s="28">
        <f>'Cal Mo'!AE594+'Cal Mo'!AD594+'Billing Mo'!BM594-'Billing Mo'!BU594</f>
        <v>1727214.2556595178</v>
      </c>
      <c r="L594" s="28">
        <f>'Cal Mo'!AF594+'Billing Mo'!BQ594-'Billing Mo'!BY594</f>
        <v>1362034.8822959878</v>
      </c>
      <c r="M594" s="31">
        <f t="shared" si="163"/>
        <v>242590</v>
      </c>
      <c r="N594" s="28">
        <f>'Cal Mo'!AH594</f>
        <v>143569</v>
      </c>
      <c r="O594" s="28">
        <f>'Cal Mo'!AI594</f>
        <v>99021</v>
      </c>
      <c r="P594" s="28">
        <f>'Cal Mo'!AJ594</f>
        <v>1343.0736752763501</v>
      </c>
      <c r="Q594" s="28">
        <f>'Cal Mo'!AK594</f>
        <v>287458.08482079802</v>
      </c>
      <c r="AG594" s="15"/>
      <c r="AH594" s="14"/>
      <c r="AL594" s="25"/>
      <c r="AM594" s="14"/>
      <c r="AQ594" s="25"/>
      <c r="AR594" s="14"/>
      <c r="AV594" s="14"/>
      <c r="AW594" s="14"/>
      <c r="BA594" s="14"/>
      <c r="BB594" s="14"/>
      <c r="BF594" s="15"/>
      <c r="BG594" s="14"/>
      <c r="BK594" s="15"/>
      <c r="BL594" s="14"/>
      <c r="BP594" s="14"/>
      <c r="BQ594" s="14"/>
    </row>
    <row r="595" spans="1:69">
      <c r="A595" s="2">
        <f t="shared" si="167"/>
        <v>2040</v>
      </c>
      <c r="B595" s="2">
        <f t="shared" si="168"/>
        <v>5</v>
      </c>
      <c r="C595" s="7">
        <f t="shared" si="165"/>
        <v>1137</v>
      </c>
      <c r="D595" s="7">
        <f t="shared" si="165"/>
        <v>7252</v>
      </c>
      <c r="E595" s="7">
        <f t="shared" si="164"/>
        <v>12173</v>
      </c>
      <c r="G595" s="30">
        <f>'Billing Mo'!Y595</f>
        <v>1941026.6131464301</v>
      </c>
      <c r="H595" s="30">
        <f>'Billing Mo'!Z595</f>
        <v>211682</v>
      </c>
      <c r="I595" s="30">
        <f>'Billing Mo'!AC595</f>
        <v>25839</v>
      </c>
      <c r="J595" s="163">
        <f t="shared" si="166"/>
        <v>4312835.0641430011</v>
      </c>
      <c r="K595" s="28">
        <f>'Cal Mo'!AE595+'Cal Mo'!AD595+'Billing Mo'!BM595-'Billing Mo'!BU595</f>
        <v>2207349.4985373365</v>
      </c>
      <c r="L595" s="28">
        <f>'Cal Mo'!AF595+'Billing Mo'!BQ595-'Billing Mo'!BY595</f>
        <v>1535038.4609698453</v>
      </c>
      <c r="M595" s="31">
        <f t="shared" ref="M595:M602" si="169">SUM(N595:O595)</f>
        <v>254555</v>
      </c>
      <c r="N595" s="28">
        <f>'Cal Mo'!AH595</f>
        <v>146935</v>
      </c>
      <c r="O595" s="28">
        <f>'Cal Mo'!AI595</f>
        <v>107620</v>
      </c>
      <c r="P595" s="28">
        <f>'Cal Mo'!AJ595</f>
        <v>1343.2236752763499</v>
      </c>
      <c r="Q595" s="28">
        <f>'Cal Mo'!AK595</f>
        <v>314548.880960543</v>
      </c>
      <c r="AG595" s="15"/>
      <c r="AH595" s="14"/>
      <c r="AL595" s="25"/>
      <c r="AM595" s="14"/>
      <c r="AQ595" s="25"/>
      <c r="AR595" s="14"/>
      <c r="AV595" s="14"/>
      <c r="AW595" s="14"/>
      <c r="BA595" s="14"/>
      <c r="BB595" s="14"/>
      <c r="BF595" s="15"/>
      <c r="BG595" s="14"/>
      <c r="BK595" s="15"/>
      <c r="BL595" s="14"/>
      <c r="BP595" s="14"/>
      <c r="BQ595" s="14"/>
    </row>
    <row r="596" spans="1:69">
      <c r="A596" s="2">
        <f t="shared" si="167"/>
        <v>2040</v>
      </c>
      <c r="B596" s="2">
        <f t="shared" si="168"/>
        <v>6</v>
      </c>
      <c r="C596" s="7">
        <f t="shared" si="165"/>
        <v>1236</v>
      </c>
      <c r="D596" s="7">
        <f t="shared" si="165"/>
        <v>7382</v>
      </c>
      <c r="E596" s="7">
        <f t="shared" si="164"/>
        <v>12322</v>
      </c>
      <c r="G596" s="30">
        <f>'Billing Mo'!Y596</f>
        <v>1942184.8923931899</v>
      </c>
      <c r="H596" s="30">
        <f>'Billing Mo'!Z596</f>
        <v>211785</v>
      </c>
      <c r="I596" s="30">
        <f>'Billing Mo'!AC596</f>
        <v>25787</v>
      </c>
      <c r="J596" s="163">
        <f t="shared" si="166"/>
        <v>4531556.8370094011</v>
      </c>
      <c r="K596" s="28">
        <f>'Cal Mo'!AE596+'Cal Mo'!AD596+'Billing Mo'!BM596-'Billing Mo'!BU596</f>
        <v>2400780.9676473048</v>
      </c>
      <c r="L596" s="28">
        <f>'Cal Mo'!AF596+'Billing Mo'!BQ596-'Billing Mo'!BY596</f>
        <v>1563464.0930011906</v>
      </c>
      <c r="M596" s="31">
        <f t="shared" si="169"/>
        <v>248208</v>
      </c>
      <c r="N596" s="28">
        <f>'Cal Mo'!AH596</f>
        <v>153144</v>
      </c>
      <c r="O596" s="28">
        <f>'Cal Mo'!AI596</f>
        <v>95064</v>
      </c>
      <c r="P596" s="28">
        <f>'Cal Mo'!AJ596</f>
        <v>1352.99085281111</v>
      </c>
      <c r="Q596" s="28">
        <f>'Cal Mo'!AK596</f>
        <v>317750.78550809401</v>
      </c>
      <c r="AG596" s="15"/>
      <c r="AH596" s="14"/>
      <c r="AL596" s="25"/>
      <c r="AM596" s="14"/>
      <c r="AQ596" s="25"/>
      <c r="AR596" s="14"/>
      <c r="AV596" s="14"/>
      <c r="AW596" s="14"/>
      <c r="BA596" s="14"/>
      <c r="BB596" s="14"/>
      <c r="BF596" s="15"/>
      <c r="BG596" s="14"/>
      <c r="BK596" s="15"/>
      <c r="BL596" s="14"/>
      <c r="BP596" s="14"/>
      <c r="BQ596" s="14"/>
    </row>
    <row r="597" spans="1:69">
      <c r="A597" s="2">
        <f t="shared" si="167"/>
        <v>2040</v>
      </c>
      <c r="B597" s="2">
        <f t="shared" si="168"/>
        <v>7</v>
      </c>
      <c r="C597" s="7">
        <f t="shared" si="165"/>
        <v>1314</v>
      </c>
      <c r="D597" s="7">
        <f t="shared" si="165"/>
        <v>7736</v>
      </c>
      <c r="E597" s="7">
        <f t="shared" si="164"/>
        <v>12156</v>
      </c>
      <c r="G597" s="30">
        <f>'Billing Mo'!Y597</f>
        <v>1943343.17163994</v>
      </c>
      <c r="H597" s="30">
        <f>'Billing Mo'!Z597</f>
        <v>211887</v>
      </c>
      <c r="I597" s="30">
        <f>'Billing Mo'!AC597</f>
        <v>25759</v>
      </c>
      <c r="J597" s="163">
        <f t="shared" si="166"/>
        <v>4758816.3191544488</v>
      </c>
      <c r="K597" s="28">
        <f>'Cal Mo'!AE597+'Cal Mo'!AD597+'Billing Mo'!BM597-'Billing Mo'!BU597</f>
        <v>2552911.4672553483</v>
      </c>
      <c r="L597" s="28">
        <f>'Cal Mo'!AF597+'Billing Mo'!BQ597-'Billing Mo'!BY597</f>
        <v>1639092.88780381</v>
      </c>
      <c r="M597" s="31">
        <f t="shared" si="169"/>
        <v>252339</v>
      </c>
      <c r="N597" s="28">
        <f>'Cal Mo'!AH597</f>
        <v>148775</v>
      </c>
      <c r="O597" s="28">
        <f>'Cal Mo'!AI597</f>
        <v>103564</v>
      </c>
      <c r="P597" s="28">
        <f>'Cal Mo'!AJ597</f>
        <v>1356.1193117463399</v>
      </c>
      <c r="Q597" s="28">
        <f>'Cal Mo'!AK597</f>
        <v>313116.84478354501</v>
      </c>
      <c r="AG597" s="15"/>
      <c r="AH597" s="14"/>
      <c r="AL597" s="25"/>
      <c r="AM597" s="14"/>
      <c r="AQ597" s="25"/>
      <c r="AR597" s="14"/>
      <c r="AV597" s="14"/>
      <c r="AW597" s="14"/>
      <c r="BA597" s="14"/>
      <c r="BB597" s="14"/>
      <c r="BF597" s="15"/>
      <c r="BG597" s="14"/>
      <c r="BK597" s="15"/>
      <c r="BL597" s="14"/>
      <c r="BP597" s="14"/>
      <c r="BQ597" s="14"/>
    </row>
    <row r="598" spans="1:69">
      <c r="A598" s="2">
        <f t="shared" si="167"/>
        <v>2040</v>
      </c>
      <c r="B598" s="2">
        <f t="shared" si="168"/>
        <v>8</v>
      </c>
      <c r="C598" s="7">
        <f t="shared" si="165"/>
        <v>1320</v>
      </c>
      <c r="D598" s="7">
        <f t="shared" si="165"/>
        <v>7756</v>
      </c>
      <c r="E598" s="7">
        <f t="shared" si="164"/>
        <v>12667</v>
      </c>
      <c r="G598" s="30">
        <f>'Billing Mo'!Y598</f>
        <v>1943949.7291851302</v>
      </c>
      <c r="H598" s="30">
        <f>'Billing Mo'!Z598</f>
        <v>211937</v>
      </c>
      <c r="I598" s="30">
        <f>'Billing Mo'!AC598</f>
        <v>25814</v>
      </c>
      <c r="J598" s="163">
        <f t="shared" si="166"/>
        <v>4800473.9861584771</v>
      </c>
      <c r="K598" s="28">
        <f>'Cal Mo'!AE598+'Cal Mo'!AD598+'Billing Mo'!BM598-'Billing Mo'!BU598</f>
        <v>2565940.8305923175</v>
      </c>
      <c r="L598" s="28">
        <f>'Cal Mo'!AF598+'Billing Mo'!BQ598-'Billing Mo'!BY598</f>
        <v>1643735.8598619257</v>
      </c>
      <c r="M598" s="31">
        <f t="shared" si="169"/>
        <v>262456</v>
      </c>
      <c r="N598" s="28">
        <f>'Cal Mo'!AH598</f>
        <v>155490</v>
      </c>
      <c r="O598" s="28">
        <f>'Cal Mo'!AI598</f>
        <v>106966</v>
      </c>
      <c r="P598" s="28">
        <f>'Cal Mo'!AJ598</f>
        <v>1344.4528153690401</v>
      </c>
      <c r="Q598" s="28">
        <f>'Cal Mo'!AK598</f>
        <v>326996.84288886603</v>
      </c>
      <c r="AG598" s="15"/>
      <c r="AH598" s="14"/>
      <c r="AL598" s="25"/>
      <c r="AM598" s="14"/>
      <c r="AQ598" s="25"/>
      <c r="AR598" s="14"/>
      <c r="AV598" s="14"/>
      <c r="AW598" s="14"/>
      <c r="BA598" s="14"/>
      <c r="BB598" s="14"/>
      <c r="BF598" s="15"/>
      <c r="BG598" s="14"/>
      <c r="BK598" s="15"/>
      <c r="BL598" s="14"/>
      <c r="BP598" s="14"/>
      <c r="BQ598" s="14"/>
    </row>
    <row r="599" spans="1:69">
      <c r="A599" s="2">
        <f t="shared" si="167"/>
        <v>2040</v>
      </c>
      <c r="B599" s="2">
        <f t="shared" si="168"/>
        <v>9</v>
      </c>
      <c r="C599" s="7">
        <f t="shared" si="165"/>
        <v>1212</v>
      </c>
      <c r="D599" s="7">
        <f t="shared" si="165"/>
        <v>7337</v>
      </c>
      <c r="E599" s="7">
        <f t="shared" si="164"/>
        <v>12734</v>
      </c>
      <c r="G599" s="30">
        <f>'Billing Mo'!Y599</f>
        <v>1945158.1649502197</v>
      </c>
      <c r="H599" s="30">
        <f>'Billing Mo'!Z599</f>
        <v>212040</v>
      </c>
      <c r="I599" s="30">
        <f>'Billing Mo'!AC599</f>
        <v>25820</v>
      </c>
      <c r="J599" s="163">
        <f t="shared" si="166"/>
        <v>4493748.4856303893</v>
      </c>
      <c r="K599" s="28">
        <f>'Cal Mo'!AE599+'Cal Mo'!AD599+'Billing Mo'!BM599-'Billing Mo'!BU599</f>
        <v>2358492.8317466751</v>
      </c>
      <c r="L599" s="28">
        <f>'Cal Mo'!AF599+'Billing Mo'!BQ599-'Billing Mo'!BY599</f>
        <v>1555761.7393317351</v>
      </c>
      <c r="M599" s="31">
        <f t="shared" si="169"/>
        <v>249350</v>
      </c>
      <c r="N599" s="28">
        <f>'Cal Mo'!AH599</f>
        <v>151420</v>
      </c>
      <c r="O599" s="28">
        <f>'Cal Mo'!AI599</f>
        <v>97930</v>
      </c>
      <c r="P599" s="28">
        <f>'Cal Mo'!AJ599</f>
        <v>1343.0083709245901</v>
      </c>
      <c r="Q599" s="28">
        <f>'Cal Mo'!AK599</f>
        <v>328800.90618105402</v>
      </c>
      <c r="AG599" s="15"/>
      <c r="AH599" s="14"/>
      <c r="AL599" s="25"/>
      <c r="AM599" s="14"/>
      <c r="AQ599" s="25"/>
      <c r="AR599" s="14"/>
      <c r="AV599" s="14"/>
      <c r="AW599" s="14"/>
      <c r="BA599" s="14"/>
      <c r="BB599" s="14"/>
      <c r="BF599" s="15"/>
      <c r="BG599" s="14"/>
      <c r="BK599" s="15"/>
      <c r="BL599" s="14"/>
      <c r="BP599" s="14"/>
      <c r="BQ599" s="14"/>
    </row>
    <row r="600" spans="1:69">
      <c r="A600" s="2">
        <f t="shared" si="167"/>
        <v>2040</v>
      </c>
      <c r="B600" s="2">
        <f t="shared" si="168"/>
        <v>10</v>
      </c>
      <c r="C600" s="7">
        <f t="shared" si="165"/>
        <v>1036</v>
      </c>
      <c r="D600" s="7">
        <f t="shared" si="165"/>
        <v>7008</v>
      </c>
      <c r="E600" s="7">
        <f t="shared" si="164"/>
        <v>11973</v>
      </c>
      <c r="G600" s="30">
        <f>'Billing Mo'!Y600</f>
        <v>1946366.6007152898</v>
      </c>
      <c r="H600" s="30">
        <f>'Billing Mo'!Z600</f>
        <v>212149</v>
      </c>
      <c r="I600" s="30">
        <f>'Billing Mo'!AC600</f>
        <v>25843</v>
      </c>
      <c r="J600" s="163">
        <f t="shared" si="166"/>
        <v>4064258.632631395</v>
      </c>
      <c r="K600" s="28">
        <f>'Cal Mo'!AE600+'Cal Mo'!AD600+'Billing Mo'!BM600-'Billing Mo'!BU600</f>
        <v>2016278.8489488203</v>
      </c>
      <c r="L600" s="28">
        <f>'Cal Mo'!AF600+'Billing Mo'!BQ600-'Billing Mo'!BY600</f>
        <v>1486761.4552592747</v>
      </c>
      <c r="M600" s="31">
        <f t="shared" si="169"/>
        <v>250457</v>
      </c>
      <c r="N600" s="28">
        <f>'Cal Mo'!AH600</f>
        <v>143927</v>
      </c>
      <c r="O600" s="28">
        <f>'Cal Mo'!AI600</f>
        <v>106530</v>
      </c>
      <c r="P600" s="28">
        <f>'Cal Mo'!AJ600</f>
        <v>1340.8417042579299</v>
      </c>
      <c r="Q600" s="28">
        <f>'Cal Mo'!AK600</f>
        <v>309420.486719042</v>
      </c>
      <c r="AG600" s="15"/>
      <c r="AH600" s="14"/>
      <c r="AL600" s="25"/>
      <c r="AM600" s="14"/>
      <c r="AQ600" s="25"/>
      <c r="AR600" s="14"/>
      <c r="AV600" s="14"/>
      <c r="AW600" s="14"/>
      <c r="BA600" s="14"/>
      <c r="BB600" s="14"/>
      <c r="BF600" s="15"/>
      <c r="BG600" s="14"/>
      <c r="BK600" s="15"/>
      <c r="BL600" s="14"/>
      <c r="BP600" s="14"/>
      <c r="BQ600" s="14"/>
    </row>
    <row r="601" spans="1:69">
      <c r="A601" s="2">
        <f t="shared" si="167"/>
        <v>2040</v>
      </c>
      <c r="B601" s="2">
        <f t="shared" si="168"/>
        <v>11</v>
      </c>
      <c r="C601" s="7">
        <f t="shared" si="165"/>
        <v>811</v>
      </c>
      <c r="D601" s="7">
        <f t="shared" si="165"/>
        <v>6136</v>
      </c>
      <c r="E601" s="7">
        <f t="shared" si="164"/>
        <v>11178</v>
      </c>
      <c r="G601" s="30">
        <f>'Billing Mo'!Y601</f>
        <v>1947575.03648036</v>
      </c>
      <c r="H601" s="30">
        <f>'Billing Mo'!Z601</f>
        <v>212257</v>
      </c>
      <c r="I601" s="30">
        <f>'Billing Mo'!AC601</f>
        <v>25877</v>
      </c>
      <c r="J601" s="163">
        <f t="shared" si="166"/>
        <v>3408889.8824366499</v>
      </c>
      <c r="K601" s="28">
        <f>'Cal Mo'!AE601+'Cal Mo'!AD601+'Billing Mo'!BM601-'Billing Mo'!BU601</f>
        <v>1579939.1793289201</v>
      </c>
      <c r="L601" s="28">
        <f>'Cal Mo'!AF601+'Billing Mo'!BQ601-'Billing Mo'!BY601</f>
        <v>1302353.4680149145</v>
      </c>
      <c r="M601" s="31">
        <f t="shared" si="169"/>
        <v>236013</v>
      </c>
      <c r="N601" s="28">
        <f>'Cal Mo'!AH601</f>
        <v>147080</v>
      </c>
      <c r="O601" s="28">
        <f>'Cal Mo'!AI601</f>
        <v>88933</v>
      </c>
      <c r="P601" s="28">
        <f>'Cal Mo'!AJ601</f>
        <v>1337.5076897671399</v>
      </c>
      <c r="Q601" s="28">
        <f>'Cal Mo'!AK601</f>
        <v>289246.72740304802</v>
      </c>
      <c r="AG601" s="15"/>
      <c r="AH601" s="14"/>
      <c r="AL601" s="25"/>
      <c r="AM601" s="14"/>
      <c r="AQ601" s="25"/>
      <c r="AR601" s="14"/>
      <c r="AV601" s="14"/>
      <c r="AW601" s="14"/>
      <c r="BA601" s="14"/>
      <c r="BB601" s="14"/>
      <c r="BF601" s="15"/>
      <c r="BG601" s="14"/>
      <c r="BK601" s="15"/>
      <c r="BL601" s="14"/>
      <c r="BP601" s="14"/>
      <c r="BQ601" s="14"/>
    </row>
    <row r="602" spans="1:69">
      <c r="A602" s="2">
        <f t="shared" si="167"/>
        <v>2040</v>
      </c>
      <c r="B602" s="2">
        <f t="shared" si="168"/>
        <v>12</v>
      </c>
      <c r="C602" s="7">
        <f t="shared" si="165"/>
        <v>958</v>
      </c>
      <c r="D602" s="7">
        <f t="shared" si="165"/>
        <v>6208</v>
      </c>
      <c r="E602" s="7">
        <f t="shared" si="164"/>
        <v>10834</v>
      </c>
      <c r="G602" s="30">
        <f>'Billing Mo'!Y602</f>
        <v>1948783.4722454501</v>
      </c>
      <c r="H602" s="30">
        <f>'Billing Mo'!Z602</f>
        <v>212364</v>
      </c>
      <c r="I602" s="30">
        <f>'Billing Mo'!AC602</f>
        <v>25825</v>
      </c>
      <c r="J602" s="163">
        <f t="shared" si="166"/>
        <v>3686214.0514532314</v>
      </c>
      <c r="K602" s="28">
        <f>'Cal Mo'!AE602+'Cal Mo'!AD602+'Billing Mo'!BM602-'Billing Mo'!BU602</f>
        <v>1867446.4580443907</v>
      </c>
      <c r="L602" s="28">
        <f>'Cal Mo'!AF602+'Billing Mo'!BQ602-'Billing Mo'!BY602</f>
        <v>1318353.455730651</v>
      </c>
      <c r="M602" s="31">
        <f t="shared" si="169"/>
        <v>219289</v>
      </c>
      <c r="N602" s="28">
        <f>'Cal Mo'!AH602</f>
        <v>133329</v>
      </c>
      <c r="O602" s="28">
        <f>'Cal Mo'!AI602</f>
        <v>85960</v>
      </c>
      <c r="P602" s="28">
        <f>'Cal Mo'!AJ602</f>
        <v>1349.1683349626201</v>
      </c>
      <c r="Q602" s="28">
        <f>'Cal Mo'!AK602</f>
        <v>279775.96934322699</v>
      </c>
      <c r="AG602" s="15"/>
      <c r="AH602" s="14"/>
      <c r="AL602" s="25"/>
      <c r="AM602" s="14"/>
      <c r="AQ602" s="25"/>
      <c r="AR602" s="14"/>
      <c r="AV602" s="14"/>
      <c r="AW602" s="14"/>
      <c r="BA602" s="14"/>
      <c r="BB602" s="14"/>
      <c r="BF602" s="15"/>
      <c r="BG602" s="14"/>
      <c r="BK602" s="15"/>
      <c r="BL602" s="14"/>
      <c r="BP602" s="14"/>
      <c r="BQ602" s="14"/>
    </row>
    <row r="611" spans="1:29">
      <c r="A611" s="3"/>
      <c r="K611" s="1" t="s">
        <v>67</v>
      </c>
    </row>
    <row r="612" spans="1:29">
      <c r="A612" s="70" t="s">
        <v>0</v>
      </c>
      <c r="C612" s="9" t="s">
        <v>130</v>
      </c>
      <c r="D612" s="9" t="s">
        <v>131</v>
      </c>
      <c r="E612" s="10" t="s">
        <v>132</v>
      </c>
      <c r="G612" s="9" t="s">
        <v>127</v>
      </c>
      <c r="H612" s="9" t="s">
        <v>128</v>
      </c>
      <c r="I612" s="10" t="s">
        <v>129</v>
      </c>
      <c r="K612" s="9" t="s">
        <v>7</v>
      </c>
      <c r="L612" s="9" t="s">
        <v>8</v>
      </c>
      <c r="M612" s="9" t="s">
        <v>9</v>
      </c>
      <c r="N612" s="9" t="s">
        <v>10</v>
      </c>
      <c r="O612" s="9" t="s">
        <v>11</v>
      </c>
      <c r="P612" s="9" t="s">
        <v>12</v>
      </c>
      <c r="Q612" s="9" t="s">
        <v>13</v>
      </c>
      <c r="S612" s="16" t="str">
        <f>S2</f>
        <v>Hist W.N./EBD</v>
      </c>
      <c r="T612" s="16" t="str">
        <f>T2</f>
        <v>Summer'13</v>
      </c>
      <c r="U612" s="16" t="str">
        <f>U2</f>
        <v>Spring'13</v>
      </c>
      <c r="V612" s="16" t="str">
        <f t="shared" ref="V612:AA613" si="170">V1</f>
        <v>Com_kwh/c</v>
      </c>
      <c r="W612" s="16" t="str">
        <f t="shared" si="170"/>
        <v>Com_kwh/c</v>
      </c>
      <c r="X612" s="16" t="str">
        <f t="shared" si="170"/>
        <v>Com_kwh/c</v>
      </c>
      <c r="Y612" s="16" t="str">
        <f t="shared" si="170"/>
        <v>SPA_kwh/c</v>
      </c>
      <c r="Z612" s="16" t="str">
        <f t="shared" si="170"/>
        <v>SPA_kwh/c</v>
      </c>
      <c r="AA612" s="16" t="str">
        <f t="shared" si="170"/>
        <v>SPA_kwh/c</v>
      </c>
      <c r="AC612" s="16"/>
    </row>
    <row r="613" spans="1:29">
      <c r="V613" s="16" t="str">
        <f t="shared" si="170"/>
        <v>Hist W.N.</v>
      </c>
      <c r="W613" s="16" t="str">
        <f t="shared" si="170"/>
        <v>Summer'13</v>
      </c>
      <c r="X613" s="16" t="str">
        <f t="shared" si="170"/>
        <v>Spring'13</v>
      </c>
      <c r="Y613" s="16" t="str">
        <f t="shared" si="170"/>
        <v>Hist W.N.</v>
      </c>
      <c r="Z613" s="16" t="str">
        <f t="shared" si="170"/>
        <v>Summer'13</v>
      </c>
      <c r="AA613" s="16" t="str">
        <f t="shared" si="170"/>
        <v>Spring'13</v>
      </c>
      <c r="AC613" s="21"/>
    </row>
    <row r="614" spans="1:29">
      <c r="A614" s="2">
        <v>1991</v>
      </c>
      <c r="C614" s="15">
        <f>K614/G614*1000</f>
        <v>0</v>
      </c>
      <c r="D614" s="15">
        <f>L614/H614*1000</f>
        <v>0</v>
      </c>
      <c r="E614" s="15">
        <f>Q614/I614*1000</f>
        <v>0</v>
      </c>
      <c r="G614" s="15">
        <f>AVERAGE(G3:G14)</f>
        <v>1029289.6363636364</v>
      </c>
      <c r="H614" s="15">
        <f>AVERAGE(H3:H14)</f>
        <v>114713.54545454546</v>
      </c>
      <c r="I614" s="15">
        <f>AVERAGE(I3:I14)</f>
        <v>9211.636363636364</v>
      </c>
      <c r="K614" s="15">
        <f t="shared" ref="K614:Q614" si="171">SUM(K3:K14)</f>
        <v>0</v>
      </c>
      <c r="L614" s="15">
        <f t="shared" si="171"/>
        <v>0</v>
      </c>
      <c r="M614" s="15">
        <f t="shared" si="171"/>
        <v>0</v>
      </c>
      <c r="N614" s="15">
        <f t="shared" si="171"/>
        <v>0</v>
      </c>
      <c r="O614" s="15">
        <f t="shared" si="171"/>
        <v>0</v>
      </c>
      <c r="P614" s="15">
        <f t="shared" si="171"/>
        <v>0</v>
      </c>
      <c r="Q614" s="15">
        <f t="shared" si="171"/>
        <v>0</v>
      </c>
      <c r="S614" s="15">
        <f>[1]RESID!$AQ15</f>
        <v>12088</v>
      </c>
      <c r="T614" s="15">
        <f>ROUND(K614/G614*1000,0)</f>
        <v>0</v>
      </c>
      <c r="U614" s="15"/>
      <c r="V614" s="15">
        <f>[1]COML!$AS15</f>
        <v>63654</v>
      </c>
      <c r="W614" s="15">
        <f>ROUND(L614/H614*1000,0)</f>
        <v>0</v>
      </c>
      <c r="X614" s="15"/>
      <c r="Y614" s="15">
        <f>[1]SPA!$AT15</f>
        <v>184501</v>
      </c>
      <c r="Z614" s="15">
        <f>ROUND(Q614/I614*1000,0)</f>
        <v>0</v>
      </c>
      <c r="AA614" s="15"/>
      <c r="AC614" s="15"/>
    </row>
    <row r="615" spans="1:29">
      <c r="A615" s="2">
        <f t="shared" ref="A615:A655" si="172">A614+1</f>
        <v>1992</v>
      </c>
      <c r="C615" s="15">
        <f t="shared" ref="C615:D634" si="173">K615/G615*1000</f>
        <v>0</v>
      </c>
      <c r="D615" s="15">
        <f t="shared" si="173"/>
        <v>0</v>
      </c>
      <c r="E615" s="15">
        <f t="shared" ref="E615:E634" si="174">Q615/I615*1000</f>
        <v>0</v>
      </c>
      <c r="G615" s="15">
        <f>AVERAGE(G15:G26)</f>
        <v>1050076.75</v>
      </c>
      <c r="H615" s="15">
        <f>AVERAGE(H15:H26)</f>
        <v>116726.75</v>
      </c>
      <c r="I615" s="15">
        <f>AVERAGE(I15:I26)</f>
        <v>9835.1666666666661</v>
      </c>
      <c r="K615" s="15">
        <f t="shared" ref="K615:Q615" si="175">SUM(K15:K26)</f>
        <v>0</v>
      </c>
      <c r="L615" s="15">
        <f t="shared" si="175"/>
        <v>0</v>
      </c>
      <c r="M615" s="15">
        <f t="shared" si="175"/>
        <v>0</v>
      </c>
      <c r="N615" s="15">
        <f t="shared" si="175"/>
        <v>0</v>
      </c>
      <c r="O615" s="15">
        <f t="shared" si="175"/>
        <v>0</v>
      </c>
      <c r="P615" s="15">
        <f t="shared" si="175"/>
        <v>0</v>
      </c>
      <c r="Q615" s="15">
        <f t="shared" si="175"/>
        <v>0</v>
      </c>
      <c r="S615" s="15">
        <f>[1]RESID!$AQ16</f>
        <v>12547</v>
      </c>
      <c r="T615" s="15">
        <f t="shared" ref="T615:T634" si="176">ROUND(K615/G615*1000,0)</f>
        <v>0</v>
      </c>
      <c r="U615" s="15"/>
      <c r="V615" s="15">
        <f>[1]COML!$AS16</f>
        <v>65816</v>
      </c>
      <c r="W615" s="15">
        <f t="shared" ref="W615:W643" si="177">ROUND(L615/H615*1000,0)</f>
        <v>0</v>
      </c>
      <c r="X615" s="15"/>
      <c r="Y615" s="15">
        <f>[1]SPA!$AT16</f>
        <v>183049</v>
      </c>
      <c r="Z615" s="15">
        <f t="shared" ref="Z615:Z643" si="178">ROUND(Q615/I615*1000,0)</f>
        <v>0</v>
      </c>
      <c r="AA615" s="15"/>
      <c r="AC615" s="15"/>
    </row>
    <row r="616" spans="1:29">
      <c r="A616" s="2">
        <f t="shared" si="172"/>
        <v>1993</v>
      </c>
      <c r="C616" s="15">
        <f t="shared" si="173"/>
        <v>0</v>
      </c>
      <c r="D616" s="15">
        <f t="shared" si="173"/>
        <v>0</v>
      </c>
      <c r="E616" s="15">
        <f t="shared" si="174"/>
        <v>0</v>
      </c>
      <c r="G616" s="15">
        <f>AVERAGE(G27:G38)</f>
        <v>1076656.8333333333</v>
      </c>
      <c r="H616" s="15">
        <f>AVERAGE(H27:H38)</f>
        <v>119811.41666666667</v>
      </c>
      <c r="I616" s="15">
        <f>AVERAGE(I27:I38)</f>
        <v>12667</v>
      </c>
      <c r="K616" s="15">
        <f t="shared" ref="K616:Q616" si="179">SUM(K27:K38)</f>
        <v>0</v>
      </c>
      <c r="L616" s="15">
        <f t="shared" si="179"/>
        <v>0</v>
      </c>
      <c r="M616" s="15">
        <f t="shared" si="179"/>
        <v>0</v>
      </c>
      <c r="N616" s="15">
        <f t="shared" si="179"/>
        <v>0</v>
      </c>
      <c r="O616" s="15">
        <f t="shared" si="179"/>
        <v>0</v>
      </c>
      <c r="P616" s="15">
        <f t="shared" si="179"/>
        <v>0</v>
      </c>
      <c r="Q616" s="15">
        <f t="shared" si="179"/>
        <v>0</v>
      </c>
      <c r="S616" s="15">
        <f>[1]RESID!$AQ17</f>
        <v>12769</v>
      </c>
      <c r="T616" s="15">
        <f t="shared" si="176"/>
        <v>0</v>
      </c>
      <c r="U616" s="15"/>
      <c r="V616" s="15">
        <f>[1]COML!$AS17</f>
        <v>66654</v>
      </c>
      <c r="W616" s="15">
        <f t="shared" si="177"/>
        <v>0</v>
      </c>
      <c r="X616" s="15"/>
      <c r="Y616" s="15">
        <f>[1]SPA!$AT17</f>
        <v>149166</v>
      </c>
      <c r="Z616" s="15">
        <f t="shared" si="178"/>
        <v>0</v>
      </c>
      <c r="AA616" s="15"/>
      <c r="AC616" s="15"/>
    </row>
    <row r="617" spans="1:29">
      <c r="A617" s="2">
        <f t="shared" si="172"/>
        <v>1994</v>
      </c>
      <c r="C617" s="15">
        <f t="shared" si="173"/>
        <v>0</v>
      </c>
      <c r="D617" s="15">
        <f t="shared" si="173"/>
        <v>0</v>
      </c>
      <c r="E617" s="15">
        <f t="shared" si="174"/>
        <v>0</v>
      </c>
      <c r="G617" s="15">
        <f>AVERAGE(G39:G50)</f>
        <v>1100537.3333333333</v>
      </c>
      <c r="H617" s="15">
        <f>AVERAGE(H39:H50)</f>
        <v>122987.25</v>
      </c>
      <c r="I617" s="15">
        <f>AVERAGE(I39:I50)</f>
        <v>14744.25</v>
      </c>
      <c r="K617" s="15">
        <f t="shared" ref="K617:Q617" si="180">SUM(K39:K50)</f>
        <v>0</v>
      </c>
      <c r="L617" s="15">
        <f t="shared" si="180"/>
        <v>0</v>
      </c>
      <c r="M617" s="15">
        <f t="shared" si="180"/>
        <v>0</v>
      </c>
      <c r="N617" s="15">
        <f t="shared" si="180"/>
        <v>0</v>
      </c>
      <c r="O617" s="15">
        <f t="shared" si="180"/>
        <v>0</v>
      </c>
      <c r="P617" s="15">
        <f t="shared" si="180"/>
        <v>0</v>
      </c>
      <c r="Q617" s="15">
        <f t="shared" si="180"/>
        <v>0</v>
      </c>
      <c r="S617" s="15">
        <f>[1]RESID!$AQ18</f>
        <v>12717</v>
      </c>
      <c r="T617" s="15">
        <f t="shared" si="176"/>
        <v>0</v>
      </c>
      <c r="U617" s="15"/>
      <c r="V617" s="15">
        <f>[1]COML!$AS18</f>
        <v>66885</v>
      </c>
      <c r="W617" s="15">
        <f t="shared" si="177"/>
        <v>0</v>
      </c>
      <c r="X617" s="15"/>
      <c r="Y617" s="15">
        <f>[1]SPA!$AT18</f>
        <v>133137</v>
      </c>
      <c r="Z617" s="15">
        <f t="shared" si="178"/>
        <v>0</v>
      </c>
      <c r="AA617" s="15"/>
      <c r="AC617" s="15"/>
    </row>
    <row r="618" spans="1:29">
      <c r="A618" s="2">
        <f t="shared" si="172"/>
        <v>1995</v>
      </c>
      <c r="C618" s="15">
        <f t="shared" si="173"/>
        <v>0</v>
      </c>
      <c r="D618" s="15">
        <f t="shared" si="173"/>
        <v>0</v>
      </c>
      <c r="E618" s="15">
        <f t="shared" si="174"/>
        <v>0</v>
      </c>
      <c r="G618" s="15">
        <f>AVERAGE(G51:G62)</f>
        <v>1124678.9166666667</v>
      </c>
      <c r="H618" s="15">
        <f>AVERAGE(H51:H62)</f>
        <v>126188.75</v>
      </c>
      <c r="I618" s="15">
        <f>AVERAGE(I51:I62)</f>
        <v>15325.75</v>
      </c>
      <c r="K618" s="15">
        <f t="shared" ref="K618:Q618" si="181">SUM(K51:K62)</f>
        <v>0</v>
      </c>
      <c r="L618" s="15">
        <f t="shared" si="181"/>
        <v>0</v>
      </c>
      <c r="M618" s="15">
        <f t="shared" si="181"/>
        <v>0</v>
      </c>
      <c r="N618" s="15">
        <f t="shared" si="181"/>
        <v>0</v>
      </c>
      <c r="O618" s="15">
        <f t="shared" si="181"/>
        <v>0</v>
      </c>
      <c r="P618" s="15">
        <f t="shared" si="181"/>
        <v>0</v>
      </c>
      <c r="Q618" s="15">
        <f t="shared" si="181"/>
        <v>0</v>
      </c>
      <c r="S618" s="15">
        <f>[1]RESID!$AQ19</f>
        <v>13099</v>
      </c>
      <c r="T618" s="15">
        <f t="shared" si="176"/>
        <v>0</v>
      </c>
      <c r="U618" s="15"/>
      <c r="V618" s="15">
        <f>[1]COML!$AS19</f>
        <v>68099</v>
      </c>
      <c r="W618" s="15">
        <f t="shared" si="177"/>
        <v>0</v>
      </c>
      <c r="X618" s="15"/>
      <c r="Y618" s="15">
        <f>[1]SPA!$AT19</f>
        <v>133831</v>
      </c>
      <c r="Z618" s="15">
        <f t="shared" si="178"/>
        <v>0</v>
      </c>
      <c r="AA618" s="15"/>
      <c r="AC618" s="15"/>
    </row>
    <row r="619" spans="1:29">
      <c r="A619" s="2">
        <f t="shared" si="172"/>
        <v>1996</v>
      </c>
      <c r="C619" s="15">
        <f t="shared" si="173"/>
        <v>0</v>
      </c>
      <c r="D619" s="15">
        <f t="shared" si="173"/>
        <v>0</v>
      </c>
      <c r="E619" s="15">
        <f t="shared" si="174"/>
        <v>0</v>
      </c>
      <c r="G619" s="15">
        <f>AVERAGE(G63:G74)</f>
        <v>1141671.3333333333</v>
      </c>
      <c r="H619" s="15">
        <f>AVERAGE(H63:H74)</f>
        <v>129440.41666666667</v>
      </c>
      <c r="I619" s="15">
        <f>AVERAGE(I63:I74)</f>
        <v>15697.583333333334</v>
      </c>
      <c r="K619" s="15">
        <f t="shared" ref="K619:Q619" si="182">SUM(K63:K74)</f>
        <v>0</v>
      </c>
      <c r="L619" s="15">
        <f t="shared" si="182"/>
        <v>0</v>
      </c>
      <c r="M619" s="15">
        <f t="shared" si="182"/>
        <v>0</v>
      </c>
      <c r="N619" s="15">
        <f t="shared" si="182"/>
        <v>0</v>
      </c>
      <c r="O619" s="15">
        <f t="shared" si="182"/>
        <v>0</v>
      </c>
      <c r="P619" s="15">
        <f t="shared" si="182"/>
        <v>0</v>
      </c>
      <c r="Q619" s="15">
        <f t="shared" si="182"/>
        <v>0</v>
      </c>
      <c r="S619" s="15">
        <f>[1]RESID!$AQ20</f>
        <v>13028</v>
      </c>
      <c r="T619" s="15">
        <f t="shared" si="176"/>
        <v>0</v>
      </c>
      <c r="U619" s="15"/>
      <c r="V619" s="15">
        <f>[1]COML!$AS20</f>
        <v>68286</v>
      </c>
      <c r="W619" s="15">
        <f t="shared" si="177"/>
        <v>0</v>
      </c>
      <c r="X619" s="15"/>
      <c r="Y619" s="15">
        <f>[1]SPA!$AT20</f>
        <v>141191</v>
      </c>
      <c r="Z619" s="15">
        <f t="shared" si="178"/>
        <v>0</v>
      </c>
      <c r="AA619" s="15"/>
      <c r="AC619" s="15"/>
    </row>
    <row r="620" spans="1:29">
      <c r="A620" s="2">
        <f t="shared" si="172"/>
        <v>1997</v>
      </c>
      <c r="C620" s="15">
        <f t="shared" si="173"/>
        <v>0</v>
      </c>
      <c r="D620" s="15">
        <f t="shared" si="173"/>
        <v>0</v>
      </c>
      <c r="E620" s="15">
        <f t="shared" si="174"/>
        <v>0</v>
      </c>
      <c r="G620" s="15">
        <f>AVERAGE(G75:G86)</f>
        <v>1160610.6666666667</v>
      </c>
      <c r="H620" s="15">
        <f>AVERAGE(H75:H86)</f>
        <v>132504.16666666666</v>
      </c>
      <c r="I620" s="15">
        <f>AVERAGE(I75:I86)</f>
        <v>16331.416666666666</v>
      </c>
      <c r="K620" s="15">
        <f t="shared" ref="K620:Q620" si="183">SUM(K75:K86)</f>
        <v>0</v>
      </c>
      <c r="L620" s="15">
        <f t="shared" si="183"/>
        <v>0</v>
      </c>
      <c r="M620" s="15">
        <f t="shared" si="183"/>
        <v>0</v>
      </c>
      <c r="N620" s="15">
        <f t="shared" si="183"/>
        <v>0</v>
      </c>
      <c r="O620" s="15">
        <f t="shared" si="183"/>
        <v>0</v>
      </c>
      <c r="P620" s="15">
        <f t="shared" si="183"/>
        <v>0</v>
      </c>
      <c r="Q620" s="15">
        <f t="shared" si="183"/>
        <v>0</v>
      </c>
      <c r="S620" s="15">
        <f>[1]RESID!$AQ21</f>
        <v>13355</v>
      </c>
      <c r="T620" s="15">
        <f t="shared" si="176"/>
        <v>0</v>
      </c>
      <c r="U620" s="15"/>
      <c r="V620" s="15">
        <f>[1]COML!$AS21</f>
        <v>70069</v>
      </c>
      <c r="W620" s="15">
        <f t="shared" si="177"/>
        <v>0</v>
      </c>
      <c r="X620" s="15"/>
      <c r="Y620" s="15">
        <f>[1]SPA!$AT21</f>
        <v>141900</v>
      </c>
      <c r="Z620" s="15">
        <f t="shared" si="178"/>
        <v>0</v>
      </c>
      <c r="AA620" s="15"/>
      <c r="AC620" s="15"/>
    </row>
    <row r="621" spans="1:29" s="43" customFormat="1">
      <c r="A621" s="41">
        <f t="shared" si="172"/>
        <v>1998</v>
      </c>
      <c r="B621" s="41"/>
      <c r="C621" s="42">
        <f t="shared" si="173"/>
        <v>0</v>
      </c>
      <c r="D621" s="42">
        <f t="shared" si="173"/>
        <v>0</v>
      </c>
      <c r="E621" s="42">
        <f t="shared" si="174"/>
        <v>0</v>
      </c>
      <c r="G621" s="42">
        <f>AVERAGE(G87:G98)</f>
        <v>1182785.8333333333</v>
      </c>
      <c r="H621" s="42">
        <f>AVERAGE(H87:H98)</f>
        <v>136345.33333333334</v>
      </c>
      <c r="I621" s="42">
        <f>AVERAGE(I87:I98)</f>
        <v>16870.416666666668</v>
      </c>
      <c r="K621" s="42">
        <f t="shared" ref="K621:Q621" si="184">SUM(K87:K98)</f>
        <v>0</v>
      </c>
      <c r="L621" s="42">
        <f t="shared" si="184"/>
        <v>0</v>
      </c>
      <c r="M621" s="42">
        <f t="shared" si="184"/>
        <v>0</v>
      </c>
      <c r="N621" s="42">
        <f t="shared" si="184"/>
        <v>0</v>
      </c>
      <c r="O621" s="42">
        <f t="shared" si="184"/>
        <v>0</v>
      </c>
      <c r="P621" s="42">
        <f t="shared" si="184"/>
        <v>0</v>
      </c>
      <c r="Q621" s="42">
        <f t="shared" si="184"/>
        <v>0</v>
      </c>
      <c r="S621" s="15">
        <f>[1]RESID!$AQ22</f>
        <v>13466</v>
      </c>
      <c r="T621" s="42">
        <f t="shared" si="176"/>
        <v>0</v>
      </c>
      <c r="U621" s="15"/>
      <c r="V621" s="15">
        <f>[1]COML!$AS22</f>
        <v>71865</v>
      </c>
      <c r="W621" s="42">
        <f t="shared" si="177"/>
        <v>0</v>
      </c>
      <c r="X621" s="15"/>
      <c r="Y621" s="15">
        <f>[1]SPA!$AT22</f>
        <v>142210</v>
      </c>
      <c r="Z621" s="42">
        <f t="shared" si="178"/>
        <v>0</v>
      </c>
      <c r="AA621" s="15"/>
      <c r="AC621" s="42"/>
    </row>
    <row r="622" spans="1:29" s="43" customFormat="1">
      <c r="A622" s="41">
        <f t="shared" si="172"/>
        <v>1999</v>
      </c>
      <c r="B622" s="41"/>
      <c r="C622" s="42">
        <f t="shared" si="173"/>
        <v>0</v>
      </c>
      <c r="D622" s="42">
        <f t="shared" si="173"/>
        <v>0</v>
      </c>
      <c r="E622" s="42">
        <f t="shared" si="174"/>
        <v>0</v>
      </c>
      <c r="G622" s="42">
        <f>AVERAGE(G99:G110)</f>
        <v>1213470.3333333333</v>
      </c>
      <c r="H622" s="42">
        <f>AVERAGE(H99:H110)</f>
        <v>140897.41666666666</v>
      </c>
      <c r="I622" s="42">
        <f>AVERAGE(I99:I110)</f>
        <v>17502.75</v>
      </c>
      <c r="K622" s="42">
        <f t="shared" ref="K622:Q622" si="185">SUM(K99:K110)</f>
        <v>0</v>
      </c>
      <c r="L622" s="42">
        <f t="shared" si="185"/>
        <v>0</v>
      </c>
      <c r="M622" s="42">
        <f t="shared" si="185"/>
        <v>0</v>
      </c>
      <c r="N622" s="42">
        <f t="shared" si="185"/>
        <v>0</v>
      </c>
      <c r="O622" s="42">
        <f t="shared" si="185"/>
        <v>0</v>
      </c>
      <c r="P622" s="42">
        <f t="shared" si="185"/>
        <v>0</v>
      </c>
      <c r="Q622" s="42">
        <f t="shared" si="185"/>
        <v>0</v>
      </c>
      <c r="S622" s="15">
        <f>[1]RESID!$AQ23</f>
        <v>13503</v>
      </c>
      <c r="T622" s="42">
        <f t="shared" si="176"/>
        <v>0</v>
      </c>
      <c r="U622" s="15"/>
      <c r="V622" s="15">
        <f>[1]COML!$AS23</f>
        <v>73079</v>
      </c>
      <c r="W622" s="42">
        <f t="shared" si="177"/>
        <v>0</v>
      </c>
      <c r="X622" s="15"/>
      <c r="Y622" s="15">
        <f>[1]SPA!$AT23</f>
        <v>143354</v>
      </c>
      <c r="Z622" s="42">
        <f t="shared" si="178"/>
        <v>0</v>
      </c>
      <c r="AA622" s="15"/>
      <c r="AC622" s="42"/>
    </row>
    <row r="623" spans="1:29" s="43" customFormat="1">
      <c r="A623" s="41">
        <f t="shared" si="172"/>
        <v>2000</v>
      </c>
      <c r="B623" s="111"/>
      <c r="C623" s="42">
        <f t="shared" si="173"/>
        <v>0</v>
      </c>
      <c r="D623" s="42">
        <f t="shared" si="173"/>
        <v>0</v>
      </c>
      <c r="E623" s="42">
        <f t="shared" si="174"/>
        <v>0</v>
      </c>
      <c r="G623" s="42">
        <f>AVERAGE(G111:G122)</f>
        <v>1240570.1666666667</v>
      </c>
      <c r="H623" s="42">
        <f>AVERAGE(H111:H122)</f>
        <v>144190.08333333334</v>
      </c>
      <c r="I623" s="42">
        <f>AVERAGE(I111:I122)</f>
        <v>17992.833333333332</v>
      </c>
      <c r="K623" s="42">
        <f t="shared" ref="K623:Q623" si="186">SUM(K111:K122)</f>
        <v>0</v>
      </c>
      <c r="L623" s="42">
        <f t="shared" si="186"/>
        <v>0</v>
      </c>
      <c r="M623" s="42">
        <f t="shared" si="186"/>
        <v>0</v>
      </c>
      <c r="N623" s="42">
        <f t="shared" si="186"/>
        <v>0</v>
      </c>
      <c r="O623" s="42">
        <f t="shared" si="186"/>
        <v>0</v>
      </c>
      <c r="P623" s="42">
        <f t="shared" si="186"/>
        <v>0</v>
      </c>
      <c r="Q623" s="42">
        <f t="shared" si="186"/>
        <v>0</v>
      </c>
      <c r="S623" s="15">
        <f>[1]RESID!$AQ24</f>
        <v>13834</v>
      </c>
      <c r="T623" s="42">
        <f t="shared" si="176"/>
        <v>0</v>
      </c>
      <c r="U623" s="42"/>
      <c r="V623" s="15">
        <f>[1]COML!$AS24</f>
        <v>75667</v>
      </c>
      <c r="W623" s="42">
        <f t="shared" si="177"/>
        <v>0</v>
      </c>
      <c r="X623" s="42"/>
      <c r="Y623" s="15">
        <f>[1]SPA!$AT24</f>
        <v>147020</v>
      </c>
      <c r="Z623" s="42">
        <f t="shared" si="178"/>
        <v>0</v>
      </c>
      <c r="AA623" s="42"/>
      <c r="AC623" s="42"/>
    </row>
    <row r="624" spans="1:29" s="43" customFormat="1">
      <c r="A624" s="41">
        <f t="shared" si="172"/>
        <v>2001</v>
      </c>
      <c r="B624" s="111"/>
      <c r="C624" s="42">
        <f t="shared" si="173"/>
        <v>0</v>
      </c>
      <c r="D624" s="42">
        <f t="shared" si="173"/>
        <v>0</v>
      </c>
      <c r="E624" s="42">
        <f t="shared" si="174"/>
        <v>0</v>
      </c>
      <c r="G624" s="42">
        <f>AVERAGE(G123:G134)</f>
        <v>1273233.1666666667</v>
      </c>
      <c r="H624" s="42">
        <f>AVERAGE(H123:H134)</f>
        <v>146798.41666666666</v>
      </c>
      <c r="I624" s="42">
        <f>AVERAGE(I123:I134)</f>
        <v>18697.333333333332</v>
      </c>
      <c r="K624" s="42">
        <f t="shared" ref="K624:Q624" si="187">SUM(K123:K134)</f>
        <v>0</v>
      </c>
      <c r="L624" s="42">
        <f t="shared" si="187"/>
        <v>0</v>
      </c>
      <c r="M624" s="42">
        <f t="shared" si="187"/>
        <v>0</v>
      </c>
      <c r="N624" s="42">
        <f t="shared" si="187"/>
        <v>0</v>
      </c>
      <c r="O624" s="42">
        <f t="shared" si="187"/>
        <v>0</v>
      </c>
      <c r="P624" s="42">
        <f t="shared" si="187"/>
        <v>0</v>
      </c>
      <c r="Q624" s="42">
        <f t="shared" si="187"/>
        <v>0</v>
      </c>
      <c r="R624" s="42"/>
      <c r="S624" s="15">
        <f>[1]RESID!$AQ25</f>
        <v>13837</v>
      </c>
      <c r="T624" s="42">
        <f t="shared" si="176"/>
        <v>0</v>
      </c>
      <c r="U624" s="42"/>
      <c r="V624" s="15">
        <f>[1]COML!$AS25</f>
        <v>75238</v>
      </c>
      <c r="W624" s="42">
        <f t="shared" si="177"/>
        <v>0</v>
      </c>
      <c r="X624" s="42"/>
      <c r="Y624" s="15">
        <f>[1]SPA!$AT25</f>
        <v>145450</v>
      </c>
      <c r="Z624" s="42">
        <f t="shared" si="178"/>
        <v>0</v>
      </c>
      <c r="AA624" s="42"/>
      <c r="AC624" s="42"/>
    </row>
    <row r="625" spans="1:32">
      <c r="A625" s="2">
        <f t="shared" si="172"/>
        <v>2002</v>
      </c>
      <c r="B625" s="111"/>
      <c r="C625" s="15">
        <f t="shared" si="173"/>
        <v>0</v>
      </c>
      <c r="D625" s="15">
        <f t="shared" si="173"/>
        <v>0</v>
      </c>
      <c r="E625" s="15">
        <f t="shared" si="174"/>
        <v>0</v>
      </c>
      <c r="G625" s="15">
        <f>AVERAGE(G135:G146)</f>
        <v>1301374.3333333333</v>
      </c>
      <c r="H625" s="15">
        <f>AVERAGE(H135:H146)</f>
        <v>150530.91666666666</v>
      </c>
      <c r="I625" s="15">
        <f>AVERAGE(I135:I146)</f>
        <v>19162.583333333332</v>
      </c>
      <c r="K625" s="15">
        <f t="shared" ref="K625:Q625" si="188">SUM(K135:K146)</f>
        <v>0</v>
      </c>
      <c r="L625" s="15">
        <f t="shared" si="188"/>
        <v>0</v>
      </c>
      <c r="M625" s="15">
        <f t="shared" si="188"/>
        <v>0</v>
      </c>
      <c r="N625" s="15">
        <f t="shared" si="188"/>
        <v>0</v>
      </c>
      <c r="O625" s="15">
        <f t="shared" si="188"/>
        <v>0</v>
      </c>
      <c r="P625" s="15">
        <f t="shared" si="188"/>
        <v>0</v>
      </c>
      <c r="Q625" s="15">
        <f t="shared" si="188"/>
        <v>0</v>
      </c>
      <c r="R625" s="42"/>
      <c r="S625" s="15">
        <f>[1]RESID!$AQ26</f>
        <v>13981</v>
      </c>
      <c r="T625" s="15">
        <f t="shared" si="176"/>
        <v>0</v>
      </c>
      <c r="U625" s="15"/>
      <c r="V625" s="15">
        <f>[1]COML!$AS26</f>
        <v>74780</v>
      </c>
      <c r="W625" s="15">
        <f t="shared" si="177"/>
        <v>0</v>
      </c>
      <c r="X625" s="15"/>
      <c r="Y625" s="15">
        <f>[1]SPA!$AT26</f>
        <v>145477</v>
      </c>
      <c r="Z625" s="15">
        <f t="shared" si="178"/>
        <v>0</v>
      </c>
      <c r="AA625" s="15"/>
      <c r="AC625" s="15"/>
    </row>
    <row r="626" spans="1:32">
      <c r="A626" s="2">
        <f t="shared" si="172"/>
        <v>2003</v>
      </c>
      <c r="B626" s="111"/>
      <c r="C626" s="15">
        <f t="shared" si="173"/>
        <v>0</v>
      </c>
      <c r="D626" s="15">
        <f t="shared" si="173"/>
        <v>0</v>
      </c>
      <c r="E626" s="15">
        <f t="shared" si="174"/>
        <v>0</v>
      </c>
      <c r="G626" s="15">
        <f>AVERAGE(G147:G158)</f>
        <v>1332621.8333333333</v>
      </c>
      <c r="H626" s="15">
        <f>AVERAGE(H147:H158)</f>
        <v>154383.75</v>
      </c>
      <c r="I626" s="15">
        <f>AVERAGE(I147:I158)</f>
        <v>19733.083333333332</v>
      </c>
      <c r="K626" s="15">
        <f t="shared" ref="K626:Q626" si="189">SUM(K147:K158)</f>
        <v>0</v>
      </c>
      <c r="L626" s="15">
        <f t="shared" si="189"/>
        <v>0</v>
      </c>
      <c r="M626" s="15">
        <f t="shared" si="189"/>
        <v>0</v>
      </c>
      <c r="N626" s="15">
        <f t="shared" si="189"/>
        <v>0</v>
      </c>
      <c r="O626" s="15">
        <f t="shared" si="189"/>
        <v>0</v>
      </c>
      <c r="P626" s="15">
        <f t="shared" si="189"/>
        <v>0</v>
      </c>
      <c r="Q626" s="15">
        <f t="shared" si="189"/>
        <v>0</v>
      </c>
      <c r="R626" s="42"/>
      <c r="S626" s="15">
        <f>[1]RESID!$AQ27</f>
        <v>14228</v>
      </c>
      <c r="T626" s="15">
        <f t="shared" si="176"/>
        <v>0</v>
      </c>
      <c r="U626" s="15"/>
      <c r="V626" s="15">
        <f>[1]COML!$AS27</f>
        <v>74551</v>
      </c>
      <c r="W626" s="15">
        <f t="shared" si="177"/>
        <v>0</v>
      </c>
      <c r="X626" s="15"/>
      <c r="Y626" s="15">
        <f>[1]SPA!$AT27</f>
        <v>149215</v>
      </c>
      <c r="Z626" s="15">
        <f t="shared" si="178"/>
        <v>0</v>
      </c>
      <c r="AA626" s="15"/>
      <c r="AC626" s="15"/>
    </row>
    <row r="627" spans="1:32">
      <c r="A627" s="2">
        <f t="shared" si="172"/>
        <v>2004</v>
      </c>
      <c r="B627" s="111"/>
      <c r="C627" s="15">
        <f t="shared" si="173"/>
        <v>14653.18375846307</v>
      </c>
      <c r="D627" s="15">
        <f t="shared" si="173"/>
        <v>680.30004698262871</v>
      </c>
      <c r="E627" s="15">
        <f t="shared" si="174"/>
        <v>149785.32729800703</v>
      </c>
      <c r="F627" s="15"/>
      <c r="G627" s="15">
        <f>AVERAGE(G159:G170)</f>
        <v>1364518</v>
      </c>
      <c r="H627" s="15">
        <f>AVERAGE(H159:H170)</f>
        <v>158762</v>
      </c>
      <c r="I627" s="15">
        <f>AVERAGE(I159:I170)</f>
        <v>20547.333333333332</v>
      </c>
      <c r="J627" s="14"/>
      <c r="K627" s="112">
        <v>19994532.995730512</v>
      </c>
      <c r="L627" s="112">
        <v>108005.7960590561</v>
      </c>
      <c r="M627" s="112">
        <v>32717.485383564821</v>
      </c>
      <c r="N627" s="15">
        <f>SUM(N159:N170)</f>
        <v>0</v>
      </c>
      <c r="O627" s="112">
        <f>SUM(O159:O170)+32717</f>
        <v>32717</v>
      </c>
      <c r="P627" s="112">
        <v>28067.63986738952</v>
      </c>
      <c r="Q627" s="112">
        <v>3077689.0484345825</v>
      </c>
      <c r="R627" s="42"/>
      <c r="S627" s="15">
        <f>[1]RESID!$AQ28</f>
        <v>14345</v>
      </c>
      <c r="T627" s="15">
        <f t="shared" si="176"/>
        <v>14653</v>
      </c>
      <c r="U627" s="15"/>
      <c r="V627" s="15">
        <f>[1]COML!$AS28</f>
        <v>74198</v>
      </c>
      <c r="W627" s="15">
        <f t="shared" si="177"/>
        <v>680</v>
      </c>
      <c r="X627" s="15"/>
      <c r="Y627" s="15">
        <f>[1]SPA!$AT28</f>
        <v>147298</v>
      </c>
      <c r="Z627" s="15">
        <f t="shared" si="178"/>
        <v>149785</v>
      </c>
      <c r="AA627" s="15"/>
      <c r="AC627" s="15"/>
      <c r="AD627" s="15"/>
      <c r="AE627" s="15"/>
      <c r="AF627" s="15"/>
    </row>
    <row r="628" spans="1:32">
      <c r="A628" s="2">
        <f t="shared" si="172"/>
        <v>2005</v>
      </c>
      <c r="B628" s="111"/>
      <c r="C628" s="15">
        <f t="shared" si="173"/>
        <v>14321.475236327082</v>
      </c>
      <c r="D628" s="15">
        <f t="shared" si="173"/>
        <v>74505.728563290992</v>
      </c>
      <c r="E628" s="15">
        <f t="shared" si="174"/>
        <v>152162.4256334308</v>
      </c>
      <c r="F628" s="15"/>
      <c r="G628" s="15">
        <f>AVERAGE(G171:G182)</f>
        <v>1391953.25</v>
      </c>
      <c r="H628" s="15">
        <f>AVERAGE(H171:H182)</f>
        <v>160655.33333333334</v>
      </c>
      <c r="I628" s="15">
        <f>AVERAGE(I171:I182)</f>
        <v>20851</v>
      </c>
      <c r="J628" s="14"/>
      <c r="K628" s="15">
        <f t="shared" ref="K628:Q628" si="190">SUM(K171:K182)</f>
        <v>19934824</v>
      </c>
      <c r="L628" s="15">
        <f t="shared" si="190"/>
        <v>11969742.657578368</v>
      </c>
      <c r="M628" s="15">
        <f t="shared" si="190"/>
        <v>4152244.0493318555</v>
      </c>
      <c r="N628" s="15">
        <f t="shared" si="190"/>
        <v>1272348</v>
      </c>
      <c r="O628" s="15">
        <f t="shared" si="190"/>
        <v>2879896.049331856</v>
      </c>
      <c r="P628" s="15">
        <f t="shared" si="190"/>
        <v>27217.67641330359</v>
      </c>
      <c r="Q628" s="15">
        <f t="shared" si="190"/>
        <v>3172738.7368826657</v>
      </c>
      <c r="R628" s="42"/>
      <c r="S628" s="15">
        <f>[1]RESID!$AQ29</f>
        <v>14056</v>
      </c>
      <c r="T628" s="15">
        <f t="shared" si="176"/>
        <v>14321</v>
      </c>
      <c r="U628" s="28"/>
      <c r="V628" s="15">
        <f>[1]COML!$AS29</f>
        <v>74104</v>
      </c>
      <c r="W628" s="15">
        <f t="shared" si="177"/>
        <v>74506</v>
      </c>
      <c r="X628" s="15"/>
      <c r="Y628" s="15">
        <f>[1]SPA!$AT29</f>
        <v>151412</v>
      </c>
      <c r="Z628" s="15">
        <f t="shared" si="178"/>
        <v>152162</v>
      </c>
      <c r="AA628" s="15"/>
      <c r="AC628" s="15"/>
      <c r="AD628" s="15"/>
      <c r="AE628" s="15"/>
      <c r="AF628" s="15"/>
    </row>
    <row r="629" spans="1:32">
      <c r="A629" s="143">
        <f t="shared" si="172"/>
        <v>2006</v>
      </c>
      <c r="B629" s="111"/>
      <c r="C629" s="15">
        <f t="shared" si="173"/>
        <v>14334.167089041041</v>
      </c>
      <c r="D629" s="15">
        <f t="shared" si="173"/>
        <v>73863.840796616103</v>
      </c>
      <c r="E629" s="15">
        <f t="shared" si="174"/>
        <v>151070.50022475829</v>
      </c>
      <c r="F629" s="15"/>
      <c r="G629" s="15">
        <f>AVERAGE(G183:G194)</f>
        <v>1425144.3333333333</v>
      </c>
      <c r="H629" s="15">
        <f>AVERAGE(H183:H194)</f>
        <v>162461.83333333334</v>
      </c>
      <c r="I629" s="15">
        <f>AVERAGE(I183:I194)</f>
        <v>21372.833333333332</v>
      </c>
      <c r="J629" s="14"/>
      <c r="K629" s="136">
        <f t="shared" ref="K629:Q629" si="191">SUM(K183:K194)</f>
        <v>20428257</v>
      </c>
      <c r="L629" s="15">
        <f t="shared" si="191"/>
        <v>12000054.992859714</v>
      </c>
      <c r="M629" s="15">
        <f t="shared" si="191"/>
        <v>4128081.8445280232</v>
      </c>
      <c r="N629" s="15">
        <f t="shared" si="191"/>
        <v>1251477</v>
      </c>
      <c r="O629" s="15">
        <f t="shared" si="191"/>
        <v>2876604.8445280232</v>
      </c>
      <c r="P629" s="15">
        <f t="shared" si="191"/>
        <v>26833.885448160396</v>
      </c>
      <c r="Q629" s="15">
        <f t="shared" si="191"/>
        <v>3228804.6228870549</v>
      </c>
      <c r="R629" s="42"/>
      <c r="S629" s="15">
        <f>[1]RESID!$AQ30</f>
        <v>13981</v>
      </c>
      <c r="T629" s="15">
        <f t="shared" si="176"/>
        <v>14334</v>
      </c>
      <c r="U629" s="28"/>
      <c r="V629" s="15">
        <f>[1]COML!$AS30</f>
        <v>73642</v>
      </c>
      <c r="W629" s="15">
        <f t="shared" si="177"/>
        <v>73864</v>
      </c>
      <c r="X629" s="28"/>
      <c r="Y629" s="15">
        <f>[1]SPA!$AT30</f>
        <v>151990</v>
      </c>
      <c r="Z629" s="15">
        <f t="shared" si="178"/>
        <v>151071</v>
      </c>
      <c r="AA629" s="28"/>
      <c r="AC629" s="28"/>
      <c r="AD629" s="28"/>
      <c r="AE629" s="28"/>
      <c r="AF629" s="28"/>
    </row>
    <row r="630" spans="1:32">
      <c r="A630" s="2">
        <f t="shared" si="172"/>
        <v>2007</v>
      </c>
      <c r="B630" s="111"/>
      <c r="C630" s="15">
        <f t="shared" si="173"/>
        <v>13970.104217900502</v>
      </c>
      <c r="D630" s="15">
        <f t="shared" si="173"/>
        <v>74221.053621606145</v>
      </c>
      <c r="E630" s="15">
        <f t="shared" si="174"/>
        <v>148089.33135687953</v>
      </c>
      <c r="F630" s="15"/>
      <c r="G630" s="15">
        <f>AVERAGE(G195:G206)</f>
        <v>1447272.1666666667</v>
      </c>
      <c r="H630" s="15">
        <f>AVERAGE(H195:H206)</f>
        <v>162872.66666666666</v>
      </c>
      <c r="I630" s="15">
        <f>AVERAGE(I195:I206)</f>
        <v>22288.333333333332</v>
      </c>
      <c r="J630" s="14"/>
      <c r="K630" s="15">
        <f t="shared" ref="K630:Q630" si="192">SUM(K195:K206)</f>
        <v>20218543</v>
      </c>
      <c r="L630" s="15">
        <f t="shared" si="192"/>
        <v>12088580.92616065</v>
      </c>
      <c r="M630" s="15">
        <f t="shared" si="192"/>
        <v>3820838.6259204522</v>
      </c>
      <c r="N630" s="15">
        <f t="shared" si="192"/>
        <v>1086151</v>
      </c>
      <c r="O630" s="15">
        <f t="shared" si="192"/>
        <v>2734687.6259204522</v>
      </c>
      <c r="P630" s="15">
        <f t="shared" si="192"/>
        <v>26311.587875593559</v>
      </c>
      <c r="Q630" s="15">
        <f t="shared" si="192"/>
        <v>3300664.3803925836</v>
      </c>
      <c r="R630" s="42"/>
      <c r="S630" s="15">
        <f>[1]RESID!$AQ31</f>
        <v>13983</v>
      </c>
      <c r="T630" s="15">
        <f t="shared" si="176"/>
        <v>13970</v>
      </c>
      <c r="U630" s="28"/>
      <c r="V630" s="15">
        <f>[1]COML!$AS31</f>
        <v>74451</v>
      </c>
      <c r="W630" s="15">
        <f t="shared" si="177"/>
        <v>74221</v>
      </c>
      <c r="X630" s="28"/>
      <c r="Y630" s="15">
        <f>[1]SPA!$AT31</f>
        <v>148980</v>
      </c>
      <c r="Z630" s="15">
        <f t="shared" si="178"/>
        <v>148089</v>
      </c>
      <c r="AA630" s="28"/>
      <c r="AC630" s="28"/>
      <c r="AD630" s="28"/>
      <c r="AE630" s="28"/>
      <c r="AF630" s="28"/>
    </row>
    <row r="631" spans="1:32">
      <c r="A631" s="2">
        <f t="shared" si="172"/>
        <v>2008</v>
      </c>
      <c r="B631" s="111"/>
      <c r="C631" s="15">
        <f t="shared" si="173"/>
        <v>13978.345982375344</v>
      </c>
      <c r="D631" s="15">
        <f t="shared" si="173"/>
        <v>75373.366360420201</v>
      </c>
      <c r="E631" s="15">
        <f t="shared" si="174"/>
        <v>141133.5695979076</v>
      </c>
      <c r="F631" s="15"/>
      <c r="G631" s="15">
        <f>AVERAGE(G207:G218)</f>
        <v>1447375.75</v>
      </c>
      <c r="H631" s="15">
        <f>AVERAGE(H207:H218)</f>
        <v>162553.91666666666</v>
      </c>
      <c r="I631" s="15">
        <f>AVERAGE(I207:I218)</f>
        <v>23058.25</v>
      </c>
      <c r="J631" s="14"/>
      <c r="K631" s="15">
        <f t="shared" ref="K631:Q631" si="193">SUM(K207:K218)</f>
        <v>20231919</v>
      </c>
      <c r="L631" s="15">
        <f t="shared" si="193"/>
        <v>12252235.914237883</v>
      </c>
      <c r="M631" s="15">
        <f t="shared" si="193"/>
        <v>3812400.6843344239</v>
      </c>
      <c r="N631" s="15">
        <f t="shared" si="193"/>
        <v>1233503</v>
      </c>
      <c r="O631" s="15">
        <f t="shared" si="193"/>
        <v>2578897.6843344239</v>
      </c>
      <c r="P631" s="15">
        <f t="shared" si="193"/>
        <v>26207.284172609623</v>
      </c>
      <c r="Q631" s="15">
        <f t="shared" si="193"/>
        <v>3254293.1311809532</v>
      </c>
      <c r="R631" s="42"/>
      <c r="S631" s="15">
        <f>[1]RESID!$AQ32</f>
        <v>13466</v>
      </c>
      <c r="T631" s="15">
        <f t="shared" si="176"/>
        <v>13978</v>
      </c>
      <c r="U631" s="15">
        <v>13379.198279293203</v>
      </c>
      <c r="V631" s="15">
        <f>[1]COML!$AS32</f>
        <v>74878</v>
      </c>
      <c r="W631" s="15">
        <f t="shared" si="177"/>
        <v>75373</v>
      </c>
      <c r="X631" s="15">
        <v>75160.797342192687</v>
      </c>
      <c r="Y631" s="15">
        <f>[1]SPA!$AT32</f>
        <v>142724</v>
      </c>
      <c r="Z631" s="15">
        <f t="shared" si="178"/>
        <v>141134</v>
      </c>
      <c r="AA631" s="15">
        <v>144503.58026298659</v>
      </c>
      <c r="AC631" s="15"/>
      <c r="AD631" s="15"/>
      <c r="AE631" s="15"/>
      <c r="AF631" s="15"/>
    </row>
    <row r="632" spans="1:32">
      <c r="A632" s="2">
        <f t="shared" si="172"/>
        <v>2009</v>
      </c>
      <c r="B632" s="111"/>
      <c r="C632" s="15">
        <f t="shared" si="173"/>
        <v>13458.947184700557</v>
      </c>
      <c r="D632" s="15">
        <f t="shared" si="173"/>
        <v>72292.348773697711</v>
      </c>
      <c r="E632" s="15">
        <f t="shared" si="174"/>
        <v>139208.27325614399</v>
      </c>
      <c r="F632" s="15"/>
      <c r="G632" s="15">
        <f>AVERAGE(G219:G230)</f>
        <v>1440976.0833333333</v>
      </c>
      <c r="H632" s="15">
        <f>AVERAGE(H219:H230)</f>
        <v>161306.66666666666</v>
      </c>
      <c r="I632" s="15">
        <f>AVERAGE(I219:I230)</f>
        <v>23317.833333333332</v>
      </c>
      <c r="J632" s="14"/>
      <c r="K632" s="15">
        <f t="shared" ref="K632:Q632" si="194">SUM(K219:K230)</f>
        <v>19394021</v>
      </c>
      <c r="L632" s="15">
        <f t="shared" si="194"/>
        <v>11661237.806189265</v>
      </c>
      <c r="M632" s="15">
        <f t="shared" si="194"/>
        <v>3307089.3942891369</v>
      </c>
      <c r="N632" s="15">
        <f t="shared" si="194"/>
        <v>1082467</v>
      </c>
      <c r="O632" s="15">
        <f t="shared" si="194"/>
        <v>2224622.3942891373</v>
      </c>
      <c r="P632" s="15">
        <f t="shared" si="194"/>
        <v>25893.983534834246</v>
      </c>
      <c r="Q632" s="15">
        <f t="shared" si="194"/>
        <v>3246035.3144078893</v>
      </c>
      <c r="R632" s="42"/>
      <c r="S632" s="15">
        <f>[1]RESID!$AQ33</f>
        <v>13138</v>
      </c>
      <c r="T632" s="15">
        <f t="shared" si="176"/>
        <v>13459</v>
      </c>
      <c r="U632" s="15">
        <v>13554.196541206835</v>
      </c>
      <c r="V632" s="15">
        <f>[1]COML!$AS33</f>
        <v>72766</v>
      </c>
      <c r="W632" s="15">
        <f t="shared" si="177"/>
        <v>72292</v>
      </c>
      <c r="X632" s="15">
        <v>72532.990653057714</v>
      </c>
      <c r="Y632" s="15">
        <f>[1]SPA!$AT33</f>
        <v>136997</v>
      </c>
      <c r="Z632" s="15">
        <f t="shared" si="178"/>
        <v>139208</v>
      </c>
      <c r="AA632" s="15">
        <v>143859.12834591628</v>
      </c>
      <c r="AC632" s="15"/>
      <c r="AD632" s="15"/>
      <c r="AE632" s="15"/>
      <c r="AF632" s="15"/>
    </row>
    <row r="633" spans="1:32">
      <c r="A633" s="2">
        <f t="shared" si="172"/>
        <v>2010</v>
      </c>
      <c r="B633" s="111"/>
      <c r="C633" s="15">
        <f t="shared" si="173"/>
        <v>13291.675940582665</v>
      </c>
      <c r="D633" s="15">
        <f t="shared" si="173"/>
        <v>72325.961106895891</v>
      </c>
      <c r="E633" s="15">
        <f t="shared" si="174"/>
        <v>137556.74980024269</v>
      </c>
      <c r="F633" s="15"/>
      <c r="G633" s="15">
        <f>AVERAGE(G231:G242)</f>
        <v>1445212.3333333333</v>
      </c>
      <c r="H633" s="15">
        <f>AVERAGE(H231:H242)</f>
        <v>161334.83333333334</v>
      </c>
      <c r="I633" s="15">
        <f>AVERAGE(I231:I242)</f>
        <v>23526.916666666668</v>
      </c>
      <c r="J633" s="14"/>
      <c r="K633" s="15">
        <f t="shared" ref="K633:Q633" si="195">SUM(K231:K242)</f>
        <v>19209294</v>
      </c>
      <c r="L633" s="15">
        <f t="shared" si="195"/>
        <v>11668696.880854197</v>
      </c>
      <c r="M633" s="15">
        <f t="shared" si="195"/>
        <v>3170399.1281564222</v>
      </c>
      <c r="N633" s="15">
        <f t="shared" si="195"/>
        <v>988599</v>
      </c>
      <c r="O633" s="15">
        <f t="shared" si="195"/>
        <v>2181800.1281564222</v>
      </c>
      <c r="P633" s="15">
        <f t="shared" si="195"/>
        <v>25580.682897058869</v>
      </c>
      <c r="Q633" s="15">
        <f t="shared" si="195"/>
        <v>3236286.1894878265</v>
      </c>
      <c r="R633" s="42"/>
      <c r="S633" s="15">
        <f>[1]RESID!$AQ34</f>
        <v>12579</v>
      </c>
      <c r="T633" s="15">
        <f t="shared" si="176"/>
        <v>13292</v>
      </c>
      <c r="U633" s="15">
        <v>13422.823081824696</v>
      </c>
      <c r="V633" s="15">
        <f>[1]COML!$AS34</f>
        <v>72453</v>
      </c>
      <c r="W633" s="15">
        <f t="shared" si="177"/>
        <v>72326</v>
      </c>
      <c r="X633" s="15">
        <v>72393.185075424481</v>
      </c>
      <c r="Y633" s="15">
        <f>[1]SPA!$AT34</f>
        <v>136442</v>
      </c>
      <c r="Z633" s="15">
        <f t="shared" si="178"/>
        <v>137557</v>
      </c>
      <c r="AA633" s="15">
        <v>143841.59469003955</v>
      </c>
      <c r="AC633" s="15"/>
      <c r="AD633" s="15"/>
      <c r="AE633" s="15"/>
      <c r="AF633" s="15"/>
    </row>
    <row r="634" spans="1:32">
      <c r="A634" s="2">
        <f t="shared" si="172"/>
        <v>2011</v>
      </c>
      <c r="B634" s="111"/>
      <c r="C634" s="15">
        <f t="shared" si="173"/>
        <v>13147.993911864549</v>
      </c>
      <c r="D634" s="15">
        <f t="shared" si="173"/>
        <v>72050.76037059282</v>
      </c>
      <c r="E634" s="15">
        <f t="shared" si="174"/>
        <v>134513.8558970631</v>
      </c>
      <c r="F634" s="15"/>
      <c r="G634" s="15">
        <f>AVERAGE(G243:G254)</f>
        <v>1452497.25</v>
      </c>
      <c r="H634" s="15">
        <f>AVERAGE(H243:H254)</f>
        <v>162219.33333333334</v>
      </c>
      <c r="I634" s="15">
        <f>AVERAGE(I243:I254)</f>
        <v>23659.666666666668</v>
      </c>
      <c r="J634" s="194">
        <f>SUM(J243:J254)</f>
        <v>37242275.630367607</v>
      </c>
      <c r="K634" s="194">
        <f>SUM(K243:K254)</f>
        <v>19097425</v>
      </c>
      <c r="L634" s="15">
        <f t="shared" ref="L634:Q634" si="196">SUM(L243:L254)</f>
        <v>11688026.313477322</v>
      </c>
      <c r="M634" s="15">
        <f t="shared" si="196"/>
        <v>3249003.9420584538</v>
      </c>
      <c r="N634" s="15">
        <f t="shared" si="196"/>
        <v>1108025</v>
      </c>
      <c r="O634" s="15">
        <f t="shared" si="196"/>
        <v>2140978.9420584533</v>
      </c>
      <c r="P634" s="15">
        <f t="shared" si="196"/>
        <v>25267.382259283499</v>
      </c>
      <c r="Q634" s="15">
        <f t="shared" si="196"/>
        <v>3182552.9925725479</v>
      </c>
      <c r="R634" s="42">
        <v>3224683</v>
      </c>
      <c r="S634" s="15">
        <f>[1]RESID!$AQ35</f>
        <v>12776</v>
      </c>
      <c r="T634" s="15">
        <f t="shared" si="176"/>
        <v>13148</v>
      </c>
      <c r="U634" s="15">
        <v>13586.732184845405</v>
      </c>
      <c r="V634" s="15">
        <f>[1]COML!$AS35</f>
        <v>72697</v>
      </c>
      <c r="W634" s="15">
        <f t="shared" si="177"/>
        <v>72051</v>
      </c>
      <c r="X634" s="15">
        <v>72735.059796460337</v>
      </c>
      <c r="Y634" s="15">
        <f>[1]SPA!$AT35</f>
        <v>134403</v>
      </c>
      <c r="Z634" s="15">
        <f t="shared" si="178"/>
        <v>134514</v>
      </c>
      <c r="AA634" s="15">
        <v>143980.47840475891</v>
      </c>
      <c r="AC634" s="15"/>
      <c r="AD634" s="15"/>
      <c r="AE634" s="15"/>
      <c r="AF634" s="15"/>
    </row>
    <row r="635" spans="1:32">
      <c r="A635" s="2">
        <f t="shared" si="172"/>
        <v>2012</v>
      </c>
      <c r="B635" s="111"/>
      <c r="C635" s="15">
        <f>K635/G635*1000</f>
        <v>12972.187628540563</v>
      </c>
      <c r="D635" s="15">
        <f>L635/H635*1000</f>
        <v>71053.093261790927</v>
      </c>
      <c r="E635" s="15">
        <f>Q635/I635*1000</f>
        <v>133431.49396534477</v>
      </c>
      <c r="F635" s="15"/>
      <c r="G635" s="15">
        <f>AVERAGE(G255:G266)</f>
        <v>1464153.5833333333</v>
      </c>
      <c r="H635" s="15">
        <f>AVERAGE(H255:H266)</f>
        <v>163507.83333333334</v>
      </c>
      <c r="I635" s="15">
        <f>AVERAGE(I255:I266)</f>
        <v>23936.833333333332</v>
      </c>
      <c r="J635" s="194">
        <f>SUM(J255:J266)</f>
        <v>37023146.221429154</v>
      </c>
      <c r="K635" s="194">
        <f>SUM(K255:K266)</f>
        <v>18993275</v>
      </c>
      <c r="L635" s="15">
        <f t="shared" ref="L635:Q635" si="197">SUM(L255:L266)</f>
        <v>11617737.330866702</v>
      </c>
      <c r="M635" s="15">
        <f t="shared" si="197"/>
        <v>3193252.3764748173</v>
      </c>
      <c r="N635" s="15">
        <f t="shared" si="197"/>
        <v>1052718</v>
      </c>
      <c r="O635" s="15">
        <f t="shared" si="197"/>
        <v>2140534.3764748168</v>
      </c>
      <c r="P635" s="15">
        <f t="shared" si="197"/>
        <v>24954.081621508121</v>
      </c>
      <c r="Q635" s="15">
        <f t="shared" si="197"/>
        <v>3193927.4324661298</v>
      </c>
      <c r="R635" s="42">
        <v>3175577</v>
      </c>
      <c r="S635" s="15"/>
      <c r="T635" s="15">
        <f>ROUND(K635/G635*1000,0)</f>
        <v>12972</v>
      </c>
      <c r="U635" s="15">
        <v>13861.651158349803</v>
      </c>
      <c r="V635" s="15"/>
      <c r="W635" s="15">
        <f t="shared" si="177"/>
        <v>71053</v>
      </c>
      <c r="X635" s="15">
        <v>72632.64419232597</v>
      </c>
      <c r="Y635" s="15"/>
      <c r="Z635" s="15">
        <f t="shared" si="178"/>
        <v>133431</v>
      </c>
      <c r="AA635" s="15">
        <v>144509.93758212877</v>
      </c>
      <c r="AC635" s="15"/>
      <c r="AD635" s="15"/>
      <c r="AE635" s="15"/>
      <c r="AF635" s="15"/>
    </row>
    <row r="636" spans="1:32">
      <c r="A636" s="2">
        <f t="shared" si="172"/>
        <v>2013</v>
      </c>
      <c r="B636" s="111"/>
      <c r="C636" s="28">
        <f t="shared" ref="C636:D651" si="198">K636/G636*1000</f>
        <v>12571.250935608399</v>
      </c>
      <c r="D636" s="28">
        <f t="shared" si="198"/>
        <v>70200.176233029095</v>
      </c>
      <c r="E636" s="28">
        <f t="shared" ref="E636:E655" si="199">Q636/I636*1000</f>
        <v>130102.95955007058</v>
      </c>
      <c r="F636" s="15"/>
      <c r="G636" s="28">
        <f>AVERAGE(G267:G278)</f>
        <v>1479772.3691426525</v>
      </c>
      <c r="H636" s="28">
        <f>AVERAGE(H267:H278)</f>
        <v>165184.16666666666</v>
      </c>
      <c r="I636" s="28">
        <f>AVERAGE(I267:I278)</f>
        <v>24107.916666666668</v>
      </c>
      <c r="J636" s="184">
        <f t="shared" ref="J636" si="200">SUM(J267:J278)</f>
        <v>36539917.424809828</v>
      </c>
      <c r="K636" s="184">
        <f t="shared" ref="K636:Q636" si="201">SUM(K267:K278)</f>
        <v>18602589.780072026</v>
      </c>
      <c r="L636" s="28">
        <f t="shared" si="201"/>
        <v>11595957.61090605</v>
      </c>
      <c r="M636" s="28">
        <f t="shared" si="201"/>
        <v>3180217.8807341382</v>
      </c>
      <c r="N636" s="28">
        <f t="shared" si="201"/>
        <v>1069099</v>
      </c>
      <c r="O636" s="28">
        <f t="shared" si="201"/>
        <v>2111118.8807341377</v>
      </c>
      <c r="P636" s="28">
        <f t="shared" si="201"/>
        <v>24640.846177813517</v>
      </c>
      <c r="Q636" s="28">
        <f t="shared" si="201"/>
        <v>3136511.3069198062</v>
      </c>
      <c r="R636" s="42">
        <v>3226949</v>
      </c>
      <c r="S636" s="28"/>
      <c r="T636" s="28">
        <f t="shared" ref="T636:T643" si="202">ROUND(K636/G636*1000,0)</f>
        <v>12571</v>
      </c>
      <c r="U636" s="28">
        <v>13923.831085388187</v>
      </c>
      <c r="V636" s="28"/>
      <c r="W636" s="28">
        <f t="shared" si="177"/>
        <v>70200</v>
      </c>
      <c r="X636" s="28">
        <v>72281.479966131941</v>
      </c>
      <c r="Y636" s="28"/>
      <c r="Z636" s="28">
        <f t="shared" si="178"/>
        <v>130103</v>
      </c>
      <c r="AA636" s="28">
        <v>144908.0777710964</v>
      </c>
      <c r="AC636" s="28"/>
      <c r="AD636" s="28"/>
      <c r="AE636" s="28"/>
      <c r="AF636" s="28"/>
    </row>
    <row r="637" spans="1:32">
      <c r="A637" s="2">
        <f t="shared" si="172"/>
        <v>2014</v>
      </c>
      <c r="B637" s="111"/>
      <c r="C637" s="28">
        <f t="shared" si="198"/>
        <v>12476.25021083265</v>
      </c>
      <c r="D637" s="28">
        <f t="shared" si="198"/>
        <v>69501.019141675861</v>
      </c>
      <c r="E637" s="28">
        <f t="shared" si="199"/>
        <v>128291.38074743519</v>
      </c>
      <c r="F637" s="15"/>
      <c r="G637" s="28">
        <f>AVERAGE(G279:G290)</f>
        <v>1497279.9626904374</v>
      </c>
      <c r="H637" s="28">
        <f>AVERAGE(H279:H290)</f>
        <v>167106.16666666666</v>
      </c>
      <c r="I637" s="28">
        <f>AVERAGE(I279:I290)</f>
        <v>24338.333333333332</v>
      </c>
      <c r="J637" s="28">
        <f t="shared" ref="J637" si="203">SUM(J279:J290)</f>
        <v>36587093.207154758</v>
      </c>
      <c r="K637" s="28">
        <f t="shared" ref="K637:Q637" si="204">SUM(K279:K290)</f>
        <v>18680439.450192071</v>
      </c>
      <c r="L637" s="28">
        <f t="shared" si="204"/>
        <v>11614048.888192074</v>
      </c>
      <c r="M637" s="28">
        <f t="shared" si="204"/>
        <v>3145879</v>
      </c>
      <c r="N637" s="28">
        <f t="shared" si="204"/>
        <v>1083000</v>
      </c>
      <c r="O637" s="28">
        <f t="shared" si="204"/>
        <v>2062879</v>
      </c>
      <c r="P637" s="28">
        <f t="shared" si="204"/>
        <v>24327.480345957338</v>
      </c>
      <c r="Q637" s="28">
        <f t="shared" si="204"/>
        <v>3122398.3884246601</v>
      </c>
      <c r="R637" s="42">
        <v>3336287</v>
      </c>
      <c r="S637" s="28"/>
      <c r="T637" s="28">
        <f t="shared" si="202"/>
        <v>12476</v>
      </c>
      <c r="U637" s="28">
        <v>13898.783546614994</v>
      </c>
      <c r="V637" s="28"/>
      <c r="W637" s="28">
        <f t="shared" si="177"/>
        <v>69501</v>
      </c>
      <c r="X637" s="28">
        <v>71932.042459532502</v>
      </c>
      <c r="Y637" s="28"/>
      <c r="Z637" s="28">
        <f t="shared" si="178"/>
        <v>128291</v>
      </c>
      <c r="AA637" s="28">
        <v>145378.39001291434</v>
      </c>
      <c r="AC637" s="28"/>
      <c r="AD637" s="28"/>
      <c r="AE637" s="28"/>
      <c r="AF637" s="28"/>
    </row>
    <row r="638" spans="1:32">
      <c r="A638" s="2">
        <f t="shared" si="172"/>
        <v>2015</v>
      </c>
      <c r="B638" s="111"/>
      <c r="C638" s="28">
        <f t="shared" si="198"/>
        <v>12493.65769919595</v>
      </c>
      <c r="D638" s="28">
        <f t="shared" si="198"/>
        <v>69632.100883240491</v>
      </c>
      <c r="E638" s="28">
        <f t="shared" si="199"/>
        <v>128266.66072253227</v>
      </c>
      <c r="F638" s="15"/>
      <c r="G638" s="28">
        <f>AVERAGE(G291:G302)</f>
        <v>1520915.6381703084</v>
      </c>
      <c r="H638" s="28">
        <f>AVERAGE(H291:H302)</f>
        <v>169628.41666666666</v>
      </c>
      <c r="I638" s="28">
        <f>AVERAGE(I291:I302)</f>
        <v>24521.833333333332</v>
      </c>
      <c r="J638" s="28">
        <f t="shared" ref="J638" si="205">SUM(J291:J302)</f>
        <v>37164935.250821009</v>
      </c>
      <c r="K638" s="28">
        <f t="shared" ref="K638:Q638" si="206">SUM(K291:K302)</f>
        <v>19001799.372653995</v>
      </c>
      <c r="L638" s="28">
        <f t="shared" si="206"/>
        <v>11811583.021997686</v>
      </c>
      <c r="M638" s="28">
        <f t="shared" si="206"/>
        <v>3182205</v>
      </c>
      <c r="N638" s="28">
        <f t="shared" si="206"/>
        <v>1144501</v>
      </c>
      <c r="O638" s="28">
        <f t="shared" si="206"/>
        <v>2037704</v>
      </c>
      <c r="P638" s="28">
        <f t="shared" si="206"/>
        <v>24014.179708181968</v>
      </c>
      <c r="Q638" s="28">
        <f t="shared" si="206"/>
        <v>3145333.676461149</v>
      </c>
      <c r="R638" s="42">
        <v>3462550</v>
      </c>
      <c r="T638" s="28">
        <f t="shared" si="202"/>
        <v>12494</v>
      </c>
      <c r="U638" s="28">
        <v>13769.113287064372</v>
      </c>
      <c r="W638" s="28">
        <f t="shared" si="177"/>
        <v>69632</v>
      </c>
      <c r="X638" s="28">
        <v>71281.14338203131</v>
      </c>
      <c r="Z638" s="28">
        <f t="shared" si="178"/>
        <v>128267</v>
      </c>
      <c r="AA638" s="28">
        <v>145776.75805896524</v>
      </c>
      <c r="AC638" s="28"/>
      <c r="AD638" s="28"/>
      <c r="AE638" s="28"/>
      <c r="AF638" s="28"/>
    </row>
    <row r="639" spans="1:32">
      <c r="A639" s="2">
        <f t="shared" si="172"/>
        <v>2016</v>
      </c>
      <c r="B639" s="111"/>
      <c r="C639" s="28">
        <f t="shared" si="198"/>
        <v>12484.162585032916</v>
      </c>
      <c r="D639" s="28">
        <f t="shared" si="198"/>
        <v>69767.734874789327</v>
      </c>
      <c r="E639" s="28">
        <f t="shared" si="199"/>
        <v>128744.87186838528</v>
      </c>
      <c r="F639" s="15"/>
      <c r="G639" s="28">
        <f>AVERAGE(G303:G314)</f>
        <v>1544619.7897159792</v>
      </c>
      <c r="H639" s="28">
        <f>AVERAGE(H303:H314)</f>
        <v>172185.66666666666</v>
      </c>
      <c r="I639" s="28">
        <f>AVERAGE(I303:I314)</f>
        <v>24683.5</v>
      </c>
      <c r="J639" s="28">
        <f t="shared" ref="J639" si="207">SUM(J303:J314)</f>
        <v>37680036.451946177</v>
      </c>
      <c r="K639" s="28">
        <f t="shared" ref="K639:Q639" si="208">SUM(K303:K314)</f>
        <v>19283284.586873639</v>
      </c>
      <c r="L639" s="28">
        <f t="shared" si="208"/>
        <v>12013003.941238848</v>
      </c>
      <c r="M639" s="28">
        <f t="shared" si="208"/>
        <v>3182173</v>
      </c>
      <c r="N639" s="28">
        <f t="shared" si="208"/>
        <v>1141000</v>
      </c>
      <c r="O639" s="28">
        <f t="shared" si="208"/>
        <v>2041173</v>
      </c>
      <c r="P639" s="28">
        <f t="shared" si="208"/>
        <v>23700.87907040659</v>
      </c>
      <c r="Q639" s="28">
        <f t="shared" si="208"/>
        <v>3177874.044763288</v>
      </c>
      <c r="R639" s="42">
        <v>3563567</v>
      </c>
      <c r="S639" s="28"/>
      <c r="T639" s="28">
        <f t="shared" si="202"/>
        <v>12484</v>
      </c>
      <c r="U639" s="28">
        <v>13725.981110511762</v>
      </c>
      <c r="V639" s="28"/>
      <c r="W639" s="28">
        <f t="shared" si="177"/>
        <v>69768</v>
      </c>
      <c r="X639" s="28">
        <v>71315.811809703897</v>
      </c>
      <c r="Y639" s="28"/>
      <c r="Z639" s="28">
        <f t="shared" si="178"/>
        <v>128745</v>
      </c>
      <c r="AA639" s="28">
        <v>146284.25465024888</v>
      </c>
      <c r="AC639" s="28"/>
      <c r="AD639" s="28"/>
      <c r="AE639" s="28"/>
    </row>
    <row r="640" spans="1:32">
      <c r="A640" s="2">
        <f t="shared" si="172"/>
        <v>2017</v>
      </c>
      <c r="B640" s="111"/>
      <c r="C640" s="28">
        <f t="shared" si="198"/>
        <v>12507.74937968294</v>
      </c>
      <c r="D640" s="28">
        <f t="shared" si="198"/>
        <v>69862.724764911647</v>
      </c>
      <c r="E640" s="28">
        <f t="shared" si="199"/>
        <v>128834.12338348501</v>
      </c>
      <c r="F640" s="15"/>
      <c r="G640" s="28">
        <f>AVERAGE(G315:G326)</f>
        <v>1568452.2741797625</v>
      </c>
      <c r="H640" s="28">
        <f>AVERAGE(H315:H326)</f>
        <v>174750.25</v>
      </c>
      <c r="I640" s="28">
        <f>AVERAGE(I315:I326)</f>
        <v>24825.916666666668</v>
      </c>
      <c r="J640" s="28">
        <f t="shared" ref="J640" si="209">SUM(J315:J326)</f>
        <v>38203817.367157802</v>
      </c>
      <c r="K640" s="28">
        <f t="shared" ref="K640:Q640" si="210">SUM(K315:K326)</f>
        <v>19617807.959434219</v>
      </c>
      <c r="L640" s="28">
        <f t="shared" si="210"/>
        <v>12208528.618349502</v>
      </c>
      <c r="M640" s="28">
        <f t="shared" si="210"/>
        <v>3155668</v>
      </c>
      <c r="N640" s="28">
        <f t="shared" si="210"/>
        <v>1146000</v>
      </c>
      <c r="O640" s="28">
        <f t="shared" si="210"/>
        <v>2009668</v>
      </c>
      <c r="P640" s="28">
        <f t="shared" si="210"/>
        <v>23387.578432631224</v>
      </c>
      <c r="Q640" s="28">
        <f t="shared" si="210"/>
        <v>3198425.2109414507</v>
      </c>
      <c r="R640" s="42">
        <v>3655173</v>
      </c>
      <c r="S640" s="28"/>
      <c r="T640" s="28">
        <f t="shared" si="202"/>
        <v>12508</v>
      </c>
      <c r="U640" s="28">
        <v>13836.768645558708</v>
      </c>
      <c r="V640" s="28"/>
      <c r="W640" s="28">
        <f t="shared" si="177"/>
        <v>69863</v>
      </c>
      <c r="X640" s="28">
        <v>71482.055671802664</v>
      </c>
      <c r="Y640" s="28"/>
      <c r="Z640" s="28">
        <f t="shared" si="178"/>
        <v>128834</v>
      </c>
      <c r="AA640" s="28">
        <v>146801.29874894521</v>
      </c>
      <c r="AC640" s="28"/>
      <c r="AD640" s="28"/>
      <c r="AE640" s="28"/>
    </row>
    <row r="641" spans="1:31">
      <c r="A641" s="2">
        <f t="shared" si="172"/>
        <v>2018</v>
      </c>
      <c r="B641" s="111"/>
      <c r="C641" s="28">
        <f t="shared" si="198"/>
        <v>12563.48674344392</v>
      </c>
      <c r="D641" s="28">
        <f t="shared" si="198"/>
        <v>69440.464484093143</v>
      </c>
      <c r="E641" s="28">
        <f t="shared" si="199"/>
        <v>129068.3472124324</v>
      </c>
      <c r="F641" s="15"/>
      <c r="G641" s="28">
        <f>AVERAGE(G327:G338)</f>
        <v>1591323.815783933</v>
      </c>
      <c r="H641" s="28">
        <f>AVERAGE(H327:H338)</f>
        <v>177209.33333333334</v>
      </c>
      <c r="I641" s="28">
        <f>AVERAGE(I327:I338)</f>
        <v>24951.583333333332</v>
      </c>
      <c r="J641" s="28">
        <f t="shared" ref="J641" si="211">SUM(J327:J338)</f>
        <v>38788020.980672657</v>
      </c>
      <c r="K641" s="28">
        <f t="shared" ref="K641:Q641" si="212">SUM(K327:K338)</f>
        <v>19992575.664128039</v>
      </c>
      <c r="L641" s="28">
        <f t="shared" si="212"/>
        <v>12305498.417583156</v>
      </c>
      <c r="M641" s="28">
        <f t="shared" si="212"/>
        <v>3246413</v>
      </c>
      <c r="N641" s="28">
        <f t="shared" si="212"/>
        <v>1276000</v>
      </c>
      <c r="O641" s="28">
        <f t="shared" si="212"/>
        <v>1970413</v>
      </c>
      <c r="P641" s="28">
        <f t="shared" si="212"/>
        <v>23074.277794855836</v>
      </c>
      <c r="Q641" s="28">
        <f t="shared" si="212"/>
        <v>3220459.6211666078</v>
      </c>
      <c r="R641" s="42">
        <v>3745408</v>
      </c>
      <c r="S641" s="28"/>
      <c r="T641" s="28">
        <f t="shared" si="202"/>
        <v>12563</v>
      </c>
      <c r="U641" s="28">
        <v>13961.646416111898</v>
      </c>
      <c r="V641" s="28"/>
      <c r="W641" s="28">
        <f t="shared" si="177"/>
        <v>69440</v>
      </c>
      <c r="X641" s="28">
        <v>71719.398264705276</v>
      </c>
      <c r="Y641" s="28"/>
      <c r="Z641" s="28">
        <f t="shared" si="178"/>
        <v>129068</v>
      </c>
      <c r="AA641" s="28">
        <v>147314.83815216218</v>
      </c>
      <c r="AC641" s="28"/>
      <c r="AD641" s="28"/>
      <c r="AE641" s="28"/>
    </row>
    <row r="642" spans="1:31">
      <c r="A642" s="2">
        <f t="shared" si="172"/>
        <v>2019</v>
      </c>
      <c r="B642" s="111"/>
      <c r="C642" s="28">
        <f t="shared" si="198"/>
        <v>12503.885349391654</v>
      </c>
      <c r="D642" s="28">
        <f t="shared" si="198"/>
        <v>69717.55986449428</v>
      </c>
      <c r="E642" s="28">
        <f t="shared" si="199"/>
        <v>129238.17295061485</v>
      </c>
      <c r="F642" s="15"/>
      <c r="G642" s="28">
        <f>AVERAGE(G339:G350)</f>
        <v>1612908.0259077239</v>
      </c>
      <c r="H642" s="28">
        <f>AVERAGE(H339:H350)</f>
        <v>179511.25</v>
      </c>
      <c r="I642" s="28">
        <f>AVERAGE(I339:I350)</f>
        <v>25062.333333333332</v>
      </c>
      <c r="J642" s="28">
        <f t="shared" ref="J642" si="213">SUM(J339:J350)</f>
        <v>39448777.500325382</v>
      </c>
      <c r="K642" s="28">
        <f t="shared" ref="K642:Q642" si="214">SUM(K339:K350)</f>
        <v>20167617.035063803</v>
      </c>
      <c r="L642" s="28">
        <f t="shared" si="214"/>
        <v>12515086.318225197</v>
      </c>
      <c r="M642" s="28">
        <f t="shared" si="214"/>
        <v>3504303</v>
      </c>
      <c r="N642" s="28">
        <f t="shared" si="214"/>
        <v>1576000</v>
      </c>
      <c r="O642" s="28">
        <f t="shared" si="214"/>
        <v>1928303</v>
      </c>
      <c r="P642" s="28">
        <f t="shared" si="214"/>
        <v>22760.977157080426</v>
      </c>
      <c r="Q642" s="28">
        <f t="shared" si="214"/>
        <v>3239010.1698792931</v>
      </c>
      <c r="R642" s="42">
        <v>3833810</v>
      </c>
      <c r="S642" s="28"/>
      <c r="T642" s="28">
        <f t="shared" si="202"/>
        <v>12504</v>
      </c>
      <c r="U642" s="28">
        <v>14128.394099384381</v>
      </c>
      <c r="V642" s="28"/>
      <c r="W642" s="28">
        <f t="shared" si="177"/>
        <v>69718</v>
      </c>
      <c r="X642" s="28">
        <v>71997.279406490488</v>
      </c>
      <c r="Y642" s="28"/>
      <c r="Z642" s="28">
        <f t="shared" si="178"/>
        <v>129238</v>
      </c>
      <c r="AA642" s="28">
        <v>147809.37057991515</v>
      </c>
      <c r="AC642" s="28"/>
      <c r="AD642" s="28"/>
      <c r="AE642" s="28"/>
    </row>
    <row r="643" spans="1:31">
      <c r="A643" s="2">
        <f t="shared" si="172"/>
        <v>2020</v>
      </c>
      <c r="B643" s="111"/>
      <c r="C643" s="28">
        <f t="shared" si="198"/>
        <v>12563.230363921974</v>
      </c>
      <c r="D643" s="28">
        <f t="shared" si="198"/>
        <v>70263.834538189112</v>
      </c>
      <c r="E643" s="28">
        <f t="shared" si="199"/>
        <v>129450.9412523689</v>
      </c>
      <c r="F643" s="15"/>
      <c r="G643" s="28">
        <f>AVERAGE(G351:G362)</f>
        <v>1634061.1171053133</v>
      </c>
      <c r="H643" s="28">
        <f>AVERAGE(H351:H362)</f>
        <v>181752.66666666666</v>
      </c>
      <c r="I643" s="28">
        <f>AVERAGE(I351:I362)</f>
        <v>25160</v>
      </c>
      <c r="J643" s="28">
        <f t="shared" ref="J643" si="215">SUM(J351:J362)</f>
        <v>40201510.898891956</v>
      </c>
      <c r="K643" s="28">
        <f t="shared" ref="K643:Q643" si="216">SUM(K351:K362)</f>
        <v>20529086.242921732</v>
      </c>
      <c r="L643" s="28">
        <f t="shared" si="216"/>
        <v>12770639.297541305</v>
      </c>
      <c r="M643" s="28">
        <f t="shared" si="216"/>
        <v>3622352</v>
      </c>
      <c r="N643" s="28">
        <f t="shared" si="216"/>
        <v>1726002</v>
      </c>
      <c r="O643" s="28">
        <f t="shared" si="216"/>
        <v>1896350</v>
      </c>
      <c r="P643" s="28">
        <f t="shared" si="216"/>
        <v>22447.676519305056</v>
      </c>
      <c r="Q643" s="28">
        <f t="shared" si="216"/>
        <v>3256985.6819096017</v>
      </c>
      <c r="R643" s="42">
        <v>3922651</v>
      </c>
      <c r="S643" s="28"/>
      <c r="T643" s="28">
        <f t="shared" si="202"/>
        <v>12563</v>
      </c>
      <c r="U643" s="28">
        <v>14288.173352101348</v>
      </c>
      <c r="V643" s="28"/>
      <c r="W643" s="28">
        <f t="shared" si="177"/>
        <v>70264</v>
      </c>
      <c r="X643" s="28">
        <v>72219.434138461918</v>
      </c>
      <c r="Y643" s="28"/>
      <c r="Z643" s="28">
        <f t="shared" si="178"/>
        <v>129451</v>
      </c>
      <c r="AA643" s="28">
        <v>148266.8056279312</v>
      </c>
      <c r="AC643" s="28"/>
      <c r="AD643" s="28"/>
      <c r="AE643" s="28"/>
    </row>
    <row r="644" spans="1:31">
      <c r="A644" s="2">
        <f t="shared" si="172"/>
        <v>2021</v>
      </c>
      <c r="B644" s="111"/>
      <c r="C644" s="28">
        <f t="shared" si="198"/>
        <v>12552.879782025529</v>
      </c>
      <c r="D644" s="28">
        <f t="shared" si="198"/>
        <v>70619.447572582139</v>
      </c>
      <c r="E644" s="28">
        <f t="shared" si="199"/>
        <v>129668.22675364887</v>
      </c>
      <c r="F644" s="15"/>
      <c r="G644" s="28">
        <f>AVERAGE(G363:G374)</f>
        <v>1654508.8274260685</v>
      </c>
      <c r="H644" s="28">
        <f>AVERAGE(H363:H374)</f>
        <v>183908.91666666666</v>
      </c>
      <c r="I644" s="28">
        <f>AVERAGE(I363:I374)</f>
        <v>25246</v>
      </c>
      <c r="J644" s="28">
        <f>SUM(J363:J374)</f>
        <v>40625066.936155647</v>
      </c>
      <c r="K644" s="28">
        <f>SUM(K363:K374)</f>
        <v>20768850.408979461</v>
      </c>
      <c r="L644" s="28">
        <f t="shared" ref="L644:Q644" si="217">SUM(L363:L374)</f>
        <v>12987546.098672045</v>
      </c>
      <c r="M644" s="28">
        <f t="shared" si="217"/>
        <v>3572932</v>
      </c>
      <c r="N644" s="28">
        <f t="shared" si="217"/>
        <v>1726001</v>
      </c>
      <c r="O644" s="28">
        <f t="shared" si="217"/>
        <v>1846931</v>
      </c>
      <c r="P644" s="28">
        <f t="shared" si="217"/>
        <v>22134.375881529671</v>
      </c>
      <c r="Q644" s="28">
        <f t="shared" si="217"/>
        <v>3273604.0526226196</v>
      </c>
      <c r="R644" s="42">
        <v>4011417</v>
      </c>
      <c r="S644" s="28"/>
      <c r="T644" s="28">
        <f>ROUND(K644/G644*1000,0)</f>
        <v>12553</v>
      </c>
      <c r="U644" s="28">
        <v>14366.758774537811</v>
      </c>
      <c r="V644" s="28"/>
      <c r="W644" s="28">
        <f>ROUND(L644/H644*1000,0)</f>
        <v>70619</v>
      </c>
      <c r="X644" s="28">
        <v>72170.946419778877</v>
      </c>
      <c r="Y644" s="28"/>
      <c r="Z644" s="28">
        <f>ROUND(Q644/I644*1000,0)</f>
        <v>129668</v>
      </c>
      <c r="AA644" s="28">
        <v>148624.93173129437</v>
      </c>
      <c r="AC644" s="28"/>
      <c r="AD644" s="28"/>
      <c r="AE644" s="28"/>
    </row>
    <row r="645" spans="1:31">
      <c r="A645" s="2">
        <f t="shared" si="172"/>
        <v>2022</v>
      </c>
      <c r="B645" s="111"/>
      <c r="C645" s="28">
        <f t="shared" si="198"/>
        <v>12525.229296366422</v>
      </c>
      <c r="D645" s="28">
        <f t="shared" si="198"/>
        <v>71165.233302413704</v>
      </c>
      <c r="E645" s="28">
        <f t="shared" si="199"/>
        <v>129869.53745531358</v>
      </c>
      <c r="F645" s="15"/>
      <c r="G645" s="28">
        <f>AVERAGE(G375:G386)</f>
        <v>1674417.1449697691</v>
      </c>
      <c r="H645" s="28">
        <f>AVERAGE(H375:H386)</f>
        <v>185997.58333333334</v>
      </c>
      <c r="I645" s="28">
        <f>AVERAGE(I375:I386)</f>
        <v>25322.083333333332</v>
      </c>
      <c r="J645" s="28">
        <f>SUM(J375:J386)</f>
        <v>41050285.415264025</v>
      </c>
      <c r="K645" s="28">
        <f>SUM(K375:K386)</f>
        <v>20972458.678513575</v>
      </c>
      <c r="L645" s="28">
        <f t="shared" ref="L645:Q645" si="218">SUM(L375:L386)</f>
        <v>13236561.411601804</v>
      </c>
      <c r="M645" s="28">
        <f t="shared" si="218"/>
        <v>3530877</v>
      </c>
      <c r="N645" s="28">
        <f t="shared" si="218"/>
        <v>1726001</v>
      </c>
      <c r="O645" s="28">
        <f t="shared" si="218"/>
        <v>1804876</v>
      </c>
      <c r="P645" s="28">
        <f t="shared" si="218"/>
        <v>21821.075243754309</v>
      </c>
      <c r="Q645" s="28">
        <f t="shared" si="218"/>
        <v>3288567.2499049045</v>
      </c>
      <c r="R645" s="42">
        <v>4099839</v>
      </c>
      <c r="S645" s="28"/>
      <c r="T645" s="28">
        <f>ROUND(K645/G645*1000,0)</f>
        <v>12525</v>
      </c>
      <c r="U645" s="28">
        <v>14434.523661870669</v>
      </c>
      <c r="V645" s="28"/>
      <c r="W645" s="28">
        <f>ROUND(L645/H645*1000,0)</f>
        <v>71165</v>
      </c>
      <c r="X645" s="28">
        <v>72173.743432917749</v>
      </c>
      <c r="Y645" s="28"/>
      <c r="Z645" s="28">
        <f>ROUND(Q645/I645*1000,0)</f>
        <v>129870</v>
      </c>
      <c r="AA645" s="28">
        <v>148951.7627721311</v>
      </c>
      <c r="AC645" s="28"/>
      <c r="AD645" s="28"/>
      <c r="AE645" s="28"/>
    </row>
    <row r="646" spans="1:31">
      <c r="A646" s="2">
        <f t="shared" si="172"/>
        <v>2023</v>
      </c>
      <c r="B646" s="111"/>
      <c r="C646" s="28">
        <f t="shared" si="198"/>
        <v>12597.229503359489</v>
      </c>
      <c r="D646" s="28">
        <f t="shared" si="198"/>
        <v>71652.40116862455</v>
      </c>
      <c r="E646" s="28">
        <f t="shared" si="199"/>
        <v>130006.94739019727</v>
      </c>
      <c r="F646" s="15"/>
      <c r="G646" s="28">
        <f>AVERAGE(G387:G398)</f>
        <v>1693168.0697796068</v>
      </c>
      <c r="H646" s="28">
        <f>AVERAGE(H387:H398)</f>
        <v>187948.91666666666</v>
      </c>
      <c r="I646" s="28">
        <f>AVERAGE(I387:I398)</f>
        <v>25388.916666666668</v>
      </c>
      <c r="J646" s="28">
        <f>SUM(J387:J398)</f>
        <v>41605898.266965702</v>
      </c>
      <c r="K646" s="28">
        <f>SUM(K387:K398)</f>
        <v>21329226.762773901</v>
      </c>
      <c r="L646" s="28">
        <f t="shared" ref="L646:Q646" si="219">SUM(L387:L398)</f>
        <v>13466991.176208384</v>
      </c>
      <c r="M646" s="28">
        <f t="shared" si="219"/>
        <v>3487437</v>
      </c>
      <c r="N646" s="28">
        <f t="shared" si="219"/>
        <v>1726001</v>
      </c>
      <c r="O646" s="28">
        <f t="shared" si="219"/>
        <v>1761436</v>
      </c>
      <c r="P646" s="28">
        <f t="shared" si="219"/>
        <v>21507.774605978939</v>
      </c>
      <c r="Q646" s="28">
        <f t="shared" si="219"/>
        <v>3300735.553377436</v>
      </c>
      <c r="R646" s="42">
        <v>4186760</v>
      </c>
      <c r="S646" s="28"/>
      <c r="T646" s="28">
        <f>ROUND(K646/G646*1000,0)</f>
        <v>12597</v>
      </c>
      <c r="U646" s="28">
        <v>14449.818404750915</v>
      </c>
      <c r="V646" s="28"/>
      <c r="W646" s="28">
        <f>ROUND(L646/H646*1000,0)</f>
        <v>71652</v>
      </c>
      <c r="X646" s="28">
        <v>72005.68006182379</v>
      </c>
      <c r="Y646" s="28"/>
      <c r="Z646" s="28">
        <f>ROUND(Q646/I646*1000,0)</f>
        <v>130007</v>
      </c>
      <c r="AA646" s="28">
        <v>149200.81115837375</v>
      </c>
      <c r="AC646" s="28"/>
      <c r="AD646" s="28"/>
      <c r="AE646" s="28"/>
    </row>
    <row r="647" spans="1:31">
      <c r="A647" s="2">
        <f t="shared" si="172"/>
        <v>2024</v>
      </c>
      <c r="B647" s="111"/>
      <c r="C647" s="28">
        <f t="shared" si="198"/>
        <v>12621.97358785988</v>
      </c>
      <c r="D647" s="28">
        <f t="shared" si="198"/>
        <v>72322.523980024402</v>
      </c>
      <c r="E647" s="28">
        <f t="shared" si="199"/>
        <v>130166.82195243069</v>
      </c>
      <c r="F647" s="15"/>
      <c r="G647" s="28">
        <f>AVERAGE(G399:G410)</f>
        <v>1711369.1555851849</v>
      </c>
      <c r="H647" s="28">
        <f>AVERAGE(H399:H410)</f>
        <v>189825.58333333334</v>
      </c>
      <c r="I647" s="28">
        <f>AVERAGE(I399:I410)</f>
        <v>25447.833333333332</v>
      </c>
      <c r="J647" s="28">
        <f>SUM(J399:J410)</f>
        <v>42115817.648064725</v>
      </c>
      <c r="K647" s="28">
        <f>SUM(K399:K410)</f>
        <v>21600856.280874271</v>
      </c>
      <c r="L647" s="28">
        <f t="shared" ref="L647:Q647" si="220">SUM(L399:L410)</f>
        <v>13728665.302647121</v>
      </c>
      <c r="M647" s="28">
        <f t="shared" si="220"/>
        <v>3452638</v>
      </c>
      <c r="N647" s="28">
        <f t="shared" si="220"/>
        <v>1726001</v>
      </c>
      <c r="O647" s="28">
        <f t="shared" si="220"/>
        <v>1726637</v>
      </c>
      <c r="P647" s="28">
        <f t="shared" si="220"/>
        <v>21194.473968203543</v>
      </c>
      <c r="Q647" s="28">
        <f t="shared" si="220"/>
        <v>3312463.5905751307</v>
      </c>
      <c r="R647" s="42">
        <v>4273557</v>
      </c>
      <c r="S647" s="28"/>
      <c r="T647" s="28">
        <f>ROUND(K647/G647*1000,0)</f>
        <v>12622</v>
      </c>
      <c r="U647" s="28">
        <v>14468.936586588852</v>
      </c>
      <c r="V647" s="28"/>
      <c r="W647" s="28">
        <f>ROUND(L647/H647*1000,0)</f>
        <v>72323</v>
      </c>
      <c r="X647" s="28">
        <v>71959.642707500097</v>
      </c>
      <c r="Y647" s="28"/>
      <c r="Z647" s="28">
        <f>ROUND(Q647/I647*1000,0)</f>
        <v>130167</v>
      </c>
      <c r="AA647" s="28">
        <v>149453.66707736204</v>
      </c>
      <c r="AC647" s="28"/>
      <c r="AD647" s="28"/>
      <c r="AE647" s="28"/>
    </row>
    <row r="648" spans="1:31">
      <c r="A648" s="2">
        <f t="shared" si="172"/>
        <v>2025</v>
      </c>
      <c r="B648" s="111"/>
      <c r="C648" s="28">
        <f t="shared" si="198"/>
        <v>12598.95429582448</v>
      </c>
      <c r="D648" s="28">
        <f t="shared" si="198"/>
        <v>72773.941651028639</v>
      </c>
      <c r="E648" s="28">
        <f t="shared" si="199"/>
        <v>130331.69933515822</v>
      </c>
      <c r="F648" s="15"/>
      <c r="G648" s="28">
        <f>AVERAGE(G411:G422)</f>
        <v>1728776.2366533615</v>
      </c>
      <c r="H648" s="28">
        <f>AVERAGE(H411:H422)</f>
        <v>191607.33333333334</v>
      </c>
      <c r="I648" s="28">
        <f>AVERAGE(I411:I422)</f>
        <v>25499.666666666668</v>
      </c>
      <c r="J648" s="28">
        <f>SUM(J411:J422)</f>
        <v>42471473.751689523</v>
      </c>
      <c r="K648" s="28">
        <f>SUM(K411:K422)</f>
        <v>21780772.793303147</v>
      </c>
      <c r="L648" s="28">
        <f t="shared" ref="L648:Q648" si="221">SUM(L411:L422)</f>
        <v>13944020.895909194</v>
      </c>
      <c r="M648" s="28">
        <f t="shared" si="221"/>
        <v>3402384</v>
      </c>
      <c r="N648" s="28">
        <f t="shared" si="221"/>
        <v>1726000</v>
      </c>
      <c r="O648" s="28">
        <f t="shared" si="221"/>
        <v>1676384</v>
      </c>
      <c r="P648" s="28">
        <f t="shared" si="221"/>
        <v>20881.173330428152</v>
      </c>
      <c r="Q648" s="28">
        <f t="shared" si="221"/>
        <v>3323414.8891467564</v>
      </c>
      <c r="R648" s="42">
        <v>4360078</v>
      </c>
      <c r="S648" s="28"/>
      <c r="T648" s="28">
        <f>ROUND(K648/G648*1000,0)</f>
        <v>12599</v>
      </c>
      <c r="U648" s="28">
        <v>14559.376065459182</v>
      </c>
      <c r="V648" s="28"/>
      <c r="W648" s="28">
        <f>ROUND(L648/H648*1000,0)</f>
        <v>72774</v>
      </c>
      <c r="X648" s="28">
        <v>71961.592818138713</v>
      </c>
      <c r="Y648" s="28"/>
      <c r="Z648" s="28">
        <f>ROUND(Q648/I648*1000,0)</f>
        <v>130332</v>
      </c>
      <c r="AA648" s="28">
        <v>149709.18253436673</v>
      </c>
      <c r="AC648" s="28"/>
      <c r="AD648" s="28"/>
      <c r="AE648" s="28"/>
    </row>
    <row r="649" spans="1:31">
      <c r="A649" s="2">
        <f t="shared" si="172"/>
        <v>2026</v>
      </c>
      <c r="C649" s="28">
        <f t="shared" si="198"/>
        <v>12657.794375945177</v>
      </c>
      <c r="D649" s="28">
        <f t="shared" si="198"/>
        <v>73474.033727744099</v>
      </c>
      <c r="E649" s="28">
        <f t="shared" si="199"/>
        <v>130580.56693268646</v>
      </c>
      <c r="G649" s="28">
        <f>AVERAGE(G423:G434)</f>
        <v>1745368.9963040624</v>
      </c>
      <c r="H649" s="28">
        <f>AVERAGE(H423:H434)</f>
        <v>193286</v>
      </c>
      <c r="I649" s="28">
        <f>AVERAGE(I423:I434)</f>
        <v>25545.583333333332</v>
      </c>
      <c r="J649" s="28">
        <f>SUM(J423:J434)</f>
        <v>43011109.575452894</v>
      </c>
      <c r="K649" s="28">
        <f>SUM(K423:K434)</f>
        <v>22092521.865366641</v>
      </c>
      <c r="L649" s="28">
        <f t="shared" ref="L649:Q649" si="222">SUM(L423:L434)</f>
        <v>14201502.083100745</v>
      </c>
      <c r="M649" s="28">
        <f t="shared" si="222"/>
        <v>3360761</v>
      </c>
      <c r="N649" s="28">
        <f t="shared" si="222"/>
        <v>1726000</v>
      </c>
      <c r="O649" s="28">
        <f t="shared" si="222"/>
        <v>1634761</v>
      </c>
      <c r="P649" s="28">
        <f t="shared" si="222"/>
        <v>20567.872692652782</v>
      </c>
      <c r="Q649" s="28">
        <f t="shared" si="222"/>
        <v>3335756.7542928527</v>
      </c>
      <c r="R649" s="42">
        <v>4447458</v>
      </c>
      <c r="S649" s="28"/>
      <c r="T649" s="27"/>
      <c r="U649" s="28"/>
      <c r="V649" s="28"/>
      <c r="W649" s="27"/>
      <c r="X649" s="28"/>
      <c r="Y649" s="28"/>
      <c r="Z649" s="27"/>
      <c r="AA649" s="28"/>
      <c r="AC649" s="27"/>
    </row>
    <row r="650" spans="1:31">
      <c r="A650" s="2">
        <f t="shared" si="172"/>
        <v>2027</v>
      </c>
      <c r="C650" s="28">
        <f t="shared" si="198"/>
        <v>12615.677045780851</v>
      </c>
      <c r="D650" s="28">
        <f t="shared" si="198"/>
        <v>74228.856241248097</v>
      </c>
      <c r="E650" s="28">
        <f t="shared" si="199"/>
        <v>130928.10614799213</v>
      </c>
      <c r="G650" s="28">
        <f>AVERAGE(G435:G446)</f>
        <v>1761563.2547396726</v>
      </c>
      <c r="H650" s="28">
        <f>AVERAGE(H435:H446)</f>
        <v>194908.33333333334</v>
      </c>
      <c r="I650" s="28">
        <f>AVERAGE(I435:I446)</f>
        <v>25585.833333333332</v>
      </c>
      <c r="J650" s="28">
        <f>SUM(J435:J446)</f>
        <v>43381461.047337934</v>
      </c>
      <c r="K650" s="28">
        <f>SUM(K435:K446)</f>
        <v>22223313.117510293</v>
      </c>
      <c r="L650" s="28">
        <f t="shared" ref="L650:Q650" si="223">SUM(L435:L446)</f>
        <v>14467822.655221265</v>
      </c>
      <c r="M650" s="28">
        <f t="shared" si="223"/>
        <v>3320166</v>
      </c>
      <c r="N650" s="28">
        <f t="shared" si="223"/>
        <v>1726000</v>
      </c>
      <c r="O650" s="28">
        <f t="shared" si="223"/>
        <v>1594166</v>
      </c>
      <c r="P650" s="28">
        <f t="shared" si="223"/>
        <v>20254.57205487739</v>
      </c>
      <c r="Q650" s="28">
        <f t="shared" si="223"/>
        <v>3349904.7025515018</v>
      </c>
      <c r="R650" s="42"/>
      <c r="S650" s="28"/>
      <c r="T650" s="27"/>
      <c r="U650" s="28"/>
      <c r="V650" s="28"/>
      <c r="W650" s="27"/>
      <c r="X650" s="28"/>
      <c r="Y650" s="28"/>
      <c r="Z650" s="27"/>
      <c r="AA650" s="28"/>
      <c r="AC650" s="27"/>
    </row>
    <row r="651" spans="1:31">
      <c r="A651" s="2">
        <f t="shared" si="172"/>
        <v>2028</v>
      </c>
      <c r="C651" s="28">
        <f t="shared" si="198"/>
        <v>12603.928338950949</v>
      </c>
      <c r="D651" s="28">
        <f t="shared" si="198"/>
        <v>75226.331111693406</v>
      </c>
      <c r="E651" s="28">
        <f t="shared" si="199"/>
        <v>131356.67907709413</v>
      </c>
      <c r="G651" s="28">
        <f>AVERAGE(G447:G458)</f>
        <v>1777433.5430110118</v>
      </c>
      <c r="H651" s="28">
        <f>AVERAGE(H447:H458)</f>
        <v>196486</v>
      </c>
      <c r="I651" s="28">
        <f>AVERAGE(I447:I458)</f>
        <v>25621.5</v>
      </c>
      <c r="J651" s="28">
        <f>SUM(J447:J458)</f>
        <v>43858888.322561547</v>
      </c>
      <c r="K651" s="28">
        <f>SUM(K447:K458)</f>
        <v>22402645.003358483</v>
      </c>
      <c r="L651" s="28">
        <f t="shared" ref="L651:Q651" si="224">SUM(L447:L458)</f>
        <v>14780920.894812191</v>
      </c>
      <c r="M651" s="28">
        <f t="shared" si="224"/>
        <v>3289826</v>
      </c>
      <c r="N651" s="28">
        <f t="shared" si="224"/>
        <v>1726000</v>
      </c>
      <c r="O651" s="28">
        <f t="shared" si="224"/>
        <v>1563826</v>
      </c>
      <c r="P651" s="28">
        <f t="shared" si="224"/>
        <v>19941.271417102027</v>
      </c>
      <c r="Q651" s="28">
        <f t="shared" si="224"/>
        <v>3365555.1529737674</v>
      </c>
      <c r="R651" s="42"/>
      <c r="S651" s="28"/>
      <c r="T651" s="27"/>
      <c r="U651" s="28"/>
      <c r="V651" s="28"/>
      <c r="W651" s="27"/>
      <c r="X651" s="28"/>
      <c r="Y651" s="28"/>
      <c r="Z651" s="27"/>
      <c r="AA651" s="28"/>
      <c r="AC651" s="27"/>
    </row>
    <row r="652" spans="1:31">
      <c r="A652" s="2">
        <f t="shared" si="172"/>
        <v>2029</v>
      </c>
      <c r="C652" s="28">
        <f t="shared" ref="C652:D655" si="225">K652/G652*1000</f>
        <v>12580.864742928556</v>
      </c>
      <c r="D652" s="28">
        <f t="shared" si="225"/>
        <v>75840.93690127242</v>
      </c>
      <c r="E652" s="28">
        <f t="shared" si="199"/>
        <v>131885.97653602081</v>
      </c>
      <c r="G652" s="28">
        <f>AVERAGE(G459:G470)</f>
        <v>1792909.461034144</v>
      </c>
      <c r="H652" s="28">
        <f>AVERAGE(H459:H470)</f>
        <v>198012.58333333334</v>
      </c>
      <c r="I652" s="28">
        <f>AVERAGE(I459:I470)</f>
        <v>25652.916666666668</v>
      </c>
      <c r="J652" s="28">
        <f>SUM(J459:J470)</f>
        <v>44220999.200188607</v>
      </c>
      <c r="K652" s="28">
        <f>SUM(K459:K470)</f>
        <v>22556351.425587501</v>
      </c>
      <c r="L652" s="28">
        <f t="shared" ref="L652:Q652" si="226">SUM(L459:L470)</f>
        <v>15017459.838241279</v>
      </c>
      <c r="M652" s="28">
        <f t="shared" si="226"/>
        <v>3244300</v>
      </c>
      <c r="N652" s="28">
        <f t="shared" si="226"/>
        <v>1726000</v>
      </c>
      <c r="O652" s="28">
        <f t="shared" si="226"/>
        <v>1518300</v>
      </c>
      <c r="P652" s="28">
        <f t="shared" si="226"/>
        <v>19627.970779326657</v>
      </c>
      <c r="Q652" s="28">
        <f t="shared" si="226"/>
        <v>3383259.9655804979</v>
      </c>
      <c r="R652" s="42"/>
      <c r="S652" s="28"/>
      <c r="T652" s="27"/>
      <c r="U652" s="28"/>
      <c r="V652" s="28"/>
      <c r="W652" s="27"/>
      <c r="X652" s="28"/>
      <c r="Y652" s="28"/>
      <c r="Z652" s="27"/>
      <c r="AA652" s="28"/>
      <c r="AC652" s="27"/>
    </row>
    <row r="653" spans="1:31">
      <c r="A653" s="2">
        <f t="shared" si="172"/>
        <v>2030</v>
      </c>
      <c r="C653" s="28">
        <f t="shared" si="225"/>
        <v>12535.102960902334</v>
      </c>
      <c r="D653" s="28">
        <f t="shared" si="225"/>
        <v>76489.403691821062</v>
      </c>
      <c r="E653" s="28">
        <f t="shared" si="199"/>
        <v>132526.89586238257</v>
      </c>
      <c r="G653" s="28">
        <f>AVERAGE(G471:G482)</f>
        <v>1807596.25470996</v>
      </c>
      <c r="H653" s="28">
        <f>AVERAGE(H471:H482)</f>
        <v>199442.16666666666</v>
      </c>
      <c r="I653" s="28">
        <f>AVERAGE(I471:I482)</f>
        <v>25680.666666666668</v>
      </c>
      <c r="J653" s="28">
        <f>SUM(J471:J482)</f>
        <v>44545721.27102036</v>
      </c>
      <c r="K653" s="28">
        <f>SUM(K471:K482)</f>
        <v>22658405.164530788</v>
      </c>
      <c r="L653" s="28">
        <f t="shared" ref="L653:Q653" si="227">SUM(L471:L482)</f>
        <v>15255212.399338126</v>
      </c>
      <c r="M653" s="28">
        <f t="shared" si="227"/>
        <v>3209410</v>
      </c>
      <c r="N653" s="28">
        <f t="shared" si="227"/>
        <v>1726000</v>
      </c>
      <c r="O653" s="28">
        <f t="shared" si="227"/>
        <v>1483410</v>
      </c>
      <c r="P653" s="28">
        <f t="shared" si="227"/>
        <v>19314.670141551251</v>
      </c>
      <c r="Q653" s="28">
        <f t="shared" si="227"/>
        <v>3403379.037009893</v>
      </c>
      <c r="R653" s="42"/>
      <c r="S653" s="28"/>
      <c r="T653" s="27"/>
      <c r="U653" s="28"/>
      <c r="V653" s="28"/>
      <c r="W653" s="27"/>
      <c r="X653" s="28"/>
      <c r="Y653" s="28"/>
      <c r="Z653" s="27"/>
      <c r="AA653" s="28"/>
      <c r="AC653" s="27"/>
    </row>
    <row r="654" spans="1:31">
      <c r="A654" s="2">
        <f t="shared" si="172"/>
        <v>2031</v>
      </c>
      <c r="C654" s="28">
        <f t="shared" si="225"/>
        <v>12539.685089611228</v>
      </c>
      <c r="D654" s="28">
        <f t="shared" si="225"/>
        <v>76541.642693623406</v>
      </c>
      <c r="E654" s="28">
        <f t="shared" si="199"/>
        <v>132585.32905461389</v>
      </c>
      <c r="G654" s="28">
        <f t="shared" ref="G654:I655" si="228">AVERAGE(G472:G483)</f>
        <v>1808796.9768996965</v>
      </c>
      <c r="H654" s="28">
        <f t="shared" si="228"/>
        <v>199557.91666666666</v>
      </c>
      <c r="I654" s="28">
        <f t="shared" si="228"/>
        <v>25682.75</v>
      </c>
      <c r="J654" s="28">
        <f t="shared" ref="J654" si="229">SUM(J472:J483)</f>
        <v>44587318.657079324</v>
      </c>
      <c r="K654" s="28">
        <f t="shared" ref="K654:Q655" si="230">SUM(K472:K483)</f>
        <v>22681744.481362991</v>
      </c>
      <c r="L654" s="28">
        <f t="shared" si="230"/>
        <v>15274490.754183874</v>
      </c>
      <c r="M654" s="28">
        <f t="shared" si="230"/>
        <v>3206639</v>
      </c>
      <c r="N654" s="28">
        <f t="shared" si="230"/>
        <v>1726000</v>
      </c>
      <c r="O654" s="28">
        <f t="shared" si="230"/>
        <v>1480639</v>
      </c>
      <c r="P654" s="28">
        <f t="shared" si="230"/>
        <v>19288.561755069972</v>
      </c>
      <c r="Q654" s="28">
        <f t="shared" si="230"/>
        <v>3405155.8597773849</v>
      </c>
      <c r="S654" s="28"/>
      <c r="T654" s="27"/>
      <c r="U654" s="28"/>
      <c r="V654" s="28"/>
      <c r="W654" s="27"/>
      <c r="X654" s="28"/>
      <c r="Y654" s="28"/>
      <c r="Z654" s="27"/>
      <c r="AA654" s="28"/>
      <c r="AC654" s="27"/>
    </row>
    <row r="655" spans="1:31">
      <c r="A655" s="2">
        <f t="shared" si="172"/>
        <v>2032</v>
      </c>
      <c r="C655" s="28">
        <f t="shared" si="225"/>
        <v>12543.118371086448</v>
      </c>
      <c r="D655" s="28">
        <f t="shared" si="225"/>
        <v>76586.075764013556</v>
      </c>
      <c r="E655" s="28">
        <f t="shared" si="199"/>
        <v>132644.05384248216</v>
      </c>
      <c r="G655" s="28">
        <f t="shared" si="228"/>
        <v>1809995.2192907257</v>
      </c>
      <c r="H655" s="28">
        <f t="shared" si="228"/>
        <v>199673.41666666666</v>
      </c>
      <c r="I655" s="28">
        <f t="shared" si="228"/>
        <v>25684.833333333332</v>
      </c>
      <c r="J655" s="28">
        <f t="shared" ref="J655" si="231">SUM(J473:J484)</f>
        <v>44625291.572527371</v>
      </c>
      <c r="K655" s="28">
        <f t="shared" si="230"/>
        <v>22702984.286664147</v>
      </c>
      <c r="L655" s="28">
        <f t="shared" si="230"/>
        <v>15292203.41689278</v>
      </c>
      <c r="M655" s="28">
        <f t="shared" si="230"/>
        <v>3203901</v>
      </c>
      <c r="N655" s="28">
        <f t="shared" si="230"/>
        <v>1726000</v>
      </c>
      <c r="O655" s="28">
        <f t="shared" si="230"/>
        <v>1477901</v>
      </c>
      <c r="P655" s="28">
        <f t="shared" si="230"/>
        <v>19262.453368588689</v>
      </c>
      <c r="Q655" s="28">
        <f t="shared" si="230"/>
        <v>3406940.4156018468</v>
      </c>
      <c r="S655" s="28"/>
      <c r="T655" s="28"/>
      <c r="U655" s="28"/>
      <c r="V655" s="28"/>
      <c r="W655" s="28"/>
      <c r="X655" s="28"/>
      <c r="Y655" s="28"/>
      <c r="Z655" s="28"/>
      <c r="AA655" s="28"/>
      <c r="AC655" s="28"/>
    </row>
    <row r="656" spans="1:31">
      <c r="C656" s="28"/>
      <c r="D656" s="28"/>
      <c r="E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S656" s="28"/>
      <c r="T656" s="28"/>
      <c r="U656" s="28"/>
      <c r="V656" s="28"/>
      <c r="W656" s="28"/>
      <c r="X656" s="28"/>
      <c r="Y656" s="28"/>
      <c r="Z656" s="28"/>
      <c r="AA656" s="28"/>
      <c r="AC656" s="28"/>
    </row>
    <row r="657" spans="1:29">
      <c r="C657" s="28"/>
      <c r="D657" s="28"/>
      <c r="E657" s="28"/>
      <c r="G657" s="28"/>
      <c r="H657" s="28"/>
      <c r="I657" s="28"/>
      <c r="J657" s="197"/>
      <c r="K657" s="28"/>
      <c r="L657" s="52"/>
      <c r="M657" s="52"/>
      <c r="N657" s="52"/>
      <c r="O657" s="52"/>
      <c r="P657" s="52"/>
      <c r="Q657" s="52"/>
      <c r="R657" s="52"/>
      <c r="S657" s="52">
        <f>(S625/S615)^0.1-1</f>
        <v>1.0880534302007749E-2</v>
      </c>
      <c r="T657" s="28"/>
      <c r="U657" s="28"/>
      <c r="V657" s="52">
        <f>(V625/V615)^0.1-1</f>
        <v>1.2850618538118086E-2</v>
      </c>
      <c r="W657" s="28"/>
      <c r="X657" s="28"/>
      <c r="Y657" s="52">
        <f>(Y625/Y615)^0.1-1</f>
        <v>-2.2711704238381425E-2</v>
      </c>
      <c r="Z657" s="28"/>
      <c r="AA657" s="28"/>
      <c r="AC657" s="28"/>
    </row>
    <row r="658" spans="1:29">
      <c r="C658" s="28"/>
      <c r="D658" s="28"/>
      <c r="E658" s="28"/>
      <c r="G658" s="28"/>
      <c r="H658" s="28"/>
      <c r="I658" s="28"/>
      <c r="J658" s="197"/>
      <c r="K658" s="28"/>
      <c r="L658" s="52"/>
      <c r="M658" s="52"/>
      <c r="N658" s="52"/>
      <c r="O658" s="52"/>
      <c r="P658" s="52"/>
      <c r="Q658" s="52"/>
      <c r="R658" s="52"/>
      <c r="S658" s="28"/>
      <c r="T658" s="52" t="e">
        <f>(T636/T626)^0.1-1</f>
        <v>#DIV/0!</v>
      </c>
      <c r="U658" s="52" t="e">
        <f>(U636/U626)^0.1-1</f>
        <v>#DIV/0!</v>
      </c>
      <c r="V658" s="28"/>
      <c r="W658" s="52" t="e">
        <f>(W636/W626)^0.1-1</f>
        <v>#DIV/0!</v>
      </c>
      <c r="X658" s="52" t="e">
        <f>(X636/X626)^0.1-1</f>
        <v>#DIV/0!</v>
      </c>
      <c r="Y658" s="28"/>
      <c r="Z658" s="52" t="e">
        <f>(Z636/Z626)^0.1-1</f>
        <v>#DIV/0!</v>
      </c>
      <c r="AA658" s="52" t="e">
        <f>(AA636/AA626)^0.1-1</f>
        <v>#DIV/0!</v>
      </c>
      <c r="AC658" s="28"/>
    </row>
    <row r="659" spans="1:29">
      <c r="C659" s="28"/>
      <c r="D659" s="28"/>
      <c r="E659" s="28"/>
      <c r="G659" s="28"/>
      <c r="H659" s="28"/>
      <c r="I659" s="28"/>
      <c r="K659" s="28"/>
      <c r="L659" s="28"/>
      <c r="M659" s="28"/>
      <c r="N659" s="28"/>
      <c r="O659" s="28"/>
      <c r="P659" s="28"/>
      <c r="Q659" s="28"/>
      <c r="S659" s="28"/>
      <c r="T659" s="28"/>
      <c r="U659" s="28"/>
      <c r="V659" s="28"/>
      <c r="W659" s="28"/>
      <c r="X659" s="28"/>
      <c r="Y659" s="28"/>
      <c r="Z659" s="28"/>
      <c r="AA659" s="28"/>
      <c r="AC659" s="28"/>
    </row>
    <row r="660" spans="1:29">
      <c r="C660" s="28"/>
      <c r="D660" s="28"/>
      <c r="E660" s="28"/>
      <c r="G660" s="9" t="s">
        <v>127</v>
      </c>
      <c r="H660" s="9" t="s">
        <v>128</v>
      </c>
      <c r="I660" s="10" t="s">
        <v>129</v>
      </c>
      <c r="J660" s="10" t="s">
        <v>169</v>
      </c>
      <c r="K660" s="9" t="s">
        <v>7</v>
      </c>
      <c r="L660" s="9" t="s">
        <v>8</v>
      </c>
      <c r="M660" s="9" t="s">
        <v>9</v>
      </c>
      <c r="N660" s="9" t="s">
        <v>10</v>
      </c>
      <c r="O660" s="9" t="s">
        <v>11</v>
      </c>
      <c r="P660" s="9" t="s">
        <v>12</v>
      </c>
      <c r="Q660" s="9" t="s">
        <v>13</v>
      </c>
      <c r="S660" s="28"/>
      <c r="T660" s="212" t="str">
        <f>T2</f>
        <v>Summer'13</v>
      </c>
      <c r="W660" s="1" t="str">
        <f>W612</f>
        <v>Com_kwh/c</v>
      </c>
      <c r="X660" s="28"/>
      <c r="Y660" s="28"/>
      <c r="Z660" s="28"/>
      <c r="AA660" s="28"/>
      <c r="AC660" s="31"/>
    </row>
    <row r="661" spans="1:29">
      <c r="B661" s="5" t="s">
        <v>14</v>
      </c>
      <c r="K661" s="9"/>
      <c r="L661" s="9"/>
      <c r="M661" s="9"/>
      <c r="N661" s="9"/>
      <c r="O661" s="9"/>
      <c r="P661" s="9"/>
      <c r="Q661" s="9"/>
    </row>
    <row r="662" spans="1:29">
      <c r="A662" s="2">
        <v>1992</v>
      </c>
      <c r="C662" s="23"/>
      <c r="D662" s="23"/>
      <c r="E662" s="23"/>
      <c r="G662" s="23">
        <f t="shared" ref="G662:I677" si="232">G615/G614-1</f>
        <v>2.0195592087959069E-2</v>
      </c>
      <c r="H662" s="23">
        <f t="shared" si="232"/>
        <v>1.7549841542054523E-2</v>
      </c>
      <c r="I662" s="23">
        <f t="shared" si="232"/>
        <v>6.76894178640981E-2</v>
      </c>
      <c r="K662" s="23"/>
      <c r="L662" s="23"/>
      <c r="M662" s="23"/>
      <c r="N662" s="23"/>
      <c r="O662" s="23"/>
      <c r="P662" s="23"/>
      <c r="Q662" s="23"/>
      <c r="T662" s="44" t="e">
        <f t="shared" ref="T662:T695" si="233">T615/T614-1</f>
        <v>#DIV/0!</v>
      </c>
      <c r="V662" s="23">
        <f t="shared" ref="V662:W677" si="234">V615/V614-1</f>
        <v>3.3964872592452844E-2</v>
      </c>
      <c r="W662" s="23" t="e">
        <f t="shared" si="234"/>
        <v>#DIV/0!</v>
      </c>
      <c r="AC662" s="23"/>
    </row>
    <row r="663" spans="1:29">
      <c r="A663" s="2">
        <v>1993</v>
      </c>
      <c r="C663" s="23"/>
      <c r="D663" s="23"/>
      <c r="E663" s="23"/>
      <c r="G663" s="23">
        <f t="shared" si="232"/>
        <v>2.5312514855064805E-2</v>
      </c>
      <c r="H663" s="23">
        <f t="shared" si="232"/>
        <v>2.642639040893946E-2</v>
      </c>
      <c r="I663" s="23">
        <f t="shared" si="232"/>
        <v>0.28792936910067612</v>
      </c>
      <c r="K663" s="23"/>
      <c r="L663" s="23"/>
      <c r="M663" s="23"/>
      <c r="N663" s="23"/>
      <c r="O663" s="23"/>
      <c r="P663" s="23"/>
      <c r="Q663" s="23"/>
      <c r="T663" s="44" t="e">
        <f t="shared" si="233"/>
        <v>#DIV/0!</v>
      </c>
      <c r="V663" s="23">
        <f t="shared" si="234"/>
        <v>1.2732466269600007E-2</v>
      </c>
      <c r="W663" s="23" t="e">
        <f t="shared" si="234"/>
        <v>#DIV/0!</v>
      </c>
      <c r="AC663" s="23"/>
    </row>
    <row r="664" spans="1:29">
      <c r="A664" s="2">
        <v>1994</v>
      </c>
      <c r="C664" s="23"/>
      <c r="D664" s="23"/>
      <c r="E664" s="23"/>
      <c r="G664" s="23">
        <f t="shared" si="232"/>
        <v>2.2180233534640603E-2</v>
      </c>
      <c r="H664" s="23">
        <f t="shared" si="232"/>
        <v>2.6506934161115714E-2</v>
      </c>
      <c r="I664" s="23">
        <f t="shared" si="232"/>
        <v>0.16398910554985391</v>
      </c>
      <c r="K664" s="23"/>
      <c r="L664" s="23"/>
      <c r="M664" s="23"/>
      <c r="N664" s="23"/>
      <c r="O664" s="23"/>
      <c r="P664" s="23"/>
      <c r="Q664" s="23"/>
      <c r="T664" s="44" t="e">
        <f t="shared" si="233"/>
        <v>#DIV/0!</v>
      </c>
      <c r="V664" s="23">
        <f t="shared" si="234"/>
        <v>3.465658475110267E-3</v>
      </c>
      <c r="W664" s="23" t="e">
        <f t="shared" si="234"/>
        <v>#DIV/0!</v>
      </c>
      <c r="AC664" s="23"/>
    </row>
    <row r="665" spans="1:29">
      <c r="A665" s="2">
        <v>1995</v>
      </c>
      <c r="C665" s="23"/>
      <c r="D665" s="23"/>
      <c r="E665" s="23"/>
      <c r="G665" s="23">
        <f t="shared" si="232"/>
        <v>2.1936178448588306E-2</v>
      </c>
      <c r="H665" s="23">
        <f t="shared" si="232"/>
        <v>2.6031153635844406E-2</v>
      </c>
      <c r="I665" s="23">
        <f t="shared" si="232"/>
        <v>3.9439103379283358E-2</v>
      </c>
      <c r="K665" s="23"/>
      <c r="L665" s="23"/>
      <c r="M665" s="23"/>
      <c r="N665" s="23"/>
      <c r="O665" s="23"/>
      <c r="P665" s="23"/>
      <c r="Q665" s="23"/>
      <c r="T665" s="44" t="e">
        <f t="shared" si="233"/>
        <v>#DIV/0!</v>
      </c>
      <c r="V665" s="23">
        <f t="shared" si="234"/>
        <v>1.8150556926067152E-2</v>
      </c>
      <c r="W665" s="23" t="e">
        <f t="shared" si="234"/>
        <v>#DIV/0!</v>
      </c>
      <c r="AC665" s="23"/>
    </row>
    <row r="666" spans="1:29">
      <c r="A666" s="2">
        <v>1996</v>
      </c>
      <c r="C666" s="23"/>
      <c r="D666" s="23"/>
      <c r="E666" s="23"/>
      <c r="G666" s="23">
        <f t="shared" si="232"/>
        <v>1.5108682500271975E-2</v>
      </c>
      <c r="H666" s="23">
        <f t="shared" si="232"/>
        <v>2.5768277018883845E-2</v>
      </c>
      <c r="I666" s="23">
        <f t="shared" si="232"/>
        <v>2.4261999140879453E-2</v>
      </c>
      <c r="K666" s="23"/>
      <c r="L666" s="23"/>
      <c r="M666" s="23"/>
      <c r="N666" s="23"/>
      <c r="O666" s="23"/>
      <c r="P666" s="23"/>
      <c r="Q666" s="23"/>
      <c r="T666" s="44" t="e">
        <f t="shared" si="233"/>
        <v>#DIV/0!</v>
      </c>
      <c r="V666" s="23">
        <f t="shared" si="234"/>
        <v>2.7460021439376092E-3</v>
      </c>
      <c r="W666" s="23" t="e">
        <f t="shared" si="234"/>
        <v>#DIV/0!</v>
      </c>
      <c r="AC666" s="23"/>
    </row>
    <row r="667" spans="1:29">
      <c r="A667" s="2">
        <v>1997</v>
      </c>
      <c r="C667" s="23"/>
      <c r="D667" s="23"/>
      <c r="E667" s="23"/>
      <c r="G667" s="23">
        <f t="shared" si="232"/>
        <v>1.6589129270712544E-2</v>
      </c>
      <c r="H667" s="23">
        <f t="shared" si="232"/>
        <v>2.3669191423338232E-2</v>
      </c>
      <c r="I667" s="23">
        <f t="shared" si="232"/>
        <v>4.037776515493352E-2</v>
      </c>
      <c r="K667" s="23"/>
      <c r="L667" s="23"/>
      <c r="M667" s="23"/>
      <c r="N667" s="23"/>
      <c r="O667" s="23"/>
      <c r="P667" s="23"/>
      <c r="Q667" s="23"/>
      <c r="T667" s="44" t="e">
        <f t="shared" si="233"/>
        <v>#DIV/0!</v>
      </c>
      <c r="V667" s="23">
        <f t="shared" si="234"/>
        <v>2.611076941100654E-2</v>
      </c>
      <c r="W667" s="23" t="e">
        <f t="shared" si="234"/>
        <v>#DIV/0!</v>
      </c>
      <c r="AC667" s="23"/>
    </row>
    <row r="668" spans="1:29">
      <c r="A668" s="2">
        <v>1998</v>
      </c>
      <c r="C668" s="23"/>
      <c r="D668" s="23"/>
      <c r="E668" s="23"/>
      <c r="G668" s="23">
        <f t="shared" si="232"/>
        <v>1.9106464642751231E-2</v>
      </c>
      <c r="H668" s="23">
        <f t="shared" si="232"/>
        <v>2.8989025502342836E-2</v>
      </c>
      <c r="I668" s="23">
        <f t="shared" si="232"/>
        <v>3.3003872903452969E-2</v>
      </c>
      <c r="K668" s="23"/>
      <c r="L668" s="23"/>
      <c r="M668" s="23"/>
      <c r="N668" s="23"/>
      <c r="O668" s="23"/>
      <c r="P668" s="23"/>
      <c r="Q668" s="23"/>
      <c r="T668" s="44" t="e">
        <f t="shared" si="233"/>
        <v>#DIV/0!</v>
      </c>
      <c r="V668" s="23">
        <f t="shared" si="234"/>
        <v>2.563187714966686E-2</v>
      </c>
      <c r="W668" s="23" t="e">
        <f t="shared" si="234"/>
        <v>#DIV/0!</v>
      </c>
      <c r="AC668" s="23"/>
    </row>
    <row r="669" spans="1:29" s="43" customFormat="1">
      <c r="A669" s="41">
        <v>1999</v>
      </c>
      <c r="B669" s="41"/>
      <c r="C669" s="44"/>
      <c r="D669" s="44"/>
      <c r="E669" s="44"/>
      <c r="G669" s="44">
        <f t="shared" si="232"/>
        <v>2.5942566384587806E-2</v>
      </c>
      <c r="H669" s="44">
        <f t="shared" si="232"/>
        <v>3.3386425644686302E-2</v>
      </c>
      <c r="I669" s="44">
        <f t="shared" si="232"/>
        <v>3.7481785176220583E-2</v>
      </c>
      <c r="K669" s="44"/>
      <c r="L669" s="44"/>
      <c r="M669" s="44"/>
      <c r="N669" s="44"/>
      <c r="O669" s="44"/>
      <c r="P669" s="44"/>
      <c r="Q669" s="44"/>
      <c r="T669" s="44" t="e">
        <f t="shared" si="233"/>
        <v>#DIV/0!</v>
      </c>
      <c r="V669" s="44">
        <f t="shared" si="234"/>
        <v>1.6892785083141959E-2</v>
      </c>
      <c r="W669" s="44" t="e">
        <f t="shared" si="234"/>
        <v>#DIV/0!</v>
      </c>
      <c r="AC669" s="44"/>
    </row>
    <row r="670" spans="1:29" s="43" customFormat="1">
      <c r="A670" s="41">
        <f t="shared" ref="A670:A702" si="235">A669+1</f>
        <v>2000</v>
      </c>
      <c r="B670" s="41"/>
      <c r="C670" s="44"/>
      <c r="D670" s="44"/>
      <c r="E670" s="44"/>
      <c r="G670" s="44">
        <f t="shared" si="232"/>
        <v>2.2332505862662444E-2</v>
      </c>
      <c r="H670" s="44">
        <f t="shared" si="232"/>
        <v>2.3369247957586214E-2</v>
      </c>
      <c r="I670" s="44">
        <f t="shared" si="232"/>
        <v>2.8000361847900113E-2</v>
      </c>
      <c r="K670" s="44"/>
      <c r="L670" s="44"/>
      <c r="M670" s="44"/>
      <c r="N670" s="44"/>
      <c r="O670" s="44"/>
      <c r="P670" s="44"/>
      <c r="Q670" s="44"/>
      <c r="T670" s="44" t="e">
        <f t="shared" si="233"/>
        <v>#DIV/0!</v>
      </c>
      <c r="V670" s="44">
        <f t="shared" si="234"/>
        <v>3.5413730346611105E-2</v>
      </c>
      <c r="W670" s="44" t="e">
        <f t="shared" si="234"/>
        <v>#DIV/0!</v>
      </c>
      <c r="AC670" s="44"/>
    </row>
    <row r="671" spans="1:29" s="43" customFormat="1">
      <c r="A671" s="41">
        <f t="shared" si="235"/>
        <v>2001</v>
      </c>
      <c r="B671" s="41"/>
      <c r="C671" s="44"/>
      <c r="D671" s="44"/>
      <c r="E671" s="44"/>
      <c r="G671" s="44">
        <f t="shared" si="232"/>
        <v>2.6329022636231381E-2</v>
      </c>
      <c r="H671" s="44">
        <f t="shared" si="232"/>
        <v>1.8089547304743991E-2</v>
      </c>
      <c r="I671" s="44">
        <f t="shared" si="232"/>
        <v>3.9154478171864682E-2</v>
      </c>
      <c r="K671" s="44"/>
      <c r="L671" s="44"/>
      <c r="M671" s="44"/>
      <c r="N671" s="44"/>
      <c r="O671" s="44"/>
      <c r="P671" s="44"/>
      <c r="Q671" s="44"/>
      <c r="T671" s="44" t="e">
        <f t="shared" si="233"/>
        <v>#DIV/0!</v>
      </c>
      <c r="V671" s="44">
        <f t="shared" si="234"/>
        <v>-5.6695785481121197E-3</v>
      </c>
      <c r="W671" s="44" t="e">
        <f t="shared" si="234"/>
        <v>#DIV/0!</v>
      </c>
      <c r="AC671" s="44"/>
    </row>
    <row r="672" spans="1:29" s="43" customFormat="1">
      <c r="A672" s="41">
        <f t="shared" si="235"/>
        <v>2002</v>
      </c>
      <c r="B672" s="41"/>
      <c r="C672" s="44"/>
      <c r="D672" s="44"/>
      <c r="E672" s="44"/>
      <c r="G672" s="44">
        <f t="shared" si="232"/>
        <v>2.2102131332582431E-2</v>
      </c>
      <c r="H672" s="44">
        <f t="shared" si="232"/>
        <v>2.5426023554977029E-2</v>
      </c>
      <c r="I672" s="44">
        <f t="shared" si="232"/>
        <v>2.4883227554731491E-2</v>
      </c>
      <c r="K672" s="44"/>
      <c r="L672" s="44"/>
      <c r="M672" s="44"/>
      <c r="N672" s="44"/>
      <c r="O672" s="44"/>
      <c r="P672" s="44"/>
      <c r="Q672" s="44"/>
      <c r="T672" s="44" t="e">
        <f t="shared" si="233"/>
        <v>#DIV/0!</v>
      </c>
      <c r="V672" s="44">
        <f t="shared" si="234"/>
        <v>-6.0873494776575443E-3</v>
      </c>
      <c r="W672" s="44" t="e">
        <f t="shared" si="234"/>
        <v>#DIV/0!</v>
      </c>
      <c r="AC672" s="44"/>
    </row>
    <row r="673" spans="1:29" s="43" customFormat="1">
      <c r="A673" s="41">
        <f t="shared" si="235"/>
        <v>2003</v>
      </c>
      <c r="B673" s="41"/>
      <c r="C673" s="44"/>
      <c r="D673" s="44"/>
      <c r="E673" s="44"/>
      <c r="G673" s="44">
        <f t="shared" si="232"/>
        <v>2.4011154361683884E-2</v>
      </c>
      <c r="H673" s="44">
        <f t="shared" si="232"/>
        <v>2.5594963603822407E-2</v>
      </c>
      <c r="I673" s="44">
        <f t="shared" si="232"/>
        <v>2.9771560028005961E-2</v>
      </c>
      <c r="K673" s="44"/>
      <c r="L673" s="44"/>
      <c r="M673" s="44"/>
      <c r="N673" s="44"/>
      <c r="O673" s="44"/>
      <c r="P673" s="44"/>
      <c r="Q673" s="44"/>
      <c r="T673" s="44" t="e">
        <f t="shared" si="233"/>
        <v>#DIV/0!</v>
      </c>
      <c r="V673" s="44">
        <f t="shared" si="234"/>
        <v>-3.0623161273067856E-3</v>
      </c>
      <c r="W673" s="44" t="e">
        <f t="shared" si="234"/>
        <v>#DIV/0!</v>
      </c>
      <c r="AC673" s="44"/>
    </row>
    <row r="674" spans="1:29" s="43" customFormat="1">
      <c r="A674" s="41">
        <f t="shared" si="235"/>
        <v>2004</v>
      </c>
      <c r="B674" s="41"/>
      <c r="C674" s="44"/>
      <c r="D674" s="44"/>
      <c r="E674" s="44"/>
      <c r="G674" s="44">
        <f t="shared" si="232"/>
        <v>2.3934897259550114E-2</v>
      </c>
      <c r="H674" s="44">
        <f t="shared" si="232"/>
        <v>2.8359526180702366E-2</v>
      </c>
      <c r="I674" s="44">
        <f t="shared" si="232"/>
        <v>4.1263191678948541E-2</v>
      </c>
      <c r="K674" s="44"/>
      <c r="L674" s="44"/>
      <c r="M674" s="44"/>
      <c r="N674" s="44"/>
      <c r="O674" s="44"/>
      <c r="P674" s="44"/>
      <c r="Q674" s="44"/>
      <c r="T674" s="44" t="e">
        <f t="shared" si="233"/>
        <v>#DIV/0!</v>
      </c>
      <c r="V674" s="44">
        <f t="shared" si="234"/>
        <v>-4.735013614840855E-3</v>
      </c>
      <c r="W674" s="44" t="e">
        <f t="shared" si="234"/>
        <v>#DIV/0!</v>
      </c>
      <c r="AC674" s="44"/>
    </row>
    <row r="675" spans="1:29" s="43" customFormat="1">
      <c r="A675" s="41">
        <f t="shared" si="235"/>
        <v>2005</v>
      </c>
      <c r="B675" s="41"/>
      <c r="C675" s="44">
        <f t="shared" ref="C675:E677" si="236">C628/C627-1</f>
        <v>-2.263730037128675E-2</v>
      </c>
      <c r="D675" s="44">
        <f t="shared" si="236"/>
        <v>108.51892314832293</v>
      </c>
      <c r="E675" s="44">
        <f t="shared" si="236"/>
        <v>1.5870034657629706E-2</v>
      </c>
      <c r="G675" s="44">
        <f t="shared" si="232"/>
        <v>2.0106184015161288E-2</v>
      </c>
      <c r="H675" s="44">
        <f t="shared" si="232"/>
        <v>1.1925607723090703E-2</v>
      </c>
      <c r="I675" s="44">
        <f t="shared" si="232"/>
        <v>1.4778884526783775E-2</v>
      </c>
      <c r="K675" s="44">
        <f t="shared" ref="K675:Q677" si="237">K628/K627-1</f>
        <v>-2.9862660829969023E-3</v>
      </c>
      <c r="L675" s="44">
        <f t="shared" si="237"/>
        <v>109.82500286404515</v>
      </c>
      <c r="M675" s="44">
        <f t="shared" si="237"/>
        <v>125.91207776676133</v>
      </c>
      <c r="N675" s="44" t="e">
        <f t="shared" si="237"/>
        <v>#DIV/0!</v>
      </c>
      <c r="O675" s="44">
        <f t="shared" si="237"/>
        <v>87.024453627528686</v>
      </c>
      <c r="P675" s="44">
        <f t="shared" si="237"/>
        <v>-3.0282683478259353E-2</v>
      </c>
      <c r="Q675" s="44">
        <f t="shared" si="237"/>
        <v>3.0883460594054668E-2</v>
      </c>
      <c r="T675" s="44">
        <f t="shared" si="233"/>
        <v>-2.2657476284719813E-2</v>
      </c>
      <c r="V675" s="44">
        <f t="shared" si="234"/>
        <v>-1.2668805089085522E-3</v>
      </c>
      <c r="W675" s="44">
        <f t="shared" si="234"/>
        <v>108.56764705882352</v>
      </c>
      <c r="AC675" s="44"/>
    </row>
    <row r="676" spans="1:29" s="43" customFormat="1">
      <c r="A676" s="41">
        <f t="shared" si="235"/>
        <v>2006</v>
      </c>
      <c r="B676" s="41"/>
      <c r="C676" s="44">
        <f t="shared" si="236"/>
        <v>8.8621126696253327E-4</v>
      </c>
      <c r="D676" s="44">
        <f t="shared" si="236"/>
        <v>-8.6152807180406299E-3</v>
      </c>
      <c r="E676" s="44">
        <f t="shared" si="236"/>
        <v>-7.1760515391824375E-3</v>
      </c>
      <c r="G676" s="44">
        <f t="shared" si="232"/>
        <v>2.3844969889134759E-2</v>
      </c>
      <c r="H676" s="44">
        <f t="shared" si="232"/>
        <v>1.1244569118983527E-2</v>
      </c>
      <c r="I676" s="44">
        <f t="shared" si="232"/>
        <v>2.5026777292855629E-2</v>
      </c>
      <c r="K676" s="44">
        <f t="shared" si="237"/>
        <v>2.4752312837073465E-2</v>
      </c>
      <c r="L676" s="44">
        <f t="shared" si="237"/>
        <v>2.532413281429502E-3</v>
      </c>
      <c r="M676" s="44">
        <f t="shared" si="237"/>
        <v>-5.8190714507063701E-3</v>
      </c>
      <c r="N676" s="44">
        <f t="shared" si="237"/>
        <v>-1.6403531109413505E-2</v>
      </c>
      <c r="O676" s="44">
        <f t="shared" si="237"/>
        <v>-1.1428206947248221E-3</v>
      </c>
      <c r="P676" s="44">
        <f t="shared" si="237"/>
        <v>-1.4100798294288008E-2</v>
      </c>
      <c r="Q676" s="44">
        <f t="shared" si="237"/>
        <v>1.7671132309960091E-2</v>
      </c>
      <c r="T676" s="81">
        <f t="shared" si="233"/>
        <v>9.0775783813978883E-4</v>
      </c>
      <c r="W676" s="81">
        <f t="shared" si="234"/>
        <v>-8.6167556975277337E-3</v>
      </c>
      <c r="AC676" s="81"/>
    </row>
    <row r="677" spans="1:29" s="43" customFormat="1">
      <c r="A677" s="41">
        <f t="shared" si="235"/>
        <v>2007</v>
      </c>
      <c r="B677" s="41"/>
      <c r="C677" s="44">
        <f t="shared" si="236"/>
        <v>-2.5398257804520541E-2</v>
      </c>
      <c r="D677" s="44">
        <f t="shared" si="236"/>
        <v>4.8360987072635364E-3</v>
      </c>
      <c r="E677" s="44">
        <f t="shared" si="236"/>
        <v>-1.9733626773218216E-2</v>
      </c>
      <c r="G677" s="44">
        <f t="shared" si="232"/>
        <v>1.552673144451111E-2</v>
      </c>
      <c r="H677" s="44">
        <f t="shared" si="232"/>
        <v>2.5287990717819397E-3</v>
      </c>
      <c r="I677" s="44">
        <f t="shared" si="232"/>
        <v>4.2834751280831584E-2</v>
      </c>
      <c r="K677" s="44">
        <f t="shared" si="237"/>
        <v>-1.0265878288098662E-2</v>
      </c>
      <c r="L677" s="44">
        <f t="shared" si="237"/>
        <v>7.377127300967512E-3</v>
      </c>
      <c r="M677" s="44">
        <f t="shared" si="237"/>
        <v>-7.4427598623035274E-2</v>
      </c>
      <c r="N677" s="44">
        <f t="shared" si="237"/>
        <v>-0.13210470508047689</v>
      </c>
      <c r="O677" s="44">
        <f t="shared" si="237"/>
        <v>-4.9334971703719033E-2</v>
      </c>
      <c r="P677" s="44">
        <f t="shared" si="237"/>
        <v>-1.9464105322199776E-2</v>
      </c>
      <c r="Q677" s="44">
        <f t="shared" si="237"/>
        <v>2.2255839512913766E-2</v>
      </c>
      <c r="T677" s="81">
        <f t="shared" si="233"/>
        <v>-2.5394167713129634E-2</v>
      </c>
      <c r="W677" s="81">
        <f t="shared" si="234"/>
        <v>4.8332069749810191E-3</v>
      </c>
      <c r="AC677" s="81"/>
    </row>
    <row r="678" spans="1:29" s="43" customFormat="1">
      <c r="A678" s="41">
        <f t="shared" si="235"/>
        <v>2008</v>
      </c>
      <c r="B678" s="41"/>
      <c r="C678" s="44">
        <f t="shared" ref="C678:E693" si="238">C631/C630-1</f>
        <v>5.899572649057383E-4</v>
      </c>
      <c r="D678" s="44">
        <f t="shared" si="238"/>
        <v>1.5525416072490472E-2</v>
      </c>
      <c r="E678" s="44">
        <f t="shared" si="238"/>
        <v>-4.6970039605414127E-2</v>
      </c>
      <c r="G678" s="44">
        <f t="shared" ref="G678:J693" si="239">G631/G630-1</f>
        <v>7.1571426383254533E-5</v>
      </c>
      <c r="H678" s="44">
        <f t="shared" si="239"/>
        <v>-1.9570502928668576E-3</v>
      </c>
      <c r="I678" s="44">
        <f t="shared" si="239"/>
        <v>3.4543483137665421E-2</v>
      </c>
      <c r="K678" s="44">
        <f t="shared" ref="K678:Q693" si="240">K631/K630-1</f>
        <v>6.6157091537211166E-4</v>
      </c>
      <c r="L678" s="44">
        <f t="shared" si="240"/>
        <v>1.3537981759552231E-2</v>
      </c>
      <c r="M678" s="44">
        <f t="shared" si="240"/>
        <v>-2.2084004094770071E-3</v>
      </c>
      <c r="N678" s="44">
        <f t="shared" si="240"/>
        <v>0.13566437815736476</v>
      </c>
      <c r="O678" s="44">
        <f t="shared" si="240"/>
        <v>-5.6968093945864107E-2</v>
      </c>
      <c r="P678" s="44">
        <f t="shared" si="240"/>
        <v>-3.9641736362360236E-3</v>
      </c>
      <c r="Q678" s="44">
        <f t="shared" si="240"/>
        <v>-1.4049065238833758E-2</v>
      </c>
      <c r="T678" s="81">
        <f t="shared" si="233"/>
        <v>5.7265569076592193E-4</v>
      </c>
      <c r="W678" s="81">
        <f t="shared" ref="W678:W693" si="241">W631/W630-1</f>
        <v>1.5521213672680334E-2</v>
      </c>
      <c r="AC678" s="81"/>
    </row>
    <row r="679" spans="1:29" s="43" customFormat="1">
      <c r="A679" s="41">
        <f t="shared" si="235"/>
        <v>2009</v>
      </c>
      <c r="B679" s="41"/>
      <c r="C679" s="44">
        <f t="shared" si="238"/>
        <v>-3.7157386026191674E-2</v>
      </c>
      <c r="D679" s="44">
        <f t="shared" si="238"/>
        <v>-4.0876741155353002E-2</v>
      </c>
      <c r="E679" s="44">
        <f t="shared" si="238"/>
        <v>-1.3641661209652822E-2</v>
      </c>
      <c r="G679" s="44">
        <f t="shared" si="239"/>
        <v>-4.421565489588164E-3</v>
      </c>
      <c r="H679" s="44">
        <f t="shared" si="239"/>
        <v>-7.6728388068163511E-3</v>
      </c>
      <c r="I679" s="44">
        <f t="shared" si="239"/>
        <v>1.1257720483268674E-2</v>
      </c>
      <c r="K679" s="44">
        <f t="shared" si="240"/>
        <v>-4.1414657700043156E-2</v>
      </c>
      <c r="L679" s="44">
        <f t="shared" si="240"/>
        <v>-4.8235939316336518E-2</v>
      </c>
      <c r="M679" s="44">
        <f t="shared" si="240"/>
        <v>-0.13254411901709784</v>
      </c>
      <c r="N679" s="44">
        <f t="shared" si="240"/>
        <v>-0.12244477719146207</v>
      </c>
      <c r="O679" s="44">
        <f t="shared" si="240"/>
        <v>-0.13737469780105671</v>
      </c>
      <c r="P679" s="44">
        <f t="shared" si="240"/>
        <v>-1.1954715937442351E-2</v>
      </c>
      <c r="Q679" s="44">
        <f t="shared" si="240"/>
        <v>-2.5375147352099114E-3</v>
      </c>
      <c r="T679" s="81">
        <f t="shared" si="233"/>
        <v>-3.7129775361282036E-2</v>
      </c>
      <c r="W679" s="81">
        <f t="shared" si="241"/>
        <v>-4.0876706512942285E-2</v>
      </c>
      <c r="AC679" s="81"/>
    </row>
    <row r="680" spans="1:29" s="43" customFormat="1">
      <c r="A680" s="41">
        <f t="shared" si="235"/>
        <v>2010</v>
      </c>
      <c r="B680" s="41"/>
      <c r="C680" s="44">
        <f t="shared" si="238"/>
        <v>-1.2428256224085388E-2</v>
      </c>
      <c r="D680" s="44">
        <f t="shared" si="238"/>
        <v>4.6495007795921417E-4</v>
      </c>
      <c r="E680" s="44">
        <f t="shared" si="238"/>
        <v>-1.186368753287026E-2</v>
      </c>
      <c r="G680" s="44">
        <f t="shared" si="239"/>
        <v>2.9398475443120908E-3</v>
      </c>
      <c r="H680" s="44">
        <f t="shared" si="239"/>
        <v>1.7461563894860532E-4</v>
      </c>
      <c r="I680" s="44">
        <f t="shared" si="239"/>
        <v>8.9666707169764326E-3</v>
      </c>
      <c r="K680" s="44">
        <f t="shared" si="240"/>
        <v>-9.5249458583137603E-3</v>
      </c>
      <c r="L680" s="44">
        <f t="shared" si="240"/>
        <v>6.3964690446272066E-4</v>
      </c>
      <c r="M680" s="44">
        <f t="shared" si="240"/>
        <v>-4.1332498108082261E-2</v>
      </c>
      <c r="N680" s="44">
        <f t="shared" si="240"/>
        <v>-8.6716731318368101E-2</v>
      </c>
      <c r="O680" s="44">
        <f t="shared" si="240"/>
        <v>-1.9249229101821919E-2</v>
      </c>
      <c r="P680" s="44">
        <f t="shared" si="240"/>
        <v>-1.2099360353493127E-2</v>
      </c>
      <c r="Q680" s="44">
        <f t="shared" si="240"/>
        <v>-3.0033945954901498E-3</v>
      </c>
      <c r="T680" s="81">
        <f t="shared" si="233"/>
        <v>-1.2408054090199849E-2</v>
      </c>
      <c r="W680" s="81">
        <f t="shared" si="241"/>
        <v>4.703148342832808E-4</v>
      </c>
      <c r="AC680" s="81"/>
    </row>
    <row r="681" spans="1:29" s="43" customFormat="1">
      <c r="A681" s="41">
        <f t="shared" si="235"/>
        <v>2011</v>
      </c>
      <c r="B681" s="41"/>
      <c r="C681" s="44">
        <f t="shared" si="238"/>
        <v>-1.0809925652747854E-2</v>
      </c>
      <c r="D681" s="44">
        <f t="shared" si="238"/>
        <v>-3.805006281165535E-3</v>
      </c>
      <c r="E681" s="44">
        <f t="shared" si="238"/>
        <v>-2.2121007566683781E-2</v>
      </c>
      <c r="G681" s="44">
        <f t="shared" si="239"/>
        <v>5.0407241196623875E-3</v>
      </c>
      <c r="H681" s="44">
        <f t="shared" si="239"/>
        <v>5.4823870439220102E-3</v>
      </c>
      <c r="I681" s="44">
        <f t="shared" si="239"/>
        <v>5.6424733372768543E-3</v>
      </c>
      <c r="J681" s="44"/>
      <c r="K681" s="44">
        <f t="shared" si="240"/>
        <v>-5.8236913860550965E-3</v>
      </c>
      <c r="L681" s="44">
        <f t="shared" si="240"/>
        <v>1.6565202456189088E-3</v>
      </c>
      <c r="M681" s="44">
        <f t="shared" si="240"/>
        <v>2.4793349583003499E-2</v>
      </c>
      <c r="N681" s="44">
        <f t="shared" si="240"/>
        <v>0.12080327817446701</v>
      </c>
      <c r="O681" s="44">
        <f t="shared" si="240"/>
        <v>-1.8709865111458224E-2</v>
      </c>
      <c r="P681" s="44">
        <f t="shared" si="240"/>
        <v>-1.2247547848356799E-2</v>
      </c>
      <c r="Q681" s="44">
        <f t="shared" si="240"/>
        <v>-1.6603351424795521E-2</v>
      </c>
      <c r="T681" s="81">
        <f t="shared" si="233"/>
        <v>-1.0833584110743311E-2</v>
      </c>
      <c r="W681" s="81">
        <f t="shared" si="241"/>
        <v>-3.8022287973895619E-3</v>
      </c>
      <c r="AC681" s="81"/>
    </row>
    <row r="682" spans="1:29" s="47" customFormat="1">
      <c r="A682" s="45">
        <f t="shared" si="235"/>
        <v>2012</v>
      </c>
      <c r="B682" s="45"/>
      <c r="C682" s="46">
        <f t="shared" si="238"/>
        <v>-1.3371338966421398E-2</v>
      </c>
      <c r="D682" s="46">
        <f t="shared" si="238"/>
        <v>-1.3846725609423016E-2</v>
      </c>
      <c r="E682" s="46">
        <f t="shared" si="238"/>
        <v>-8.0464716775839884E-3</v>
      </c>
      <c r="G682" s="46">
        <f t="shared" si="239"/>
        <v>8.0250295367740865E-3</v>
      </c>
      <c r="H682" s="46">
        <f t="shared" si="239"/>
        <v>7.9429496689666923E-3</v>
      </c>
      <c r="I682" s="46">
        <f t="shared" si="239"/>
        <v>1.1714732526521887E-2</v>
      </c>
      <c r="J682" s="46">
        <f t="shared" si="239"/>
        <v>-5.8838888126313549E-3</v>
      </c>
      <c r="K682" s="46">
        <f t="shared" si="240"/>
        <v>-5.453614819799002E-3</v>
      </c>
      <c r="L682" s="46">
        <f t="shared" si="240"/>
        <v>-6.0137597850521418E-3</v>
      </c>
      <c r="M682" s="46">
        <f t="shared" si="240"/>
        <v>-1.7159586931222437E-2</v>
      </c>
      <c r="N682" s="46">
        <f t="shared" si="240"/>
        <v>-4.9914938742356862E-2</v>
      </c>
      <c r="O682" s="46">
        <f t="shared" si="240"/>
        <v>-2.0764593938937814E-4</v>
      </c>
      <c r="P682" s="46">
        <f t="shared" si="240"/>
        <v>-1.2399410218297047E-2</v>
      </c>
      <c r="Q682" s="46">
        <f t="shared" si="240"/>
        <v>3.573998585452598E-3</v>
      </c>
      <c r="T682" s="79">
        <f t="shared" si="233"/>
        <v>-1.3386066321874002E-2</v>
      </c>
      <c r="W682" s="79">
        <f t="shared" si="241"/>
        <v>-1.3851299773771308E-2</v>
      </c>
      <c r="AC682" s="79"/>
    </row>
    <row r="683" spans="1:29" s="43" customFormat="1">
      <c r="A683" s="41">
        <f t="shared" si="235"/>
        <v>2013</v>
      </c>
      <c r="B683" s="41"/>
      <c r="C683" s="44">
        <f t="shared" si="238"/>
        <v>-3.0907407787569285E-2</v>
      </c>
      <c r="D683" s="44">
        <f t="shared" si="238"/>
        <v>-1.200393944313316E-2</v>
      </c>
      <c r="E683" s="44">
        <f t="shared" si="238"/>
        <v>-2.4945643013925101E-2</v>
      </c>
      <c r="G683" s="44">
        <f t="shared" si="239"/>
        <v>1.0667450455409844E-2</v>
      </c>
      <c r="H683" s="44">
        <f t="shared" si="239"/>
        <v>1.0252312070675451E-2</v>
      </c>
      <c r="I683" s="44">
        <f t="shared" si="239"/>
        <v>7.1472834752579484E-3</v>
      </c>
      <c r="J683" s="44">
        <f t="shared" si="239"/>
        <v>-1.3052072714977214E-2</v>
      </c>
      <c r="K683" s="44">
        <f t="shared" si="240"/>
        <v>-2.0569660573438453E-2</v>
      </c>
      <c r="L683" s="44">
        <f t="shared" si="240"/>
        <v>-1.874695505706292E-3</v>
      </c>
      <c r="M683" s="44">
        <f t="shared" si="240"/>
        <v>-4.0818871181953487E-3</v>
      </c>
      <c r="N683" s="44">
        <f t="shared" si="240"/>
        <v>1.5560672468790226E-2</v>
      </c>
      <c r="O683" s="44">
        <f t="shared" si="240"/>
        <v>-1.3742127229520396E-2</v>
      </c>
      <c r="P683" s="44">
        <f t="shared" si="240"/>
        <v>-1.2552473316614687E-2</v>
      </c>
      <c r="Q683" s="44">
        <f t="shared" si="240"/>
        <v>-1.7976653120760133E-2</v>
      </c>
      <c r="T683" s="81">
        <f t="shared" si="233"/>
        <v>-3.0912735121800816E-2</v>
      </c>
      <c r="W683" s="81">
        <f t="shared" si="241"/>
        <v>-1.2005122936399548E-2</v>
      </c>
      <c r="AC683" s="81"/>
    </row>
    <row r="684" spans="1:29" s="43" customFormat="1">
      <c r="A684" s="41">
        <f t="shared" si="235"/>
        <v>2014</v>
      </c>
      <c r="B684" s="41"/>
      <c r="C684" s="44">
        <f t="shared" si="238"/>
        <v>-7.5569826155214015E-3</v>
      </c>
      <c r="D684" s="44">
        <f t="shared" si="238"/>
        <v>-9.9594777231383214E-3</v>
      </c>
      <c r="E684" s="44">
        <f t="shared" si="238"/>
        <v>-1.392419364555797E-2</v>
      </c>
      <c r="G684" s="44">
        <f t="shared" si="239"/>
        <v>1.1831274804738001E-2</v>
      </c>
      <c r="H684" s="44">
        <f t="shared" si="239"/>
        <v>1.1635497752508606E-2</v>
      </c>
      <c r="I684" s="44">
        <f t="shared" si="239"/>
        <v>9.557717900412932E-3</v>
      </c>
      <c r="J684" s="44">
        <f t="shared" si="239"/>
        <v>1.2910752314096996E-3</v>
      </c>
      <c r="K684" s="44">
        <f t="shared" si="240"/>
        <v>4.1848834511979405E-3</v>
      </c>
      <c r="L684" s="44">
        <f t="shared" si="240"/>
        <v>1.5601365487063479E-3</v>
      </c>
      <c r="M684" s="44">
        <f t="shared" si="240"/>
        <v>-1.0797650356651367E-2</v>
      </c>
      <c r="N684" s="44">
        <f t="shared" si="240"/>
        <v>1.3002537650863122E-2</v>
      </c>
      <c r="O684" s="44">
        <f t="shared" si="240"/>
        <v>-2.2850385724067945E-2</v>
      </c>
      <c r="P684" s="44">
        <f t="shared" si="240"/>
        <v>-1.2717332416056881E-2</v>
      </c>
      <c r="Q684" s="44">
        <f t="shared" si="240"/>
        <v>-4.4995592600001189E-3</v>
      </c>
      <c r="T684" s="81">
        <f t="shared" si="233"/>
        <v>-7.5570758094025692E-3</v>
      </c>
      <c r="W684" s="81">
        <f t="shared" si="241"/>
        <v>-9.9572649572650107E-3</v>
      </c>
      <c r="AC684" s="81"/>
    </row>
    <row r="685" spans="1:29" s="43" customFormat="1">
      <c r="A685" s="41">
        <f t="shared" si="235"/>
        <v>2015</v>
      </c>
      <c r="B685" s="227"/>
      <c r="C685" s="44">
        <f t="shared" si="238"/>
        <v>1.3952500205700602E-3</v>
      </c>
      <c r="D685" s="44">
        <f t="shared" si="238"/>
        <v>1.8860405672243008E-3</v>
      </c>
      <c r="E685" s="44">
        <f t="shared" si="238"/>
        <v>-1.9268656053827993E-4</v>
      </c>
      <c r="G685" s="44">
        <f t="shared" si="239"/>
        <v>1.5785742191727792E-2</v>
      </c>
      <c r="H685" s="44">
        <f t="shared" si="239"/>
        <v>1.5093697918588722E-2</v>
      </c>
      <c r="I685" s="44">
        <f t="shared" si="239"/>
        <v>7.5395466684928802E-3</v>
      </c>
      <c r="J685" s="44">
        <f t="shared" si="239"/>
        <v>1.5793603509153709E-2</v>
      </c>
      <c r="K685" s="44">
        <f t="shared" si="240"/>
        <v>1.7203017269415311E-2</v>
      </c>
      <c r="L685" s="44">
        <f t="shared" si="240"/>
        <v>1.7008205812397037E-2</v>
      </c>
      <c r="M685" s="44">
        <f t="shared" si="240"/>
        <v>1.154717012319928E-2</v>
      </c>
      <c r="N685" s="44">
        <f t="shared" si="240"/>
        <v>5.6787626962142124E-2</v>
      </c>
      <c r="O685" s="44">
        <f t="shared" si="240"/>
        <v>-1.2203818062038518E-2</v>
      </c>
      <c r="P685" s="44">
        <f t="shared" si="240"/>
        <v>-1.2878466381226916E-2</v>
      </c>
      <c r="Q685" s="44">
        <f t="shared" si="240"/>
        <v>7.3454073386389762E-3</v>
      </c>
      <c r="T685" s="81">
        <f t="shared" si="233"/>
        <v>1.4427701186277009E-3</v>
      </c>
      <c r="W685" s="81">
        <f t="shared" si="241"/>
        <v>1.8848649659717331E-3</v>
      </c>
      <c r="AC685" s="81"/>
    </row>
    <row r="686" spans="1:29" s="43" customFormat="1">
      <c r="A686" s="41">
        <f t="shared" si="235"/>
        <v>2016</v>
      </c>
      <c r="B686" s="60"/>
      <c r="C686" s="44">
        <f t="shared" si="238"/>
        <v>-7.5999474226384756E-4</v>
      </c>
      <c r="D686" s="44">
        <f t="shared" si="238"/>
        <v>1.9478658525076131E-3</v>
      </c>
      <c r="E686" s="44">
        <f t="shared" si="238"/>
        <v>3.7282575468888801E-3</v>
      </c>
      <c r="F686" s="44"/>
      <c r="G686" s="44">
        <f t="shared" si="239"/>
        <v>1.5585447970136945E-2</v>
      </c>
      <c r="H686" s="44">
        <f t="shared" si="239"/>
        <v>1.5075599066783685E-2</v>
      </c>
      <c r="I686" s="44">
        <f t="shared" si="239"/>
        <v>6.5927642712957368E-3</v>
      </c>
      <c r="J686" s="44">
        <f t="shared" si="239"/>
        <v>1.38598708069535E-2</v>
      </c>
      <c r="K686" s="44">
        <f t="shared" si="240"/>
        <v>1.4813608369359965E-2</v>
      </c>
      <c r="L686" s="44">
        <f t="shared" si="240"/>
        <v>1.7052830163919452E-2</v>
      </c>
      <c r="M686" s="44">
        <f t="shared" si="240"/>
        <v>-1.0055920344531621E-5</v>
      </c>
      <c r="N686" s="44">
        <f t="shared" si="240"/>
        <v>-3.0589750467671095E-3</v>
      </c>
      <c r="O686" s="44">
        <f t="shared" si="240"/>
        <v>1.7024062376085336E-3</v>
      </c>
      <c r="P686" s="44">
        <f t="shared" si="240"/>
        <v>-1.3046485100993488E-2</v>
      </c>
      <c r="Q686" s="44">
        <f t="shared" si="240"/>
        <v>1.0345601341333888E-2</v>
      </c>
      <c r="T686" s="81">
        <f t="shared" si="233"/>
        <v>-8.0038418440853132E-4</v>
      </c>
      <c r="W686" s="81">
        <f t="shared" si="241"/>
        <v>1.953125E-3</v>
      </c>
      <c r="AC686" s="81"/>
    </row>
    <row r="687" spans="1:29" s="43" customFormat="1">
      <c r="A687" s="41">
        <f t="shared" si="235"/>
        <v>2017</v>
      </c>
      <c r="B687" s="61"/>
      <c r="C687" s="44">
        <f t="shared" si="238"/>
        <v>1.8893373495714183E-3</v>
      </c>
      <c r="D687" s="44">
        <f t="shared" si="238"/>
        <v>1.3615160402269399E-3</v>
      </c>
      <c r="E687" s="44">
        <f t="shared" si="238"/>
        <v>6.9324326324227137E-4</v>
      </c>
      <c r="G687" s="44">
        <f t="shared" si="239"/>
        <v>1.5429353309117877E-2</v>
      </c>
      <c r="H687" s="44">
        <f t="shared" si="239"/>
        <v>1.4894290465524707E-2</v>
      </c>
      <c r="I687" s="44">
        <f t="shared" si="239"/>
        <v>5.7697112105927761E-3</v>
      </c>
      <c r="J687" s="44">
        <f t="shared" si="239"/>
        <v>1.3900753941138211E-2</v>
      </c>
      <c r="K687" s="44">
        <f t="shared" si="240"/>
        <v>1.7347841912175754E-2</v>
      </c>
      <c r="L687" s="44">
        <f t="shared" si="240"/>
        <v>1.6276085321128342E-2</v>
      </c>
      <c r="M687" s="44">
        <f t="shared" si="240"/>
        <v>-8.3292140307896778E-3</v>
      </c>
      <c r="N687" s="44">
        <f t="shared" si="240"/>
        <v>4.382120946538226E-3</v>
      </c>
      <c r="O687" s="44">
        <f t="shared" si="240"/>
        <v>-1.5434752468311164E-2</v>
      </c>
      <c r="P687" s="44">
        <f t="shared" si="240"/>
        <v>-1.3218945881486754E-2</v>
      </c>
      <c r="Q687" s="44">
        <f t="shared" si="240"/>
        <v>6.4669542872626273E-3</v>
      </c>
      <c r="T687" s="81">
        <f t="shared" si="233"/>
        <v>1.922460749759658E-3</v>
      </c>
      <c r="W687" s="81">
        <f t="shared" si="241"/>
        <v>1.3616557734204005E-3</v>
      </c>
      <c r="AC687" s="81"/>
    </row>
    <row r="688" spans="1:29" s="43" customFormat="1">
      <c r="A688" s="41">
        <f t="shared" si="235"/>
        <v>2018</v>
      </c>
      <c r="B688" s="60"/>
      <c r="C688" s="44">
        <f t="shared" si="238"/>
        <v>4.4562264616141434E-3</v>
      </c>
      <c r="D688" s="44">
        <f t="shared" si="238"/>
        <v>-6.0441427419186677E-3</v>
      </c>
      <c r="E688" s="44">
        <f t="shared" si="238"/>
        <v>1.8180263333666957E-3</v>
      </c>
      <c r="F688" s="44"/>
      <c r="G688" s="44">
        <f t="shared" si="239"/>
        <v>1.4582236246959646E-2</v>
      </c>
      <c r="H688" s="44">
        <f t="shared" si="239"/>
        <v>1.4071987498348815E-2</v>
      </c>
      <c r="I688" s="44">
        <f t="shared" si="239"/>
        <v>5.061914464386863E-3</v>
      </c>
      <c r="J688" s="44">
        <f t="shared" si="239"/>
        <v>1.529176018983569E-2</v>
      </c>
      <c r="K688" s="44">
        <f t="shared" si="240"/>
        <v>1.9103444455607299E-2</v>
      </c>
      <c r="L688" s="44">
        <f t="shared" si="240"/>
        <v>7.9427916553276301E-3</v>
      </c>
      <c r="M688" s="44">
        <f t="shared" si="240"/>
        <v>2.8756193617325954E-2</v>
      </c>
      <c r="N688" s="44">
        <f t="shared" si="240"/>
        <v>0.11343804537521818</v>
      </c>
      <c r="O688" s="44">
        <f t="shared" si="240"/>
        <v>-1.9533077105273078E-2</v>
      </c>
      <c r="P688" s="44">
        <f t="shared" si="240"/>
        <v>-1.3396027240608177E-2</v>
      </c>
      <c r="Q688" s="44">
        <f t="shared" si="240"/>
        <v>6.8891434915470118E-3</v>
      </c>
      <c r="T688" s="81">
        <f t="shared" si="233"/>
        <v>4.3971858010873888E-3</v>
      </c>
      <c r="W688" s="81">
        <f t="shared" si="241"/>
        <v>-6.054707069550358E-3</v>
      </c>
      <c r="AC688" s="81"/>
    </row>
    <row r="689" spans="1:29">
      <c r="A689" s="2">
        <f t="shared" si="235"/>
        <v>2019</v>
      </c>
      <c r="B689" s="41"/>
      <c r="C689" s="23">
        <f t="shared" si="238"/>
        <v>-4.744016949225327E-3</v>
      </c>
      <c r="D689" s="23">
        <f t="shared" si="238"/>
        <v>3.9904021734273876E-3</v>
      </c>
      <c r="E689" s="23">
        <f t="shared" si="238"/>
        <v>1.315781458818277E-3</v>
      </c>
      <c r="F689" s="43"/>
      <c r="G689" s="23">
        <f t="shared" si="239"/>
        <v>1.3563681954422258E-2</v>
      </c>
      <c r="H689" s="23">
        <f t="shared" si="239"/>
        <v>1.2989816187258807E-2</v>
      </c>
      <c r="I689" s="23">
        <f t="shared" si="239"/>
        <v>4.4385960810771063E-3</v>
      </c>
      <c r="J689" s="23">
        <f t="shared" si="239"/>
        <v>1.7035066573310553E-2</v>
      </c>
      <c r="K689" s="23">
        <f t="shared" si="240"/>
        <v>8.7553186681110784E-3</v>
      </c>
      <c r="L689" s="23">
        <f t="shared" si="240"/>
        <v>1.7032052951432064E-2</v>
      </c>
      <c r="M689" s="23">
        <f t="shared" si="240"/>
        <v>7.943844483126461E-2</v>
      </c>
      <c r="N689" s="23">
        <f t="shared" si="240"/>
        <v>0.23510971786833856</v>
      </c>
      <c r="O689" s="23">
        <f t="shared" si="240"/>
        <v>-2.13711541692021E-2</v>
      </c>
      <c r="P689" s="23">
        <f t="shared" si="240"/>
        <v>-1.3577917391861205E-2</v>
      </c>
      <c r="Q689" s="23">
        <f t="shared" si="240"/>
        <v>5.7602177623221618E-3</v>
      </c>
      <c r="R689" s="43"/>
      <c r="S689" s="43"/>
      <c r="T689" s="52">
        <f t="shared" si="233"/>
        <v>-4.6963304943087314E-3</v>
      </c>
      <c r="U689" s="43"/>
      <c r="W689" s="52">
        <f t="shared" si="241"/>
        <v>4.0034562211981317E-3</v>
      </c>
      <c r="AC689" s="52"/>
    </row>
    <row r="690" spans="1:29">
      <c r="A690" s="2">
        <f t="shared" si="235"/>
        <v>2020</v>
      </c>
      <c r="B690" s="60"/>
      <c r="C690" s="23">
        <f t="shared" si="238"/>
        <v>4.7461259338248407E-3</v>
      </c>
      <c r="D690" s="23">
        <f t="shared" si="238"/>
        <v>7.8355392064293206E-3</v>
      </c>
      <c r="E690" s="23">
        <f t="shared" si="238"/>
        <v>1.6463270634083926E-3</v>
      </c>
      <c r="F690" s="44"/>
      <c r="G690" s="23">
        <f t="shared" si="239"/>
        <v>1.31148775118064E-2</v>
      </c>
      <c r="H690" s="23">
        <f t="shared" si="239"/>
        <v>1.2486218366072555E-2</v>
      </c>
      <c r="I690" s="23">
        <f t="shared" si="239"/>
        <v>3.8969502706585057E-3</v>
      </c>
      <c r="J690" s="23">
        <f t="shared" si="239"/>
        <v>1.9081285815773841E-2</v>
      </c>
      <c r="K690" s="23">
        <f t="shared" si="240"/>
        <v>1.7923248305909079E-2</v>
      </c>
      <c r="L690" s="23">
        <f t="shared" si="240"/>
        <v>2.0419593826049409E-2</v>
      </c>
      <c r="M690" s="23">
        <f t="shared" si="240"/>
        <v>3.3686870113685874E-2</v>
      </c>
      <c r="N690" s="23">
        <f t="shared" si="240"/>
        <v>9.5178934010152316E-2</v>
      </c>
      <c r="O690" s="23">
        <f t="shared" si="240"/>
        <v>-1.6570528594313183E-2</v>
      </c>
      <c r="P690" s="23">
        <f t="shared" si="240"/>
        <v>-1.3764814911644052E-2</v>
      </c>
      <c r="Q690" s="23">
        <f t="shared" si="240"/>
        <v>5.5496929887621782E-3</v>
      </c>
      <c r="R690" s="43"/>
      <c r="S690" s="43"/>
      <c r="T690" s="52">
        <f t="shared" si="233"/>
        <v>4.7184900831733767E-3</v>
      </c>
      <c r="U690" s="43"/>
      <c r="W690" s="52">
        <f t="shared" si="241"/>
        <v>7.8315499584038495E-3</v>
      </c>
      <c r="AC690" s="52"/>
    </row>
    <row r="691" spans="1:29">
      <c r="A691" s="2">
        <f t="shared" si="235"/>
        <v>2021</v>
      </c>
      <c r="B691" s="60"/>
      <c r="C691" s="23">
        <f t="shared" si="238"/>
        <v>-8.2387901810410114E-4</v>
      </c>
      <c r="D691" s="23">
        <f t="shared" si="238"/>
        <v>5.0611105518265642E-3</v>
      </c>
      <c r="E691" s="23">
        <f t="shared" si="238"/>
        <v>1.6785161944583571E-3</v>
      </c>
      <c r="F691" s="44"/>
      <c r="G691" s="23">
        <f t="shared" si="239"/>
        <v>1.2513430560649796E-2</v>
      </c>
      <c r="H691" s="23">
        <f t="shared" si="239"/>
        <v>1.1863649868502524E-2</v>
      </c>
      <c r="I691" s="23">
        <f t="shared" si="239"/>
        <v>3.4181240063593243E-3</v>
      </c>
      <c r="J691" s="23">
        <f t="shared" si="239"/>
        <v>1.0535823848236703E-2</v>
      </c>
      <c r="K691" s="23">
        <f t="shared" si="240"/>
        <v>1.1679241989662303E-2</v>
      </c>
      <c r="L691" s="23">
        <f t="shared" si="240"/>
        <v>1.6984803663862014E-2</v>
      </c>
      <c r="M691" s="23">
        <f t="shared" si="240"/>
        <v>-1.364306947530225E-2</v>
      </c>
      <c r="N691" s="23">
        <f t="shared" si="240"/>
        <v>-5.7937360442572583E-7</v>
      </c>
      <c r="O691" s="23">
        <f t="shared" si="240"/>
        <v>-2.6060062752129132E-2</v>
      </c>
      <c r="P691" s="23">
        <f t="shared" si="240"/>
        <v>-1.3956929462429879E-2</v>
      </c>
      <c r="Q691" s="23">
        <f t="shared" si="240"/>
        <v>5.1023775773169078E-3</v>
      </c>
      <c r="R691" s="43"/>
      <c r="S691" s="43"/>
      <c r="T691" s="52">
        <f t="shared" si="233"/>
        <v>-7.9598821937432174E-4</v>
      </c>
      <c r="U691" s="43"/>
      <c r="W691" s="52">
        <f t="shared" si="241"/>
        <v>5.0523739041330451E-3</v>
      </c>
      <c r="AC691" s="52"/>
    </row>
    <row r="692" spans="1:29">
      <c r="A692" s="2">
        <f t="shared" si="235"/>
        <v>2022</v>
      </c>
      <c r="B692" s="60"/>
      <c r="C692" s="23">
        <f t="shared" si="238"/>
        <v>-2.2027205023265051E-3</v>
      </c>
      <c r="D692" s="23">
        <f t="shared" si="238"/>
        <v>7.7285471437682496E-3</v>
      </c>
      <c r="E692" s="23">
        <f t="shared" si="238"/>
        <v>1.5525060124959023E-3</v>
      </c>
      <c r="F692" s="44"/>
      <c r="G692" s="23">
        <f t="shared" si="239"/>
        <v>1.2032765986913496E-2</v>
      </c>
      <c r="H692" s="23">
        <f t="shared" si="239"/>
        <v>1.1357071231365978E-2</v>
      </c>
      <c r="I692" s="23">
        <f t="shared" si="239"/>
        <v>3.0136787345849125E-3</v>
      </c>
      <c r="J692" s="23">
        <f t="shared" si="239"/>
        <v>1.0466899162938859E-2</v>
      </c>
      <c r="K692" s="23">
        <f t="shared" si="240"/>
        <v>9.8035406642480449E-3</v>
      </c>
      <c r="L692" s="23">
        <f t="shared" si="240"/>
        <v>1.917339203556101E-2</v>
      </c>
      <c r="M692" s="23">
        <f t="shared" si="240"/>
        <v>-1.1770445113425065E-2</v>
      </c>
      <c r="N692" s="23">
        <f t="shared" si="240"/>
        <v>0</v>
      </c>
      <c r="O692" s="23">
        <f t="shared" si="240"/>
        <v>-2.2770206358548317E-2</v>
      </c>
      <c r="P692" s="23">
        <f t="shared" si="240"/>
        <v>-1.4154482577337979E-2</v>
      </c>
      <c r="Q692" s="23">
        <f t="shared" si="240"/>
        <v>4.5708635014358734E-3</v>
      </c>
      <c r="R692" s="43"/>
      <c r="S692" s="43"/>
      <c r="T692" s="52">
        <f t="shared" si="233"/>
        <v>-2.2305424998008139E-3</v>
      </c>
      <c r="U692" s="43"/>
      <c r="W692" s="52">
        <f t="shared" si="241"/>
        <v>7.7316302977952223E-3</v>
      </c>
      <c r="AC692" s="52"/>
    </row>
    <row r="693" spans="1:29">
      <c r="A693" s="2">
        <f t="shared" si="235"/>
        <v>2023</v>
      </c>
      <c r="B693" s="60"/>
      <c r="C693" s="23">
        <f t="shared" si="238"/>
        <v>5.7484142836374819E-3</v>
      </c>
      <c r="D693" s="23">
        <f t="shared" si="238"/>
        <v>6.8455879873343672E-3</v>
      </c>
      <c r="E693" s="23">
        <f t="shared" si="238"/>
        <v>1.0580613250505966E-3</v>
      </c>
      <c r="F693" s="44"/>
      <c r="G693" s="23">
        <f t="shared" si="239"/>
        <v>1.1198478745973572E-2</v>
      </c>
      <c r="H693" s="23">
        <f t="shared" si="239"/>
        <v>1.0491175736602187E-2</v>
      </c>
      <c r="I693" s="23">
        <f t="shared" si="239"/>
        <v>2.6393299656097824E-3</v>
      </c>
      <c r="J693" s="23">
        <f t="shared" si="239"/>
        <v>1.3534932731431804E-2</v>
      </c>
      <c r="K693" s="23">
        <f t="shared" si="240"/>
        <v>1.7011266524789459E-2</v>
      </c>
      <c r="L693" s="23">
        <f t="shared" si="240"/>
        <v>1.7408581990531857E-2</v>
      </c>
      <c r="M693" s="23">
        <f t="shared" si="240"/>
        <v>-1.2302892454197689E-2</v>
      </c>
      <c r="N693" s="23">
        <f t="shared" si="240"/>
        <v>0</v>
      </c>
      <c r="O693" s="23">
        <f t="shared" si="240"/>
        <v>-2.4068135428694237E-2</v>
      </c>
      <c r="P693" s="23">
        <f t="shared" si="240"/>
        <v>-1.4357708512326539E-2</v>
      </c>
      <c r="Q693" s="23">
        <f t="shared" si="240"/>
        <v>3.7001838636212536E-3</v>
      </c>
      <c r="R693" s="43"/>
      <c r="S693" s="43"/>
      <c r="T693" s="52">
        <f t="shared" si="233"/>
        <v>5.7485029940120835E-3</v>
      </c>
      <c r="U693" s="43"/>
      <c r="W693" s="52">
        <f t="shared" si="241"/>
        <v>6.843251598398048E-3</v>
      </c>
      <c r="AC693" s="52"/>
    </row>
    <row r="694" spans="1:29">
      <c r="A694" s="2">
        <f t="shared" si="235"/>
        <v>2024</v>
      </c>
      <c r="B694" s="60"/>
      <c r="C694" s="23">
        <f t="shared" ref="C694:E702" si="242">C647/C646-1</f>
        <v>1.9642481304156245E-3</v>
      </c>
      <c r="D694" s="23">
        <f t="shared" si="242"/>
        <v>9.3524124868167302E-3</v>
      </c>
      <c r="E694" s="23">
        <f t="shared" si="242"/>
        <v>1.22973860584219E-3</v>
      </c>
      <c r="F694" s="44"/>
      <c r="G694" s="23">
        <f t="shared" ref="G694:J702" si="243">G647/G646-1</f>
        <v>1.0749721855992211E-2</v>
      </c>
      <c r="H694" s="23">
        <f t="shared" si="243"/>
        <v>9.9849826216078519E-3</v>
      </c>
      <c r="I694" s="23">
        <f t="shared" si="243"/>
        <v>2.3205663888770101E-3</v>
      </c>
      <c r="J694" s="23">
        <f t="shared" si="243"/>
        <v>1.2255939718621267E-2</v>
      </c>
      <c r="K694" s="23">
        <f t="shared" ref="K694:Q702" si="244">K647/K646-1</f>
        <v>1.2735085107466126E-2</v>
      </c>
      <c r="L694" s="23">
        <f t="shared" si="244"/>
        <v>1.9430778784575553E-2</v>
      </c>
      <c r="M694" s="23">
        <f t="shared" si="244"/>
        <v>-9.9783881400581365E-3</v>
      </c>
      <c r="N694" s="23">
        <f t="shared" si="244"/>
        <v>0</v>
      </c>
      <c r="O694" s="23">
        <f t="shared" si="244"/>
        <v>-1.975603995830677E-2</v>
      </c>
      <c r="P694" s="23">
        <f t="shared" si="244"/>
        <v>-1.456685517284062E-2</v>
      </c>
      <c r="Q694" s="23">
        <f t="shared" si="244"/>
        <v>3.5531586847949992E-3</v>
      </c>
      <c r="R694" s="43"/>
      <c r="S694" s="43"/>
      <c r="T694" s="52">
        <f t="shared" si="233"/>
        <v>1.9845995078193734E-3</v>
      </c>
      <c r="U694" s="43"/>
      <c r="W694" s="52">
        <f t="shared" ref="W694:W695" si="245">W647/W646-1</f>
        <v>9.3647071958913308E-3</v>
      </c>
      <c r="AC694" s="52"/>
    </row>
    <row r="695" spans="1:29">
      <c r="A695" s="2">
        <f t="shared" si="235"/>
        <v>2025</v>
      </c>
      <c r="B695" s="60"/>
      <c r="C695" s="23">
        <f t="shared" si="242"/>
        <v>-1.8237474413305144E-3</v>
      </c>
      <c r="D695" s="23">
        <f t="shared" si="242"/>
        <v>6.2417300470447579E-3</v>
      </c>
      <c r="E695" s="23">
        <f t="shared" si="242"/>
        <v>1.2666621206114392E-3</v>
      </c>
      <c r="F695" s="44"/>
      <c r="G695" s="23">
        <f t="shared" si="243"/>
        <v>1.0171435549932273E-2</v>
      </c>
      <c r="H695" s="23">
        <f t="shared" si="243"/>
        <v>9.3862479899311513E-3</v>
      </c>
      <c r="I695" s="23">
        <f t="shared" si="243"/>
        <v>2.0368466208648961E-3</v>
      </c>
      <c r="J695" s="23">
        <f t="shared" si="243"/>
        <v>8.4447156314710892E-3</v>
      </c>
      <c r="K695" s="23">
        <f t="shared" si="244"/>
        <v>8.3291379790428888E-3</v>
      </c>
      <c r="L695" s="23">
        <f t="shared" si="244"/>
        <v>1.5686564463083474E-2</v>
      </c>
      <c r="M695" s="23">
        <f t="shared" si="244"/>
        <v>-1.4555247321033971E-2</v>
      </c>
      <c r="N695" s="23">
        <f t="shared" si="244"/>
        <v>-5.7937394015716848E-7</v>
      </c>
      <c r="O695" s="23">
        <f t="shared" si="244"/>
        <v>-2.9104554112995396E-2</v>
      </c>
      <c r="P695" s="23">
        <f t="shared" si="244"/>
        <v>-1.4782185122660385E-2</v>
      </c>
      <c r="Q695" s="23">
        <f t="shared" si="244"/>
        <v>3.3060887379365855E-3</v>
      </c>
      <c r="R695" s="43"/>
      <c r="S695" s="43"/>
      <c r="T695" s="52">
        <f t="shared" si="233"/>
        <v>-1.8222151798447106E-3</v>
      </c>
      <c r="U695" s="43"/>
      <c r="W695" s="52">
        <f t="shared" si="245"/>
        <v>6.2359138863155028E-3</v>
      </c>
      <c r="AC695" s="52"/>
    </row>
    <row r="696" spans="1:29">
      <c r="A696" s="2">
        <f t="shared" si="235"/>
        <v>2026</v>
      </c>
      <c r="B696" s="60"/>
      <c r="C696" s="23">
        <f t="shared" si="242"/>
        <v>4.6702352226326571E-3</v>
      </c>
      <c r="D696" s="23">
        <f t="shared" si="242"/>
        <v>9.6200928633576321E-3</v>
      </c>
      <c r="E696" s="23">
        <f t="shared" si="242"/>
        <v>1.9094939972221781E-3</v>
      </c>
      <c r="F696" s="44"/>
      <c r="G696" s="23">
        <f t="shared" si="243"/>
        <v>9.5979799461045623E-3</v>
      </c>
      <c r="H696" s="23">
        <f t="shared" si="243"/>
        <v>8.7609729620647947E-3</v>
      </c>
      <c r="I696" s="23">
        <f t="shared" si="243"/>
        <v>1.8006771330343341E-3</v>
      </c>
      <c r="J696" s="23">
        <f t="shared" si="243"/>
        <v>1.2705841735522583E-2</v>
      </c>
      <c r="K696" s="23">
        <f t="shared" si="244"/>
        <v>1.4313039992747578E-2</v>
      </c>
      <c r="L696" s="23">
        <f t="shared" si="244"/>
        <v>1.8465347198890703E-2</v>
      </c>
      <c r="M696" s="23">
        <f t="shared" si="244"/>
        <v>-1.2233480994502721E-2</v>
      </c>
      <c r="N696" s="23">
        <f t="shared" si="244"/>
        <v>0</v>
      </c>
      <c r="O696" s="23">
        <f t="shared" si="244"/>
        <v>-2.4829036783934999E-2</v>
      </c>
      <c r="P696" s="23">
        <f t="shared" si="244"/>
        <v>-1.5003976683572007E-2</v>
      </c>
      <c r="Q696" s="23">
        <f t="shared" si="244"/>
        <v>3.713609512432825E-3</v>
      </c>
      <c r="R696" s="43"/>
      <c r="S696" s="43"/>
      <c r="T696" s="52"/>
      <c r="U696" s="43"/>
      <c r="W696" s="52"/>
      <c r="AC696" s="52"/>
    </row>
    <row r="697" spans="1:29">
      <c r="A697" s="2">
        <f t="shared" si="235"/>
        <v>2027</v>
      </c>
      <c r="B697" s="60"/>
      <c r="C697" s="23">
        <f t="shared" si="242"/>
        <v>-3.3273830268855109E-3</v>
      </c>
      <c r="D697" s="23">
        <f t="shared" si="242"/>
        <v>1.0273323447858695E-2</v>
      </c>
      <c r="E697" s="23">
        <f t="shared" si="242"/>
        <v>2.661492620757544E-3</v>
      </c>
      <c r="F697" s="44"/>
      <c r="G697" s="23">
        <f t="shared" si="243"/>
        <v>9.2784153207159381E-3</v>
      </c>
      <c r="H697" s="23">
        <f t="shared" si="243"/>
        <v>8.3934342545934904E-3</v>
      </c>
      <c r="I697" s="23">
        <f t="shared" si="243"/>
        <v>1.5756148323096131E-3</v>
      </c>
      <c r="J697" s="23">
        <f t="shared" si="243"/>
        <v>8.6106002737582621E-3</v>
      </c>
      <c r="K697" s="23">
        <f t="shared" si="244"/>
        <v>5.9201594521758327E-3</v>
      </c>
      <c r="L697" s="23">
        <f t="shared" si="244"/>
        <v>1.8752986167387853E-2</v>
      </c>
      <c r="M697" s="23">
        <f t="shared" si="244"/>
        <v>-1.207910946360069E-2</v>
      </c>
      <c r="N697" s="23">
        <f t="shared" si="244"/>
        <v>0</v>
      </c>
      <c r="O697" s="23">
        <f t="shared" si="244"/>
        <v>-2.483237610880118E-2</v>
      </c>
      <c r="P697" s="23">
        <f t="shared" si="244"/>
        <v>-1.5232525135538633E-2</v>
      </c>
      <c r="Q697" s="23">
        <f t="shared" si="244"/>
        <v>4.2413009403163837E-3</v>
      </c>
      <c r="R697" s="43"/>
      <c r="S697" s="43"/>
      <c r="T697" s="52"/>
      <c r="U697" s="43"/>
      <c r="W697" s="52"/>
      <c r="AC697" s="52"/>
    </row>
    <row r="698" spans="1:29">
      <c r="A698" s="2">
        <f t="shared" si="235"/>
        <v>2028</v>
      </c>
      <c r="B698" s="60"/>
      <c r="C698" s="23">
        <f t="shared" si="242"/>
        <v>-9.3127834417972011E-4</v>
      </c>
      <c r="D698" s="23">
        <f t="shared" si="242"/>
        <v>1.3437831605588313E-2</v>
      </c>
      <c r="E698" s="23">
        <f t="shared" si="242"/>
        <v>3.2733455154203561E-3</v>
      </c>
      <c r="F698" s="44"/>
      <c r="G698" s="23">
        <f t="shared" si="243"/>
        <v>9.009207150886267E-3</v>
      </c>
      <c r="H698" s="23">
        <f t="shared" si="243"/>
        <v>8.0944033520029546E-3</v>
      </c>
      <c r="I698" s="23">
        <f t="shared" si="243"/>
        <v>1.3940005862620453E-3</v>
      </c>
      <c r="J698" s="23">
        <f t="shared" si="243"/>
        <v>1.1005329550856757E-2</v>
      </c>
      <c r="K698" s="23">
        <f t="shared" si="244"/>
        <v>8.0695387271887409E-3</v>
      </c>
      <c r="L698" s="23">
        <f t="shared" si="244"/>
        <v>2.1641006186783329E-2</v>
      </c>
      <c r="M698" s="23">
        <f t="shared" si="244"/>
        <v>-9.1380973120018805E-3</v>
      </c>
      <c r="N698" s="23">
        <f t="shared" si="244"/>
        <v>0</v>
      </c>
      <c r="O698" s="23">
        <f t="shared" si="244"/>
        <v>-1.9031895047316283E-2</v>
      </c>
      <c r="P698" s="23">
        <f t="shared" si="244"/>
        <v>-1.5468144028247588E-2</v>
      </c>
      <c r="Q698" s="23">
        <f t="shared" si="244"/>
        <v>4.6719091472497976E-3</v>
      </c>
      <c r="R698" s="43"/>
      <c r="S698" s="43"/>
      <c r="T698" s="52"/>
      <c r="U698" s="43"/>
      <c r="W698" s="52"/>
      <c r="AC698" s="52"/>
    </row>
    <row r="699" spans="1:29">
      <c r="A699" s="2">
        <f t="shared" si="235"/>
        <v>2029</v>
      </c>
      <c r="B699" s="60"/>
      <c r="C699" s="23">
        <f t="shared" si="242"/>
        <v>-1.829873623695466E-3</v>
      </c>
      <c r="D699" s="23">
        <f t="shared" si="242"/>
        <v>8.1700885912736609E-3</v>
      </c>
      <c r="E699" s="23">
        <f t="shared" si="242"/>
        <v>4.0294674214169657E-3</v>
      </c>
      <c r="F699" s="44"/>
      <c r="G699" s="23">
        <f t="shared" si="243"/>
        <v>8.706889820991881E-3</v>
      </c>
      <c r="H699" s="23">
        <f t="shared" si="243"/>
        <v>7.769425472213598E-3</v>
      </c>
      <c r="I699" s="23">
        <f t="shared" si="243"/>
        <v>1.2261837389171415E-3</v>
      </c>
      <c r="J699" s="23">
        <f t="shared" si="243"/>
        <v>8.2562712252054471E-3</v>
      </c>
      <c r="K699" s="23">
        <f t="shared" si="244"/>
        <v>6.8610836892686322E-3</v>
      </c>
      <c r="L699" s="23">
        <f t="shared" si="244"/>
        <v>1.6002990957898255E-2</v>
      </c>
      <c r="M699" s="23">
        <f t="shared" si="244"/>
        <v>-1.3838421849666216E-2</v>
      </c>
      <c r="N699" s="23">
        <f t="shared" si="244"/>
        <v>0</v>
      </c>
      <c r="O699" s="23">
        <f t="shared" si="244"/>
        <v>-2.9111934447950127E-2</v>
      </c>
      <c r="P699" s="23">
        <f t="shared" si="244"/>
        <v>-1.5711166616320993E-2</v>
      </c>
      <c r="Q699" s="23">
        <f t="shared" si="244"/>
        <v>5.260592027763078E-3</v>
      </c>
      <c r="R699" s="43"/>
      <c r="S699" s="43"/>
      <c r="T699" s="52"/>
      <c r="U699" s="43"/>
      <c r="W699" s="52"/>
      <c r="AC699" s="52"/>
    </row>
    <row r="700" spans="1:29">
      <c r="A700" s="2">
        <f t="shared" si="235"/>
        <v>2030</v>
      </c>
      <c r="B700" s="60"/>
      <c r="C700" s="23">
        <f t="shared" si="242"/>
        <v>-3.637411494463727E-3</v>
      </c>
      <c r="D700" s="23">
        <f t="shared" si="242"/>
        <v>8.5503531080159956E-3</v>
      </c>
      <c r="E700" s="23">
        <f t="shared" si="242"/>
        <v>4.8596472740731755E-3</v>
      </c>
      <c r="F700" s="44"/>
      <c r="G700" s="23">
        <f t="shared" si="243"/>
        <v>8.1915980672804256E-3</v>
      </c>
      <c r="H700" s="23">
        <f t="shared" si="243"/>
        <v>7.2196590199864463E-3</v>
      </c>
      <c r="I700" s="23">
        <f t="shared" si="243"/>
        <v>1.0817483392075999E-3</v>
      </c>
      <c r="J700" s="23">
        <f t="shared" si="243"/>
        <v>7.3431644853101385E-3</v>
      </c>
      <c r="K700" s="23">
        <f t="shared" si="244"/>
        <v>4.5243903598486401E-3</v>
      </c>
      <c r="L700" s="23">
        <f t="shared" si="244"/>
        <v>1.5831742761942991E-2</v>
      </c>
      <c r="M700" s="23">
        <f t="shared" si="244"/>
        <v>-1.0754245908208282E-2</v>
      </c>
      <c r="N700" s="23">
        <f t="shared" si="244"/>
        <v>0</v>
      </c>
      <c r="O700" s="23">
        <f t="shared" si="244"/>
        <v>-2.297964829085164E-2</v>
      </c>
      <c r="P700" s="23">
        <f t="shared" si="244"/>
        <v>-1.5961947431947121E-2</v>
      </c>
      <c r="Q700" s="23">
        <f t="shared" si="244"/>
        <v>5.9466525286486771E-3</v>
      </c>
      <c r="R700" s="43"/>
      <c r="S700" s="43"/>
      <c r="T700" s="52"/>
      <c r="U700" s="43"/>
      <c r="W700" s="52"/>
      <c r="AC700" s="52"/>
    </row>
    <row r="701" spans="1:29">
      <c r="A701" s="2">
        <f t="shared" si="235"/>
        <v>2031</v>
      </c>
      <c r="B701" s="60"/>
      <c r="C701" s="23">
        <f t="shared" si="242"/>
        <v>3.6554376323727489E-4</v>
      </c>
      <c r="D701" s="23">
        <f t="shared" si="242"/>
        <v>6.8295736770052073E-4</v>
      </c>
      <c r="E701" s="23">
        <f t="shared" si="242"/>
        <v>4.4091572394466816E-4</v>
      </c>
      <c r="F701" s="44"/>
      <c r="G701" s="23">
        <f t="shared" si="243"/>
        <v>6.6426459260915394E-4</v>
      </c>
      <c r="H701" s="23">
        <f t="shared" si="243"/>
        <v>5.8036874515843273E-4</v>
      </c>
      <c r="I701" s="23">
        <f t="shared" si="243"/>
        <v>8.1124581397196138E-5</v>
      </c>
      <c r="J701" s="23">
        <f t="shared" si="243"/>
        <v>9.33813279301976E-4</v>
      </c>
      <c r="K701" s="23">
        <f t="shared" si="244"/>
        <v>1.0300511736254236E-3</v>
      </c>
      <c r="L701" s="23">
        <f t="shared" si="244"/>
        <v>1.2637224799691982E-3</v>
      </c>
      <c r="M701" s="23">
        <f t="shared" si="244"/>
        <v>-8.6339856858430597E-4</v>
      </c>
      <c r="N701" s="23">
        <f t="shared" si="244"/>
        <v>0</v>
      </c>
      <c r="O701" s="23">
        <f t="shared" si="244"/>
        <v>-1.8679933396701376E-3</v>
      </c>
      <c r="P701" s="23">
        <f t="shared" si="244"/>
        <v>-1.3517386675484522E-3</v>
      </c>
      <c r="Q701" s="23">
        <f t="shared" si="244"/>
        <v>5.2207607444532123E-4</v>
      </c>
      <c r="R701" s="43"/>
      <c r="S701" s="43"/>
      <c r="T701" s="52"/>
      <c r="U701" s="43"/>
      <c r="W701" s="52"/>
      <c r="AC701" s="52"/>
    </row>
    <row r="702" spans="1:29">
      <c r="A702" s="2">
        <f t="shared" si="235"/>
        <v>2032</v>
      </c>
      <c r="B702" s="60"/>
      <c r="C702" s="23">
        <f t="shared" si="242"/>
        <v>2.7379327715837398E-4</v>
      </c>
      <c r="D702" s="23">
        <f t="shared" si="242"/>
        <v>5.8050845038692955E-4</v>
      </c>
      <c r="E702" s="23">
        <f t="shared" si="242"/>
        <v>4.4292070839957454E-4</v>
      </c>
      <c r="F702" s="44"/>
      <c r="G702" s="23">
        <f t="shared" si="243"/>
        <v>6.6245267231868077E-4</v>
      </c>
      <c r="H702" s="23">
        <f t="shared" si="243"/>
        <v>5.7877934350725191E-4</v>
      </c>
      <c r="I702" s="23">
        <f t="shared" si="243"/>
        <v>8.1118000733182427E-5</v>
      </c>
      <c r="J702" s="23">
        <f t="shared" si="243"/>
        <v>8.5165281500998447E-4</v>
      </c>
      <c r="K702" s="23">
        <f t="shared" si="244"/>
        <v>9.3642732456533651E-4</v>
      </c>
      <c r="L702" s="23">
        <f t="shared" si="244"/>
        <v>1.1596237801940745E-3</v>
      </c>
      <c r="M702" s="23">
        <f t="shared" si="244"/>
        <v>-8.5385352077360643E-4</v>
      </c>
      <c r="N702" s="23">
        <f t="shared" si="244"/>
        <v>0</v>
      </c>
      <c r="O702" s="23">
        <f t="shared" si="244"/>
        <v>-1.8492015947169094E-3</v>
      </c>
      <c r="P702" s="23">
        <f t="shared" si="244"/>
        <v>-1.3535683382106534E-3</v>
      </c>
      <c r="Q702" s="23">
        <f t="shared" si="244"/>
        <v>5.2407463797510268E-4</v>
      </c>
      <c r="R702" s="43"/>
      <c r="S702" s="43"/>
      <c r="T702" s="52"/>
      <c r="U702" s="43"/>
      <c r="W702" s="52"/>
      <c r="AC702" s="52"/>
    </row>
    <row r="703" spans="1:29">
      <c r="B703" s="60"/>
      <c r="C703" s="23"/>
      <c r="D703" s="23"/>
      <c r="E703" s="23"/>
      <c r="F703" s="44"/>
      <c r="G703" s="23"/>
      <c r="H703" s="23"/>
      <c r="I703" s="23"/>
      <c r="J703" s="44"/>
      <c r="K703" s="23"/>
      <c r="L703" s="23"/>
      <c r="M703" s="23"/>
      <c r="N703" s="23"/>
      <c r="O703" s="23"/>
      <c r="P703" s="23"/>
      <c r="Q703" s="23"/>
      <c r="R703" s="43"/>
      <c r="S703" s="43"/>
      <c r="T703" s="52"/>
      <c r="U703" s="43"/>
      <c r="W703" s="52"/>
      <c r="AC703" s="52"/>
    </row>
    <row r="704" spans="1:29">
      <c r="B704" s="41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2"/>
      <c r="P704" s="43"/>
      <c r="Q704" s="43"/>
      <c r="R704" s="43"/>
      <c r="S704" s="43"/>
      <c r="T704" s="43"/>
      <c r="U704" s="43"/>
    </row>
    <row r="705" spans="1:16">
      <c r="O705" s="15"/>
      <c r="P705" s="1" t="s">
        <v>62</v>
      </c>
    </row>
    <row r="706" spans="1:16">
      <c r="A706" s="2">
        <v>1991</v>
      </c>
      <c r="O706" s="15"/>
      <c r="P706" s="23" t="e">
        <f t="shared" ref="P706:P712" si="246">O614/M614</f>
        <v>#DIV/0!</v>
      </c>
    </row>
    <row r="707" spans="1:16">
      <c r="A707" s="2">
        <f>A706+1</f>
        <v>1992</v>
      </c>
      <c r="B707" s="1"/>
      <c r="C707" s="15">
        <f>C615-C614</f>
        <v>0</v>
      </c>
      <c r="D707" s="15">
        <f>D615-D614</f>
        <v>0</v>
      </c>
      <c r="E707" s="15">
        <f>E615-E614</f>
        <v>0</v>
      </c>
      <c r="G707" s="15">
        <f>G615-G614</f>
        <v>20787.113636363647</v>
      </c>
      <c r="H707" s="15">
        <f>H615-H614</f>
        <v>2013.2045454545441</v>
      </c>
      <c r="I707" s="15">
        <f>I615-I614</f>
        <v>623.53030303030209</v>
      </c>
      <c r="O707" s="15"/>
      <c r="P707" s="23" t="e">
        <f t="shared" si="246"/>
        <v>#DIV/0!</v>
      </c>
    </row>
    <row r="708" spans="1:16">
      <c r="A708" s="2">
        <f t="shared" ref="A708:A740" si="247">A707+1</f>
        <v>1993</v>
      </c>
      <c r="B708" s="1"/>
      <c r="C708" s="15">
        <f t="shared" ref="C708:I723" si="248">C616-C615</f>
        <v>0</v>
      </c>
      <c r="D708" s="15">
        <f t="shared" si="248"/>
        <v>0</v>
      </c>
      <c r="E708" s="15">
        <f t="shared" si="248"/>
        <v>0</v>
      </c>
      <c r="G708" s="15">
        <f t="shared" si="248"/>
        <v>26580.083333333256</v>
      </c>
      <c r="H708" s="15">
        <f t="shared" si="248"/>
        <v>3084.6666666666715</v>
      </c>
      <c r="I708" s="15">
        <f t="shared" si="248"/>
        <v>2831.8333333333339</v>
      </c>
      <c r="P708" s="23" t="e">
        <f t="shared" si="246"/>
        <v>#DIV/0!</v>
      </c>
    </row>
    <row r="709" spans="1:16">
      <c r="A709" s="2">
        <f t="shared" si="247"/>
        <v>1994</v>
      </c>
      <c r="B709" s="1"/>
      <c r="C709" s="15">
        <f t="shared" si="248"/>
        <v>0</v>
      </c>
      <c r="D709" s="15">
        <f t="shared" si="248"/>
        <v>0</v>
      </c>
      <c r="E709" s="15">
        <f t="shared" si="248"/>
        <v>0</v>
      </c>
      <c r="G709" s="15">
        <f t="shared" si="248"/>
        <v>23880.5</v>
      </c>
      <c r="H709" s="15">
        <f t="shared" si="248"/>
        <v>3175.8333333333285</v>
      </c>
      <c r="I709" s="15">
        <f t="shared" si="248"/>
        <v>2077.25</v>
      </c>
      <c r="P709" s="23" t="e">
        <f t="shared" si="246"/>
        <v>#DIV/0!</v>
      </c>
    </row>
    <row r="710" spans="1:16">
      <c r="A710" s="2">
        <f t="shared" si="247"/>
        <v>1995</v>
      </c>
      <c r="B710" s="1"/>
      <c r="C710" s="15">
        <f t="shared" si="248"/>
        <v>0</v>
      </c>
      <c r="D710" s="15">
        <f t="shared" si="248"/>
        <v>0</v>
      </c>
      <c r="E710" s="15">
        <f t="shared" si="248"/>
        <v>0</v>
      </c>
      <c r="G710" s="15">
        <f t="shared" si="248"/>
        <v>24141.583333333489</v>
      </c>
      <c r="H710" s="15">
        <f t="shared" si="248"/>
        <v>3201.5</v>
      </c>
      <c r="I710" s="15">
        <f t="shared" si="248"/>
        <v>581.5</v>
      </c>
      <c r="P710" s="23" t="e">
        <f t="shared" si="246"/>
        <v>#DIV/0!</v>
      </c>
    </row>
    <row r="711" spans="1:16">
      <c r="A711" s="2">
        <f t="shared" si="247"/>
        <v>1996</v>
      </c>
      <c r="B711" s="1"/>
      <c r="C711" s="15">
        <f t="shared" si="248"/>
        <v>0</v>
      </c>
      <c r="D711" s="15">
        <f t="shared" si="248"/>
        <v>0</v>
      </c>
      <c r="E711" s="15">
        <f t="shared" si="248"/>
        <v>0</v>
      </c>
      <c r="G711" s="15">
        <f t="shared" si="248"/>
        <v>16992.416666666511</v>
      </c>
      <c r="H711" s="15">
        <f t="shared" si="248"/>
        <v>3251.6666666666715</v>
      </c>
      <c r="I711" s="15">
        <f t="shared" si="248"/>
        <v>371.83333333333394</v>
      </c>
      <c r="P711" s="23" t="e">
        <f t="shared" si="246"/>
        <v>#DIV/0!</v>
      </c>
    </row>
    <row r="712" spans="1:16">
      <c r="A712" s="2">
        <f t="shared" si="247"/>
        <v>1997</v>
      </c>
      <c r="B712" s="1"/>
      <c r="C712" s="15">
        <f t="shared" si="248"/>
        <v>0</v>
      </c>
      <c r="D712" s="15">
        <f t="shared" si="248"/>
        <v>0</v>
      </c>
      <c r="E712" s="15">
        <f t="shared" si="248"/>
        <v>0</v>
      </c>
      <c r="G712" s="15">
        <f t="shared" si="248"/>
        <v>18939.333333333489</v>
      </c>
      <c r="H712" s="15">
        <f t="shared" si="248"/>
        <v>3063.7499999999854</v>
      </c>
      <c r="I712" s="15">
        <f t="shared" si="248"/>
        <v>633.83333333333212</v>
      </c>
      <c r="P712" s="23" t="e">
        <f t="shared" si="246"/>
        <v>#DIV/0!</v>
      </c>
    </row>
    <row r="713" spans="1:16">
      <c r="A713" s="2">
        <f t="shared" si="247"/>
        <v>1998</v>
      </c>
      <c r="B713" s="1"/>
      <c r="C713" s="15">
        <f t="shared" si="248"/>
        <v>0</v>
      </c>
      <c r="D713" s="15">
        <f t="shared" si="248"/>
        <v>0</v>
      </c>
      <c r="E713" s="15">
        <f t="shared" si="248"/>
        <v>0</v>
      </c>
      <c r="G713" s="15">
        <f t="shared" si="248"/>
        <v>22175.166666666511</v>
      </c>
      <c r="H713" s="15">
        <f t="shared" si="248"/>
        <v>3841.1666666666861</v>
      </c>
      <c r="I713" s="15">
        <f t="shared" si="248"/>
        <v>539.00000000000182</v>
      </c>
      <c r="N713" s="21" t="s">
        <v>68</v>
      </c>
      <c r="P713" s="23" t="e">
        <f>O621/M621</f>
        <v>#DIV/0!</v>
      </c>
    </row>
    <row r="714" spans="1:16">
      <c r="A714" s="2">
        <f t="shared" si="247"/>
        <v>1999</v>
      </c>
      <c r="B714" s="1"/>
      <c r="C714" s="15">
        <f t="shared" si="248"/>
        <v>0</v>
      </c>
      <c r="D714" s="15">
        <f t="shared" si="248"/>
        <v>0</v>
      </c>
      <c r="E714" s="15">
        <f t="shared" si="248"/>
        <v>0</v>
      </c>
      <c r="G714" s="15">
        <f t="shared" si="248"/>
        <v>30684.5</v>
      </c>
      <c r="H714" s="15">
        <f t="shared" si="248"/>
        <v>4552.0833333333139</v>
      </c>
      <c r="I714" s="15">
        <f t="shared" si="248"/>
        <v>632.33333333333212</v>
      </c>
      <c r="N714" s="15"/>
      <c r="P714" s="23" t="e">
        <f t="shared" ref="P714:P740" si="249">O622/M622</f>
        <v>#DIV/0!</v>
      </c>
    </row>
    <row r="715" spans="1:16">
      <c r="A715" s="2">
        <f t="shared" si="247"/>
        <v>2000</v>
      </c>
      <c r="B715" s="1"/>
      <c r="C715" s="15">
        <f t="shared" si="248"/>
        <v>0</v>
      </c>
      <c r="D715" s="15">
        <f t="shared" si="248"/>
        <v>0</v>
      </c>
      <c r="E715" s="15">
        <f t="shared" si="248"/>
        <v>0</v>
      </c>
      <c r="G715" s="15">
        <f t="shared" si="248"/>
        <v>27099.833333333489</v>
      </c>
      <c r="H715" s="15">
        <f t="shared" si="248"/>
        <v>3292.6666666666861</v>
      </c>
      <c r="I715" s="15">
        <f t="shared" si="248"/>
        <v>490.08333333333212</v>
      </c>
      <c r="N715" s="15"/>
      <c r="P715" s="23" t="e">
        <f t="shared" si="249"/>
        <v>#DIV/0!</v>
      </c>
    </row>
    <row r="716" spans="1:16">
      <c r="A716" s="2">
        <f t="shared" si="247"/>
        <v>2001</v>
      </c>
      <c r="B716" s="1"/>
      <c r="C716" s="15">
        <f t="shared" si="248"/>
        <v>0</v>
      </c>
      <c r="D716" s="15">
        <f t="shared" si="248"/>
        <v>0</v>
      </c>
      <c r="E716" s="15">
        <f t="shared" si="248"/>
        <v>0</v>
      </c>
      <c r="G716" s="15">
        <f t="shared" si="248"/>
        <v>32663</v>
      </c>
      <c r="H716" s="15">
        <f t="shared" si="248"/>
        <v>2608.3333333333139</v>
      </c>
      <c r="I716" s="15">
        <f t="shared" si="248"/>
        <v>704.5</v>
      </c>
      <c r="N716" s="15"/>
      <c r="P716" s="23" t="e">
        <f t="shared" si="249"/>
        <v>#DIV/0!</v>
      </c>
    </row>
    <row r="717" spans="1:16">
      <c r="A717" s="2">
        <f t="shared" si="247"/>
        <v>2002</v>
      </c>
      <c r="B717" s="1"/>
      <c r="C717" s="15">
        <f t="shared" si="248"/>
        <v>0</v>
      </c>
      <c r="D717" s="15">
        <f t="shared" si="248"/>
        <v>0</v>
      </c>
      <c r="E717" s="15">
        <f t="shared" si="248"/>
        <v>0</v>
      </c>
      <c r="G717" s="15">
        <f t="shared" si="248"/>
        <v>28141.166666666511</v>
      </c>
      <c r="H717" s="15">
        <f t="shared" si="248"/>
        <v>3732.5</v>
      </c>
      <c r="I717" s="15">
        <f t="shared" si="248"/>
        <v>465.25</v>
      </c>
      <c r="N717" s="15"/>
      <c r="P717" s="23" t="e">
        <f t="shared" si="249"/>
        <v>#DIV/0!</v>
      </c>
    </row>
    <row r="718" spans="1:16">
      <c r="A718" s="2">
        <f t="shared" si="247"/>
        <v>2003</v>
      </c>
      <c r="B718" s="1"/>
      <c r="C718" s="15">
        <f t="shared" si="248"/>
        <v>0</v>
      </c>
      <c r="D718" s="15">
        <f t="shared" si="248"/>
        <v>0</v>
      </c>
      <c r="E718" s="15">
        <f t="shared" si="248"/>
        <v>0</v>
      </c>
      <c r="G718" s="15">
        <f t="shared" si="248"/>
        <v>31247.5</v>
      </c>
      <c r="H718" s="15">
        <f t="shared" si="248"/>
        <v>3852.833333333343</v>
      </c>
      <c r="I718" s="15">
        <f t="shared" si="248"/>
        <v>570.5</v>
      </c>
      <c r="N718" s="15"/>
      <c r="P718" s="23" t="e">
        <f t="shared" si="249"/>
        <v>#DIV/0!</v>
      </c>
    </row>
    <row r="719" spans="1:16">
      <c r="A719" s="2">
        <f t="shared" si="247"/>
        <v>2004</v>
      </c>
      <c r="B719" s="1"/>
      <c r="C719" s="15">
        <f t="shared" si="248"/>
        <v>14653.18375846307</v>
      </c>
      <c r="D719" s="15">
        <f t="shared" si="248"/>
        <v>680.30004698262871</v>
      </c>
      <c r="E719" s="15">
        <f t="shared" si="248"/>
        <v>149785.32729800703</v>
      </c>
      <c r="G719" s="15">
        <f t="shared" si="248"/>
        <v>31896.166666666744</v>
      </c>
      <c r="H719" s="15">
        <f t="shared" si="248"/>
        <v>4378.25</v>
      </c>
      <c r="I719" s="15">
        <f t="shared" si="248"/>
        <v>814.25</v>
      </c>
      <c r="N719" s="15">
        <f>N627-$N$626</f>
        <v>0</v>
      </c>
      <c r="P719" s="23">
        <f t="shared" si="249"/>
        <v>0.99998516439881824</v>
      </c>
    </row>
    <row r="720" spans="1:16">
      <c r="A720" s="92">
        <f t="shared" si="247"/>
        <v>2005</v>
      </c>
      <c r="B720" s="78"/>
      <c r="C720" s="28">
        <f t="shared" si="248"/>
        <v>-331.70852213598846</v>
      </c>
      <c r="D720" s="28">
        <f t="shared" si="248"/>
        <v>73825.42851630837</v>
      </c>
      <c r="E720" s="28">
        <f t="shared" si="248"/>
        <v>2377.0983354237687</v>
      </c>
      <c r="G720" s="28">
        <f t="shared" si="248"/>
        <v>27435.25</v>
      </c>
      <c r="H720" s="28">
        <f t="shared" si="248"/>
        <v>1893.333333333343</v>
      </c>
      <c r="I720" s="28">
        <f t="shared" si="248"/>
        <v>303.66666666666788</v>
      </c>
      <c r="N720" s="15">
        <f>N628-$N$627</f>
        <v>1272348</v>
      </c>
      <c r="P720" s="23">
        <f t="shared" si="249"/>
        <v>0.69357581469597507</v>
      </c>
    </row>
    <row r="721" spans="1:16">
      <c r="A721" s="92">
        <f t="shared" si="247"/>
        <v>2006</v>
      </c>
      <c r="B721" s="78"/>
      <c r="C721" s="28">
        <f t="shared" si="248"/>
        <v>12.691852713958724</v>
      </c>
      <c r="D721" s="28">
        <f t="shared" si="248"/>
        <v>-641.88776667488855</v>
      </c>
      <c r="E721" s="28">
        <f t="shared" si="248"/>
        <v>-1091.9254086725123</v>
      </c>
      <c r="G721" s="28">
        <f t="shared" si="248"/>
        <v>33191.083333333256</v>
      </c>
      <c r="H721" s="28">
        <f t="shared" si="248"/>
        <v>1806.5</v>
      </c>
      <c r="I721" s="28">
        <f t="shared" si="248"/>
        <v>521.83333333333212</v>
      </c>
      <c r="N721" s="15">
        <f t="shared" ref="N721:N740" si="250">N629-$N$627</f>
        <v>1251477</v>
      </c>
      <c r="P721" s="23">
        <f t="shared" si="249"/>
        <v>0.69683813278583739</v>
      </c>
    </row>
    <row r="722" spans="1:16">
      <c r="A722" s="92">
        <f t="shared" si="247"/>
        <v>2007</v>
      </c>
      <c r="B722" s="78"/>
      <c r="C722" s="28">
        <f t="shared" si="248"/>
        <v>-364.06287114053885</v>
      </c>
      <c r="D722" s="28">
        <f t="shared" si="248"/>
        <v>357.21282499004155</v>
      </c>
      <c r="E722" s="28">
        <f t="shared" si="248"/>
        <v>-2981.1688678787614</v>
      </c>
      <c r="G722" s="28">
        <f t="shared" si="248"/>
        <v>22127.833333333489</v>
      </c>
      <c r="H722" s="28">
        <f t="shared" si="248"/>
        <v>410.83333333331393</v>
      </c>
      <c r="I722" s="28">
        <f t="shared" si="248"/>
        <v>915.5</v>
      </c>
      <c r="N722" s="15">
        <f t="shared" si="250"/>
        <v>1086151</v>
      </c>
      <c r="P722" s="23">
        <f t="shared" si="249"/>
        <v>0.7157296849357665</v>
      </c>
    </row>
    <row r="723" spans="1:16">
      <c r="A723" s="92">
        <f t="shared" si="247"/>
        <v>2008</v>
      </c>
      <c r="B723" s="78"/>
      <c r="C723" s="28">
        <f t="shared" si="248"/>
        <v>8.2417644748420571</v>
      </c>
      <c r="D723" s="28">
        <f t="shared" si="248"/>
        <v>1152.3127388140565</v>
      </c>
      <c r="E723" s="28">
        <f t="shared" si="248"/>
        <v>-6955.7617589719302</v>
      </c>
      <c r="G723" s="28">
        <f t="shared" si="248"/>
        <v>103.58333333325572</v>
      </c>
      <c r="H723" s="28">
        <f t="shared" si="248"/>
        <v>-318.75</v>
      </c>
      <c r="I723" s="28">
        <f t="shared" si="248"/>
        <v>769.91666666666788</v>
      </c>
      <c r="N723" s="15">
        <f t="shared" si="250"/>
        <v>1233503</v>
      </c>
      <c r="P723" s="23">
        <f t="shared" si="249"/>
        <v>0.67644980102206986</v>
      </c>
    </row>
    <row r="724" spans="1:16">
      <c r="A724" s="92">
        <f t="shared" si="247"/>
        <v>2009</v>
      </c>
      <c r="B724" s="78"/>
      <c r="C724" s="28">
        <f t="shared" ref="C724:I739" si="251">C632-C631</f>
        <v>-519.39879767478669</v>
      </c>
      <c r="D724" s="28">
        <f t="shared" si="251"/>
        <v>-3081.0175867224898</v>
      </c>
      <c r="E724" s="28">
        <f t="shared" si="251"/>
        <v>-1925.2963417636056</v>
      </c>
      <c r="G724" s="28">
        <f t="shared" si="251"/>
        <v>-6399.6666666667443</v>
      </c>
      <c r="H724" s="28">
        <f t="shared" si="251"/>
        <v>-1247.25</v>
      </c>
      <c r="I724" s="28">
        <f t="shared" si="251"/>
        <v>259.58333333333212</v>
      </c>
      <c r="N724" s="15">
        <f t="shared" si="250"/>
        <v>1082467</v>
      </c>
      <c r="P724" s="23">
        <f t="shared" si="249"/>
        <v>0.67268287277953154</v>
      </c>
    </row>
    <row r="725" spans="1:16">
      <c r="A725" s="92">
        <f t="shared" si="247"/>
        <v>2010</v>
      </c>
      <c r="B725" s="78"/>
      <c r="C725" s="28">
        <f t="shared" si="251"/>
        <v>-167.27124411789191</v>
      </c>
      <c r="D725" s="28">
        <f t="shared" si="251"/>
        <v>33.61233319817984</v>
      </c>
      <c r="E725" s="28">
        <f t="shared" si="251"/>
        <v>-1651.5234559013043</v>
      </c>
      <c r="G725" s="28">
        <f t="shared" si="251"/>
        <v>4236.25</v>
      </c>
      <c r="H725" s="28">
        <f t="shared" si="251"/>
        <v>28.166666666686069</v>
      </c>
      <c r="I725" s="28">
        <f t="shared" si="251"/>
        <v>209.08333333333576</v>
      </c>
      <c r="N725" s="15">
        <f t="shared" si="250"/>
        <v>988599</v>
      </c>
      <c r="P725" s="23">
        <f t="shared" si="249"/>
        <v>0.68817837753605882</v>
      </c>
    </row>
    <row r="726" spans="1:16">
      <c r="A726" s="92">
        <f t="shared" si="247"/>
        <v>2011</v>
      </c>
      <c r="B726" s="78"/>
      <c r="C726" s="28">
        <f t="shared" si="251"/>
        <v>-143.68202871811627</v>
      </c>
      <c r="D726" s="28">
        <f t="shared" si="251"/>
        <v>-275.20073630307161</v>
      </c>
      <c r="E726" s="28">
        <f t="shared" si="251"/>
        <v>-3042.893903179589</v>
      </c>
      <c r="G726" s="28">
        <f t="shared" si="251"/>
        <v>7284.9166666667443</v>
      </c>
      <c r="H726" s="28">
        <f t="shared" si="251"/>
        <v>884.5</v>
      </c>
      <c r="I726" s="28">
        <f t="shared" si="251"/>
        <v>132.75</v>
      </c>
      <c r="N726" s="15">
        <f t="shared" si="250"/>
        <v>1108025</v>
      </c>
      <c r="P726" s="23">
        <f t="shared" si="249"/>
        <v>0.65896471048970318</v>
      </c>
    </row>
    <row r="727" spans="1:16">
      <c r="A727" s="92">
        <f t="shared" si="247"/>
        <v>2012</v>
      </c>
      <c r="B727" s="78"/>
      <c r="C727" s="28">
        <f t="shared" si="251"/>
        <v>-175.80628332398555</v>
      </c>
      <c r="D727" s="28">
        <f t="shared" si="251"/>
        <v>-997.66710880189203</v>
      </c>
      <c r="E727" s="28">
        <f t="shared" si="251"/>
        <v>-1082.3619317183329</v>
      </c>
      <c r="G727" s="28">
        <f t="shared" si="251"/>
        <v>11656.333333333256</v>
      </c>
      <c r="H727" s="28">
        <f t="shared" si="251"/>
        <v>1288.5</v>
      </c>
      <c r="I727" s="28">
        <f t="shared" si="251"/>
        <v>277.16666666666424</v>
      </c>
      <c r="N727" s="15">
        <f t="shared" si="250"/>
        <v>1052718</v>
      </c>
      <c r="P727" s="23">
        <f t="shared" si="249"/>
        <v>0.67033047317038386</v>
      </c>
    </row>
    <row r="728" spans="1:16">
      <c r="A728" s="92">
        <f>A727+1</f>
        <v>2013</v>
      </c>
      <c r="B728" s="78"/>
      <c r="C728" s="28">
        <f t="shared" si="251"/>
        <v>-400.93669293216408</v>
      </c>
      <c r="D728" s="28">
        <f t="shared" si="251"/>
        <v>-852.91702876183263</v>
      </c>
      <c r="E728" s="28">
        <f t="shared" si="251"/>
        <v>-3328.5344152741891</v>
      </c>
      <c r="G728" s="28">
        <f t="shared" si="251"/>
        <v>15618.785809319234</v>
      </c>
      <c r="H728" s="28">
        <f t="shared" si="251"/>
        <v>1676.3333333333139</v>
      </c>
      <c r="I728" s="28">
        <f t="shared" si="251"/>
        <v>171.08333333333576</v>
      </c>
      <c r="N728" s="15">
        <f>N636-$N$635</f>
        <v>16381</v>
      </c>
      <c r="P728" s="23">
        <f t="shared" si="249"/>
        <v>0.6638283790313122</v>
      </c>
    </row>
    <row r="729" spans="1:16">
      <c r="A729" s="92">
        <f t="shared" si="247"/>
        <v>2014</v>
      </c>
      <c r="B729" s="78"/>
      <c r="C729" s="28">
        <f t="shared" si="251"/>
        <v>-95.000724775749404</v>
      </c>
      <c r="D729" s="28">
        <f t="shared" si="251"/>
        <v>-699.15709135323414</v>
      </c>
      <c r="E729" s="28">
        <f t="shared" si="251"/>
        <v>-1811.5788026353839</v>
      </c>
      <c r="G729" s="28">
        <f t="shared" si="251"/>
        <v>17507.593547784956</v>
      </c>
      <c r="H729" s="28">
        <f t="shared" si="251"/>
        <v>1922</v>
      </c>
      <c r="I729" s="28">
        <f t="shared" si="251"/>
        <v>230.41666666666424</v>
      </c>
      <c r="N729" s="15">
        <f t="shared" si="250"/>
        <v>1083000</v>
      </c>
      <c r="P729" s="23">
        <f t="shared" si="249"/>
        <v>0.65574009680601197</v>
      </c>
    </row>
    <row r="730" spans="1:16">
      <c r="A730" s="92">
        <f t="shared" si="247"/>
        <v>2015</v>
      </c>
      <c r="B730" s="78"/>
      <c r="C730" s="28">
        <f t="shared" si="251"/>
        <v>17.407488363300217</v>
      </c>
      <c r="D730" s="28">
        <f t="shared" si="251"/>
        <v>131.08174156463065</v>
      </c>
      <c r="E730" s="28">
        <f t="shared" si="251"/>
        <v>-24.720024902926525</v>
      </c>
      <c r="G730" s="28">
        <f t="shared" si="251"/>
        <v>23635.675479870988</v>
      </c>
      <c r="H730" s="28">
        <f t="shared" si="251"/>
        <v>2522.25</v>
      </c>
      <c r="I730" s="28">
        <f t="shared" si="251"/>
        <v>183.5</v>
      </c>
      <c r="N730" s="15">
        <f t="shared" si="250"/>
        <v>1144501</v>
      </c>
      <c r="P730" s="23">
        <f t="shared" si="249"/>
        <v>0.64034340967976611</v>
      </c>
    </row>
    <row r="731" spans="1:16">
      <c r="A731" s="92">
        <f t="shared" si="247"/>
        <v>2016</v>
      </c>
      <c r="B731" s="78"/>
      <c r="C731" s="28">
        <f t="shared" si="251"/>
        <v>-9.4951141630335769</v>
      </c>
      <c r="D731" s="28">
        <f t="shared" si="251"/>
        <v>135.63399154883518</v>
      </c>
      <c r="E731" s="28">
        <f t="shared" si="251"/>
        <v>478.21114585301257</v>
      </c>
      <c r="G731" s="28">
        <f t="shared" si="251"/>
        <v>23704.151545670815</v>
      </c>
      <c r="H731" s="28">
        <f t="shared" si="251"/>
        <v>2557.25</v>
      </c>
      <c r="I731" s="28">
        <f t="shared" si="251"/>
        <v>161.66666666666788</v>
      </c>
      <c r="N731" s="15">
        <f t="shared" si="250"/>
        <v>1141000</v>
      </c>
      <c r="P731" s="23">
        <f t="shared" si="249"/>
        <v>0.64143998456400708</v>
      </c>
    </row>
    <row r="732" spans="1:16">
      <c r="A732" s="92">
        <f t="shared" si="247"/>
        <v>2017</v>
      </c>
      <c r="B732" s="78"/>
      <c r="C732" s="28">
        <f t="shared" si="251"/>
        <v>23.586794650023876</v>
      </c>
      <c r="D732" s="28">
        <f t="shared" si="251"/>
        <v>94.989890122320503</v>
      </c>
      <c r="E732" s="28">
        <f t="shared" si="251"/>
        <v>89.251515099735116</v>
      </c>
      <c r="G732" s="28">
        <f t="shared" si="251"/>
        <v>23832.484463783214</v>
      </c>
      <c r="H732" s="28">
        <f t="shared" si="251"/>
        <v>2564.583333333343</v>
      </c>
      <c r="I732" s="28">
        <f t="shared" si="251"/>
        <v>142.41666666666788</v>
      </c>
      <c r="N732" s="15">
        <f t="shared" si="250"/>
        <v>1146000</v>
      </c>
      <c r="P732" s="23">
        <f t="shared" si="249"/>
        <v>0.63684392654740618</v>
      </c>
    </row>
    <row r="733" spans="1:16">
      <c r="A733" s="92">
        <f t="shared" si="247"/>
        <v>2018</v>
      </c>
      <c r="B733" s="78"/>
      <c r="C733" s="28">
        <f t="shared" si="251"/>
        <v>55.737363760979861</v>
      </c>
      <c r="D733" s="28">
        <f t="shared" si="251"/>
        <v>-422.26028081850382</v>
      </c>
      <c r="E733" s="28">
        <f t="shared" si="251"/>
        <v>234.22382894738985</v>
      </c>
      <c r="G733" s="28">
        <f t="shared" si="251"/>
        <v>22871.541604170576</v>
      </c>
      <c r="H733" s="28">
        <f t="shared" si="251"/>
        <v>2459.083333333343</v>
      </c>
      <c r="I733" s="28">
        <f t="shared" si="251"/>
        <v>125.66666666666424</v>
      </c>
      <c r="N733" s="15">
        <f t="shared" si="250"/>
        <v>1276000</v>
      </c>
      <c r="P733" s="23">
        <f t="shared" si="249"/>
        <v>0.60695081001708651</v>
      </c>
    </row>
    <row r="734" spans="1:16">
      <c r="A734" s="92">
        <f t="shared" si="247"/>
        <v>2019</v>
      </c>
      <c r="B734" s="78"/>
      <c r="C734" s="28">
        <f t="shared" si="251"/>
        <v>-59.601394052266187</v>
      </c>
      <c r="D734" s="28">
        <f t="shared" si="251"/>
        <v>277.09538040113694</v>
      </c>
      <c r="E734" s="28">
        <f t="shared" si="251"/>
        <v>169.82573818245146</v>
      </c>
      <c r="G734" s="28">
        <f t="shared" si="251"/>
        <v>21584.210123790894</v>
      </c>
      <c r="H734" s="28">
        <f t="shared" si="251"/>
        <v>2301.916666666657</v>
      </c>
      <c r="I734" s="28">
        <f t="shared" si="251"/>
        <v>110.75</v>
      </c>
      <c r="N734" s="15">
        <f t="shared" si="250"/>
        <v>1576000</v>
      </c>
      <c r="P734" s="23">
        <f t="shared" si="249"/>
        <v>0.55026720006803065</v>
      </c>
    </row>
    <row r="735" spans="1:16">
      <c r="A735" s="92">
        <f t="shared" si="247"/>
        <v>2020</v>
      </c>
      <c r="B735" s="78"/>
      <c r="C735" s="28">
        <f t="shared" si="251"/>
        <v>59.345014530319531</v>
      </c>
      <c r="D735" s="28">
        <f t="shared" si="251"/>
        <v>546.27467369483202</v>
      </c>
      <c r="E735" s="28">
        <f t="shared" si="251"/>
        <v>212.76830175404029</v>
      </c>
      <c r="G735" s="28">
        <f t="shared" si="251"/>
        <v>21153.091197589412</v>
      </c>
      <c r="H735" s="28">
        <f t="shared" si="251"/>
        <v>2241.416666666657</v>
      </c>
      <c r="I735" s="28">
        <f t="shared" si="251"/>
        <v>97.666666666667879</v>
      </c>
      <c r="N735" s="15">
        <f t="shared" si="250"/>
        <v>1726002</v>
      </c>
      <c r="P735" s="23">
        <f t="shared" si="249"/>
        <v>0.52351345203337496</v>
      </c>
    </row>
    <row r="736" spans="1:16">
      <c r="A736" s="92">
        <f t="shared" si="247"/>
        <v>2021</v>
      </c>
      <c r="C736" s="28">
        <f t="shared" si="251"/>
        <v>-10.350581896444055</v>
      </c>
      <c r="D736" s="28">
        <f t="shared" si="251"/>
        <v>355.61303439302719</v>
      </c>
      <c r="E736" s="28">
        <f t="shared" si="251"/>
        <v>217.28550127997005</v>
      </c>
      <c r="G736" s="28">
        <f t="shared" si="251"/>
        <v>20447.710320755141</v>
      </c>
      <c r="H736" s="28">
        <f t="shared" si="251"/>
        <v>2156.25</v>
      </c>
      <c r="I736" s="28">
        <f t="shared" si="251"/>
        <v>86</v>
      </c>
      <c r="N736" s="15">
        <f t="shared" si="250"/>
        <v>1726001</v>
      </c>
      <c r="P736" s="23">
        <f t="shared" si="249"/>
        <v>0.51692307606190102</v>
      </c>
    </row>
    <row r="737" spans="1:16">
      <c r="A737" s="92">
        <f t="shared" si="247"/>
        <v>2022</v>
      </c>
      <c r="C737" s="28">
        <f t="shared" si="251"/>
        <v>-27.650485659107289</v>
      </c>
      <c r="D737" s="28">
        <f t="shared" si="251"/>
        <v>545.78572983156482</v>
      </c>
      <c r="E737" s="28">
        <f t="shared" si="251"/>
        <v>201.31070166471181</v>
      </c>
      <c r="G737" s="28">
        <f t="shared" si="251"/>
        <v>19908.31754370057</v>
      </c>
      <c r="H737" s="28">
        <f t="shared" si="251"/>
        <v>2088.6666666666861</v>
      </c>
      <c r="I737" s="28">
        <f t="shared" si="251"/>
        <v>76.083333333332121</v>
      </c>
      <c r="N737" s="15">
        <f t="shared" si="250"/>
        <v>1726001</v>
      </c>
      <c r="P737" s="23">
        <f t="shared" si="249"/>
        <v>0.51116932138955851</v>
      </c>
    </row>
    <row r="738" spans="1:16">
      <c r="A738" s="92">
        <f t="shared" si="247"/>
        <v>2023</v>
      </c>
      <c r="C738" s="28">
        <f t="shared" si="251"/>
        <v>72.000206993066968</v>
      </c>
      <c r="D738" s="28">
        <f t="shared" si="251"/>
        <v>487.16786621084611</v>
      </c>
      <c r="E738" s="28">
        <f t="shared" si="251"/>
        <v>137.40993488368986</v>
      </c>
      <c r="G738" s="28">
        <f t="shared" si="251"/>
        <v>18750.924809837714</v>
      </c>
      <c r="H738" s="28">
        <f t="shared" si="251"/>
        <v>1951.3333333333139</v>
      </c>
      <c r="I738" s="28">
        <f t="shared" si="251"/>
        <v>66.833333333335759</v>
      </c>
      <c r="N738" s="15">
        <f t="shared" si="250"/>
        <v>1726001</v>
      </c>
      <c r="P738" s="23">
        <f t="shared" si="249"/>
        <v>0.50508037851293086</v>
      </c>
    </row>
    <row r="739" spans="1:16">
      <c r="A739" s="92">
        <f t="shared" si="247"/>
        <v>2024</v>
      </c>
      <c r="C739" s="28">
        <f t="shared" si="251"/>
        <v>24.744084500391182</v>
      </c>
      <c r="D739" s="28">
        <f t="shared" si="251"/>
        <v>670.12281139985134</v>
      </c>
      <c r="E739" s="28">
        <f t="shared" si="251"/>
        <v>159.87456223342451</v>
      </c>
      <c r="G739" s="28">
        <f t="shared" si="251"/>
        <v>18201.085805578157</v>
      </c>
      <c r="H739" s="28">
        <f t="shared" si="251"/>
        <v>1876.6666666666861</v>
      </c>
      <c r="I739" s="28">
        <f t="shared" si="251"/>
        <v>58.916666666664241</v>
      </c>
      <c r="N739" s="15">
        <f t="shared" si="250"/>
        <v>1726001</v>
      </c>
      <c r="P739" s="23">
        <f t="shared" si="249"/>
        <v>0.50009210348724653</v>
      </c>
    </row>
    <row r="740" spans="1:16">
      <c r="A740" s="92">
        <f t="shared" si="247"/>
        <v>2025</v>
      </c>
      <c r="C740" s="28">
        <f t="shared" ref="C740:I740" si="252">C648-C647</f>
        <v>-23.019292035400213</v>
      </c>
      <c r="D740" s="28">
        <f t="shared" si="252"/>
        <v>451.41767100423749</v>
      </c>
      <c r="E740" s="28">
        <f t="shared" si="252"/>
        <v>164.87738272752904</v>
      </c>
      <c r="G740" s="28">
        <f t="shared" si="252"/>
        <v>17407.081068176543</v>
      </c>
      <c r="H740" s="28">
        <f t="shared" si="252"/>
        <v>1781.75</v>
      </c>
      <c r="I740" s="28">
        <f t="shared" si="252"/>
        <v>51.833333333335759</v>
      </c>
      <c r="N740" s="15">
        <f t="shared" si="250"/>
        <v>1726000</v>
      </c>
      <c r="P740" s="23">
        <f t="shared" si="249"/>
        <v>0.4927086419404747</v>
      </c>
    </row>
  </sheetData>
  <mergeCells count="12">
    <mergeCell ref="CC1:CF1"/>
    <mergeCell ref="K1:L1"/>
    <mergeCell ref="S1:U1"/>
    <mergeCell ref="AE1:AH1"/>
    <mergeCell ref="AJ1:AM1"/>
    <mergeCell ref="AO1:AR1"/>
    <mergeCell ref="AT1:AW1"/>
    <mergeCell ref="AY1:BB1"/>
    <mergeCell ref="BD1:BG1"/>
    <mergeCell ref="BN1:BQ1"/>
    <mergeCell ref="BS1:BV1"/>
    <mergeCell ref="BX1:CA1"/>
  </mergeCells>
  <pageMargins left="0.75" right="0.75" top="1" bottom="1" header="0.5" footer="0.5"/>
  <pageSetup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B760"/>
  <sheetViews>
    <sheetView tabSelected="1" zoomScale="90" zoomScaleNormal="90" workbookViewId="0">
      <pane xSplit="2" ySplit="2" topLeftCell="AG241" activePane="bottomRight" state="frozen"/>
      <selection pane="topRight" activeCell="C1" sqref="C1"/>
      <selection pane="bottomLeft" activeCell="A3" sqref="A3"/>
      <selection pane="bottomRight" activeCell="AO247" sqref="AO247"/>
    </sheetView>
  </sheetViews>
  <sheetFormatPr defaultColWidth="9.140625" defaultRowHeight="12"/>
  <cols>
    <col min="1" max="1" width="5" style="2" customWidth="1"/>
    <col min="2" max="2" width="8.42578125" style="2" customWidth="1"/>
    <col min="3" max="3" width="8.85546875" style="1" customWidth="1"/>
    <col min="4" max="4" width="9.85546875" style="1" customWidth="1"/>
    <col min="5" max="5" width="10.28515625" style="1" customWidth="1"/>
    <col min="6" max="6" width="9.5703125" style="1" bestFit="1" customWidth="1"/>
    <col min="7" max="7" width="11.28515625" style="11" customWidth="1"/>
    <col min="8" max="8" width="12.28515625" style="1" customWidth="1"/>
    <col min="9" max="9" width="10" style="1" customWidth="1"/>
    <col min="10" max="10" width="10.5703125" style="1" customWidth="1"/>
    <col min="11" max="11" width="10.28515625" style="1" customWidth="1"/>
    <col min="12" max="12" width="9.140625" style="1"/>
    <col min="13" max="13" width="10.28515625" style="1" customWidth="1"/>
    <col min="14" max="14" width="10.42578125" style="1" customWidth="1"/>
    <col min="15" max="15" width="10" style="1" customWidth="1"/>
    <col min="16" max="17" width="9.140625" style="1"/>
    <col min="18" max="18" width="10.85546875" style="1" customWidth="1"/>
    <col min="19" max="19" width="9.140625" style="1"/>
    <col min="20" max="20" width="8.5703125" style="1" customWidth="1"/>
    <col min="21" max="21" width="11.85546875" style="1" bestFit="1" customWidth="1"/>
    <col min="22" max="22" width="11.7109375" style="1" bestFit="1" customWidth="1"/>
    <col min="23" max="23" width="10.7109375" style="1" bestFit="1" customWidth="1"/>
    <col min="24" max="24" width="12.7109375" style="56" bestFit="1" customWidth="1"/>
    <col min="25" max="25" width="10.140625" style="1" customWidth="1"/>
    <col min="26" max="26" width="10.7109375" style="1" bestFit="1" customWidth="1"/>
    <col min="27" max="28" width="10.7109375" style="1" customWidth="1"/>
    <col min="29" max="29" width="10.85546875" style="1" bestFit="1" customWidth="1"/>
    <col min="30" max="30" width="9.85546875" style="1" customWidth="1"/>
    <col min="31" max="31" width="13.5703125" style="1" bestFit="1" customWidth="1"/>
    <col min="32" max="32" width="9.85546875" style="1" customWidth="1"/>
    <col min="33" max="33" width="9.7109375" style="1" customWidth="1"/>
    <col min="34" max="34" width="10.5703125" style="1" customWidth="1"/>
    <col min="35" max="36" width="9.28515625" style="1" customWidth="1"/>
    <col min="37" max="37" width="11.28515625" style="1" customWidth="1"/>
    <col min="38" max="38" width="12.85546875" style="1" bestFit="1" customWidth="1"/>
    <col min="39" max="39" width="10.28515625" style="1" bestFit="1" customWidth="1"/>
    <col min="40" max="40" width="11" style="1" bestFit="1" customWidth="1"/>
    <col min="41" max="41" width="12" style="1" customWidth="1"/>
    <col min="42" max="42" width="13.85546875" style="1" customWidth="1"/>
    <col min="43" max="43" width="14.5703125" style="1" customWidth="1"/>
    <col min="44" max="48" width="9.140625" style="1"/>
    <col min="49" max="49" width="10" style="1" bestFit="1" customWidth="1"/>
    <col min="50" max="50" width="10.85546875" style="1" bestFit="1" customWidth="1"/>
    <col min="51" max="55" width="9.140625" style="1"/>
    <col min="56" max="56" width="12.5703125" style="1" bestFit="1" customWidth="1"/>
    <col min="57" max="64" width="9.140625" style="1"/>
    <col min="65" max="65" width="10" style="1" bestFit="1" customWidth="1"/>
    <col min="66" max="68" width="9.140625" style="1"/>
    <col min="69" max="69" width="10" style="1" bestFit="1" customWidth="1"/>
    <col min="70" max="71" width="9.140625" style="1"/>
    <col min="72" max="72" width="15.7109375" style="1" customWidth="1"/>
    <col min="73" max="73" width="10" style="1" bestFit="1" customWidth="1"/>
    <col min="74" max="76" width="9.140625" style="1"/>
    <col min="77" max="77" width="10" style="1" bestFit="1" customWidth="1"/>
    <col min="78" max="16384" width="9.140625" style="1"/>
  </cols>
  <sheetData>
    <row r="1" spans="1:79" ht="13.5" customHeight="1" thickBot="1">
      <c r="A1" s="53"/>
      <c r="B1" s="53"/>
      <c r="C1" s="313" t="s">
        <v>190</v>
      </c>
      <c r="D1" s="314"/>
      <c r="E1" s="314"/>
      <c r="F1" s="314"/>
      <c r="G1" s="315"/>
      <c r="I1" s="310" t="s">
        <v>189</v>
      </c>
      <c r="J1" s="311"/>
      <c r="K1" s="311"/>
      <c r="L1" s="311"/>
      <c r="M1" s="312"/>
      <c r="O1" s="319" t="s">
        <v>188</v>
      </c>
      <c r="P1" s="320"/>
      <c r="Q1" s="320"/>
      <c r="R1" s="320"/>
      <c r="S1" s="321"/>
      <c r="W1" s="316" t="s">
        <v>80</v>
      </c>
      <c r="X1" s="317"/>
      <c r="Y1" s="317"/>
      <c r="Z1" s="317"/>
      <c r="AA1" s="317"/>
      <c r="AB1" s="317"/>
      <c r="AC1" s="318"/>
      <c r="AE1" s="316" t="s">
        <v>187</v>
      </c>
      <c r="AF1" s="317"/>
      <c r="AG1" s="317"/>
      <c r="AH1" s="317"/>
      <c r="AI1" s="317"/>
      <c r="AJ1" s="317"/>
      <c r="AK1" s="318"/>
      <c r="AL1" s="122"/>
      <c r="AM1" s="134"/>
      <c r="AP1" s="230" t="s">
        <v>18</v>
      </c>
      <c r="AQ1" s="16" t="s">
        <v>19</v>
      </c>
      <c r="AR1" s="16" t="s">
        <v>20</v>
      </c>
      <c r="AS1" s="16" t="s">
        <v>21</v>
      </c>
      <c r="AT1" s="16" t="s">
        <v>22</v>
      </c>
      <c r="AU1" s="39" t="s">
        <v>94</v>
      </c>
      <c r="BA1" s="161" t="s">
        <v>95</v>
      </c>
      <c r="BE1" s="180" t="s">
        <v>113</v>
      </c>
      <c r="BM1" s="202" t="s">
        <v>140</v>
      </c>
      <c r="BN1" s="202" t="s">
        <v>140</v>
      </c>
      <c r="BO1" s="202" t="s">
        <v>140</v>
      </c>
      <c r="BP1" s="203" t="s">
        <v>141</v>
      </c>
      <c r="BQ1" s="202" t="s">
        <v>142</v>
      </c>
      <c r="BR1" s="202" t="s">
        <v>142</v>
      </c>
      <c r="BS1" s="202" t="s">
        <v>142</v>
      </c>
      <c r="BU1" s="204" t="s">
        <v>143</v>
      </c>
      <c r="BV1" s="204" t="s">
        <v>143</v>
      </c>
      <c r="BW1" s="204" t="s">
        <v>143</v>
      </c>
      <c r="BX1" s="205" t="s">
        <v>141</v>
      </c>
      <c r="BY1" s="204" t="s">
        <v>144</v>
      </c>
      <c r="BZ1" s="204" t="s">
        <v>144</v>
      </c>
      <c r="CA1" s="204" t="s">
        <v>144</v>
      </c>
    </row>
    <row r="2" spans="1:79" s="10" customFormat="1">
      <c r="A2" s="54" t="s">
        <v>0</v>
      </c>
      <c r="B2" s="54" t="s">
        <v>1</v>
      </c>
      <c r="C2" s="9" t="s">
        <v>76</v>
      </c>
      <c r="D2" s="9" t="s">
        <v>15</v>
      </c>
      <c r="E2" s="9" t="s">
        <v>23</v>
      </c>
      <c r="F2" s="9" t="s">
        <v>16</v>
      </c>
      <c r="G2" s="12" t="s">
        <v>17</v>
      </c>
      <c r="I2" s="10" t="s">
        <v>2</v>
      </c>
      <c r="J2" s="290" t="s">
        <v>75</v>
      </c>
      <c r="K2" s="9" t="s">
        <v>11</v>
      </c>
      <c r="L2" s="9" t="s">
        <v>12</v>
      </c>
      <c r="M2" s="9" t="s">
        <v>13</v>
      </c>
      <c r="O2" s="39" t="s">
        <v>118</v>
      </c>
      <c r="P2" s="16" t="s">
        <v>19</v>
      </c>
      <c r="Q2" s="16" t="s">
        <v>20</v>
      </c>
      <c r="R2" s="16" t="s">
        <v>21</v>
      </c>
      <c r="S2" s="39" t="s">
        <v>175</v>
      </c>
      <c r="T2" s="183"/>
      <c r="W2" s="125" t="s">
        <v>28</v>
      </c>
      <c r="X2" s="127" t="s">
        <v>74</v>
      </c>
      <c r="Y2" s="9" t="s">
        <v>5</v>
      </c>
      <c r="Z2" s="9" t="s">
        <v>6</v>
      </c>
      <c r="AA2" s="9" t="s">
        <v>165</v>
      </c>
      <c r="AB2" s="9" t="s">
        <v>87</v>
      </c>
      <c r="AC2" s="12" t="s">
        <v>138</v>
      </c>
      <c r="AD2" s="125" t="s">
        <v>72</v>
      </c>
      <c r="AE2" s="9" t="s">
        <v>73</v>
      </c>
      <c r="AF2" s="9" t="s">
        <v>8</v>
      </c>
      <c r="AG2" s="9" t="s">
        <v>9</v>
      </c>
      <c r="AH2" s="9" t="s">
        <v>10</v>
      </c>
      <c r="AI2" s="9" t="s">
        <v>11</v>
      </c>
      <c r="AJ2" s="9" t="s">
        <v>12</v>
      </c>
      <c r="AK2" s="9" t="s">
        <v>139</v>
      </c>
      <c r="AL2" s="9" t="s">
        <v>96</v>
      </c>
      <c r="AM2" s="10" t="s">
        <v>83</v>
      </c>
      <c r="AN2" s="10" t="s">
        <v>124</v>
      </c>
      <c r="AO2" s="1"/>
      <c r="AP2" s="231" t="s">
        <v>24</v>
      </c>
      <c r="AQ2" s="17" t="s">
        <v>24</v>
      </c>
      <c r="AR2" s="17" t="s">
        <v>24</v>
      </c>
      <c r="AS2" s="17" t="s">
        <v>24</v>
      </c>
      <c r="AT2" s="17" t="s">
        <v>24</v>
      </c>
      <c r="AU2" s="17" t="s">
        <v>24</v>
      </c>
      <c r="AV2" s="10" t="s">
        <v>87</v>
      </c>
      <c r="AW2" s="9" t="s">
        <v>90</v>
      </c>
      <c r="AX2" s="10" t="s">
        <v>89</v>
      </c>
      <c r="AY2" s="10" t="s">
        <v>111</v>
      </c>
      <c r="BA2" s="9" t="s">
        <v>90</v>
      </c>
      <c r="BD2" s="9" t="s">
        <v>114</v>
      </c>
      <c r="BE2" s="10" t="s">
        <v>112</v>
      </c>
      <c r="BM2" s="10" t="s">
        <v>145</v>
      </c>
      <c r="BN2" s="10" t="s">
        <v>146</v>
      </c>
      <c r="BO2" s="10" t="s">
        <v>147</v>
      </c>
      <c r="BP2" s="188" t="s">
        <v>148</v>
      </c>
      <c r="BQ2" s="10" t="s">
        <v>145</v>
      </c>
      <c r="BR2" s="10" t="s">
        <v>146</v>
      </c>
      <c r="BS2" s="10" t="s">
        <v>147</v>
      </c>
      <c r="BU2" s="10" t="s">
        <v>145</v>
      </c>
      <c r="BV2" s="10" t="s">
        <v>146</v>
      </c>
      <c r="BW2" s="10" t="s">
        <v>147</v>
      </c>
      <c r="BX2" s="206" t="s">
        <v>149</v>
      </c>
      <c r="BY2" s="10" t="s">
        <v>145</v>
      </c>
      <c r="BZ2" s="10" t="s">
        <v>146</v>
      </c>
      <c r="CA2" s="10" t="s">
        <v>147</v>
      </c>
    </row>
    <row r="3" spans="1:79">
      <c r="A3" s="2">
        <v>1991</v>
      </c>
      <c r="B3" s="2">
        <v>1</v>
      </c>
      <c r="C3" s="7"/>
      <c r="D3" s="7"/>
      <c r="E3" s="7"/>
      <c r="F3" s="14"/>
      <c r="G3" s="13"/>
      <c r="I3" s="14"/>
      <c r="J3" s="14"/>
      <c r="K3" s="15"/>
      <c r="L3" s="15"/>
      <c r="M3" s="14"/>
      <c r="Y3" s="15">
        <f>'[2]FPC wSEB'!X198</f>
        <v>1036625</v>
      </c>
      <c r="Z3" s="15">
        <f>'[2]FPC wSEB'!Y198</f>
        <v>114039</v>
      </c>
      <c r="AA3" s="15">
        <f>'[2]FPC wSEB'!Z198</f>
        <v>3120</v>
      </c>
      <c r="AB3" s="42">
        <f>'[2]FPC wSEB'!AA198</f>
        <v>2299</v>
      </c>
      <c r="AC3" s="22">
        <f>'[2]FPC wSEB'!AB198</f>
        <v>9000</v>
      </c>
      <c r="AE3" s="15">
        <f>'[2]FPC wSEB'!D198</f>
        <v>909914</v>
      </c>
      <c r="AF3" s="15">
        <f>'[2]FPC wSEB'!E198</f>
        <v>569429</v>
      </c>
      <c r="AG3" s="15">
        <f>'[2]FPC wSEB'!F198</f>
        <v>262413</v>
      </c>
      <c r="AH3" s="15">
        <f>'[2]FPC wSEB'!G198</f>
        <v>76066</v>
      </c>
      <c r="AI3" s="15">
        <f>'[2]FPC wSEB'!H198</f>
        <v>186347</v>
      </c>
      <c r="AJ3" s="15">
        <f>'[2]FPC wSEB'!I198</f>
        <v>1844</v>
      </c>
      <c r="AK3" s="15">
        <f>'[2]FPC wSEB'!J198</f>
        <v>128280</v>
      </c>
      <c r="AM3" s="137">
        <f>(AE3+AD3)/Y3*1000</f>
        <v>877.76582660074769</v>
      </c>
      <c r="AP3" s="232"/>
      <c r="AQ3" s="137"/>
      <c r="AR3" s="137"/>
      <c r="AS3" s="137"/>
      <c r="AT3" s="137"/>
      <c r="AW3" s="14">
        <f t="shared" ref="AW3:AW66" si="0">AJ3/AB3*1000</f>
        <v>802.08786428882115</v>
      </c>
      <c r="AX3" s="14">
        <f t="shared" ref="AX3:AX66" si="1">AJ3</f>
        <v>1844</v>
      </c>
      <c r="AY3" s="14"/>
      <c r="BD3" s="14"/>
      <c r="BM3" s="207"/>
      <c r="BN3" s="207"/>
      <c r="BO3" s="207"/>
      <c r="BQ3" s="207"/>
      <c r="BR3" s="207"/>
      <c r="BS3" s="207"/>
      <c r="BU3" s="208"/>
      <c r="BV3" s="208"/>
      <c r="BW3" s="208"/>
      <c r="BY3" s="208"/>
      <c r="BZ3" s="208"/>
      <c r="CA3" s="208"/>
    </row>
    <row r="4" spans="1:79">
      <c r="A4" s="2">
        <v>1991</v>
      </c>
      <c r="B4" s="2">
        <v>2</v>
      </c>
      <c r="C4" s="7"/>
      <c r="D4" s="7"/>
      <c r="E4" s="7"/>
      <c r="F4" s="7"/>
      <c r="G4" s="13"/>
      <c r="I4" s="14"/>
      <c r="J4" s="14"/>
      <c r="K4" s="15"/>
      <c r="L4" s="15"/>
      <c r="M4" s="14"/>
      <c r="Y4" s="15">
        <f>'[2]FPC wSEB'!X199</f>
        <v>1040827</v>
      </c>
      <c r="Z4" s="15">
        <f>'[2]FPC wSEB'!Y199</f>
        <v>114021</v>
      </c>
      <c r="AA4" s="15">
        <f>'[2]FPC wSEB'!Z199</f>
        <v>3112</v>
      </c>
      <c r="AB4" s="42">
        <f>'[2]FPC wSEB'!AA199</f>
        <v>2312</v>
      </c>
      <c r="AC4" s="22">
        <f>'[2]FPC wSEB'!AB199</f>
        <v>9031</v>
      </c>
      <c r="AE4" s="15">
        <f>'[2]FPC wSEB'!D199</f>
        <v>874259</v>
      </c>
      <c r="AF4" s="15">
        <f>'[2]FPC wSEB'!E199</f>
        <v>519836</v>
      </c>
      <c r="AG4" s="15">
        <f>'[2]FPC wSEB'!F199</f>
        <v>258568</v>
      </c>
      <c r="AH4" s="15">
        <f>'[2]FPC wSEB'!G199</f>
        <v>75813</v>
      </c>
      <c r="AI4" s="15">
        <f>'[2]FPC wSEB'!H199</f>
        <v>182755</v>
      </c>
      <c r="AJ4" s="15">
        <f>'[2]FPC wSEB'!I199</f>
        <v>1863</v>
      </c>
      <c r="AK4" s="15">
        <f>'[2]FPC wSEB'!J199</f>
        <v>126387</v>
      </c>
      <c r="AM4" s="137">
        <f t="shared" ref="AM4:AM67" si="2">(AE4+AD4)/Y4*1000</f>
        <v>839.9657195672288</v>
      </c>
      <c r="AP4" s="232"/>
      <c r="AQ4" s="137"/>
      <c r="AR4" s="137"/>
      <c r="AS4" s="137"/>
      <c r="AT4" s="137"/>
      <c r="AW4" s="14">
        <f t="shared" si="0"/>
        <v>805.79584775086505</v>
      </c>
      <c r="AX4" s="14">
        <f t="shared" si="1"/>
        <v>1863</v>
      </c>
      <c r="AY4" s="14"/>
      <c r="BD4" s="14"/>
      <c r="BM4" s="207"/>
      <c r="BN4" s="207"/>
      <c r="BO4" s="207"/>
      <c r="BQ4" s="207"/>
      <c r="BR4" s="207"/>
      <c r="BS4" s="207"/>
      <c r="BU4" s="208"/>
      <c r="BV4" s="208"/>
      <c r="BW4" s="208"/>
      <c r="BY4" s="208"/>
      <c r="BZ4" s="208"/>
      <c r="CA4" s="208"/>
    </row>
    <row r="5" spans="1:79">
      <c r="A5" s="2">
        <v>1991</v>
      </c>
      <c r="B5" s="2">
        <v>3</v>
      </c>
      <c r="C5" s="7"/>
      <c r="D5" s="7"/>
      <c r="E5" s="7"/>
      <c r="F5" s="7"/>
      <c r="G5" s="13"/>
      <c r="I5" s="14"/>
      <c r="J5" s="14"/>
      <c r="K5" s="15"/>
      <c r="L5" s="15"/>
      <c r="M5" s="14"/>
      <c r="Y5" s="15">
        <f>'[2]FPC wSEB'!X200</f>
        <v>1043366</v>
      </c>
      <c r="Z5" s="15">
        <f>'[2]FPC wSEB'!Y200</f>
        <v>113887</v>
      </c>
      <c r="AA5" s="15">
        <f>'[2]FPC wSEB'!Z200</f>
        <v>3113</v>
      </c>
      <c r="AB5" s="42">
        <f>'[2]FPC wSEB'!AA200</f>
        <v>2324</v>
      </c>
      <c r="AC5" s="22">
        <f>'[2]FPC wSEB'!AB200</f>
        <v>9071</v>
      </c>
      <c r="AE5" s="15">
        <f>'[2]FPC wSEB'!D200</f>
        <v>869493</v>
      </c>
      <c r="AF5" s="15">
        <f>'[2]FPC wSEB'!E200</f>
        <v>524892</v>
      </c>
      <c r="AG5" s="15">
        <f>'[2]FPC wSEB'!F200</f>
        <v>254841</v>
      </c>
      <c r="AH5" s="15">
        <f>'[2]FPC wSEB'!G200</f>
        <v>81779</v>
      </c>
      <c r="AI5" s="15">
        <f>'[2]FPC wSEB'!H200</f>
        <v>173062</v>
      </c>
      <c r="AJ5" s="15">
        <f>'[2]FPC wSEB'!I200</f>
        <v>1867</v>
      </c>
      <c r="AK5" s="15">
        <f>'[2]FPC wSEB'!J200</f>
        <v>128198</v>
      </c>
      <c r="AM5" s="137">
        <f t="shared" si="2"/>
        <v>833.35377997749595</v>
      </c>
      <c r="AP5" s="232"/>
      <c r="AQ5" s="137"/>
      <c r="AR5" s="137"/>
      <c r="AS5" s="137"/>
      <c r="AT5" s="137"/>
      <c r="AW5" s="14">
        <f t="shared" si="0"/>
        <v>803.35628227194491</v>
      </c>
      <c r="AX5" s="14">
        <f t="shared" si="1"/>
        <v>1867</v>
      </c>
      <c r="AY5" s="14"/>
      <c r="BD5" s="14"/>
      <c r="BM5" s="207"/>
      <c r="BN5" s="207"/>
      <c r="BO5" s="207"/>
      <c r="BQ5" s="207"/>
      <c r="BR5" s="207"/>
      <c r="BS5" s="207"/>
      <c r="BU5" s="208"/>
      <c r="BV5" s="208"/>
      <c r="BW5" s="208"/>
      <c r="BY5" s="208"/>
      <c r="BZ5" s="208"/>
      <c r="CA5" s="208"/>
    </row>
    <row r="6" spans="1:79">
      <c r="A6" s="2">
        <v>1991</v>
      </c>
      <c r="B6" s="2">
        <v>4</v>
      </c>
      <c r="C6" s="7"/>
      <c r="D6" s="7"/>
      <c r="E6" s="7"/>
      <c r="F6" s="7"/>
      <c r="G6" s="13"/>
      <c r="I6" s="14"/>
      <c r="J6" s="14"/>
      <c r="K6" s="15"/>
      <c r="L6" s="15"/>
      <c r="M6" s="14"/>
      <c r="Y6" s="15">
        <f>'[2]FPC wSEB'!X201</f>
        <v>1036148</v>
      </c>
      <c r="Z6" s="15">
        <f>'[2]FPC wSEB'!Y201</f>
        <v>113982</v>
      </c>
      <c r="AA6" s="15">
        <f>'[2]FPC wSEB'!Z201</f>
        <v>3115</v>
      </c>
      <c r="AB6" s="42">
        <f>'[2]FPC wSEB'!AA201</f>
        <v>2338</v>
      </c>
      <c r="AC6" s="22">
        <f>'[2]FPC wSEB'!AB201</f>
        <v>9099</v>
      </c>
      <c r="AE6" s="15">
        <f>'[2]FPC wSEB'!D201</f>
        <v>859705</v>
      </c>
      <c r="AF6" s="15">
        <f>'[2]FPC wSEB'!E201</f>
        <v>583591</v>
      </c>
      <c r="AG6" s="15">
        <f>'[2]FPC wSEB'!F201</f>
        <v>272291</v>
      </c>
      <c r="AH6" s="15">
        <f>'[2]FPC wSEB'!G201</f>
        <v>80357</v>
      </c>
      <c r="AI6" s="15">
        <f>'[2]FPC wSEB'!H201</f>
        <v>191934</v>
      </c>
      <c r="AJ6" s="15">
        <f>'[2]FPC wSEB'!I201</f>
        <v>1861</v>
      </c>
      <c r="AK6" s="15">
        <f>'[2]FPC wSEB'!J201</f>
        <v>132732</v>
      </c>
      <c r="AM6" s="137">
        <f t="shared" si="2"/>
        <v>829.71255071669304</v>
      </c>
      <c r="AP6" s="232"/>
      <c r="AQ6" s="137"/>
      <c r="AR6" s="137"/>
      <c r="AS6" s="137"/>
      <c r="AT6" s="137"/>
      <c r="AW6" s="14">
        <f t="shared" si="0"/>
        <v>795.9794696321643</v>
      </c>
      <c r="AX6" s="14">
        <f t="shared" si="1"/>
        <v>1861</v>
      </c>
      <c r="AY6" s="14"/>
      <c r="BD6" s="14"/>
      <c r="BM6" s="207"/>
      <c r="BN6" s="207"/>
      <c r="BO6" s="207"/>
      <c r="BQ6" s="207"/>
      <c r="BR6" s="207"/>
      <c r="BS6" s="207"/>
      <c r="BU6" s="208"/>
      <c r="BV6" s="208"/>
      <c r="BW6" s="208"/>
      <c r="BY6" s="208"/>
      <c r="BZ6" s="208"/>
      <c r="CA6" s="208"/>
    </row>
    <row r="7" spans="1:79">
      <c r="A7" s="2">
        <v>1991</v>
      </c>
      <c r="B7" s="2">
        <v>5</v>
      </c>
      <c r="C7" s="7"/>
      <c r="D7" s="7"/>
      <c r="E7" s="7"/>
      <c r="F7" s="7"/>
      <c r="G7" s="13"/>
      <c r="I7" s="14"/>
      <c r="J7" s="14"/>
      <c r="K7" s="15"/>
      <c r="L7" s="15"/>
      <c r="M7" s="14"/>
      <c r="Y7" s="15">
        <f>'[2]FPC wSEB'!X202</f>
        <v>1021014</v>
      </c>
      <c r="Z7" s="15">
        <f>'[2]FPC wSEB'!Y202</f>
        <v>114314</v>
      </c>
      <c r="AA7" s="15">
        <f>'[2]FPC wSEB'!Z202</f>
        <v>3121</v>
      </c>
      <c r="AB7" s="42">
        <f>'[2]FPC wSEB'!AA202</f>
        <v>2347</v>
      </c>
      <c r="AC7" s="22">
        <f>'[2]FPC wSEB'!AB202</f>
        <v>9132</v>
      </c>
      <c r="AE7" s="15">
        <f>'[2]FPC wSEB'!D202</f>
        <v>1001148</v>
      </c>
      <c r="AF7" s="15">
        <f>'[2]FPC wSEB'!E202</f>
        <v>633467</v>
      </c>
      <c r="AG7" s="15">
        <f>'[2]FPC wSEB'!F202</f>
        <v>288721</v>
      </c>
      <c r="AH7" s="15">
        <f>'[2]FPC wSEB'!G202</f>
        <v>84377</v>
      </c>
      <c r="AI7" s="15">
        <f>'[2]FPC wSEB'!H202</f>
        <v>204344</v>
      </c>
      <c r="AJ7" s="15">
        <f>'[2]FPC wSEB'!I202</f>
        <v>1902</v>
      </c>
      <c r="AK7" s="15">
        <f>'[2]FPC wSEB'!J202</f>
        <v>149688</v>
      </c>
      <c r="AM7" s="137">
        <f t="shared" si="2"/>
        <v>980.5428720859851</v>
      </c>
      <c r="AP7" s="232"/>
      <c r="AQ7" s="137"/>
      <c r="AR7" s="137"/>
      <c r="AS7" s="137"/>
      <c r="AT7" s="137"/>
      <c r="AW7" s="14">
        <f t="shared" si="0"/>
        <v>810.39625053259476</v>
      </c>
      <c r="AX7" s="14">
        <f t="shared" si="1"/>
        <v>1902</v>
      </c>
      <c r="AY7" s="14"/>
      <c r="BD7" s="14"/>
      <c r="BM7" s="207"/>
      <c r="BN7" s="207"/>
      <c r="BO7" s="207"/>
      <c r="BQ7" s="207"/>
      <c r="BR7" s="207"/>
      <c r="BS7" s="207"/>
      <c r="BU7" s="208"/>
      <c r="BV7" s="208"/>
      <c r="BW7" s="208"/>
      <c r="BY7" s="208"/>
      <c r="BZ7" s="208"/>
      <c r="CA7" s="208"/>
    </row>
    <row r="8" spans="1:79">
      <c r="A8" s="2">
        <v>1991</v>
      </c>
      <c r="B8" s="2">
        <v>6</v>
      </c>
      <c r="C8" s="7"/>
      <c r="D8" s="7"/>
      <c r="E8" s="7"/>
      <c r="F8" s="7"/>
      <c r="G8" s="13"/>
      <c r="I8" s="14"/>
      <c r="J8" s="14"/>
      <c r="K8" s="15"/>
      <c r="L8" s="15"/>
      <c r="M8" s="14"/>
      <c r="Y8" s="15">
        <f>'[2]FPC wSEB'!X203</f>
        <v>1016304</v>
      </c>
      <c r="Z8" s="15">
        <f>'[2]FPC wSEB'!Y203</f>
        <v>114639</v>
      </c>
      <c r="AA8" s="15">
        <f>'[2]FPC wSEB'!Z203</f>
        <v>3111</v>
      </c>
      <c r="AB8" s="42">
        <f>'[2]FPC wSEB'!AA203</f>
        <v>2350</v>
      </c>
      <c r="AC8" s="22">
        <f>'[2]FPC wSEB'!AB203</f>
        <v>9137</v>
      </c>
      <c r="AE8" s="15">
        <f>'[2]FPC wSEB'!D203</f>
        <v>1162102</v>
      </c>
      <c r="AF8" s="15">
        <f>'[2]FPC wSEB'!E203</f>
        <v>669885</v>
      </c>
      <c r="AG8" s="15">
        <f>'[2]FPC wSEB'!F203</f>
        <v>278866</v>
      </c>
      <c r="AH8" s="15">
        <f>'[2]FPC wSEB'!G203</f>
        <v>78366</v>
      </c>
      <c r="AI8" s="15">
        <f>'[2]FPC wSEB'!H203</f>
        <v>200500</v>
      </c>
      <c r="AJ8" s="15">
        <f>'[2]FPC wSEB'!I203</f>
        <v>1933</v>
      </c>
      <c r="AK8" s="15">
        <f>'[2]FPC wSEB'!J203</f>
        <v>157045</v>
      </c>
      <c r="AM8" s="137">
        <f t="shared" si="2"/>
        <v>1143.4590437506888</v>
      </c>
      <c r="AP8" s="232"/>
      <c r="AQ8" s="137"/>
      <c r="AR8" s="137"/>
      <c r="AS8" s="137"/>
      <c r="AT8" s="137"/>
      <c r="AW8" s="14">
        <f t="shared" si="0"/>
        <v>822.55319148936167</v>
      </c>
      <c r="AX8" s="14">
        <f t="shared" si="1"/>
        <v>1933</v>
      </c>
      <c r="AY8" s="14"/>
      <c r="BD8" s="14"/>
      <c r="BM8" s="207"/>
      <c r="BN8" s="207"/>
      <c r="BO8" s="207"/>
      <c r="BQ8" s="207"/>
      <c r="BR8" s="207"/>
      <c r="BS8" s="207"/>
      <c r="BU8" s="208"/>
      <c r="BV8" s="208"/>
      <c r="BW8" s="208"/>
      <c r="BY8" s="208"/>
      <c r="BZ8" s="208"/>
      <c r="CA8" s="208"/>
    </row>
    <row r="9" spans="1:79">
      <c r="A9" s="2">
        <v>1991</v>
      </c>
      <c r="B9" s="2">
        <v>7</v>
      </c>
      <c r="C9" s="7"/>
      <c r="D9" s="7"/>
      <c r="E9" s="7"/>
      <c r="F9" s="7"/>
      <c r="G9" s="13"/>
      <c r="I9" s="14"/>
      <c r="J9" s="14"/>
      <c r="K9" s="15"/>
      <c r="L9" s="15"/>
      <c r="M9" s="14"/>
      <c r="Y9" s="15">
        <f>'[2]FPC wSEB'!X204</f>
        <v>1016233</v>
      </c>
      <c r="Z9" s="15">
        <f>'[2]FPC wSEB'!Y204</f>
        <v>114844</v>
      </c>
      <c r="AA9" s="15">
        <f>'[2]FPC wSEB'!Z204</f>
        <v>3109</v>
      </c>
      <c r="AB9" s="42">
        <f>'[2]FPC wSEB'!AA204</f>
        <v>2358</v>
      </c>
      <c r="AC9" s="22">
        <f>'[2]FPC wSEB'!AB204</f>
        <v>9155</v>
      </c>
      <c r="AE9" s="15">
        <f>'[2]FPC wSEB'!D204</f>
        <v>1289704</v>
      </c>
      <c r="AF9" s="15">
        <f>'[2]FPC wSEB'!E204</f>
        <v>703622</v>
      </c>
      <c r="AG9" s="15">
        <f>'[2]FPC wSEB'!F204</f>
        <v>272831</v>
      </c>
      <c r="AH9" s="15">
        <f>'[2]FPC wSEB'!G204</f>
        <v>76254</v>
      </c>
      <c r="AI9" s="15">
        <f>'[2]FPC wSEB'!H204</f>
        <v>196577</v>
      </c>
      <c r="AJ9" s="15">
        <f>'[2]FPC wSEB'!I204</f>
        <v>1959</v>
      </c>
      <c r="AK9" s="15">
        <f>'[2]FPC wSEB'!J204</f>
        <v>148837</v>
      </c>
      <c r="AM9" s="137">
        <f t="shared" si="2"/>
        <v>1269.102656575805</v>
      </c>
      <c r="AP9" s="232"/>
      <c r="AQ9" s="137"/>
      <c r="AR9" s="137"/>
      <c r="AS9" s="137"/>
      <c r="AT9" s="137"/>
      <c r="AW9" s="14">
        <f t="shared" si="0"/>
        <v>830.78880407124677</v>
      </c>
      <c r="AX9" s="14">
        <f t="shared" si="1"/>
        <v>1959</v>
      </c>
      <c r="AY9" s="14"/>
      <c r="BD9" s="14"/>
      <c r="BM9" s="207"/>
      <c r="BN9" s="207"/>
      <c r="BO9" s="207"/>
      <c r="BQ9" s="207"/>
      <c r="BR9" s="207"/>
      <c r="BS9" s="207"/>
      <c r="BU9" s="208"/>
      <c r="BV9" s="208"/>
      <c r="BW9" s="208"/>
      <c r="BY9" s="208"/>
      <c r="BZ9" s="208"/>
      <c r="CA9" s="208"/>
    </row>
    <row r="10" spans="1:79">
      <c r="A10" s="2">
        <v>1991</v>
      </c>
      <c r="B10" s="2">
        <v>8</v>
      </c>
      <c r="C10" s="7"/>
      <c r="D10" s="7"/>
      <c r="E10" s="7"/>
      <c r="F10" s="7"/>
      <c r="G10" s="13"/>
      <c r="I10" s="14"/>
      <c r="J10" s="14"/>
      <c r="K10" s="15"/>
      <c r="L10" s="15"/>
      <c r="M10" s="14"/>
      <c r="Y10" s="15">
        <f>'[2]FPC wSEB'!X205</f>
        <v>1016975</v>
      </c>
      <c r="Z10" s="15">
        <f>'[2]FPC wSEB'!Y205</f>
        <v>114843</v>
      </c>
      <c r="AA10" s="15">
        <f>'[2]FPC wSEB'!Z205</f>
        <v>3126</v>
      </c>
      <c r="AB10" s="42">
        <f>'[2]FPC wSEB'!AA205</f>
        <v>2373</v>
      </c>
      <c r="AC10" s="22">
        <f>'[2]FPC wSEB'!AB205</f>
        <v>9205</v>
      </c>
      <c r="AE10" s="15">
        <f>'[2]FPC wSEB'!D205</f>
        <v>1374101</v>
      </c>
      <c r="AF10" s="15">
        <f>'[2]FPC wSEB'!E205</f>
        <v>731935</v>
      </c>
      <c r="AG10" s="15">
        <f>'[2]FPC wSEB'!F205</f>
        <v>299001</v>
      </c>
      <c r="AH10" s="15">
        <f>'[2]FPC wSEB'!G205</f>
        <v>87355</v>
      </c>
      <c r="AI10" s="15">
        <f>'[2]FPC wSEB'!H205</f>
        <v>211646</v>
      </c>
      <c r="AJ10" s="15">
        <f>'[2]FPC wSEB'!I205</f>
        <v>1937</v>
      </c>
      <c r="AK10" s="15">
        <f>'[2]FPC wSEB'!J205</f>
        <v>155756</v>
      </c>
      <c r="AM10" s="137">
        <f t="shared" si="2"/>
        <v>1351.1649745568968</v>
      </c>
      <c r="AP10" s="232"/>
      <c r="AQ10" s="137"/>
      <c r="AR10" s="137"/>
      <c r="AS10" s="137"/>
      <c r="AT10" s="137"/>
      <c r="AW10" s="14">
        <f t="shared" si="0"/>
        <v>816.26632954066577</v>
      </c>
      <c r="AX10" s="14">
        <f t="shared" si="1"/>
        <v>1937</v>
      </c>
      <c r="AY10" s="14"/>
      <c r="BD10" s="14"/>
      <c r="BM10" s="207"/>
      <c r="BN10" s="207"/>
      <c r="BO10" s="207"/>
      <c r="BQ10" s="207"/>
      <c r="BR10" s="207"/>
      <c r="BS10" s="207"/>
      <c r="BU10" s="208"/>
      <c r="BV10" s="208"/>
      <c r="BW10" s="208"/>
      <c r="BY10" s="208"/>
      <c r="BZ10" s="208"/>
      <c r="CA10" s="208"/>
    </row>
    <row r="11" spans="1:79">
      <c r="A11" s="2">
        <v>1991</v>
      </c>
      <c r="B11" s="2">
        <v>9</v>
      </c>
      <c r="C11" s="7"/>
      <c r="D11" s="7"/>
      <c r="E11" s="7"/>
      <c r="F11" s="7"/>
      <c r="G11" s="13"/>
      <c r="I11" s="14"/>
      <c r="J11" s="14"/>
      <c r="K11" s="15"/>
      <c r="L11" s="15"/>
      <c r="M11" s="14"/>
      <c r="Y11" s="15">
        <f>'[2]FPC wSEB'!X206</f>
        <v>1019352</v>
      </c>
      <c r="Z11" s="15">
        <f>'[2]FPC wSEB'!Y206</f>
        <v>115057</v>
      </c>
      <c r="AA11" s="15">
        <f>'[2]FPC wSEB'!Z206</f>
        <v>3128</v>
      </c>
      <c r="AB11" s="42">
        <f>'[2]FPC wSEB'!AA206</f>
        <v>2376</v>
      </c>
      <c r="AC11" s="22">
        <f>'[2]FPC wSEB'!AB206</f>
        <v>9276</v>
      </c>
      <c r="AE11" s="15">
        <f>'[2]FPC wSEB'!D206</f>
        <v>1367353</v>
      </c>
      <c r="AF11" s="15">
        <f>'[2]FPC wSEB'!E206</f>
        <v>727573</v>
      </c>
      <c r="AG11" s="15">
        <f>'[2]FPC wSEB'!F206</f>
        <v>283550</v>
      </c>
      <c r="AH11" s="15">
        <f>'[2]FPC wSEB'!G206</f>
        <v>80623</v>
      </c>
      <c r="AI11" s="15">
        <f>'[2]FPC wSEB'!H206</f>
        <v>202927</v>
      </c>
      <c r="AJ11" s="15">
        <f>'[2]FPC wSEB'!I206</f>
        <v>1945</v>
      </c>
      <c r="AK11" s="15">
        <f>'[2]FPC wSEB'!J206</f>
        <v>167163</v>
      </c>
      <c r="AM11" s="137">
        <f t="shared" si="2"/>
        <v>1341.3943367943557</v>
      </c>
      <c r="AP11" s="232"/>
      <c r="AQ11" s="137"/>
      <c r="AR11" s="137"/>
      <c r="AS11" s="137"/>
      <c r="AT11" s="137"/>
      <c r="AW11" s="14">
        <f t="shared" si="0"/>
        <v>818.60269360269353</v>
      </c>
      <c r="AX11" s="14">
        <f t="shared" si="1"/>
        <v>1945</v>
      </c>
      <c r="AY11" s="14"/>
      <c r="BD11" s="14"/>
      <c r="BM11" s="207"/>
      <c r="BN11" s="207"/>
      <c r="BO11" s="207"/>
      <c r="BQ11" s="207"/>
      <c r="BR11" s="207"/>
      <c r="BS11" s="207"/>
      <c r="BU11" s="208"/>
      <c r="BV11" s="208"/>
      <c r="BW11" s="208"/>
      <c r="BY11" s="208"/>
      <c r="BZ11" s="208"/>
      <c r="CA11" s="208"/>
    </row>
    <row r="12" spans="1:79">
      <c r="A12" s="2">
        <v>1991</v>
      </c>
      <c r="B12" s="2">
        <v>10</v>
      </c>
      <c r="C12" s="7"/>
      <c r="D12" s="7"/>
      <c r="E12" s="7"/>
      <c r="F12" s="7"/>
      <c r="G12" s="13"/>
      <c r="I12" s="14"/>
      <c r="J12" s="14"/>
      <c r="K12" s="15"/>
      <c r="L12" s="15"/>
      <c r="M12" s="14"/>
      <c r="Y12" s="15">
        <f>'[2]FPC wSEB'!X207</f>
        <v>1024933</v>
      </c>
      <c r="Z12" s="15">
        <f>'[2]FPC wSEB'!Y207</f>
        <v>115306</v>
      </c>
      <c r="AA12" s="15">
        <f>'[2]FPC wSEB'!Z207</f>
        <v>3146</v>
      </c>
      <c r="AB12" s="42">
        <f>'[2]FPC wSEB'!AA207</f>
        <v>2360</v>
      </c>
      <c r="AC12" s="22">
        <f>'[2]FPC wSEB'!AB207</f>
        <v>9321</v>
      </c>
      <c r="AE12" s="15">
        <f>'[2]FPC wSEB'!D207</f>
        <v>1106424</v>
      </c>
      <c r="AF12" s="15">
        <f>'[2]FPC wSEB'!E207</f>
        <v>661561</v>
      </c>
      <c r="AG12" s="15">
        <f>'[2]FPC wSEB'!F207</f>
        <v>276172</v>
      </c>
      <c r="AH12" s="15">
        <f>'[2]FPC wSEB'!G207</f>
        <v>74013</v>
      </c>
      <c r="AI12" s="15">
        <f>'[2]FPC wSEB'!H207</f>
        <v>202159</v>
      </c>
      <c r="AJ12" s="15">
        <f>'[2]FPC wSEB'!I207</f>
        <v>1956</v>
      </c>
      <c r="AK12" s="15">
        <f>'[2]FPC wSEB'!J207</f>
        <v>161784</v>
      </c>
      <c r="AM12" s="137">
        <f t="shared" si="2"/>
        <v>1079.5086117824287</v>
      </c>
      <c r="AP12" s="232"/>
      <c r="AQ12" s="137"/>
      <c r="AR12" s="137"/>
      <c r="AS12" s="137"/>
      <c r="AT12" s="137"/>
      <c r="AW12" s="14">
        <f t="shared" si="0"/>
        <v>828.81355932203394</v>
      </c>
      <c r="AX12" s="14">
        <f t="shared" si="1"/>
        <v>1956</v>
      </c>
      <c r="AY12" s="14"/>
      <c r="BD12" s="14"/>
      <c r="BM12" s="207"/>
      <c r="BN12" s="207"/>
      <c r="BO12" s="207"/>
      <c r="BQ12" s="207"/>
      <c r="BR12" s="207"/>
      <c r="BS12" s="207"/>
      <c r="BU12" s="208"/>
      <c r="BV12" s="208"/>
      <c r="BW12" s="208"/>
      <c r="BY12" s="208"/>
      <c r="BZ12" s="208"/>
      <c r="CA12" s="208"/>
    </row>
    <row r="13" spans="1:79">
      <c r="A13" s="2">
        <v>1991</v>
      </c>
      <c r="B13" s="2">
        <v>11</v>
      </c>
      <c r="C13" s="7"/>
      <c r="D13" s="7"/>
      <c r="E13" s="7"/>
      <c r="F13" s="7"/>
      <c r="G13" s="13"/>
      <c r="I13" s="14"/>
      <c r="J13" s="14"/>
      <c r="K13" s="15"/>
      <c r="L13" s="15"/>
      <c r="M13" s="14"/>
      <c r="Y13" s="15">
        <f>'[2]FPC wSEB'!X208</f>
        <v>1038014</v>
      </c>
      <c r="Z13" s="15">
        <f>'[2]FPC wSEB'!Y208</f>
        <v>115448</v>
      </c>
      <c r="AA13" s="15">
        <f>'[2]FPC wSEB'!Z208</f>
        <v>3142</v>
      </c>
      <c r="AB13" s="42">
        <f>'[2]FPC wSEB'!AA208</f>
        <v>2347</v>
      </c>
      <c r="AC13" s="22">
        <f>'[2]FPC wSEB'!AB208</f>
        <v>9431</v>
      </c>
      <c r="AE13" s="15">
        <f>'[2]FPC wSEB'!D208</f>
        <v>863863</v>
      </c>
      <c r="AF13" s="15">
        <f>'[2]FPC wSEB'!E208</f>
        <v>590603</v>
      </c>
      <c r="AG13" s="15">
        <f>'[2]FPC wSEB'!F208</f>
        <v>279993</v>
      </c>
      <c r="AH13" s="15">
        <f>'[2]FPC wSEB'!G208</f>
        <v>85218</v>
      </c>
      <c r="AI13" s="15">
        <f>'[2]FPC wSEB'!H208</f>
        <v>194775</v>
      </c>
      <c r="AJ13" s="15">
        <f>'[2]FPC wSEB'!I208</f>
        <v>1964</v>
      </c>
      <c r="AK13" s="15">
        <f>'[2]FPC wSEB'!J208</f>
        <v>143228</v>
      </c>
      <c r="AM13" s="137">
        <f t="shared" si="2"/>
        <v>832.22673297277311</v>
      </c>
      <c r="AP13" s="232"/>
      <c r="AQ13" s="137"/>
      <c r="AR13" s="137"/>
      <c r="AS13" s="137"/>
      <c r="AT13" s="137"/>
      <c r="AW13" s="14">
        <f t="shared" si="0"/>
        <v>836.81295270558167</v>
      </c>
      <c r="AX13" s="14">
        <f t="shared" si="1"/>
        <v>1964</v>
      </c>
      <c r="AY13" s="14"/>
      <c r="BD13" s="14"/>
      <c r="BM13" s="207"/>
      <c r="BN13" s="207"/>
      <c r="BO13" s="207"/>
      <c r="BQ13" s="207"/>
      <c r="BR13" s="207"/>
      <c r="BS13" s="207"/>
      <c r="BU13" s="208"/>
      <c r="BV13" s="208"/>
      <c r="BW13" s="208"/>
      <c r="BY13" s="208"/>
      <c r="BZ13" s="208"/>
      <c r="CA13" s="208"/>
    </row>
    <row r="14" spans="1:79">
      <c r="A14" s="2">
        <v>1991</v>
      </c>
      <c r="B14" s="2">
        <v>12</v>
      </c>
      <c r="C14" s="7"/>
      <c r="D14" s="7"/>
      <c r="E14" s="7"/>
      <c r="F14" s="7"/>
      <c r="G14" s="13"/>
      <c r="I14" s="14"/>
      <c r="J14" s="14"/>
      <c r="K14" s="15"/>
      <c r="L14" s="15"/>
      <c r="M14" s="14"/>
      <c r="Y14" s="15">
        <f>'[2]FPC wSEB'!X209</f>
        <v>1049020</v>
      </c>
      <c r="Z14" s="15">
        <f>'[2]FPC wSEB'!Y209</f>
        <v>115508</v>
      </c>
      <c r="AA14" s="15">
        <f>'[2]FPC wSEB'!Z209</f>
        <v>3146</v>
      </c>
      <c r="AB14" s="42">
        <f>'[2]FPC wSEB'!AA209</f>
        <v>2346</v>
      </c>
      <c r="AC14" s="22">
        <f>'[2]FPC wSEB'!AB209</f>
        <v>9470</v>
      </c>
      <c r="AE14" s="15">
        <f>'[2]FPC wSEB'!D209</f>
        <v>945882</v>
      </c>
      <c r="AF14" s="15">
        <f>'[2]FPC wSEB'!E209</f>
        <v>572803</v>
      </c>
      <c r="AG14" s="15">
        <f>'[2]FPC wSEB'!F209</f>
        <v>275720</v>
      </c>
      <c r="AH14" s="15">
        <f>'[2]FPC wSEB'!G209</f>
        <v>80351</v>
      </c>
      <c r="AI14" s="15">
        <f>'[2]FPC wSEB'!H209</f>
        <v>195369</v>
      </c>
      <c r="AJ14" s="15">
        <f>'[2]FPC wSEB'!I209</f>
        <v>1975</v>
      </c>
      <c r="AK14" s="15">
        <f>'[2]FPC wSEB'!J209</f>
        <v>140898</v>
      </c>
      <c r="AM14" s="137">
        <f t="shared" si="2"/>
        <v>901.68156946483384</v>
      </c>
      <c r="AN14" s="15"/>
      <c r="AP14" s="232"/>
      <c r="AQ14" s="137"/>
      <c r="AR14" s="137"/>
      <c r="AS14" s="137"/>
      <c r="AT14" s="137"/>
      <c r="AW14" s="14">
        <f t="shared" si="0"/>
        <v>841.8584825234442</v>
      </c>
      <c r="AX14" s="14">
        <f t="shared" si="1"/>
        <v>1975</v>
      </c>
      <c r="AY14" s="14"/>
      <c r="BD14" s="14"/>
      <c r="BE14" s="25"/>
      <c r="BM14" s="207"/>
      <c r="BN14" s="207"/>
      <c r="BO14" s="207"/>
      <c r="BQ14" s="207"/>
      <c r="BR14" s="207"/>
      <c r="BS14" s="207"/>
      <c r="BU14" s="208"/>
      <c r="BV14" s="208"/>
      <c r="BW14" s="208"/>
      <c r="BY14" s="208"/>
      <c r="BZ14" s="208"/>
      <c r="CA14" s="208"/>
    </row>
    <row r="15" spans="1:79">
      <c r="A15" s="2">
        <v>1992</v>
      </c>
      <c r="B15" s="2">
        <v>1</v>
      </c>
      <c r="C15" s="7"/>
      <c r="D15" s="7"/>
      <c r="E15" s="7"/>
      <c r="F15" s="7"/>
      <c r="G15" s="13"/>
      <c r="I15" s="14"/>
      <c r="J15" s="14"/>
      <c r="K15" s="15"/>
      <c r="L15" s="15"/>
      <c r="M15" s="14"/>
      <c r="Y15" s="15">
        <f>'[2]FPC wSEB'!X210</f>
        <v>1056524</v>
      </c>
      <c r="Z15" s="15">
        <f>'[2]FPC wSEB'!Y210</f>
        <v>115375</v>
      </c>
      <c r="AA15" s="15">
        <f>'[2]FPC wSEB'!Z210</f>
        <v>3144</v>
      </c>
      <c r="AB15" s="42">
        <f>'[2]FPC wSEB'!AA210</f>
        <v>2346</v>
      </c>
      <c r="AC15" s="22">
        <f>'[2]FPC wSEB'!AB210</f>
        <v>9518</v>
      </c>
      <c r="AE15" s="15">
        <f>'[2]FPC wSEB'!D210</f>
        <v>1053842</v>
      </c>
      <c r="AF15" s="15">
        <f>'[2]FPC wSEB'!E210</f>
        <v>567243</v>
      </c>
      <c r="AG15" s="15">
        <f>'[2]FPC wSEB'!F210</f>
        <v>274569</v>
      </c>
      <c r="AH15" s="15">
        <f>'[2]FPC wSEB'!G210</f>
        <v>84486</v>
      </c>
      <c r="AI15" s="15">
        <f>'[2]FPC wSEB'!H210</f>
        <v>190083</v>
      </c>
      <c r="AJ15" s="15">
        <f>'[2]FPC wSEB'!I210</f>
        <v>1978</v>
      </c>
      <c r="AK15" s="15">
        <f>'[2]FPC wSEB'!J210</f>
        <v>131894</v>
      </c>
      <c r="AM15" s="137">
        <f t="shared" si="2"/>
        <v>997.46148691369046</v>
      </c>
      <c r="AN15" s="15"/>
      <c r="AP15" s="232"/>
      <c r="AQ15" s="137"/>
      <c r="AR15" s="137"/>
      <c r="AS15" s="137"/>
      <c r="AT15" s="137"/>
      <c r="AW15" s="14">
        <f t="shared" si="0"/>
        <v>843.13725490196077</v>
      </c>
      <c r="AX15" s="14">
        <f t="shared" si="1"/>
        <v>1978</v>
      </c>
      <c r="AY15" s="14">
        <f t="shared" ref="AY15:AY78" si="3">SUM(AX4:AX15)</f>
        <v>23140</v>
      </c>
      <c r="BD15" s="14"/>
      <c r="BE15" s="25"/>
      <c r="BM15" s="207"/>
      <c r="BN15" s="207"/>
      <c r="BO15" s="207"/>
      <c r="BQ15" s="207"/>
      <c r="BR15" s="207"/>
      <c r="BS15" s="207"/>
      <c r="BU15" s="208"/>
      <c r="BV15" s="208"/>
      <c r="BW15" s="208"/>
      <c r="BY15" s="208"/>
      <c r="BZ15" s="208"/>
      <c r="CA15" s="208"/>
    </row>
    <row r="16" spans="1:79">
      <c r="A16" s="2">
        <v>1992</v>
      </c>
      <c r="B16" s="2">
        <v>2</v>
      </c>
      <c r="C16" s="7"/>
      <c r="D16" s="7"/>
      <c r="E16" s="7"/>
      <c r="F16" s="7"/>
      <c r="G16" s="13"/>
      <c r="I16" s="14"/>
      <c r="J16" s="14"/>
      <c r="K16" s="15"/>
      <c r="L16" s="15"/>
      <c r="M16" s="14"/>
      <c r="Y16" s="15">
        <f>'[2]FPC wSEB'!X211</f>
        <v>1060809</v>
      </c>
      <c r="Z16" s="15">
        <f>'[2]FPC wSEB'!Y211</f>
        <v>115661</v>
      </c>
      <c r="AA16" s="15">
        <f>'[2]FPC wSEB'!Z211</f>
        <v>3144</v>
      </c>
      <c r="AB16" s="42">
        <f>'[2]FPC wSEB'!AA211</f>
        <v>2352</v>
      </c>
      <c r="AC16" s="22">
        <f>'[2]FPC wSEB'!AB211</f>
        <v>9546</v>
      </c>
      <c r="AE16" s="15">
        <f>'[2]FPC wSEB'!D211</f>
        <v>1074810</v>
      </c>
      <c r="AF16" s="15">
        <f>'[2]FPC wSEB'!E211</f>
        <v>526725</v>
      </c>
      <c r="AG16" s="15">
        <f>'[2]FPC wSEB'!F211</f>
        <v>263618</v>
      </c>
      <c r="AH16" s="15">
        <f>'[2]FPC wSEB'!G211</f>
        <v>81731</v>
      </c>
      <c r="AI16" s="15">
        <f>'[2]FPC wSEB'!H211</f>
        <v>181887</v>
      </c>
      <c r="AJ16" s="15">
        <f>'[2]FPC wSEB'!I211</f>
        <v>1967</v>
      </c>
      <c r="AK16" s="15">
        <f>'[2]FPC wSEB'!J211</f>
        <v>129036</v>
      </c>
      <c r="AM16" s="137">
        <f t="shared" si="2"/>
        <v>1013.1984174342413</v>
      </c>
      <c r="AN16" s="15"/>
      <c r="AP16" s="232"/>
      <c r="AQ16" s="137"/>
      <c r="AR16" s="137"/>
      <c r="AS16" s="137"/>
      <c r="AT16" s="137"/>
      <c r="AW16" s="14">
        <f t="shared" si="0"/>
        <v>836.30952380952385</v>
      </c>
      <c r="AX16" s="14">
        <f t="shared" si="1"/>
        <v>1967</v>
      </c>
      <c r="AY16" s="14">
        <f t="shared" si="3"/>
        <v>23244</v>
      </c>
      <c r="BD16" s="14"/>
      <c r="BE16" s="25"/>
      <c r="BM16" s="207"/>
      <c r="BN16" s="207"/>
      <c r="BO16" s="207"/>
      <c r="BQ16" s="207"/>
      <c r="BR16" s="207"/>
      <c r="BS16" s="207"/>
      <c r="BU16" s="208"/>
      <c r="BV16" s="208"/>
      <c r="BW16" s="208"/>
      <c r="BY16" s="208"/>
      <c r="BZ16" s="208"/>
      <c r="CA16" s="208"/>
    </row>
    <row r="17" spans="1:79">
      <c r="A17" s="2">
        <v>1992</v>
      </c>
      <c r="B17" s="2">
        <v>3</v>
      </c>
      <c r="C17" s="7"/>
      <c r="D17" s="7"/>
      <c r="E17" s="7"/>
      <c r="F17" s="7"/>
      <c r="G17" s="13"/>
      <c r="I17" s="14"/>
      <c r="J17" s="14"/>
      <c r="K17" s="15"/>
      <c r="L17" s="15"/>
      <c r="M17" s="14"/>
      <c r="Y17" s="15">
        <f>'[2]FPC wSEB'!X212</f>
        <v>1062288</v>
      </c>
      <c r="Z17" s="15">
        <f>'[2]FPC wSEB'!Y212</f>
        <v>115759</v>
      </c>
      <c r="AA17" s="15">
        <f>'[2]FPC wSEB'!Z212</f>
        <v>3156</v>
      </c>
      <c r="AB17" s="42">
        <f>'[2]FPC wSEB'!AA212</f>
        <v>2361</v>
      </c>
      <c r="AC17" s="22">
        <f>'[2]FPC wSEB'!AB212</f>
        <v>9577</v>
      </c>
      <c r="AE17" s="15">
        <f>'[2]FPC wSEB'!D212</f>
        <v>838152</v>
      </c>
      <c r="AF17" s="15">
        <f>'[2]FPC wSEB'!E212</f>
        <v>533105</v>
      </c>
      <c r="AG17" s="15">
        <f>'[2]FPC wSEB'!F212</f>
        <v>258535</v>
      </c>
      <c r="AH17" s="15">
        <f>'[2]FPC wSEB'!G212</f>
        <v>76862</v>
      </c>
      <c r="AI17" s="15">
        <f>'[2]FPC wSEB'!H212</f>
        <v>181673</v>
      </c>
      <c r="AJ17" s="15">
        <f>'[2]FPC wSEB'!I212</f>
        <v>1951</v>
      </c>
      <c r="AK17" s="15">
        <f>'[2]FPC wSEB'!J212</f>
        <v>131243</v>
      </c>
      <c r="AM17" s="137">
        <f t="shared" si="2"/>
        <v>789.00637115358552</v>
      </c>
      <c r="AN17" s="15"/>
      <c r="AP17" s="232"/>
      <c r="AQ17" s="137"/>
      <c r="AR17" s="137"/>
      <c r="AS17" s="137"/>
      <c r="AT17" s="137"/>
      <c r="AW17" s="14">
        <f t="shared" si="0"/>
        <v>826.34476916560789</v>
      </c>
      <c r="AX17" s="14">
        <f t="shared" si="1"/>
        <v>1951</v>
      </c>
      <c r="AY17" s="14">
        <f t="shared" si="3"/>
        <v>23328</v>
      </c>
      <c r="BD17" s="14"/>
      <c r="BE17" s="25"/>
      <c r="BM17" s="207"/>
      <c r="BN17" s="207"/>
      <c r="BO17" s="207"/>
      <c r="BQ17" s="207"/>
      <c r="BR17" s="207"/>
      <c r="BS17" s="207"/>
      <c r="BU17" s="208"/>
      <c r="BV17" s="208"/>
      <c r="BW17" s="208"/>
      <c r="BY17" s="208"/>
      <c r="BZ17" s="208"/>
      <c r="CA17" s="208"/>
    </row>
    <row r="18" spans="1:79">
      <c r="A18" s="2">
        <v>1992</v>
      </c>
      <c r="B18" s="2">
        <v>4</v>
      </c>
      <c r="C18" s="7"/>
      <c r="D18" s="7"/>
      <c r="E18" s="7"/>
      <c r="F18" s="7"/>
      <c r="G18" s="13"/>
      <c r="I18" s="14"/>
      <c r="J18" s="14"/>
      <c r="K18" s="15"/>
      <c r="L18" s="15"/>
      <c r="M18" s="14"/>
      <c r="Y18" s="15">
        <f>'[2]FPC wSEB'!X213</f>
        <v>1054466</v>
      </c>
      <c r="Z18" s="15">
        <f>'[2]FPC wSEB'!Y213</f>
        <v>116051</v>
      </c>
      <c r="AA18" s="15">
        <f>'[2]FPC wSEB'!Z213</f>
        <v>3146</v>
      </c>
      <c r="AB18" s="42">
        <f>'[2]FPC wSEB'!AA213</f>
        <v>2374</v>
      </c>
      <c r="AC18" s="22">
        <f>'[2]FPC wSEB'!AB213</f>
        <v>9618</v>
      </c>
      <c r="AE18" s="15">
        <f>'[2]FPC wSEB'!D213</f>
        <v>805577</v>
      </c>
      <c r="AF18" s="15">
        <f>'[2]FPC wSEB'!E213</f>
        <v>550310</v>
      </c>
      <c r="AG18" s="15">
        <f>'[2]FPC wSEB'!F213</f>
        <v>279192</v>
      </c>
      <c r="AH18" s="15">
        <f>'[2]FPC wSEB'!G213</f>
        <v>85207</v>
      </c>
      <c r="AI18" s="15">
        <f>'[2]FPC wSEB'!H213</f>
        <v>193985</v>
      </c>
      <c r="AJ18" s="15">
        <f>'[2]FPC wSEB'!I213</f>
        <v>2006</v>
      </c>
      <c r="AK18" s="15">
        <f>'[2]FPC wSEB'!J213</f>
        <v>131054</v>
      </c>
      <c r="AM18" s="137">
        <f t="shared" si="2"/>
        <v>763.96678508363482</v>
      </c>
      <c r="AN18" s="15"/>
      <c r="AP18" s="232"/>
      <c r="AQ18" s="137"/>
      <c r="AR18" s="137"/>
      <c r="AS18" s="137"/>
      <c r="AT18" s="137"/>
      <c r="AW18" s="14">
        <f t="shared" si="0"/>
        <v>844.98736310025265</v>
      </c>
      <c r="AX18" s="14">
        <f t="shared" si="1"/>
        <v>2006</v>
      </c>
      <c r="AY18" s="14">
        <f t="shared" si="3"/>
        <v>23473</v>
      </c>
      <c r="BD18" s="14"/>
      <c r="BE18" s="25"/>
      <c r="BM18" s="207"/>
      <c r="BN18" s="207"/>
      <c r="BO18" s="207"/>
      <c r="BQ18" s="207"/>
      <c r="BR18" s="207"/>
      <c r="BS18" s="207"/>
      <c r="BU18" s="208"/>
      <c r="BV18" s="208"/>
      <c r="BW18" s="208"/>
      <c r="BY18" s="208"/>
      <c r="BZ18" s="208"/>
      <c r="CA18" s="208"/>
    </row>
    <row r="19" spans="1:79">
      <c r="A19" s="2">
        <v>1992</v>
      </c>
      <c r="B19" s="2">
        <v>5</v>
      </c>
      <c r="C19" s="7"/>
      <c r="D19" s="7"/>
      <c r="E19" s="7"/>
      <c r="F19" s="7"/>
      <c r="G19" s="13"/>
      <c r="I19" s="14"/>
      <c r="J19" s="14"/>
      <c r="K19" s="15"/>
      <c r="L19" s="15"/>
      <c r="M19" s="14"/>
      <c r="Y19" s="15">
        <f>'[2]FPC wSEB'!X214</f>
        <v>1039464</v>
      </c>
      <c r="Z19" s="15">
        <f>'[2]FPC wSEB'!Y214</f>
        <v>116429</v>
      </c>
      <c r="AA19" s="15">
        <f>'[2]FPC wSEB'!Z214</f>
        <v>3136</v>
      </c>
      <c r="AB19" s="42">
        <f>'[2]FPC wSEB'!AA214</f>
        <v>2374</v>
      </c>
      <c r="AC19" s="22">
        <f>'[2]FPC wSEB'!AB214</f>
        <v>9644</v>
      </c>
      <c r="AE19" s="15">
        <f>'[2]FPC wSEB'!D214</f>
        <v>829123</v>
      </c>
      <c r="AF19" s="15">
        <f>'[2]FPC wSEB'!E214</f>
        <v>590440</v>
      </c>
      <c r="AG19" s="15">
        <f>'[2]FPC wSEB'!F214</f>
        <v>274429</v>
      </c>
      <c r="AH19" s="15">
        <f>'[2]FPC wSEB'!G214</f>
        <v>74233</v>
      </c>
      <c r="AI19" s="15">
        <f>'[2]FPC wSEB'!H214</f>
        <v>200196</v>
      </c>
      <c r="AJ19" s="15">
        <f>'[2]FPC wSEB'!I214</f>
        <v>2021</v>
      </c>
      <c r="AK19" s="15">
        <f>'[2]FPC wSEB'!J214</f>
        <v>141346</v>
      </c>
      <c r="AM19" s="137">
        <f t="shared" si="2"/>
        <v>797.64474767764921</v>
      </c>
      <c r="AN19" s="15"/>
      <c r="AP19" s="232"/>
      <c r="AQ19" s="137"/>
      <c r="AR19" s="137"/>
      <c r="AS19" s="137"/>
      <c r="AT19" s="137"/>
      <c r="AW19" s="14">
        <f t="shared" si="0"/>
        <v>851.3058129738838</v>
      </c>
      <c r="AX19" s="14">
        <f t="shared" si="1"/>
        <v>2021</v>
      </c>
      <c r="AY19" s="14">
        <f t="shared" si="3"/>
        <v>23592</v>
      </c>
      <c r="BD19" s="14"/>
      <c r="BE19" s="25"/>
      <c r="BM19" s="207"/>
      <c r="BN19" s="207"/>
      <c r="BO19" s="207"/>
      <c r="BQ19" s="207"/>
      <c r="BR19" s="207"/>
      <c r="BS19" s="207"/>
      <c r="BU19" s="208"/>
      <c r="BV19" s="208"/>
      <c r="BW19" s="208"/>
      <c r="BY19" s="208"/>
      <c r="BZ19" s="208"/>
      <c r="CA19" s="208"/>
    </row>
    <row r="20" spans="1:79">
      <c r="A20" s="2">
        <v>1992</v>
      </c>
      <c r="B20" s="2">
        <v>6</v>
      </c>
      <c r="C20" s="7"/>
      <c r="D20" s="7"/>
      <c r="E20" s="7"/>
      <c r="F20" s="7"/>
      <c r="G20" s="13"/>
      <c r="I20" s="14"/>
      <c r="J20" s="14"/>
      <c r="K20" s="15"/>
      <c r="L20" s="15"/>
      <c r="M20" s="14"/>
      <c r="Y20" s="15">
        <f>'[2]FPC wSEB'!X215</f>
        <v>1035661</v>
      </c>
      <c r="Z20" s="15">
        <f>'[2]FPC wSEB'!Y215</f>
        <v>116682</v>
      </c>
      <c r="AA20" s="15">
        <f>'[2]FPC wSEB'!Z215</f>
        <v>3117</v>
      </c>
      <c r="AB20" s="42">
        <f>'[2]FPC wSEB'!AA215</f>
        <v>2379</v>
      </c>
      <c r="AC20" s="22">
        <f>'[2]FPC wSEB'!AB215</f>
        <v>9652</v>
      </c>
      <c r="AE20" s="15">
        <f>'[2]FPC wSEB'!D215</f>
        <v>1071215</v>
      </c>
      <c r="AF20" s="15">
        <f>'[2]FPC wSEB'!E215</f>
        <v>661436</v>
      </c>
      <c r="AG20" s="15">
        <f>'[2]FPC wSEB'!F215</f>
        <v>272174</v>
      </c>
      <c r="AH20" s="15">
        <f>'[2]FPC wSEB'!G215</f>
        <v>69386</v>
      </c>
      <c r="AI20" s="15">
        <f>'[2]FPC wSEB'!H215</f>
        <v>202788</v>
      </c>
      <c r="AJ20" s="15">
        <f>'[2]FPC wSEB'!I215</f>
        <v>2010</v>
      </c>
      <c r="AK20" s="15">
        <f>'[2]FPC wSEB'!J215</f>
        <v>151535</v>
      </c>
      <c r="AM20" s="137">
        <f t="shared" si="2"/>
        <v>1034.3297662072821</v>
      </c>
      <c r="AN20" s="15"/>
      <c r="AP20" s="232"/>
      <c r="AQ20" s="137"/>
      <c r="AR20" s="137"/>
      <c r="AS20" s="137"/>
      <c r="AT20" s="137"/>
      <c r="AW20" s="14">
        <f t="shared" si="0"/>
        <v>844.89281210592685</v>
      </c>
      <c r="AX20" s="14">
        <f t="shared" si="1"/>
        <v>2010</v>
      </c>
      <c r="AY20" s="14">
        <f t="shared" si="3"/>
        <v>23669</v>
      </c>
      <c r="BD20" s="14"/>
      <c r="BE20" s="25"/>
      <c r="BM20" s="207"/>
      <c r="BN20" s="207"/>
      <c r="BO20" s="207"/>
      <c r="BQ20" s="207"/>
      <c r="BR20" s="207"/>
      <c r="BS20" s="207"/>
      <c r="BU20" s="208"/>
      <c r="BV20" s="208"/>
      <c r="BW20" s="208"/>
      <c r="BY20" s="208"/>
      <c r="BZ20" s="208"/>
      <c r="CA20" s="208"/>
    </row>
    <row r="21" spans="1:79">
      <c r="A21" s="2">
        <v>1992</v>
      </c>
      <c r="B21" s="2">
        <v>7</v>
      </c>
      <c r="C21" s="7"/>
      <c r="D21" s="7"/>
      <c r="E21" s="7"/>
      <c r="F21" s="7"/>
      <c r="G21" s="13"/>
      <c r="I21" s="14"/>
      <c r="J21" s="14"/>
      <c r="K21" s="15"/>
      <c r="L21" s="15"/>
      <c r="M21" s="14"/>
      <c r="Y21" s="15">
        <f>'[2]FPC wSEB'!X216</f>
        <v>1036384</v>
      </c>
      <c r="Z21" s="15">
        <f>'[2]FPC wSEB'!Y216</f>
        <v>117032</v>
      </c>
      <c r="AA21" s="15">
        <f>'[2]FPC wSEB'!Z216</f>
        <v>3138</v>
      </c>
      <c r="AB21" s="42">
        <f>'[2]FPC wSEB'!AA216</f>
        <v>2385</v>
      </c>
      <c r="AC21" s="22">
        <f>'[2]FPC wSEB'!AB216</f>
        <v>9657</v>
      </c>
      <c r="AE21" s="15">
        <f>'[2]FPC wSEB'!D216</f>
        <v>1399651</v>
      </c>
      <c r="AF21" s="15">
        <f>'[2]FPC wSEB'!E216</f>
        <v>749121</v>
      </c>
      <c r="AG21" s="15">
        <f>'[2]FPC wSEB'!F216</f>
        <v>271850</v>
      </c>
      <c r="AH21" s="15">
        <f>'[2]FPC wSEB'!G216</f>
        <v>61636</v>
      </c>
      <c r="AI21" s="15">
        <f>'[2]FPC wSEB'!H216</f>
        <v>210214</v>
      </c>
      <c r="AJ21" s="15">
        <f>'[2]FPC wSEB'!I216</f>
        <v>2022</v>
      </c>
      <c r="AK21" s="15">
        <f>'[2]FPC wSEB'!J216</f>
        <v>157949</v>
      </c>
      <c r="AM21" s="137">
        <f t="shared" si="2"/>
        <v>1350.5139021829746</v>
      </c>
      <c r="AN21" s="15"/>
      <c r="AP21" s="232"/>
      <c r="AQ21" s="137"/>
      <c r="AR21" s="137"/>
      <c r="AS21" s="137"/>
      <c r="AT21" s="137"/>
      <c r="AW21" s="14">
        <f t="shared" si="0"/>
        <v>847.79874213836479</v>
      </c>
      <c r="AX21" s="14">
        <f t="shared" si="1"/>
        <v>2022</v>
      </c>
      <c r="AY21" s="14">
        <f t="shared" si="3"/>
        <v>23732</v>
      </c>
      <c r="BD21" s="14"/>
      <c r="BE21" s="25"/>
      <c r="BM21" s="207"/>
      <c r="BN21" s="207"/>
      <c r="BO21" s="207"/>
      <c r="BQ21" s="207"/>
      <c r="BR21" s="207"/>
      <c r="BS21" s="207"/>
      <c r="BU21" s="208"/>
      <c r="BV21" s="208"/>
      <c r="BW21" s="208"/>
      <c r="BY21" s="208"/>
      <c r="BZ21" s="208"/>
      <c r="CA21" s="208"/>
    </row>
    <row r="22" spans="1:79">
      <c r="A22" s="2">
        <v>1992</v>
      </c>
      <c r="B22" s="2">
        <v>8</v>
      </c>
      <c r="C22" s="7"/>
      <c r="D22" s="7"/>
      <c r="E22" s="7"/>
      <c r="F22" s="7"/>
      <c r="G22" s="13"/>
      <c r="I22" s="14"/>
      <c r="J22" s="14"/>
      <c r="K22" s="15"/>
      <c r="L22" s="15"/>
      <c r="M22" s="14"/>
      <c r="Y22" s="15">
        <f>'[2]FPC wSEB'!X217</f>
        <v>1038197</v>
      </c>
      <c r="Z22" s="15">
        <f>'[2]FPC wSEB'!Y217</f>
        <v>117293</v>
      </c>
      <c r="AA22" s="15">
        <f>'[2]FPC wSEB'!Z217</f>
        <v>3136</v>
      </c>
      <c r="AB22" s="42">
        <f>'[2]FPC wSEB'!AA217</f>
        <v>2390</v>
      </c>
      <c r="AC22" s="22">
        <f>'[2]FPC wSEB'!AB217</f>
        <v>9678</v>
      </c>
      <c r="AE22" s="15">
        <f>'[2]FPC wSEB'!D217</f>
        <v>1441561</v>
      </c>
      <c r="AF22" s="15">
        <f>'[2]FPC wSEB'!E217</f>
        <v>757441</v>
      </c>
      <c r="AG22" s="15">
        <f>'[2]FPC wSEB'!F217</f>
        <v>277899</v>
      </c>
      <c r="AH22" s="15">
        <f>'[2]FPC wSEB'!G217</f>
        <v>71015</v>
      </c>
      <c r="AI22" s="15">
        <f>'[2]FPC wSEB'!H217</f>
        <v>206884</v>
      </c>
      <c r="AJ22" s="15">
        <f>'[2]FPC wSEB'!I217</f>
        <v>2037</v>
      </c>
      <c r="AK22" s="15">
        <f>'[2]FPC wSEB'!J217</f>
        <v>160834</v>
      </c>
      <c r="AM22" s="137">
        <f t="shared" si="2"/>
        <v>1388.5235653734312</v>
      </c>
      <c r="AN22" s="15"/>
      <c r="AP22" s="232"/>
      <c r="AQ22" s="137"/>
      <c r="AR22" s="137"/>
      <c r="AS22" s="137"/>
      <c r="AT22" s="137"/>
      <c r="AW22" s="14">
        <f t="shared" si="0"/>
        <v>852.30125523012555</v>
      </c>
      <c r="AX22" s="14">
        <f t="shared" si="1"/>
        <v>2037</v>
      </c>
      <c r="AY22" s="14">
        <f t="shared" si="3"/>
        <v>23832</v>
      </c>
      <c r="BD22" s="14"/>
      <c r="BE22" s="25"/>
      <c r="BM22" s="207"/>
      <c r="BN22" s="207"/>
      <c r="BO22" s="207"/>
      <c r="BQ22" s="207"/>
      <c r="BR22" s="207"/>
      <c r="BS22" s="207"/>
      <c r="BU22" s="208"/>
      <c r="BV22" s="208"/>
      <c r="BW22" s="208"/>
      <c r="BY22" s="208"/>
      <c r="BZ22" s="208"/>
      <c r="CA22" s="208"/>
    </row>
    <row r="23" spans="1:79">
      <c r="A23" s="2">
        <v>1992</v>
      </c>
      <c r="B23" s="2">
        <v>9</v>
      </c>
      <c r="C23" s="7"/>
      <c r="D23" s="7"/>
      <c r="E23" s="7"/>
      <c r="F23" s="7"/>
      <c r="G23" s="13"/>
      <c r="I23" s="14"/>
      <c r="J23" s="14"/>
      <c r="K23" s="15"/>
      <c r="L23" s="15"/>
      <c r="M23" s="14"/>
      <c r="Y23" s="15">
        <f>'[2]FPC wSEB'!X218</f>
        <v>1040641</v>
      </c>
      <c r="Z23" s="15">
        <f>'[2]FPC wSEB'!Y218</f>
        <v>117512</v>
      </c>
      <c r="AA23" s="15">
        <f>'[2]FPC wSEB'!Z218</f>
        <v>3134</v>
      </c>
      <c r="AB23" s="42">
        <f>'[2]FPC wSEB'!AA218</f>
        <v>2401</v>
      </c>
      <c r="AC23" s="22">
        <f>'[2]FPC wSEB'!AB218</f>
        <v>9752</v>
      </c>
      <c r="AE23" s="15">
        <f>'[2]FPC wSEB'!D218</f>
        <v>1314403</v>
      </c>
      <c r="AF23" s="15">
        <f>'[2]FPC wSEB'!E218</f>
        <v>722136</v>
      </c>
      <c r="AG23" s="15">
        <f>'[2]FPC wSEB'!F218</f>
        <v>276251</v>
      </c>
      <c r="AH23" s="15">
        <f>'[2]FPC wSEB'!G218</f>
        <v>71854</v>
      </c>
      <c r="AI23" s="15">
        <f>'[2]FPC wSEB'!H218</f>
        <v>204397</v>
      </c>
      <c r="AJ23" s="15">
        <f>'[2]FPC wSEB'!I218</f>
        <v>2051</v>
      </c>
      <c r="AK23" s="15">
        <f>'[2]FPC wSEB'!J218</f>
        <v>164593</v>
      </c>
      <c r="AM23" s="137">
        <f t="shared" si="2"/>
        <v>1263.0705497861413</v>
      </c>
      <c r="AN23" s="15"/>
      <c r="AP23" s="232"/>
      <c r="AQ23" s="137"/>
      <c r="AR23" s="137"/>
      <c r="AS23" s="137"/>
      <c r="AT23" s="137"/>
      <c r="AW23" s="14">
        <f t="shared" si="0"/>
        <v>854.22740524781341</v>
      </c>
      <c r="AX23" s="14">
        <f t="shared" si="1"/>
        <v>2051</v>
      </c>
      <c r="AY23" s="14">
        <f t="shared" si="3"/>
        <v>23938</v>
      </c>
      <c r="BD23" s="14"/>
      <c r="BE23" s="25"/>
      <c r="BM23" s="207"/>
      <c r="BN23" s="207"/>
      <c r="BO23" s="207"/>
      <c r="BQ23" s="207"/>
      <c r="BR23" s="207"/>
      <c r="BS23" s="207"/>
      <c r="BU23" s="208"/>
      <c r="BV23" s="208"/>
      <c r="BW23" s="208"/>
      <c r="BY23" s="208"/>
      <c r="BZ23" s="208"/>
      <c r="CA23" s="208"/>
    </row>
    <row r="24" spans="1:79">
      <c r="A24" s="2">
        <v>1992</v>
      </c>
      <c r="B24" s="2">
        <v>10</v>
      </c>
      <c r="C24" s="7"/>
      <c r="D24" s="7"/>
      <c r="E24" s="7"/>
      <c r="F24" s="7"/>
      <c r="G24" s="13"/>
      <c r="I24" s="14"/>
      <c r="J24" s="14"/>
      <c r="K24" s="15"/>
      <c r="L24" s="15"/>
      <c r="M24" s="14"/>
      <c r="Y24" s="15">
        <f>'[2]FPC wSEB'!X219</f>
        <v>1046088</v>
      </c>
      <c r="Z24" s="15">
        <f>'[2]FPC wSEB'!Y219</f>
        <v>117514</v>
      </c>
      <c r="AA24" s="15">
        <f>'[2]FPC wSEB'!Z219</f>
        <v>3123</v>
      </c>
      <c r="AB24" s="42">
        <f>'[2]FPC wSEB'!AA219</f>
        <v>2404</v>
      </c>
      <c r="AC24" s="22">
        <f>'[2]FPC wSEB'!AB219</f>
        <v>9813</v>
      </c>
      <c r="AE24" s="15">
        <f>'[2]FPC wSEB'!D219</f>
        <v>1139143</v>
      </c>
      <c r="AF24" s="15">
        <f>'[2]FPC wSEB'!E219</f>
        <v>678283</v>
      </c>
      <c r="AG24" s="15">
        <f>'[2]FPC wSEB'!F219</f>
        <v>269777</v>
      </c>
      <c r="AH24" s="15">
        <f>'[2]FPC wSEB'!G219</f>
        <v>70399</v>
      </c>
      <c r="AI24" s="15">
        <f>'[2]FPC wSEB'!H219</f>
        <v>199378</v>
      </c>
      <c r="AJ24" s="15">
        <f>'[2]FPC wSEB'!I219</f>
        <v>2055</v>
      </c>
      <c r="AK24" s="15">
        <f>'[2]FPC wSEB'!J219</f>
        <v>167065</v>
      </c>
      <c r="AM24" s="137">
        <f t="shared" si="2"/>
        <v>1088.9552312998526</v>
      </c>
      <c r="AN24" s="15"/>
      <c r="AP24" s="232"/>
      <c r="AQ24" s="137"/>
      <c r="AR24" s="137"/>
      <c r="AS24" s="137"/>
      <c r="AT24" s="137"/>
      <c r="AW24" s="14">
        <f t="shared" si="0"/>
        <v>854.82529118136438</v>
      </c>
      <c r="AX24" s="14">
        <f t="shared" si="1"/>
        <v>2055</v>
      </c>
      <c r="AY24" s="14">
        <f t="shared" si="3"/>
        <v>24037</v>
      </c>
      <c r="BD24" s="14"/>
      <c r="BE24" s="25"/>
      <c r="BM24" s="207"/>
      <c r="BN24" s="207"/>
      <c r="BO24" s="207"/>
      <c r="BQ24" s="207"/>
      <c r="BR24" s="207"/>
      <c r="BS24" s="207"/>
      <c r="BU24" s="208"/>
      <c r="BV24" s="208"/>
      <c r="BW24" s="208"/>
      <c r="BY24" s="208"/>
      <c r="BZ24" s="208"/>
      <c r="CA24" s="208"/>
    </row>
    <row r="25" spans="1:79">
      <c r="A25" s="2">
        <v>1992</v>
      </c>
      <c r="B25" s="2">
        <v>11</v>
      </c>
      <c r="C25" s="7"/>
      <c r="D25" s="7"/>
      <c r="E25" s="7"/>
      <c r="F25" s="7"/>
      <c r="G25" s="13"/>
      <c r="I25" s="14"/>
      <c r="J25" s="14"/>
      <c r="K25" s="15"/>
      <c r="L25" s="15"/>
      <c r="M25" s="14"/>
      <c r="Y25" s="15">
        <f>'[2]FPC wSEB'!X220</f>
        <v>1060256</v>
      </c>
      <c r="Z25" s="15">
        <f>'[2]FPC wSEB'!Y220</f>
        <v>117719</v>
      </c>
      <c r="AA25" s="15">
        <f>'[2]FPC wSEB'!Z220</f>
        <v>3134</v>
      </c>
      <c r="AB25" s="42">
        <f>'[2]FPC wSEB'!AA220</f>
        <v>2389</v>
      </c>
      <c r="AC25" s="22">
        <f>'[2]FPC wSEB'!AB220</f>
        <v>10416</v>
      </c>
      <c r="AE25" s="15">
        <f>'[2]FPC wSEB'!D220</f>
        <v>840685</v>
      </c>
      <c r="AF25" s="15">
        <f>'[2]FPC wSEB'!E220</f>
        <v>607484</v>
      </c>
      <c r="AG25" s="15">
        <f>'[2]FPC wSEB'!F220</f>
        <v>267515</v>
      </c>
      <c r="AH25" s="15">
        <f>'[2]FPC wSEB'!G220</f>
        <v>74096</v>
      </c>
      <c r="AI25" s="15">
        <f>'[2]FPC wSEB'!H220</f>
        <v>193419</v>
      </c>
      <c r="AJ25" s="15">
        <f>'[2]FPC wSEB'!I220</f>
        <v>2085</v>
      </c>
      <c r="AK25" s="15">
        <f>'[2]FPC wSEB'!J220</f>
        <v>150829</v>
      </c>
      <c r="AM25" s="137">
        <f t="shared" si="2"/>
        <v>792.90756194730329</v>
      </c>
      <c r="AN25" s="15"/>
      <c r="AP25" s="232"/>
      <c r="AQ25" s="137"/>
      <c r="AR25" s="137"/>
      <c r="AS25" s="137"/>
      <c r="AT25" s="137"/>
      <c r="AW25" s="14">
        <f t="shared" si="0"/>
        <v>872.75010464629554</v>
      </c>
      <c r="AX25" s="14">
        <f t="shared" si="1"/>
        <v>2085</v>
      </c>
      <c r="AY25" s="14">
        <f t="shared" si="3"/>
        <v>24158</v>
      </c>
      <c r="BD25" s="14"/>
      <c r="BE25" s="25"/>
      <c r="BM25" s="207"/>
      <c r="BN25" s="207"/>
      <c r="BO25" s="207"/>
      <c r="BQ25" s="207"/>
      <c r="BR25" s="207"/>
      <c r="BS25" s="207"/>
      <c r="BU25" s="208"/>
      <c r="BV25" s="208"/>
      <c r="BW25" s="208"/>
      <c r="BY25" s="208"/>
      <c r="BZ25" s="208"/>
      <c r="CA25" s="208"/>
    </row>
    <row r="26" spans="1:79">
      <c r="A26" s="2">
        <v>1992</v>
      </c>
      <c r="B26" s="2">
        <v>12</v>
      </c>
      <c r="C26" s="7"/>
      <c r="D26" s="7"/>
      <c r="E26" s="7"/>
      <c r="F26" s="7"/>
      <c r="G26" s="13"/>
      <c r="I26" s="14"/>
      <c r="J26" s="14"/>
      <c r="K26" s="15"/>
      <c r="L26" s="15"/>
      <c r="M26" s="14"/>
      <c r="Y26" s="15">
        <f>'[2]FPC wSEB'!X221</f>
        <v>1070143</v>
      </c>
      <c r="Z26" s="15">
        <f>'[2]FPC wSEB'!Y221</f>
        <v>117694</v>
      </c>
      <c r="AA26" s="15">
        <f>'[2]FPC wSEB'!Z221</f>
        <v>3132</v>
      </c>
      <c r="AB26" s="42">
        <f>'[2]FPC wSEB'!AA221</f>
        <v>2385</v>
      </c>
      <c r="AC26" s="22">
        <f>'[2]FPC wSEB'!AB221</f>
        <v>11151</v>
      </c>
      <c r="AE26" s="15">
        <f>'[2]FPC wSEB'!D221</f>
        <v>1017651</v>
      </c>
      <c r="AF26" s="15">
        <f>'[2]FPC wSEB'!E221</f>
        <v>600360</v>
      </c>
      <c r="AG26" s="15">
        <f>'[2]FPC wSEB'!F221</f>
        <v>268657</v>
      </c>
      <c r="AH26" s="15">
        <f>'[2]FPC wSEB'!G221</f>
        <v>73890</v>
      </c>
      <c r="AI26" s="15">
        <f>'[2]FPC wSEB'!H221</f>
        <v>194767</v>
      </c>
      <c r="AJ26" s="15">
        <f>'[2]FPC wSEB'!I221</f>
        <v>2037</v>
      </c>
      <c r="AK26" s="15">
        <f>'[2]FPC wSEB'!J221</f>
        <v>148053</v>
      </c>
      <c r="AM26" s="137">
        <f t="shared" si="2"/>
        <v>950.94861154070065</v>
      </c>
      <c r="AN26" s="15"/>
      <c r="AP26" s="232"/>
      <c r="AQ26" s="137"/>
      <c r="AR26" s="137"/>
      <c r="AS26" s="137"/>
      <c r="AT26" s="137"/>
      <c r="AW26" s="14">
        <f t="shared" si="0"/>
        <v>854.08805031446548</v>
      </c>
      <c r="AX26" s="14">
        <f t="shared" si="1"/>
        <v>2037</v>
      </c>
      <c r="AY26" s="14">
        <f t="shared" si="3"/>
        <v>24220</v>
      </c>
      <c r="BD26" s="14"/>
      <c r="BE26" s="25"/>
      <c r="BM26" s="207"/>
      <c r="BN26" s="207"/>
      <c r="BO26" s="207"/>
      <c r="BQ26" s="207"/>
      <c r="BR26" s="207"/>
      <c r="BS26" s="207"/>
      <c r="BU26" s="208"/>
      <c r="BV26" s="208"/>
      <c r="BW26" s="208"/>
      <c r="BY26" s="208"/>
      <c r="BZ26" s="208"/>
      <c r="CA26" s="208"/>
    </row>
    <row r="27" spans="1:79">
      <c r="A27" s="2">
        <v>1993</v>
      </c>
      <c r="B27" s="2">
        <v>1</v>
      </c>
      <c r="C27" s="14"/>
      <c r="D27" s="14"/>
      <c r="E27" s="14"/>
      <c r="F27" s="14"/>
      <c r="G27" s="140"/>
      <c r="I27" s="14"/>
      <c r="J27" s="14"/>
      <c r="K27" s="15"/>
      <c r="L27" s="15"/>
      <c r="M27" s="14"/>
      <c r="Y27" s="15">
        <f>'[2]FPC wSEB'!X222</f>
        <v>1077413</v>
      </c>
      <c r="Z27" s="15">
        <f>'[2]FPC wSEB'!Y222</f>
        <v>117673</v>
      </c>
      <c r="AA27" s="15">
        <f>'[2]FPC wSEB'!Z222</f>
        <v>3115</v>
      </c>
      <c r="AB27" s="42">
        <f>'[2]FPC wSEB'!AA222</f>
        <v>2382</v>
      </c>
      <c r="AC27" s="22">
        <f>'[2]FPC wSEB'!AB222</f>
        <v>11354</v>
      </c>
      <c r="AE27" s="15">
        <f>'[2]FPC wSEB'!D222</f>
        <v>946660</v>
      </c>
      <c r="AF27" s="15">
        <f>'[2]FPC wSEB'!E222</f>
        <v>587362</v>
      </c>
      <c r="AG27" s="15">
        <f>'[2]FPC wSEB'!F222</f>
        <v>241551</v>
      </c>
      <c r="AH27" s="15">
        <f>'[2]FPC wSEB'!G222</f>
        <v>49734</v>
      </c>
      <c r="AI27" s="15">
        <f>'[2]FPC wSEB'!H222</f>
        <v>191817</v>
      </c>
      <c r="AJ27" s="15">
        <f>'[2]FPC wSEB'!I222</f>
        <v>2082</v>
      </c>
      <c r="AK27" s="15">
        <f>'[2]FPC wSEB'!J222</f>
        <v>135308</v>
      </c>
      <c r="AM27" s="137">
        <f t="shared" si="2"/>
        <v>878.64170935379468</v>
      </c>
      <c r="AN27" s="15"/>
      <c r="AP27" s="232"/>
      <c r="AQ27" s="137"/>
      <c r="AR27" s="137"/>
      <c r="AS27" s="137"/>
      <c r="AT27" s="137"/>
      <c r="AW27" s="14">
        <f t="shared" si="0"/>
        <v>874.05541561712857</v>
      </c>
      <c r="AX27" s="14">
        <f t="shared" si="1"/>
        <v>2082</v>
      </c>
      <c r="AY27" s="14">
        <f t="shared" si="3"/>
        <v>24324</v>
      </c>
      <c r="BD27" s="14"/>
      <c r="BE27" s="25"/>
      <c r="BM27" s="207"/>
      <c r="BN27" s="207"/>
      <c r="BO27" s="207"/>
      <c r="BQ27" s="207"/>
      <c r="BR27" s="207"/>
      <c r="BS27" s="207"/>
      <c r="BU27" s="208"/>
      <c r="BV27" s="208"/>
      <c r="BW27" s="208"/>
      <c r="BY27" s="208"/>
      <c r="BZ27" s="208"/>
      <c r="CA27" s="208"/>
    </row>
    <row r="28" spans="1:79">
      <c r="A28" s="2">
        <v>1993</v>
      </c>
      <c r="B28" s="2">
        <v>2</v>
      </c>
      <c r="C28" s="14"/>
      <c r="D28" s="14"/>
      <c r="E28" s="14"/>
      <c r="F28" s="14"/>
      <c r="G28" s="140"/>
      <c r="I28" s="14"/>
      <c r="J28" s="14"/>
      <c r="K28" s="15"/>
      <c r="L28" s="15"/>
      <c r="M28" s="14"/>
      <c r="Y28" s="15">
        <f>'[2]FPC wSEB'!X223</f>
        <v>1081474</v>
      </c>
      <c r="Z28" s="15">
        <f>'[2]FPC wSEB'!Y223</f>
        <v>117913</v>
      </c>
      <c r="AA28" s="15">
        <f>'[2]FPC wSEB'!Z223</f>
        <v>3114</v>
      </c>
      <c r="AB28" s="42">
        <f>'[2]FPC wSEB'!AA223</f>
        <v>2382</v>
      </c>
      <c r="AC28" s="22">
        <f>'[2]FPC wSEB'!AB223</f>
        <v>11489</v>
      </c>
      <c r="AE28" s="15">
        <f>'[2]FPC wSEB'!D223</f>
        <v>953606</v>
      </c>
      <c r="AF28" s="15">
        <f>'[2]FPC wSEB'!E223</f>
        <v>540229</v>
      </c>
      <c r="AG28" s="15">
        <f>'[2]FPC wSEB'!F223</f>
        <v>271061</v>
      </c>
      <c r="AH28" s="15">
        <f>'[2]FPC wSEB'!G223</f>
        <v>74391</v>
      </c>
      <c r="AI28" s="15">
        <f>'[2]FPC wSEB'!H223</f>
        <v>196670</v>
      </c>
      <c r="AJ28" s="15">
        <f>'[2]FPC wSEB'!I223</f>
        <v>2061</v>
      </c>
      <c r="AK28" s="15">
        <f>'[2]FPC wSEB'!J223</f>
        <v>133836</v>
      </c>
      <c r="AM28" s="137">
        <f t="shared" si="2"/>
        <v>881.76507248440555</v>
      </c>
      <c r="AN28" s="15"/>
      <c r="AP28" s="232"/>
      <c r="AQ28" s="137"/>
      <c r="AR28" s="137"/>
      <c r="AS28" s="137"/>
      <c r="AT28" s="137"/>
      <c r="AW28" s="14">
        <f t="shared" si="0"/>
        <v>865.2392947103275</v>
      </c>
      <c r="AX28" s="14">
        <f t="shared" si="1"/>
        <v>2061</v>
      </c>
      <c r="AY28" s="14">
        <f t="shared" si="3"/>
        <v>24418</v>
      </c>
      <c r="BD28" s="14"/>
      <c r="BE28" s="25"/>
      <c r="BM28" s="207"/>
      <c r="BN28" s="207"/>
      <c r="BO28" s="207"/>
      <c r="BQ28" s="207"/>
      <c r="BR28" s="207"/>
      <c r="BS28" s="207"/>
      <c r="BU28" s="208"/>
      <c r="BV28" s="208"/>
      <c r="BW28" s="208"/>
      <c r="BY28" s="208"/>
      <c r="BZ28" s="208"/>
      <c r="CA28" s="208"/>
    </row>
    <row r="29" spans="1:79">
      <c r="A29" s="2">
        <v>1993</v>
      </c>
      <c r="B29" s="2">
        <v>3</v>
      </c>
      <c r="C29" s="14"/>
      <c r="D29" s="14"/>
      <c r="E29" s="14"/>
      <c r="F29" s="14"/>
      <c r="G29" s="140"/>
      <c r="I29" s="14"/>
      <c r="J29" s="14"/>
      <c r="K29" s="15"/>
      <c r="L29" s="15"/>
      <c r="M29" s="14"/>
      <c r="Y29" s="15">
        <f>'[2]FPC wSEB'!X224</f>
        <v>1083308</v>
      </c>
      <c r="Z29" s="15">
        <f>'[2]FPC wSEB'!Y224</f>
        <v>118212</v>
      </c>
      <c r="AA29" s="15">
        <f>'[2]FPC wSEB'!Z224</f>
        <v>3114</v>
      </c>
      <c r="AB29" s="42">
        <f>'[2]FPC wSEB'!AA224</f>
        <v>2386</v>
      </c>
      <c r="AC29" s="22">
        <f>'[2]FPC wSEB'!AB224</f>
        <v>11511</v>
      </c>
      <c r="AE29" s="15">
        <f>'[2]FPC wSEB'!D224</f>
        <v>1006507</v>
      </c>
      <c r="AF29" s="15">
        <f>'[2]FPC wSEB'!E224</f>
        <v>536596</v>
      </c>
      <c r="AG29" s="15">
        <f>'[2]FPC wSEB'!F224</f>
        <v>268694</v>
      </c>
      <c r="AH29" s="15">
        <f>'[2]FPC wSEB'!G224</f>
        <v>73227</v>
      </c>
      <c r="AI29" s="15">
        <f>'[2]FPC wSEB'!H224</f>
        <v>195467</v>
      </c>
      <c r="AJ29" s="15">
        <f>'[2]FPC wSEB'!I224</f>
        <v>2061</v>
      </c>
      <c r="AK29" s="15">
        <f>'[2]FPC wSEB'!J224</f>
        <v>132431</v>
      </c>
      <c r="AM29" s="137">
        <f t="shared" si="2"/>
        <v>929.10511138106608</v>
      </c>
      <c r="AN29" s="15"/>
      <c r="AP29" s="232"/>
      <c r="AQ29" s="137"/>
      <c r="AR29" s="137"/>
      <c r="AS29" s="137"/>
      <c r="AT29" s="137"/>
      <c r="AW29" s="14">
        <f t="shared" si="0"/>
        <v>863.78876781223801</v>
      </c>
      <c r="AX29" s="14">
        <f t="shared" si="1"/>
        <v>2061</v>
      </c>
      <c r="AY29" s="14">
        <f t="shared" si="3"/>
        <v>24528</v>
      </c>
      <c r="BD29" s="14"/>
      <c r="BE29" s="25"/>
      <c r="BM29" s="207"/>
      <c r="BN29" s="207"/>
      <c r="BO29" s="207"/>
      <c r="BQ29" s="207"/>
      <c r="BR29" s="207"/>
      <c r="BS29" s="207"/>
      <c r="BU29" s="208"/>
      <c r="BV29" s="208"/>
      <c r="BW29" s="208"/>
      <c r="BY29" s="208"/>
      <c r="BZ29" s="208"/>
      <c r="CA29" s="208"/>
    </row>
    <row r="30" spans="1:79">
      <c r="A30" s="2">
        <v>1993</v>
      </c>
      <c r="B30" s="2">
        <v>4</v>
      </c>
      <c r="C30" s="14"/>
      <c r="D30" s="14"/>
      <c r="E30" s="14"/>
      <c r="F30" s="14"/>
      <c r="G30" s="140"/>
      <c r="I30" s="14"/>
      <c r="J30" s="14"/>
      <c r="K30" s="15"/>
      <c r="L30" s="15"/>
      <c r="M30" s="14"/>
      <c r="Y30" s="15">
        <f>'[2]FPC wSEB'!X225</f>
        <v>1084089</v>
      </c>
      <c r="Z30" s="15">
        <f>'[2]FPC wSEB'!Y225</f>
        <v>119362</v>
      </c>
      <c r="AA30" s="15">
        <f>'[2]FPC wSEB'!Z225</f>
        <v>3102</v>
      </c>
      <c r="AB30" s="42">
        <f>'[2]FPC wSEB'!AA225</f>
        <v>2387</v>
      </c>
      <c r="AC30" s="22">
        <f>'[2]FPC wSEB'!AB225</f>
        <v>11696</v>
      </c>
      <c r="AE30" s="15">
        <f>'[2]FPC wSEB'!D225</f>
        <v>882436</v>
      </c>
      <c r="AF30" s="15">
        <f>'[2]FPC wSEB'!E225</f>
        <v>574646</v>
      </c>
      <c r="AG30" s="15">
        <f>'[2]FPC wSEB'!F225</f>
        <v>282874</v>
      </c>
      <c r="AH30" s="15">
        <f>'[2]FPC wSEB'!G225</f>
        <v>81873</v>
      </c>
      <c r="AI30" s="15">
        <f>'[2]FPC wSEB'!H225</f>
        <v>201001</v>
      </c>
      <c r="AJ30" s="15">
        <f>'[2]FPC wSEB'!I225</f>
        <v>2080</v>
      </c>
      <c r="AK30" s="15">
        <f>'[2]FPC wSEB'!J225</f>
        <v>138088</v>
      </c>
      <c r="AM30" s="137">
        <f t="shared" si="2"/>
        <v>813.98851939278052</v>
      </c>
      <c r="AN30" s="15"/>
      <c r="AP30" s="232"/>
      <c r="AQ30" s="137"/>
      <c r="AR30" s="137"/>
      <c r="AS30" s="137"/>
      <c r="AT30" s="137"/>
      <c r="AW30" s="14">
        <f t="shared" si="0"/>
        <v>871.38667783829067</v>
      </c>
      <c r="AX30" s="14">
        <f t="shared" si="1"/>
        <v>2080</v>
      </c>
      <c r="AY30" s="14">
        <f t="shared" si="3"/>
        <v>24602</v>
      </c>
      <c r="BD30" s="14"/>
      <c r="BE30" s="25"/>
      <c r="BM30" s="207"/>
      <c r="BN30" s="207"/>
      <c r="BO30" s="207"/>
      <c r="BQ30" s="207"/>
      <c r="BR30" s="207"/>
      <c r="BS30" s="207"/>
      <c r="BU30" s="208"/>
      <c r="BV30" s="208"/>
      <c r="BW30" s="208"/>
      <c r="BY30" s="208"/>
      <c r="BZ30" s="208"/>
      <c r="CA30" s="208"/>
    </row>
    <row r="31" spans="1:79">
      <c r="A31" s="2">
        <v>1993</v>
      </c>
      <c r="B31" s="2">
        <v>5</v>
      </c>
      <c r="C31" s="14"/>
      <c r="D31" s="14"/>
      <c r="E31" s="14"/>
      <c r="F31" s="14"/>
      <c r="G31" s="140"/>
      <c r="I31" s="14"/>
      <c r="J31" s="14"/>
      <c r="K31" s="15"/>
      <c r="L31" s="15"/>
      <c r="M31" s="14"/>
      <c r="Y31" s="15">
        <f>'[2]FPC wSEB'!X226</f>
        <v>1069568</v>
      </c>
      <c r="Z31" s="15">
        <f>'[2]FPC wSEB'!Y226</f>
        <v>119805</v>
      </c>
      <c r="AA31" s="15">
        <f>'[2]FPC wSEB'!Z226</f>
        <v>3110</v>
      </c>
      <c r="AB31" s="42">
        <f>'[2]FPC wSEB'!AA226</f>
        <v>2380</v>
      </c>
      <c r="AC31" s="22">
        <f>'[2]FPC wSEB'!AB226</f>
        <v>11639</v>
      </c>
      <c r="AE31" s="15">
        <f>'[2]FPC wSEB'!D226</f>
        <v>835372</v>
      </c>
      <c r="AF31" s="15">
        <f>'[2]FPC wSEB'!E226</f>
        <v>605560</v>
      </c>
      <c r="AG31" s="15">
        <f>'[2]FPC wSEB'!F226</f>
        <v>299119</v>
      </c>
      <c r="AH31" s="15">
        <f>'[2]FPC wSEB'!G226</f>
        <v>82930</v>
      </c>
      <c r="AI31" s="15">
        <f>'[2]FPC wSEB'!H226</f>
        <v>216189</v>
      </c>
      <c r="AJ31" s="15">
        <f>'[2]FPC wSEB'!I226</f>
        <v>2076</v>
      </c>
      <c r="AK31" s="15">
        <f>'[2]FPC wSEB'!J226</f>
        <v>147133</v>
      </c>
      <c r="AM31" s="137">
        <f t="shared" si="2"/>
        <v>781.03682982288183</v>
      </c>
      <c r="AN31" s="15"/>
      <c r="AP31" s="232"/>
      <c r="AQ31" s="137"/>
      <c r="AR31" s="137"/>
      <c r="AS31" s="137"/>
      <c r="AT31" s="137"/>
      <c r="AW31" s="14">
        <f t="shared" si="0"/>
        <v>872.26890756302521</v>
      </c>
      <c r="AX31" s="14">
        <f t="shared" si="1"/>
        <v>2076</v>
      </c>
      <c r="AY31" s="14">
        <f t="shared" si="3"/>
        <v>24657</v>
      </c>
      <c r="BD31" s="14"/>
      <c r="BE31" s="25"/>
      <c r="BM31" s="207"/>
      <c r="BN31" s="207"/>
      <c r="BO31" s="207"/>
      <c r="BQ31" s="207"/>
      <c r="BR31" s="207"/>
      <c r="BS31" s="207"/>
      <c r="BU31" s="208"/>
      <c r="BV31" s="208"/>
      <c r="BW31" s="208"/>
      <c r="BY31" s="208"/>
      <c r="BZ31" s="208"/>
      <c r="CA31" s="208"/>
    </row>
    <row r="32" spans="1:79">
      <c r="A32" s="2">
        <v>1993</v>
      </c>
      <c r="B32" s="2">
        <v>6</v>
      </c>
      <c r="C32" s="14"/>
      <c r="D32" s="14"/>
      <c r="E32" s="14"/>
      <c r="F32" s="14"/>
      <c r="G32" s="140"/>
      <c r="I32" s="14"/>
      <c r="J32" s="14"/>
      <c r="K32" s="15"/>
      <c r="L32" s="15"/>
      <c r="M32" s="14"/>
      <c r="Y32" s="15">
        <f>'[2]FPC wSEB'!X227</f>
        <v>1065137</v>
      </c>
      <c r="Z32" s="15">
        <f>'[2]FPC wSEB'!Y227</f>
        <v>119990</v>
      </c>
      <c r="AA32" s="15">
        <f>'[2]FPC wSEB'!Z227</f>
        <v>3093</v>
      </c>
      <c r="AB32" s="42">
        <f>'[2]FPC wSEB'!AA227</f>
        <v>2399</v>
      </c>
      <c r="AC32" s="22">
        <f>'[2]FPC wSEB'!AB227</f>
        <v>12017</v>
      </c>
      <c r="AE32" s="15">
        <f>'[2]FPC wSEB'!D227</f>
        <v>1137298</v>
      </c>
      <c r="AF32" s="15">
        <f>'[2]FPC wSEB'!E227</f>
        <v>702618</v>
      </c>
      <c r="AG32" s="15">
        <f>'[2]FPC wSEB'!F227</f>
        <v>297012</v>
      </c>
      <c r="AH32" s="15">
        <f>'[2]FPC wSEB'!G227</f>
        <v>74509</v>
      </c>
      <c r="AI32" s="15">
        <f>'[2]FPC wSEB'!H227</f>
        <v>222503</v>
      </c>
      <c r="AJ32" s="15">
        <f>'[2]FPC wSEB'!I227</f>
        <v>2097</v>
      </c>
      <c r="AK32" s="15">
        <f>'[2]FPC wSEB'!J227</f>
        <v>165295</v>
      </c>
      <c r="AM32" s="137">
        <f t="shared" si="2"/>
        <v>1067.748092498899</v>
      </c>
      <c r="AN32" s="15"/>
      <c r="AP32" s="232"/>
      <c r="AQ32" s="137"/>
      <c r="AR32" s="137"/>
      <c r="AS32" s="137"/>
      <c r="AT32" s="137"/>
      <c r="AW32" s="14">
        <f t="shared" si="0"/>
        <v>874.11421425593994</v>
      </c>
      <c r="AX32" s="14">
        <f t="shared" si="1"/>
        <v>2097</v>
      </c>
      <c r="AY32" s="14">
        <f t="shared" si="3"/>
        <v>24744</v>
      </c>
      <c r="BD32" s="14"/>
      <c r="BE32" s="25"/>
      <c r="BM32" s="207"/>
      <c r="BN32" s="207"/>
      <c r="BO32" s="207"/>
      <c r="BQ32" s="207"/>
      <c r="BR32" s="207"/>
      <c r="BS32" s="207"/>
      <c r="BU32" s="208"/>
      <c r="BV32" s="208"/>
      <c r="BW32" s="208"/>
      <c r="BY32" s="208"/>
      <c r="BZ32" s="208"/>
      <c r="CA32" s="208"/>
    </row>
    <row r="33" spans="1:79">
      <c r="A33" s="2">
        <v>1993</v>
      </c>
      <c r="B33" s="2">
        <v>7</v>
      </c>
      <c r="C33" s="14"/>
      <c r="D33" s="14"/>
      <c r="E33" s="14"/>
      <c r="F33" s="14"/>
      <c r="G33" s="140"/>
      <c r="I33" s="14"/>
      <c r="J33" s="14"/>
      <c r="K33" s="15"/>
      <c r="L33" s="15"/>
      <c r="M33" s="14"/>
      <c r="Y33" s="15">
        <f>'[2]FPC wSEB'!X228</f>
        <v>1064997</v>
      </c>
      <c r="Z33" s="15">
        <f>'[2]FPC wSEB'!Y228</f>
        <v>120182</v>
      </c>
      <c r="AA33" s="15">
        <f>'[2]FPC wSEB'!Z228</f>
        <v>3098</v>
      </c>
      <c r="AB33" s="42">
        <f>'[2]FPC wSEB'!AA228</f>
        <v>2406</v>
      </c>
      <c r="AC33" s="22">
        <f>'[2]FPC wSEB'!AB228</f>
        <v>12225</v>
      </c>
      <c r="AE33" s="15">
        <f>'[2]FPC wSEB'!D228</f>
        <v>1378676</v>
      </c>
      <c r="AF33" s="15">
        <f>'[2]FPC wSEB'!E228</f>
        <v>752628</v>
      </c>
      <c r="AG33" s="15">
        <f>'[2]FPC wSEB'!F228</f>
        <v>286731</v>
      </c>
      <c r="AH33" s="15">
        <f>'[2]FPC wSEB'!G228</f>
        <v>67860</v>
      </c>
      <c r="AI33" s="15">
        <f>'[2]FPC wSEB'!H228</f>
        <v>218871</v>
      </c>
      <c r="AJ33" s="15">
        <f>'[2]FPC wSEB'!I228</f>
        <v>2136</v>
      </c>
      <c r="AK33" s="15">
        <f>'[2]FPC wSEB'!J228</f>
        <v>162113</v>
      </c>
      <c r="AM33" s="137">
        <f t="shared" si="2"/>
        <v>1294.5351019768129</v>
      </c>
      <c r="AN33" s="15"/>
      <c r="AP33" s="232"/>
      <c r="AQ33" s="137"/>
      <c r="AR33" s="137"/>
      <c r="AS33" s="137"/>
      <c r="AT33" s="137"/>
      <c r="AW33" s="14">
        <f t="shared" si="0"/>
        <v>887.78054862842896</v>
      </c>
      <c r="AX33" s="14">
        <f t="shared" si="1"/>
        <v>2136</v>
      </c>
      <c r="AY33" s="14">
        <f t="shared" si="3"/>
        <v>24858</v>
      </c>
      <c r="BD33" s="14"/>
      <c r="BE33" s="25"/>
      <c r="BM33" s="207"/>
      <c r="BN33" s="207"/>
      <c r="BO33" s="207"/>
      <c r="BQ33" s="207"/>
      <c r="BR33" s="207"/>
      <c r="BS33" s="207"/>
      <c r="BU33" s="208"/>
      <c r="BV33" s="208"/>
      <c r="BW33" s="208"/>
      <c r="BY33" s="208"/>
      <c r="BZ33" s="208"/>
      <c r="CA33" s="208"/>
    </row>
    <row r="34" spans="1:79">
      <c r="A34" s="2">
        <v>1993</v>
      </c>
      <c r="B34" s="2">
        <v>8</v>
      </c>
      <c r="C34" s="14"/>
      <c r="D34" s="14"/>
      <c r="E34" s="14"/>
      <c r="F34" s="14"/>
      <c r="G34" s="140"/>
      <c r="I34" s="14"/>
      <c r="J34" s="14"/>
      <c r="K34" s="15"/>
      <c r="L34" s="15"/>
      <c r="M34" s="14"/>
      <c r="Y34" s="15">
        <f>'[2]FPC wSEB'!X229</f>
        <v>1066628</v>
      </c>
      <c r="Z34" s="15">
        <f>'[2]FPC wSEB'!Y229</f>
        <v>120365</v>
      </c>
      <c r="AA34" s="15">
        <f>'[2]FPC wSEB'!Z229</f>
        <v>3110</v>
      </c>
      <c r="AB34" s="42">
        <f>'[2]FPC wSEB'!AA229</f>
        <v>2405</v>
      </c>
      <c r="AC34" s="22">
        <f>'[2]FPC wSEB'!AB229</f>
        <v>12804</v>
      </c>
      <c r="AE34" s="15">
        <f>'[2]FPC wSEB'!D229</f>
        <v>1593286</v>
      </c>
      <c r="AF34" s="15">
        <f>'[2]FPC wSEB'!E229</f>
        <v>811379</v>
      </c>
      <c r="AG34" s="15">
        <f>'[2]FPC wSEB'!F229</f>
        <v>289429</v>
      </c>
      <c r="AH34" s="15">
        <f>'[2]FPC wSEB'!G229</f>
        <v>72296</v>
      </c>
      <c r="AI34" s="15">
        <f>'[2]FPC wSEB'!H229</f>
        <v>217133</v>
      </c>
      <c r="AJ34" s="15">
        <f>'[2]FPC wSEB'!I229</f>
        <v>2111</v>
      </c>
      <c r="AK34" s="15">
        <f>'[2]FPC wSEB'!J229</f>
        <v>176127</v>
      </c>
      <c r="AM34" s="137">
        <f t="shared" si="2"/>
        <v>1493.7597737917999</v>
      </c>
      <c r="AN34" s="15"/>
      <c r="AP34" s="232"/>
      <c r="AQ34" s="137"/>
      <c r="AR34" s="137"/>
      <c r="AS34" s="137"/>
      <c r="AT34" s="137"/>
      <c r="AW34" s="14">
        <f t="shared" si="0"/>
        <v>877.7546777546778</v>
      </c>
      <c r="AX34" s="14">
        <f t="shared" si="1"/>
        <v>2111</v>
      </c>
      <c r="AY34" s="14">
        <f t="shared" si="3"/>
        <v>24932</v>
      </c>
      <c r="BD34" s="14"/>
      <c r="BE34" s="25"/>
      <c r="BM34" s="207"/>
      <c r="BN34" s="207"/>
      <c r="BO34" s="207"/>
      <c r="BQ34" s="207"/>
      <c r="BR34" s="207"/>
      <c r="BS34" s="207"/>
      <c r="BU34" s="208"/>
      <c r="BV34" s="208"/>
      <c r="BW34" s="208"/>
      <c r="BY34" s="208"/>
      <c r="BZ34" s="208"/>
      <c r="CA34" s="208"/>
    </row>
    <row r="35" spans="1:79">
      <c r="A35" s="2">
        <v>1993</v>
      </c>
      <c r="B35" s="2">
        <v>9</v>
      </c>
      <c r="C35" s="14"/>
      <c r="D35" s="14"/>
      <c r="E35" s="14"/>
      <c r="F35" s="14"/>
      <c r="G35" s="140"/>
      <c r="I35" s="14"/>
      <c r="J35" s="14"/>
      <c r="K35" s="15"/>
      <c r="L35" s="15"/>
      <c r="M35" s="14"/>
      <c r="Y35" s="15">
        <f>'[2]FPC wSEB'!X230</f>
        <v>1069084</v>
      </c>
      <c r="Z35" s="15">
        <f>'[2]FPC wSEB'!Y230</f>
        <v>120809</v>
      </c>
      <c r="AA35" s="15">
        <f>'[2]FPC wSEB'!Z230</f>
        <v>3105</v>
      </c>
      <c r="AB35" s="42">
        <f>'[2]FPC wSEB'!AA230</f>
        <v>2408</v>
      </c>
      <c r="AC35" s="22">
        <f>'[2]FPC wSEB'!AB230</f>
        <v>14023</v>
      </c>
      <c r="AE35" s="15">
        <f>'[2]FPC wSEB'!D230</f>
        <v>1442434</v>
      </c>
      <c r="AF35" s="15">
        <f>'[2]FPC wSEB'!E230</f>
        <v>778621</v>
      </c>
      <c r="AG35" s="15">
        <f>'[2]FPC wSEB'!F230</f>
        <v>297681</v>
      </c>
      <c r="AH35" s="15">
        <f>'[2]FPC wSEB'!G230</f>
        <v>73226</v>
      </c>
      <c r="AI35" s="15">
        <f>'[2]FPC wSEB'!H230</f>
        <v>224455</v>
      </c>
      <c r="AJ35" s="15">
        <f>'[2]FPC wSEB'!I230</f>
        <v>2125</v>
      </c>
      <c r="AK35" s="15">
        <f>'[2]FPC wSEB'!J230</f>
        <v>181659</v>
      </c>
      <c r="AM35" s="137">
        <f t="shared" si="2"/>
        <v>1349.2241956665707</v>
      </c>
      <c r="AN35" s="15"/>
      <c r="AP35" s="232"/>
      <c r="AQ35" s="137"/>
      <c r="AR35" s="137"/>
      <c r="AS35" s="137"/>
      <c r="AT35" s="137"/>
      <c r="AW35" s="14">
        <f t="shared" si="0"/>
        <v>882.47508305647841</v>
      </c>
      <c r="AX35" s="14">
        <f t="shared" si="1"/>
        <v>2125</v>
      </c>
      <c r="AY35" s="14">
        <f t="shared" si="3"/>
        <v>25006</v>
      </c>
      <c r="BD35" s="14"/>
      <c r="BE35" s="25"/>
      <c r="BM35" s="207"/>
      <c r="BN35" s="207"/>
      <c r="BO35" s="207"/>
      <c r="BQ35" s="207"/>
      <c r="BR35" s="207"/>
      <c r="BS35" s="207"/>
      <c r="BU35" s="208"/>
      <c r="BV35" s="208"/>
      <c r="BW35" s="208"/>
      <c r="BY35" s="208"/>
      <c r="BZ35" s="208"/>
      <c r="CA35" s="208"/>
    </row>
    <row r="36" spans="1:79">
      <c r="A36" s="2">
        <v>1993</v>
      </c>
      <c r="B36" s="2">
        <v>10</v>
      </c>
      <c r="C36" s="14"/>
      <c r="D36" s="14"/>
      <c r="E36" s="14"/>
      <c r="F36" s="14"/>
      <c r="G36" s="140"/>
      <c r="I36" s="14"/>
      <c r="J36" s="14"/>
      <c r="K36" s="15"/>
      <c r="L36" s="15"/>
      <c r="M36" s="14"/>
      <c r="Y36" s="15">
        <f>'[2]FPC wSEB'!X231</f>
        <v>1074873</v>
      </c>
      <c r="Z36" s="15">
        <f>'[2]FPC wSEB'!Y231</f>
        <v>121191</v>
      </c>
      <c r="AA36" s="15">
        <f>'[2]FPC wSEB'!Z231</f>
        <v>3108</v>
      </c>
      <c r="AB36" s="42">
        <f>'[2]FPC wSEB'!AA231</f>
        <v>2408</v>
      </c>
      <c r="AC36" s="22">
        <f>'[2]FPC wSEB'!AB231</f>
        <v>14408</v>
      </c>
      <c r="AE36" s="15">
        <f>'[2]FPC wSEB'!D231</f>
        <v>1233266</v>
      </c>
      <c r="AF36" s="15">
        <f>'[2]FPC wSEB'!E231</f>
        <v>718655</v>
      </c>
      <c r="AG36" s="15">
        <f>'[2]FPC wSEB'!F231</f>
        <v>281630</v>
      </c>
      <c r="AH36" s="15">
        <f>'[2]FPC wSEB'!G231</f>
        <v>72399</v>
      </c>
      <c r="AI36" s="15">
        <f>'[2]FPC wSEB'!H231</f>
        <v>209231</v>
      </c>
      <c r="AJ36" s="15">
        <f>'[2]FPC wSEB'!I231</f>
        <v>2173</v>
      </c>
      <c r="AK36" s="15">
        <f>'[2]FPC wSEB'!J231</f>
        <v>179213</v>
      </c>
      <c r="AM36" s="137">
        <f t="shared" si="2"/>
        <v>1147.3597345919006</v>
      </c>
      <c r="AN36" s="15"/>
      <c r="AP36" s="232"/>
      <c r="AQ36" s="137"/>
      <c r="AR36" s="137"/>
      <c r="AS36" s="137"/>
      <c r="AT36" s="137"/>
      <c r="AW36" s="14">
        <f t="shared" si="0"/>
        <v>902.40863787375417</v>
      </c>
      <c r="AX36" s="14">
        <f t="shared" si="1"/>
        <v>2173</v>
      </c>
      <c r="AY36" s="14">
        <f t="shared" si="3"/>
        <v>25124</v>
      </c>
      <c r="BD36" s="14"/>
      <c r="BE36" s="25"/>
      <c r="BM36" s="207"/>
      <c r="BN36" s="207"/>
      <c r="BO36" s="207"/>
      <c r="BQ36" s="207"/>
      <c r="BR36" s="207"/>
      <c r="BS36" s="207"/>
      <c r="BU36" s="208"/>
      <c r="BV36" s="208"/>
      <c r="BW36" s="208"/>
      <c r="BY36" s="208"/>
      <c r="BZ36" s="208"/>
      <c r="CA36" s="208"/>
    </row>
    <row r="37" spans="1:79">
      <c r="A37" s="2">
        <v>1993</v>
      </c>
      <c r="B37" s="2">
        <v>11</v>
      </c>
      <c r="C37" s="14"/>
      <c r="D37" s="14"/>
      <c r="E37" s="14"/>
      <c r="F37" s="14"/>
      <c r="G37" s="140"/>
      <c r="I37" s="14"/>
      <c r="J37" s="14"/>
      <c r="K37" s="15"/>
      <c r="L37" s="15"/>
      <c r="M37" s="14"/>
      <c r="Y37" s="15">
        <f>'[2]FPC wSEB'!X232</f>
        <v>1082235</v>
      </c>
      <c r="Z37" s="15">
        <f>'[2]FPC wSEB'!Y232</f>
        <v>120762</v>
      </c>
      <c r="AA37" s="15">
        <f>'[2]FPC wSEB'!Z232</f>
        <v>3116</v>
      </c>
      <c r="AB37" s="42">
        <f>'[2]FPC wSEB'!AA232</f>
        <v>2389</v>
      </c>
      <c r="AC37" s="22">
        <f>'[2]FPC wSEB'!AB232</f>
        <v>14374</v>
      </c>
      <c r="AE37" s="15">
        <f>'[2]FPC wSEB'!D232</f>
        <v>962542</v>
      </c>
      <c r="AF37" s="15">
        <f>'[2]FPC wSEB'!E232</f>
        <v>641283</v>
      </c>
      <c r="AG37" s="15">
        <f>'[2]FPC wSEB'!F232</f>
        <v>277521</v>
      </c>
      <c r="AH37" s="15">
        <f>'[2]FPC wSEB'!G232</f>
        <v>75487</v>
      </c>
      <c r="AI37" s="15">
        <f>'[2]FPC wSEB'!H232</f>
        <v>202034</v>
      </c>
      <c r="AJ37" s="15">
        <f>'[2]FPC wSEB'!I232</f>
        <v>2121</v>
      </c>
      <c r="AK37" s="15">
        <f>'[2]FPC wSEB'!J232</f>
        <v>159531</v>
      </c>
      <c r="AM37" s="137">
        <f t="shared" si="2"/>
        <v>889.40202451408425</v>
      </c>
      <c r="AN37" s="15"/>
      <c r="AP37" s="232"/>
      <c r="AQ37" s="137"/>
      <c r="AR37" s="137"/>
      <c r="AS37" s="137"/>
      <c r="AT37" s="137"/>
      <c r="AW37" s="14">
        <f t="shared" si="0"/>
        <v>887.81917120133949</v>
      </c>
      <c r="AX37" s="14">
        <f t="shared" si="1"/>
        <v>2121</v>
      </c>
      <c r="AY37" s="14">
        <f t="shared" si="3"/>
        <v>25160</v>
      </c>
      <c r="BD37" s="14"/>
      <c r="BE37" s="25"/>
      <c r="BM37" s="207"/>
      <c r="BN37" s="207"/>
      <c r="BO37" s="207"/>
      <c r="BQ37" s="207"/>
      <c r="BR37" s="207"/>
      <c r="BS37" s="207"/>
      <c r="BU37" s="208"/>
      <c r="BV37" s="208"/>
      <c r="BW37" s="208"/>
      <c r="BY37" s="208"/>
      <c r="BZ37" s="208"/>
      <c r="CA37" s="208"/>
    </row>
    <row r="38" spans="1:79">
      <c r="A38" s="2">
        <v>1993</v>
      </c>
      <c r="B38" s="2">
        <v>12</v>
      </c>
      <c r="C38" s="14"/>
      <c r="D38" s="14"/>
      <c r="E38" s="14"/>
      <c r="F38" s="14"/>
      <c r="G38" s="140"/>
      <c r="I38" s="14"/>
      <c r="J38" s="14"/>
      <c r="K38" s="15"/>
      <c r="L38" s="15"/>
      <c r="M38" s="14"/>
      <c r="Y38" s="15">
        <f>'[2]FPC wSEB'!X233</f>
        <v>1101076</v>
      </c>
      <c r="Z38" s="15">
        <f>'[2]FPC wSEB'!Y233</f>
        <v>121473</v>
      </c>
      <c r="AA38" s="15">
        <f>'[2]FPC wSEB'!Z233</f>
        <v>3103</v>
      </c>
      <c r="AB38" s="42">
        <f>'[2]FPC wSEB'!AA233</f>
        <v>2397</v>
      </c>
      <c r="AC38" s="22">
        <f>'[2]FPC wSEB'!AB233</f>
        <v>14464</v>
      </c>
      <c r="AE38" s="15">
        <f>'[2]FPC wSEB'!D233</f>
        <v>1000502</v>
      </c>
      <c r="AF38" s="15">
        <f>'[2]FPC wSEB'!E233</f>
        <v>635171</v>
      </c>
      <c r="AG38" s="15">
        <f>'[2]FPC wSEB'!F233</f>
        <v>287496</v>
      </c>
      <c r="AH38" s="15">
        <f>'[2]FPC wSEB'!G233</f>
        <v>82043</v>
      </c>
      <c r="AI38" s="15">
        <f>'[2]FPC wSEB'!H233</f>
        <v>205453</v>
      </c>
      <c r="AJ38" s="15">
        <f>'[2]FPC wSEB'!I233</f>
        <v>2171</v>
      </c>
      <c r="AK38" s="15">
        <f>'[2]FPC wSEB'!J233</f>
        <v>154099</v>
      </c>
      <c r="AM38" s="137">
        <f t="shared" si="2"/>
        <v>908.65843956275489</v>
      </c>
      <c r="AN38" s="15"/>
      <c r="AP38" s="232"/>
      <c r="AQ38" s="137"/>
      <c r="AR38" s="137"/>
      <c r="AS38" s="137"/>
      <c r="AT38" s="137"/>
      <c r="AW38" s="14">
        <f t="shared" si="0"/>
        <v>905.71547768043388</v>
      </c>
      <c r="AX38" s="14">
        <f t="shared" si="1"/>
        <v>2171</v>
      </c>
      <c r="AY38" s="14">
        <f t="shared" si="3"/>
        <v>25294</v>
      </c>
      <c r="BD38" s="14"/>
      <c r="BE38" s="25"/>
      <c r="BM38" s="207"/>
      <c r="BN38" s="207"/>
      <c r="BO38" s="207"/>
      <c r="BQ38" s="207"/>
      <c r="BR38" s="207"/>
      <c r="BS38" s="207"/>
      <c r="BU38" s="208"/>
      <c r="BV38" s="208"/>
      <c r="BW38" s="208"/>
      <c r="BY38" s="208"/>
      <c r="BZ38" s="208"/>
      <c r="CA38" s="208"/>
    </row>
    <row r="39" spans="1:79">
      <c r="A39" s="2">
        <v>1994</v>
      </c>
      <c r="B39" s="2">
        <v>1</v>
      </c>
      <c r="C39" s="14"/>
      <c r="D39" s="14"/>
      <c r="E39" s="14"/>
      <c r="F39" s="14"/>
      <c r="G39" s="140"/>
      <c r="I39" s="14"/>
      <c r="J39" s="14"/>
      <c r="K39" s="15"/>
      <c r="L39" s="15"/>
      <c r="M39" s="14"/>
      <c r="Y39" s="15">
        <f>'[2]FPC wSEB'!X234</f>
        <v>1108425</v>
      </c>
      <c r="Z39" s="15">
        <f>'[2]FPC wSEB'!Y234</f>
        <v>121501</v>
      </c>
      <c r="AA39" s="15">
        <f>'[2]FPC wSEB'!Z234</f>
        <v>3102</v>
      </c>
      <c r="AB39" s="42">
        <f>'[2]FPC wSEB'!AA234</f>
        <v>2385</v>
      </c>
      <c r="AC39" s="22">
        <f>'[2]FPC wSEB'!AB234</f>
        <v>14515</v>
      </c>
      <c r="AE39" s="15">
        <f>'[2]FPC wSEB'!D234</f>
        <v>1265529</v>
      </c>
      <c r="AF39" s="15">
        <f>'[2]FPC wSEB'!E234</f>
        <v>570422</v>
      </c>
      <c r="AG39" s="15">
        <f>'[2]FPC wSEB'!F234</f>
        <v>273630</v>
      </c>
      <c r="AH39" s="15">
        <f>'[2]FPC wSEB'!G234</f>
        <v>85048</v>
      </c>
      <c r="AI39" s="15">
        <f>'[2]FPC wSEB'!H234</f>
        <v>188582</v>
      </c>
      <c r="AJ39" s="15">
        <f>'[2]FPC wSEB'!I234</f>
        <v>2158</v>
      </c>
      <c r="AK39" s="15">
        <f>'[2]FPC wSEB'!J234</f>
        <v>136917</v>
      </c>
      <c r="AM39" s="137">
        <f t="shared" si="2"/>
        <v>1141.7362473780363</v>
      </c>
      <c r="AN39" s="15"/>
      <c r="AP39" s="232"/>
      <c r="AQ39" s="137"/>
      <c r="AR39" s="137"/>
      <c r="AS39" s="137"/>
      <c r="AT39" s="137"/>
      <c r="AW39" s="14">
        <f t="shared" si="0"/>
        <v>904.82180293501051</v>
      </c>
      <c r="AX39" s="14">
        <f t="shared" si="1"/>
        <v>2158</v>
      </c>
      <c r="AY39" s="14">
        <f t="shared" si="3"/>
        <v>25370</v>
      </c>
      <c r="BD39" s="14"/>
      <c r="BE39" s="25"/>
      <c r="BM39" s="207"/>
      <c r="BN39" s="207"/>
      <c r="BO39" s="207"/>
      <c r="BQ39" s="207"/>
      <c r="BR39" s="207"/>
      <c r="BS39" s="207"/>
      <c r="BU39" s="208"/>
      <c r="BV39" s="208"/>
      <c r="BW39" s="208"/>
      <c r="BY39" s="208"/>
      <c r="BZ39" s="208"/>
      <c r="CA39" s="208"/>
    </row>
    <row r="40" spans="1:79">
      <c r="A40" s="2">
        <v>1994</v>
      </c>
      <c r="B40" s="2">
        <v>2</v>
      </c>
      <c r="C40" s="14"/>
      <c r="D40" s="14"/>
      <c r="E40" s="14"/>
      <c r="F40" s="14"/>
      <c r="G40" s="140"/>
      <c r="I40" s="14"/>
      <c r="J40" s="14"/>
      <c r="K40" s="15"/>
      <c r="L40" s="15"/>
      <c r="M40" s="14"/>
      <c r="Y40" s="15">
        <f>'[2]FPC wSEB'!X235</f>
        <v>1113012</v>
      </c>
      <c r="Z40" s="15">
        <f>'[2]FPC wSEB'!Y235</f>
        <v>121782</v>
      </c>
      <c r="AA40" s="15">
        <f>'[2]FPC wSEB'!Z235</f>
        <v>3112</v>
      </c>
      <c r="AB40" s="42">
        <f>'[2]FPC wSEB'!AA235</f>
        <v>2401</v>
      </c>
      <c r="AC40" s="22">
        <f>'[2]FPC wSEB'!AB235</f>
        <v>14546</v>
      </c>
      <c r="AE40" s="15">
        <f>'[2]FPC wSEB'!D235</f>
        <v>1086708</v>
      </c>
      <c r="AF40" s="15">
        <f>'[2]FPC wSEB'!E235</f>
        <v>567731</v>
      </c>
      <c r="AG40" s="15">
        <f>'[2]FPC wSEB'!F235</f>
        <v>284319</v>
      </c>
      <c r="AH40" s="15">
        <f>'[2]FPC wSEB'!G235</f>
        <v>84981</v>
      </c>
      <c r="AI40" s="15">
        <f>'[2]FPC wSEB'!H235</f>
        <v>199338</v>
      </c>
      <c r="AJ40" s="15">
        <f>'[2]FPC wSEB'!I235</f>
        <v>2114</v>
      </c>
      <c r="AK40" s="15">
        <f>'[2]FPC wSEB'!J235</f>
        <v>139502</v>
      </c>
      <c r="AM40" s="137">
        <f t="shared" si="2"/>
        <v>976.36683162445695</v>
      </c>
      <c r="AN40" s="15"/>
      <c r="AP40" s="232"/>
      <c r="AQ40" s="137"/>
      <c r="AR40" s="137"/>
      <c r="AS40" s="137"/>
      <c r="AT40" s="137"/>
      <c r="AW40" s="14">
        <f t="shared" si="0"/>
        <v>880.46647230320696</v>
      </c>
      <c r="AX40" s="14">
        <f t="shared" si="1"/>
        <v>2114</v>
      </c>
      <c r="AY40" s="14">
        <f t="shared" si="3"/>
        <v>25423</v>
      </c>
      <c r="BD40" s="14"/>
      <c r="BE40" s="25"/>
      <c r="BM40" s="207"/>
      <c r="BN40" s="207"/>
      <c r="BO40" s="207"/>
      <c r="BQ40" s="207"/>
      <c r="BR40" s="207"/>
      <c r="BS40" s="207"/>
      <c r="BU40" s="208"/>
      <c r="BV40" s="208"/>
      <c r="BW40" s="208"/>
      <c r="BY40" s="208"/>
      <c r="BZ40" s="208"/>
      <c r="CA40" s="208"/>
    </row>
    <row r="41" spans="1:79">
      <c r="A41" s="2">
        <v>1994</v>
      </c>
      <c r="B41" s="2">
        <v>3</v>
      </c>
      <c r="C41" s="14"/>
      <c r="D41" s="14"/>
      <c r="E41" s="14"/>
      <c r="F41" s="14"/>
      <c r="G41" s="140"/>
      <c r="I41" s="14"/>
      <c r="J41" s="14"/>
      <c r="K41" s="15"/>
      <c r="L41" s="15"/>
      <c r="M41" s="14"/>
      <c r="Y41" s="15">
        <f>'[2]FPC wSEB'!X236</f>
        <v>1115225</v>
      </c>
      <c r="Z41" s="15">
        <f>'[2]FPC wSEB'!Y236</f>
        <v>122229</v>
      </c>
      <c r="AA41" s="15">
        <f>'[2]FPC wSEB'!Z236</f>
        <v>3144</v>
      </c>
      <c r="AB41" s="42">
        <f>'[2]FPC wSEB'!AA236</f>
        <v>2396</v>
      </c>
      <c r="AC41" s="22">
        <f>'[2]FPC wSEB'!AB236</f>
        <v>14552</v>
      </c>
      <c r="AE41" s="15">
        <f>'[2]FPC wSEB'!D236</f>
        <v>885469</v>
      </c>
      <c r="AF41" s="15">
        <f>'[2]FPC wSEB'!E236</f>
        <v>585523</v>
      </c>
      <c r="AG41" s="15">
        <f>'[2]FPC wSEB'!F236</f>
        <v>272251</v>
      </c>
      <c r="AH41" s="15">
        <f>'[2]FPC wSEB'!G236</f>
        <v>78024</v>
      </c>
      <c r="AI41" s="15">
        <f>'[2]FPC wSEB'!H236</f>
        <v>194227</v>
      </c>
      <c r="AJ41" s="15">
        <f>'[2]FPC wSEB'!I236</f>
        <v>2166</v>
      </c>
      <c r="AK41" s="15">
        <f>'[2]FPC wSEB'!J236</f>
        <v>143394</v>
      </c>
      <c r="AM41" s="137">
        <f t="shared" si="2"/>
        <v>793.98238023717181</v>
      </c>
      <c r="AN41" s="15"/>
      <c r="AP41" s="232"/>
      <c r="AQ41" s="137"/>
      <c r="AR41" s="137"/>
      <c r="AS41" s="137"/>
      <c r="AT41" s="137"/>
      <c r="AW41" s="14">
        <f t="shared" si="0"/>
        <v>904.00667779632727</v>
      </c>
      <c r="AX41" s="14">
        <f t="shared" si="1"/>
        <v>2166</v>
      </c>
      <c r="AY41" s="14">
        <f t="shared" si="3"/>
        <v>25528</v>
      </c>
      <c r="BD41" s="14"/>
      <c r="BE41" s="25"/>
      <c r="BM41" s="207"/>
      <c r="BN41" s="207"/>
      <c r="BO41" s="207"/>
      <c r="BQ41" s="207"/>
      <c r="BR41" s="207"/>
      <c r="BS41" s="207"/>
      <c r="BU41" s="208"/>
      <c r="BV41" s="208"/>
      <c r="BW41" s="208"/>
      <c r="BY41" s="208"/>
      <c r="BZ41" s="208"/>
      <c r="CA41" s="208"/>
    </row>
    <row r="42" spans="1:79">
      <c r="A42" s="2">
        <v>1994</v>
      </c>
      <c r="B42" s="2">
        <v>4</v>
      </c>
      <c r="C42" s="14"/>
      <c r="D42" s="14"/>
      <c r="E42" s="14"/>
      <c r="F42" s="14"/>
      <c r="G42" s="140"/>
      <c r="I42" s="14"/>
      <c r="J42" s="14"/>
      <c r="K42" s="15"/>
      <c r="L42" s="15"/>
      <c r="M42" s="14"/>
      <c r="Y42" s="15">
        <f>'[2]FPC wSEB'!X237</f>
        <v>1105523</v>
      </c>
      <c r="Z42" s="15">
        <f>'[2]FPC wSEB'!Y237</f>
        <v>122465</v>
      </c>
      <c r="AA42" s="15">
        <f>'[2]FPC wSEB'!Z237</f>
        <v>3181</v>
      </c>
      <c r="AB42" s="42">
        <f>'[2]FPC wSEB'!AA237</f>
        <v>2394</v>
      </c>
      <c r="AC42" s="22">
        <f>'[2]FPC wSEB'!AB237</f>
        <v>14598</v>
      </c>
      <c r="AE42" s="15">
        <f>'[2]FPC wSEB'!D237</f>
        <v>1001059</v>
      </c>
      <c r="AF42" s="15">
        <f>'[2]FPC wSEB'!E237</f>
        <v>683958</v>
      </c>
      <c r="AG42" s="15">
        <f>'[2]FPC wSEB'!F237</f>
        <v>320787</v>
      </c>
      <c r="AH42" s="15">
        <f>'[2]FPC wSEB'!G237</f>
        <v>90401</v>
      </c>
      <c r="AI42" s="15">
        <f>'[2]FPC wSEB'!H237</f>
        <v>230386</v>
      </c>
      <c r="AJ42" s="15">
        <f>'[2]FPC wSEB'!I237</f>
        <v>2189</v>
      </c>
      <c r="AK42" s="15">
        <f>'[2]FPC wSEB'!J237</f>
        <v>160309</v>
      </c>
      <c r="AM42" s="137">
        <f t="shared" si="2"/>
        <v>905.50716719597881</v>
      </c>
      <c r="AN42" s="15"/>
      <c r="AP42" s="232"/>
      <c r="AQ42" s="137"/>
      <c r="AR42" s="137"/>
      <c r="AS42" s="137"/>
      <c r="AT42" s="137"/>
      <c r="AW42" s="14">
        <f t="shared" si="0"/>
        <v>914.3692564745196</v>
      </c>
      <c r="AX42" s="14">
        <f t="shared" si="1"/>
        <v>2189</v>
      </c>
      <c r="AY42" s="14">
        <f t="shared" si="3"/>
        <v>25637</v>
      </c>
      <c r="BD42" s="14"/>
      <c r="BE42" s="25"/>
      <c r="BM42" s="207"/>
      <c r="BN42" s="207"/>
      <c r="BO42" s="207"/>
      <c r="BQ42" s="207"/>
      <c r="BR42" s="207"/>
      <c r="BS42" s="207"/>
      <c r="BU42" s="208"/>
      <c r="BV42" s="208"/>
      <c r="BW42" s="208"/>
      <c r="BY42" s="208"/>
      <c r="BZ42" s="208"/>
      <c r="CA42" s="208"/>
    </row>
    <row r="43" spans="1:79">
      <c r="A43" s="2">
        <v>1994</v>
      </c>
      <c r="B43" s="2">
        <v>5</v>
      </c>
      <c r="C43" s="14"/>
      <c r="D43" s="14"/>
      <c r="E43" s="14"/>
      <c r="F43" s="14"/>
      <c r="G43" s="140"/>
      <c r="I43" s="14"/>
      <c r="J43" s="14"/>
      <c r="K43" s="15"/>
      <c r="L43" s="15"/>
      <c r="M43" s="14"/>
      <c r="Y43" s="15">
        <f>'[2]FPC wSEB'!X238</f>
        <v>1089368</v>
      </c>
      <c r="Z43" s="15">
        <f>'[2]FPC wSEB'!Y238</f>
        <v>122738</v>
      </c>
      <c r="AA43" s="15">
        <f>'[2]FPC wSEB'!Z238</f>
        <v>3176</v>
      </c>
      <c r="AB43" s="42">
        <f>'[2]FPC wSEB'!AA238</f>
        <v>2435</v>
      </c>
      <c r="AC43" s="22">
        <f>'[2]FPC wSEB'!AB238</f>
        <v>14663</v>
      </c>
      <c r="AE43" s="15">
        <f>'[2]FPC wSEB'!D238</f>
        <v>1077678</v>
      </c>
      <c r="AF43" s="15">
        <f>'[2]FPC wSEB'!E238</f>
        <v>694927</v>
      </c>
      <c r="AG43" s="15">
        <f>'[2]FPC wSEB'!F238</f>
        <v>301246</v>
      </c>
      <c r="AH43" s="15">
        <f>'[2]FPC wSEB'!G238</f>
        <v>80345</v>
      </c>
      <c r="AI43" s="15">
        <f>'[2]FPC wSEB'!H238</f>
        <v>220901</v>
      </c>
      <c r="AJ43" s="15">
        <f>'[2]FPC wSEB'!I238</f>
        <v>2186</v>
      </c>
      <c r="AK43" s="15">
        <f>'[2]FPC wSEB'!J238</f>
        <v>167391</v>
      </c>
      <c r="AM43" s="137">
        <f t="shared" si="2"/>
        <v>989.2690073510513</v>
      </c>
      <c r="AN43" s="15"/>
      <c r="AP43" s="232"/>
      <c r="AQ43" s="137"/>
      <c r="AR43" s="137"/>
      <c r="AS43" s="137"/>
      <c r="AT43" s="137"/>
      <c r="AW43" s="14">
        <f t="shared" si="0"/>
        <v>897.74127310061601</v>
      </c>
      <c r="AX43" s="14">
        <f t="shared" si="1"/>
        <v>2186</v>
      </c>
      <c r="AY43" s="14">
        <f t="shared" si="3"/>
        <v>25747</v>
      </c>
      <c r="BD43" s="14"/>
      <c r="BE43" s="25"/>
      <c r="BM43" s="207"/>
      <c r="BN43" s="207"/>
      <c r="BO43" s="207"/>
      <c r="BQ43" s="207"/>
      <c r="BR43" s="207"/>
      <c r="BS43" s="207"/>
      <c r="BU43" s="208"/>
      <c r="BV43" s="208"/>
      <c r="BW43" s="208"/>
      <c r="BY43" s="208"/>
      <c r="BZ43" s="208"/>
      <c r="CA43" s="208"/>
    </row>
    <row r="44" spans="1:79">
      <c r="A44" s="2">
        <v>1994</v>
      </c>
      <c r="B44" s="2">
        <v>6</v>
      </c>
      <c r="C44" s="14"/>
      <c r="D44" s="14"/>
      <c r="E44" s="14"/>
      <c r="F44" s="14"/>
      <c r="G44" s="140"/>
      <c r="I44" s="14"/>
      <c r="J44" s="14"/>
      <c r="K44" s="15"/>
      <c r="L44" s="15"/>
      <c r="M44" s="14"/>
      <c r="Y44" s="15">
        <f>'[2]FPC wSEB'!X239</f>
        <v>1085692</v>
      </c>
      <c r="Z44" s="15">
        <f>'[2]FPC wSEB'!Y239</f>
        <v>122811</v>
      </c>
      <c r="AA44" s="15">
        <f>'[2]FPC wSEB'!Z239</f>
        <v>3202</v>
      </c>
      <c r="AB44" s="42">
        <f>'[2]FPC wSEB'!AA239</f>
        <v>2434</v>
      </c>
      <c r="AC44" s="22">
        <f>'[2]FPC wSEB'!AB239</f>
        <v>14743</v>
      </c>
      <c r="AE44" s="15">
        <f>'[2]FPC wSEB'!D239</f>
        <v>1248896</v>
      </c>
      <c r="AF44" s="15">
        <f>'[2]FPC wSEB'!E239</f>
        <v>746143</v>
      </c>
      <c r="AG44" s="15">
        <f>'[2]FPC wSEB'!F239</f>
        <v>306980</v>
      </c>
      <c r="AH44" s="15">
        <f>'[2]FPC wSEB'!G239</f>
        <v>83028</v>
      </c>
      <c r="AI44" s="15">
        <f>'[2]FPC wSEB'!H239</f>
        <v>223952</v>
      </c>
      <c r="AJ44" s="15">
        <f>'[2]FPC wSEB'!I239</f>
        <v>2190</v>
      </c>
      <c r="AK44" s="15">
        <f>'[2]FPC wSEB'!J239</f>
        <v>170603</v>
      </c>
      <c r="AM44" s="137">
        <f t="shared" si="2"/>
        <v>1150.3225592525321</v>
      </c>
      <c r="AN44" s="15"/>
      <c r="AP44" s="232"/>
      <c r="AQ44" s="137"/>
      <c r="AR44" s="137"/>
      <c r="AS44" s="137"/>
      <c r="AT44" s="137"/>
      <c r="AW44" s="14">
        <f t="shared" si="0"/>
        <v>899.75349219391944</v>
      </c>
      <c r="AX44" s="14">
        <f t="shared" si="1"/>
        <v>2190</v>
      </c>
      <c r="AY44" s="14">
        <f t="shared" si="3"/>
        <v>25840</v>
      </c>
      <c r="BD44" s="14"/>
      <c r="BE44" s="25"/>
      <c r="BM44" s="207"/>
      <c r="BN44" s="207"/>
      <c r="BO44" s="207"/>
      <c r="BQ44" s="207"/>
      <c r="BR44" s="207"/>
      <c r="BS44" s="207"/>
      <c r="BU44" s="208"/>
      <c r="BV44" s="208"/>
      <c r="BW44" s="208"/>
      <c r="BY44" s="208"/>
      <c r="BZ44" s="208"/>
      <c r="CA44" s="208"/>
    </row>
    <row r="45" spans="1:79">
      <c r="A45" s="2">
        <v>1994</v>
      </c>
      <c r="B45" s="2">
        <v>7</v>
      </c>
      <c r="C45" s="14"/>
      <c r="D45" s="14"/>
      <c r="E45" s="14"/>
      <c r="F45" s="14"/>
      <c r="G45" s="140"/>
      <c r="I45" s="14"/>
      <c r="J45" s="14"/>
      <c r="K45" s="15"/>
      <c r="L45" s="15"/>
      <c r="M45" s="14"/>
      <c r="Y45" s="15">
        <f>'[2]FPC wSEB'!X240</f>
        <v>1085455</v>
      </c>
      <c r="Z45" s="15">
        <f>'[2]FPC wSEB'!Y240</f>
        <v>123055</v>
      </c>
      <c r="AA45" s="15">
        <f>'[2]FPC wSEB'!Z240</f>
        <v>3199</v>
      </c>
      <c r="AB45" s="42">
        <f>'[2]FPC wSEB'!AA240</f>
        <v>2438</v>
      </c>
      <c r="AC45" s="22">
        <f>'[2]FPC wSEB'!AB240</f>
        <v>14749</v>
      </c>
      <c r="AE45" s="15">
        <f>'[2]FPC wSEB'!D240</f>
        <v>1442417</v>
      </c>
      <c r="AF45" s="15">
        <f>'[2]FPC wSEB'!E240</f>
        <v>781181</v>
      </c>
      <c r="AG45" s="15">
        <f>'[2]FPC wSEB'!F240</f>
        <v>308391</v>
      </c>
      <c r="AH45" s="15">
        <f>'[2]FPC wSEB'!G240</f>
        <v>80184</v>
      </c>
      <c r="AI45" s="15">
        <f>'[2]FPC wSEB'!H240</f>
        <v>228207</v>
      </c>
      <c r="AJ45" s="15">
        <f>'[2]FPC wSEB'!I240</f>
        <v>2207</v>
      </c>
      <c r="AK45" s="15">
        <f>'[2]FPC wSEB'!J240</f>
        <v>171955</v>
      </c>
      <c r="AM45" s="137">
        <f t="shared" si="2"/>
        <v>1328.8593262733139</v>
      </c>
      <c r="AN45" s="15"/>
      <c r="AP45" s="232"/>
      <c r="AQ45" s="137"/>
      <c r="AR45" s="137"/>
      <c r="AS45" s="137"/>
      <c r="AT45" s="137"/>
      <c r="AW45" s="14">
        <f t="shared" si="0"/>
        <v>905.25020508613613</v>
      </c>
      <c r="AX45" s="14">
        <f t="shared" si="1"/>
        <v>2207</v>
      </c>
      <c r="AY45" s="14">
        <f t="shared" si="3"/>
        <v>25911</v>
      </c>
      <c r="BD45" s="14"/>
      <c r="BE45" s="25"/>
      <c r="BM45" s="207"/>
      <c r="BN45" s="207"/>
      <c r="BO45" s="207"/>
      <c r="BQ45" s="207"/>
      <c r="BR45" s="207"/>
      <c r="BS45" s="207"/>
      <c r="BU45" s="208"/>
      <c r="BV45" s="208"/>
      <c r="BW45" s="208"/>
      <c r="BY45" s="208"/>
      <c r="BZ45" s="208"/>
      <c r="CA45" s="208"/>
    </row>
    <row r="46" spans="1:79">
      <c r="A46" s="2">
        <v>1994</v>
      </c>
      <c r="B46" s="2">
        <v>8</v>
      </c>
      <c r="C46" s="14"/>
      <c r="D46" s="14"/>
      <c r="E46" s="14"/>
      <c r="F46" s="14"/>
      <c r="G46" s="140"/>
      <c r="I46" s="14"/>
      <c r="J46" s="14"/>
      <c r="K46" s="15"/>
      <c r="L46" s="15"/>
      <c r="M46" s="14"/>
      <c r="Y46" s="15">
        <f>'[2]FPC wSEB'!X241</f>
        <v>1086504</v>
      </c>
      <c r="Z46" s="15">
        <f>'[2]FPC wSEB'!Y241</f>
        <v>123157</v>
      </c>
      <c r="AA46" s="15">
        <f>'[2]FPC wSEB'!Z241</f>
        <v>3214</v>
      </c>
      <c r="AB46" s="42">
        <f>'[2]FPC wSEB'!AA241</f>
        <v>2443</v>
      </c>
      <c r="AC46" s="22">
        <f>'[2]FPC wSEB'!AB241</f>
        <v>14782</v>
      </c>
      <c r="AE46" s="15">
        <f>'[2]FPC wSEB'!D241</f>
        <v>1363724</v>
      </c>
      <c r="AF46" s="15">
        <f>'[2]FPC wSEB'!E241</f>
        <v>757407</v>
      </c>
      <c r="AG46" s="15">
        <f>'[2]FPC wSEB'!F241</f>
        <v>298600</v>
      </c>
      <c r="AH46" s="15">
        <f>'[2]FPC wSEB'!G241</f>
        <v>84244</v>
      </c>
      <c r="AI46" s="15">
        <f>'[2]FPC wSEB'!H241</f>
        <v>214356</v>
      </c>
      <c r="AJ46" s="15">
        <f>'[2]FPC wSEB'!I241</f>
        <v>2214</v>
      </c>
      <c r="AK46" s="15">
        <f>'[2]FPC wSEB'!J241</f>
        <v>165199</v>
      </c>
      <c r="AM46" s="137">
        <f t="shared" si="2"/>
        <v>1255.1486234749252</v>
      </c>
      <c r="AN46" s="15"/>
      <c r="AP46" s="232"/>
      <c r="AQ46" s="137"/>
      <c r="AR46" s="137"/>
      <c r="AS46" s="137"/>
      <c r="AT46" s="137"/>
      <c r="AW46" s="14">
        <f t="shared" si="0"/>
        <v>906.26279164961113</v>
      </c>
      <c r="AX46" s="14">
        <f t="shared" si="1"/>
        <v>2214</v>
      </c>
      <c r="AY46" s="14">
        <f t="shared" si="3"/>
        <v>26014</v>
      </c>
      <c r="BD46" s="14"/>
      <c r="BE46" s="25"/>
      <c r="BM46" s="207"/>
      <c r="BN46" s="207"/>
      <c r="BO46" s="207"/>
      <c r="BQ46" s="207"/>
      <c r="BR46" s="207"/>
      <c r="BS46" s="207"/>
      <c r="BU46" s="208"/>
      <c r="BV46" s="208"/>
      <c r="BW46" s="208"/>
      <c r="BY46" s="208"/>
      <c r="BZ46" s="208"/>
      <c r="CA46" s="208"/>
    </row>
    <row r="47" spans="1:79">
      <c r="A47" s="2">
        <v>1994</v>
      </c>
      <c r="B47" s="2">
        <v>9</v>
      </c>
      <c r="C47" s="14"/>
      <c r="D47" s="14"/>
      <c r="E47" s="14"/>
      <c r="F47" s="14"/>
      <c r="G47" s="140"/>
      <c r="I47" s="14"/>
      <c r="J47" s="14"/>
      <c r="K47" s="15"/>
      <c r="L47" s="15"/>
      <c r="M47" s="14"/>
      <c r="Y47" s="15">
        <f>'[2]FPC wSEB'!X242</f>
        <v>1088893</v>
      </c>
      <c r="Z47" s="15">
        <f>'[2]FPC wSEB'!Y242</f>
        <v>123552</v>
      </c>
      <c r="AA47" s="15">
        <f>'[2]FPC wSEB'!Z242</f>
        <v>3231</v>
      </c>
      <c r="AB47" s="42">
        <f>'[2]FPC wSEB'!AA242</f>
        <v>2445</v>
      </c>
      <c r="AC47" s="22">
        <f>'[2]FPC wSEB'!AB242</f>
        <v>14869</v>
      </c>
      <c r="AE47" s="15">
        <f>'[2]FPC wSEB'!D242</f>
        <v>1401099</v>
      </c>
      <c r="AF47" s="15">
        <f>'[2]FPC wSEB'!E242</f>
        <v>797339</v>
      </c>
      <c r="AG47" s="15">
        <f>'[2]FPC wSEB'!F242</f>
        <v>326733</v>
      </c>
      <c r="AH47" s="15">
        <f>'[2]FPC wSEB'!G242</f>
        <v>96843</v>
      </c>
      <c r="AI47" s="15">
        <f>'[2]FPC wSEB'!H242</f>
        <v>229890</v>
      </c>
      <c r="AJ47" s="15">
        <f>'[2]FPC wSEB'!I242</f>
        <v>2201</v>
      </c>
      <c r="AK47" s="15">
        <f>'[2]FPC wSEB'!J242</f>
        <v>193583</v>
      </c>
      <c r="AM47" s="137">
        <f t="shared" si="2"/>
        <v>1286.718713408939</v>
      </c>
      <c r="AN47" s="15"/>
      <c r="AP47" s="232"/>
      <c r="AQ47" s="137"/>
      <c r="AR47" s="137"/>
      <c r="AS47" s="137"/>
      <c r="AT47" s="137"/>
      <c r="AW47" s="14">
        <f t="shared" si="0"/>
        <v>900.20449897750507</v>
      </c>
      <c r="AX47" s="14">
        <f t="shared" si="1"/>
        <v>2201</v>
      </c>
      <c r="AY47" s="14">
        <f t="shared" si="3"/>
        <v>26090</v>
      </c>
      <c r="BD47" s="14"/>
      <c r="BE47" s="25"/>
      <c r="BM47" s="207"/>
      <c r="BN47" s="207"/>
      <c r="BO47" s="207"/>
      <c r="BQ47" s="207"/>
      <c r="BR47" s="207"/>
      <c r="BS47" s="207"/>
      <c r="BU47" s="208"/>
      <c r="BV47" s="208"/>
      <c r="BW47" s="208"/>
      <c r="BY47" s="208"/>
      <c r="BZ47" s="208"/>
      <c r="CA47" s="208"/>
    </row>
    <row r="48" spans="1:79">
      <c r="A48" s="2">
        <v>1994</v>
      </c>
      <c r="B48" s="2">
        <v>10</v>
      </c>
      <c r="C48" s="14"/>
      <c r="D48" s="14"/>
      <c r="E48" s="14"/>
      <c r="F48" s="14"/>
      <c r="G48" s="140"/>
      <c r="I48" s="14"/>
      <c r="J48" s="14"/>
      <c r="K48" s="15"/>
      <c r="L48" s="15"/>
      <c r="M48" s="14"/>
      <c r="Y48" s="15">
        <f>'[2]FPC wSEB'!X243</f>
        <v>1095551</v>
      </c>
      <c r="Z48" s="15">
        <f>'[2]FPC wSEB'!Y243</f>
        <v>123936</v>
      </c>
      <c r="AA48" s="15">
        <f>'[2]FPC wSEB'!Z243</f>
        <v>3228</v>
      </c>
      <c r="AB48" s="42">
        <f>'[2]FPC wSEB'!AA243</f>
        <v>2437</v>
      </c>
      <c r="AC48" s="22">
        <f>'[2]FPC wSEB'!AB243</f>
        <v>14923</v>
      </c>
      <c r="AE48" s="15">
        <f>'[2]FPC wSEB'!D243</f>
        <v>1168617</v>
      </c>
      <c r="AF48" s="15">
        <f>'[2]FPC wSEB'!E243</f>
        <v>720044</v>
      </c>
      <c r="AG48" s="15">
        <f>'[2]FPC wSEB'!F243</f>
        <v>295256</v>
      </c>
      <c r="AH48" s="15">
        <f>'[2]FPC wSEB'!G243</f>
        <v>85580</v>
      </c>
      <c r="AI48" s="15">
        <f>'[2]FPC wSEB'!H243</f>
        <v>209676</v>
      </c>
      <c r="AJ48" s="15">
        <f>'[2]FPC wSEB'!I243</f>
        <v>2224</v>
      </c>
      <c r="AK48" s="15">
        <f>'[2]FPC wSEB'!J243</f>
        <v>176997</v>
      </c>
      <c r="AM48" s="137">
        <f t="shared" si="2"/>
        <v>1066.693380773693</v>
      </c>
      <c r="AN48" s="15"/>
      <c r="AP48" s="232"/>
      <c r="AQ48" s="137"/>
      <c r="AR48" s="137"/>
      <c r="AS48" s="137"/>
      <c r="AT48" s="137"/>
      <c r="AW48" s="14">
        <f t="shared" si="0"/>
        <v>912.59745588838734</v>
      </c>
      <c r="AX48" s="14">
        <f t="shared" si="1"/>
        <v>2224</v>
      </c>
      <c r="AY48" s="14">
        <f t="shared" si="3"/>
        <v>26141</v>
      </c>
      <c r="BD48" s="14"/>
      <c r="BE48" s="25"/>
      <c r="BM48" s="207"/>
      <c r="BN48" s="207"/>
      <c r="BO48" s="207"/>
      <c r="BQ48" s="207"/>
      <c r="BR48" s="207"/>
      <c r="BS48" s="207"/>
      <c r="BU48" s="208"/>
      <c r="BV48" s="208"/>
      <c r="BW48" s="208"/>
      <c r="BY48" s="208"/>
      <c r="BZ48" s="208"/>
      <c r="CA48" s="208"/>
    </row>
    <row r="49" spans="1:79">
      <c r="A49" s="2">
        <v>1994</v>
      </c>
      <c r="B49" s="2">
        <v>11</v>
      </c>
      <c r="C49" s="14"/>
      <c r="D49" s="14"/>
      <c r="E49" s="14"/>
      <c r="F49" s="14"/>
      <c r="G49" s="140"/>
      <c r="I49" s="14"/>
      <c r="J49" s="14"/>
      <c r="K49" s="15"/>
      <c r="L49" s="15"/>
      <c r="M49" s="14"/>
      <c r="Y49" s="15">
        <f>'[2]FPC wSEB'!X244</f>
        <v>1110583</v>
      </c>
      <c r="Z49" s="15">
        <f>'[2]FPC wSEB'!Y244</f>
        <v>124212</v>
      </c>
      <c r="AA49" s="15">
        <f>'[2]FPC wSEB'!Z244</f>
        <v>3220</v>
      </c>
      <c r="AB49" s="42">
        <f>'[2]FPC wSEB'!AA244</f>
        <v>2427</v>
      </c>
      <c r="AC49" s="22">
        <f>'[2]FPC wSEB'!AB244</f>
        <v>14970</v>
      </c>
      <c r="AE49" s="15">
        <f>'[2]FPC wSEB'!D244</f>
        <v>979273</v>
      </c>
      <c r="AF49" s="15">
        <f>'[2]FPC wSEB'!E244</f>
        <v>682743</v>
      </c>
      <c r="AG49" s="15">
        <f>'[2]FPC wSEB'!F244</f>
        <v>287584</v>
      </c>
      <c r="AH49" s="15">
        <f>'[2]FPC wSEB'!G244</f>
        <v>77942</v>
      </c>
      <c r="AI49" s="15">
        <f>'[2]FPC wSEB'!H244</f>
        <v>209642</v>
      </c>
      <c r="AJ49" s="15">
        <f>'[2]FPC wSEB'!I244</f>
        <v>2238</v>
      </c>
      <c r="AK49" s="15">
        <f>'[2]FPC wSEB'!J244</f>
        <v>166702</v>
      </c>
      <c r="AM49" s="137">
        <f t="shared" si="2"/>
        <v>881.7648028107759</v>
      </c>
      <c r="AN49" s="15"/>
      <c r="AP49" s="232"/>
      <c r="AQ49" s="137"/>
      <c r="AR49" s="137"/>
      <c r="AS49" s="137"/>
      <c r="AT49" s="137"/>
      <c r="AW49" s="14">
        <f t="shared" si="0"/>
        <v>922.12608158220019</v>
      </c>
      <c r="AX49" s="14">
        <f t="shared" si="1"/>
        <v>2238</v>
      </c>
      <c r="AY49" s="14">
        <f t="shared" si="3"/>
        <v>26258</v>
      </c>
      <c r="BD49" s="14"/>
      <c r="BE49" s="25"/>
      <c r="BM49" s="207"/>
      <c r="BN49" s="207"/>
      <c r="BO49" s="207"/>
      <c r="BQ49" s="207"/>
      <c r="BR49" s="207"/>
      <c r="BS49" s="207"/>
      <c r="BU49" s="208"/>
      <c r="BV49" s="208"/>
      <c r="BW49" s="208"/>
      <c r="BY49" s="208"/>
      <c r="BZ49" s="208"/>
      <c r="CA49" s="208"/>
    </row>
    <row r="50" spans="1:79">
      <c r="A50" s="2">
        <v>1994</v>
      </c>
      <c r="B50" s="2">
        <v>12</v>
      </c>
      <c r="C50" s="14"/>
      <c r="D50" s="14"/>
      <c r="E50" s="14"/>
      <c r="F50" s="14"/>
      <c r="G50" s="140"/>
      <c r="I50" s="14"/>
      <c r="J50" s="14"/>
      <c r="K50" s="15"/>
      <c r="L50" s="15"/>
      <c r="M50" s="14"/>
      <c r="Y50" s="15">
        <f>'[2]FPC wSEB'!X245</f>
        <v>1122217</v>
      </c>
      <c r="Z50" s="15">
        <f>'[2]FPC wSEB'!Y245</f>
        <v>124409</v>
      </c>
      <c r="AA50" s="15">
        <f>'[2]FPC wSEB'!Z245</f>
        <v>3219</v>
      </c>
      <c r="AB50" s="42">
        <f>'[2]FPC wSEB'!AA245</f>
        <v>2420</v>
      </c>
      <c r="AC50" s="22">
        <f>'[2]FPC wSEB'!AB245</f>
        <v>15021</v>
      </c>
      <c r="AE50" s="15">
        <f>'[2]FPC wSEB'!D245</f>
        <v>942944</v>
      </c>
      <c r="AF50" s="15">
        <f>'[2]FPC wSEB'!E245</f>
        <v>664644</v>
      </c>
      <c r="AG50" s="15">
        <f>'[2]FPC wSEB'!F245</f>
        <v>303821</v>
      </c>
      <c r="AH50" s="15">
        <f>'[2]FPC wSEB'!G245</f>
        <v>86666</v>
      </c>
      <c r="AI50" s="15">
        <f>'[2]FPC wSEB'!H245</f>
        <v>217155</v>
      </c>
      <c r="AJ50" s="15">
        <f>'[2]FPC wSEB'!I245</f>
        <v>2229</v>
      </c>
      <c r="AK50" s="15">
        <f>'[2]FPC wSEB'!J245</f>
        <v>161284</v>
      </c>
      <c r="AM50" s="137">
        <f t="shared" si="2"/>
        <v>840.25103879196274</v>
      </c>
      <c r="AN50" s="15"/>
      <c r="AP50" s="232"/>
      <c r="AQ50" s="137"/>
      <c r="AR50" s="137"/>
      <c r="AS50" s="137"/>
      <c r="AT50" s="137"/>
      <c r="AW50" s="14">
        <f t="shared" si="0"/>
        <v>921.07438016528931</v>
      </c>
      <c r="AX50" s="14">
        <f t="shared" si="1"/>
        <v>2229</v>
      </c>
      <c r="AY50" s="14">
        <f t="shared" si="3"/>
        <v>26316</v>
      </c>
      <c r="BD50" s="14"/>
      <c r="BE50" s="25"/>
      <c r="BM50" s="207"/>
      <c r="BN50" s="207"/>
      <c r="BO50" s="207"/>
      <c r="BQ50" s="207"/>
      <c r="BR50" s="207"/>
      <c r="BS50" s="207"/>
      <c r="BU50" s="208"/>
      <c r="BV50" s="208"/>
      <c r="BW50" s="208"/>
      <c r="BY50" s="208"/>
      <c r="BZ50" s="208"/>
      <c r="CA50" s="208"/>
    </row>
    <row r="51" spans="1:79">
      <c r="A51" s="2">
        <v>1995</v>
      </c>
      <c r="B51" s="2">
        <v>1</v>
      </c>
      <c r="C51" s="14"/>
      <c r="D51" s="14"/>
      <c r="E51" s="14"/>
      <c r="F51" s="14"/>
      <c r="G51" s="140"/>
      <c r="I51" s="14"/>
      <c r="J51" s="14"/>
      <c r="K51" s="15"/>
      <c r="L51" s="15"/>
      <c r="M51" s="14"/>
      <c r="Y51" s="15">
        <f>'[2]FPC wSEB'!X246</f>
        <v>1130616</v>
      </c>
      <c r="Z51" s="15">
        <f>'[2]FPC wSEB'!Y246</f>
        <v>124372</v>
      </c>
      <c r="AA51" s="15">
        <f>'[2]FPC wSEB'!Z246</f>
        <v>3235</v>
      </c>
      <c r="AB51" s="42">
        <f>'[2]FPC wSEB'!AA246</f>
        <v>2417</v>
      </c>
      <c r="AC51" s="22">
        <f>'[2]FPC wSEB'!AB246</f>
        <v>15082</v>
      </c>
      <c r="AE51" s="15">
        <f>'[2]FPC wSEB'!D246</f>
        <v>1107504</v>
      </c>
      <c r="AF51" s="15">
        <f>'[2]FPC wSEB'!E246</f>
        <v>600341</v>
      </c>
      <c r="AG51" s="15">
        <f>'[2]FPC wSEB'!F246</f>
        <v>286886</v>
      </c>
      <c r="AH51" s="15">
        <f>'[2]FPC wSEB'!G246</f>
        <v>90999</v>
      </c>
      <c r="AI51" s="15">
        <f>'[2]FPC wSEB'!H246</f>
        <v>195887</v>
      </c>
      <c r="AJ51" s="15">
        <f>'[2]FPC wSEB'!I246</f>
        <v>2234</v>
      </c>
      <c r="AK51" s="15">
        <f>'[2]FPC wSEB'!J246</f>
        <v>141846</v>
      </c>
      <c r="AM51" s="137">
        <f t="shared" si="2"/>
        <v>979.55804623320387</v>
      </c>
      <c r="AN51" s="15"/>
      <c r="AP51" s="232"/>
      <c r="AQ51" s="137"/>
      <c r="AR51" s="137"/>
      <c r="AS51" s="137"/>
      <c r="AT51" s="137"/>
      <c r="AW51" s="14">
        <f t="shared" si="0"/>
        <v>924.2863053371949</v>
      </c>
      <c r="AX51" s="14">
        <f t="shared" si="1"/>
        <v>2234</v>
      </c>
      <c r="AY51" s="14">
        <f t="shared" si="3"/>
        <v>26392</v>
      </c>
      <c r="BD51" s="14"/>
      <c r="BE51" s="25"/>
      <c r="BM51" s="207"/>
      <c r="BN51" s="207"/>
      <c r="BO51" s="207"/>
      <c r="BQ51" s="207"/>
      <c r="BR51" s="207"/>
      <c r="BS51" s="207"/>
      <c r="BU51" s="208"/>
      <c r="BV51" s="208"/>
      <c r="BW51" s="208"/>
      <c r="BY51" s="208"/>
      <c r="BZ51" s="208"/>
      <c r="CA51" s="208"/>
    </row>
    <row r="52" spans="1:79">
      <c r="A52" s="2">
        <v>1995</v>
      </c>
      <c r="B52" s="2">
        <v>2</v>
      </c>
      <c r="C52" s="14"/>
      <c r="D52" s="14"/>
      <c r="E52" s="14"/>
      <c r="F52" s="14"/>
      <c r="G52" s="140"/>
      <c r="I52" s="14"/>
      <c r="J52" s="14"/>
      <c r="K52" s="15"/>
      <c r="L52" s="15"/>
      <c r="M52" s="14"/>
      <c r="Y52" s="15">
        <f>'[2]FPC wSEB'!X247</f>
        <v>1135042</v>
      </c>
      <c r="Z52" s="15">
        <f>'[2]FPC wSEB'!Y247</f>
        <v>124404</v>
      </c>
      <c r="AA52" s="15">
        <f>'[2]FPC wSEB'!Z247</f>
        <v>3228</v>
      </c>
      <c r="AB52" s="42">
        <f>'[2]FPC wSEB'!AA247</f>
        <v>2420</v>
      </c>
      <c r="AC52" s="22">
        <f>'[2]FPC wSEB'!AB247</f>
        <v>15138</v>
      </c>
      <c r="AE52" s="15">
        <f>'[2]FPC wSEB'!D247</f>
        <v>1245946</v>
      </c>
      <c r="AF52" s="15">
        <f>'[2]FPC wSEB'!E247</f>
        <v>575731</v>
      </c>
      <c r="AG52" s="15">
        <f>'[2]FPC wSEB'!F247</f>
        <v>292513</v>
      </c>
      <c r="AH52" s="15">
        <f>'[2]FPC wSEB'!G247</f>
        <v>94195</v>
      </c>
      <c r="AI52" s="15">
        <f>'[2]FPC wSEB'!H247</f>
        <v>198318</v>
      </c>
      <c r="AJ52" s="15">
        <f>'[2]FPC wSEB'!I247</f>
        <v>2278</v>
      </c>
      <c r="AK52" s="15">
        <f>'[2]FPC wSEB'!J247</f>
        <v>145636</v>
      </c>
      <c r="AM52" s="137">
        <f t="shared" si="2"/>
        <v>1097.7091596610521</v>
      </c>
      <c r="AN52" s="15"/>
      <c r="AP52" s="232"/>
      <c r="AQ52" s="137"/>
      <c r="AR52" s="137"/>
      <c r="AS52" s="137"/>
      <c r="AT52" s="137"/>
      <c r="AW52" s="14">
        <f t="shared" si="0"/>
        <v>941.32231404958679</v>
      </c>
      <c r="AX52" s="14">
        <f t="shared" si="1"/>
        <v>2278</v>
      </c>
      <c r="AY52" s="14">
        <f t="shared" si="3"/>
        <v>26556</v>
      </c>
      <c r="BD52" s="14"/>
      <c r="BE52" s="25"/>
      <c r="BM52" s="207"/>
      <c r="BN52" s="207"/>
      <c r="BO52" s="207"/>
      <c r="BQ52" s="207"/>
      <c r="BR52" s="207"/>
      <c r="BS52" s="207"/>
      <c r="BU52" s="208"/>
      <c r="BV52" s="208"/>
      <c r="BW52" s="208"/>
      <c r="BY52" s="208"/>
      <c r="BZ52" s="208"/>
      <c r="CA52" s="208"/>
    </row>
    <row r="53" spans="1:79">
      <c r="A53" s="2">
        <v>1995</v>
      </c>
      <c r="B53" s="2">
        <v>3</v>
      </c>
      <c r="C53" s="14"/>
      <c r="D53" s="14"/>
      <c r="E53" s="14"/>
      <c r="F53" s="14"/>
      <c r="G53" s="140"/>
      <c r="I53" s="14"/>
      <c r="J53" s="14"/>
      <c r="K53" s="15"/>
      <c r="L53" s="15"/>
      <c r="M53" s="14"/>
      <c r="Y53" s="15">
        <f>'[2]FPC wSEB'!X248</f>
        <v>1116534</v>
      </c>
      <c r="Z53" s="15">
        <f>'[2]FPC wSEB'!Y248</f>
        <v>120384</v>
      </c>
      <c r="AA53" s="15">
        <f>'[2]FPC wSEB'!Z248</f>
        <v>2985</v>
      </c>
      <c r="AB53" s="42">
        <f>'[2]FPC wSEB'!AA248</f>
        <v>2240</v>
      </c>
      <c r="AC53" s="22">
        <f>'[2]FPC wSEB'!AB248</f>
        <v>14858</v>
      </c>
      <c r="AE53" s="15">
        <f>'[2]FPC wSEB'!D248</f>
        <v>966912</v>
      </c>
      <c r="AF53" s="15">
        <f>'[2]FPC wSEB'!E248</f>
        <v>594140</v>
      </c>
      <c r="AG53" s="15">
        <f>'[2]FPC wSEB'!F248</f>
        <v>281074</v>
      </c>
      <c r="AH53" s="15">
        <f>'[2]FPC wSEB'!G248</f>
        <v>89880</v>
      </c>
      <c r="AI53" s="15">
        <f>'[2]FPC wSEB'!H248</f>
        <v>191194</v>
      </c>
      <c r="AJ53" s="15">
        <f>'[2]FPC wSEB'!I248</f>
        <v>2184</v>
      </c>
      <c r="AK53" s="15">
        <f>'[2]FPC wSEB'!J248</f>
        <v>149011</v>
      </c>
      <c r="AM53" s="137">
        <f t="shared" si="2"/>
        <v>865.99422856805074</v>
      </c>
      <c r="AN53" s="15"/>
      <c r="AP53" s="232"/>
      <c r="AQ53" s="137"/>
      <c r="AR53" s="137"/>
      <c r="AS53" s="137"/>
      <c r="AT53" s="137"/>
      <c r="AW53" s="14">
        <f t="shared" si="0"/>
        <v>975</v>
      </c>
      <c r="AX53" s="14">
        <f t="shared" si="1"/>
        <v>2184</v>
      </c>
      <c r="AY53" s="14">
        <f t="shared" si="3"/>
        <v>26574</v>
      </c>
      <c r="BD53" s="14"/>
      <c r="BE53" s="25"/>
      <c r="BM53" s="207"/>
      <c r="BN53" s="207"/>
      <c r="BO53" s="207"/>
      <c r="BQ53" s="207"/>
      <c r="BR53" s="207"/>
      <c r="BS53" s="207"/>
      <c r="BU53" s="208"/>
      <c r="BV53" s="208"/>
      <c r="BW53" s="208"/>
      <c r="BY53" s="208"/>
      <c r="BZ53" s="208"/>
      <c r="CA53" s="208"/>
    </row>
    <row r="54" spans="1:79">
      <c r="A54" s="2">
        <v>1995</v>
      </c>
      <c r="B54" s="2">
        <v>4</v>
      </c>
      <c r="C54" s="14"/>
      <c r="D54" s="14"/>
      <c r="E54" s="14"/>
      <c r="F54" s="14"/>
      <c r="G54" s="140"/>
      <c r="I54" s="14"/>
      <c r="J54" s="14"/>
      <c r="K54" s="15"/>
      <c r="L54" s="15"/>
      <c r="M54" s="14"/>
      <c r="Y54" s="15">
        <f>'[2]FPC wSEB'!X249</f>
        <v>1178220</v>
      </c>
      <c r="Z54" s="15">
        <f>'[2]FPC wSEB'!Y249</f>
        <v>131508</v>
      </c>
      <c r="AA54" s="15">
        <f>'[2]FPC wSEB'!Z249</f>
        <v>3498</v>
      </c>
      <c r="AB54" s="42">
        <f>'[2]FPC wSEB'!AA249</f>
        <v>2574</v>
      </c>
      <c r="AC54" s="22">
        <f>'[2]FPC wSEB'!AB249</f>
        <v>15853</v>
      </c>
      <c r="AE54" s="15">
        <f>'[2]FPC wSEB'!D249</f>
        <v>973074</v>
      </c>
      <c r="AF54" s="15">
        <f>'[2]FPC wSEB'!E249</f>
        <v>689005</v>
      </c>
      <c r="AG54" s="15">
        <f>'[2]FPC wSEB'!F249</f>
        <v>343083</v>
      </c>
      <c r="AH54" s="15">
        <f>'[2]FPC wSEB'!G249</f>
        <v>102775</v>
      </c>
      <c r="AI54" s="15">
        <f>'[2]FPC wSEB'!H249</f>
        <v>240308</v>
      </c>
      <c r="AJ54" s="15">
        <f>'[2]FPC wSEB'!I249</f>
        <v>2281</v>
      </c>
      <c r="AK54" s="15">
        <f>'[2]FPC wSEB'!J249</f>
        <v>166404</v>
      </c>
      <c r="AM54" s="137">
        <f t="shared" si="2"/>
        <v>825.88480928858792</v>
      </c>
      <c r="AN54" s="15"/>
      <c r="AP54" s="232"/>
      <c r="AQ54" s="137"/>
      <c r="AR54" s="137"/>
      <c r="AS54" s="137"/>
      <c r="AT54" s="137"/>
      <c r="AW54" s="14">
        <f t="shared" si="0"/>
        <v>886.16938616938614</v>
      </c>
      <c r="AX54" s="14">
        <f t="shared" si="1"/>
        <v>2281</v>
      </c>
      <c r="AY54" s="14">
        <f t="shared" si="3"/>
        <v>26666</v>
      </c>
      <c r="BD54" s="14"/>
      <c r="BE54" s="25"/>
      <c r="BM54" s="207"/>
      <c r="BN54" s="207"/>
      <c r="BO54" s="207"/>
      <c r="BQ54" s="207"/>
      <c r="BR54" s="207"/>
      <c r="BS54" s="207"/>
      <c r="BU54" s="208"/>
      <c r="BV54" s="208"/>
      <c r="BW54" s="208"/>
      <c r="BY54" s="208"/>
      <c r="BZ54" s="208"/>
      <c r="CA54" s="208"/>
    </row>
    <row r="55" spans="1:79">
      <c r="A55" s="2">
        <v>1995</v>
      </c>
      <c r="B55" s="2">
        <v>5</v>
      </c>
      <c r="C55" s="14"/>
      <c r="D55" s="14"/>
      <c r="E55" s="14"/>
      <c r="F55" s="14"/>
      <c r="G55" s="140"/>
      <c r="I55" s="14"/>
      <c r="J55" s="14"/>
      <c r="K55" s="15"/>
      <c r="L55" s="15"/>
      <c r="M55" s="14"/>
      <c r="Y55" s="15">
        <f>'[2]FPC wSEB'!X250</f>
        <v>1094837</v>
      </c>
      <c r="Z55" s="15">
        <f>'[2]FPC wSEB'!Y250</f>
        <v>122874</v>
      </c>
      <c r="AA55" s="15">
        <f>'[2]FPC wSEB'!Z250</f>
        <v>3130</v>
      </c>
      <c r="AB55" s="42">
        <f>'[2]FPC wSEB'!AA250</f>
        <v>2436</v>
      </c>
      <c r="AC55" s="22">
        <f>'[2]FPC wSEB'!AB250</f>
        <v>15231</v>
      </c>
      <c r="AE55" s="15">
        <f>'[2]FPC wSEB'!D250</f>
        <v>1144542</v>
      </c>
      <c r="AF55" s="15">
        <f>'[2]FPC wSEB'!E250</f>
        <v>717600</v>
      </c>
      <c r="AG55" s="15">
        <f>'[2]FPC wSEB'!F250</f>
        <v>317815</v>
      </c>
      <c r="AH55" s="15">
        <f>'[2]FPC wSEB'!G250</f>
        <v>92253</v>
      </c>
      <c r="AI55" s="15">
        <f>'[2]FPC wSEB'!H250</f>
        <v>225562</v>
      </c>
      <c r="AJ55" s="15">
        <f>'[2]FPC wSEB'!I250</f>
        <v>2266</v>
      </c>
      <c r="AK55" s="15">
        <f>'[2]FPC wSEB'!J250</f>
        <v>174219</v>
      </c>
      <c r="AM55" s="137">
        <f t="shared" si="2"/>
        <v>1045.3994521558918</v>
      </c>
      <c r="AN55" s="15"/>
      <c r="AP55" s="232"/>
      <c r="AQ55" s="137"/>
      <c r="AR55" s="137"/>
      <c r="AS55" s="137"/>
      <c r="AT55" s="137"/>
      <c r="AW55" s="14">
        <f t="shared" si="0"/>
        <v>930.21346469622335</v>
      </c>
      <c r="AX55" s="14">
        <f t="shared" si="1"/>
        <v>2266</v>
      </c>
      <c r="AY55" s="14">
        <f t="shared" si="3"/>
        <v>26746</v>
      </c>
      <c r="BD55" s="14"/>
      <c r="BE55" s="25"/>
      <c r="BM55" s="207"/>
      <c r="BN55" s="207"/>
      <c r="BO55" s="207"/>
      <c r="BQ55" s="207"/>
      <c r="BR55" s="207"/>
      <c r="BS55" s="207"/>
      <c r="BU55" s="208"/>
      <c r="BV55" s="208"/>
      <c r="BW55" s="208"/>
      <c r="BY55" s="208"/>
      <c r="BZ55" s="208"/>
      <c r="CA55" s="208"/>
    </row>
    <row r="56" spans="1:79">
      <c r="A56" s="2">
        <v>1995</v>
      </c>
      <c r="B56" s="2">
        <v>6</v>
      </c>
      <c r="C56" s="14"/>
      <c r="D56" s="14"/>
      <c r="E56" s="14"/>
      <c r="F56" s="14"/>
      <c r="G56" s="140"/>
      <c r="I56" s="14"/>
      <c r="J56" s="14"/>
      <c r="K56" s="15"/>
      <c r="L56" s="15"/>
      <c r="M56" s="14"/>
      <c r="Y56" s="15">
        <f>'[2]FPC wSEB'!X251</f>
        <v>1115182</v>
      </c>
      <c r="Z56" s="15">
        <f>'[2]FPC wSEB'!Y251</f>
        <v>126584</v>
      </c>
      <c r="AA56" s="15">
        <f>'[2]FPC wSEB'!Z251</f>
        <v>3148</v>
      </c>
      <c r="AB56" s="42">
        <f>'[2]FPC wSEB'!AA251</f>
        <v>2447</v>
      </c>
      <c r="AC56" s="22">
        <f>'[2]FPC wSEB'!AB251</f>
        <v>15378</v>
      </c>
      <c r="AE56" s="15">
        <f>'[2]FPC wSEB'!D251</f>
        <v>1471599</v>
      </c>
      <c r="AF56" s="15">
        <f>'[2]FPC wSEB'!E251</f>
        <v>805306</v>
      </c>
      <c r="AG56" s="15">
        <f>'[2]FPC wSEB'!F251</f>
        <v>340648</v>
      </c>
      <c r="AH56" s="15">
        <f>'[2]FPC wSEB'!G251</f>
        <v>100935</v>
      </c>
      <c r="AI56" s="15">
        <f>'[2]FPC wSEB'!H251</f>
        <v>239713</v>
      </c>
      <c r="AJ56" s="15">
        <f>'[2]FPC wSEB'!I251</f>
        <v>2291</v>
      </c>
      <c r="AK56" s="15">
        <f>'[2]FPC wSEB'!J251</f>
        <v>192033</v>
      </c>
      <c r="AM56" s="137">
        <f t="shared" si="2"/>
        <v>1319.6043336424011</v>
      </c>
      <c r="AN56" s="15"/>
      <c r="AP56" s="232"/>
      <c r="AQ56" s="137"/>
      <c r="AR56" s="137"/>
      <c r="AS56" s="137"/>
      <c r="AT56" s="137"/>
      <c r="AW56" s="14">
        <f t="shared" si="0"/>
        <v>936.24846751123823</v>
      </c>
      <c r="AX56" s="14">
        <f t="shared" si="1"/>
        <v>2291</v>
      </c>
      <c r="AY56" s="14">
        <f t="shared" si="3"/>
        <v>26847</v>
      </c>
      <c r="BD56" s="14"/>
      <c r="BE56" s="25"/>
      <c r="BM56" s="207"/>
      <c r="BN56" s="207"/>
      <c r="BO56" s="207"/>
      <c r="BQ56" s="207"/>
      <c r="BR56" s="207"/>
      <c r="BS56" s="207"/>
      <c r="BU56" s="208"/>
      <c r="BV56" s="208"/>
      <c r="BW56" s="208"/>
      <c r="BY56" s="208"/>
      <c r="BZ56" s="208"/>
      <c r="CA56" s="208"/>
    </row>
    <row r="57" spans="1:79">
      <c r="A57" s="2">
        <v>1995</v>
      </c>
      <c r="B57" s="2">
        <v>7</v>
      </c>
      <c r="C57" s="14"/>
      <c r="D57" s="14"/>
      <c r="E57" s="14"/>
      <c r="F57" s="14"/>
      <c r="G57" s="140"/>
      <c r="I57" s="14"/>
      <c r="J57" s="14"/>
      <c r="K57" s="15"/>
      <c r="L57" s="15"/>
      <c r="M57" s="14"/>
      <c r="Y57" s="15">
        <f>'[2]FPC wSEB'!X252</f>
        <v>1093422</v>
      </c>
      <c r="Z57" s="15">
        <f>'[2]FPC wSEB'!Y252</f>
        <v>124513</v>
      </c>
      <c r="AA57" s="15">
        <f>'[2]FPC wSEB'!Z252</f>
        <v>3107</v>
      </c>
      <c r="AB57" s="42">
        <f>'[2]FPC wSEB'!AA252</f>
        <v>2424</v>
      </c>
      <c r="AC57" s="22">
        <f>'[2]FPC wSEB'!AB252</f>
        <v>15301</v>
      </c>
      <c r="AE57" s="15">
        <f>'[2]FPC wSEB'!D252</f>
        <v>1466071</v>
      </c>
      <c r="AF57" s="15">
        <f>'[2]FPC wSEB'!E252</f>
        <v>788534</v>
      </c>
      <c r="AG57" s="15">
        <f>'[2]FPC wSEB'!F252</f>
        <v>319163</v>
      </c>
      <c r="AH57" s="15">
        <f>'[2]FPC wSEB'!G252</f>
        <v>101594</v>
      </c>
      <c r="AI57" s="15">
        <f>'[2]FPC wSEB'!H252</f>
        <v>217569</v>
      </c>
      <c r="AJ57" s="15">
        <f>'[2]FPC wSEB'!I252</f>
        <v>2283</v>
      </c>
      <c r="AK57" s="15">
        <f>'[2]FPC wSEB'!J252</f>
        <v>171157</v>
      </c>
      <c r="AM57" s="137">
        <f t="shared" si="2"/>
        <v>1340.8098611515043</v>
      </c>
      <c r="AN57" s="15"/>
      <c r="AP57" s="232"/>
      <c r="AQ57" s="137"/>
      <c r="AR57" s="137"/>
      <c r="AS57" s="137"/>
      <c r="AT57" s="137"/>
      <c r="AW57" s="14">
        <f t="shared" si="0"/>
        <v>941.83168316831677</v>
      </c>
      <c r="AX57" s="14">
        <f t="shared" si="1"/>
        <v>2283</v>
      </c>
      <c r="AY57" s="14">
        <f t="shared" si="3"/>
        <v>26923</v>
      </c>
      <c r="BD57" s="14"/>
      <c r="BE57" s="25"/>
      <c r="BM57" s="207"/>
      <c r="BN57" s="207"/>
      <c r="BO57" s="207"/>
      <c r="BQ57" s="207"/>
      <c r="BR57" s="207"/>
      <c r="BS57" s="207"/>
      <c r="BU57" s="208"/>
      <c r="BV57" s="208"/>
      <c r="BW57" s="208"/>
      <c r="BY57" s="208"/>
      <c r="BZ57" s="208"/>
      <c r="CA57" s="208"/>
    </row>
    <row r="58" spans="1:79">
      <c r="A58" s="2">
        <v>1995</v>
      </c>
      <c r="B58" s="2">
        <v>8</v>
      </c>
      <c r="C58" s="14"/>
      <c r="D58" s="14"/>
      <c r="E58" s="14"/>
      <c r="F58" s="14"/>
      <c r="G58" s="140"/>
      <c r="I58" s="14"/>
      <c r="J58" s="14"/>
      <c r="K58" s="15"/>
      <c r="L58" s="15"/>
      <c r="M58" s="14"/>
      <c r="Y58" s="15">
        <f>'[2]FPC wSEB'!X253</f>
        <v>1095596</v>
      </c>
      <c r="Z58" s="15">
        <f>'[2]FPC wSEB'!Y253</f>
        <v>125445</v>
      </c>
      <c r="AA58" s="15">
        <f>'[2]FPC wSEB'!Z253</f>
        <v>3092</v>
      </c>
      <c r="AB58" s="42">
        <f>'[2]FPC wSEB'!AA253</f>
        <v>2432</v>
      </c>
      <c r="AC58" s="22">
        <f>'[2]FPC wSEB'!AB253</f>
        <v>15092</v>
      </c>
      <c r="AE58" s="15">
        <f>'[2]FPC wSEB'!D253</f>
        <v>1512211</v>
      </c>
      <c r="AF58" s="15">
        <f>'[2]FPC wSEB'!E253</f>
        <v>814019</v>
      </c>
      <c r="AG58" s="15">
        <f>'[2]FPC wSEB'!F253</f>
        <v>320662</v>
      </c>
      <c r="AH58" s="15">
        <f>'[2]FPC wSEB'!G253</f>
        <v>105862</v>
      </c>
      <c r="AI58" s="15">
        <f>'[2]FPC wSEB'!H253</f>
        <v>214800</v>
      </c>
      <c r="AJ58" s="15">
        <f>'[2]FPC wSEB'!I253</f>
        <v>2243</v>
      </c>
      <c r="AK58" s="15">
        <f>'[2]FPC wSEB'!J253</f>
        <v>175857</v>
      </c>
      <c r="AM58" s="137">
        <f t="shared" si="2"/>
        <v>1380.263345247701</v>
      </c>
      <c r="AN58" s="15"/>
      <c r="AP58" s="232"/>
      <c r="AQ58" s="137"/>
      <c r="AR58" s="137"/>
      <c r="AS58" s="137"/>
      <c r="AT58" s="137"/>
      <c r="AW58" s="14">
        <f t="shared" si="0"/>
        <v>922.28618421052636</v>
      </c>
      <c r="AX58" s="14">
        <f t="shared" si="1"/>
        <v>2243</v>
      </c>
      <c r="AY58" s="14">
        <f t="shared" si="3"/>
        <v>26952</v>
      </c>
      <c r="BD58" s="14"/>
      <c r="BE58" s="25"/>
      <c r="BM58" s="207"/>
      <c r="BN58" s="207"/>
      <c r="BO58" s="207"/>
      <c r="BQ58" s="207"/>
      <c r="BR58" s="207"/>
      <c r="BS58" s="207"/>
      <c r="BU58" s="208"/>
      <c r="BV58" s="208"/>
      <c r="BW58" s="208"/>
      <c r="BY58" s="208"/>
      <c r="BZ58" s="208"/>
      <c r="CA58" s="208"/>
    </row>
    <row r="59" spans="1:79">
      <c r="A59" s="2">
        <v>1995</v>
      </c>
      <c r="B59" s="2">
        <v>9</v>
      </c>
      <c r="C59" s="14"/>
      <c r="D59" s="14"/>
      <c r="E59" s="14"/>
      <c r="F59" s="14"/>
      <c r="G59" s="140"/>
      <c r="I59" s="14"/>
      <c r="J59" s="14"/>
      <c r="K59" s="15"/>
      <c r="L59" s="15"/>
      <c r="M59" s="14"/>
      <c r="Y59" s="15">
        <f>'[2]FPC wSEB'!X254</f>
        <v>1133385</v>
      </c>
      <c r="Z59" s="15">
        <f>'[2]FPC wSEB'!Y254</f>
        <v>129901</v>
      </c>
      <c r="AA59" s="15">
        <f>'[2]FPC wSEB'!Z254</f>
        <v>3109</v>
      </c>
      <c r="AB59" s="42">
        <f>'[2]FPC wSEB'!AA254</f>
        <v>2470</v>
      </c>
      <c r="AC59" s="22">
        <f>'[2]FPC wSEB'!AB254</f>
        <v>15572</v>
      </c>
      <c r="AE59" s="15">
        <f>'[2]FPC wSEB'!D254</f>
        <v>1592843</v>
      </c>
      <c r="AF59" s="15">
        <f>'[2]FPC wSEB'!E254</f>
        <v>880939</v>
      </c>
      <c r="AG59" s="15">
        <f>'[2]FPC wSEB'!F254</f>
        <v>350293</v>
      </c>
      <c r="AH59" s="15">
        <f>'[2]FPC wSEB'!G254</f>
        <v>110676</v>
      </c>
      <c r="AI59" s="15">
        <f>'[2]FPC wSEB'!H254</f>
        <v>239617</v>
      </c>
      <c r="AJ59" s="15">
        <f>'[2]FPC wSEB'!I254</f>
        <v>2248</v>
      </c>
      <c r="AK59" s="15">
        <f>'[2]FPC wSEB'!J254</f>
        <v>213129</v>
      </c>
      <c r="AM59" s="137">
        <f t="shared" si="2"/>
        <v>1405.385636831262</v>
      </c>
      <c r="AN59" s="15"/>
      <c r="AP59" s="232"/>
      <c r="AQ59" s="137"/>
      <c r="AR59" s="137"/>
      <c r="AS59" s="137"/>
      <c r="AT59" s="137"/>
      <c r="AW59" s="14">
        <f t="shared" si="0"/>
        <v>910.12145748987848</v>
      </c>
      <c r="AX59" s="14">
        <f t="shared" si="1"/>
        <v>2248</v>
      </c>
      <c r="AY59" s="14">
        <f t="shared" si="3"/>
        <v>26999</v>
      </c>
      <c r="BD59" s="14"/>
      <c r="BE59" s="25"/>
      <c r="BM59" s="207"/>
      <c r="BN59" s="207"/>
      <c r="BO59" s="207"/>
      <c r="BQ59" s="207"/>
      <c r="BR59" s="207"/>
      <c r="BS59" s="207"/>
      <c r="BU59" s="208"/>
      <c r="BV59" s="208"/>
      <c r="BW59" s="208"/>
      <c r="BY59" s="208"/>
      <c r="BZ59" s="208"/>
      <c r="CA59" s="208"/>
    </row>
    <row r="60" spans="1:79">
      <c r="A60" s="2">
        <v>1995</v>
      </c>
      <c r="B60" s="2">
        <v>10</v>
      </c>
      <c r="C60" s="14"/>
      <c r="D60" s="14"/>
      <c r="E60" s="14"/>
      <c r="F60" s="14"/>
      <c r="G60" s="140"/>
      <c r="I60" s="14"/>
      <c r="J60" s="14"/>
      <c r="K60" s="15"/>
      <c r="L60" s="15"/>
      <c r="M60" s="14"/>
      <c r="Y60" s="15">
        <f>'[2]FPC wSEB'!X255</f>
        <v>1116063</v>
      </c>
      <c r="Z60" s="15">
        <f>'[2]FPC wSEB'!Y255</f>
        <v>127381</v>
      </c>
      <c r="AA60" s="15">
        <f>'[2]FPC wSEB'!Z255</f>
        <v>3073</v>
      </c>
      <c r="AB60" s="42">
        <f>'[2]FPC wSEB'!AA255</f>
        <v>2482</v>
      </c>
      <c r="AC60" s="22">
        <f>'[2]FPC wSEB'!AB255</f>
        <v>15449</v>
      </c>
      <c r="AE60" s="15">
        <f>'[2]FPC wSEB'!D255</f>
        <v>1389479</v>
      </c>
      <c r="AF60" s="15">
        <f>'[2]FPC wSEB'!E255</f>
        <v>777035</v>
      </c>
      <c r="AG60" s="15">
        <f>'[2]FPC wSEB'!F255</f>
        <v>333717</v>
      </c>
      <c r="AH60" s="15">
        <f>'[2]FPC wSEB'!G255</f>
        <v>114586</v>
      </c>
      <c r="AI60" s="15">
        <f>'[2]FPC wSEB'!H255</f>
        <v>219131</v>
      </c>
      <c r="AJ60" s="15">
        <f>'[2]FPC wSEB'!I255</f>
        <v>2330</v>
      </c>
      <c r="AK60" s="15">
        <f>'[2]FPC wSEB'!J255</f>
        <v>191256</v>
      </c>
      <c r="AM60" s="137">
        <f t="shared" si="2"/>
        <v>1244.9825861084903</v>
      </c>
      <c r="AN60" s="15"/>
      <c r="AP60" s="232"/>
      <c r="AQ60" s="137"/>
      <c r="AR60" s="137"/>
      <c r="AS60" s="137"/>
      <c r="AT60" s="137"/>
      <c r="AW60" s="14">
        <f t="shared" si="0"/>
        <v>938.75906526994356</v>
      </c>
      <c r="AX60" s="14">
        <f t="shared" si="1"/>
        <v>2330</v>
      </c>
      <c r="AY60" s="14">
        <f t="shared" si="3"/>
        <v>27105</v>
      </c>
      <c r="BD60" s="14"/>
      <c r="BE60" s="25"/>
      <c r="BM60" s="207"/>
      <c r="BN60" s="207"/>
      <c r="BO60" s="207"/>
      <c r="BQ60" s="207"/>
      <c r="BR60" s="207"/>
      <c r="BS60" s="207"/>
      <c r="BU60" s="208"/>
      <c r="BV60" s="208"/>
      <c r="BW60" s="208"/>
      <c r="BY60" s="208"/>
      <c r="BZ60" s="208"/>
      <c r="CA60" s="208"/>
    </row>
    <row r="61" spans="1:79">
      <c r="A61" s="2">
        <v>1995</v>
      </c>
      <c r="B61" s="2">
        <v>11</v>
      </c>
      <c r="C61" s="14"/>
      <c r="D61" s="14"/>
      <c r="E61" s="14"/>
      <c r="F61" s="14"/>
      <c r="G61" s="140"/>
      <c r="I61" s="14"/>
      <c r="J61" s="14"/>
      <c r="K61" s="15"/>
      <c r="L61" s="15"/>
      <c r="M61" s="14"/>
      <c r="Y61" s="15">
        <f>'[2]FPC wSEB'!X256</f>
        <v>1159977</v>
      </c>
      <c r="Z61" s="15">
        <f>'[2]FPC wSEB'!Y256</f>
        <v>130818</v>
      </c>
      <c r="AA61" s="15">
        <f>'[2]FPC wSEB'!Z256</f>
        <v>3103</v>
      </c>
      <c r="AB61" s="42">
        <f>'[2]FPC wSEB'!AA256</f>
        <v>2443</v>
      </c>
      <c r="AC61" s="22">
        <f>'[2]FPC wSEB'!AB256</f>
        <v>15667</v>
      </c>
      <c r="AE61" s="15">
        <f>'[2]FPC wSEB'!D256</f>
        <v>1062687</v>
      </c>
      <c r="AF61" s="15">
        <f>'[2]FPC wSEB'!E256</f>
        <v>741733</v>
      </c>
      <c r="AG61" s="15">
        <f>'[2]FPC wSEB'!F256</f>
        <v>330082</v>
      </c>
      <c r="AH61" s="15">
        <f>'[2]FPC wSEB'!G256</f>
        <v>114427</v>
      </c>
      <c r="AI61" s="15">
        <f>'[2]FPC wSEB'!H256</f>
        <v>215655</v>
      </c>
      <c r="AJ61" s="15">
        <f>'[2]FPC wSEB'!I256</f>
        <v>2354</v>
      </c>
      <c r="AK61" s="15">
        <f>'[2]FPC wSEB'!J256</f>
        <v>182770</v>
      </c>
      <c r="AM61" s="137">
        <f t="shared" si="2"/>
        <v>916.12764735852522</v>
      </c>
      <c r="AN61" s="15"/>
      <c r="AP61" s="232"/>
      <c r="AQ61" s="137"/>
      <c r="AR61" s="137"/>
      <c r="AS61" s="137"/>
      <c r="AT61" s="137"/>
      <c r="AW61" s="14">
        <f t="shared" si="0"/>
        <v>963.56938190749077</v>
      </c>
      <c r="AX61" s="14">
        <f t="shared" si="1"/>
        <v>2354</v>
      </c>
      <c r="AY61" s="14">
        <f t="shared" si="3"/>
        <v>27221</v>
      </c>
      <c r="BD61" s="14"/>
      <c r="BE61" s="25"/>
      <c r="BM61" s="207"/>
      <c r="BN61" s="207"/>
      <c r="BO61" s="207"/>
      <c r="BQ61" s="207"/>
      <c r="BR61" s="207"/>
      <c r="BS61" s="207"/>
      <c r="BU61" s="208"/>
      <c r="BV61" s="208"/>
      <c r="BW61" s="208"/>
      <c r="BY61" s="208"/>
      <c r="BZ61" s="208"/>
      <c r="CA61" s="208"/>
    </row>
    <row r="62" spans="1:79">
      <c r="A62" s="2">
        <v>1995</v>
      </c>
      <c r="B62" s="2">
        <v>12</v>
      </c>
      <c r="C62" s="14"/>
      <c r="D62" s="14"/>
      <c r="E62" s="14"/>
      <c r="F62" s="14"/>
      <c r="G62" s="140"/>
      <c r="I62" s="14"/>
      <c r="J62" s="14"/>
      <c r="K62" s="15"/>
      <c r="L62" s="15"/>
      <c r="M62" s="14"/>
      <c r="Y62" s="15">
        <f>'[2]FPC wSEB'!X257</f>
        <v>1127273</v>
      </c>
      <c r="Z62" s="15">
        <f>'[2]FPC wSEB'!Y257</f>
        <v>126081</v>
      </c>
      <c r="AA62" s="15">
        <f>'[2]FPC wSEB'!Z257</f>
        <v>3012</v>
      </c>
      <c r="AB62" s="42">
        <f>'[2]FPC wSEB'!AA257</f>
        <v>2395</v>
      </c>
      <c r="AC62" s="22">
        <f>'[2]FPC wSEB'!AB257</f>
        <v>15288</v>
      </c>
      <c r="AE62" s="15">
        <f>'[2]FPC wSEB'!D257</f>
        <v>1005094</v>
      </c>
      <c r="AF62" s="15">
        <f>'[2]FPC wSEB'!E257</f>
        <v>627762</v>
      </c>
      <c r="AG62" s="15">
        <f>'[2]FPC wSEB'!F257</f>
        <v>348483</v>
      </c>
      <c r="AH62" s="15">
        <f>'[2]FPC wSEB'!G257</f>
        <v>128538</v>
      </c>
      <c r="AI62" s="15">
        <f>'[2]FPC wSEB'!H257</f>
        <v>219945</v>
      </c>
      <c r="AJ62" s="15">
        <f>'[2]FPC wSEB'!I257</f>
        <v>2230</v>
      </c>
      <c r="AK62" s="15">
        <f>'[2]FPC wSEB'!J257</f>
        <v>154407</v>
      </c>
      <c r="AM62" s="137">
        <f t="shared" si="2"/>
        <v>891.61542944787993</v>
      </c>
      <c r="AN62" s="15"/>
      <c r="AP62" s="232"/>
      <c r="AQ62" s="137"/>
      <c r="AR62" s="137"/>
      <c r="AS62" s="137"/>
      <c r="AT62" s="137"/>
      <c r="AW62" s="14">
        <f t="shared" si="0"/>
        <v>931.10647181628394</v>
      </c>
      <c r="AX62" s="14">
        <f t="shared" si="1"/>
        <v>2230</v>
      </c>
      <c r="AY62" s="14">
        <f t="shared" si="3"/>
        <v>27222</v>
      </c>
      <c r="BD62" s="14"/>
      <c r="BE62" s="25"/>
      <c r="BM62" s="207"/>
      <c r="BN62" s="207"/>
      <c r="BO62" s="207"/>
      <c r="BQ62" s="207"/>
      <c r="BR62" s="207"/>
      <c r="BS62" s="207"/>
      <c r="BU62" s="208"/>
      <c r="BV62" s="208"/>
      <c r="BW62" s="208"/>
      <c r="BY62" s="208"/>
      <c r="BZ62" s="208"/>
      <c r="CA62" s="208"/>
    </row>
    <row r="63" spans="1:79">
      <c r="A63" s="2">
        <v>1996</v>
      </c>
      <c r="B63" s="2">
        <v>1</v>
      </c>
      <c r="C63" s="14"/>
      <c r="D63" s="14"/>
      <c r="E63" s="14"/>
      <c r="F63" s="14"/>
      <c r="G63" s="140"/>
      <c r="I63" s="14"/>
      <c r="J63" s="14"/>
      <c r="K63" s="15"/>
      <c r="L63" s="15"/>
      <c r="M63" s="14"/>
      <c r="Y63" s="15">
        <f>'[2]FPC wSEB'!X258</f>
        <v>1134514</v>
      </c>
      <c r="Z63" s="15">
        <f>'[2]FPC wSEB'!Y258</f>
        <v>127267</v>
      </c>
      <c r="AA63" s="15">
        <f>'[2]FPC wSEB'!Z258</f>
        <v>3026</v>
      </c>
      <c r="AB63" s="42">
        <f>'[2]FPC wSEB'!AA258</f>
        <v>2385</v>
      </c>
      <c r="AC63" s="22">
        <f>'[2]FPC wSEB'!AB258</f>
        <v>15344</v>
      </c>
      <c r="AE63" s="15">
        <f>'[2]FPC wSEB'!D258</f>
        <v>1431693</v>
      </c>
      <c r="AF63" s="15">
        <f>'[2]FPC wSEB'!E258</f>
        <v>610439</v>
      </c>
      <c r="AG63" s="15">
        <f>'[2]FPC wSEB'!F258</f>
        <v>319114</v>
      </c>
      <c r="AH63" s="15">
        <f>'[2]FPC wSEB'!G258</f>
        <v>119617</v>
      </c>
      <c r="AI63" s="15">
        <f>'[2]FPC wSEB'!H258</f>
        <v>199497</v>
      </c>
      <c r="AJ63" s="15">
        <f>'[2]FPC wSEB'!I258</f>
        <v>2252</v>
      </c>
      <c r="AK63" s="15">
        <f>'[2]FPC wSEB'!J258</f>
        <v>147889</v>
      </c>
      <c r="AM63" s="137">
        <f t="shared" si="2"/>
        <v>1261.9438808159264</v>
      </c>
      <c r="AN63" s="15"/>
      <c r="AP63" s="232"/>
      <c r="AQ63" s="137"/>
      <c r="AR63" s="137"/>
      <c r="AS63" s="137"/>
      <c r="AT63" s="137"/>
      <c r="AW63" s="14">
        <f t="shared" si="0"/>
        <v>944.23480083857453</v>
      </c>
      <c r="AX63" s="14">
        <f t="shared" si="1"/>
        <v>2252</v>
      </c>
      <c r="AY63" s="14">
        <f t="shared" si="3"/>
        <v>27240</v>
      </c>
      <c r="BD63" s="14"/>
      <c r="BE63" s="25"/>
      <c r="BM63" s="207"/>
      <c r="BN63" s="207"/>
      <c r="BO63" s="207"/>
      <c r="BQ63" s="207"/>
      <c r="BR63" s="207"/>
      <c r="BS63" s="207"/>
      <c r="BU63" s="208"/>
      <c r="BV63" s="208"/>
      <c r="BW63" s="208"/>
      <c r="BY63" s="208"/>
      <c r="BZ63" s="208"/>
      <c r="CA63" s="208"/>
    </row>
    <row r="64" spans="1:79">
      <c r="A64" s="2">
        <v>1996</v>
      </c>
      <c r="B64" s="2">
        <v>2</v>
      </c>
      <c r="C64" s="14"/>
      <c r="D64" s="14"/>
      <c r="E64" s="14"/>
      <c r="F64" s="14"/>
      <c r="G64" s="140"/>
      <c r="I64" s="14"/>
      <c r="J64" s="14"/>
      <c r="K64" s="15"/>
      <c r="L64" s="15"/>
      <c r="M64" s="14"/>
      <c r="Y64" s="15">
        <f>'[2]FPC wSEB'!X259</f>
        <v>1157582</v>
      </c>
      <c r="Z64" s="15">
        <f>'[2]FPC wSEB'!Y259</f>
        <v>128692</v>
      </c>
      <c r="AA64" s="15">
        <f>'[2]FPC wSEB'!Z259</f>
        <v>2996</v>
      </c>
      <c r="AB64" s="42">
        <f>'[2]FPC wSEB'!AA259</f>
        <v>2362</v>
      </c>
      <c r="AC64" s="22">
        <f>'[2]FPC wSEB'!AB259</f>
        <v>15529</v>
      </c>
      <c r="AE64" s="15">
        <f>'[2]FPC wSEB'!D259</f>
        <v>1307365</v>
      </c>
      <c r="AF64" s="15">
        <f>'[2]FPC wSEB'!E259</f>
        <v>661745</v>
      </c>
      <c r="AG64" s="15">
        <f>'[2]FPC wSEB'!F259</f>
        <v>334088</v>
      </c>
      <c r="AH64" s="15">
        <f>'[2]FPC wSEB'!G259</f>
        <v>114494</v>
      </c>
      <c r="AI64" s="15">
        <f>'[2]FPC wSEB'!H259</f>
        <v>219594</v>
      </c>
      <c r="AJ64" s="15">
        <f>'[2]FPC wSEB'!I259</f>
        <v>2257</v>
      </c>
      <c r="AK64" s="15">
        <f>'[2]FPC wSEB'!J259</f>
        <v>164429</v>
      </c>
      <c r="AM64" s="137">
        <f t="shared" si="2"/>
        <v>1129.3929933257427</v>
      </c>
      <c r="AN64" s="15"/>
      <c r="AP64" s="232"/>
      <c r="AQ64" s="137"/>
      <c r="AR64" s="137"/>
      <c r="AS64" s="137"/>
      <c r="AT64" s="137"/>
      <c r="AW64" s="14">
        <f t="shared" si="0"/>
        <v>955.5461473327689</v>
      </c>
      <c r="AX64" s="14">
        <f t="shared" si="1"/>
        <v>2257</v>
      </c>
      <c r="AY64" s="14">
        <f t="shared" si="3"/>
        <v>27219</v>
      </c>
      <c r="BD64" s="14"/>
      <c r="BE64" s="25"/>
      <c r="BM64" s="207"/>
      <c r="BN64" s="207"/>
      <c r="BO64" s="207"/>
      <c r="BQ64" s="207"/>
      <c r="BR64" s="207"/>
      <c r="BS64" s="207"/>
      <c r="BU64" s="208"/>
      <c r="BV64" s="208"/>
      <c r="BW64" s="208"/>
      <c r="BY64" s="208"/>
      <c r="BZ64" s="208"/>
      <c r="CA64" s="208"/>
    </row>
    <row r="65" spans="1:79">
      <c r="A65" s="2">
        <v>1996</v>
      </c>
      <c r="B65" s="2">
        <v>3</v>
      </c>
      <c r="C65" s="14"/>
      <c r="D65" s="14"/>
      <c r="E65" s="14"/>
      <c r="F65" s="14"/>
      <c r="G65" s="140"/>
      <c r="I65" s="14"/>
      <c r="J65" s="14"/>
      <c r="K65" s="15"/>
      <c r="L65" s="15"/>
      <c r="M65" s="14"/>
      <c r="Y65" s="15">
        <f>'[2]FPC wSEB'!X260</f>
        <v>1151354</v>
      </c>
      <c r="Z65" s="15">
        <f>'[2]FPC wSEB'!Y260</f>
        <v>128383</v>
      </c>
      <c r="AA65" s="15">
        <f>'[2]FPC wSEB'!Z260</f>
        <v>2959</v>
      </c>
      <c r="AB65" s="42">
        <f>'[2]FPC wSEB'!AA260</f>
        <v>2384</v>
      </c>
      <c r="AC65" s="22">
        <f>'[2]FPC wSEB'!AB260</f>
        <v>15539</v>
      </c>
      <c r="AE65" s="15">
        <f>'[2]FPC wSEB'!D260</f>
        <v>1180411</v>
      </c>
      <c r="AF65" s="15">
        <f>'[2]FPC wSEB'!E260</f>
        <v>616715</v>
      </c>
      <c r="AG65" s="15">
        <f>'[2]FPC wSEB'!F260</f>
        <v>347662</v>
      </c>
      <c r="AH65" s="15">
        <f>'[2]FPC wSEB'!G260</f>
        <v>138432</v>
      </c>
      <c r="AI65" s="15">
        <f>'[2]FPC wSEB'!H260</f>
        <v>209230</v>
      </c>
      <c r="AJ65" s="15">
        <f>'[2]FPC wSEB'!I260</f>
        <v>2207</v>
      </c>
      <c r="AK65" s="15">
        <f>'[2]FPC wSEB'!J260</f>
        <v>161796</v>
      </c>
      <c r="AM65" s="137">
        <f t="shared" si="2"/>
        <v>1025.2372424119776</v>
      </c>
      <c r="AN65" s="15"/>
      <c r="AP65" s="232"/>
      <c r="AQ65" s="137"/>
      <c r="AR65" s="137"/>
      <c r="AS65" s="137"/>
      <c r="AT65" s="137"/>
      <c r="AW65" s="14">
        <f t="shared" si="0"/>
        <v>925.755033557047</v>
      </c>
      <c r="AX65" s="14">
        <f t="shared" si="1"/>
        <v>2207</v>
      </c>
      <c r="AY65" s="14">
        <f t="shared" si="3"/>
        <v>27242</v>
      </c>
      <c r="BD65" s="14"/>
      <c r="BE65" s="25"/>
      <c r="BM65" s="207"/>
      <c r="BN65" s="207"/>
      <c r="BO65" s="207"/>
      <c r="BQ65" s="207"/>
      <c r="BR65" s="207"/>
      <c r="BS65" s="207"/>
      <c r="BU65" s="208"/>
      <c r="BV65" s="208"/>
      <c r="BW65" s="208"/>
      <c r="BY65" s="208"/>
      <c r="BZ65" s="208"/>
      <c r="CA65" s="208"/>
    </row>
    <row r="66" spans="1:79">
      <c r="A66" s="2">
        <v>1996</v>
      </c>
      <c r="B66" s="2">
        <v>4</v>
      </c>
      <c r="C66" s="14"/>
      <c r="D66" s="14"/>
      <c r="E66" s="14"/>
      <c r="F66" s="14"/>
      <c r="G66" s="140"/>
      <c r="I66" s="14"/>
      <c r="J66" s="14"/>
      <c r="K66" s="15"/>
      <c r="L66" s="15"/>
      <c r="M66" s="14"/>
      <c r="Y66" s="15">
        <f>'[2]FPC wSEB'!X261</f>
        <v>1144162</v>
      </c>
      <c r="Z66" s="15">
        <f>'[2]FPC wSEB'!Y261</f>
        <v>128622</v>
      </c>
      <c r="AA66" s="15">
        <f>'[2]FPC wSEB'!Z261</f>
        <v>3001</v>
      </c>
      <c r="AB66" s="42">
        <f>'[2]FPC wSEB'!AA261</f>
        <v>2341</v>
      </c>
      <c r="AC66" s="22">
        <f>'[2]FPC wSEB'!AB261</f>
        <v>15613</v>
      </c>
      <c r="AE66" s="15">
        <f>'[2]FPC wSEB'!D261</f>
        <v>1047283</v>
      </c>
      <c r="AF66" s="15">
        <f>'[2]FPC wSEB'!E261</f>
        <v>655624</v>
      </c>
      <c r="AG66" s="15">
        <f>'[2]FPC wSEB'!F261</f>
        <v>349343</v>
      </c>
      <c r="AH66" s="15">
        <f>'[2]FPC wSEB'!G261</f>
        <v>138929</v>
      </c>
      <c r="AI66" s="15">
        <f>'[2]FPC wSEB'!H261</f>
        <v>210414</v>
      </c>
      <c r="AJ66" s="15">
        <f>'[2]FPC wSEB'!I261</f>
        <v>2219</v>
      </c>
      <c r="AK66" s="15">
        <f>'[2]FPC wSEB'!J261</f>
        <v>168038</v>
      </c>
      <c r="AM66" s="137">
        <f t="shared" si="2"/>
        <v>915.32754977005004</v>
      </c>
      <c r="AN66" s="15"/>
      <c r="AP66" s="232"/>
      <c r="AQ66" s="137"/>
      <c r="AR66" s="137"/>
      <c r="AS66" s="137"/>
      <c r="AT66" s="137"/>
      <c r="AW66" s="14">
        <f t="shared" si="0"/>
        <v>947.8855190089705</v>
      </c>
      <c r="AX66" s="14">
        <f t="shared" si="1"/>
        <v>2219</v>
      </c>
      <c r="AY66" s="14">
        <f t="shared" si="3"/>
        <v>27180</v>
      </c>
      <c r="BD66" s="14"/>
      <c r="BE66" s="25"/>
      <c r="BM66" s="207"/>
      <c r="BN66" s="207"/>
      <c r="BO66" s="207"/>
      <c r="BQ66" s="207"/>
      <c r="BR66" s="207"/>
      <c r="BS66" s="207"/>
      <c r="BU66" s="208"/>
      <c r="BV66" s="208"/>
      <c r="BW66" s="208"/>
      <c r="BY66" s="208"/>
      <c r="BZ66" s="208"/>
      <c r="CA66" s="208"/>
    </row>
    <row r="67" spans="1:79">
      <c r="A67" s="2">
        <v>1996</v>
      </c>
      <c r="B67" s="2">
        <v>5</v>
      </c>
      <c r="C67" s="14"/>
      <c r="D67" s="14"/>
      <c r="E67" s="14"/>
      <c r="F67" s="14"/>
      <c r="G67" s="140"/>
      <c r="I67" s="14"/>
      <c r="J67" s="14"/>
      <c r="K67" s="15"/>
      <c r="L67" s="15"/>
      <c r="M67" s="14"/>
      <c r="Y67" s="15">
        <f>'[2]FPC wSEB'!X262</f>
        <v>1111360</v>
      </c>
      <c r="Z67" s="15">
        <f>'[2]FPC wSEB'!Y262</f>
        <v>125862</v>
      </c>
      <c r="AA67" s="15">
        <f>'[2]FPC wSEB'!Z262</f>
        <v>2879</v>
      </c>
      <c r="AB67" s="42">
        <f>'[2]FPC wSEB'!AA262</f>
        <v>2320</v>
      </c>
      <c r="AC67" s="22">
        <f>'[2]FPC wSEB'!AB262</f>
        <v>15222</v>
      </c>
      <c r="AE67" s="15">
        <f>'[2]FPC wSEB'!D262</f>
        <v>1040873</v>
      </c>
      <c r="AF67" s="15">
        <f>'[2]FPC wSEB'!E262</f>
        <v>696298</v>
      </c>
      <c r="AG67" s="15">
        <f>'[2]FPC wSEB'!F262</f>
        <v>368380</v>
      </c>
      <c r="AH67" s="15">
        <f>'[2]FPC wSEB'!G262</f>
        <v>116247</v>
      </c>
      <c r="AI67" s="15">
        <f>'[2]FPC wSEB'!H262</f>
        <v>252133</v>
      </c>
      <c r="AJ67" s="15">
        <f>'[2]FPC wSEB'!I262</f>
        <v>2245</v>
      </c>
      <c r="AK67" s="15">
        <f>'[2]FPC wSEB'!J262</f>
        <v>180093</v>
      </c>
      <c r="AM67" s="137">
        <f t="shared" si="2"/>
        <v>936.57590699683271</v>
      </c>
      <c r="AN67" s="15"/>
      <c r="AP67" s="232"/>
      <c r="AQ67" s="137"/>
      <c r="AR67" s="137"/>
      <c r="AS67" s="137"/>
      <c r="AT67" s="137"/>
      <c r="AW67" s="14">
        <f t="shared" ref="AW67:AW130" si="4">AJ67/AB67*1000</f>
        <v>967.67241379310337</v>
      </c>
      <c r="AX67" s="14">
        <f t="shared" ref="AX67:AX130" si="5">AJ67</f>
        <v>2245</v>
      </c>
      <c r="AY67" s="14">
        <f t="shared" si="3"/>
        <v>27159</v>
      </c>
      <c r="BD67" s="14"/>
      <c r="BE67" s="25"/>
      <c r="BM67" s="207"/>
      <c r="BN67" s="207"/>
      <c r="BO67" s="207"/>
      <c r="BQ67" s="207"/>
      <c r="BR67" s="207"/>
      <c r="BS67" s="207"/>
      <c r="BU67" s="208"/>
      <c r="BV67" s="208"/>
      <c r="BW67" s="208"/>
      <c r="BY67" s="208"/>
      <c r="BZ67" s="208"/>
      <c r="CA67" s="208"/>
    </row>
    <row r="68" spans="1:79">
      <c r="A68" s="2">
        <v>1996</v>
      </c>
      <c r="B68" s="2">
        <v>6</v>
      </c>
      <c r="C68" s="14"/>
      <c r="D68" s="14"/>
      <c r="E68" s="14"/>
      <c r="F68" s="14"/>
      <c r="G68" s="140"/>
      <c r="I68" s="14"/>
      <c r="J68" s="14"/>
      <c r="K68" s="15"/>
      <c r="L68" s="15"/>
      <c r="M68" s="14"/>
      <c r="Y68" s="15">
        <f>'[2]FPC wSEB'!X263</f>
        <v>1154834</v>
      </c>
      <c r="Z68" s="15">
        <f>'[2]FPC wSEB'!Y263</f>
        <v>132255</v>
      </c>
      <c r="AA68" s="15">
        <f>'[2]FPC wSEB'!Z263</f>
        <v>2993</v>
      </c>
      <c r="AB68" s="42">
        <f>'[2]FPC wSEB'!AA263</f>
        <v>2312</v>
      </c>
      <c r="AC68" s="22">
        <f>'[2]FPC wSEB'!AB263</f>
        <v>15943</v>
      </c>
      <c r="AE68" s="15">
        <f>'[2]FPC wSEB'!D263</f>
        <v>1452937</v>
      </c>
      <c r="AF68" s="15">
        <f>'[2]FPC wSEB'!E263</f>
        <v>863366</v>
      </c>
      <c r="AG68" s="15">
        <f>'[2]FPC wSEB'!F263</f>
        <v>382108</v>
      </c>
      <c r="AH68" s="15">
        <f>'[2]FPC wSEB'!G263</f>
        <v>120133</v>
      </c>
      <c r="AI68" s="15">
        <f>'[2]FPC wSEB'!H263</f>
        <v>261975</v>
      </c>
      <c r="AJ68" s="15">
        <f>'[2]FPC wSEB'!I263</f>
        <v>2281</v>
      </c>
      <c r="AK68" s="15">
        <f>'[2]FPC wSEB'!J263</f>
        <v>203289</v>
      </c>
      <c r="AM68" s="137">
        <f t="shared" ref="AM68:AM131" si="6">(AE68+AD68)/Y68*1000</f>
        <v>1258.1349354106303</v>
      </c>
      <c r="AN68" s="15"/>
      <c r="AP68" s="232"/>
      <c r="AQ68" s="137"/>
      <c r="AR68" s="137"/>
      <c r="AS68" s="137"/>
      <c r="AT68" s="137"/>
      <c r="AW68" s="14">
        <f t="shared" si="4"/>
        <v>986.5916955017301</v>
      </c>
      <c r="AX68" s="14">
        <f t="shared" si="5"/>
        <v>2281</v>
      </c>
      <c r="AY68" s="14">
        <f t="shared" si="3"/>
        <v>27149</v>
      </c>
      <c r="BD68" s="14"/>
      <c r="BE68" s="25"/>
      <c r="BM68" s="207"/>
      <c r="BN68" s="207"/>
      <c r="BO68" s="207"/>
      <c r="BQ68" s="207"/>
      <c r="BR68" s="207"/>
      <c r="BS68" s="207"/>
      <c r="BU68" s="208"/>
      <c r="BV68" s="208"/>
      <c r="BW68" s="208"/>
      <c r="BY68" s="208"/>
      <c r="BZ68" s="208"/>
      <c r="CA68" s="208"/>
    </row>
    <row r="69" spans="1:79">
      <c r="A69" s="2">
        <v>1996</v>
      </c>
      <c r="B69" s="2">
        <v>7</v>
      </c>
      <c r="C69" s="14"/>
      <c r="D69" s="14"/>
      <c r="E69" s="14"/>
      <c r="F69" s="14"/>
      <c r="G69" s="140"/>
      <c r="I69" s="14"/>
      <c r="J69" s="14"/>
      <c r="K69" s="15"/>
      <c r="L69" s="15"/>
      <c r="M69" s="14"/>
      <c r="Y69" s="15">
        <f>'[2]FPC wSEB'!X264</f>
        <v>1099235</v>
      </c>
      <c r="Z69" s="15">
        <f>'[2]FPC wSEB'!Y264</f>
        <v>126049</v>
      </c>
      <c r="AA69" s="15">
        <f>'[2]FPC wSEB'!Z264</f>
        <v>2819</v>
      </c>
      <c r="AB69" s="42">
        <f>'[2]FPC wSEB'!AA264</f>
        <v>2312</v>
      </c>
      <c r="AC69" s="22">
        <f>'[2]FPC wSEB'!AB264</f>
        <v>15231</v>
      </c>
      <c r="AE69" s="15">
        <f>'[2]FPC wSEB'!D264</f>
        <v>1455529</v>
      </c>
      <c r="AF69" s="15">
        <f>'[2]FPC wSEB'!E264</f>
        <v>825363</v>
      </c>
      <c r="AG69" s="15">
        <f>'[2]FPC wSEB'!F264</f>
        <v>355078</v>
      </c>
      <c r="AH69" s="15">
        <f>'[2]FPC wSEB'!G264</f>
        <v>131126</v>
      </c>
      <c r="AI69" s="15">
        <f>'[2]FPC wSEB'!H264</f>
        <v>223952</v>
      </c>
      <c r="AJ69" s="15">
        <f>'[2]FPC wSEB'!I264</f>
        <v>2232</v>
      </c>
      <c r="AK69" s="15">
        <f>'[2]FPC wSEB'!J264</f>
        <v>187980</v>
      </c>
      <c r="AM69" s="137">
        <f t="shared" si="6"/>
        <v>1324.1290533871284</v>
      </c>
      <c r="AN69" s="15"/>
      <c r="AP69" s="232"/>
      <c r="AQ69" s="137"/>
      <c r="AR69" s="137"/>
      <c r="AS69" s="137"/>
      <c r="AT69" s="137"/>
      <c r="AW69" s="14">
        <f t="shared" si="4"/>
        <v>965.39792387543253</v>
      </c>
      <c r="AX69" s="14">
        <f t="shared" si="5"/>
        <v>2232</v>
      </c>
      <c r="AY69" s="14">
        <f t="shared" si="3"/>
        <v>27098</v>
      </c>
      <c r="BD69" s="14"/>
      <c r="BE69" s="25"/>
      <c r="BM69" s="207"/>
      <c r="BN69" s="207"/>
      <c r="BO69" s="207"/>
      <c r="BQ69" s="207"/>
      <c r="BR69" s="207"/>
      <c r="BS69" s="207"/>
      <c r="BU69" s="208"/>
      <c r="BV69" s="208"/>
      <c r="BW69" s="208"/>
      <c r="BY69" s="208"/>
      <c r="BZ69" s="208"/>
      <c r="CA69" s="208"/>
    </row>
    <row r="70" spans="1:79">
      <c r="A70" s="2">
        <v>1996</v>
      </c>
      <c r="B70" s="2">
        <v>8</v>
      </c>
      <c r="C70" s="14"/>
      <c r="D70" s="14"/>
      <c r="E70" s="14"/>
      <c r="F70" s="14"/>
      <c r="G70" s="140"/>
      <c r="I70" s="14"/>
      <c r="J70" s="14"/>
      <c r="K70" s="15"/>
      <c r="L70" s="15"/>
      <c r="M70" s="14"/>
      <c r="Y70" s="15">
        <f>'[2]FPC wSEB'!X265</f>
        <v>1151569</v>
      </c>
      <c r="Z70" s="15">
        <f>'[2]FPC wSEB'!Y265</f>
        <v>132213</v>
      </c>
      <c r="AA70" s="15">
        <f>'[2]FPC wSEB'!Z265</f>
        <v>2953</v>
      </c>
      <c r="AB70" s="42">
        <f>'[2]FPC wSEB'!AA265</f>
        <v>2311</v>
      </c>
      <c r="AC70" s="22">
        <f>'[2]FPC wSEB'!AB265</f>
        <v>16027</v>
      </c>
      <c r="AE70" s="15">
        <f>'[2]FPC wSEB'!D265</f>
        <v>1688121</v>
      </c>
      <c r="AF70" s="15">
        <f>'[2]FPC wSEB'!E265</f>
        <v>887587</v>
      </c>
      <c r="AG70" s="15">
        <f>'[2]FPC wSEB'!F265</f>
        <v>361779</v>
      </c>
      <c r="AH70" s="15">
        <f>'[2]FPC wSEB'!G265</f>
        <v>124075</v>
      </c>
      <c r="AI70" s="15">
        <f>'[2]FPC wSEB'!H265</f>
        <v>237704</v>
      </c>
      <c r="AJ70" s="15">
        <f>'[2]FPC wSEB'!I265</f>
        <v>2212</v>
      </c>
      <c r="AK70" s="15">
        <f>'[2]FPC wSEB'!J265</f>
        <v>203094</v>
      </c>
      <c r="AM70" s="137">
        <f t="shared" si="6"/>
        <v>1465.9312642143022</v>
      </c>
      <c r="AN70" s="15"/>
      <c r="AP70" s="232"/>
      <c r="AQ70" s="137"/>
      <c r="AR70" s="137"/>
      <c r="AS70" s="137"/>
      <c r="AT70" s="137"/>
      <c r="AW70" s="14">
        <f t="shared" si="4"/>
        <v>957.16140199048027</v>
      </c>
      <c r="AX70" s="14">
        <f t="shared" si="5"/>
        <v>2212</v>
      </c>
      <c r="AY70" s="14">
        <f t="shared" si="3"/>
        <v>27067</v>
      </c>
      <c r="BD70" s="14"/>
      <c r="BE70" s="25"/>
      <c r="BM70" s="207"/>
      <c r="BN70" s="207"/>
      <c r="BO70" s="207"/>
      <c r="BQ70" s="207"/>
      <c r="BR70" s="207"/>
      <c r="BS70" s="207"/>
      <c r="BU70" s="208"/>
      <c r="BV70" s="208"/>
      <c r="BW70" s="208"/>
      <c r="BY70" s="208"/>
      <c r="BZ70" s="208"/>
      <c r="CA70" s="208"/>
    </row>
    <row r="71" spans="1:79">
      <c r="A71" s="2">
        <v>1996</v>
      </c>
      <c r="B71" s="2">
        <v>9</v>
      </c>
      <c r="C71" s="14"/>
      <c r="D71" s="14"/>
      <c r="E71" s="14"/>
      <c r="F71" s="14"/>
      <c r="G71" s="140"/>
      <c r="I71" s="14"/>
      <c r="J71" s="14"/>
      <c r="K71" s="15"/>
      <c r="L71" s="15"/>
      <c r="M71" s="14"/>
      <c r="Y71" s="15">
        <f>'[2]FPC wSEB'!X266</f>
        <v>1134334</v>
      </c>
      <c r="Z71" s="15">
        <f>'[2]FPC wSEB'!Y266</f>
        <v>130252</v>
      </c>
      <c r="AA71" s="15">
        <f>'[2]FPC wSEB'!Z266</f>
        <v>2880</v>
      </c>
      <c r="AB71" s="42">
        <f>'[2]FPC wSEB'!AA266</f>
        <v>2303</v>
      </c>
      <c r="AC71" s="22">
        <f>'[2]FPC wSEB'!AB266</f>
        <v>15886</v>
      </c>
      <c r="AE71" s="15">
        <f>'[2]FPC wSEB'!D266</f>
        <v>1538545</v>
      </c>
      <c r="AF71" s="15">
        <f>'[2]FPC wSEB'!E266</f>
        <v>844210</v>
      </c>
      <c r="AG71" s="15">
        <f>'[2]FPC wSEB'!F266</f>
        <v>377666</v>
      </c>
      <c r="AH71" s="15">
        <f>'[2]FPC wSEB'!G266</f>
        <v>146668</v>
      </c>
      <c r="AI71" s="15">
        <f>'[2]FPC wSEB'!H266</f>
        <v>230998</v>
      </c>
      <c r="AJ71" s="15">
        <f>'[2]FPC wSEB'!I266</f>
        <v>2169</v>
      </c>
      <c r="AK71" s="15">
        <f>'[2]FPC wSEB'!J266</f>
        <v>205115</v>
      </c>
      <c r="AM71" s="137">
        <f t="shared" si="6"/>
        <v>1356.3421355614837</v>
      </c>
      <c r="AN71" s="15"/>
      <c r="AP71" s="232"/>
      <c r="AQ71" s="137"/>
      <c r="AR71" s="137"/>
      <c r="AS71" s="137"/>
      <c r="AT71" s="137"/>
      <c r="AW71" s="14">
        <f t="shared" si="4"/>
        <v>941.81502388189324</v>
      </c>
      <c r="AX71" s="14">
        <f t="shared" si="5"/>
        <v>2169</v>
      </c>
      <c r="AY71" s="14">
        <f t="shared" si="3"/>
        <v>26988</v>
      </c>
      <c r="BD71" s="14"/>
      <c r="BE71" s="25"/>
      <c r="BM71" s="207"/>
      <c r="BN71" s="207"/>
      <c r="BO71" s="207"/>
      <c r="BQ71" s="207"/>
      <c r="BR71" s="207"/>
      <c r="BS71" s="207"/>
      <c r="BU71" s="208"/>
      <c r="BV71" s="208"/>
      <c r="BW71" s="208"/>
      <c r="BY71" s="208"/>
      <c r="BZ71" s="208"/>
      <c r="CA71" s="208"/>
    </row>
    <row r="72" spans="1:79">
      <c r="A72" s="2">
        <v>1996</v>
      </c>
      <c r="B72" s="2">
        <v>10</v>
      </c>
      <c r="C72" s="14"/>
      <c r="D72" s="14"/>
      <c r="E72" s="14"/>
      <c r="F72" s="14"/>
      <c r="G72" s="140"/>
      <c r="I72" s="14"/>
      <c r="J72" s="14"/>
      <c r="K72" s="15"/>
      <c r="L72" s="15"/>
      <c r="M72" s="14"/>
      <c r="Y72" s="15">
        <f>'[2]FPC wSEB'!X267</f>
        <v>1123321</v>
      </c>
      <c r="Z72" s="15">
        <f>'[2]FPC wSEB'!Y267</f>
        <v>128577</v>
      </c>
      <c r="AA72" s="15">
        <f>'[2]FPC wSEB'!Z267</f>
        <v>2812</v>
      </c>
      <c r="AB72" s="42">
        <f>'[2]FPC wSEB'!AA267</f>
        <v>2279</v>
      </c>
      <c r="AC72" s="22">
        <f>'[2]FPC wSEB'!AB267</f>
        <v>15717</v>
      </c>
      <c r="AE72" s="15">
        <f>'[2]FPC wSEB'!D267</f>
        <v>1236438</v>
      </c>
      <c r="AF72" s="15">
        <f>'[2]FPC wSEB'!E267</f>
        <v>759400</v>
      </c>
      <c r="AG72" s="15">
        <f>'[2]FPC wSEB'!F267</f>
        <v>341405</v>
      </c>
      <c r="AH72" s="15">
        <f>'[2]FPC wSEB'!G267</f>
        <v>122436</v>
      </c>
      <c r="AI72" s="15">
        <f>'[2]FPC wSEB'!H267</f>
        <v>218969</v>
      </c>
      <c r="AJ72" s="15">
        <f>'[2]FPC wSEB'!I267</f>
        <v>2236</v>
      </c>
      <c r="AK72" s="15">
        <f>'[2]FPC wSEB'!J267</f>
        <v>209707</v>
      </c>
      <c r="AM72" s="137">
        <f t="shared" si="6"/>
        <v>1100.6987317071432</v>
      </c>
      <c r="AN72" s="15"/>
      <c r="AP72" s="232"/>
      <c r="AQ72" s="137"/>
      <c r="AR72" s="137"/>
      <c r="AS72" s="137"/>
      <c r="AT72" s="137"/>
      <c r="AW72" s="14">
        <f t="shared" si="4"/>
        <v>981.13207547169816</v>
      </c>
      <c r="AX72" s="14">
        <f t="shared" si="5"/>
        <v>2236</v>
      </c>
      <c r="AY72" s="14">
        <f t="shared" si="3"/>
        <v>26894</v>
      </c>
      <c r="BD72" s="14"/>
      <c r="BE72" s="25"/>
      <c r="BM72" s="207"/>
      <c r="BN72" s="207"/>
      <c r="BO72" s="207"/>
      <c r="BQ72" s="207"/>
      <c r="BR72" s="207"/>
      <c r="BS72" s="207"/>
      <c r="BU72" s="208"/>
      <c r="BV72" s="208"/>
      <c r="BW72" s="208"/>
      <c r="BY72" s="208"/>
      <c r="BZ72" s="208"/>
      <c r="CA72" s="208"/>
    </row>
    <row r="73" spans="1:79">
      <c r="A73" s="2">
        <v>1996</v>
      </c>
      <c r="B73" s="2">
        <v>11</v>
      </c>
      <c r="C73" s="14"/>
      <c r="D73" s="14"/>
      <c r="E73" s="14"/>
      <c r="F73" s="14"/>
      <c r="G73" s="140"/>
      <c r="I73" s="14"/>
      <c r="J73" s="14"/>
      <c r="K73" s="15"/>
      <c r="L73" s="15"/>
      <c r="M73" s="14"/>
      <c r="Y73" s="15">
        <f>'[2]FPC wSEB'!X268</f>
        <v>1172051</v>
      </c>
      <c r="Z73" s="15">
        <f>'[2]FPC wSEB'!Y268</f>
        <v>134299</v>
      </c>
      <c r="AA73" s="15">
        <f>'[2]FPC wSEB'!Z268</f>
        <v>2958</v>
      </c>
      <c r="AB73" s="42">
        <f>'[2]FPC wSEB'!AA268</f>
        <v>2273</v>
      </c>
      <c r="AC73" s="22">
        <f>'[2]FPC wSEB'!AB268</f>
        <v>16261</v>
      </c>
      <c r="AE73" s="15">
        <f>'[2]FPC wSEB'!D268</f>
        <v>1053716</v>
      </c>
      <c r="AF73" s="15">
        <f>'[2]FPC wSEB'!E268</f>
        <v>755534</v>
      </c>
      <c r="AG73" s="15">
        <f>'[2]FPC wSEB'!F268</f>
        <v>377617</v>
      </c>
      <c r="AH73" s="15">
        <f>'[2]FPC wSEB'!G268</f>
        <v>151431</v>
      </c>
      <c r="AI73" s="15">
        <f>'[2]FPC wSEB'!H268</f>
        <v>226186</v>
      </c>
      <c r="AJ73" s="15">
        <f>'[2]FPC wSEB'!I268</f>
        <v>2164</v>
      </c>
      <c r="AK73" s="15">
        <f>'[2]FPC wSEB'!J268</f>
        <v>194052</v>
      </c>
      <c r="AM73" s="137">
        <f t="shared" si="6"/>
        <v>899.03596345210235</v>
      </c>
      <c r="AN73" s="15"/>
      <c r="AP73" s="232"/>
      <c r="AQ73" s="137"/>
      <c r="AR73" s="137"/>
      <c r="AS73" s="137"/>
      <c r="AT73" s="137"/>
      <c r="AW73" s="14">
        <f t="shared" si="4"/>
        <v>952.04575450945879</v>
      </c>
      <c r="AX73" s="14">
        <f t="shared" si="5"/>
        <v>2164</v>
      </c>
      <c r="AY73" s="14">
        <f t="shared" si="3"/>
        <v>26704</v>
      </c>
      <c r="BD73" s="14"/>
      <c r="BE73" s="25"/>
      <c r="BM73" s="207"/>
      <c r="BN73" s="207"/>
      <c r="BO73" s="207"/>
      <c r="BQ73" s="207"/>
      <c r="BR73" s="207"/>
      <c r="BS73" s="207"/>
      <c r="BU73" s="208"/>
      <c r="BV73" s="208"/>
      <c r="BW73" s="208"/>
      <c r="BY73" s="208"/>
      <c r="BZ73" s="208"/>
      <c r="CA73" s="208"/>
    </row>
    <row r="74" spans="1:79">
      <c r="A74" s="2">
        <v>1996</v>
      </c>
      <c r="B74" s="2">
        <v>12</v>
      </c>
      <c r="C74" s="14"/>
      <c r="D74" s="14"/>
      <c r="E74" s="14"/>
      <c r="F74" s="14"/>
      <c r="G74" s="140"/>
      <c r="I74" s="14"/>
      <c r="J74" s="14"/>
      <c r="K74" s="15"/>
      <c r="L74" s="15"/>
      <c r="M74" s="14"/>
      <c r="Y74" s="15">
        <f>'[2]FPC wSEB'!X269</f>
        <v>1165740</v>
      </c>
      <c r="Z74" s="15">
        <f>'[2]FPC wSEB'!Y269</f>
        <v>130814</v>
      </c>
      <c r="AA74" s="15">
        <f>'[2]FPC wSEB'!Z269</f>
        <v>2850</v>
      </c>
      <c r="AB74" s="42">
        <f>'[2]FPC wSEB'!AA269</f>
        <v>2265</v>
      </c>
      <c r="AC74" s="22">
        <f>'[2]FPC wSEB'!AB269</f>
        <v>16059</v>
      </c>
      <c r="AE74" s="15">
        <f>'[2]FPC wSEB'!D269</f>
        <v>1048461</v>
      </c>
      <c r="AF74" s="15">
        <f>'[2]FPC wSEB'!E269</f>
        <v>671736</v>
      </c>
      <c r="AG74" s="15">
        <f>'[2]FPC wSEB'!F269</f>
        <v>309453</v>
      </c>
      <c r="AH74" s="15">
        <f>'[2]FPC wSEB'!G269</f>
        <v>87900</v>
      </c>
      <c r="AI74" s="15">
        <f>'[2]FPC wSEB'!H269</f>
        <v>221553</v>
      </c>
      <c r="AJ74" s="15">
        <f>'[2]FPC wSEB'!I269</f>
        <v>1815</v>
      </c>
      <c r="AK74" s="15">
        <f>'[2]FPC wSEB'!J269</f>
        <v>179943</v>
      </c>
      <c r="AM74" s="137">
        <f t="shared" si="6"/>
        <v>899.3952339286634</v>
      </c>
      <c r="AN74" s="15"/>
      <c r="AP74" s="232"/>
      <c r="AQ74" s="137"/>
      <c r="AR74" s="137"/>
      <c r="AS74" s="137"/>
      <c r="AT74" s="137"/>
      <c r="AW74" s="14">
        <f t="shared" si="4"/>
        <v>801.32450331125824</v>
      </c>
      <c r="AX74" s="14">
        <f t="shared" si="5"/>
        <v>1815</v>
      </c>
      <c r="AY74" s="14">
        <f t="shared" si="3"/>
        <v>26289</v>
      </c>
      <c r="BD74" s="14"/>
      <c r="BE74" s="25"/>
      <c r="BM74" s="207"/>
      <c r="BN74" s="207"/>
      <c r="BO74" s="207"/>
      <c r="BQ74" s="207"/>
      <c r="BR74" s="207"/>
      <c r="BS74" s="207"/>
      <c r="BU74" s="208"/>
      <c r="BV74" s="208"/>
      <c r="BW74" s="208"/>
      <c r="BY74" s="208"/>
      <c r="BZ74" s="208"/>
      <c r="CA74" s="208"/>
    </row>
    <row r="75" spans="1:79">
      <c r="A75" s="2">
        <v>1997</v>
      </c>
      <c r="B75" s="2">
        <v>1</v>
      </c>
      <c r="C75" s="14"/>
      <c r="D75" s="14"/>
      <c r="E75" s="14"/>
      <c r="F75" s="14"/>
      <c r="G75" s="140"/>
      <c r="I75" s="14"/>
      <c r="J75" s="14"/>
      <c r="K75" s="15"/>
      <c r="L75" s="15"/>
      <c r="M75" s="14"/>
      <c r="Y75" s="15">
        <f>'[2]FPC wSEB'!X270</f>
        <v>1165838</v>
      </c>
      <c r="Z75" s="15">
        <f>'[2]FPC wSEB'!Y270</f>
        <v>130339</v>
      </c>
      <c r="AA75" s="15">
        <f>'[2]FPC wSEB'!Z270</f>
        <v>2852</v>
      </c>
      <c r="AB75" s="42">
        <f>'[2]FPC wSEB'!AA270</f>
        <v>2253</v>
      </c>
      <c r="AC75" s="22">
        <f>'[2]FPC wSEB'!AB270</f>
        <v>15921</v>
      </c>
      <c r="AE75" s="15">
        <f>'[2]FPC wSEB'!D270</f>
        <v>1223345</v>
      </c>
      <c r="AF75" s="15">
        <f>'[2]FPC wSEB'!E270</f>
        <v>673653</v>
      </c>
      <c r="AG75" s="15">
        <f>'[2]FPC wSEB'!F270</f>
        <v>362334</v>
      </c>
      <c r="AH75" s="15">
        <f>'[2]FPC wSEB'!G270</f>
        <v>142709</v>
      </c>
      <c r="AI75" s="15">
        <f>'[2]FPC wSEB'!H270</f>
        <v>219625</v>
      </c>
      <c r="AJ75" s="15">
        <f>'[2]FPC wSEB'!I270</f>
        <v>2191</v>
      </c>
      <c r="AK75" s="15">
        <f>'[2]FPC wSEB'!J270</f>
        <v>166803</v>
      </c>
      <c r="AM75" s="137">
        <f t="shared" si="6"/>
        <v>1049.3267503718355</v>
      </c>
      <c r="AN75" s="15"/>
      <c r="AP75" s="232"/>
      <c r="AQ75" s="137"/>
      <c r="AR75" s="137"/>
      <c r="AS75" s="137"/>
      <c r="AT75" s="137"/>
      <c r="AW75" s="14">
        <f t="shared" si="4"/>
        <v>972.48113626276074</v>
      </c>
      <c r="AX75" s="14">
        <f t="shared" si="5"/>
        <v>2191</v>
      </c>
      <c r="AY75" s="14">
        <f t="shared" si="3"/>
        <v>26228</v>
      </c>
      <c r="BD75" s="14"/>
      <c r="BE75" s="25"/>
      <c r="BM75" s="207"/>
      <c r="BN75" s="207"/>
      <c r="BO75" s="207"/>
      <c r="BQ75" s="207"/>
      <c r="BR75" s="207"/>
      <c r="BS75" s="207"/>
      <c r="BU75" s="208"/>
      <c r="BV75" s="208"/>
      <c r="BW75" s="208"/>
      <c r="BY75" s="208"/>
      <c r="BZ75" s="208"/>
      <c r="CA75" s="208"/>
    </row>
    <row r="76" spans="1:79">
      <c r="A76" s="2">
        <v>1997</v>
      </c>
      <c r="B76" s="2">
        <v>2</v>
      </c>
      <c r="C76" s="14"/>
      <c r="D76" s="14"/>
      <c r="E76" s="14"/>
      <c r="F76" s="14"/>
      <c r="G76" s="140"/>
      <c r="I76" s="14"/>
      <c r="J76" s="14"/>
      <c r="K76" s="15"/>
      <c r="L76" s="15"/>
      <c r="M76" s="14"/>
      <c r="Y76" s="15">
        <f>'[2]FPC wSEB'!X271</f>
        <v>1166077</v>
      </c>
      <c r="Z76" s="15">
        <f>'[2]FPC wSEB'!Y271</f>
        <v>131374</v>
      </c>
      <c r="AA76" s="15">
        <f>'[2]FPC wSEB'!Z271</f>
        <v>2847</v>
      </c>
      <c r="AB76" s="42">
        <f>'[2]FPC wSEB'!AA271</f>
        <v>2261</v>
      </c>
      <c r="AC76" s="22">
        <f>'[2]FPC wSEB'!AB271</f>
        <v>16019</v>
      </c>
      <c r="AE76" s="15">
        <f>'[2]FPC wSEB'!D271</f>
        <v>1089567</v>
      </c>
      <c r="AF76" s="15">
        <f>'[2]FPC wSEB'!E271</f>
        <v>631549</v>
      </c>
      <c r="AG76" s="15">
        <f>'[2]FPC wSEB'!F271</f>
        <v>356567</v>
      </c>
      <c r="AH76" s="15">
        <f>'[2]FPC wSEB'!G271</f>
        <v>132205</v>
      </c>
      <c r="AI76" s="15">
        <f>'[2]FPC wSEB'!H271</f>
        <v>224362</v>
      </c>
      <c r="AJ76" s="15">
        <f>'[2]FPC wSEB'!I271</f>
        <v>2084</v>
      </c>
      <c r="AK76" s="15">
        <f>'[2]FPC wSEB'!J271</f>
        <v>168794</v>
      </c>
      <c r="AM76" s="137">
        <f t="shared" si="6"/>
        <v>934.38683723287579</v>
      </c>
      <c r="AN76" s="15"/>
      <c r="AP76" s="232"/>
      <c r="AQ76" s="137"/>
      <c r="AR76" s="137"/>
      <c r="AS76" s="137"/>
      <c r="AT76" s="137"/>
      <c r="AW76" s="14">
        <f t="shared" si="4"/>
        <v>921.71605484298982</v>
      </c>
      <c r="AX76" s="14">
        <f t="shared" si="5"/>
        <v>2084</v>
      </c>
      <c r="AY76" s="14">
        <f t="shared" si="3"/>
        <v>26055</v>
      </c>
      <c r="BD76" s="14"/>
      <c r="BE76" s="25"/>
      <c r="BM76" s="207"/>
      <c r="BN76" s="207"/>
      <c r="BO76" s="207"/>
      <c r="BQ76" s="207"/>
      <c r="BR76" s="207"/>
      <c r="BS76" s="207"/>
      <c r="BU76" s="208"/>
      <c r="BV76" s="208"/>
      <c r="BW76" s="208"/>
      <c r="BY76" s="208"/>
      <c r="BZ76" s="208"/>
      <c r="CA76" s="208"/>
    </row>
    <row r="77" spans="1:79">
      <c r="A77" s="2">
        <v>1997</v>
      </c>
      <c r="B77" s="2">
        <v>3</v>
      </c>
      <c r="C77" s="14"/>
      <c r="D77" s="14"/>
      <c r="E77" s="14"/>
      <c r="F77" s="14"/>
      <c r="G77" s="140"/>
      <c r="I77" s="14"/>
      <c r="J77" s="14"/>
      <c r="K77" s="15"/>
      <c r="L77" s="15"/>
      <c r="M77" s="14"/>
      <c r="Y77" s="15">
        <f>'[2]FPC wSEB'!X272</f>
        <v>1176603</v>
      </c>
      <c r="Z77" s="15">
        <f>'[2]FPC wSEB'!Y272</f>
        <v>130956</v>
      </c>
      <c r="AA77" s="15">
        <f>'[2]FPC wSEB'!Z272</f>
        <v>2858</v>
      </c>
      <c r="AB77" s="42">
        <f>'[2]FPC wSEB'!AA272</f>
        <v>2254</v>
      </c>
      <c r="AC77" s="22">
        <f>'[2]FPC wSEB'!AB272</f>
        <v>16202</v>
      </c>
      <c r="AE77" s="15">
        <f>'[2]FPC wSEB'!D272</f>
        <v>983355</v>
      </c>
      <c r="AF77" s="15">
        <f>'[2]FPC wSEB'!E272</f>
        <v>689227</v>
      </c>
      <c r="AG77" s="15">
        <f>'[2]FPC wSEB'!F272</f>
        <v>331011</v>
      </c>
      <c r="AH77" s="15">
        <f>'[2]FPC wSEB'!G272</f>
        <v>108847</v>
      </c>
      <c r="AI77" s="15">
        <f>'[2]FPC wSEB'!H272</f>
        <v>222164</v>
      </c>
      <c r="AJ77" s="15">
        <f>'[2]FPC wSEB'!I272</f>
        <v>2448</v>
      </c>
      <c r="AK77" s="15">
        <f>'[2]FPC wSEB'!J272</f>
        <v>175081</v>
      </c>
      <c r="AM77" s="137">
        <f t="shared" si="6"/>
        <v>835.75768547250004</v>
      </c>
      <c r="AN77" s="15"/>
      <c r="AP77" s="232"/>
      <c r="AQ77" s="137"/>
      <c r="AR77" s="137"/>
      <c r="AS77" s="137"/>
      <c r="AT77" s="137"/>
      <c r="AW77" s="14">
        <f t="shared" si="4"/>
        <v>1086.0692102928126</v>
      </c>
      <c r="AX77" s="14">
        <f t="shared" si="5"/>
        <v>2448</v>
      </c>
      <c r="AY77" s="14">
        <f t="shared" si="3"/>
        <v>26296</v>
      </c>
      <c r="BD77" s="14"/>
      <c r="BE77" s="25"/>
      <c r="BM77" s="207"/>
      <c r="BN77" s="207"/>
      <c r="BO77" s="207"/>
      <c r="BQ77" s="207"/>
      <c r="BR77" s="207"/>
      <c r="BS77" s="207"/>
      <c r="BU77" s="208"/>
      <c r="BV77" s="208"/>
      <c r="BW77" s="208"/>
      <c r="BY77" s="208"/>
      <c r="BZ77" s="208"/>
      <c r="CA77" s="208"/>
    </row>
    <row r="78" spans="1:79">
      <c r="A78" s="2">
        <v>1997</v>
      </c>
      <c r="B78" s="2">
        <v>4</v>
      </c>
      <c r="C78" s="14"/>
      <c r="D78" s="14"/>
      <c r="E78" s="14"/>
      <c r="F78" s="14"/>
      <c r="G78" s="140"/>
      <c r="I78" s="14"/>
      <c r="J78" s="14"/>
      <c r="K78" s="15"/>
      <c r="L78" s="15"/>
      <c r="M78" s="14"/>
      <c r="Y78" s="15">
        <f>'[2]FPC wSEB'!X273</f>
        <v>1151977</v>
      </c>
      <c r="Z78" s="15">
        <f>'[2]FPC wSEB'!Y273</f>
        <v>130604</v>
      </c>
      <c r="AA78" s="15">
        <f>'[2]FPC wSEB'!Z273</f>
        <v>2857</v>
      </c>
      <c r="AB78" s="42">
        <f>'[2]FPC wSEB'!AA273</f>
        <v>2242</v>
      </c>
      <c r="AC78" s="22">
        <f>'[2]FPC wSEB'!AB273</f>
        <v>16140</v>
      </c>
      <c r="AE78" s="15">
        <f>'[2]FPC wSEB'!D273</f>
        <v>997123</v>
      </c>
      <c r="AF78" s="15">
        <f>'[2]FPC wSEB'!E273</f>
        <v>734392</v>
      </c>
      <c r="AG78" s="15">
        <f>'[2]FPC wSEB'!F273</f>
        <v>352429</v>
      </c>
      <c r="AH78" s="15">
        <f>'[2]FPC wSEB'!G273</f>
        <v>115034</v>
      </c>
      <c r="AI78" s="15">
        <f>'[2]FPC wSEB'!H273</f>
        <v>237395</v>
      </c>
      <c r="AJ78" s="15">
        <f>'[2]FPC wSEB'!I273</f>
        <v>2085</v>
      </c>
      <c r="AK78" s="15">
        <f>'[2]FPC wSEB'!J273</f>
        <v>182337</v>
      </c>
      <c r="AM78" s="137">
        <f t="shared" si="6"/>
        <v>865.57544117634291</v>
      </c>
      <c r="AN78" s="15"/>
      <c r="AP78" s="232"/>
      <c r="AQ78" s="137"/>
      <c r="AR78" s="137"/>
      <c r="AS78" s="137"/>
      <c r="AT78" s="137"/>
      <c r="AW78" s="14">
        <f t="shared" si="4"/>
        <v>929.97323818019629</v>
      </c>
      <c r="AX78" s="14">
        <f t="shared" si="5"/>
        <v>2085</v>
      </c>
      <c r="AY78" s="14">
        <f t="shared" si="3"/>
        <v>26162</v>
      </c>
      <c r="BD78" s="14"/>
      <c r="BE78" s="25"/>
      <c r="BM78" s="207"/>
      <c r="BN78" s="207"/>
      <c r="BO78" s="207"/>
      <c r="BQ78" s="207"/>
      <c r="BR78" s="207"/>
      <c r="BS78" s="207"/>
      <c r="BU78" s="208"/>
      <c r="BV78" s="208"/>
      <c r="BW78" s="208"/>
      <c r="BY78" s="208"/>
      <c r="BZ78" s="208"/>
      <c r="CA78" s="208"/>
    </row>
    <row r="79" spans="1:79">
      <c r="A79" s="2">
        <v>1997</v>
      </c>
      <c r="B79" s="2">
        <v>5</v>
      </c>
      <c r="C79" s="14"/>
      <c r="D79" s="14"/>
      <c r="E79" s="14"/>
      <c r="F79" s="14"/>
      <c r="G79" s="140"/>
      <c r="I79" s="14"/>
      <c r="J79" s="14"/>
      <c r="K79" s="15"/>
      <c r="L79" s="15"/>
      <c r="M79" s="14"/>
      <c r="Y79" s="15">
        <f>'[2]FPC wSEB'!X274</f>
        <v>1159480</v>
      </c>
      <c r="Z79" s="15">
        <f>'[2]FPC wSEB'!Y274</f>
        <v>132816</v>
      </c>
      <c r="AA79" s="15">
        <f>'[2]FPC wSEB'!Z274</f>
        <v>2828</v>
      </c>
      <c r="AB79" s="42">
        <f>'[2]FPC wSEB'!AA274</f>
        <v>2216</v>
      </c>
      <c r="AC79" s="22">
        <f>'[2]FPC wSEB'!AB274</f>
        <v>16425</v>
      </c>
      <c r="AE79" s="15">
        <f>'[2]FPC wSEB'!D274</f>
        <v>1024053</v>
      </c>
      <c r="AF79" s="15">
        <f>'[2]FPC wSEB'!E274</f>
        <v>713865</v>
      </c>
      <c r="AG79" s="15">
        <f>'[2]FPC wSEB'!F274</f>
        <v>353513</v>
      </c>
      <c r="AH79" s="15">
        <f>'[2]FPC wSEB'!G274</f>
        <v>115827</v>
      </c>
      <c r="AI79" s="15">
        <f>'[2]FPC wSEB'!H274</f>
        <v>237686</v>
      </c>
      <c r="AJ79" s="15">
        <f>'[2]FPC wSEB'!I274</f>
        <v>2262</v>
      </c>
      <c r="AK79" s="15">
        <f>'[2]FPC wSEB'!J274</f>
        <v>181365</v>
      </c>
      <c r="AM79" s="137">
        <f t="shared" si="6"/>
        <v>883.20022768827414</v>
      </c>
      <c r="AN79" s="15"/>
      <c r="AP79" s="232"/>
      <c r="AQ79" s="137"/>
      <c r="AR79" s="137"/>
      <c r="AS79" s="137"/>
      <c r="AT79" s="137"/>
      <c r="AW79" s="14">
        <f t="shared" si="4"/>
        <v>1020.7581227436824</v>
      </c>
      <c r="AX79" s="14">
        <f t="shared" si="5"/>
        <v>2262</v>
      </c>
      <c r="AY79" s="14">
        <f t="shared" ref="AY79:AY142" si="7">SUM(AX68:AX79)</f>
        <v>26179</v>
      </c>
      <c r="BD79" s="14"/>
      <c r="BE79" s="25"/>
      <c r="BM79" s="207"/>
      <c r="BN79" s="207"/>
      <c r="BO79" s="207"/>
      <c r="BQ79" s="207"/>
      <c r="BR79" s="207"/>
      <c r="BS79" s="207"/>
      <c r="BU79" s="208"/>
      <c r="BV79" s="208"/>
      <c r="BW79" s="208"/>
      <c r="BY79" s="208"/>
      <c r="BZ79" s="208"/>
      <c r="CA79" s="208"/>
    </row>
    <row r="80" spans="1:79">
      <c r="A80" s="2">
        <v>1997</v>
      </c>
      <c r="B80" s="2">
        <v>6</v>
      </c>
      <c r="C80" s="14"/>
      <c r="D80" s="14"/>
      <c r="E80" s="14"/>
      <c r="F80" s="14"/>
      <c r="G80" s="140"/>
      <c r="I80" s="14"/>
      <c r="J80" s="14"/>
      <c r="K80" s="15"/>
      <c r="L80" s="15"/>
      <c r="M80" s="14"/>
      <c r="Y80" s="15">
        <f>'[2]FPC wSEB'!X275</f>
        <v>1147094</v>
      </c>
      <c r="Z80" s="15">
        <f>'[2]FPC wSEB'!Y275</f>
        <v>131782</v>
      </c>
      <c r="AA80" s="15">
        <f>'[2]FPC wSEB'!Z275</f>
        <v>2856</v>
      </c>
      <c r="AB80" s="42">
        <f>'[2]FPC wSEB'!AA275</f>
        <v>2204</v>
      </c>
      <c r="AC80" s="22">
        <f>'[2]FPC wSEB'!AB275</f>
        <v>16311</v>
      </c>
      <c r="AE80" s="15">
        <f>'[2]FPC wSEB'!D275</f>
        <v>1342512</v>
      </c>
      <c r="AF80" s="15">
        <f>'[2]FPC wSEB'!E275</f>
        <v>820712</v>
      </c>
      <c r="AG80" s="15">
        <f>'[2]FPC wSEB'!F275</f>
        <v>368181</v>
      </c>
      <c r="AH80" s="15">
        <f>'[2]FPC wSEB'!G275</f>
        <v>118451</v>
      </c>
      <c r="AI80" s="15">
        <f>'[2]FPC wSEB'!H275</f>
        <v>249730</v>
      </c>
      <c r="AJ80" s="15">
        <f>'[2]FPC wSEB'!I275</f>
        <v>2239</v>
      </c>
      <c r="AK80" s="15">
        <f>'[2]FPC wSEB'!J275</f>
        <v>199486</v>
      </c>
      <c r="AM80" s="137">
        <f t="shared" si="6"/>
        <v>1170.3591859080425</v>
      </c>
      <c r="AN80" s="15"/>
      <c r="AP80" s="232"/>
      <c r="AQ80" s="137"/>
      <c r="AR80" s="137"/>
      <c r="AS80" s="137"/>
      <c r="AT80" s="137"/>
      <c r="AW80" s="14">
        <f t="shared" si="4"/>
        <v>1015.8802177858439</v>
      </c>
      <c r="AX80" s="14">
        <f t="shared" si="5"/>
        <v>2239</v>
      </c>
      <c r="AY80" s="14">
        <f t="shared" si="7"/>
        <v>26137</v>
      </c>
      <c r="BD80" s="14"/>
      <c r="BE80" s="25"/>
      <c r="BM80" s="207"/>
      <c r="BN80" s="207"/>
      <c r="BO80" s="207"/>
      <c r="BQ80" s="207"/>
      <c r="BR80" s="207"/>
      <c r="BS80" s="207"/>
      <c r="BU80" s="208"/>
      <c r="BV80" s="208"/>
      <c r="BW80" s="208"/>
      <c r="BY80" s="208"/>
      <c r="BZ80" s="208"/>
      <c r="CA80" s="208"/>
    </row>
    <row r="81" spans="1:79">
      <c r="A81" s="2">
        <v>1997</v>
      </c>
      <c r="B81" s="2">
        <v>7</v>
      </c>
      <c r="C81" s="14"/>
      <c r="D81" s="14"/>
      <c r="E81" s="14"/>
      <c r="F81" s="14"/>
      <c r="G81" s="140"/>
      <c r="I81" s="14"/>
      <c r="J81" s="14"/>
      <c r="K81" s="15"/>
      <c r="L81" s="15"/>
      <c r="M81" s="14"/>
      <c r="Y81" s="15">
        <f>'[2]FPC wSEB'!X276</f>
        <v>1139049</v>
      </c>
      <c r="Z81" s="15">
        <f>'[2]FPC wSEB'!Y276</f>
        <v>131950</v>
      </c>
      <c r="AA81" s="15">
        <f>'[2]FPC wSEB'!Z276</f>
        <v>2820</v>
      </c>
      <c r="AB81" s="42">
        <f>'[2]FPC wSEB'!AA276</f>
        <v>2186</v>
      </c>
      <c r="AC81" s="22">
        <f>'[2]FPC wSEB'!AB276</f>
        <v>16176</v>
      </c>
      <c r="AE81" s="15">
        <f>'[2]FPC wSEB'!D276</f>
        <v>1590264</v>
      </c>
      <c r="AF81" s="15">
        <f>'[2]FPC wSEB'!E276</f>
        <v>885434</v>
      </c>
      <c r="AG81" s="15">
        <f>'[2]FPC wSEB'!F276</f>
        <v>355864</v>
      </c>
      <c r="AH81" s="15">
        <f>'[2]FPC wSEB'!G276</f>
        <v>115274</v>
      </c>
      <c r="AI81" s="15">
        <f>'[2]FPC wSEB'!H276</f>
        <v>240590</v>
      </c>
      <c r="AJ81" s="15">
        <f>'[2]FPC wSEB'!I276</f>
        <v>2242</v>
      </c>
      <c r="AK81" s="15">
        <f>'[2]FPC wSEB'!J276</f>
        <v>198030</v>
      </c>
      <c r="AM81" s="137">
        <f t="shared" si="6"/>
        <v>1396.1330899724244</v>
      </c>
      <c r="AN81" s="15"/>
      <c r="AP81" s="232"/>
      <c r="AQ81" s="137"/>
      <c r="AR81" s="137"/>
      <c r="AS81" s="137"/>
      <c r="AT81" s="137"/>
      <c r="AW81" s="14">
        <f t="shared" si="4"/>
        <v>1025.6175663311985</v>
      </c>
      <c r="AX81" s="14">
        <f t="shared" si="5"/>
        <v>2242</v>
      </c>
      <c r="AY81" s="14">
        <f t="shared" si="7"/>
        <v>26147</v>
      </c>
      <c r="BD81" s="14"/>
      <c r="BE81" s="25"/>
      <c r="BM81" s="207"/>
      <c r="BN81" s="207"/>
      <c r="BO81" s="207"/>
      <c r="BQ81" s="207"/>
      <c r="BR81" s="207"/>
      <c r="BS81" s="207"/>
      <c r="BU81" s="208"/>
      <c r="BV81" s="208"/>
      <c r="BW81" s="208"/>
      <c r="BY81" s="208"/>
      <c r="BZ81" s="208"/>
      <c r="CA81" s="208"/>
    </row>
    <row r="82" spans="1:79">
      <c r="A82" s="2">
        <v>1997</v>
      </c>
      <c r="B82" s="2">
        <v>8</v>
      </c>
      <c r="C82" s="14"/>
      <c r="D82" s="14"/>
      <c r="E82" s="14"/>
      <c r="F82" s="14"/>
      <c r="G82" s="140"/>
      <c r="I82" s="14"/>
      <c r="J82" s="14"/>
      <c r="K82" s="15"/>
      <c r="L82" s="15"/>
      <c r="M82" s="14"/>
      <c r="Y82" s="15">
        <f>'[2]FPC wSEB'!X277</f>
        <v>1154151</v>
      </c>
      <c r="Z82" s="15">
        <f>'[2]FPC wSEB'!Y277</f>
        <v>132796</v>
      </c>
      <c r="AA82" s="15">
        <f>'[2]FPC wSEB'!Z277</f>
        <v>2797</v>
      </c>
      <c r="AB82" s="42">
        <f>'[2]FPC wSEB'!AA277</f>
        <v>2203</v>
      </c>
      <c r="AC82" s="22">
        <f>'[2]FPC wSEB'!AB277</f>
        <v>16551</v>
      </c>
      <c r="AE82" s="15">
        <f>'[2]FPC wSEB'!D277</f>
        <v>1604536</v>
      </c>
      <c r="AF82" s="15">
        <f>'[2]FPC wSEB'!E277</f>
        <v>871638</v>
      </c>
      <c r="AG82" s="15">
        <f>'[2]FPC wSEB'!F277</f>
        <v>353659</v>
      </c>
      <c r="AH82" s="15">
        <f>'[2]FPC wSEB'!G277</f>
        <v>115042</v>
      </c>
      <c r="AI82" s="15">
        <f>'[2]FPC wSEB'!H277</f>
        <v>238617</v>
      </c>
      <c r="AJ82" s="15">
        <f>'[2]FPC wSEB'!I277</f>
        <v>2269</v>
      </c>
      <c r="AK82" s="15">
        <f>'[2]FPC wSEB'!J277</f>
        <v>203793</v>
      </c>
      <c r="AM82" s="137">
        <f t="shared" si="6"/>
        <v>1390.230567750667</v>
      </c>
      <c r="AN82" s="15"/>
      <c r="AP82" s="232"/>
      <c r="AQ82" s="137"/>
      <c r="AR82" s="137"/>
      <c r="AS82" s="137"/>
      <c r="AT82" s="137"/>
      <c r="AW82" s="14">
        <f t="shared" si="4"/>
        <v>1029.9591466182478</v>
      </c>
      <c r="AX82" s="14">
        <f t="shared" si="5"/>
        <v>2269</v>
      </c>
      <c r="AY82" s="14">
        <f t="shared" si="7"/>
        <v>26204</v>
      </c>
      <c r="BD82" s="14"/>
      <c r="BE82" s="25"/>
      <c r="BM82" s="207"/>
      <c r="BN82" s="207"/>
      <c r="BO82" s="207"/>
      <c r="BQ82" s="207"/>
      <c r="BR82" s="207"/>
      <c r="BS82" s="207"/>
      <c r="BU82" s="208"/>
      <c r="BV82" s="208"/>
      <c r="BW82" s="208"/>
      <c r="BY82" s="208"/>
      <c r="BZ82" s="208"/>
      <c r="CA82" s="208"/>
    </row>
    <row r="83" spans="1:79">
      <c r="A83" s="2">
        <v>1997</v>
      </c>
      <c r="B83" s="2">
        <v>9</v>
      </c>
      <c r="C83" s="14"/>
      <c r="D83" s="14"/>
      <c r="E83" s="14"/>
      <c r="F83" s="14"/>
      <c r="G83" s="140"/>
      <c r="I83" s="14"/>
      <c r="J83" s="14"/>
      <c r="K83" s="15"/>
      <c r="L83" s="15"/>
      <c r="M83" s="14"/>
      <c r="Y83" s="15">
        <f>'[2]FPC wSEB'!X278</f>
        <v>1136127</v>
      </c>
      <c r="Z83" s="15">
        <f>'[2]FPC wSEB'!Y278</f>
        <v>132275</v>
      </c>
      <c r="AA83" s="15">
        <f>'[2]FPC wSEB'!Z278</f>
        <v>2819</v>
      </c>
      <c r="AB83" s="42">
        <f>'[2]FPC wSEB'!AA278</f>
        <v>2206</v>
      </c>
      <c r="AC83" s="22">
        <f>'[2]FPC wSEB'!AB278</f>
        <v>16328</v>
      </c>
      <c r="AE83" s="15">
        <f>'[2]FPC wSEB'!D278</f>
        <v>1606676</v>
      </c>
      <c r="AF83" s="15">
        <f>'[2]FPC wSEB'!E278</f>
        <v>894532</v>
      </c>
      <c r="AG83" s="15">
        <f>'[2]FPC wSEB'!F278</f>
        <v>348896</v>
      </c>
      <c r="AH83" s="15">
        <f>'[2]FPC wSEB'!G278</f>
        <v>112342</v>
      </c>
      <c r="AI83" s="15">
        <f>'[2]FPC wSEB'!H278</f>
        <v>236554</v>
      </c>
      <c r="AJ83" s="15">
        <f>'[2]FPC wSEB'!I278</f>
        <v>2260</v>
      </c>
      <c r="AK83" s="15">
        <f>'[2]FPC wSEB'!J278</f>
        <v>221235</v>
      </c>
      <c r="AM83" s="137">
        <f t="shared" si="6"/>
        <v>1414.1693666289068</v>
      </c>
      <c r="AN83" s="15"/>
      <c r="AP83" s="232"/>
      <c r="AQ83" s="137"/>
      <c r="AR83" s="137"/>
      <c r="AS83" s="137"/>
      <c r="AT83" s="137"/>
      <c r="AW83" s="14">
        <f t="shared" si="4"/>
        <v>1024.4786944696282</v>
      </c>
      <c r="AX83" s="14">
        <f t="shared" si="5"/>
        <v>2260</v>
      </c>
      <c r="AY83" s="14">
        <f t="shared" si="7"/>
        <v>26295</v>
      </c>
      <c r="BD83" s="14"/>
      <c r="BE83" s="25"/>
      <c r="BM83" s="207"/>
      <c r="BN83" s="207"/>
      <c r="BO83" s="207"/>
      <c r="BQ83" s="207"/>
      <c r="BR83" s="207"/>
      <c r="BS83" s="207"/>
      <c r="BU83" s="208"/>
      <c r="BV83" s="208"/>
      <c r="BW83" s="208"/>
      <c r="BY83" s="208"/>
      <c r="BZ83" s="208"/>
      <c r="CA83" s="208"/>
    </row>
    <row r="84" spans="1:79">
      <c r="A84" s="2">
        <v>1997</v>
      </c>
      <c r="B84" s="2">
        <v>10</v>
      </c>
      <c r="C84" s="14"/>
      <c r="D84" s="14"/>
      <c r="E84" s="14"/>
      <c r="F84" s="14"/>
      <c r="G84" s="140"/>
      <c r="I84" s="14"/>
      <c r="J84" s="14"/>
      <c r="K84" s="15"/>
      <c r="L84" s="15"/>
      <c r="M84" s="14"/>
      <c r="Y84" s="15">
        <f>'[2]FPC wSEB'!X279</f>
        <v>1164489</v>
      </c>
      <c r="Z84" s="15">
        <f>'[2]FPC wSEB'!Y279</f>
        <v>134112</v>
      </c>
      <c r="AA84" s="15">
        <f>'[2]FPC wSEB'!Z279</f>
        <v>2815</v>
      </c>
      <c r="AB84" s="42">
        <f>'[2]FPC wSEB'!AA279</f>
        <v>2197</v>
      </c>
      <c r="AC84" s="22">
        <f>'[2]FPC wSEB'!AB279</f>
        <v>16420</v>
      </c>
      <c r="AE84" s="15">
        <f>'[2]FPC wSEB'!D279</f>
        <v>1465107</v>
      </c>
      <c r="AF84" s="15">
        <f>'[2]FPC wSEB'!E279</f>
        <v>872440</v>
      </c>
      <c r="AG84" s="15">
        <f>'[2]FPC wSEB'!F279</f>
        <v>364023</v>
      </c>
      <c r="AH84" s="15">
        <f>'[2]FPC wSEB'!G279</f>
        <v>113267</v>
      </c>
      <c r="AI84" s="15">
        <f>'[2]FPC wSEB'!H279</f>
        <v>250756</v>
      </c>
      <c r="AJ84" s="15">
        <f>'[2]FPC wSEB'!I279</f>
        <v>2279</v>
      </c>
      <c r="AK84" s="15">
        <f>'[2]FPC wSEB'!J279</f>
        <v>222313</v>
      </c>
      <c r="AM84" s="137">
        <f t="shared" si="6"/>
        <v>1258.1544351213279</v>
      </c>
      <c r="AN84" s="15"/>
      <c r="AP84" s="232"/>
      <c r="AQ84" s="137"/>
      <c r="AR84" s="137"/>
      <c r="AS84" s="137"/>
      <c r="AT84" s="137"/>
      <c r="AW84" s="14">
        <f t="shared" si="4"/>
        <v>1037.3236231224396</v>
      </c>
      <c r="AX84" s="14">
        <f t="shared" si="5"/>
        <v>2279</v>
      </c>
      <c r="AY84" s="14">
        <f t="shared" si="7"/>
        <v>26338</v>
      </c>
      <c r="BD84" s="14"/>
      <c r="BE84" s="25"/>
      <c r="BM84" s="207"/>
      <c r="BN84" s="207"/>
      <c r="BO84" s="207"/>
      <c r="BQ84" s="207"/>
      <c r="BR84" s="207"/>
      <c r="BS84" s="207"/>
      <c r="BU84" s="208"/>
      <c r="BV84" s="208"/>
      <c r="BW84" s="208"/>
      <c r="BY84" s="208"/>
      <c r="BZ84" s="208"/>
      <c r="CA84" s="208"/>
    </row>
    <row r="85" spans="1:79">
      <c r="A85" s="2">
        <v>1997</v>
      </c>
      <c r="B85" s="2">
        <v>11</v>
      </c>
      <c r="C85" s="14"/>
      <c r="D85" s="14"/>
      <c r="E85" s="14"/>
      <c r="F85" s="14"/>
      <c r="G85" s="140"/>
      <c r="I85" s="14"/>
      <c r="J85" s="14"/>
      <c r="K85" s="15"/>
      <c r="L85" s="15"/>
      <c r="M85" s="14"/>
      <c r="Y85" s="15">
        <f>'[2]FPC wSEB'!X280</f>
        <v>1200705</v>
      </c>
      <c r="Z85" s="15">
        <f>'[2]FPC wSEB'!Y280</f>
        <v>138179</v>
      </c>
      <c r="AA85" s="15">
        <f>'[2]FPC wSEB'!Z280</f>
        <v>2870</v>
      </c>
      <c r="AB85" s="42">
        <f>'[2]FPC wSEB'!AA280</f>
        <v>2183</v>
      </c>
      <c r="AC85" s="22">
        <f>'[2]FPC wSEB'!AB280</f>
        <v>16948</v>
      </c>
      <c r="AE85" s="15">
        <f>'[2]FPC wSEB'!D280</f>
        <v>1054612</v>
      </c>
      <c r="AF85" s="15">
        <f>'[2]FPC wSEB'!E280</f>
        <v>767858</v>
      </c>
      <c r="AG85" s="15">
        <f>'[2]FPC wSEB'!F280</f>
        <v>357393</v>
      </c>
      <c r="AH85" s="15">
        <f>'[2]FPC wSEB'!G280</f>
        <v>128619</v>
      </c>
      <c r="AI85" s="15">
        <f>'[2]FPC wSEB'!H280</f>
        <v>228774</v>
      </c>
      <c r="AJ85" s="15">
        <f>'[2]FPC wSEB'!I280</f>
        <v>2247</v>
      </c>
      <c r="AK85" s="15">
        <f>'[2]FPC wSEB'!J280</f>
        <v>196571</v>
      </c>
      <c r="AM85" s="137">
        <f t="shared" si="6"/>
        <v>878.32731603516265</v>
      </c>
      <c r="AN85" s="15"/>
      <c r="AP85" s="232"/>
      <c r="AQ85" s="137"/>
      <c r="AR85" s="137"/>
      <c r="AS85" s="137"/>
      <c r="AT85" s="137"/>
      <c r="AW85" s="14">
        <f t="shared" si="4"/>
        <v>1029.3174530462666</v>
      </c>
      <c r="AX85" s="14">
        <f t="shared" si="5"/>
        <v>2247</v>
      </c>
      <c r="AY85" s="14">
        <f t="shared" si="7"/>
        <v>26421</v>
      </c>
      <c r="BD85" s="14"/>
      <c r="BE85" s="25"/>
      <c r="BM85" s="207"/>
      <c r="BN85" s="207"/>
      <c r="BO85" s="207"/>
      <c r="BQ85" s="207"/>
      <c r="BR85" s="207"/>
      <c r="BS85" s="207"/>
      <c r="BU85" s="208"/>
      <c r="BV85" s="208"/>
      <c r="BW85" s="208"/>
      <c r="BY85" s="208"/>
      <c r="BZ85" s="208"/>
      <c r="CA85" s="208"/>
    </row>
    <row r="86" spans="1:79">
      <c r="A86" s="41">
        <v>1997</v>
      </c>
      <c r="B86" s="41">
        <v>12</v>
      </c>
      <c r="C86" s="14"/>
      <c r="D86" s="14"/>
      <c r="E86" s="14"/>
      <c r="F86" s="14"/>
      <c r="G86" s="140"/>
      <c r="I86" s="14"/>
      <c r="J86" s="14"/>
      <c r="K86" s="15"/>
      <c r="L86" s="15"/>
      <c r="M86" s="14"/>
      <c r="Y86" s="15">
        <f>'[2]FPC wSEB'!X281</f>
        <v>1165738</v>
      </c>
      <c r="Z86" s="15">
        <f>'[2]FPC wSEB'!Y281</f>
        <v>132867</v>
      </c>
      <c r="AA86" s="15">
        <f>'[2]FPC wSEB'!Z281</f>
        <v>2739</v>
      </c>
      <c r="AB86" s="42">
        <f>'[2]FPC wSEB'!AA281</f>
        <v>2182</v>
      </c>
      <c r="AC86" s="22">
        <f>'[2]FPC wSEB'!AB281</f>
        <v>16536</v>
      </c>
      <c r="AD86" s="47"/>
      <c r="AE86" s="65">
        <f>'[2]FPC wSEB'!D281</f>
        <v>1098627</v>
      </c>
      <c r="AF86" s="15">
        <f>'[2]FPC wSEB'!E281</f>
        <v>702016</v>
      </c>
      <c r="AG86" s="15">
        <f>'[2]FPC wSEB'!F281</f>
        <v>283915</v>
      </c>
      <c r="AH86" s="15">
        <f>'[2]FPC wSEB'!G281</f>
        <v>67538</v>
      </c>
      <c r="AI86" s="15">
        <f>'[2]FPC wSEB'!H281</f>
        <v>216377</v>
      </c>
      <c r="AJ86" s="15">
        <f>'[2]FPC wSEB'!I281</f>
        <v>2277</v>
      </c>
      <c r="AK86" s="15">
        <f>'[2]FPC wSEB'!J281</f>
        <v>182698</v>
      </c>
      <c r="AM86" s="137">
        <f t="shared" si="6"/>
        <v>942.43046036073281</v>
      </c>
      <c r="AN86" s="15"/>
      <c r="AP86" s="232"/>
      <c r="AQ86" s="137"/>
      <c r="AR86" s="137"/>
      <c r="AS86" s="137"/>
      <c r="AT86" s="137"/>
      <c r="AW86" s="14">
        <f t="shared" si="4"/>
        <v>1043.5380384967918</v>
      </c>
      <c r="AX86" s="14">
        <f t="shared" si="5"/>
        <v>2277</v>
      </c>
      <c r="AY86" s="14">
        <f t="shared" si="7"/>
        <v>26883</v>
      </c>
      <c r="BD86" s="14"/>
      <c r="BE86" s="25"/>
      <c r="BM86" s="207"/>
      <c r="BN86" s="207"/>
      <c r="BO86" s="207"/>
      <c r="BQ86" s="207"/>
      <c r="BR86" s="207"/>
      <c r="BS86" s="207"/>
      <c r="BU86" s="208"/>
      <c r="BV86" s="208"/>
      <c r="BW86" s="208"/>
      <c r="BY86" s="208"/>
      <c r="BZ86" s="208"/>
      <c r="CA86" s="208"/>
    </row>
    <row r="87" spans="1:79">
      <c r="A87" s="2">
        <v>1998</v>
      </c>
      <c r="B87" s="2">
        <v>1</v>
      </c>
      <c r="C87" s="14"/>
      <c r="D87" s="14"/>
      <c r="E87" s="14"/>
      <c r="F87" s="14"/>
      <c r="G87" s="140"/>
      <c r="I87" s="14"/>
      <c r="J87" s="14"/>
      <c r="K87" s="15"/>
      <c r="L87" s="15"/>
      <c r="M87" s="14"/>
      <c r="Y87" s="15">
        <f>'[2]FPC wSEB'!X282</f>
        <v>1177765</v>
      </c>
      <c r="Z87" s="15">
        <f>'[2]FPC wSEB'!Y282</f>
        <v>133555</v>
      </c>
      <c r="AA87" s="15">
        <f>'[2]FPC wSEB'!Z282</f>
        <v>2736</v>
      </c>
      <c r="AB87" s="42">
        <f>'[2]FPC wSEB'!AA282</f>
        <v>2170</v>
      </c>
      <c r="AC87" s="22">
        <f>'[2]FPC wSEB'!AB282</f>
        <v>16470</v>
      </c>
      <c r="AD87" s="15">
        <f>[1]RESID!$H185</f>
        <v>0</v>
      </c>
      <c r="AE87" s="15">
        <f>[1]RESID!$E185</f>
        <v>1288514</v>
      </c>
      <c r="AF87" s="15">
        <f>'[2]FPC wSEB'!E282</f>
        <v>711050</v>
      </c>
      <c r="AG87" s="15">
        <f>'[2]FPC wSEB'!F282</f>
        <v>328555</v>
      </c>
      <c r="AH87" s="15">
        <f>'[2]FPC wSEB'!G282</f>
        <v>108003</v>
      </c>
      <c r="AI87" s="15">
        <f>'[2]FPC wSEB'!H282</f>
        <v>220552</v>
      </c>
      <c r="AJ87" s="15">
        <f>'[2]FPC wSEB'!I282</f>
        <v>2173</v>
      </c>
      <c r="AK87" s="15">
        <f>'[2]FPC wSEB'!J282</f>
        <v>174911</v>
      </c>
      <c r="AM87" s="137">
        <f t="shared" si="6"/>
        <v>1094.0331899827215</v>
      </c>
      <c r="AN87" s="15"/>
      <c r="AP87" s="232"/>
      <c r="AQ87" s="137"/>
      <c r="AR87" s="137"/>
      <c r="AS87" s="137"/>
      <c r="AT87" s="137"/>
      <c r="AW87" s="14">
        <f t="shared" si="4"/>
        <v>1001.3824884792626</v>
      </c>
      <c r="AX87" s="14">
        <f t="shared" si="5"/>
        <v>2173</v>
      </c>
      <c r="AY87" s="14">
        <f t="shared" si="7"/>
        <v>26865</v>
      </c>
      <c r="BD87" s="14"/>
      <c r="BE87" s="25"/>
      <c r="BM87" s="207"/>
      <c r="BN87" s="207"/>
      <c r="BO87" s="207"/>
      <c r="BQ87" s="207"/>
      <c r="BR87" s="207"/>
      <c r="BS87" s="207"/>
      <c r="BU87" s="208"/>
      <c r="BV87" s="208"/>
      <c r="BW87" s="208"/>
      <c r="BY87" s="208"/>
      <c r="BZ87" s="208"/>
      <c r="CA87" s="208"/>
    </row>
    <row r="88" spans="1:79">
      <c r="A88" s="2">
        <v>1998</v>
      </c>
      <c r="B88" s="2">
        <v>2</v>
      </c>
      <c r="C88" s="14"/>
      <c r="D88" s="14"/>
      <c r="E88" s="14"/>
      <c r="F88" s="14"/>
      <c r="G88" s="140"/>
      <c r="I88" s="14"/>
      <c r="J88" s="14"/>
      <c r="K88" s="15"/>
      <c r="L88" s="15"/>
      <c r="M88" s="14"/>
      <c r="Y88" s="15">
        <f>'[2]FPC wSEB'!X283</f>
        <v>1201153</v>
      </c>
      <c r="Z88" s="15">
        <f>'[2]FPC wSEB'!Y283</f>
        <v>135969</v>
      </c>
      <c r="AA88" s="15">
        <f>'[2]FPC wSEB'!Z283</f>
        <v>2744</v>
      </c>
      <c r="AB88" s="42">
        <f>'[2]FPC wSEB'!AA283</f>
        <v>2160</v>
      </c>
      <c r="AC88" s="22">
        <f>'[2]FPC wSEB'!AB283</f>
        <v>16680</v>
      </c>
      <c r="AD88" s="15">
        <f>[1]RESID!$H186</f>
        <v>0</v>
      </c>
      <c r="AE88" s="15">
        <f>[1]RESID!$E186</f>
        <v>1162567</v>
      </c>
      <c r="AF88" s="15">
        <f>'[2]FPC wSEB'!E283</f>
        <v>656259</v>
      </c>
      <c r="AG88" s="15">
        <f>'[2]FPC wSEB'!F283</f>
        <v>318626</v>
      </c>
      <c r="AH88" s="15">
        <f>'[2]FPC wSEB'!G283</f>
        <v>112505</v>
      </c>
      <c r="AI88" s="15">
        <f>'[2]FPC wSEB'!H283</f>
        <v>206121</v>
      </c>
      <c r="AJ88" s="15">
        <f>'[2]FPC wSEB'!I283</f>
        <v>2338</v>
      </c>
      <c r="AK88" s="15">
        <f>'[2]FPC wSEB'!J283</f>
        <v>168728</v>
      </c>
      <c r="AM88" s="137">
        <f t="shared" si="6"/>
        <v>967.87586593881042</v>
      </c>
      <c r="AN88" s="15"/>
      <c r="AP88" s="232"/>
      <c r="AQ88" s="137"/>
      <c r="AR88" s="137"/>
      <c r="AS88" s="137"/>
      <c r="AT88" s="137"/>
      <c r="AW88" s="14">
        <f t="shared" si="4"/>
        <v>1082.4074074074074</v>
      </c>
      <c r="AX88" s="14">
        <f t="shared" si="5"/>
        <v>2338</v>
      </c>
      <c r="AY88" s="14">
        <f t="shared" si="7"/>
        <v>27119</v>
      </c>
      <c r="BD88" s="14"/>
      <c r="BE88" s="25"/>
      <c r="BM88" s="207"/>
      <c r="BN88" s="207"/>
      <c r="BO88" s="207"/>
      <c r="BQ88" s="207"/>
      <c r="BR88" s="207"/>
      <c r="BS88" s="207"/>
      <c r="BU88" s="208"/>
      <c r="BV88" s="208"/>
      <c r="BW88" s="208"/>
      <c r="BY88" s="208"/>
      <c r="BZ88" s="208"/>
      <c r="CA88" s="208"/>
    </row>
    <row r="89" spans="1:79">
      <c r="A89" s="2">
        <v>1998</v>
      </c>
      <c r="B89" s="2">
        <v>3</v>
      </c>
      <c r="C89" s="14"/>
      <c r="D89" s="14"/>
      <c r="E89" s="14"/>
      <c r="F89" s="14"/>
      <c r="G89" s="140"/>
      <c r="I89" s="14"/>
      <c r="J89" s="14"/>
      <c r="K89" s="15"/>
      <c r="L89" s="15"/>
      <c r="M89" s="14"/>
      <c r="U89" s="14"/>
      <c r="W89" s="14">
        <f>[1]RESID!$I187</f>
        <v>742</v>
      </c>
      <c r="X89" s="73">
        <f>Y89-W89</f>
        <v>1181253</v>
      </c>
      <c r="Y89" s="15">
        <f>'[2]FPC wSEB'!X284</f>
        <v>1181995</v>
      </c>
      <c r="Z89" s="15">
        <f>'[2]FPC wSEB'!Y284</f>
        <v>133618</v>
      </c>
      <c r="AA89" s="15">
        <f>'[2]FPC wSEB'!Z284</f>
        <v>2739</v>
      </c>
      <c r="AB89" s="42">
        <f>'[2]FPC wSEB'!AA284</f>
        <v>2157</v>
      </c>
      <c r="AC89" s="22">
        <f>'[2]FPC wSEB'!AB284</f>
        <v>16537</v>
      </c>
      <c r="AD89" s="15">
        <f>[1]RESID!$H187</f>
        <v>379.72</v>
      </c>
      <c r="AE89" s="15">
        <f>[1]RESID!$E187</f>
        <v>1104326</v>
      </c>
      <c r="AF89" s="15">
        <f>'[2]FPC wSEB'!E284</f>
        <v>663566</v>
      </c>
      <c r="AG89" s="15">
        <f>'[2]FPC wSEB'!F284</f>
        <v>335690</v>
      </c>
      <c r="AH89" s="15">
        <f>'[2]FPC wSEB'!G284</f>
        <v>112430</v>
      </c>
      <c r="AI89" s="15">
        <f>'[2]FPC wSEB'!H284</f>
        <v>223260</v>
      </c>
      <c r="AJ89" s="15">
        <f>'[2]FPC wSEB'!I284</f>
        <v>2273</v>
      </c>
      <c r="AK89" s="15">
        <f>'[2]FPC wSEB'!J284</f>
        <v>179554</v>
      </c>
      <c r="AM89" s="137">
        <f t="shared" si="6"/>
        <v>934.61116163773966</v>
      </c>
      <c r="AN89" s="15"/>
      <c r="AP89" s="232"/>
      <c r="AQ89" s="137"/>
      <c r="AR89" s="137"/>
      <c r="AS89" s="137"/>
      <c r="AT89" s="137"/>
      <c r="AW89" s="14">
        <f t="shared" si="4"/>
        <v>1053.7783959202595</v>
      </c>
      <c r="AX89" s="14">
        <f t="shared" si="5"/>
        <v>2273</v>
      </c>
      <c r="AY89" s="14">
        <f t="shared" si="7"/>
        <v>26944</v>
      </c>
      <c r="BD89" s="14"/>
      <c r="BE89" s="25"/>
      <c r="BM89" s="207"/>
      <c r="BN89" s="207"/>
      <c r="BO89" s="207"/>
      <c r="BQ89" s="207"/>
      <c r="BR89" s="207"/>
      <c r="BS89" s="207"/>
      <c r="BU89" s="208"/>
      <c r="BV89" s="208"/>
      <c r="BW89" s="208"/>
      <c r="BY89" s="208"/>
      <c r="BZ89" s="208"/>
      <c r="CA89" s="208"/>
    </row>
    <row r="90" spans="1:79">
      <c r="A90" s="2">
        <v>1998</v>
      </c>
      <c r="B90" s="2">
        <v>4</v>
      </c>
      <c r="C90" s="14"/>
      <c r="D90" s="14"/>
      <c r="E90" s="14"/>
      <c r="F90" s="14"/>
      <c r="G90" s="140"/>
      <c r="I90" s="14"/>
      <c r="J90" s="14"/>
      <c r="K90" s="15"/>
      <c r="L90" s="15"/>
      <c r="M90" s="14"/>
      <c r="U90" s="14"/>
      <c r="W90" s="14">
        <f>[1]RESID!$I188</f>
        <v>6815</v>
      </c>
      <c r="X90" s="73">
        <f t="shared" ref="X90:X153" si="8">Y90-W90</f>
        <v>1193449</v>
      </c>
      <c r="Y90" s="15">
        <f>'[2]FPC wSEB'!X285</f>
        <v>1200264</v>
      </c>
      <c r="Z90" s="15">
        <f>'[2]FPC wSEB'!Y285</f>
        <v>138143</v>
      </c>
      <c r="AA90" s="15">
        <f>'[2]FPC wSEB'!Z285</f>
        <v>2764</v>
      </c>
      <c r="AB90" s="42">
        <f>'[2]FPC wSEB'!AA285</f>
        <v>2157</v>
      </c>
      <c r="AC90" s="22">
        <f>'[2]FPC wSEB'!AB285</f>
        <v>16979</v>
      </c>
      <c r="AD90" s="15">
        <f>[1]RESID!$H188</f>
        <v>2996.7469999999998</v>
      </c>
      <c r="AE90" s="15">
        <f>[1]RESID!$E188</f>
        <v>1108942</v>
      </c>
      <c r="AF90" s="15">
        <f>'[2]FPC wSEB'!E285</f>
        <v>756050</v>
      </c>
      <c r="AG90" s="15">
        <f>'[2]FPC wSEB'!F285</f>
        <v>373889</v>
      </c>
      <c r="AH90" s="15">
        <f>'[2]FPC wSEB'!G285</f>
        <v>130713</v>
      </c>
      <c r="AI90" s="15">
        <f>'[2]FPC wSEB'!H285</f>
        <v>243176</v>
      </c>
      <c r="AJ90" s="15">
        <f>'[2]FPC wSEB'!I285</f>
        <v>2317</v>
      </c>
      <c r="AK90" s="15">
        <f>'[2]FPC wSEB'!J285</f>
        <v>186495</v>
      </c>
      <c r="AM90" s="137">
        <f t="shared" si="6"/>
        <v>926.41181190138161</v>
      </c>
      <c r="AN90" s="15"/>
      <c r="AP90" s="232"/>
      <c r="AQ90" s="137"/>
      <c r="AR90" s="137"/>
      <c r="AS90" s="137"/>
      <c r="AT90" s="137"/>
      <c r="AW90" s="14">
        <f t="shared" si="4"/>
        <v>1074.1770978210477</v>
      </c>
      <c r="AX90" s="14">
        <f t="shared" si="5"/>
        <v>2317</v>
      </c>
      <c r="AY90" s="14">
        <f t="shared" si="7"/>
        <v>27176</v>
      </c>
      <c r="BD90" s="14"/>
      <c r="BE90" s="25"/>
      <c r="BM90" s="207"/>
      <c r="BN90" s="207"/>
      <c r="BO90" s="207"/>
      <c r="BQ90" s="207"/>
      <c r="BR90" s="207"/>
      <c r="BS90" s="207"/>
      <c r="BU90" s="208"/>
      <c r="BV90" s="208"/>
      <c r="BW90" s="208"/>
      <c r="BY90" s="208"/>
      <c r="BZ90" s="208"/>
      <c r="CA90" s="208"/>
    </row>
    <row r="91" spans="1:79">
      <c r="A91" s="2">
        <v>1998</v>
      </c>
      <c r="B91" s="2">
        <v>5</v>
      </c>
      <c r="C91" s="14"/>
      <c r="D91" s="14"/>
      <c r="E91" s="14"/>
      <c r="F91" s="14"/>
      <c r="G91" s="140"/>
      <c r="I91" s="14"/>
      <c r="J91" s="14"/>
      <c r="K91" s="15"/>
      <c r="L91" s="15"/>
      <c r="M91" s="14"/>
      <c r="U91" s="14"/>
      <c r="W91" s="14">
        <f>[1]RESID!$I189</f>
        <v>13939</v>
      </c>
      <c r="X91" s="73">
        <f t="shared" si="8"/>
        <v>1147159</v>
      </c>
      <c r="Y91" s="15">
        <f>'[2]FPC wSEB'!X286</f>
        <v>1161098</v>
      </c>
      <c r="Z91" s="15">
        <f>'[2]FPC wSEB'!Y286</f>
        <v>135212</v>
      </c>
      <c r="AA91" s="15">
        <f>'[2]FPC wSEB'!Z286</f>
        <v>2675</v>
      </c>
      <c r="AB91" s="42">
        <f>'[2]FPC wSEB'!AA286</f>
        <v>2149</v>
      </c>
      <c r="AC91" s="22">
        <f>'[2]FPC wSEB'!AB286</f>
        <v>16651</v>
      </c>
      <c r="AD91" s="15">
        <f>[1]RESID!$H189</f>
        <v>3406.49</v>
      </c>
      <c r="AE91" s="15">
        <f>[1]RESID!$E189</f>
        <v>1107776</v>
      </c>
      <c r="AF91" s="15">
        <f>'[2]FPC wSEB'!E286</f>
        <v>807648</v>
      </c>
      <c r="AG91" s="15">
        <f>'[2]FPC wSEB'!F286</f>
        <v>368448</v>
      </c>
      <c r="AH91" s="15">
        <f>'[2]FPC wSEB'!G286</f>
        <v>128748</v>
      </c>
      <c r="AI91" s="15">
        <f>'[2]FPC wSEB'!H286</f>
        <v>239700</v>
      </c>
      <c r="AJ91" s="15">
        <f>'[2]FPC wSEB'!I286</f>
        <v>2246</v>
      </c>
      <c r="AK91" s="15">
        <f>'[2]FPC wSEB'!J286</f>
        <v>192902</v>
      </c>
      <c r="AM91" s="137">
        <f t="shared" si="6"/>
        <v>957.01008011382328</v>
      </c>
      <c r="AN91" s="15"/>
      <c r="AP91" s="232"/>
      <c r="AQ91" s="137"/>
      <c r="AR91" s="137"/>
      <c r="AS91" s="137"/>
      <c r="AT91" s="137"/>
      <c r="AW91" s="14">
        <f t="shared" si="4"/>
        <v>1045.1372731503025</v>
      </c>
      <c r="AX91" s="14">
        <f t="shared" si="5"/>
        <v>2246</v>
      </c>
      <c r="AY91" s="14">
        <f t="shared" si="7"/>
        <v>27160</v>
      </c>
      <c r="BD91" s="14"/>
      <c r="BE91" s="25"/>
      <c r="BM91" s="207"/>
      <c r="BN91" s="207"/>
      <c r="BO91" s="207"/>
      <c r="BQ91" s="207"/>
      <c r="BR91" s="207"/>
      <c r="BS91" s="207"/>
      <c r="BU91" s="208"/>
      <c r="BV91" s="208"/>
      <c r="BW91" s="208"/>
      <c r="BY91" s="208"/>
      <c r="BZ91" s="208"/>
      <c r="CA91" s="208"/>
    </row>
    <row r="92" spans="1:79">
      <c r="A92" s="2">
        <v>1998</v>
      </c>
      <c r="B92" s="2">
        <v>6</v>
      </c>
      <c r="C92" s="14"/>
      <c r="D92" s="14"/>
      <c r="E92" s="14"/>
      <c r="F92" s="14"/>
      <c r="G92" s="140"/>
      <c r="I92" s="14"/>
      <c r="J92" s="14"/>
      <c r="K92" s="15"/>
      <c r="L92" s="15"/>
      <c r="M92" s="14"/>
      <c r="U92" s="14"/>
      <c r="W92" s="14">
        <f>[1]RESID!$I190</f>
        <v>16693</v>
      </c>
      <c r="X92" s="73">
        <f t="shared" si="8"/>
        <v>1150893</v>
      </c>
      <c r="Y92" s="15">
        <f>'[2]FPC wSEB'!X287</f>
        <v>1167586</v>
      </c>
      <c r="Z92" s="15">
        <f>'[2]FPC wSEB'!Y287</f>
        <v>135329</v>
      </c>
      <c r="AA92" s="15">
        <f>'[2]FPC wSEB'!Z287</f>
        <v>2690</v>
      </c>
      <c r="AB92" s="42">
        <f>'[2]FPC wSEB'!AA287</f>
        <v>2138</v>
      </c>
      <c r="AC92" s="22">
        <f>'[2]FPC wSEB'!AB287</f>
        <v>16690</v>
      </c>
      <c r="AD92" s="15">
        <f>[1]RESID!$H190</f>
        <v>2808.2579999999998</v>
      </c>
      <c r="AE92" s="15">
        <f>[1]RESID!$E190</f>
        <v>1633796</v>
      </c>
      <c r="AF92" s="15">
        <f>'[2]FPC wSEB'!E287</f>
        <v>934001</v>
      </c>
      <c r="AG92" s="15">
        <f>'[2]FPC wSEB'!F287</f>
        <v>377900</v>
      </c>
      <c r="AH92" s="15">
        <f>'[2]FPC wSEB'!G287</f>
        <v>131950</v>
      </c>
      <c r="AI92" s="15">
        <f>'[2]FPC wSEB'!H287</f>
        <v>245950</v>
      </c>
      <c r="AJ92" s="15">
        <f>'[2]FPC wSEB'!I287</f>
        <v>2237</v>
      </c>
      <c r="AK92" s="15">
        <f>'[2]FPC wSEB'!J287</f>
        <v>221670</v>
      </c>
      <c r="AM92" s="137">
        <f t="shared" si="6"/>
        <v>1401.6991108149634</v>
      </c>
      <c r="AN92" s="15"/>
      <c r="AP92" s="232"/>
      <c r="AQ92" s="137"/>
      <c r="AR92" s="137"/>
      <c r="AS92" s="137"/>
      <c r="AT92" s="137"/>
      <c r="AW92" s="14">
        <f t="shared" si="4"/>
        <v>1046.3049579045837</v>
      </c>
      <c r="AX92" s="14">
        <f t="shared" si="5"/>
        <v>2237</v>
      </c>
      <c r="AY92" s="14">
        <f t="shared" si="7"/>
        <v>27158</v>
      </c>
      <c r="BD92" s="14"/>
      <c r="BE92" s="25"/>
      <c r="BM92" s="207"/>
      <c r="BN92" s="207"/>
      <c r="BO92" s="207"/>
      <c r="BQ92" s="207"/>
      <c r="BR92" s="207"/>
      <c r="BS92" s="207"/>
      <c r="BU92" s="208"/>
      <c r="BV92" s="208"/>
      <c r="BW92" s="208"/>
      <c r="BY92" s="208"/>
      <c r="BZ92" s="208"/>
      <c r="CA92" s="208"/>
    </row>
    <row r="93" spans="1:79">
      <c r="A93" s="2">
        <v>1998</v>
      </c>
      <c r="B93" s="2">
        <v>7</v>
      </c>
      <c r="C93" s="14"/>
      <c r="D93" s="14"/>
      <c r="E93" s="14"/>
      <c r="F93" s="14"/>
      <c r="G93" s="140"/>
      <c r="I93" s="14"/>
      <c r="J93" s="14"/>
      <c r="K93" s="15"/>
      <c r="L93" s="15"/>
      <c r="M93" s="14"/>
      <c r="U93" s="14"/>
      <c r="W93" s="14">
        <f>[1]RESID!$I191</f>
        <v>16839</v>
      </c>
      <c r="X93" s="73">
        <f t="shared" si="8"/>
        <v>1143603</v>
      </c>
      <c r="Y93" s="15">
        <f>'[2]FPC wSEB'!X288</f>
        <v>1160442</v>
      </c>
      <c r="Z93" s="15">
        <f>'[2]FPC wSEB'!Y288</f>
        <v>135175</v>
      </c>
      <c r="AA93" s="15">
        <f>'[2]FPC wSEB'!Z288</f>
        <v>2665</v>
      </c>
      <c r="AB93" s="42">
        <f>'[2]FPC wSEB'!AA288</f>
        <v>2125</v>
      </c>
      <c r="AC93" s="22">
        <f>'[2]FPC wSEB'!AB288</f>
        <v>16741</v>
      </c>
      <c r="AD93" s="15">
        <f>[1]RESID!$H191</f>
        <v>2502.2759999999998</v>
      </c>
      <c r="AE93" s="15">
        <f>[1]RESID!$E191</f>
        <v>1790557</v>
      </c>
      <c r="AF93" s="15">
        <f>'[2]FPC wSEB'!E288</f>
        <v>951850</v>
      </c>
      <c r="AG93" s="15">
        <f>'[2]FPC wSEB'!F288</f>
        <v>362865</v>
      </c>
      <c r="AH93" s="15">
        <f>'[2]FPC wSEB'!G288</f>
        <v>129929</v>
      </c>
      <c r="AI93" s="15">
        <f>'[2]FPC wSEB'!H288</f>
        <v>232936</v>
      </c>
      <c r="AJ93" s="15">
        <f>'[2]FPC wSEB'!I288</f>
        <v>2243</v>
      </c>
      <c r="AK93" s="15">
        <f>'[2]FPC wSEB'!J288</f>
        <v>216112</v>
      </c>
      <c r="AM93" s="137">
        <f t="shared" si="6"/>
        <v>1545.1519989796991</v>
      </c>
      <c r="AN93" s="15"/>
      <c r="AP93" s="232"/>
      <c r="AQ93" s="137"/>
      <c r="AR93" s="137"/>
      <c r="AS93" s="137"/>
      <c r="AT93" s="137"/>
      <c r="AW93" s="14">
        <f t="shared" si="4"/>
        <v>1055.5294117647059</v>
      </c>
      <c r="AX93" s="14">
        <f t="shared" si="5"/>
        <v>2243</v>
      </c>
      <c r="AY93" s="14">
        <f t="shared" si="7"/>
        <v>27159</v>
      </c>
      <c r="BD93" s="14"/>
      <c r="BE93" s="25"/>
      <c r="BM93" s="207"/>
      <c r="BN93" s="207"/>
      <c r="BO93" s="207"/>
      <c r="BQ93" s="207"/>
      <c r="BR93" s="207"/>
      <c r="BS93" s="207"/>
      <c r="BU93" s="208"/>
      <c r="BV93" s="208"/>
      <c r="BW93" s="208"/>
      <c r="BY93" s="208"/>
      <c r="BZ93" s="208"/>
      <c r="CA93" s="208"/>
    </row>
    <row r="94" spans="1:79">
      <c r="A94" s="2">
        <v>1998</v>
      </c>
      <c r="B94" s="2">
        <v>8</v>
      </c>
      <c r="C94" s="14"/>
      <c r="D94" s="14"/>
      <c r="E94" s="14"/>
      <c r="F94" s="14"/>
      <c r="G94" s="140"/>
      <c r="I94" s="14"/>
      <c r="J94" s="14"/>
      <c r="K94" s="15"/>
      <c r="L94" s="15"/>
      <c r="M94" s="14"/>
      <c r="U94" s="14"/>
      <c r="W94" s="14">
        <f>[1]RESID!$I192</f>
        <v>18179</v>
      </c>
      <c r="X94" s="73">
        <f t="shared" si="8"/>
        <v>1186700</v>
      </c>
      <c r="Y94" s="15">
        <f>'[2]FPC wSEB'!X289</f>
        <v>1204879</v>
      </c>
      <c r="Z94" s="15">
        <f>'[2]FPC wSEB'!Y289</f>
        <v>140391</v>
      </c>
      <c r="AA94" s="15">
        <f>'[2]FPC wSEB'!Z289</f>
        <v>2720</v>
      </c>
      <c r="AB94" s="42">
        <f>'[2]FPC wSEB'!AA289</f>
        <v>2101</v>
      </c>
      <c r="AC94" s="22">
        <f>'[2]FPC wSEB'!AB289</f>
        <v>17367</v>
      </c>
      <c r="AD94" s="15">
        <f>[1]RESID!$H192</f>
        <v>2403.3200000000002</v>
      </c>
      <c r="AE94" s="15">
        <f>[1]RESID!$E192</f>
        <v>1799769</v>
      </c>
      <c r="AF94" s="15">
        <f>'[2]FPC wSEB'!E289</f>
        <v>1006236</v>
      </c>
      <c r="AG94" s="15">
        <f>'[2]FPC wSEB'!F289</f>
        <v>388967</v>
      </c>
      <c r="AH94" s="15">
        <f>'[2]FPC wSEB'!G289</f>
        <v>138918</v>
      </c>
      <c r="AI94" s="15">
        <f>'[2]FPC wSEB'!H289</f>
        <v>250049</v>
      </c>
      <c r="AJ94" s="15">
        <f>'[2]FPC wSEB'!I289</f>
        <v>2203</v>
      </c>
      <c r="AK94" s="15">
        <f>'[2]FPC wSEB'!J289</f>
        <v>229199</v>
      </c>
      <c r="AM94" s="137">
        <f t="shared" si="6"/>
        <v>1495.7288823193035</v>
      </c>
      <c r="AN94" s="15"/>
      <c r="AP94" s="232"/>
      <c r="AQ94" s="137"/>
      <c r="AR94" s="137"/>
      <c r="AS94" s="137"/>
      <c r="AT94" s="137"/>
      <c r="AW94" s="14">
        <f t="shared" si="4"/>
        <v>1048.548310328415</v>
      </c>
      <c r="AX94" s="14">
        <f t="shared" si="5"/>
        <v>2203</v>
      </c>
      <c r="AY94" s="14">
        <f t="shared" si="7"/>
        <v>27093</v>
      </c>
      <c r="BD94" s="14"/>
      <c r="BE94" s="25"/>
      <c r="BM94" s="207"/>
      <c r="BN94" s="207"/>
      <c r="BO94" s="207"/>
      <c r="BQ94" s="207"/>
      <c r="BR94" s="207"/>
      <c r="BS94" s="207"/>
      <c r="BU94" s="208"/>
      <c r="BV94" s="208"/>
      <c r="BW94" s="208"/>
      <c r="BY94" s="208"/>
      <c r="BZ94" s="208"/>
      <c r="CA94" s="208"/>
    </row>
    <row r="95" spans="1:79">
      <c r="A95" s="2">
        <v>1998</v>
      </c>
      <c r="B95" s="2">
        <v>9</v>
      </c>
      <c r="C95" s="14"/>
      <c r="D95" s="14"/>
      <c r="E95" s="14"/>
      <c r="F95" s="14"/>
      <c r="G95" s="140"/>
      <c r="I95" s="14"/>
      <c r="J95" s="14"/>
      <c r="K95" s="15"/>
      <c r="L95" s="15"/>
      <c r="M95" s="14"/>
      <c r="U95" s="14"/>
      <c r="W95" s="14">
        <f>[1]RESID!$I193</f>
        <v>16474</v>
      </c>
      <c r="X95" s="73">
        <f t="shared" si="8"/>
        <v>1119791</v>
      </c>
      <c r="Y95" s="15">
        <f>'[2]FPC wSEB'!X290</f>
        <v>1136265</v>
      </c>
      <c r="Z95" s="15">
        <f>'[2]FPC wSEB'!Y290</f>
        <v>131660</v>
      </c>
      <c r="AA95" s="15">
        <f>'[2]FPC wSEB'!Z290</f>
        <v>2631</v>
      </c>
      <c r="AB95" s="42">
        <f>'[2]FPC wSEB'!AA290</f>
        <v>2093</v>
      </c>
      <c r="AC95" s="22">
        <f>'[2]FPC wSEB'!AB290</f>
        <v>16515</v>
      </c>
      <c r="AD95" s="15">
        <f>[1]RESID!$H193</f>
        <v>2274.5749999999998</v>
      </c>
      <c r="AE95" s="15">
        <f>[1]RESID!$E193</f>
        <v>1662563</v>
      </c>
      <c r="AF95" s="15">
        <f>'[2]FPC wSEB'!E290</f>
        <v>922826</v>
      </c>
      <c r="AG95" s="15">
        <f>'[2]FPC wSEB'!F290</f>
        <v>377480</v>
      </c>
      <c r="AH95" s="15">
        <f>'[2]FPC wSEB'!G290</f>
        <v>129702</v>
      </c>
      <c r="AI95" s="15">
        <f>'[2]FPC wSEB'!H290</f>
        <v>247778</v>
      </c>
      <c r="AJ95" s="15">
        <f>'[2]FPC wSEB'!I290</f>
        <v>2202</v>
      </c>
      <c r="AK95" s="15">
        <f>'[2]FPC wSEB'!J290</f>
        <v>230649</v>
      </c>
      <c r="AM95" s="137">
        <f t="shared" si="6"/>
        <v>1465.1842439923785</v>
      </c>
      <c r="AN95" s="15"/>
      <c r="AP95" s="232"/>
      <c r="AQ95" s="137"/>
      <c r="AR95" s="137"/>
      <c r="AS95" s="137"/>
      <c r="AT95" s="137"/>
      <c r="AW95" s="14">
        <f t="shared" si="4"/>
        <v>1052.0783564261824</v>
      </c>
      <c r="AX95" s="14">
        <f t="shared" si="5"/>
        <v>2202</v>
      </c>
      <c r="AY95" s="14">
        <f t="shared" si="7"/>
        <v>27035</v>
      </c>
      <c r="BD95" s="14"/>
      <c r="BE95" s="25"/>
      <c r="BM95" s="207"/>
      <c r="BN95" s="207"/>
      <c r="BO95" s="207"/>
      <c r="BQ95" s="207"/>
      <c r="BR95" s="207"/>
      <c r="BS95" s="207"/>
      <c r="BU95" s="208"/>
      <c r="BV95" s="208"/>
      <c r="BW95" s="208"/>
      <c r="BY95" s="208"/>
      <c r="BZ95" s="208"/>
      <c r="CA95" s="208"/>
    </row>
    <row r="96" spans="1:79">
      <c r="A96" s="2">
        <v>1998</v>
      </c>
      <c r="B96" s="2">
        <v>10</v>
      </c>
      <c r="C96" s="14"/>
      <c r="D96" s="14"/>
      <c r="E96" s="14"/>
      <c r="F96" s="14"/>
      <c r="G96" s="140"/>
      <c r="I96" s="14"/>
      <c r="J96" s="14"/>
      <c r="K96" s="15"/>
      <c r="L96" s="15"/>
      <c r="M96" s="14"/>
      <c r="U96" s="14"/>
      <c r="W96" s="14">
        <f>[1]RESID!$I194</f>
        <v>18042</v>
      </c>
      <c r="X96" s="73">
        <f t="shared" si="8"/>
        <v>1195213</v>
      </c>
      <c r="Y96" s="15">
        <f>'[2]FPC wSEB'!X291</f>
        <v>1213255</v>
      </c>
      <c r="Z96" s="15">
        <f>'[2]FPC wSEB'!Y291</f>
        <v>141369</v>
      </c>
      <c r="AA96" s="15">
        <f>'[2]FPC wSEB'!Z291</f>
        <v>2756</v>
      </c>
      <c r="AB96" s="42">
        <f>'[2]FPC wSEB'!AA291</f>
        <v>2090</v>
      </c>
      <c r="AC96" s="22">
        <f>'[2]FPC wSEB'!AB291</f>
        <v>17618</v>
      </c>
      <c r="AD96" s="15">
        <f>[1]RESID!$H194</f>
        <v>3304.261</v>
      </c>
      <c r="AE96" s="15">
        <f>[1]RESID!$E194</f>
        <v>1562191</v>
      </c>
      <c r="AF96" s="15">
        <f>'[2]FPC wSEB'!E291</f>
        <v>936864</v>
      </c>
      <c r="AG96" s="15">
        <f>'[2]FPC wSEB'!F291</f>
        <v>356167</v>
      </c>
      <c r="AH96" s="15">
        <f>'[2]FPC wSEB'!G291</f>
        <v>134039</v>
      </c>
      <c r="AI96" s="15">
        <f>'[2]FPC wSEB'!H291</f>
        <v>222128</v>
      </c>
      <c r="AJ96" s="15">
        <f>'[2]FPC wSEB'!I291</f>
        <v>2205</v>
      </c>
      <c r="AK96" s="15">
        <f>'[2]FPC wSEB'!J291</f>
        <v>236973</v>
      </c>
      <c r="AM96" s="137">
        <f t="shared" si="6"/>
        <v>1290.3266510337892</v>
      </c>
      <c r="AN96" s="15"/>
      <c r="AP96" s="232"/>
      <c r="AQ96" s="137"/>
      <c r="AR96" s="137"/>
      <c r="AS96" s="137"/>
      <c r="AT96" s="137"/>
      <c r="AW96" s="14">
        <f t="shared" si="4"/>
        <v>1055.0239234449762</v>
      </c>
      <c r="AX96" s="14">
        <f t="shared" si="5"/>
        <v>2205</v>
      </c>
      <c r="AY96" s="14">
        <f t="shared" si="7"/>
        <v>26961</v>
      </c>
      <c r="BD96" s="14"/>
      <c r="BE96" s="25"/>
      <c r="BM96" s="207"/>
      <c r="BN96" s="207"/>
      <c r="BO96" s="207"/>
      <c r="BQ96" s="207"/>
      <c r="BR96" s="207"/>
      <c r="BS96" s="207"/>
      <c r="BU96" s="208"/>
      <c r="BV96" s="208"/>
      <c r="BW96" s="208"/>
      <c r="BY96" s="208"/>
      <c r="BZ96" s="208"/>
      <c r="CA96" s="208"/>
    </row>
    <row r="97" spans="1:79">
      <c r="A97" s="2">
        <v>1998</v>
      </c>
      <c r="B97" s="2">
        <v>11</v>
      </c>
      <c r="C97" s="14"/>
      <c r="D97" s="14"/>
      <c r="E97" s="14"/>
      <c r="F97" s="14"/>
      <c r="G97" s="140"/>
      <c r="I97" s="14"/>
      <c r="J97" s="14"/>
      <c r="K97" s="15"/>
      <c r="L97" s="15"/>
      <c r="M97" s="14"/>
      <c r="U97" s="14"/>
      <c r="W97" s="14">
        <f>[1]RESID!$I195</f>
        <v>17562</v>
      </c>
      <c r="X97" s="73">
        <f t="shared" si="8"/>
        <v>1180367</v>
      </c>
      <c r="Y97" s="15">
        <f>'[2]FPC wSEB'!X292</f>
        <v>1197929</v>
      </c>
      <c r="Z97" s="15">
        <f>'[2]FPC wSEB'!Y292</f>
        <v>139300</v>
      </c>
      <c r="AA97" s="15">
        <f>'[2]FPC wSEB'!Z292</f>
        <v>2682</v>
      </c>
      <c r="AB97" s="42">
        <f>'[2]FPC wSEB'!AA292</f>
        <v>2095</v>
      </c>
      <c r="AC97" s="22">
        <f>'[2]FPC wSEB'!AB292</f>
        <v>17227</v>
      </c>
      <c r="AD97" s="15">
        <f>[1]RESID!$H195</f>
        <v>4694.491</v>
      </c>
      <c r="AE97" s="15">
        <f>[1]RESID!$E195</f>
        <v>1151644</v>
      </c>
      <c r="AF97" s="15">
        <f>'[2]FPC wSEB'!E292</f>
        <v>835753</v>
      </c>
      <c r="AG97" s="15">
        <f>'[2]FPC wSEB'!F292</f>
        <v>386828</v>
      </c>
      <c r="AH97" s="15">
        <f>'[2]FPC wSEB'!G292</f>
        <v>132082</v>
      </c>
      <c r="AI97" s="15">
        <f>'[2]FPC wSEB'!H292</f>
        <v>254746</v>
      </c>
      <c r="AJ97" s="15">
        <f>'[2]FPC wSEB'!I292</f>
        <v>2219</v>
      </c>
      <c r="AK97" s="15">
        <f>'[2]FPC wSEB'!J292</f>
        <v>212817</v>
      </c>
      <c r="AM97" s="137">
        <f t="shared" si="6"/>
        <v>965.2813238514135</v>
      </c>
      <c r="AN97" s="15"/>
      <c r="AP97" s="232"/>
      <c r="AQ97" s="137"/>
      <c r="AR97" s="137"/>
      <c r="AS97" s="137"/>
      <c r="AT97" s="137"/>
      <c r="AW97" s="14">
        <f t="shared" si="4"/>
        <v>1059.1885441527447</v>
      </c>
      <c r="AX97" s="14">
        <f t="shared" si="5"/>
        <v>2219</v>
      </c>
      <c r="AY97" s="14">
        <f t="shared" si="7"/>
        <v>26933</v>
      </c>
      <c r="BD97" s="14"/>
      <c r="BE97" s="25"/>
      <c r="BM97" s="207"/>
      <c r="BN97" s="207"/>
      <c r="BO97" s="207"/>
      <c r="BQ97" s="207"/>
      <c r="BR97" s="207"/>
      <c r="BS97" s="207"/>
      <c r="BU97" s="208"/>
      <c r="BV97" s="208"/>
      <c r="BW97" s="208"/>
      <c r="BY97" s="208"/>
      <c r="BZ97" s="208"/>
      <c r="CA97" s="208"/>
    </row>
    <row r="98" spans="1:79">
      <c r="A98" s="2">
        <v>1998</v>
      </c>
      <c r="B98" s="2">
        <v>12</v>
      </c>
      <c r="C98" s="14"/>
      <c r="D98" s="14"/>
      <c r="E98" s="14"/>
      <c r="F98" s="14"/>
      <c r="G98" s="140"/>
      <c r="I98" s="14"/>
      <c r="J98" s="14"/>
      <c r="K98" s="15"/>
      <c r="L98" s="15"/>
      <c r="M98" s="14"/>
      <c r="U98" s="14"/>
      <c r="W98" s="14">
        <f>[1]RESID!$I196</f>
        <v>17673</v>
      </c>
      <c r="X98" s="73">
        <f t="shared" si="8"/>
        <v>1173126</v>
      </c>
      <c r="Y98" s="15">
        <f>'[2]FPC wSEB'!X293</f>
        <v>1190799</v>
      </c>
      <c r="Z98" s="15">
        <f>'[2]FPC wSEB'!Y293</f>
        <v>136423</v>
      </c>
      <c r="AA98" s="15">
        <f>'[2]FPC wSEB'!Z293</f>
        <v>2684</v>
      </c>
      <c r="AB98" s="42">
        <f>'[2]FPC wSEB'!AA293</f>
        <v>2084</v>
      </c>
      <c r="AC98" s="22">
        <f>'[2]FPC wSEB'!AB293</f>
        <v>16970</v>
      </c>
      <c r="AD98" s="15">
        <f>[1]RESID!$H196</f>
        <v>7213.817</v>
      </c>
      <c r="AE98" s="15">
        <f>[1]RESID!$E196</f>
        <v>1121642</v>
      </c>
      <c r="AF98" s="15">
        <f>'[2]FPC wSEB'!E293</f>
        <v>817244</v>
      </c>
      <c r="AG98" s="15">
        <f>'[2]FPC wSEB'!F293</f>
        <v>399974</v>
      </c>
      <c r="AH98" s="15">
        <f>'[2]FPC wSEB'!G293</f>
        <v>164234</v>
      </c>
      <c r="AI98" s="15">
        <f>'[2]FPC wSEB'!H293</f>
        <v>235740</v>
      </c>
      <c r="AJ98" s="15">
        <f>'[2]FPC wSEB'!I293</f>
        <v>2219</v>
      </c>
      <c r="AK98" s="15">
        <f>'[2]FPC wSEB'!J293</f>
        <v>208719</v>
      </c>
      <c r="AM98" s="137">
        <f t="shared" si="6"/>
        <v>947.98183152656338</v>
      </c>
      <c r="AN98" s="15"/>
      <c r="AP98" s="232"/>
      <c r="AQ98" s="137"/>
      <c r="AR98" s="137"/>
      <c r="AS98" s="137"/>
      <c r="AT98" s="137"/>
      <c r="AW98" s="14">
        <f t="shared" si="4"/>
        <v>1064.7792706333973</v>
      </c>
      <c r="AX98" s="14">
        <f t="shared" si="5"/>
        <v>2219</v>
      </c>
      <c r="AY98" s="14">
        <f t="shared" si="7"/>
        <v>26875</v>
      </c>
      <c r="BD98" s="14"/>
      <c r="BE98" s="25"/>
      <c r="BM98" s="207"/>
      <c r="BN98" s="207"/>
      <c r="BO98" s="207"/>
      <c r="BQ98" s="207"/>
      <c r="BR98" s="207"/>
      <c r="BS98" s="207"/>
      <c r="BU98" s="208"/>
      <c r="BV98" s="208"/>
      <c r="BW98" s="208"/>
      <c r="BY98" s="208"/>
      <c r="BZ98" s="208"/>
      <c r="CA98" s="208"/>
    </row>
    <row r="99" spans="1:79">
      <c r="A99" s="2">
        <v>1999</v>
      </c>
      <c r="B99" s="2">
        <v>1</v>
      </c>
      <c r="C99" s="14"/>
      <c r="D99" s="14"/>
      <c r="E99" s="14"/>
      <c r="F99" s="14"/>
      <c r="G99" s="140"/>
      <c r="I99" s="14"/>
      <c r="J99" s="14"/>
      <c r="K99" s="15"/>
      <c r="L99" s="15"/>
      <c r="M99" s="14"/>
      <c r="U99" s="14"/>
      <c r="W99" s="14">
        <f>[1]RESID!$I197</f>
        <v>16735</v>
      </c>
      <c r="X99" s="73">
        <f t="shared" si="8"/>
        <v>1188748</v>
      </c>
      <c r="Y99" s="15">
        <f>'[2]FPC wSEB'!X294</f>
        <v>1205483</v>
      </c>
      <c r="Z99" s="15">
        <f>'[2]FPC wSEB'!Y294</f>
        <v>137875</v>
      </c>
      <c r="AA99" s="15">
        <f>'[2]FPC wSEB'!Z294</f>
        <v>2648</v>
      </c>
      <c r="AB99" s="42">
        <f>'[2]FPC wSEB'!AA294</f>
        <v>2072</v>
      </c>
      <c r="AC99" s="22">
        <f>'[2]FPC wSEB'!AB294</f>
        <v>17226</v>
      </c>
      <c r="AD99" s="15">
        <f>[1]RESID!$H197</f>
        <v>9023.4009999999998</v>
      </c>
      <c r="AE99" s="15">
        <f>[1]RESID!$E197</f>
        <v>1293087</v>
      </c>
      <c r="AF99" s="15">
        <f>'[2]FPC wSEB'!E294</f>
        <v>760977</v>
      </c>
      <c r="AG99" s="15">
        <f>'[2]FPC wSEB'!F294</f>
        <v>343241</v>
      </c>
      <c r="AH99" s="15">
        <f>'[2]FPC wSEB'!G294</f>
        <v>113216</v>
      </c>
      <c r="AI99" s="15">
        <f>'[2]FPC wSEB'!H294</f>
        <v>230025</v>
      </c>
      <c r="AJ99" s="15">
        <f>'[2]FPC wSEB'!I294</f>
        <v>2220</v>
      </c>
      <c r="AK99" s="15">
        <f>'[2]FPC wSEB'!J294</f>
        <v>188039</v>
      </c>
      <c r="AM99" s="137">
        <f t="shared" si="6"/>
        <v>1080.1565853686864</v>
      </c>
      <c r="AN99" s="15"/>
      <c r="AP99" s="232"/>
      <c r="AQ99" s="137"/>
      <c r="AR99" s="137"/>
      <c r="AS99" s="137"/>
      <c r="AT99" s="137"/>
      <c r="AW99" s="14">
        <f t="shared" si="4"/>
        <v>1071.4285714285713</v>
      </c>
      <c r="AX99" s="14">
        <f t="shared" si="5"/>
        <v>2220</v>
      </c>
      <c r="AY99" s="14">
        <f t="shared" si="7"/>
        <v>26922</v>
      </c>
      <c r="BD99" s="14"/>
      <c r="BE99" s="25"/>
      <c r="BM99" s="207"/>
      <c r="BN99" s="207"/>
      <c r="BO99" s="207"/>
      <c r="BQ99" s="207"/>
      <c r="BR99" s="207"/>
      <c r="BS99" s="207"/>
      <c r="BU99" s="208"/>
      <c r="BV99" s="208"/>
      <c r="BW99" s="208"/>
      <c r="BY99" s="208"/>
      <c r="BZ99" s="208"/>
      <c r="CA99" s="208"/>
    </row>
    <row r="100" spans="1:79">
      <c r="A100" s="2">
        <v>1999</v>
      </c>
      <c r="B100" s="2">
        <v>2</v>
      </c>
      <c r="C100" s="14"/>
      <c r="D100" s="14"/>
      <c r="E100" s="14"/>
      <c r="F100" s="14"/>
      <c r="G100" s="140"/>
      <c r="I100" s="14"/>
      <c r="J100" s="14"/>
      <c r="K100" s="15"/>
      <c r="L100" s="15"/>
      <c r="M100" s="14"/>
      <c r="U100" s="14"/>
      <c r="W100" s="14">
        <f>[1]RESID!$I198</f>
        <v>16945</v>
      </c>
      <c r="X100" s="73">
        <f t="shared" si="8"/>
        <v>1196826</v>
      </c>
      <c r="Y100" s="15">
        <f>'[2]FPC wSEB'!X295</f>
        <v>1213771</v>
      </c>
      <c r="Z100" s="15">
        <f>'[2]FPC wSEB'!Y295</f>
        <v>138803</v>
      </c>
      <c r="AA100" s="15">
        <f>'[2]FPC wSEB'!Z295</f>
        <v>2655</v>
      </c>
      <c r="AB100" s="42">
        <f>'[2]FPC wSEB'!AA295</f>
        <v>2077</v>
      </c>
      <c r="AC100" s="22">
        <f>'[2]FPC wSEB'!AB295</f>
        <v>17274</v>
      </c>
      <c r="AD100" s="15">
        <f>[1]RESID!$H198</f>
        <v>7907.7520000000004</v>
      </c>
      <c r="AE100" s="15">
        <f>[1]RESID!$E198</f>
        <v>1021096</v>
      </c>
      <c r="AF100" s="15">
        <f>'[2]FPC wSEB'!E295</f>
        <v>714768</v>
      </c>
      <c r="AG100" s="15">
        <f>'[2]FPC wSEB'!F295</f>
        <v>343776</v>
      </c>
      <c r="AH100" s="15">
        <f>'[2]FPC wSEB'!G295</f>
        <v>119310</v>
      </c>
      <c r="AI100" s="15">
        <f>'[2]FPC wSEB'!H295</f>
        <v>224466</v>
      </c>
      <c r="AJ100" s="15">
        <f>'[2]FPC wSEB'!I295</f>
        <v>2222</v>
      </c>
      <c r="AK100" s="15">
        <f>'[2]FPC wSEB'!J295</f>
        <v>179994</v>
      </c>
      <c r="AM100" s="137">
        <f t="shared" si="6"/>
        <v>847.77421111560579</v>
      </c>
      <c r="AN100" s="15"/>
      <c r="AP100" s="232"/>
      <c r="AQ100" s="137"/>
      <c r="AR100" s="137"/>
      <c r="AS100" s="137"/>
      <c r="AT100" s="137"/>
      <c r="AW100" s="14">
        <f t="shared" si="4"/>
        <v>1069.8122291766972</v>
      </c>
      <c r="AX100" s="14">
        <f t="shared" si="5"/>
        <v>2222</v>
      </c>
      <c r="AY100" s="14">
        <f t="shared" si="7"/>
        <v>26806</v>
      </c>
      <c r="BD100" s="14"/>
      <c r="BE100" s="25"/>
      <c r="BM100" s="207"/>
      <c r="BN100" s="207"/>
      <c r="BO100" s="207"/>
      <c r="BQ100" s="207"/>
      <c r="BR100" s="207"/>
      <c r="BS100" s="207"/>
      <c r="BU100" s="208"/>
      <c r="BV100" s="208"/>
      <c r="BW100" s="208"/>
      <c r="BY100" s="208"/>
      <c r="BZ100" s="208"/>
      <c r="CA100" s="208"/>
    </row>
    <row r="101" spans="1:79">
      <c r="A101" s="2">
        <v>1999</v>
      </c>
      <c r="B101" s="2">
        <v>3</v>
      </c>
      <c r="C101" s="14"/>
      <c r="D101" s="14"/>
      <c r="E101" s="14"/>
      <c r="F101" s="14"/>
      <c r="G101" s="140"/>
      <c r="I101" s="14"/>
      <c r="J101" s="14"/>
      <c r="K101" s="15"/>
      <c r="L101" s="15"/>
      <c r="M101" s="14"/>
      <c r="U101" s="14"/>
      <c r="W101" s="14">
        <f>[1]RESID!$I199</f>
        <v>17868</v>
      </c>
      <c r="X101" s="73">
        <f t="shared" si="8"/>
        <v>1186016</v>
      </c>
      <c r="Y101" s="15">
        <f>'[2]FPC wSEB'!X296</f>
        <v>1203884</v>
      </c>
      <c r="Z101" s="15">
        <f>'[2]FPC wSEB'!Y296</f>
        <v>137779</v>
      </c>
      <c r="AA101" s="15">
        <f>'[2]FPC wSEB'!Z296</f>
        <v>2630</v>
      </c>
      <c r="AB101" s="42">
        <f>'[2]FPC wSEB'!AA296</f>
        <v>2079</v>
      </c>
      <c r="AC101" s="22">
        <f>'[2]FPC wSEB'!AB296</f>
        <v>17172</v>
      </c>
      <c r="AD101" s="15">
        <f>[1]RESID!$H199</f>
        <v>9383.1990000000005</v>
      </c>
      <c r="AE101" s="15">
        <f>[1]RESID!$E199</f>
        <v>1078343</v>
      </c>
      <c r="AF101" s="15">
        <f>'[2]FPC wSEB'!E296</f>
        <v>702486</v>
      </c>
      <c r="AG101" s="15">
        <f>'[2]FPC wSEB'!F296</f>
        <v>340565</v>
      </c>
      <c r="AH101" s="15">
        <f>'[2]FPC wSEB'!G296</f>
        <v>117301</v>
      </c>
      <c r="AI101" s="15">
        <f>'[2]FPC wSEB'!H296</f>
        <v>223264</v>
      </c>
      <c r="AJ101" s="15">
        <f>'[2]FPC wSEB'!I296</f>
        <v>2231</v>
      </c>
      <c r="AK101" s="15">
        <f>'[2]FPC wSEB'!J296</f>
        <v>185067</v>
      </c>
      <c r="AM101" s="137">
        <f t="shared" si="6"/>
        <v>903.51412511504441</v>
      </c>
      <c r="AN101" s="15"/>
      <c r="AP101" s="232"/>
      <c r="AQ101" s="137"/>
      <c r="AR101" s="137"/>
      <c r="AS101" s="137"/>
      <c r="AT101" s="137"/>
      <c r="AW101" s="14">
        <f t="shared" si="4"/>
        <v>1073.1120731120732</v>
      </c>
      <c r="AX101" s="14">
        <f t="shared" si="5"/>
        <v>2231</v>
      </c>
      <c r="AY101" s="14">
        <f t="shared" si="7"/>
        <v>26764</v>
      </c>
      <c r="BD101" s="14"/>
      <c r="BE101" s="25"/>
      <c r="BM101" s="207"/>
      <c r="BN101" s="207"/>
      <c r="BO101" s="207"/>
      <c r="BQ101" s="207"/>
      <c r="BR101" s="207"/>
      <c r="BS101" s="207"/>
      <c r="BU101" s="208"/>
      <c r="BV101" s="208"/>
      <c r="BW101" s="208"/>
      <c r="BY101" s="208"/>
      <c r="BZ101" s="208"/>
      <c r="CA101" s="208"/>
    </row>
    <row r="102" spans="1:79">
      <c r="A102" s="2">
        <v>1999</v>
      </c>
      <c r="B102" s="2">
        <v>4</v>
      </c>
      <c r="C102" s="14"/>
      <c r="D102" s="14"/>
      <c r="E102" s="14"/>
      <c r="F102" s="14"/>
      <c r="G102" s="140"/>
      <c r="I102" s="14"/>
      <c r="J102" s="14"/>
      <c r="K102" s="15"/>
      <c r="L102" s="15"/>
      <c r="M102" s="14"/>
      <c r="U102" s="14"/>
      <c r="W102" s="14">
        <f>[1]RESID!$I200</f>
        <v>21667</v>
      </c>
      <c r="X102" s="73">
        <f t="shared" si="8"/>
        <v>1184485</v>
      </c>
      <c r="Y102" s="15">
        <f>'[2]FPC wSEB'!X297</f>
        <v>1206152</v>
      </c>
      <c r="Z102" s="15">
        <f>'[2]FPC wSEB'!Y297</f>
        <v>139904</v>
      </c>
      <c r="AA102" s="15">
        <f>'[2]FPC wSEB'!Z297</f>
        <v>2638</v>
      </c>
      <c r="AB102" s="42">
        <f>'[2]FPC wSEB'!AA297</f>
        <v>2074</v>
      </c>
      <c r="AC102" s="22">
        <f>'[2]FPC wSEB'!AB297</f>
        <v>17312</v>
      </c>
      <c r="AD102" s="15">
        <f>[1]RESID!$H200</f>
        <v>9849.0920000000006</v>
      </c>
      <c r="AE102" s="15">
        <f>[1]RESID!$E200</f>
        <v>1100464</v>
      </c>
      <c r="AF102" s="15">
        <f>'[2]FPC wSEB'!E297</f>
        <v>808775</v>
      </c>
      <c r="AG102" s="15">
        <f>'[2]FPC wSEB'!F297</f>
        <v>378037</v>
      </c>
      <c r="AH102" s="15">
        <f>'[2]FPC wSEB'!G297</f>
        <v>133909</v>
      </c>
      <c r="AI102" s="15">
        <f>'[2]FPC wSEB'!H297</f>
        <v>244128</v>
      </c>
      <c r="AJ102" s="15">
        <f>'[2]FPC wSEB'!I297</f>
        <v>2202</v>
      </c>
      <c r="AK102" s="15">
        <f>'[2]FPC wSEB'!J297</f>
        <v>192369</v>
      </c>
      <c r="AL102" s="43"/>
      <c r="AM102" s="137">
        <f t="shared" si="6"/>
        <v>920.54160006367351</v>
      </c>
      <c r="AN102" s="15"/>
      <c r="AP102" s="232"/>
      <c r="AQ102" s="137"/>
      <c r="AR102" s="137"/>
      <c r="AS102" s="137"/>
      <c r="AT102" s="137"/>
      <c r="AW102" s="14">
        <f t="shared" si="4"/>
        <v>1061.7164898746382</v>
      </c>
      <c r="AX102" s="14">
        <f t="shared" si="5"/>
        <v>2202</v>
      </c>
      <c r="AY102" s="14">
        <f t="shared" si="7"/>
        <v>26649</v>
      </c>
      <c r="BD102" s="14"/>
      <c r="BE102" s="25"/>
      <c r="BM102" s="207"/>
      <c r="BN102" s="207"/>
      <c r="BO102" s="207"/>
      <c r="BQ102" s="207"/>
      <c r="BR102" s="207"/>
      <c r="BS102" s="207"/>
      <c r="BU102" s="208"/>
      <c r="BV102" s="208"/>
      <c r="BW102" s="208"/>
      <c r="BY102" s="208"/>
      <c r="BZ102" s="208"/>
      <c r="CA102" s="208"/>
    </row>
    <row r="103" spans="1:79">
      <c r="A103" s="2">
        <v>1999</v>
      </c>
      <c r="B103" s="2">
        <v>5</v>
      </c>
      <c r="C103" s="14"/>
      <c r="D103" s="14"/>
      <c r="E103" s="14"/>
      <c r="F103" s="14"/>
      <c r="G103" s="140"/>
      <c r="I103" s="14"/>
      <c r="J103" s="14"/>
      <c r="K103" s="15"/>
      <c r="L103" s="15"/>
      <c r="M103" s="14"/>
      <c r="U103" s="14"/>
      <c r="W103" s="14">
        <f>[1]RESID!$I201</f>
        <v>26596</v>
      </c>
      <c r="X103" s="73">
        <f t="shared" si="8"/>
        <v>1197853</v>
      </c>
      <c r="Y103" s="15">
        <f>'[2]FPC wSEB'!X298</f>
        <v>1224449</v>
      </c>
      <c r="Z103" s="15">
        <f>'[2]FPC wSEB'!Y298</f>
        <v>143127</v>
      </c>
      <c r="AA103" s="15">
        <f>'[2]FPC wSEB'!Z298</f>
        <v>2681</v>
      </c>
      <c r="AB103" s="42">
        <f>'[2]FPC wSEB'!AA298</f>
        <v>2077</v>
      </c>
      <c r="AC103" s="22">
        <f>'[2]FPC wSEB'!AB298</f>
        <v>17805</v>
      </c>
      <c r="AD103" s="15">
        <f>[1]RESID!$H201</f>
        <v>7744.2219999999998</v>
      </c>
      <c r="AE103" s="15">
        <f>[1]RESID!$E201</f>
        <v>1215179</v>
      </c>
      <c r="AF103" s="15">
        <f>'[2]FPC wSEB'!E298</f>
        <v>842200</v>
      </c>
      <c r="AG103" s="15">
        <f>'[2]FPC wSEB'!F298</f>
        <v>353916</v>
      </c>
      <c r="AH103" s="15">
        <f>'[2]FPC wSEB'!G298</f>
        <v>118115</v>
      </c>
      <c r="AI103" s="15">
        <f>'[2]FPC wSEB'!H298</f>
        <v>235801</v>
      </c>
      <c r="AJ103" s="15">
        <f>'[2]FPC wSEB'!I298</f>
        <v>2215</v>
      </c>
      <c r="AK103" s="15">
        <f>'[2]FPC wSEB'!J298</f>
        <v>209627</v>
      </c>
      <c r="AL103" s="43"/>
      <c r="AM103" s="137">
        <f t="shared" si="6"/>
        <v>998.75390645098332</v>
      </c>
      <c r="AN103" s="15"/>
      <c r="AP103" s="232"/>
      <c r="AQ103" s="137"/>
      <c r="AR103" s="137"/>
      <c r="AS103" s="137"/>
      <c r="AT103" s="137"/>
      <c r="AW103" s="14">
        <f t="shared" si="4"/>
        <v>1066.4419836302359</v>
      </c>
      <c r="AX103" s="14">
        <f t="shared" si="5"/>
        <v>2215</v>
      </c>
      <c r="AY103" s="14">
        <f t="shared" si="7"/>
        <v>26618</v>
      </c>
      <c r="BD103" s="14"/>
      <c r="BE103" s="25"/>
      <c r="BM103" s="207"/>
      <c r="BN103" s="207"/>
      <c r="BO103" s="207"/>
      <c r="BQ103" s="207"/>
      <c r="BR103" s="207"/>
      <c r="BS103" s="207"/>
      <c r="BU103" s="208"/>
      <c r="BV103" s="208"/>
      <c r="BW103" s="208"/>
      <c r="BY103" s="208"/>
      <c r="BZ103" s="208"/>
      <c r="CA103" s="208"/>
    </row>
    <row r="104" spans="1:79">
      <c r="A104" s="2">
        <v>1999</v>
      </c>
      <c r="B104" s="2">
        <v>6</v>
      </c>
      <c r="C104" s="14"/>
      <c r="D104" s="14"/>
      <c r="E104" s="14"/>
      <c r="F104" s="14"/>
      <c r="G104" s="140"/>
      <c r="I104" s="14"/>
      <c r="J104" s="14"/>
      <c r="K104" s="15"/>
      <c r="L104" s="15"/>
      <c r="M104" s="14"/>
      <c r="U104" s="14"/>
      <c r="W104" s="14">
        <f>[1]RESID!$I202</f>
        <v>27140</v>
      </c>
      <c r="X104" s="73">
        <f t="shared" si="8"/>
        <v>1149645</v>
      </c>
      <c r="Y104" s="15">
        <f>'[2]FPC wSEB'!X299</f>
        <v>1176785</v>
      </c>
      <c r="Z104" s="15">
        <f>'[2]FPC wSEB'!Y299</f>
        <v>136717</v>
      </c>
      <c r="AA104" s="15">
        <f>'[2]FPC wSEB'!Z299</f>
        <v>2566</v>
      </c>
      <c r="AB104" s="42">
        <f>'[2]FPC wSEB'!AA299</f>
        <v>2082</v>
      </c>
      <c r="AC104" s="22">
        <f>'[2]FPC wSEB'!AB299</f>
        <v>17029</v>
      </c>
      <c r="AD104" s="15">
        <f>[1]RESID!$H202</f>
        <v>4588.2460000000001</v>
      </c>
      <c r="AE104" s="15">
        <f>[1]RESID!$E202</f>
        <v>1442887</v>
      </c>
      <c r="AF104" s="15">
        <f>'[2]FPC wSEB'!E299</f>
        <v>894314</v>
      </c>
      <c r="AG104" s="15">
        <f>'[2]FPC wSEB'!F299</f>
        <v>350550</v>
      </c>
      <c r="AH104" s="15">
        <f>'[2]FPC wSEB'!G299</f>
        <v>114636</v>
      </c>
      <c r="AI104" s="15">
        <f>'[2]FPC wSEB'!H299</f>
        <v>235914</v>
      </c>
      <c r="AJ104" s="15">
        <f>'[2]FPC wSEB'!I299</f>
        <v>2201</v>
      </c>
      <c r="AK104" s="15">
        <f>'[2]FPC wSEB'!J299</f>
        <v>210064</v>
      </c>
      <c r="AL104" s="57"/>
      <c r="AM104" s="137">
        <f t="shared" si="6"/>
        <v>1230.0252348559848</v>
      </c>
      <c r="AN104" s="15"/>
      <c r="AP104" s="232"/>
      <c r="AQ104" s="137"/>
      <c r="AR104" s="137"/>
      <c r="AS104" s="137"/>
      <c r="AT104" s="137"/>
      <c r="AW104" s="14">
        <f t="shared" si="4"/>
        <v>1057.1565802113353</v>
      </c>
      <c r="AX104" s="14">
        <f t="shared" si="5"/>
        <v>2201</v>
      </c>
      <c r="AY104" s="14">
        <f t="shared" si="7"/>
        <v>26582</v>
      </c>
      <c r="BD104" s="14"/>
      <c r="BE104" s="25"/>
      <c r="BM104" s="207"/>
      <c r="BN104" s="207"/>
      <c r="BO104" s="207"/>
      <c r="BQ104" s="207"/>
      <c r="BR104" s="207"/>
      <c r="BS104" s="207"/>
      <c r="BU104" s="208"/>
      <c r="BV104" s="208"/>
      <c r="BW104" s="208"/>
      <c r="BY104" s="208"/>
      <c r="BZ104" s="208"/>
      <c r="CA104" s="208"/>
    </row>
    <row r="105" spans="1:79">
      <c r="A105" s="2">
        <v>1999</v>
      </c>
      <c r="B105" s="2">
        <v>7</v>
      </c>
      <c r="C105" s="14"/>
      <c r="D105" s="14"/>
      <c r="E105" s="14"/>
      <c r="F105" s="14"/>
      <c r="G105" s="140"/>
      <c r="I105" s="14"/>
      <c r="J105" s="14"/>
      <c r="K105" s="15"/>
      <c r="L105" s="15"/>
      <c r="M105" s="14"/>
      <c r="U105" s="14"/>
      <c r="W105" s="14">
        <f>[1]RESID!$I203</f>
        <v>27678</v>
      </c>
      <c r="X105" s="73">
        <f t="shared" si="8"/>
        <v>1165309</v>
      </c>
      <c r="Y105" s="15">
        <f>'[2]FPC wSEB'!X300</f>
        <v>1192987</v>
      </c>
      <c r="Z105" s="15">
        <f>'[2]FPC wSEB'!Y300</f>
        <v>139628</v>
      </c>
      <c r="AA105" s="15">
        <f>'[2]FPC wSEB'!Z300</f>
        <v>2598</v>
      </c>
      <c r="AB105" s="42">
        <f>'[2]FPC wSEB'!AA300</f>
        <v>2089</v>
      </c>
      <c r="AC105" s="22">
        <f>'[2]FPC wSEB'!AB300</f>
        <v>17355</v>
      </c>
      <c r="AD105" s="15">
        <f>[1]RESID!$H203</f>
        <v>4264.2250000000004</v>
      </c>
      <c r="AE105" s="15">
        <f>[1]RESID!$E203</f>
        <v>1611492</v>
      </c>
      <c r="AF105" s="15">
        <f>'[2]FPC wSEB'!E300</f>
        <v>966290</v>
      </c>
      <c r="AG105" s="15">
        <f>'[2]FPC wSEB'!F300</f>
        <v>376119</v>
      </c>
      <c r="AH105" s="15">
        <f>'[2]FPC wSEB'!G300</f>
        <v>131518</v>
      </c>
      <c r="AI105" s="15">
        <f>'[2]FPC wSEB'!H300</f>
        <v>244601</v>
      </c>
      <c r="AJ105" s="15">
        <f>'[2]FPC wSEB'!I300</f>
        <v>2226</v>
      </c>
      <c r="AK105" s="15">
        <f>'[2]FPC wSEB'!J300</f>
        <v>213726</v>
      </c>
      <c r="AL105" s="57"/>
      <c r="AM105" s="137">
        <f t="shared" si="6"/>
        <v>1354.3787358956972</v>
      </c>
      <c r="AN105" s="15"/>
      <c r="AP105" s="232"/>
      <c r="AQ105" s="137"/>
      <c r="AR105" s="137"/>
      <c r="AS105" s="137"/>
      <c r="AT105" s="137"/>
      <c r="AW105" s="14">
        <f t="shared" si="4"/>
        <v>1065.5816179990425</v>
      </c>
      <c r="AX105" s="14">
        <f t="shared" si="5"/>
        <v>2226</v>
      </c>
      <c r="AY105" s="14">
        <f t="shared" si="7"/>
        <v>26565</v>
      </c>
      <c r="BD105" s="14"/>
      <c r="BE105" s="25"/>
      <c r="BM105" s="207"/>
      <c r="BN105" s="207"/>
      <c r="BO105" s="207"/>
      <c r="BQ105" s="207"/>
      <c r="BR105" s="207"/>
      <c r="BS105" s="207"/>
      <c r="BU105" s="208"/>
      <c r="BV105" s="208"/>
      <c r="BW105" s="208"/>
      <c r="BY105" s="208"/>
      <c r="BZ105" s="208"/>
      <c r="CA105" s="208"/>
    </row>
    <row r="106" spans="1:79">
      <c r="A106" s="2">
        <v>1999</v>
      </c>
      <c r="B106" s="2">
        <v>8</v>
      </c>
      <c r="C106" s="14"/>
      <c r="D106" s="14"/>
      <c r="E106" s="14"/>
      <c r="F106" s="14"/>
      <c r="G106" s="140"/>
      <c r="I106" s="14"/>
      <c r="J106" s="14"/>
      <c r="K106" s="15"/>
      <c r="L106" s="15"/>
      <c r="M106" s="14"/>
      <c r="U106" s="14"/>
      <c r="W106" s="14">
        <f>[1]RESID!$I204</f>
        <v>28893</v>
      </c>
      <c r="X106" s="73">
        <f t="shared" si="8"/>
        <v>1183178</v>
      </c>
      <c r="Y106" s="15">
        <f>'[2]FPC wSEB'!X301</f>
        <v>1212071</v>
      </c>
      <c r="Z106" s="15">
        <f>'[2]FPC wSEB'!Y301</f>
        <v>142415</v>
      </c>
      <c r="AA106" s="15">
        <f>'[2]FPC wSEB'!Z301</f>
        <v>2633</v>
      </c>
      <c r="AB106" s="42">
        <f>'[2]FPC wSEB'!AA301</f>
        <v>2088</v>
      </c>
      <c r="AC106" s="22">
        <f>'[2]FPC wSEB'!AB301</f>
        <v>17641</v>
      </c>
      <c r="AD106" s="15">
        <f>[1]RESID!$H204</f>
        <v>5221.7190000000001</v>
      </c>
      <c r="AE106" s="15">
        <f>[1]RESID!$E204</f>
        <v>1919026</v>
      </c>
      <c r="AF106" s="15">
        <f>'[2]FPC wSEB'!E301</f>
        <v>1056460</v>
      </c>
      <c r="AG106" s="15">
        <f>'[2]FPC wSEB'!F301</f>
        <v>391617</v>
      </c>
      <c r="AH106" s="15">
        <f>'[2]FPC wSEB'!G301</f>
        <v>133500</v>
      </c>
      <c r="AI106" s="15">
        <f>'[2]FPC wSEB'!H301</f>
        <v>258117</v>
      </c>
      <c r="AJ106" s="15">
        <f>'[2]FPC wSEB'!I301</f>
        <v>2227</v>
      </c>
      <c r="AK106" s="15">
        <f>'[2]FPC wSEB'!J301</f>
        <v>237537</v>
      </c>
      <c r="AL106" s="57"/>
      <c r="AM106" s="137">
        <f t="shared" si="6"/>
        <v>1587.5701332677706</v>
      </c>
      <c r="AN106" s="15"/>
      <c r="AP106" s="232"/>
      <c r="AQ106" s="137"/>
      <c r="AR106" s="137"/>
      <c r="AS106" s="137"/>
      <c r="AT106" s="137"/>
      <c r="AW106" s="14">
        <f t="shared" si="4"/>
        <v>1066.5708812260536</v>
      </c>
      <c r="AX106" s="14">
        <f t="shared" si="5"/>
        <v>2227</v>
      </c>
      <c r="AY106" s="14">
        <f t="shared" si="7"/>
        <v>26589</v>
      </c>
      <c r="BD106" s="14"/>
      <c r="BE106" s="25"/>
      <c r="BM106" s="207"/>
      <c r="BN106" s="207"/>
      <c r="BO106" s="207"/>
      <c r="BQ106" s="207"/>
      <c r="BR106" s="207"/>
      <c r="BS106" s="207"/>
      <c r="BU106" s="208"/>
      <c r="BV106" s="208"/>
      <c r="BW106" s="208"/>
      <c r="BY106" s="208"/>
      <c r="BZ106" s="208"/>
      <c r="CA106" s="208"/>
    </row>
    <row r="107" spans="1:79">
      <c r="A107" s="2">
        <v>1999</v>
      </c>
      <c r="B107" s="2">
        <v>9</v>
      </c>
      <c r="C107" s="14"/>
      <c r="D107" s="14"/>
      <c r="E107" s="14"/>
      <c r="F107" s="14"/>
      <c r="G107" s="140"/>
      <c r="I107" s="14"/>
      <c r="J107" s="14"/>
      <c r="K107" s="15"/>
      <c r="L107" s="15"/>
      <c r="M107" s="14"/>
      <c r="U107" s="14"/>
      <c r="W107" s="14">
        <f>[1]RESID!$I205</f>
        <v>28665</v>
      </c>
      <c r="X107" s="73">
        <f t="shared" si="8"/>
        <v>1180038</v>
      </c>
      <c r="Y107" s="15">
        <f>'[2]FPC wSEB'!X302</f>
        <v>1208703</v>
      </c>
      <c r="Z107" s="15">
        <f>'[2]FPC wSEB'!Y302</f>
        <v>141592</v>
      </c>
      <c r="AA107" s="15">
        <f>'[2]FPC wSEB'!Z302</f>
        <v>2597</v>
      </c>
      <c r="AB107" s="42">
        <f>'[2]FPC wSEB'!AA302</f>
        <v>2082</v>
      </c>
      <c r="AC107" s="22">
        <f>'[2]FPC wSEB'!AB302</f>
        <v>17563</v>
      </c>
      <c r="AD107" s="15">
        <f>[1]RESID!$H205</f>
        <v>5051.9470000000001</v>
      </c>
      <c r="AE107" s="15">
        <f>[1]RESID!$E205</f>
        <v>1786038</v>
      </c>
      <c r="AF107" s="15">
        <f>'[2]FPC wSEB'!E302</f>
        <v>1023261</v>
      </c>
      <c r="AG107" s="15">
        <f>'[2]FPC wSEB'!F302</f>
        <v>373433</v>
      </c>
      <c r="AH107" s="15">
        <f>'[2]FPC wSEB'!G302</f>
        <v>131213</v>
      </c>
      <c r="AI107" s="15">
        <f>'[2]FPC wSEB'!H302</f>
        <v>242220</v>
      </c>
      <c r="AJ107" s="15">
        <f>'[2]FPC wSEB'!I302</f>
        <v>2217</v>
      </c>
      <c r="AK107" s="15">
        <f>'[2]FPC wSEB'!J302</f>
        <v>246877</v>
      </c>
      <c r="AL107" s="57"/>
      <c r="AM107" s="137">
        <f t="shared" si="6"/>
        <v>1481.8279982758377</v>
      </c>
      <c r="AN107" s="15"/>
      <c r="AP107" s="232"/>
      <c r="AQ107" s="137"/>
      <c r="AR107" s="137"/>
      <c r="AS107" s="137"/>
      <c r="AT107" s="137"/>
      <c r="AW107" s="14">
        <f t="shared" si="4"/>
        <v>1064.8414985590778</v>
      </c>
      <c r="AX107" s="14">
        <f t="shared" si="5"/>
        <v>2217</v>
      </c>
      <c r="AY107" s="14">
        <f t="shared" si="7"/>
        <v>26604</v>
      </c>
      <c r="BD107" s="14"/>
      <c r="BE107" s="25"/>
      <c r="BM107" s="207"/>
      <c r="BN107" s="207"/>
      <c r="BO107" s="207"/>
      <c r="BQ107" s="207"/>
      <c r="BR107" s="207"/>
      <c r="BS107" s="207"/>
      <c r="BU107" s="208"/>
      <c r="BV107" s="208"/>
      <c r="BW107" s="208"/>
      <c r="BY107" s="208"/>
      <c r="BZ107" s="208"/>
      <c r="CA107" s="208"/>
    </row>
    <row r="108" spans="1:79" ht="14.25">
      <c r="A108" s="2">
        <v>1999</v>
      </c>
      <c r="B108" s="2">
        <v>10</v>
      </c>
      <c r="C108" s="14"/>
      <c r="D108" s="14"/>
      <c r="E108" s="14"/>
      <c r="F108" s="14"/>
      <c r="G108" s="140"/>
      <c r="I108" s="14"/>
      <c r="J108" s="14"/>
      <c r="K108" s="15"/>
      <c r="L108" s="15"/>
      <c r="M108" s="14"/>
      <c r="U108" s="14"/>
      <c r="W108" s="14">
        <f>[1]RESID!$I206</f>
        <v>28242</v>
      </c>
      <c r="X108" s="73">
        <f t="shared" si="8"/>
        <v>1174460</v>
      </c>
      <c r="Y108" s="15">
        <f>'[2]FPC wSEB'!X303</f>
        <v>1202702</v>
      </c>
      <c r="Z108" s="15">
        <f>'[2]FPC wSEB'!Y303</f>
        <v>140996</v>
      </c>
      <c r="AA108" s="15">
        <f>'[2]FPC wSEB'!Z303</f>
        <v>2609</v>
      </c>
      <c r="AB108" s="42">
        <f>'[2]FPC wSEB'!AA303</f>
        <v>2086</v>
      </c>
      <c r="AC108" s="22">
        <f>'[2]FPC wSEB'!AB303</f>
        <v>17609</v>
      </c>
      <c r="AD108" s="15">
        <f>[1]RESID!$H206</f>
        <v>5331.2380000000003</v>
      </c>
      <c r="AE108" s="15">
        <f>[1]RESID!$E206</f>
        <v>1459917</v>
      </c>
      <c r="AF108" s="15">
        <f>'[2]FPC wSEB'!E303</f>
        <v>917912</v>
      </c>
      <c r="AG108" s="15">
        <f>'[2]FPC wSEB'!F303</f>
        <v>363534</v>
      </c>
      <c r="AH108" s="15">
        <f>'[2]FPC wSEB'!G303</f>
        <v>126692</v>
      </c>
      <c r="AI108" s="15">
        <f>'[2]FPC wSEB'!H303</f>
        <v>236842</v>
      </c>
      <c r="AJ108" s="15">
        <f>'[2]FPC wSEB'!I303</f>
        <v>2217</v>
      </c>
      <c r="AK108" s="15">
        <f>'[2]FPC wSEB'!J303</f>
        <v>231041</v>
      </c>
      <c r="AL108" s="58"/>
      <c r="AM108" s="137">
        <f t="shared" si="6"/>
        <v>1218.2969995892581</v>
      </c>
      <c r="AN108" s="15"/>
      <c r="AP108" s="232"/>
      <c r="AQ108" s="137"/>
      <c r="AR108" s="137"/>
      <c r="AS108" s="137"/>
      <c r="AT108" s="137"/>
      <c r="AW108" s="14">
        <f t="shared" si="4"/>
        <v>1062.7996164908918</v>
      </c>
      <c r="AX108" s="14">
        <f t="shared" si="5"/>
        <v>2217</v>
      </c>
      <c r="AY108" s="14">
        <f t="shared" si="7"/>
        <v>26616</v>
      </c>
      <c r="BD108" s="14"/>
      <c r="BE108" s="25"/>
      <c r="BM108" s="207"/>
      <c r="BN108" s="207"/>
      <c r="BO108" s="207"/>
      <c r="BQ108" s="207"/>
      <c r="BR108" s="207"/>
      <c r="BS108" s="207"/>
      <c r="BU108" s="208"/>
      <c r="BV108" s="208"/>
      <c r="BW108" s="208"/>
      <c r="BY108" s="208"/>
      <c r="BZ108" s="208"/>
      <c r="CA108" s="208"/>
    </row>
    <row r="109" spans="1:79">
      <c r="A109" s="2">
        <v>1999</v>
      </c>
      <c r="B109" s="2">
        <v>11</v>
      </c>
      <c r="C109" s="14"/>
      <c r="D109" s="14"/>
      <c r="E109" s="14"/>
      <c r="F109" s="14"/>
      <c r="G109" s="140"/>
      <c r="I109" s="14"/>
      <c r="J109" s="14"/>
      <c r="K109" s="15"/>
      <c r="L109" s="15"/>
      <c r="M109" s="14"/>
      <c r="U109" s="14"/>
      <c r="W109" s="14">
        <f>[1]RESID!$I207</f>
        <v>29250</v>
      </c>
      <c r="X109" s="73">
        <f t="shared" si="8"/>
        <v>1239816</v>
      </c>
      <c r="Y109" s="15">
        <f>'[2]FPC wSEB'!X304</f>
        <v>1269066</v>
      </c>
      <c r="Z109" s="15">
        <f>'[2]FPC wSEB'!Y304</f>
        <v>147740</v>
      </c>
      <c r="AA109" s="15">
        <f>'[2]FPC wSEB'!Z304</f>
        <v>2659</v>
      </c>
      <c r="AB109" s="42">
        <f>'[2]FPC wSEB'!AA304</f>
        <v>2071</v>
      </c>
      <c r="AC109" s="22">
        <f>'[2]FPC wSEB'!AB304</f>
        <v>18203</v>
      </c>
      <c r="AD109" s="15">
        <f>[1]RESID!$H207</f>
        <v>7345.28</v>
      </c>
      <c r="AE109" s="15">
        <f>[1]RESID!$E207</f>
        <v>1135514</v>
      </c>
      <c r="AF109" s="15">
        <f>'[2]FPC wSEB'!E304</f>
        <v>849949</v>
      </c>
      <c r="AG109" s="15">
        <f>'[2]FPC wSEB'!F304</f>
        <v>376090</v>
      </c>
      <c r="AH109" s="15">
        <f>'[2]FPC wSEB'!G304</f>
        <v>145983</v>
      </c>
      <c r="AI109" s="15">
        <f>'[2]FPC wSEB'!H304</f>
        <v>230107</v>
      </c>
      <c r="AJ109" s="15">
        <f>'[2]FPC wSEB'!I304</f>
        <v>2228</v>
      </c>
      <c r="AK109" s="15">
        <f>'[2]FPC wSEB'!J304</f>
        <v>215852</v>
      </c>
      <c r="AL109" s="57"/>
      <c r="AM109" s="137">
        <f t="shared" si="6"/>
        <v>900.55149219977523</v>
      </c>
      <c r="AN109" s="15"/>
      <c r="AP109" s="232"/>
      <c r="AQ109" s="137"/>
      <c r="AR109" s="137"/>
      <c r="AS109" s="137"/>
      <c r="AT109" s="137"/>
      <c r="AW109" s="14">
        <f t="shared" si="4"/>
        <v>1075.8087880251087</v>
      </c>
      <c r="AX109" s="14">
        <f t="shared" si="5"/>
        <v>2228</v>
      </c>
      <c r="AY109" s="14">
        <f t="shared" si="7"/>
        <v>26625</v>
      </c>
      <c r="BD109" s="14"/>
      <c r="BE109" s="25"/>
      <c r="BM109" s="207"/>
      <c r="BN109" s="207"/>
      <c r="BO109" s="207"/>
      <c r="BQ109" s="207"/>
      <c r="BR109" s="207"/>
      <c r="BS109" s="207"/>
      <c r="BU109" s="208"/>
      <c r="BV109" s="208"/>
      <c r="BW109" s="208"/>
      <c r="BY109" s="208"/>
      <c r="BZ109" s="208"/>
      <c r="CA109" s="208"/>
    </row>
    <row r="110" spans="1:79">
      <c r="A110" s="2">
        <v>1999</v>
      </c>
      <c r="B110" s="2">
        <v>12</v>
      </c>
      <c r="C110" s="14"/>
      <c r="D110" s="14"/>
      <c r="E110" s="14"/>
      <c r="F110" s="14"/>
      <c r="G110" s="140"/>
      <c r="I110" s="14"/>
      <c r="J110" s="14"/>
      <c r="K110" s="15"/>
      <c r="L110" s="15"/>
      <c r="M110" s="14"/>
      <c r="U110" s="14"/>
      <c r="W110" s="14">
        <f>[1]RESID!$I208</f>
        <v>28465</v>
      </c>
      <c r="X110" s="73">
        <f t="shared" si="8"/>
        <v>1217126</v>
      </c>
      <c r="Y110" s="15">
        <f>'[2]FPC wSEB'!X305</f>
        <v>1245591</v>
      </c>
      <c r="Z110" s="15">
        <f>'[2]FPC wSEB'!Y305</f>
        <v>144193</v>
      </c>
      <c r="AA110" s="15">
        <f>'[2]FPC wSEB'!Z305</f>
        <v>2639</v>
      </c>
      <c r="AB110" s="42">
        <f>'[2]FPC wSEB'!AA305</f>
        <v>2076</v>
      </c>
      <c r="AC110" s="22">
        <f>'[2]FPC wSEB'!AB305</f>
        <v>17844</v>
      </c>
      <c r="AD110" s="15">
        <f>[1]RESID!$H208</f>
        <v>10659.379000000001</v>
      </c>
      <c r="AE110" s="15">
        <f>[1]RESID!$E208</f>
        <v>1095361</v>
      </c>
      <c r="AF110" s="15">
        <f>'[2]FPC wSEB'!E305</f>
        <v>789456</v>
      </c>
      <c r="AG110" s="15">
        <f>'[2]FPC wSEB'!F305</f>
        <v>342831</v>
      </c>
      <c r="AH110" s="15">
        <f>'[2]FPC wSEB'!G305</f>
        <v>108741</v>
      </c>
      <c r="AI110" s="15">
        <f>'[2]FPC wSEB'!H305</f>
        <v>234090</v>
      </c>
      <c r="AJ110" s="15">
        <f>'[2]FPC wSEB'!I305</f>
        <v>2263</v>
      </c>
      <c r="AK110" s="15">
        <f>'[2]FPC wSEB'!J305</f>
        <v>198839</v>
      </c>
      <c r="AL110" s="43"/>
      <c r="AM110" s="137">
        <f t="shared" si="6"/>
        <v>887.94827435329898</v>
      </c>
      <c r="AN110" s="15"/>
      <c r="AP110" s="232"/>
      <c r="AQ110" s="137"/>
      <c r="AR110" s="137"/>
      <c r="AS110" s="137"/>
      <c r="AT110" s="137"/>
      <c r="AW110" s="14">
        <f t="shared" si="4"/>
        <v>1090.0770712909443</v>
      </c>
      <c r="AX110" s="14">
        <f t="shared" si="5"/>
        <v>2263</v>
      </c>
      <c r="AY110" s="14">
        <f t="shared" si="7"/>
        <v>26669</v>
      </c>
      <c r="BD110" s="14"/>
      <c r="BE110" s="25"/>
      <c r="BM110" s="207"/>
      <c r="BN110" s="207"/>
      <c r="BO110" s="207"/>
      <c r="BQ110" s="207"/>
      <c r="BR110" s="207"/>
      <c r="BS110" s="207"/>
      <c r="BU110" s="208"/>
      <c r="BV110" s="208"/>
      <c r="BW110" s="208"/>
      <c r="BY110" s="208"/>
      <c r="BZ110" s="208"/>
      <c r="CA110" s="208"/>
    </row>
    <row r="111" spans="1:79">
      <c r="A111" s="2">
        <v>2000</v>
      </c>
      <c r="B111" s="2">
        <v>1</v>
      </c>
      <c r="C111" s="14"/>
      <c r="D111" s="14"/>
      <c r="E111" s="14"/>
      <c r="F111" s="14"/>
      <c r="G111" s="140"/>
      <c r="H111" s="50"/>
      <c r="I111" s="14"/>
      <c r="J111" s="14"/>
      <c r="K111" s="15"/>
      <c r="L111" s="15"/>
      <c r="M111" s="14"/>
      <c r="U111" s="14"/>
      <c r="W111" s="14">
        <f>[1]RESID!$I209</f>
        <v>25506</v>
      </c>
      <c r="X111" s="73">
        <f t="shared" si="8"/>
        <v>1129356</v>
      </c>
      <c r="Y111" s="15">
        <f>'[2]FPC wSEB'!X306</f>
        <v>1154862</v>
      </c>
      <c r="Z111" s="15">
        <f>'[2]FPC wSEB'!Y306</f>
        <v>133796</v>
      </c>
      <c r="AA111" s="15">
        <f>'[2]FPC wSEB'!Z306</f>
        <v>2442</v>
      </c>
      <c r="AB111" s="42">
        <f>'[2]FPC wSEB'!AA306</f>
        <v>2082</v>
      </c>
      <c r="AC111" s="22">
        <f>'[2]FPC wSEB'!AB306</f>
        <v>16934</v>
      </c>
      <c r="AD111" s="15">
        <f>[1]RESID!$H209</f>
        <v>12559.84</v>
      </c>
      <c r="AE111" s="15">
        <f>[1]RESID!$E209</f>
        <v>1154223</v>
      </c>
      <c r="AF111" s="15">
        <f>'[2]FPC wSEB'!E306</f>
        <v>699317</v>
      </c>
      <c r="AG111" s="15">
        <f>'[2]FPC wSEB'!F306</f>
        <v>376396</v>
      </c>
      <c r="AH111" s="15">
        <f>'[2]FPC wSEB'!G306</f>
        <v>147694</v>
      </c>
      <c r="AI111" s="15">
        <f>'[2]FPC wSEB'!H306</f>
        <v>228702</v>
      </c>
      <c r="AJ111" s="15">
        <f>'[2]FPC wSEB'!I306</f>
        <v>2255</v>
      </c>
      <c r="AK111" s="15">
        <f>'[2]FPC wSEB'!J306</f>
        <v>176784</v>
      </c>
      <c r="AL111" s="43"/>
      <c r="AM111" s="137">
        <f t="shared" si="6"/>
        <v>1010.3223069076653</v>
      </c>
      <c r="AN111" s="15">
        <f>AJ111/AB111*1000</f>
        <v>1083.0931796349664</v>
      </c>
      <c r="AP111" s="232"/>
      <c r="AQ111" s="137"/>
      <c r="AR111" s="137"/>
      <c r="AS111" s="137"/>
      <c r="AT111" s="137"/>
      <c r="AW111" s="14">
        <f t="shared" si="4"/>
        <v>1083.0931796349664</v>
      </c>
      <c r="AX111" s="14">
        <f t="shared" si="5"/>
        <v>2255</v>
      </c>
      <c r="AY111" s="14">
        <f t="shared" si="7"/>
        <v>26704</v>
      </c>
      <c r="BD111" s="14"/>
      <c r="BE111" s="25"/>
      <c r="BM111" s="207"/>
      <c r="BN111" s="207"/>
      <c r="BO111" s="207"/>
      <c r="BQ111" s="207"/>
      <c r="BR111" s="207"/>
      <c r="BS111" s="207"/>
      <c r="BU111" s="208"/>
      <c r="BV111" s="208"/>
      <c r="BW111" s="208"/>
      <c r="BY111" s="208"/>
      <c r="BZ111" s="208"/>
      <c r="CA111" s="208"/>
    </row>
    <row r="112" spans="1:79">
      <c r="A112" s="2">
        <v>2000</v>
      </c>
      <c r="B112" s="2">
        <v>2</v>
      </c>
      <c r="C112" s="14"/>
      <c r="D112" s="14"/>
      <c r="E112" s="14"/>
      <c r="F112" s="14"/>
      <c r="G112" s="140"/>
      <c r="I112" s="14"/>
      <c r="J112" s="14"/>
      <c r="K112" s="15"/>
      <c r="L112" s="15"/>
      <c r="M112" s="14"/>
      <c r="U112" s="14"/>
      <c r="W112" s="14">
        <f>[1]RESID!$I210</f>
        <v>28629</v>
      </c>
      <c r="X112" s="73">
        <f t="shared" si="8"/>
        <v>1229437</v>
      </c>
      <c r="Y112" s="15">
        <f>'[2]FPC wSEB'!X307</f>
        <v>1258066</v>
      </c>
      <c r="Z112" s="15">
        <f>'[2]FPC wSEB'!Y307</f>
        <v>144289</v>
      </c>
      <c r="AA112" s="15">
        <f>'[2]FPC wSEB'!Z307</f>
        <v>2637</v>
      </c>
      <c r="AB112" s="42">
        <f>'[2]FPC wSEB'!AA307</f>
        <v>2085</v>
      </c>
      <c r="AC112" s="22">
        <f>'[2]FPC wSEB'!AB307</f>
        <v>17884</v>
      </c>
      <c r="AD112" s="15">
        <f>[1]RESID!$H210</f>
        <v>20419.32</v>
      </c>
      <c r="AE112" s="15">
        <f>[1]RESID!$E210</f>
        <v>1495772</v>
      </c>
      <c r="AF112" s="15">
        <f>'[2]FPC wSEB'!E307</f>
        <v>804074</v>
      </c>
      <c r="AG112" s="15">
        <f>'[2]FPC wSEB'!F307</f>
        <v>327089</v>
      </c>
      <c r="AH112" s="15">
        <f>'[2]FPC wSEB'!G307</f>
        <v>114198</v>
      </c>
      <c r="AI112" s="15">
        <f>'[2]FPC wSEB'!H307</f>
        <v>212891</v>
      </c>
      <c r="AJ112" s="15">
        <f>'[2]FPC wSEB'!I307</f>
        <v>2197</v>
      </c>
      <c r="AK112" s="15">
        <f>'[2]FPC wSEB'!J307</f>
        <v>199336</v>
      </c>
      <c r="AL112" s="43"/>
      <c r="AM112" s="137">
        <f t="shared" si="6"/>
        <v>1205.1762944074478</v>
      </c>
      <c r="AN112" s="15">
        <f t="shared" ref="AN112:AN175" si="9">AJ112/AB112*1000</f>
        <v>1053.7170263788969</v>
      </c>
      <c r="AP112" s="232"/>
      <c r="AQ112" s="137"/>
      <c r="AR112" s="137"/>
      <c r="AS112" s="137"/>
      <c r="AT112" s="137"/>
      <c r="AW112" s="14">
        <f t="shared" si="4"/>
        <v>1053.7170263788969</v>
      </c>
      <c r="AX112" s="14">
        <f t="shared" si="5"/>
        <v>2197</v>
      </c>
      <c r="AY112" s="14">
        <f t="shared" si="7"/>
        <v>26679</v>
      </c>
      <c r="BD112" s="14"/>
      <c r="BE112" s="25"/>
      <c r="BM112" s="207"/>
      <c r="BN112" s="207"/>
      <c r="BO112" s="207"/>
      <c r="BQ112" s="207"/>
      <c r="BR112" s="207"/>
      <c r="BS112" s="207"/>
      <c r="BU112" s="208"/>
      <c r="BV112" s="208"/>
      <c r="BW112" s="208"/>
      <c r="BY112" s="208"/>
      <c r="BZ112" s="208"/>
      <c r="CA112" s="208"/>
    </row>
    <row r="113" spans="1:79">
      <c r="A113" s="2">
        <v>2000</v>
      </c>
      <c r="B113" s="2">
        <v>3</v>
      </c>
      <c r="C113" s="14"/>
      <c r="D113" s="14"/>
      <c r="E113" s="14"/>
      <c r="F113" s="14"/>
      <c r="G113" s="140"/>
      <c r="I113" s="14"/>
      <c r="J113" s="14"/>
      <c r="K113" s="15"/>
      <c r="L113" s="15"/>
      <c r="M113" s="14"/>
      <c r="U113" s="14"/>
      <c r="W113" s="14">
        <f>[1]RESID!$I211</f>
        <v>27982</v>
      </c>
      <c r="X113" s="73">
        <f t="shared" si="8"/>
        <v>1203191</v>
      </c>
      <c r="Y113" s="15">
        <f>'[2]FPC wSEB'!X308</f>
        <v>1231173</v>
      </c>
      <c r="Z113" s="15">
        <f>'[2]FPC wSEB'!Y308</f>
        <v>141578</v>
      </c>
      <c r="AA113" s="15">
        <f>'[2]FPC wSEB'!Z308</f>
        <v>2533</v>
      </c>
      <c r="AB113" s="42">
        <f>'[2]FPC wSEB'!AA308</f>
        <v>2076</v>
      </c>
      <c r="AC113" s="22">
        <f>'[2]FPC wSEB'!AB308</f>
        <v>17679</v>
      </c>
      <c r="AD113" s="15">
        <f>[1]RESID!$H211</f>
        <v>13318.906999999999</v>
      </c>
      <c r="AE113" s="15">
        <f>[1]RESID!$E211</f>
        <v>1038161</v>
      </c>
      <c r="AF113" s="15">
        <f>'[2]FPC wSEB'!E308</f>
        <v>769186</v>
      </c>
      <c r="AG113" s="15">
        <f>'[2]FPC wSEB'!F308</f>
        <v>361578</v>
      </c>
      <c r="AH113" s="15">
        <f>'[2]FPC wSEB'!G308</f>
        <v>96999</v>
      </c>
      <c r="AI113" s="15">
        <f>'[2]FPC wSEB'!H308</f>
        <v>264579</v>
      </c>
      <c r="AJ113" s="15">
        <f>'[2]FPC wSEB'!I308</f>
        <v>2219</v>
      </c>
      <c r="AK113" s="15">
        <f>'[2]FPC wSEB'!J308</f>
        <v>196410</v>
      </c>
      <c r="AL113" s="43"/>
      <c r="AM113" s="137">
        <f t="shared" si="6"/>
        <v>854.0472435636583</v>
      </c>
      <c r="AN113" s="15">
        <f t="shared" si="9"/>
        <v>1068.8824662813101</v>
      </c>
      <c r="AP113" s="232"/>
      <c r="AQ113" s="137"/>
      <c r="AR113" s="137"/>
      <c r="AS113" s="137"/>
      <c r="AT113" s="137"/>
      <c r="AW113" s="14">
        <f t="shared" si="4"/>
        <v>1068.8824662813101</v>
      </c>
      <c r="AX113" s="14">
        <f t="shared" si="5"/>
        <v>2219</v>
      </c>
      <c r="AY113" s="14">
        <f t="shared" si="7"/>
        <v>26667</v>
      </c>
      <c r="BD113" s="14"/>
      <c r="BE113" s="25"/>
      <c r="BM113" s="207"/>
      <c r="BN113" s="207"/>
      <c r="BO113" s="207"/>
      <c r="BQ113" s="207"/>
      <c r="BR113" s="207"/>
      <c r="BS113" s="207"/>
      <c r="BU113" s="208"/>
      <c r="BV113" s="208"/>
      <c r="BW113" s="208"/>
      <c r="BY113" s="208"/>
      <c r="BZ113" s="208"/>
      <c r="CA113" s="208"/>
    </row>
    <row r="114" spans="1:79">
      <c r="A114" s="2">
        <v>2000</v>
      </c>
      <c r="B114" s="2">
        <v>4</v>
      </c>
      <c r="C114" s="14"/>
      <c r="D114" s="14"/>
      <c r="E114" s="14"/>
      <c r="F114" s="14"/>
      <c r="G114" s="140"/>
      <c r="I114" s="14"/>
      <c r="J114" s="14"/>
      <c r="K114" s="15"/>
      <c r="L114" s="15"/>
      <c r="M114" s="14"/>
      <c r="U114" s="14"/>
      <c r="W114" s="14">
        <f>[1]RESID!$I212</f>
        <v>30392</v>
      </c>
      <c r="X114" s="73">
        <f t="shared" si="8"/>
        <v>1220344</v>
      </c>
      <c r="Y114" s="15">
        <f>'[2]FPC wSEB'!X309</f>
        <v>1250736</v>
      </c>
      <c r="Z114" s="15">
        <f>'[2]FPC wSEB'!Y309</f>
        <v>144754</v>
      </c>
      <c r="AA114" s="15">
        <f>'[2]FPC wSEB'!Z309</f>
        <v>2559</v>
      </c>
      <c r="AB114" s="42">
        <f>'[2]FPC wSEB'!AA309</f>
        <v>2080</v>
      </c>
      <c r="AC114" s="22">
        <f>'[2]FPC wSEB'!AB309</f>
        <v>17989</v>
      </c>
      <c r="AD114" s="15">
        <f>[1]RESID!$H212</f>
        <v>13000.33</v>
      </c>
      <c r="AE114" s="15">
        <f>[1]RESID!$E212</f>
        <v>1091237</v>
      </c>
      <c r="AF114" s="15">
        <f>'[2]FPC wSEB'!E309</f>
        <v>853929</v>
      </c>
      <c r="AG114" s="15">
        <f>'[2]FPC wSEB'!F309</f>
        <v>375713</v>
      </c>
      <c r="AH114" s="15">
        <f>'[2]FPC wSEB'!G309</f>
        <v>123124</v>
      </c>
      <c r="AI114" s="15">
        <f>'[2]FPC wSEB'!H309</f>
        <v>252589</v>
      </c>
      <c r="AJ114" s="15">
        <f>'[2]FPC wSEB'!I309</f>
        <v>3007</v>
      </c>
      <c r="AK114" s="15">
        <f>'[2]FPC wSEB'!J309</f>
        <v>210411</v>
      </c>
      <c r="AL114" s="43"/>
      <c r="AM114" s="137">
        <f t="shared" si="6"/>
        <v>882.87003012626178</v>
      </c>
      <c r="AN114" s="15">
        <f t="shared" si="9"/>
        <v>1445.6730769230769</v>
      </c>
      <c r="AP114" s="232"/>
      <c r="AQ114" s="137"/>
      <c r="AR114" s="137"/>
      <c r="AS114" s="137"/>
      <c r="AT114" s="137"/>
      <c r="AW114" s="14">
        <f t="shared" si="4"/>
        <v>1445.6730769230769</v>
      </c>
      <c r="AX114" s="14">
        <f t="shared" si="5"/>
        <v>3007</v>
      </c>
      <c r="AY114" s="14">
        <f t="shared" si="7"/>
        <v>27472</v>
      </c>
      <c r="BD114" s="14"/>
      <c r="BE114" s="25"/>
      <c r="BM114" s="207"/>
      <c r="BN114" s="207"/>
      <c r="BO114" s="207"/>
      <c r="BQ114" s="207"/>
      <c r="BR114" s="207"/>
      <c r="BS114" s="207"/>
      <c r="BU114" s="208"/>
      <c r="BV114" s="208"/>
      <c r="BW114" s="208"/>
      <c r="BY114" s="208"/>
      <c r="BZ114" s="208"/>
      <c r="CA114" s="208"/>
    </row>
    <row r="115" spans="1:79">
      <c r="A115" s="2">
        <v>2000</v>
      </c>
      <c r="B115" s="2">
        <v>5</v>
      </c>
      <c r="C115" s="14"/>
      <c r="D115" s="14"/>
      <c r="E115" s="14"/>
      <c r="F115" s="14"/>
      <c r="G115" s="140"/>
      <c r="H115" s="25"/>
      <c r="I115" s="14"/>
      <c r="J115" s="14"/>
      <c r="K115" s="15"/>
      <c r="L115" s="15"/>
      <c r="M115" s="14"/>
      <c r="U115" s="14"/>
      <c r="W115" s="14">
        <f>[1]RESID!$I213</f>
        <v>32921</v>
      </c>
      <c r="X115" s="73">
        <f t="shared" si="8"/>
        <v>1187666</v>
      </c>
      <c r="Y115" s="15">
        <f>'[2]FPC wSEB'!X310</f>
        <v>1220587</v>
      </c>
      <c r="Z115" s="15">
        <f>'[2]FPC wSEB'!Y310</f>
        <v>142209</v>
      </c>
      <c r="AA115" s="15">
        <f>'[2]FPC wSEB'!Z310</f>
        <v>2519</v>
      </c>
      <c r="AB115" s="42">
        <f>'[2]FPC wSEB'!AA310</f>
        <v>2080</v>
      </c>
      <c r="AC115" s="22">
        <f>'[2]FPC wSEB'!AB310</f>
        <v>17866</v>
      </c>
      <c r="AD115" s="15">
        <f>[1]RESID!$H213</f>
        <v>9716.6759999999995</v>
      </c>
      <c r="AE115" s="15">
        <f>[1]RESID!$E213</f>
        <v>1228273</v>
      </c>
      <c r="AF115" s="15">
        <f>'[2]FPC wSEB'!E310</f>
        <v>890051</v>
      </c>
      <c r="AG115" s="15">
        <f>'[2]FPC wSEB'!F310</f>
        <v>342306</v>
      </c>
      <c r="AH115" s="15">
        <f>'[2]FPC wSEB'!G310</f>
        <v>95220</v>
      </c>
      <c r="AI115" s="15">
        <f>'[2]FPC wSEB'!H310</f>
        <v>247086</v>
      </c>
      <c r="AJ115" s="15">
        <f>'[2]FPC wSEB'!I310</f>
        <v>2258</v>
      </c>
      <c r="AK115" s="15">
        <f>'[2]FPC wSEB'!J310</f>
        <v>201875</v>
      </c>
      <c r="AL115" s="57"/>
      <c r="AM115" s="137">
        <f t="shared" si="6"/>
        <v>1014.2576285016962</v>
      </c>
      <c r="AN115" s="15">
        <f t="shared" si="9"/>
        <v>1085.5769230769231</v>
      </c>
      <c r="AP115" s="232"/>
      <c r="AQ115" s="137"/>
      <c r="AR115" s="137"/>
      <c r="AS115" s="137"/>
      <c r="AT115" s="137"/>
      <c r="AW115" s="14">
        <f t="shared" si="4"/>
        <v>1085.5769230769231</v>
      </c>
      <c r="AX115" s="14">
        <f t="shared" si="5"/>
        <v>2258</v>
      </c>
      <c r="AY115" s="14">
        <f t="shared" si="7"/>
        <v>27515</v>
      </c>
      <c r="BD115" s="14"/>
      <c r="BE115" s="25"/>
      <c r="BM115" s="207"/>
      <c r="BN115" s="207"/>
      <c r="BO115" s="207"/>
      <c r="BQ115" s="207"/>
      <c r="BR115" s="207"/>
      <c r="BS115" s="207"/>
      <c r="BU115" s="208"/>
      <c r="BV115" s="208"/>
      <c r="BW115" s="208"/>
      <c r="BY115" s="208"/>
      <c r="BZ115" s="208"/>
      <c r="CA115" s="208"/>
    </row>
    <row r="116" spans="1:79">
      <c r="A116" s="2">
        <v>2000</v>
      </c>
      <c r="B116" s="2">
        <v>6</v>
      </c>
      <c r="C116" s="14"/>
      <c r="D116" s="14"/>
      <c r="E116" s="14"/>
      <c r="F116" s="14"/>
      <c r="G116" s="140"/>
      <c r="I116" s="14"/>
      <c r="J116" s="14"/>
      <c r="K116" s="15"/>
      <c r="L116" s="15"/>
      <c r="M116" s="14"/>
      <c r="U116" s="14"/>
      <c r="W116" s="14">
        <f>[1]RESID!$I214</f>
        <v>34299</v>
      </c>
      <c r="X116" s="73">
        <f t="shared" si="8"/>
        <v>1181758</v>
      </c>
      <c r="Y116" s="15">
        <f>'[2]FPC wSEB'!X311</f>
        <v>1216057</v>
      </c>
      <c r="Z116" s="15">
        <f>'[2]FPC wSEB'!Y311</f>
        <v>142765</v>
      </c>
      <c r="AA116" s="15">
        <f>'[2]FPC wSEB'!Z311</f>
        <v>2533</v>
      </c>
      <c r="AB116" s="42">
        <f>'[2]FPC wSEB'!AA311</f>
        <v>2080</v>
      </c>
      <c r="AC116" s="22">
        <f>'[2]FPC wSEB'!AB311</f>
        <v>17763</v>
      </c>
      <c r="AD116" s="15">
        <f>[1]RESID!$H214</f>
        <v>8271.2029999999995</v>
      </c>
      <c r="AE116" s="15">
        <f>[1]RESID!$E214</f>
        <v>1714817</v>
      </c>
      <c r="AF116" s="15">
        <f>'[2]FPC wSEB'!E311</f>
        <v>1013971</v>
      </c>
      <c r="AG116" s="15">
        <f>'[2]FPC wSEB'!F311</f>
        <v>383440</v>
      </c>
      <c r="AH116" s="15">
        <f>'[2]FPC wSEB'!G311</f>
        <v>105644</v>
      </c>
      <c r="AI116" s="15">
        <f>'[2]FPC wSEB'!H311</f>
        <v>277796</v>
      </c>
      <c r="AJ116" s="15">
        <f>'[2]FPC wSEB'!I311</f>
        <v>2292</v>
      </c>
      <c r="AK116" s="15">
        <f>'[2]FPC wSEB'!J311</f>
        <v>251831</v>
      </c>
      <c r="AL116" s="57"/>
      <c r="AM116" s="137">
        <f t="shared" si="6"/>
        <v>1416.9469054493334</v>
      </c>
      <c r="AN116" s="15">
        <f t="shared" si="9"/>
        <v>1101.9230769230769</v>
      </c>
      <c r="AP116" s="232"/>
      <c r="AQ116" s="137"/>
      <c r="AR116" s="137"/>
      <c r="AS116" s="137"/>
      <c r="AT116" s="137"/>
      <c r="AW116" s="14">
        <f t="shared" si="4"/>
        <v>1101.9230769230769</v>
      </c>
      <c r="AX116" s="14">
        <f t="shared" si="5"/>
        <v>2292</v>
      </c>
      <c r="AY116" s="14">
        <f t="shared" si="7"/>
        <v>27606</v>
      </c>
      <c r="BD116" s="14"/>
      <c r="BE116" s="25"/>
      <c r="BM116" s="207"/>
      <c r="BN116" s="207"/>
      <c r="BO116" s="207"/>
      <c r="BQ116" s="207"/>
      <c r="BR116" s="207"/>
      <c r="BS116" s="207"/>
      <c r="BU116" s="208"/>
      <c r="BV116" s="208"/>
      <c r="BW116" s="208"/>
      <c r="BY116" s="208"/>
      <c r="BZ116" s="208"/>
      <c r="CA116" s="208"/>
    </row>
    <row r="117" spans="1:79">
      <c r="A117" s="2">
        <v>2000</v>
      </c>
      <c r="B117" s="2">
        <v>7</v>
      </c>
      <c r="C117" s="14"/>
      <c r="D117" s="14"/>
      <c r="E117" s="14"/>
      <c r="F117" s="14"/>
      <c r="G117" s="140"/>
      <c r="I117" s="14"/>
      <c r="J117" s="14"/>
      <c r="K117" s="15"/>
      <c r="L117" s="15"/>
      <c r="M117" s="14"/>
      <c r="U117" s="14"/>
      <c r="W117" s="14">
        <f>[1]RESID!$I215</f>
        <v>34737</v>
      </c>
      <c r="X117" s="73">
        <f t="shared" si="8"/>
        <v>1196117</v>
      </c>
      <c r="Y117" s="15">
        <f>'[2]FPC wSEB'!X312</f>
        <v>1230854</v>
      </c>
      <c r="Z117" s="15">
        <f>'[2]FPC wSEB'!Y312</f>
        <v>143743</v>
      </c>
      <c r="AA117" s="15">
        <f>'[2]FPC wSEB'!Z312</f>
        <v>2481</v>
      </c>
      <c r="AB117" s="42">
        <f>'[2]FPC wSEB'!AA312</f>
        <v>2066</v>
      </c>
      <c r="AC117" s="22">
        <f>'[2]FPC wSEB'!AB312</f>
        <v>17858</v>
      </c>
      <c r="AD117" s="15">
        <f>[1]RESID!$H215</f>
        <v>7192.6459999999997</v>
      </c>
      <c r="AE117" s="15">
        <f>[1]RESID!$E215</f>
        <v>1825503</v>
      </c>
      <c r="AF117" s="15">
        <f>'[2]FPC wSEB'!E312</f>
        <v>1074792</v>
      </c>
      <c r="AG117" s="15">
        <f>'[2]FPC wSEB'!F312</f>
        <v>372063</v>
      </c>
      <c r="AH117" s="15">
        <f>'[2]FPC wSEB'!G312</f>
        <v>107097</v>
      </c>
      <c r="AI117" s="15">
        <f>'[2]FPC wSEB'!H312</f>
        <v>264966</v>
      </c>
      <c r="AJ117" s="15">
        <f>'[2]FPC wSEB'!I312</f>
        <v>2184</v>
      </c>
      <c r="AK117" s="15">
        <f>'[2]FPC wSEB'!J312</f>
        <v>235980</v>
      </c>
      <c r="AL117" s="57"/>
      <c r="AM117" s="137">
        <f t="shared" si="6"/>
        <v>1488.9626600717875</v>
      </c>
      <c r="AN117" s="15">
        <f t="shared" si="9"/>
        <v>1057.1151984511134</v>
      </c>
      <c r="AP117" s="232"/>
      <c r="AQ117" s="137"/>
      <c r="AR117" s="137"/>
      <c r="AS117" s="137"/>
      <c r="AT117" s="137"/>
      <c r="AW117" s="14">
        <f t="shared" si="4"/>
        <v>1057.1151984511134</v>
      </c>
      <c r="AX117" s="14">
        <f t="shared" si="5"/>
        <v>2184</v>
      </c>
      <c r="AY117" s="14">
        <f t="shared" si="7"/>
        <v>27564</v>
      </c>
      <c r="BD117" s="14"/>
      <c r="BE117" s="25"/>
      <c r="BM117" s="207"/>
      <c r="BN117" s="207"/>
      <c r="BO117" s="207"/>
      <c r="BQ117" s="207"/>
      <c r="BR117" s="207"/>
      <c r="BS117" s="207"/>
      <c r="BU117" s="208"/>
      <c r="BV117" s="208"/>
      <c r="BW117" s="208"/>
      <c r="BY117" s="208"/>
      <c r="BZ117" s="208"/>
      <c r="CA117" s="208"/>
    </row>
    <row r="118" spans="1:79">
      <c r="A118" s="2">
        <v>2000</v>
      </c>
      <c r="B118" s="2">
        <v>8</v>
      </c>
      <c r="C118" s="14"/>
      <c r="D118" s="14"/>
      <c r="E118" s="14"/>
      <c r="F118" s="14"/>
      <c r="G118" s="140"/>
      <c r="I118" s="14"/>
      <c r="J118" s="14"/>
      <c r="K118" s="15"/>
      <c r="L118" s="15"/>
      <c r="M118" s="14"/>
      <c r="U118" s="14"/>
      <c r="W118" s="14">
        <f>[1]RESID!$I216</f>
        <v>35837</v>
      </c>
      <c r="X118" s="73">
        <f t="shared" si="8"/>
        <v>1206342</v>
      </c>
      <c r="Y118" s="15">
        <f>'[2]FPC wSEB'!X313</f>
        <v>1242179</v>
      </c>
      <c r="Z118" s="15">
        <f>'[2]FPC wSEB'!Y313</f>
        <v>145367</v>
      </c>
      <c r="AA118" s="15">
        <f>'[2]FPC wSEB'!Z313</f>
        <v>2530</v>
      </c>
      <c r="AB118" s="42">
        <f>'[2]FPC wSEB'!AA313</f>
        <v>2065</v>
      </c>
      <c r="AC118" s="22">
        <f>'[2]FPC wSEB'!AB313</f>
        <v>18168</v>
      </c>
      <c r="AD118" s="15">
        <f>[1]RESID!$H216</f>
        <v>6912.1989999999996</v>
      </c>
      <c r="AE118" s="15">
        <f>[1]RESID!$E216</f>
        <v>1757965</v>
      </c>
      <c r="AF118" s="15">
        <f>'[2]FPC wSEB'!E313</f>
        <v>1032583</v>
      </c>
      <c r="AG118" s="15">
        <f>'[2]FPC wSEB'!F313</f>
        <v>330599</v>
      </c>
      <c r="AH118" s="15">
        <f>'[2]FPC wSEB'!G313</f>
        <v>86005</v>
      </c>
      <c r="AI118" s="15">
        <f>'[2]FPC wSEB'!H313</f>
        <v>244594</v>
      </c>
      <c r="AJ118" s="15">
        <f>'[2]FPC wSEB'!I313</f>
        <v>2254</v>
      </c>
      <c r="AK118" s="15">
        <f>'[2]FPC wSEB'!J313</f>
        <v>231026</v>
      </c>
      <c r="AL118" s="57"/>
      <c r="AM118" s="137">
        <f t="shared" si="6"/>
        <v>1420.7913666226848</v>
      </c>
      <c r="AN118" s="15">
        <f t="shared" si="9"/>
        <v>1091.5254237288134</v>
      </c>
      <c r="AP118" s="232"/>
      <c r="AQ118" s="137"/>
      <c r="AR118" s="137"/>
      <c r="AS118" s="137"/>
      <c r="AT118" s="137"/>
      <c r="AW118" s="14">
        <f t="shared" si="4"/>
        <v>1091.5254237288134</v>
      </c>
      <c r="AX118" s="14">
        <f t="shared" si="5"/>
        <v>2254</v>
      </c>
      <c r="AY118" s="14">
        <f t="shared" si="7"/>
        <v>27591</v>
      </c>
      <c r="BD118" s="14"/>
      <c r="BE118" s="25"/>
      <c r="BM118" s="207"/>
      <c r="BN118" s="207"/>
      <c r="BO118" s="207"/>
      <c r="BQ118" s="207"/>
      <c r="BR118" s="207"/>
      <c r="BS118" s="207"/>
      <c r="BU118" s="208"/>
      <c r="BV118" s="208"/>
      <c r="BW118" s="208"/>
      <c r="BY118" s="208"/>
      <c r="BZ118" s="208"/>
      <c r="CA118" s="208"/>
    </row>
    <row r="119" spans="1:79">
      <c r="A119" s="2">
        <v>2000</v>
      </c>
      <c r="B119" s="2">
        <v>9</v>
      </c>
      <c r="C119" s="14"/>
      <c r="D119" s="14"/>
      <c r="E119" s="14"/>
      <c r="F119" s="14"/>
      <c r="G119" s="140"/>
      <c r="I119" s="14"/>
      <c r="J119" s="14"/>
      <c r="K119" s="15"/>
      <c r="L119" s="15"/>
      <c r="M119" s="14"/>
      <c r="U119" s="14"/>
      <c r="W119" s="14">
        <f>[1]RESID!$I217</f>
        <v>35872</v>
      </c>
      <c r="X119" s="73">
        <f t="shared" si="8"/>
        <v>1212655</v>
      </c>
      <c r="Y119" s="15">
        <f>'[2]FPC wSEB'!X314</f>
        <v>1248527</v>
      </c>
      <c r="Z119" s="15">
        <f>'[2]FPC wSEB'!Y314</f>
        <v>146996</v>
      </c>
      <c r="AA119" s="15">
        <f>'[2]FPC wSEB'!Z314</f>
        <v>2551</v>
      </c>
      <c r="AB119" s="42">
        <f>'[2]FPC wSEB'!AA314</f>
        <v>2064</v>
      </c>
      <c r="AC119" s="22">
        <f>'[2]FPC wSEB'!AB314</f>
        <v>18138</v>
      </c>
      <c r="AD119" s="15">
        <f>[1]RESID!$H217</f>
        <v>7611.558</v>
      </c>
      <c r="AE119" s="15">
        <f>[1]RESID!$E217</f>
        <v>1861954</v>
      </c>
      <c r="AF119" s="15">
        <f>'[2]FPC wSEB'!E314</f>
        <v>1076919</v>
      </c>
      <c r="AG119" s="15">
        <f>'[2]FPC wSEB'!F314</f>
        <v>374914</v>
      </c>
      <c r="AH119" s="15">
        <f>'[2]FPC wSEB'!G314</f>
        <v>108113</v>
      </c>
      <c r="AI119" s="15">
        <f>'[2]FPC wSEB'!H314</f>
        <v>266801</v>
      </c>
      <c r="AJ119" s="15">
        <f>'[2]FPC wSEB'!I314</f>
        <v>2317</v>
      </c>
      <c r="AK119" s="15">
        <f>'[2]FPC wSEB'!J314</f>
        <v>263993</v>
      </c>
      <c r="AL119" s="57"/>
      <c r="AM119" s="137">
        <f t="shared" si="6"/>
        <v>1497.4170025958588</v>
      </c>
      <c r="AN119" s="15">
        <f t="shared" si="9"/>
        <v>1122.5775193798452</v>
      </c>
      <c r="AP119" s="232"/>
      <c r="AQ119" s="137"/>
      <c r="AR119" s="137"/>
      <c r="AS119" s="137"/>
      <c r="AT119" s="137"/>
      <c r="AW119" s="14">
        <f t="shared" si="4"/>
        <v>1122.5775193798452</v>
      </c>
      <c r="AX119" s="14">
        <f t="shared" si="5"/>
        <v>2317</v>
      </c>
      <c r="AY119" s="14">
        <f t="shared" si="7"/>
        <v>27691</v>
      </c>
      <c r="BD119" s="14"/>
      <c r="BE119" s="25"/>
      <c r="BM119" s="207"/>
      <c r="BN119" s="207"/>
      <c r="BO119" s="207"/>
      <c r="BQ119" s="207"/>
      <c r="BR119" s="207"/>
      <c r="BS119" s="207"/>
      <c r="BU119" s="208"/>
      <c r="BV119" s="208"/>
      <c r="BW119" s="208"/>
      <c r="BY119" s="208"/>
      <c r="BZ119" s="208"/>
      <c r="CA119" s="208"/>
    </row>
    <row r="120" spans="1:79" ht="14.25">
      <c r="A120" s="2">
        <v>2000</v>
      </c>
      <c r="B120" s="2">
        <v>10</v>
      </c>
      <c r="C120" s="14"/>
      <c r="D120" s="14"/>
      <c r="E120" s="14"/>
      <c r="F120" s="14"/>
      <c r="G120" s="140"/>
      <c r="I120" s="14"/>
      <c r="J120" s="14"/>
      <c r="K120" s="15"/>
      <c r="L120" s="15"/>
      <c r="M120" s="14"/>
      <c r="U120" s="14"/>
      <c r="W120" s="14">
        <f>[1]RESID!$I218</f>
        <v>34729</v>
      </c>
      <c r="X120" s="73">
        <f t="shared" si="8"/>
        <v>1201779</v>
      </c>
      <c r="Y120" s="15">
        <f>'[2]FPC wSEB'!X315</f>
        <v>1236508</v>
      </c>
      <c r="Z120" s="15">
        <f>'[2]FPC wSEB'!Y315</f>
        <v>144269</v>
      </c>
      <c r="AA120" s="15">
        <f>'[2]FPC wSEB'!Z315</f>
        <v>2543</v>
      </c>
      <c r="AB120" s="42">
        <f>'[2]FPC wSEB'!AA315</f>
        <v>2055</v>
      </c>
      <c r="AC120" s="22">
        <f>'[2]FPC wSEB'!AB315</f>
        <v>18049</v>
      </c>
      <c r="AD120" s="15">
        <f>[1]RESID!$H218</f>
        <v>7040.6369999999997</v>
      </c>
      <c r="AE120" s="15">
        <f>[1]RESID!$E218</f>
        <v>1449421</v>
      </c>
      <c r="AF120" s="15">
        <f>'[2]FPC wSEB'!E315</f>
        <v>949341</v>
      </c>
      <c r="AG120" s="15">
        <f>'[2]FPC wSEB'!F315</f>
        <v>341251</v>
      </c>
      <c r="AH120" s="15">
        <f>'[2]FPC wSEB'!G315</f>
        <v>107345</v>
      </c>
      <c r="AI120" s="15">
        <f>'[2]FPC wSEB'!H315</f>
        <v>233906</v>
      </c>
      <c r="AJ120" s="15">
        <f>'[2]FPC wSEB'!I315</f>
        <v>2310</v>
      </c>
      <c r="AK120" s="15">
        <f>'[2]FPC wSEB'!J315</f>
        <v>235443</v>
      </c>
      <c r="AL120" s="58"/>
      <c r="AM120" s="137">
        <f t="shared" si="6"/>
        <v>1177.8829065400305</v>
      </c>
      <c r="AN120" s="15">
        <f t="shared" si="9"/>
        <v>1124.0875912408758</v>
      </c>
      <c r="AP120" s="232"/>
      <c r="AQ120" s="137"/>
      <c r="AR120" s="137"/>
      <c r="AS120" s="137"/>
      <c r="AT120" s="137"/>
      <c r="AW120" s="14">
        <f t="shared" si="4"/>
        <v>1124.0875912408758</v>
      </c>
      <c r="AX120" s="14">
        <f t="shared" si="5"/>
        <v>2310</v>
      </c>
      <c r="AY120" s="14">
        <f t="shared" si="7"/>
        <v>27784</v>
      </c>
      <c r="BD120" s="14"/>
      <c r="BE120" s="25"/>
      <c r="BM120" s="207"/>
      <c r="BN120" s="207"/>
      <c r="BO120" s="207"/>
      <c r="BQ120" s="207"/>
      <c r="BR120" s="207"/>
      <c r="BS120" s="207"/>
      <c r="BU120" s="208"/>
      <c r="BV120" s="208"/>
      <c r="BW120" s="208"/>
      <c r="BY120" s="208"/>
      <c r="BZ120" s="208"/>
      <c r="CA120" s="208"/>
    </row>
    <row r="121" spans="1:79">
      <c r="A121" s="2">
        <v>2000</v>
      </c>
      <c r="B121" s="2">
        <v>11</v>
      </c>
      <c r="C121" s="14"/>
      <c r="D121" s="14"/>
      <c r="E121" s="14"/>
      <c r="F121" s="14"/>
      <c r="G121" s="140"/>
      <c r="I121" s="14"/>
      <c r="J121" s="14"/>
      <c r="K121" s="15"/>
      <c r="L121" s="15"/>
      <c r="M121" s="14"/>
      <c r="U121" s="14"/>
      <c r="W121" s="14">
        <f>[1]RESID!$I219</f>
        <v>36600</v>
      </c>
      <c r="X121" s="73">
        <f t="shared" si="8"/>
        <v>1264874</v>
      </c>
      <c r="Y121" s="15">
        <f>'[2]FPC wSEB'!X316</f>
        <v>1301474</v>
      </c>
      <c r="Z121" s="15">
        <f>'[2]FPC wSEB'!Y316</f>
        <v>151136</v>
      </c>
      <c r="AA121" s="15">
        <f>'[2]FPC wSEB'!Z316</f>
        <v>2612</v>
      </c>
      <c r="AB121" s="42">
        <f>'[2]FPC wSEB'!AA316</f>
        <v>2059</v>
      </c>
      <c r="AC121" s="22">
        <f>'[2]FPC wSEB'!AB316</f>
        <v>18760</v>
      </c>
      <c r="AD121" s="15">
        <f>[1]RESID!$H219</f>
        <v>9501.6679999999997</v>
      </c>
      <c r="AE121" s="15">
        <f>[1]RESID!$E219</f>
        <v>1108567</v>
      </c>
      <c r="AF121" s="15">
        <f>'[2]FPC wSEB'!E316</f>
        <v>860163</v>
      </c>
      <c r="AG121" s="15">
        <f>'[2]FPC wSEB'!F316</f>
        <v>346949</v>
      </c>
      <c r="AH121" s="15">
        <f>'[2]FPC wSEB'!G316</f>
        <v>109506</v>
      </c>
      <c r="AI121" s="15">
        <f>'[2]FPC wSEB'!H316</f>
        <v>237443</v>
      </c>
      <c r="AJ121" s="15">
        <f>'[2]FPC wSEB'!I316</f>
        <v>2319</v>
      </c>
      <c r="AK121" s="15">
        <f>'[2]FPC wSEB'!J316</f>
        <v>222530</v>
      </c>
      <c r="AL121" s="57"/>
      <c r="AM121" s="137">
        <f t="shared" si="6"/>
        <v>859.07875839240739</v>
      </c>
      <c r="AN121" s="15">
        <f t="shared" si="9"/>
        <v>1126.2748907236521</v>
      </c>
      <c r="AP121" s="232"/>
      <c r="AQ121" s="137"/>
      <c r="AR121" s="137"/>
      <c r="AS121" s="137"/>
      <c r="AT121" s="137"/>
      <c r="AW121" s="14">
        <f t="shared" si="4"/>
        <v>1126.2748907236521</v>
      </c>
      <c r="AX121" s="14">
        <f t="shared" si="5"/>
        <v>2319</v>
      </c>
      <c r="AY121" s="14">
        <f t="shared" si="7"/>
        <v>27875</v>
      </c>
      <c r="BD121" s="14"/>
      <c r="BE121" s="25"/>
      <c r="BM121" s="207"/>
      <c r="BN121" s="207"/>
      <c r="BO121" s="207"/>
      <c r="BQ121" s="207"/>
      <c r="BR121" s="207"/>
      <c r="BS121" s="207"/>
      <c r="BU121" s="208"/>
      <c r="BV121" s="208"/>
      <c r="BW121" s="208"/>
      <c r="BY121" s="208"/>
      <c r="BZ121" s="208"/>
      <c r="CA121" s="208"/>
    </row>
    <row r="122" spans="1:79">
      <c r="A122" s="2">
        <v>2000</v>
      </c>
      <c r="B122" s="2">
        <v>12</v>
      </c>
      <c r="C122" s="14"/>
      <c r="D122" s="14"/>
      <c r="E122" s="14"/>
      <c r="F122" s="14"/>
      <c r="G122" s="140"/>
      <c r="I122" s="14"/>
      <c r="J122" s="14"/>
      <c r="K122" s="15"/>
      <c r="L122" s="15"/>
      <c r="M122" s="14"/>
      <c r="U122" s="14"/>
      <c r="W122" s="14">
        <f>[1]RESID!$I220</f>
        <v>34072</v>
      </c>
      <c r="X122" s="73">
        <f t="shared" si="8"/>
        <v>1186336</v>
      </c>
      <c r="Y122" s="15">
        <f>'[2]FPC wSEB'!X317</f>
        <v>1220408</v>
      </c>
      <c r="Z122" s="15">
        <f>'[2]FPC wSEB'!Y317</f>
        <v>140796</v>
      </c>
      <c r="AA122" s="15">
        <f>'[2]FPC wSEB'!Z317</f>
        <v>2477</v>
      </c>
      <c r="AB122" s="42">
        <f>'[2]FPC wSEB'!AA317</f>
        <v>2050</v>
      </c>
      <c r="AC122" s="22">
        <f>'[2]FPC wSEB'!AB317</f>
        <v>17898</v>
      </c>
      <c r="AD122" s="15">
        <f>[1]RESID!$H220</f>
        <v>15872.172</v>
      </c>
      <c r="AE122" s="15">
        <f>[1]RESID!$E220</f>
        <v>1258379</v>
      </c>
      <c r="AF122" s="15">
        <f>'[2]FPC wSEB'!E317</f>
        <v>789083</v>
      </c>
      <c r="AG122" s="15">
        <f>'[2]FPC wSEB'!F317</f>
        <v>316419</v>
      </c>
      <c r="AH122" s="15">
        <f>'[2]FPC wSEB'!G317</f>
        <v>96545</v>
      </c>
      <c r="AI122" s="15">
        <f>'[2]FPC wSEB'!H317</f>
        <v>219874</v>
      </c>
      <c r="AJ122" s="15">
        <f>'[2]FPC wSEB'!I317</f>
        <v>2304</v>
      </c>
      <c r="AK122" s="15">
        <f>'[2]FPC wSEB'!J317</f>
        <v>200615</v>
      </c>
      <c r="AL122" s="43"/>
      <c r="AM122" s="137">
        <f t="shared" si="6"/>
        <v>1044.1189929925074</v>
      </c>
      <c r="AN122" s="15">
        <f t="shared" si="9"/>
        <v>1123.9024390243903</v>
      </c>
      <c r="AP122" s="232"/>
      <c r="AQ122" s="137"/>
      <c r="AR122" s="137"/>
      <c r="AS122" s="137"/>
      <c r="AT122" s="137"/>
      <c r="AW122" s="14">
        <f t="shared" si="4"/>
        <v>1123.9024390243903</v>
      </c>
      <c r="AX122" s="14">
        <f t="shared" si="5"/>
        <v>2304</v>
      </c>
      <c r="AY122" s="14">
        <f t="shared" si="7"/>
        <v>27916</v>
      </c>
      <c r="BD122" s="14"/>
      <c r="BE122" s="25"/>
      <c r="BM122" s="207"/>
      <c r="BN122" s="207"/>
      <c r="BO122" s="207"/>
      <c r="BQ122" s="207"/>
      <c r="BR122" s="207"/>
      <c r="BS122" s="207"/>
      <c r="BU122" s="208"/>
      <c r="BV122" s="208"/>
      <c r="BW122" s="208"/>
      <c r="BY122" s="208"/>
      <c r="BZ122" s="208"/>
      <c r="CA122" s="208"/>
    </row>
    <row r="123" spans="1:79">
      <c r="A123" s="2">
        <v>2001</v>
      </c>
      <c r="B123" s="2">
        <v>1</v>
      </c>
      <c r="C123" s="14"/>
      <c r="D123" s="14"/>
      <c r="E123" s="14"/>
      <c r="F123" s="14"/>
      <c r="G123" s="140"/>
      <c r="H123" s="50"/>
      <c r="I123" s="14"/>
      <c r="J123" s="14"/>
      <c r="K123" s="15"/>
      <c r="L123" s="15"/>
      <c r="M123" s="14"/>
      <c r="O123" s="20"/>
      <c r="P123" s="20"/>
      <c r="Q123" s="20"/>
      <c r="R123" s="20"/>
      <c r="S123" s="20"/>
      <c r="T123" s="19"/>
      <c r="U123" s="14"/>
      <c r="V123" s="18"/>
      <c r="W123" s="14">
        <f>[1]RESID!$I221</f>
        <v>34735</v>
      </c>
      <c r="X123" s="73">
        <f t="shared" si="8"/>
        <v>1259772</v>
      </c>
      <c r="Y123" s="15">
        <f>'[2]FPC wSEB'!X318</f>
        <v>1294507</v>
      </c>
      <c r="Z123" s="15">
        <f>'[2]FPC wSEB'!Y318</f>
        <v>147240</v>
      </c>
      <c r="AA123" s="15">
        <f>'[2]FPC wSEB'!Z318</f>
        <v>2564</v>
      </c>
      <c r="AB123" s="42">
        <f>'[2]FPC wSEB'!AA318</f>
        <v>2046</v>
      </c>
      <c r="AC123" s="22">
        <f>'[2]FPC wSEB'!AB318</f>
        <v>18682</v>
      </c>
      <c r="AD123" s="15">
        <f>[1]RESID!$H221</f>
        <v>29387.428</v>
      </c>
      <c r="AE123" s="266">
        <f>ROUND([5]RMWh!$L101,0)-AD123</f>
        <v>1407050.5719999999</v>
      </c>
      <c r="AF123" s="163">
        <f>[5]CMWh!$L101</f>
        <v>803065</v>
      </c>
      <c r="AG123" s="163">
        <f>[5]IMWh!$E101</f>
        <v>330908</v>
      </c>
      <c r="AH123" s="15">
        <f>'[2]FPC wSEB'!G318</f>
        <v>96126</v>
      </c>
      <c r="AI123" s="15">
        <f>'[2]FPC wSEB'!H318</f>
        <v>235241</v>
      </c>
      <c r="AJ123" s="163">
        <f>[5]SHLMWh!$E101</f>
        <v>2330</v>
      </c>
      <c r="AK123" s="163">
        <f>[5]SPAMWh!$L101</f>
        <v>203280</v>
      </c>
      <c r="AL123" s="43"/>
      <c r="AM123" s="137">
        <f t="shared" si="6"/>
        <v>1109.6409675652585</v>
      </c>
      <c r="AN123" s="15">
        <f t="shared" si="9"/>
        <v>1138.80742913001</v>
      </c>
      <c r="AP123" s="232"/>
      <c r="AQ123" s="137"/>
      <c r="AR123" s="137"/>
      <c r="AS123" s="137"/>
      <c r="AT123" s="137"/>
      <c r="AW123" s="14">
        <f t="shared" si="4"/>
        <v>1138.80742913001</v>
      </c>
      <c r="AX123" s="14">
        <f t="shared" si="5"/>
        <v>2330</v>
      </c>
      <c r="AY123" s="14">
        <f t="shared" si="7"/>
        <v>27991</v>
      </c>
      <c r="BD123" s="14"/>
      <c r="BE123" s="25"/>
      <c r="BM123" s="207"/>
      <c r="BN123" s="207"/>
      <c r="BO123" s="207"/>
      <c r="BQ123" s="207"/>
      <c r="BR123" s="207"/>
      <c r="BS123" s="207"/>
      <c r="BU123" s="208"/>
      <c r="BV123" s="208"/>
      <c r="BW123" s="208"/>
      <c r="BY123" s="208"/>
      <c r="BZ123" s="208"/>
      <c r="CA123" s="208"/>
    </row>
    <row r="124" spans="1:79">
      <c r="A124" s="2">
        <v>2001</v>
      </c>
      <c r="B124" s="2">
        <v>2</v>
      </c>
      <c r="C124" s="14"/>
      <c r="D124" s="14"/>
      <c r="E124" s="14"/>
      <c r="F124" s="14"/>
      <c r="G124" s="140"/>
      <c r="I124" s="14"/>
      <c r="J124" s="14"/>
      <c r="K124" s="15"/>
      <c r="L124" s="15"/>
      <c r="M124" s="14"/>
      <c r="O124" s="20"/>
      <c r="P124" s="20"/>
      <c r="Q124" s="20"/>
      <c r="R124" s="20"/>
      <c r="S124" s="20"/>
      <c r="T124" s="19"/>
      <c r="U124" s="14"/>
      <c r="V124" s="18"/>
      <c r="W124" s="14">
        <f>[1]RESID!$I222</f>
        <v>34243</v>
      </c>
      <c r="X124" s="73">
        <f t="shared" si="8"/>
        <v>1233091</v>
      </c>
      <c r="Y124" s="15">
        <f>'[2]FPC wSEB'!X319</f>
        <v>1267334</v>
      </c>
      <c r="Z124" s="15">
        <f>'[2]FPC wSEB'!Y319</f>
        <v>144594</v>
      </c>
      <c r="AA124" s="15">
        <f>'[2]FPC wSEB'!Z319</f>
        <v>2565</v>
      </c>
      <c r="AB124" s="42">
        <f>'[2]FPC wSEB'!AA319</f>
        <v>2036</v>
      </c>
      <c r="AC124" s="22">
        <f>'[2]FPC wSEB'!AB319</f>
        <v>18314</v>
      </c>
      <c r="AD124" s="15">
        <f>[1]RESID!$H222</f>
        <v>22118.327000000001</v>
      </c>
      <c r="AE124" s="266">
        <f>ROUND([5]RMWh!$L102,0)-AD124</f>
        <v>1273029.673</v>
      </c>
      <c r="AF124" s="163">
        <f>[5]CMWh!$L102</f>
        <v>769670</v>
      </c>
      <c r="AG124" s="163">
        <f>[5]IMWh!$E102</f>
        <v>295304</v>
      </c>
      <c r="AH124" s="15">
        <f>'[2]FPC wSEB'!G319</f>
        <v>90685</v>
      </c>
      <c r="AI124" s="15">
        <f>'[2]FPC wSEB'!H319</f>
        <v>205352</v>
      </c>
      <c r="AJ124" s="163">
        <f>[5]SHLMWh!$E102</f>
        <v>2358</v>
      </c>
      <c r="AK124" s="163">
        <f>[5]SPAMWh!$L102</f>
        <v>197105</v>
      </c>
      <c r="AL124" s="43"/>
      <c r="AM124" s="137">
        <f t="shared" si="6"/>
        <v>1021.9468585234832</v>
      </c>
      <c r="AN124" s="15">
        <f t="shared" si="9"/>
        <v>1158.1532416502946</v>
      </c>
      <c r="AP124" s="232"/>
      <c r="AQ124" s="137"/>
      <c r="AR124" s="137"/>
      <c r="AS124" s="137"/>
      <c r="AT124" s="137"/>
      <c r="AW124" s="14">
        <f t="shared" si="4"/>
        <v>1158.1532416502946</v>
      </c>
      <c r="AX124" s="14">
        <f t="shared" si="5"/>
        <v>2358</v>
      </c>
      <c r="AY124" s="14">
        <f t="shared" si="7"/>
        <v>28152</v>
      </c>
      <c r="BD124" s="14"/>
      <c r="BE124" s="25"/>
      <c r="BM124" s="207"/>
      <c r="BN124" s="207"/>
      <c r="BO124" s="207"/>
      <c r="BQ124" s="207"/>
      <c r="BR124" s="207"/>
      <c r="BS124" s="207"/>
      <c r="BU124" s="208"/>
      <c r="BV124" s="208"/>
      <c r="BW124" s="208"/>
      <c r="BY124" s="208"/>
      <c r="BZ124" s="208"/>
      <c r="CA124" s="208"/>
    </row>
    <row r="125" spans="1:79">
      <c r="A125" s="2">
        <v>2001</v>
      </c>
      <c r="B125" s="2">
        <v>3</v>
      </c>
      <c r="C125" s="14"/>
      <c r="D125" s="14"/>
      <c r="E125" s="14"/>
      <c r="F125" s="14"/>
      <c r="G125" s="140"/>
      <c r="I125" s="14"/>
      <c r="J125" s="14"/>
      <c r="K125" s="15"/>
      <c r="L125" s="15"/>
      <c r="M125" s="14"/>
      <c r="O125" s="20"/>
      <c r="P125" s="20"/>
      <c r="Q125" s="20"/>
      <c r="R125" s="20"/>
      <c r="S125" s="20"/>
      <c r="T125" s="19"/>
      <c r="U125" s="14"/>
      <c r="V125" s="18"/>
      <c r="W125" s="14">
        <f>[1]RESID!$I223</f>
        <v>32798</v>
      </c>
      <c r="X125" s="73">
        <f t="shared" si="8"/>
        <v>1191783</v>
      </c>
      <c r="Y125" s="15">
        <f>'[2]FPC wSEB'!X320</f>
        <v>1224581</v>
      </c>
      <c r="Z125" s="15">
        <f>'[2]FPC wSEB'!Y320</f>
        <v>140517</v>
      </c>
      <c r="AA125" s="15">
        <f>'[2]FPC wSEB'!Z320</f>
        <v>2479</v>
      </c>
      <c r="AB125" s="42">
        <f>'[2]FPC wSEB'!AA320</f>
        <v>2031</v>
      </c>
      <c r="AC125" s="22">
        <f>'[2]FPC wSEB'!AB320</f>
        <v>17899</v>
      </c>
      <c r="AD125" s="15">
        <f>[1]RESID!$H223</f>
        <v>16211.745000000001</v>
      </c>
      <c r="AE125" s="266">
        <f>ROUND([5]RMWh!$L103,0)-AD125</f>
        <v>1157548.2549999999</v>
      </c>
      <c r="AF125" s="163">
        <f>[5]CMWh!$L103</f>
        <v>790682</v>
      </c>
      <c r="AG125" s="163">
        <f>[5]IMWh!$E103</f>
        <v>355685</v>
      </c>
      <c r="AH125" s="15">
        <f>'[2]FPC wSEB'!G320</f>
        <v>93634</v>
      </c>
      <c r="AI125" s="15">
        <f>'[2]FPC wSEB'!H320</f>
        <v>258240</v>
      </c>
      <c r="AJ125" s="163">
        <f>[5]SHLMWh!$E103</f>
        <v>2228</v>
      </c>
      <c r="AK125" s="163">
        <f>[5]SPAMWh!$L103</f>
        <v>200984</v>
      </c>
      <c r="AL125" s="43"/>
      <c r="AM125" s="137">
        <f t="shared" si="6"/>
        <v>958.49927444570835</v>
      </c>
      <c r="AN125" s="15">
        <f t="shared" si="9"/>
        <v>1096.9965534219596</v>
      </c>
      <c r="AP125" s="232"/>
      <c r="AQ125" s="137"/>
      <c r="AR125" s="137"/>
      <c r="AS125" s="137"/>
      <c r="AT125" s="137"/>
      <c r="AW125" s="14">
        <f t="shared" si="4"/>
        <v>1096.9965534219596</v>
      </c>
      <c r="AX125" s="14">
        <f t="shared" si="5"/>
        <v>2228</v>
      </c>
      <c r="AY125" s="14">
        <f t="shared" si="7"/>
        <v>28161</v>
      </c>
      <c r="BD125" s="14"/>
      <c r="BE125" s="25"/>
      <c r="BM125" s="207"/>
      <c r="BN125" s="207"/>
      <c r="BO125" s="207"/>
      <c r="BQ125" s="207"/>
      <c r="BR125" s="207"/>
      <c r="BS125" s="207"/>
      <c r="BU125" s="208"/>
      <c r="BV125" s="208"/>
      <c r="BW125" s="208"/>
      <c r="BY125" s="208"/>
      <c r="BZ125" s="208"/>
      <c r="CA125" s="208"/>
    </row>
    <row r="126" spans="1:79">
      <c r="A126" s="2">
        <v>2001</v>
      </c>
      <c r="B126" s="2">
        <v>4</v>
      </c>
      <c r="C126" s="14"/>
      <c r="D126" s="14"/>
      <c r="E126" s="14"/>
      <c r="F126" s="14"/>
      <c r="G126" s="140"/>
      <c r="I126" s="14"/>
      <c r="J126" s="14"/>
      <c r="K126" s="15"/>
      <c r="L126" s="15"/>
      <c r="M126" s="14"/>
      <c r="O126" s="20"/>
      <c r="P126" s="20"/>
      <c r="Q126" s="20"/>
      <c r="R126" s="20"/>
      <c r="S126" s="20"/>
      <c r="T126" s="19"/>
      <c r="U126" s="14"/>
      <c r="V126" s="18"/>
      <c r="W126" s="14">
        <f>[1]RESID!$I224</f>
        <v>37300</v>
      </c>
      <c r="X126" s="73">
        <f t="shared" si="8"/>
        <v>1265570</v>
      </c>
      <c r="Y126" s="15">
        <f>'[2]FPC wSEB'!X321</f>
        <v>1302870</v>
      </c>
      <c r="Z126" s="15">
        <f>'[2]FPC wSEB'!Y321</f>
        <v>149771</v>
      </c>
      <c r="AA126" s="15">
        <f>'[2]FPC wSEB'!Z321</f>
        <v>2600</v>
      </c>
      <c r="AB126" s="42">
        <f>'[2]FPC wSEB'!AA321</f>
        <v>2028</v>
      </c>
      <c r="AC126" s="22">
        <f>'[2]FPC wSEB'!AB321</f>
        <v>18891</v>
      </c>
      <c r="AD126" s="15">
        <f>[1]RESID!$H224</f>
        <v>17355.924999999999</v>
      </c>
      <c r="AE126" s="266">
        <f>ROUND([5]RMWh!$L104,0)-AD126</f>
        <v>1152189.075</v>
      </c>
      <c r="AF126" s="163">
        <f>[5]CMWh!$L104</f>
        <v>856291</v>
      </c>
      <c r="AG126" s="163">
        <f>[5]IMWh!$E104</f>
        <v>332965</v>
      </c>
      <c r="AH126" s="15">
        <f>'[2]FPC wSEB'!G321</f>
        <v>94460</v>
      </c>
      <c r="AI126" s="15">
        <f>'[2]FPC wSEB'!H321</f>
        <v>240681</v>
      </c>
      <c r="AJ126" s="163">
        <f>[5]SHLMWh!$E104</f>
        <v>2546</v>
      </c>
      <c r="AK126" s="163">
        <f>[5]SPAMWh!$L104</f>
        <v>212554</v>
      </c>
      <c r="AL126" s="43"/>
      <c r="AM126" s="137">
        <f t="shared" si="6"/>
        <v>897.66822476532582</v>
      </c>
      <c r="AN126" s="15">
        <f t="shared" si="9"/>
        <v>1255.4240631163709</v>
      </c>
      <c r="AP126" s="232"/>
      <c r="AQ126" s="137"/>
      <c r="AR126" s="137"/>
      <c r="AS126" s="137"/>
      <c r="AT126" s="137"/>
      <c r="AW126" s="14">
        <f t="shared" si="4"/>
        <v>1255.4240631163709</v>
      </c>
      <c r="AX126" s="14">
        <f t="shared" si="5"/>
        <v>2546</v>
      </c>
      <c r="AY126" s="14">
        <f t="shared" si="7"/>
        <v>27700</v>
      </c>
      <c r="BD126" s="14"/>
      <c r="BE126" s="25"/>
      <c r="BM126" s="207"/>
      <c r="BN126" s="207"/>
      <c r="BO126" s="207"/>
      <c r="BQ126" s="207"/>
      <c r="BR126" s="207"/>
      <c r="BS126" s="207"/>
      <c r="BU126" s="208"/>
      <c r="BV126" s="208"/>
      <c r="BW126" s="208"/>
      <c r="BY126" s="208"/>
      <c r="BZ126" s="208"/>
      <c r="CA126" s="208"/>
    </row>
    <row r="127" spans="1:79">
      <c r="A127" s="2">
        <v>2001</v>
      </c>
      <c r="B127" s="2">
        <v>5</v>
      </c>
      <c r="C127" s="14"/>
      <c r="D127" s="14"/>
      <c r="E127" s="14"/>
      <c r="F127" s="14"/>
      <c r="G127" s="140"/>
      <c r="I127" s="14"/>
      <c r="J127" s="14"/>
      <c r="K127" s="15"/>
      <c r="L127" s="15"/>
      <c r="M127" s="14"/>
      <c r="O127" s="20"/>
      <c r="P127" s="20"/>
      <c r="Q127" s="20"/>
      <c r="R127" s="20"/>
      <c r="S127" s="20"/>
      <c r="T127" s="19"/>
      <c r="U127" s="14"/>
      <c r="W127" s="14">
        <f>[1]RESID!$I225</f>
        <v>39530</v>
      </c>
      <c r="X127" s="73">
        <f t="shared" si="8"/>
        <v>1231085</v>
      </c>
      <c r="Y127" s="15">
        <f>'[2]FPC wSEB'!X322</f>
        <v>1270615</v>
      </c>
      <c r="Z127" s="15">
        <f>'[2]FPC wSEB'!Y322</f>
        <v>146146</v>
      </c>
      <c r="AA127" s="15">
        <f>'[2]FPC wSEB'!Z322</f>
        <v>2594</v>
      </c>
      <c r="AB127" s="42">
        <f>'[2]FPC wSEB'!AA322</f>
        <v>2022</v>
      </c>
      <c r="AC127" s="22">
        <f>'[2]FPC wSEB'!AB322</f>
        <v>18665</v>
      </c>
      <c r="AD127" s="15">
        <f>[1]RESID!$H225</f>
        <v>11933.21</v>
      </c>
      <c r="AE127" s="266">
        <f>ROUND([5]RMWh!$L105,0)-AD127</f>
        <v>1229404.79</v>
      </c>
      <c r="AF127" s="163">
        <f>[5]CMWh!$L105</f>
        <v>890160</v>
      </c>
      <c r="AG127" s="163">
        <f>[5]IMWh!$E105</f>
        <v>328164</v>
      </c>
      <c r="AH127" s="15">
        <f>'[2]FPC wSEB'!G322</f>
        <v>89322</v>
      </c>
      <c r="AI127" s="15">
        <f>'[2]FPC wSEB'!H322</f>
        <v>239688</v>
      </c>
      <c r="AJ127" s="163">
        <f>[5]SHLMWh!$E105</f>
        <v>2208</v>
      </c>
      <c r="AK127" s="163">
        <f>[5]SPAMWh!$L105</f>
        <v>223522</v>
      </c>
      <c r="AL127" s="57"/>
      <c r="AM127" s="137">
        <f t="shared" si="6"/>
        <v>976.95840203366095</v>
      </c>
      <c r="AN127" s="15">
        <f t="shared" si="9"/>
        <v>1091.9881305637982</v>
      </c>
      <c r="AP127" s="232"/>
      <c r="AQ127" s="137"/>
      <c r="AR127" s="137"/>
      <c r="AS127" s="137"/>
      <c r="AT127" s="137"/>
      <c r="AW127" s="14">
        <f t="shared" si="4"/>
        <v>1091.9881305637982</v>
      </c>
      <c r="AX127" s="14">
        <f t="shared" si="5"/>
        <v>2208</v>
      </c>
      <c r="AY127" s="14">
        <f t="shared" si="7"/>
        <v>27650</v>
      </c>
      <c r="BA127" s="158">
        <f t="shared" ref="BA127:BA158" si="10">AW127/AW115</f>
        <v>1.0059058067195308</v>
      </c>
      <c r="BD127" s="14"/>
      <c r="BE127" s="25"/>
      <c r="BM127" s="207"/>
      <c r="BN127" s="207"/>
      <c r="BO127" s="207"/>
      <c r="BQ127" s="207"/>
      <c r="BR127" s="207"/>
      <c r="BS127" s="207"/>
      <c r="BU127" s="208"/>
      <c r="BV127" s="208"/>
      <c r="BW127" s="208"/>
      <c r="BY127" s="208"/>
      <c r="BZ127" s="208"/>
      <c r="CA127" s="208"/>
    </row>
    <row r="128" spans="1:79">
      <c r="A128" s="2">
        <v>2001</v>
      </c>
      <c r="B128" s="2">
        <v>6</v>
      </c>
      <c r="C128" s="14"/>
      <c r="D128" s="14"/>
      <c r="E128" s="14"/>
      <c r="F128" s="14"/>
      <c r="G128" s="140"/>
      <c r="I128" s="14"/>
      <c r="J128" s="14"/>
      <c r="K128" s="15"/>
      <c r="L128" s="15"/>
      <c r="M128" s="14"/>
      <c r="O128" s="20"/>
      <c r="P128" s="20"/>
      <c r="Q128" s="20"/>
      <c r="R128" s="20"/>
      <c r="S128" s="20"/>
      <c r="T128" s="19"/>
      <c r="U128" s="14"/>
      <c r="W128" s="14">
        <f>[1]RESID!$I226</f>
        <v>39085</v>
      </c>
      <c r="X128" s="73">
        <f t="shared" si="8"/>
        <v>1231358</v>
      </c>
      <c r="Y128" s="15">
        <f>'[2]FPC wSEB'!X323</f>
        <v>1270443</v>
      </c>
      <c r="Z128" s="15">
        <f>'[2]FPC wSEB'!Y323</f>
        <v>147130</v>
      </c>
      <c r="AA128" s="15">
        <f>'[2]FPC wSEB'!Z323</f>
        <v>2588</v>
      </c>
      <c r="AB128" s="42">
        <f>'[2]FPC wSEB'!AA323</f>
        <v>2011</v>
      </c>
      <c r="AC128" s="22">
        <f>'[2]FPC wSEB'!AB323</f>
        <v>18805</v>
      </c>
      <c r="AD128" s="15">
        <f>[1]RESID!$H226</f>
        <v>9541.1090000000004</v>
      </c>
      <c r="AE128" s="266">
        <f>ROUND([5]RMWh!$L106,0)-AD128</f>
        <v>1647883.8910000001</v>
      </c>
      <c r="AF128" s="163">
        <f>[5]CMWh!$L106</f>
        <v>1018561</v>
      </c>
      <c r="AG128" s="163">
        <f>[5]IMWh!$E106</f>
        <v>344161</v>
      </c>
      <c r="AH128" s="15">
        <f>'[2]FPC wSEB'!G323</f>
        <v>86296</v>
      </c>
      <c r="AI128" s="15">
        <f>'[2]FPC wSEB'!H323</f>
        <v>259325</v>
      </c>
      <c r="AJ128" s="163">
        <f>[5]SHLMWh!$E106</f>
        <v>2458</v>
      </c>
      <c r="AK128" s="163">
        <f>[5]SPAMWh!$L106</f>
        <v>234296</v>
      </c>
      <c r="AL128" s="57"/>
      <c r="AM128" s="137">
        <f t="shared" si="6"/>
        <v>1304.6039845943503</v>
      </c>
      <c r="AN128" s="15">
        <f t="shared" si="9"/>
        <v>1222.2774738935852</v>
      </c>
      <c r="AP128" s="232"/>
      <c r="AQ128" s="137"/>
      <c r="AR128" s="137"/>
      <c r="AS128" s="137"/>
      <c r="AT128" s="137"/>
      <c r="AW128" s="14">
        <f t="shared" si="4"/>
        <v>1222.2774738935852</v>
      </c>
      <c r="AX128" s="14">
        <f t="shared" si="5"/>
        <v>2458</v>
      </c>
      <c r="AY128" s="14">
        <f t="shared" si="7"/>
        <v>27816</v>
      </c>
      <c r="BA128" s="158">
        <f t="shared" si="10"/>
        <v>1.1092221403571803</v>
      </c>
      <c r="BD128" s="14"/>
      <c r="BE128" s="25"/>
      <c r="BM128" s="207"/>
      <c r="BN128" s="207"/>
      <c r="BO128" s="207"/>
      <c r="BQ128" s="207"/>
      <c r="BR128" s="207"/>
      <c r="BS128" s="207"/>
      <c r="BU128" s="208"/>
      <c r="BV128" s="208"/>
      <c r="BW128" s="208"/>
      <c r="BY128" s="208"/>
      <c r="BZ128" s="208"/>
      <c r="CA128" s="208"/>
    </row>
    <row r="129" spans="1:79">
      <c r="A129" s="2">
        <v>2001</v>
      </c>
      <c r="B129" s="2">
        <v>7</v>
      </c>
      <c r="C129" s="14"/>
      <c r="D129" s="14"/>
      <c r="E129" s="14"/>
      <c r="F129" s="14"/>
      <c r="G129" s="140"/>
      <c r="I129" s="14"/>
      <c r="J129" s="14"/>
      <c r="K129" s="15"/>
      <c r="L129" s="15"/>
      <c r="M129" s="14"/>
      <c r="O129" s="20"/>
      <c r="P129" s="20"/>
      <c r="Q129" s="20"/>
      <c r="R129" s="20"/>
      <c r="S129" s="20"/>
      <c r="T129" s="19"/>
      <c r="U129" s="14"/>
      <c r="V129" s="18"/>
      <c r="W129" s="14">
        <f>[1]RESID!$I227</f>
        <v>39730</v>
      </c>
      <c r="X129" s="73">
        <f t="shared" si="8"/>
        <v>1211629</v>
      </c>
      <c r="Y129" s="15">
        <f>'[2]FPC wSEB'!X324</f>
        <v>1251359</v>
      </c>
      <c r="Z129" s="15">
        <f>'[2]FPC wSEB'!Y324</f>
        <v>144937</v>
      </c>
      <c r="AA129" s="15">
        <f>'[2]FPC wSEB'!Z324</f>
        <v>2497</v>
      </c>
      <c r="AB129" s="42">
        <f>'[2]FPC wSEB'!AA324</f>
        <v>2009</v>
      </c>
      <c r="AC129" s="22">
        <f>'[2]FPC wSEB'!AB324</f>
        <v>18421</v>
      </c>
      <c r="AD129" s="15">
        <f>[1]RESID!$H227</f>
        <v>8663.4560000000001</v>
      </c>
      <c r="AE129" s="266">
        <f>ROUND([5]RMWh!$L107,0)-AD129</f>
        <v>1788393.544</v>
      </c>
      <c r="AF129" s="163">
        <f>[5]CMWh!$L107</f>
        <v>1052111</v>
      </c>
      <c r="AG129" s="163">
        <f>[5]IMWh!$E107</f>
        <v>307594</v>
      </c>
      <c r="AH129" s="15">
        <f>'[2]FPC wSEB'!G324</f>
        <v>83637</v>
      </c>
      <c r="AI129" s="15">
        <f>'[2]FPC wSEB'!H324</f>
        <v>221099</v>
      </c>
      <c r="AJ129" s="163">
        <f>[5]SHLMWh!$E107</f>
        <v>2350</v>
      </c>
      <c r="AK129" s="163">
        <f>[5]SPAMWh!$L107</f>
        <v>235216</v>
      </c>
      <c r="AL129" s="57"/>
      <c r="AM129" s="137">
        <f t="shared" si="6"/>
        <v>1436.0842891608243</v>
      </c>
      <c r="AN129" s="15">
        <f t="shared" si="9"/>
        <v>1169.73618715779</v>
      </c>
      <c r="AP129" s="232"/>
      <c r="AQ129" s="137"/>
      <c r="AR129" s="137"/>
      <c r="AS129" s="137"/>
      <c r="AT129" s="137"/>
      <c r="AW129" s="14">
        <f t="shared" si="4"/>
        <v>1169.73618715779</v>
      </c>
      <c r="AX129" s="14">
        <f t="shared" si="5"/>
        <v>2350</v>
      </c>
      <c r="AY129" s="14">
        <f t="shared" si="7"/>
        <v>27982</v>
      </c>
      <c r="BA129" s="158">
        <f t="shared" si="10"/>
        <v>1.1065361550677628</v>
      </c>
      <c r="BD129" s="14"/>
      <c r="BE129" s="25"/>
      <c r="BM129" s="207"/>
      <c r="BN129" s="207"/>
      <c r="BO129" s="207"/>
      <c r="BQ129" s="207"/>
      <c r="BR129" s="207"/>
      <c r="BS129" s="207"/>
      <c r="BU129" s="208"/>
      <c r="BV129" s="208"/>
      <c r="BW129" s="208"/>
      <c r="BY129" s="208"/>
      <c r="BZ129" s="208"/>
      <c r="CA129" s="208"/>
    </row>
    <row r="130" spans="1:79">
      <c r="A130" s="2">
        <v>2001</v>
      </c>
      <c r="B130" s="2">
        <v>8</v>
      </c>
      <c r="C130" s="14"/>
      <c r="D130" s="14"/>
      <c r="E130" s="14"/>
      <c r="F130" s="14"/>
      <c r="G130" s="140"/>
      <c r="H130" s="50"/>
      <c r="I130" s="14"/>
      <c r="J130" s="14"/>
      <c r="K130" s="15"/>
      <c r="L130" s="15"/>
      <c r="M130" s="14"/>
      <c r="O130" s="20"/>
      <c r="P130" s="20"/>
      <c r="Q130" s="20"/>
      <c r="R130" s="20"/>
      <c r="S130" s="20"/>
      <c r="T130" s="19"/>
      <c r="U130" s="14"/>
      <c r="V130" s="18"/>
      <c r="W130" s="14">
        <f>[1]RESID!$I228</f>
        <v>39921</v>
      </c>
      <c r="X130" s="73">
        <f t="shared" si="8"/>
        <v>1238266</v>
      </c>
      <c r="Y130" s="15">
        <f>'[2]FPC wSEB'!X325</f>
        <v>1278187</v>
      </c>
      <c r="Z130" s="15">
        <f>'[2]FPC wSEB'!Y325</f>
        <v>148219</v>
      </c>
      <c r="AA130" s="15">
        <f>'[2]FPC wSEB'!Z325</f>
        <v>2576</v>
      </c>
      <c r="AB130" s="42">
        <f>'[2]FPC wSEB'!AA325</f>
        <v>2004</v>
      </c>
      <c r="AC130" s="22">
        <f>'[2]FPC wSEB'!AB325</f>
        <v>18895</v>
      </c>
      <c r="AD130" s="15">
        <f>[1]RESID!$H228</f>
        <v>8139.2860000000001</v>
      </c>
      <c r="AE130" s="266">
        <f>ROUND([5]RMWh!$L108,0)-AD130</f>
        <v>1850358.7139999999</v>
      </c>
      <c r="AF130" s="163">
        <f>[5]CMWh!$L108</f>
        <v>1070365</v>
      </c>
      <c r="AG130" s="163">
        <f>[5]IMWh!$E108</f>
        <v>299264</v>
      </c>
      <c r="AH130" s="15">
        <f>'[2]FPC wSEB'!G325</f>
        <v>50701</v>
      </c>
      <c r="AI130" s="15">
        <f>'[2]FPC wSEB'!H325</f>
        <v>249080</v>
      </c>
      <c r="AJ130" s="163">
        <f>[5]SHLMWh!$E108</f>
        <v>2297</v>
      </c>
      <c r="AK130" s="163">
        <f>[5]SPAMWh!$L108</f>
        <v>247176</v>
      </c>
      <c r="AL130" s="57"/>
      <c r="AM130" s="137">
        <f t="shared" si="6"/>
        <v>1454.0110328144474</v>
      </c>
      <c r="AN130" s="15">
        <f t="shared" si="9"/>
        <v>1146.2075848303393</v>
      </c>
      <c r="AP130" s="232"/>
      <c r="AQ130" s="137"/>
      <c r="AR130" s="137"/>
      <c r="AS130" s="137"/>
      <c r="AT130" s="137"/>
      <c r="AW130" s="14">
        <f t="shared" si="4"/>
        <v>1146.2075848303393</v>
      </c>
      <c r="AX130" s="14">
        <f t="shared" si="5"/>
        <v>2297</v>
      </c>
      <c r="AY130" s="14">
        <f t="shared" si="7"/>
        <v>28025</v>
      </c>
      <c r="BA130" s="158">
        <f t="shared" si="10"/>
        <v>1.0500970109470502</v>
      </c>
      <c r="BD130" s="14"/>
      <c r="BE130" s="25"/>
      <c r="BM130" s="207"/>
      <c r="BN130" s="207"/>
      <c r="BO130" s="207"/>
      <c r="BQ130" s="207"/>
      <c r="BR130" s="207"/>
      <c r="BS130" s="207"/>
      <c r="BU130" s="208"/>
      <c r="BV130" s="208"/>
      <c r="BW130" s="208"/>
      <c r="BY130" s="208"/>
      <c r="BZ130" s="208"/>
      <c r="CA130" s="208"/>
    </row>
    <row r="131" spans="1:79">
      <c r="A131" s="2">
        <v>2001</v>
      </c>
      <c r="B131" s="2">
        <v>9</v>
      </c>
      <c r="C131" s="14"/>
      <c r="D131" s="14"/>
      <c r="E131" s="14"/>
      <c r="F131" s="14"/>
      <c r="G131" s="140"/>
      <c r="I131" s="14"/>
      <c r="J131" s="14"/>
      <c r="K131" s="15"/>
      <c r="L131" s="15"/>
      <c r="M131" s="14"/>
      <c r="O131" s="20"/>
      <c r="P131" s="20"/>
      <c r="Q131" s="20"/>
      <c r="R131" s="20"/>
      <c r="S131" s="20"/>
      <c r="T131" s="19"/>
      <c r="U131" s="14"/>
      <c r="V131" s="18"/>
      <c r="W131" s="14">
        <f>[1]RESID!$I229</f>
        <v>39862</v>
      </c>
      <c r="X131" s="73">
        <f t="shared" si="8"/>
        <v>1239771</v>
      </c>
      <c r="Y131" s="15">
        <f>'[2]FPC wSEB'!X326</f>
        <v>1279633</v>
      </c>
      <c r="Z131" s="15">
        <f>'[2]FPC wSEB'!Y326</f>
        <v>149136</v>
      </c>
      <c r="AA131" s="15">
        <f>'[2]FPC wSEB'!Z326</f>
        <v>2559</v>
      </c>
      <c r="AB131" s="42">
        <f>'[2]FPC wSEB'!AA326</f>
        <v>2004</v>
      </c>
      <c r="AC131" s="22">
        <f>'[2]FPC wSEB'!AB326</f>
        <v>18983</v>
      </c>
      <c r="AD131" s="15">
        <f>[1]RESID!$H229</f>
        <v>9648.0450000000001</v>
      </c>
      <c r="AE131" s="266">
        <f>ROUND([5]RMWh!$L109,0)-AD131</f>
        <v>1868890.9550000001</v>
      </c>
      <c r="AF131" s="163">
        <f>[5]CMWh!$L109</f>
        <v>1088038</v>
      </c>
      <c r="AG131" s="163">
        <f>[5]IMWh!$E109</f>
        <v>325191</v>
      </c>
      <c r="AH131" s="15">
        <f>'[2]FPC wSEB'!G326</f>
        <v>86603</v>
      </c>
      <c r="AI131" s="15">
        <f>'[2]FPC wSEB'!H326</f>
        <v>242479</v>
      </c>
      <c r="AJ131" s="163">
        <f>[5]SHLMWh!$E109</f>
        <v>2397</v>
      </c>
      <c r="AK131" s="163">
        <f>[5]SPAMWh!$L109</f>
        <v>274956</v>
      </c>
      <c r="AL131" s="57"/>
      <c r="AM131" s="137">
        <f t="shared" si="6"/>
        <v>1468.0295053347327</v>
      </c>
      <c r="AN131" s="15">
        <f t="shared" si="9"/>
        <v>1196.1077844311376</v>
      </c>
      <c r="AP131" s="232"/>
      <c r="AQ131" s="137"/>
      <c r="AR131" s="137"/>
      <c r="AS131" s="137"/>
      <c r="AT131" s="137"/>
      <c r="AW131" s="14">
        <f t="shared" ref="AW131:AW194" si="11">AJ131/AB131*1000</f>
        <v>1196.1077844311376</v>
      </c>
      <c r="AX131" s="14">
        <f t="shared" ref="AX131:AX194" si="12">AJ131</f>
        <v>2397</v>
      </c>
      <c r="AY131" s="14">
        <f t="shared" si="7"/>
        <v>28105</v>
      </c>
      <c r="BA131" s="158">
        <f t="shared" si="10"/>
        <v>1.0655012805636028</v>
      </c>
      <c r="BD131" s="14"/>
      <c r="BE131" s="25"/>
      <c r="BM131" s="207"/>
      <c r="BN131" s="207"/>
      <c r="BO131" s="207"/>
      <c r="BQ131" s="207"/>
      <c r="BR131" s="207"/>
      <c r="BS131" s="207"/>
      <c r="BU131" s="208"/>
      <c r="BV131" s="208"/>
      <c r="BW131" s="208"/>
      <c r="BY131" s="208"/>
      <c r="BZ131" s="208"/>
      <c r="CA131" s="208"/>
    </row>
    <row r="132" spans="1:79" ht="14.25">
      <c r="A132" s="2">
        <v>2001</v>
      </c>
      <c r="B132" s="2">
        <v>10</v>
      </c>
      <c r="C132" s="14"/>
      <c r="D132" s="14"/>
      <c r="E132" s="14"/>
      <c r="F132" s="14"/>
      <c r="G132" s="140"/>
      <c r="I132" s="14"/>
      <c r="J132" s="14"/>
      <c r="K132" s="15"/>
      <c r="L132" s="15"/>
      <c r="M132" s="14"/>
      <c r="O132" s="20"/>
      <c r="P132" s="20"/>
      <c r="Q132" s="20"/>
      <c r="R132" s="20"/>
      <c r="S132" s="20"/>
      <c r="T132" s="19"/>
      <c r="U132" s="14"/>
      <c r="V132" s="18"/>
      <c r="W132" s="14">
        <f>[1]RESID!$I230</f>
        <v>39800</v>
      </c>
      <c r="X132" s="73">
        <f t="shared" si="8"/>
        <v>1233308</v>
      </c>
      <c r="Y132" s="15">
        <f>'[2]FPC wSEB'!X327</f>
        <v>1273108</v>
      </c>
      <c r="Z132" s="15">
        <f>'[2]FPC wSEB'!Y327</f>
        <v>147227</v>
      </c>
      <c r="AA132" s="15">
        <f>'[2]FPC wSEB'!Z327</f>
        <v>2507</v>
      </c>
      <c r="AB132" s="42">
        <f>'[2]FPC wSEB'!AA327</f>
        <v>2004</v>
      </c>
      <c r="AC132" s="22">
        <f>'[2]FPC wSEB'!AB327</f>
        <v>18759</v>
      </c>
      <c r="AD132" s="15">
        <f>[1]RESID!$H230</f>
        <v>8291.527</v>
      </c>
      <c r="AE132" s="266">
        <f>ROUND([5]RMWh!$L110,0)-AD132</f>
        <v>1591500.473</v>
      </c>
      <c r="AF132" s="163">
        <f>[5]CMWh!$L110</f>
        <v>978691</v>
      </c>
      <c r="AG132" s="163">
        <f>[5]IMWh!$E110</f>
        <v>313055</v>
      </c>
      <c r="AH132" s="15">
        <f>'[2]FPC wSEB'!G327</f>
        <v>77614</v>
      </c>
      <c r="AI132" s="15">
        <f>'[2]FPC wSEB'!H327</f>
        <v>232501</v>
      </c>
      <c r="AJ132" s="163">
        <f>[5]SHLMWh!$E110</f>
        <v>2352</v>
      </c>
      <c r="AK132" s="163">
        <f>[5]SPAMWh!$L110</f>
        <v>244884</v>
      </c>
      <c r="AL132" s="58"/>
      <c r="AM132" s="137">
        <f t="shared" ref="AM132:AM195" si="13">(AE132+AD132)/Y132*1000</f>
        <v>1256.6035246027832</v>
      </c>
      <c r="AN132" s="15">
        <f t="shared" si="9"/>
        <v>1173.6526946107783</v>
      </c>
      <c r="AP132" s="232"/>
      <c r="AQ132" s="137"/>
      <c r="AR132" s="137"/>
      <c r="AS132" s="137"/>
      <c r="AT132" s="137"/>
      <c r="AW132" s="14">
        <f t="shared" si="11"/>
        <v>1173.6526946107783</v>
      </c>
      <c r="AX132" s="14">
        <f t="shared" si="12"/>
        <v>2352</v>
      </c>
      <c r="AY132" s="14">
        <f t="shared" si="7"/>
        <v>28147</v>
      </c>
      <c r="BA132" s="158">
        <f t="shared" si="10"/>
        <v>1.0440936309199782</v>
      </c>
      <c r="BD132" s="14"/>
      <c r="BE132" s="25"/>
      <c r="BM132" s="207"/>
      <c r="BN132" s="207"/>
      <c r="BO132" s="207"/>
      <c r="BQ132" s="207"/>
      <c r="BR132" s="207"/>
      <c r="BS132" s="207"/>
      <c r="BU132" s="208"/>
      <c r="BV132" s="208"/>
      <c r="BW132" s="208"/>
      <c r="BY132" s="208"/>
      <c r="BZ132" s="208"/>
      <c r="CA132" s="208"/>
    </row>
    <row r="133" spans="1:79">
      <c r="A133" s="2">
        <v>2001</v>
      </c>
      <c r="B133" s="2">
        <v>11</v>
      </c>
      <c r="C133" s="14"/>
      <c r="D133" s="14"/>
      <c r="E133" s="14"/>
      <c r="F133" s="14"/>
      <c r="G133" s="140"/>
      <c r="H133" s="50"/>
      <c r="I133" s="14"/>
      <c r="J133" s="14"/>
      <c r="K133" s="15"/>
      <c r="L133" s="15"/>
      <c r="M133" s="14"/>
      <c r="O133" s="20"/>
      <c r="P133" s="20"/>
      <c r="Q133" s="20"/>
      <c r="R133" s="20"/>
      <c r="S133" s="20"/>
      <c r="T133" s="19"/>
      <c r="U133" s="14"/>
      <c r="V133" s="18"/>
      <c r="W133" s="14">
        <f>[1]RESID!$I231</f>
        <v>40433</v>
      </c>
      <c r="X133" s="73">
        <f t="shared" si="8"/>
        <v>1278285</v>
      </c>
      <c r="Y133" s="15">
        <f>'[2]FPC wSEB'!X328</f>
        <v>1318718</v>
      </c>
      <c r="Z133" s="15">
        <f>'[2]FPC wSEB'!Y328</f>
        <v>153014</v>
      </c>
      <c r="AA133" s="15">
        <f>'[2]FPC wSEB'!Z328</f>
        <v>2589</v>
      </c>
      <c r="AB133" s="42">
        <f>'[2]FPC wSEB'!AA328</f>
        <v>2005</v>
      </c>
      <c r="AC133" s="22">
        <f>'[2]FPC wSEB'!AB328</f>
        <v>19576</v>
      </c>
      <c r="AD133" s="15">
        <f>[1]RESID!$H231</f>
        <v>11671.316000000001</v>
      </c>
      <c r="AE133" s="266">
        <f>ROUND([5]RMWh!$L111,0)-AD133</f>
        <v>1234182.6839999999</v>
      </c>
      <c r="AF133" s="163">
        <f>[5]CMWh!$L111</f>
        <v>885887</v>
      </c>
      <c r="AG133" s="163">
        <f>[5]IMWh!$E111</f>
        <v>326558</v>
      </c>
      <c r="AH133" s="15">
        <f>'[2]FPC wSEB'!G328</f>
        <v>90040</v>
      </c>
      <c r="AI133" s="15">
        <f>'[2]FPC wSEB'!H328</f>
        <v>238933</v>
      </c>
      <c r="AJ133" s="163">
        <f>[5]SHLMWh!$E111</f>
        <v>2348</v>
      </c>
      <c r="AK133" s="163">
        <f>[5]SPAMWh!$L111</f>
        <v>222617</v>
      </c>
      <c r="AL133" s="57"/>
      <c r="AM133" s="137">
        <f t="shared" si="13"/>
        <v>944.74633697272657</v>
      </c>
      <c r="AN133" s="15">
        <f t="shared" si="9"/>
        <v>1171.072319201995</v>
      </c>
      <c r="AP133" s="232"/>
      <c r="AQ133" s="137"/>
      <c r="AR133" s="137"/>
      <c r="AS133" s="137"/>
      <c r="AT133" s="137"/>
      <c r="AW133" s="14">
        <f t="shared" si="11"/>
        <v>1171.072319201995</v>
      </c>
      <c r="AX133" s="14">
        <f t="shared" si="12"/>
        <v>2348</v>
      </c>
      <c r="AY133" s="14">
        <f t="shared" si="7"/>
        <v>28176</v>
      </c>
      <c r="BA133" s="158">
        <f t="shared" si="10"/>
        <v>1.0397748621116465</v>
      </c>
      <c r="BD133" s="14"/>
      <c r="BE133" s="25"/>
      <c r="BM133" s="207"/>
      <c r="BN133" s="207"/>
      <c r="BO133" s="207"/>
      <c r="BQ133" s="207"/>
      <c r="BR133" s="207"/>
      <c r="BS133" s="207"/>
      <c r="BU133" s="208"/>
      <c r="BV133" s="208"/>
      <c r="BW133" s="208"/>
      <c r="BY133" s="208"/>
      <c r="BZ133" s="208"/>
      <c r="CA133" s="208"/>
    </row>
    <row r="134" spans="1:79">
      <c r="A134" s="2">
        <v>2001</v>
      </c>
      <c r="B134" s="2">
        <v>12</v>
      </c>
      <c r="C134" s="14"/>
      <c r="D134" s="14"/>
      <c r="E134" s="14"/>
      <c r="F134" s="14"/>
      <c r="G134" s="140"/>
      <c r="H134" s="25"/>
      <c r="I134" s="14"/>
      <c r="J134" s="14"/>
      <c r="K134" s="15"/>
      <c r="L134" s="15"/>
      <c r="M134" s="14"/>
      <c r="O134" s="20"/>
      <c r="P134" s="20"/>
      <c r="Q134" s="20"/>
      <c r="R134" s="20"/>
      <c r="S134" s="20"/>
      <c r="T134" s="19"/>
      <c r="U134" s="14"/>
      <c r="V134" s="18"/>
      <c r="W134" s="14">
        <f>[1]RESID!$I232</f>
        <v>38038</v>
      </c>
      <c r="X134" s="73">
        <f t="shared" si="8"/>
        <v>1226669</v>
      </c>
      <c r="Y134" s="15">
        <f>'[2]FPC wSEB'!X329</f>
        <v>1264707</v>
      </c>
      <c r="Z134" s="15">
        <f>'[2]FPC wSEB'!Y329</f>
        <v>145862</v>
      </c>
      <c r="AA134" s="15">
        <f>'[2]FPC wSEB'!Z329</f>
        <v>2498</v>
      </c>
      <c r="AB134" s="42">
        <f>'[2]FPC wSEB'!AA329</f>
        <v>1980</v>
      </c>
      <c r="AC134" s="22">
        <f>'[2]FPC wSEB'!AB329</f>
        <v>18713</v>
      </c>
      <c r="AD134" s="15">
        <f>[1]RESID!$H232</f>
        <v>14602.492</v>
      </c>
      <c r="AE134" s="266">
        <f>ROUND([5]RMWh!$L112,0)-AD134</f>
        <v>1269019.5079999999</v>
      </c>
      <c r="AF134" s="163">
        <f>[5]CMWh!$L112</f>
        <v>855122</v>
      </c>
      <c r="AG134" s="163">
        <f>[5]IMWh!$E112</f>
        <v>312071</v>
      </c>
      <c r="AH134" s="15">
        <f>'[2]FPC wSEB'!G329</f>
        <v>82849</v>
      </c>
      <c r="AI134" s="15">
        <f>'[2]FPC wSEB'!H329</f>
        <v>227754</v>
      </c>
      <c r="AJ134" s="163">
        <f>[5]SHLMWh!$E112</f>
        <v>2267</v>
      </c>
      <c r="AK134" s="163">
        <f>[5]SPAMWh!$L112</f>
        <v>225807</v>
      </c>
      <c r="AL134" s="43"/>
      <c r="AM134" s="137">
        <f t="shared" si="13"/>
        <v>1014.9560332946684</v>
      </c>
      <c r="AN134" s="15">
        <f t="shared" si="9"/>
        <v>1144.9494949494949</v>
      </c>
      <c r="AP134" s="232"/>
      <c r="AQ134" s="137"/>
      <c r="AR134" s="137"/>
      <c r="AS134" s="137"/>
      <c r="AT134" s="137"/>
      <c r="AW134" s="14">
        <f t="shared" si="11"/>
        <v>1144.9494949494949</v>
      </c>
      <c r="AX134" s="14">
        <f t="shared" si="12"/>
        <v>2267</v>
      </c>
      <c r="AY134" s="14">
        <f t="shared" si="7"/>
        <v>28139</v>
      </c>
      <c r="BA134" s="158">
        <f t="shared" si="10"/>
        <v>1.0187267641694724</v>
      </c>
      <c r="BD134" s="14"/>
      <c r="BE134" s="25"/>
      <c r="BM134" s="207"/>
      <c r="BN134" s="207"/>
      <c r="BO134" s="207"/>
      <c r="BQ134" s="207"/>
      <c r="BR134" s="207"/>
      <c r="BS134" s="207"/>
      <c r="BU134" s="208"/>
      <c r="BV134" s="208"/>
      <c r="BW134" s="208"/>
      <c r="BY134" s="208"/>
      <c r="BZ134" s="208"/>
      <c r="CA134" s="208"/>
    </row>
    <row r="135" spans="1:79">
      <c r="A135" s="2">
        <v>2002</v>
      </c>
      <c r="B135" s="2">
        <v>1</v>
      </c>
      <c r="C135" s="14"/>
      <c r="D135" s="14"/>
      <c r="E135" s="14"/>
      <c r="F135" s="14"/>
      <c r="G135" s="140"/>
      <c r="H135" s="50"/>
      <c r="I135" s="14"/>
      <c r="J135" s="14"/>
      <c r="K135" s="15"/>
      <c r="L135" s="15"/>
      <c r="M135" s="14"/>
      <c r="O135" s="20"/>
      <c r="P135" s="20"/>
      <c r="Q135" s="20"/>
      <c r="R135" s="20"/>
      <c r="S135" s="20"/>
      <c r="T135" s="19"/>
      <c r="U135" s="14"/>
      <c r="V135" s="18"/>
      <c r="W135" s="14">
        <f>[1]RESID!$I233</f>
        <v>38436</v>
      </c>
      <c r="X135" s="73">
        <f t="shared" si="8"/>
        <v>1264890</v>
      </c>
      <c r="Y135" s="15">
        <f>'[2]FPC wSEB'!X330</f>
        <v>1303326</v>
      </c>
      <c r="Z135" s="15">
        <f>'[2]FPC wSEB'!Y330</f>
        <v>148985</v>
      </c>
      <c r="AA135" s="15">
        <f>'[2]FPC wSEB'!Z330</f>
        <v>2570</v>
      </c>
      <c r="AB135" s="42">
        <f>'[2]FPC wSEB'!AA330</f>
        <v>1983</v>
      </c>
      <c r="AC135" s="22">
        <f>'[2]FPC wSEB'!AB330</f>
        <v>18967</v>
      </c>
      <c r="AD135" s="15">
        <f>[1]RESID!$H233</f>
        <v>26401.188999999998</v>
      </c>
      <c r="AE135" s="266">
        <f>ROUND([5]RMWh!$L113,0)-AD135</f>
        <v>1382595.811</v>
      </c>
      <c r="AF135" s="163">
        <f>[5]CMWh!$L113</f>
        <v>836636</v>
      </c>
      <c r="AG135" s="163">
        <f>[5]IMWh!$E113</f>
        <v>271158</v>
      </c>
      <c r="AH135" s="15">
        <f>'[2]FPC wSEB'!G330</f>
        <v>58455</v>
      </c>
      <c r="AI135" s="15">
        <f>'[2]FPC wSEB'!H330</f>
        <v>211871</v>
      </c>
      <c r="AJ135" s="163">
        <f>[5]SHLMWh!$E113</f>
        <v>2348</v>
      </c>
      <c r="AK135" s="163">
        <f>[5]SPAMWh!$L113</f>
        <v>204829</v>
      </c>
      <c r="AL135" s="67">
        <f>AE135/X135*1000</f>
        <v>1093.0561637770872</v>
      </c>
      <c r="AM135" s="137">
        <f t="shared" si="13"/>
        <v>1081.077949799206</v>
      </c>
      <c r="AN135" s="15">
        <f t="shared" si="9"/>
        <v>1184.0645486636411</v>
      </c>
      <c r="AP135" s="232"/>
      <c r="AQ135" s="137"/>
      <c r="AR135" s="137"/>
      <c r="AS135" s="137"/>
      <c r="AT135" s="137"/>
      <c r="AW135" s="14">
        <f t="shared" si="11"/>
        <v>1184.0645486636411</v>
      </c>
      <c r="AX135" s="14">
        <f t="shared" si="12"/>
        <v>2348</v>
      </c>
      <c r="AY135" s="14">
        <f t="shared" si="7"/>
        <v>28157</v>
      </c>
      <c r="BA135" s="158">
        <f t="shared" si="10"/>
        <v>1.0397408011012057</v>
      </c>
      <c r="BD135" s="14"/>
      <c r="BE135" s="25"/>
      <c r="BM135" s="207"/>
      <c r="BN135" s="207"/>
      <c r="BO135" s="207"/>
      <c r="BQ135" s="207"/>
      <c r="BR135" s="207"/>
      <c r="BS135" s="207"/>
      <c r="BU135" s="208"/>
      <c r="BV135" s="208"/>
      <c r="BW135" s="208"/>
      <c r="BY135" s="208"/>
      <c r="BZ135" s="208"/>
      <c r="CA135" s="208"/>
    </row>
    <row r="136" spans="1:79">
      <c r="A136" s="2">
        <v>2002</v>
      </c>
      <c r="B136" s="2">
        <v>2</v>
      </c>
      <c r="C136" s="14"/>
      <c r="D136" s="14"/>
      <c r="E136" s="14"/>
      <c r="F136" s="14"/>
      <c r="G136" s="140"/>
      <c r="I136" s="14"/>
      <c r="J136" s="14"/>
      <c r="K136" s="15"/>
      <c r="L136" s="15"/>
      <c r="M136" s="14"/>
      <c r="O136" s="20"/>
      <c r="P136" s="20"/>
      <c r="Q136" s="20"/>
      <c r="R136" s="20"/>
      <c r="S136" s="20"/>
      <c r="T136" s="19"/>
      <c r="U136" s="14"/>
      <c r="V136" s="18"/>
      <c r="W136" s="14">
        <f>[1]RESID!$I234</f>
        <v>38476</v>
      </c>
      <c r="X136" s="73">
        <f t="shared" si="8"/>
        <v>1266269</v>
      </c>
      <c r="Y136" s="15">
        <f>'[2]FPC wSEB'!X331</f>
        <v>1304745</v>
      </c>
      <c r="Z136" s="15">
        <f>'[2]FPC wSEB'!Y331</f>
        <v>149507</v>
      </c>
      <c r="AA136" s="15">
        <f>'[2]FPC wSEB'!Z331</f>
        <v>2520</v>
      </c>
      <c r="AB136" s="42">
        <f>'[2]FPC wSEB'!AA331</f>
        <v>1981</v>
      </c>
      <c r="AC136" s="22">
        <f>'[2]FPC wSEB'!AB331</f>
        <v>19122</v>
      </c>
      <c r="AD136" s="15">
        <f>[1]RESID!$H234</f>
        <v>20949.592000000001</v>
      </c>
      <c r="AE136" s="266">
        <f>ROUND([5]RMWh!$L114,0)-AD136</f>
        <v>1261840.4080000001</v>
      </c>
      <c r="AF136" s="163">
        <f>[5]CMWh!$L114</f>
        <v>770777</v>
      </c>
      <c r="AG136" s="163">
        <f>[5]IMWh!$E114</f>
        <v>318374</v>
      </c>
      <c r="AH136" s="15">
        <f>'[2]FPC wSEB'!G331</f>
        <v>88175</v>
      </c>
      <c r="AI136" s="15">
        <f>'[2]FPC wSEB'!H331</f>
        <v>231061</v>
      </c>
      <c r="AJ136" s="163">
        <f>[5]SHLMWh!$E114</f>
        <v>2351</v>
      </c>
      <c r="AK136" s="163">
        <f>[5]SPAMWh!$L114</f>
        <v>200974</v>
      </c>
      <c r="AL136" s="67">
        <f t="shared" ref="AL136:AL186" si="14">AE136/X136*1000</f>
        <v>996.50264517255027</v>
      </c>
      <c r="AM136" s="137">
        <f t="shared" si="13"/>
        <v>983.17295716787567</v>
      </c>
      <c r="AN136" s="15">
        <f t="shared" si="9"/>
        <v>1186.7743563856639</v>
      </c>
      <c r="AP136" s="232"/>
      <c r="AQ136" s="137"/>
      <c r="AR136" s="137"/>
      <c r="AS136" s="137"/>
      <c r="AT136" s="137"/>
      <c r="AW136" s="14">
        <f t="shared" si="11"/>
        <v>1186.7743563856639</v>
      </c>
      <c r="AX136" s="14">
        <f t="shared" si="12"/>
        <v>2351</v>
      </c>
      <c r="AY136" s="14">
        <f t="shared" si="7"/>
        <v>28150</v>
      </c>
      <c r="BA136" s="158">
        <f t="shared" si="10"/>
        <v>1.0247127182363069</v>
      </c>
      <c r="BD136" s="14"/>
      <c r="BE136" s="25"/>
      <c r="BM136" s="207"/>
      <c r="BN136" s="207"/>
      <c r="BO136" s="207"/>
      <c r="BQ136" s="207"/>
      <c r="BR136" s="207"/>
      <c r="BS136" s="207"/>
      <c r="BU136" s="208"/>
      <c r="BV136" s="208"/>
      <c r="BW136" s="208"/>
      <c r="BY136" s="208"/>
      <c r="BZ136" s="208"/>
      <c r="CA136" s="208"/>
    </row>
    <row r="137" spans="1:79">
      <c r="A137" s="2">
        <v>2002</v>
      </c>
      <c r="B137" s="2">
        <v>3</v>
      </c>
      <c r="C137" s="14"/>
      <c r="D137" s="14"/>
      <c r="E137" s="14"/>
      <c r="F137" s="14"/>
      <c r="G137" s="140"/>
      <c r="I137" s="14"/>
      <c r="J137" s="14"/>
      <c r="K137" s="15"/>
      <c r="L137" s="15"/>
      <c r="M137" s="14"/>
      <c r="O137" s="20"/>
      <c r="P137" s="20"/>
      <c r="Q137" s="20"/>
      <c r="R137" s="20"/>
      <c r="S137" s="20"/>
      <c r="T137" s="19"/>
      <c r="U137" s="14"/>
      <c r="V137" s="18"/>
      <c r="W137" s="14">
        <f>[1]RESID!$I235</f>
        <v>38718</v>
      </c>
      <c r="X137" s="73">
        <f t="shared" si="8"/>
        <v>1258121</v>
      </c>
      <c r="Y137" s="15">
        <f>'[2]FPC wSEB'!X332</f>
        <v>1296839</v>
      </c>
      <c r="Z137" s="15">
        <f>'[2]FPC wSEB'!Y332</f>
        <v>148898</v>
      </c>
      <c r="AA137" s="15">
        <f>'[2]FPC wSEB'!Z332</f>
        <v>2499</v>
      </c>
      <c r="AB137" s="42">
        <f>'[2]FPC wSEB'!AA332</f>
        <v>1971</v>
      </c>
      <c r="AC137" s="22">
        <f>'[2]FPC wSEB'!AB332</f>
        <v>19093</v>
      </c>
      <c r="AD137" s="15">
        <f>[1]RESID!$H235</f>
        <v>23449.085999999999</v>
      </c>
      <c r="AE137" s="266">
        <f>ROUND([5]RMWh!$L115,0)-AD137</f>
        <v>1154050.9140000001</v>
      </c>
      <c r="AF137" s="163">
        <f>[5]CMWh!$L115</f>
        <v>794245</v>
      </c>
      <c r="AG137" s="163">
        <f>[5]IMWh!$E115</f>
        <v>293776</v>
      </c>
      <c r="AH137" s="15">
        <f>'[2]FPC wSEB'!G332</f>
        <v>81571</v>
      </c>
      <c r="AI137" s="15">
        <f>'[2]FPC wSEB'!H332</f>
        <v>211347</v>
      </c>
      <c r="AJ137" s="163">
        <f>[5]SHLMWh!$E115</f>
        <v>2394</v>
      </c>
      <c r="AK137" s="163">
        <f>[5]SPAMWh!$L115</f>
        <v>200826</v>
      </c>
      <c r="AL137" s="67">
        <f t="shared" si="14"/>
        <v>917.28133780455141</v>
      </c>
      <c r="AM137" s="137">
        <f t="shared" si="13"/>
        <v>907.97701179560454</v>
      </c>
      <c r="AN137" s="15">
        <f t="shared" si="9"/>
        <v>1214.6118721461187</v>
      </c>
      <c r="AP137" s="232"/>
      <c r="AQ137" s="137"/>
      <c r="AR137" s="137"/>
      <c r="AS137" s="137"/>
      <c r="AT137" s="137"/>
      <c r="AW137" s="14">
        <f t="shared" si="11"/>
        <v>1214.6118721461187</v>
      </c>
      <c r="AX137" s="14">
        <f t="shared" si="12"/>
        <v>2394</v>
      </c>
      <c r="AY137" s="14">
        <f t="shared" si="7"/>
        <v>28316</v>
      </c>
      <c r="BA137" s="158">
        <f t="shared" si="10"/>
        <v>1.1072157595730554</v>
      </c>
      <c r="BD137" s="14"/>
      <c r="BE137" s="25"/>
      <c r="BM137" s="207"/>
      <c r="BN137" s="207"/>
      <c r="BO137" s="207"/>
      <c r="BQ137" s="207"/>
      <c r="BR137" s="207"/>
      <c r="BS137" s="207"/>
      <c r="BU137" s="208"/>
      <c r="BV137" s="208"/>
      <c r="BW137" s="208"/>
      <c r="BY137" s="208"/>
      <c r="BZ137" s="208"/>
      <c r="CA137" s="208"/>
    </row>
    <row r="138" spans="1:79">
      <c r="A138" s="2">
        <v>2002</v>
      </c>
      <c r="B138" s="2">
        <v>4</v>
      </c>
      <c r="C138" s="14"/>
      <c r="D138" s="14"/>
      <c r="E138" s="14"/>
      <c r="F138" s="14"/>
      <c r="G138" s="140"/>
      <c r="I138" s="14"/>
      <c r="J138" s="14"/>
      <c r="K138" s="15"/>
      <c r="L138" s="15"/>
      <c r="M138" s="14"/>
      <c r="O138" s="20"/>
      <c r="P138" s="20"/>
      <c r="Q138" s="20"/>
      <c r="R138" s="20"/>
      <c r="S138" s="20"/>
      <c r="T138" s="19"/>
      <c r="U138" s="14"/>
      <c r="V138" s="18"/>
      <c r="W138" s="14">
        <f>[1]RESID!$I236</f>
        <v>37990</v>
      </c>
      <c r="X138" s="73">
        <f t="shared" si="8"/>
        <v>1201738</v>
      </c>
      <c r="Y138" s="15">
        <f>'[2]FPC wSEB'!X333</f>
        <v>1239728</v>
      </c>
      <c r="Z138" s="15">
        <f>'[2]FPC wSEB'!Y333</f>
        <v>142729</v>
      </c>
      <c r="AA138" s="15">
        <f>'[2]FPC wSEB'!Z333</f>
        <v>2374</v>
      </c>
      <c r="AB138" s="42">
        <f>'[2]FPC wSEB'!AA333</f>
        <v>1969</v>
      </c>
      <c r="AC138" s="22">
        <f>'[2]FPC wSEB'!AB333</f>
        <v>18422</v>
      </c>
      <c r="AD138" s="15">
        <f>[1]RESID!$H236</f>
        <v>19799.63</v>
      </c>
      <c r="AE138" s="266">
        <f>ROUND([5]RMWh!$L116,0)-AD138</f>
        <v>1231344.3700000001</v>
      </c>
      <c r="AF138" s="163">
        <f>[5]CMWh!$L116</f>
        <v>863367</v>
      </c>
      <c r="AG138" s="163">
        <f>[5]IMWh!$E116</f>
        <v>313469</v>
      </c>
      <c r="AH138" s="15">
        <f>'[2]FPC wSEB'!G333</f>
        <v>85567</v>
      </c>
      <c r="AI138" s="15">
        <f>'[2]FPC wSEB'!H333</f>
        <v>224691</v>
      </c>
      <c r="AJ138" s="163">
        <f>[5]SHLMWh!$E116</f>
        <v>1721</v>
      </c>
      <c r="AK138" s="163">
        <f>[5]SPAMWh!$L116</f>
        <v>214568</v>
      </c>
      <c r="AL138" s="67">
        <f t="shared" si="14"/>
        <v>1024.6362934350084</v>
      </c>
      <c r="AM138" s="137">
        <f t="shared" si="13"/>
        <v>1009.2084715356917</v>
      </c>
      <c r="AN138" s="15">
        <f t="shared" si="9"/>
        <v>874.0477399695277</v>
      </c>
      <c r="AP138" s="232"/>
      <c r="AQ138" s="137"/>
      <c r="AR138" s="137"/>
      <c r="AS138" s="137"/>
      <c r="AT138" s="137"/>
      <c r="AW138" s="14">
        <f t="shared" si="11"/>
        <v>874.0477399695277</v>
      </c>
      <c r="AX138" s="14">
        <f t="shared" si="12"/>
        <v>1721</v>
      </c>
      <c r="AY138" s="14">
        <f t="shared" si="7"/>
        <v>27491</v>
      </c>
      <c r="BA138" s="158">
        <f t="shared" si="10"/>
        <v>0.69621713144469832</v>
      </c>
      <c r="BD138" s="14"/>
      <c r="BE138" s="25"/>
      <c r="BM138" s="207"/>
      <c r="BN138" s="207"/>
      <c r="BO138" s="207"/>
      <c r="BQ138" s="207"/>
      <c r="BR138" s="207"/>
      <c r="BS138" s="207"/>
      <c r="BU138" s="208"/>
      <c r="BV138" s="208"/>
      <c r="BW138" s="208"/>
      <c r="BY138" s="208"/>
      <c r="BZ138" s="208"/>
      <c r="CA138" s="208"/>
    </row>
    <row r="139" spans="1:79">
      <c r="A139" s="2">
        <v>2002</v>
      </c>
      <c r="B139" s="2">
        <v>5</v>
      </c>
      <c r="C139" s="14"/>
      <c r="D139" s="14"/>
      <c r="E139" s="14"/>
      <c r="F139" s="14"/>
      <c r="G139" s="140"/>
      <c r="I139" s="14"/>
      <c r="J139" s="14"/>
      <c r="K139" s="15"/>
      <c r="L139" s="15"/>
      <c r="M139" s="14"/>
      <c r="N139" s="43"/>
      <c r="O139" s="75"/>
      <c r="P139" s="75"/>
      <c r="Q139" s="75"/>
      <c r="R139" s="75"/>
      <c r="S139" s="75"/>
      <c r="T139" s="19"/>
      <c r="U139" s="14"/>
      <c r="W139" s="14">
        <f>[1]RESID!$I237</f>
        <v>46935</v>
      </c>
      <c r="X139" s="73">
        <f t="shared" si="8"/>
        <v>1306609</v>
      </c>
      <c r="Y139" s="15">
        <f>'[2]FPC wSEB'!X334</f>
        <v>1353544</v>
      </c>
      <c r="Z139" s="15">
        <f>'[2]FPC wSEB'!Y334</f>
        <v>157664</v>
      </c>
      <c r="AA139" s="15">
        <f>'[2]FPC wSEB'!Z334</f>
        <v>2676</v>
      </c>
      <c r="AB139" s="42">
        <f>'[2]FPC wSEB'!AA334</f>
        <v>1963</v>
      </c>
      <c r="AC139" s="22">
        <f>'[2]FPC wSEB'!AB334</f>
        <v>19861</v>
      </c>
      <c r="AD139" s="15">
        <f>[1]RESID!$H237</f>
        <v>18523.131000000001</v>
      </c>
      <c r="AE139" s="266">
        <f>ROUND([5]RMWh!$L117,0)-AD139</f>
        <v>1320387.8689999999</v>
      </c>
      <c r="AF139" s="163">
        <f>[5]CMWh!$L117</f>
        <v>924215</v>
      </c>
      <c r="AG139" s="163">
        <f>[5]IMWh!$E117</f>
        <v>351077</v>
      </c>
      <c r="AH139" s="15">
        <f>'[2]FPC wSEB'!G334</f>
        <v>99652</v>
      </c>
      <c r="AI139" s="15">
        <f>'[2]FPC wSEB'!H334</f>
        <v>272375</v>
      </c>
      <c r="AJ139" s="163">
        <f>[5]SHLMWh!$E117</f>
        <v>2953</v>
      </c>
      <c r="AK139" s="163">
        <f>[5]SPAMWh!$L117</f>
        <v>224831</v>
      </c>
      <c r="AL139" s="67">
        <f t="shared" si="14"/>
        <v>1010.5455182078189</v>
      </c>
      <c r="AM139" s="137">
        <f t="shared" si="13"/>
        <v>989.18912129934461</v>
      </c>
      <c r="AN139" s="15">
        <f t="shared" si="9"/>
        <v>1504.3301069791135</v>
      </c>
      <c r="AP139" s="232"/>
      <c r="AQ139" s="137"/>
      <c r="AR139" s="137"/>
      <c r="AS139" s="137"/>
      <c r="AT139" s="137"/>
      <c r="AW139" s="14">
        <f t="shared" si="11"/>
        <v>1504.3301069791135</v>
      </c>
      <c r="AX139" s="14">
        <f t="shared" si="12"/>
        <v>2953</v>
      </c>
      <c r="AY139" s="14">
        <f t="shared" si="7"/>
        <v>28236</v>
      </c>
      <c r="BA139" s="158">
        <f t="shared" si="10"/>
        <v>1.3776066468803294</v>
      </c>
      <c r="BD139" s="14"/>
      <c r="BE139" s="25"/>
      <c r="BM139" s="207"/>
      <c r="BN139" s="207"/>
      <c r="BO139" s="207"/>
      <c r="BQ139" s="207"/>
      <c r="BR139" s="207"/>
      <c r="BS139" s="207"/>
      <c r="BU139" s="208"/>
      <c r="BV139" s="208"/>
      <c r="BW139" s="208"/>
      <c r="BY139" s="208"/>
      <c r="BZ139" s="208"/>
      <c r="CA139" s="208"/>
    </row>
    <row r="140" spans="1:79">
      <c r="A140" s="2">
        <v>2002</v>
      </c>
      <c r="B140" s="2">
        <v>6</v>
      </c>
      <c r="C140" s="14"/>
      <c r="D140" s="14"/>
      <c r="E140" s="14"/>
      <c r="F140" s="14"/>
      <c r="G140" s="140"/>
      <c r="H140" s="68"/>
      <c r="I140" s="14"/>
      <c r="J140" s="14"/>
      <c r="K140" s="15"/>
      <c r="L140" s="15"/>
      <c r="M140" s="14"/>
      <c r="N140" s="43"/>
      <c r="O140" s="75"/>
      <c r="P140" s="75"/>
      <c r="Q140" s="75"/>
      <c r="R140" s="75"/>
      <c r="S140" s="75"/>
      <c r="T140" s="19"/>
      <c r="U140" s="14"/>
      <c r="W140" s="14">
        <f>[1]RESID!$I238</f>
        <v>42225</v>
      </c>
      <c r="X140" s="73">
        <f t="shared" si="8"/>
        <v>1194452</v>
      </c>
      <c r="Y140" s="15">
        <f>'[2]FPC wSEB'!X335</f>
        <v>1236677</v>
      </c>
      <c r="Z140" s="15">
        <f>'[2]FPC wSEB'!Y335</f>
        <v>143133</v>
      </c>
      <c r="AA140" s="15">
        <f>'[2]FPC wSEB'!Z335</f>
        <v>2420</v>
      </c>
      <c r="AB140" s="42">
        <f>'[2]FPC wSEB'!AA335</f>
        <v>1969</v>
      </c>
      <c r="AC140" s="22">
        <f>'[2]FPC wSEB'!AB335</f>
        <v>18391</v>
      </c>
      <c r="AD140" s="15">
        <f>[1]RESID!$H238</f>
        <v>10482.566000000001</v>
      </c>
      <c r="AE140" s="266">
        <f>ROUND([5]RMWh!$L118,0)-AD140</f>
        <v>1699394.4339999999</v>
      </c>
      <c r="AF140" s="163">
        <f>[5]CMWh!$L118</f>
        <v>1006233</v>
      </c>
      <c r="AG140" s="163">
        <f>[5]IMWh!$E118</f>
        <v>332117</v>
      </c>
      <c r="AH140" s="15">
        <f>'[2]FPC wSEB'!G335</f>
        <v>67021</v>
      </c>
      <c r="AI140" s="15">
        <f>'[2]FPC wSEB'!H335</f>
        <v>244146</v>
      </c>
      <c r="AJ140" s="163">
        <f>[5]SHLMWh!$E118</f>
        <v>2338</v>
      </c>
      <c r="AK140" s="163">
        <f>[5]SPAMWh!$L118</f>
        <v>245315</v>
      </c>
      <c r="AL140" s="67">
        <f t="shared" si="14"/>
        <v>1422.7398288085246</v>
      </c>
      <c r="AM140" s="137">
        <f t="shared" si="13"/>
        <v>1382.6383121866097</v>
      </c>
      <c r="AN140" s="15">
        <f t="shared" si="9"/>
        <v>1187.4047739969528</v>
      </c>
      <c r="AP140" s="232"/>
      <c r="AQ140" s="137"/>
      <c r="AR140" s="137"/>
      <c r="AS140" s="137"/>
      <c r="AT140" s="137"/>
      <c r="AW140" s="14">
        <f t="shared" si="11"/>
        <v>1187.4047739969528</v>
      </c>
      <c r="AX140" s="14">
        <f t="shared" si="12"/>
        <v>2338</v>
      </c>
      <c r="AY140" s="14">
        <f t="shared" si="7"/>
        <v>28116</v>
      </c>
      <c r="BA140" s="158">
        <f t="shared" si="10"/>
        <v>0.97146908075991545</v>
      </c>
      <c r="BD140" s="14"/>
      <c r="BE140" s="25"/>
      <c r="BM140" s="207"/>
      <c r="BN140" s="207"/>
      <c r="BO140" s="207"/>
      <c r="BQ140" s="207"/>
      <c r="BR140" s="207"/>
      <c r="BS140" s="207"/>
      <c r="BU140" s="208"/>
      <c r="BV140" s="208"/>
      <c r="BW140" s="208"/>
      <c r="BY140" s="208"/>
      <c r="BZ140" s="208"/>
      <c r="CA140" s="208"/>
    </row>
    <row r="141" spans="1:79">
      <c r="A141" s="2">
        <v>2002</v>
      </c>
      <c r="B141" s="2">
        <v>7</v>
      </c>
      <c r="C141" s="14"/>
      <c r="D141" s="14"/>
      <c r="E141" s="14"/>
      <c r="F141" s="14"/>
      <c r="G141" s="140"/>
      <c r="H141" s="68"/>
      <c r="I141" s="14"/>
      <c r="J141" s="14"/>
      <c r="K141" s="15"/>
      <c r="L141" s="15"/>
      <c r="M141" s="14"/>
      <c r="N141" s="25"/>
      <c r="O141" s="71"/>
      <c r="P141" s="20"/>
      <c r="Q141" s="20"/>
      <c r="R141" s="20"/>
      <c r="S141" s="20"/>
      <c r="U141" s="14"/>
      <c r="W141" s="14">
        <f>[1]RESID!$I239</f>
        <v>47458</v>
      </c>
      <c r="X141" s="73">
        <f t="shared" si="8"/>
        <v>1288437</v>
      </c>
      <c r="Y141" s="15">
        <f>'[2]FPC wSEB'!X336</f>
        <v>1335895</v>
      </c>
      <c r="Z141" s="15">
        <f>'[2]FPC wSEB'!Y336</f>
        <v>154753</v>
      </c>
      <c r="AA141" s="15">
        <f>'[2]FPC wSEB'!Z336</f>
        <v>2575</v>
      </c>
      <c r="AB141" s="42">
        <f>'[2]FPC wSEB'!AA336</f>
        <v>1965</v>
      </c>
      <c r="AC141" s="22">
        <f>'[2]FPC wSEB'!AB336</f>
        <v>19583</v>
      </c>
      <c r="AD141" s="15">
        <f>[1]RESID!$H239</f>
        <v>9957.8140000000003</v>
      </c>
      <c r="AE141" s="266">
        <f>ROUND([5]RMWh!$L119,0)-AD141</f>
        <v>1850276.186</v>
      </c>
      <c r="AF141" s="163">
        <f>[5]CMWh!$L119</f>
        <v>1066186</v>
      </c>
      <c r="AG141" s="163">
        <f>[5]IMWh!$E119</f>
        <v>335987</v>
      </c>
      <c r="AH141" s="15">
        <f>'[2]FPC wSEB'!G336</f>
        <v>80934</v>
      </c>
      <c r="AI141" s="15">
        <f>'[2]FPC wSEB'!H336</f>
        <v>263389</v>
      </c>
      <c r="AJ141" s="163">
        <f>[5]SHLMWh!$E119</f>
        <v>2489</v>
      </c>
      <c r="AK141" s="163">
        <f>[5]SPAMWh!$L119</f>
        <v>244246</v>
      </c>
      <c r="AL141" s="67">
        <f t="shared" si="14"/>
        <v>1436.0625983264995</v>
      </c>
      <c r="AM141" s="137">
        <f t="shared" si="13"/>
        <v>1392.500159069388</v>
      </c>
      <c r="AN141" s="15">
        <f t="shared" si="9"/>
        <v>1266.6666666666665</v>
      </c>
      <c r="AP141" s="232"/>
      <c r="AQ141" s="137"/>
      <c r="AR141" s="137"/>
      <c r="AS141" s="137"/>
      <c r="AT141" s="137"/>
      <c r="AW141" s="14">
        <f t="shared" si="11"/>
        <v>1266.6666666666665</v>
      </c>
      <c r="AX141" s="14">
        <f t="shared" si="12"/>
        <v>2489</v>
      </c>
      <c r="AY141" s="14">
        <f t="shared" si="7"/>
        <v>28255</v>
      </c>
      <c r="BA141" s="158">
        <f t="shared" si="10"/>
        <v>1.0828652482269501</v>
      </c>
      <c r="BD141" s="14"/>
      <c r="BE141" s="25"/>
      <c r="BM141" s="207"/>
      <c r="BN141" s="207"/>
      <c r="BO141" s="207"/>
      <c r="BQ141" s="207"/>
      <c r="BR141" s="207"/>
      <c r="BS141" s="207"/>
      <c r="BU141" s="208"/>
      <c r="BV141" s="208"/>
      <c r="BW141" s="208"/>
      <c r="BY141" s="208"/>
      <c r="BZ141" s="208"/>
      <c r="CA141" s="208"/>
    </row>
    <row r="142" spans="1:79">
      <c r="A142" s="2">
        <v>2002</v>
      </c>
      <c r="B142" s="2">
        <v>8</v>
      </c>
      <c r="C142" s="14"/>
      <c r="D142" s="14"/>
      <c r="E142" s="14"/>
      <c r="F142" s="14"/>
      <c r="G142" s="140"/>
      <c r="H142" s="68"/>
      <c r="I142" s="14"/>
      <c r="J142" s="14"/>
      <c r="K142" s="15"/>
      <c r="L142" s="15"/>
      <c r="M142" s="14"/>
      <c r="N142" s="25"/>
      <c r="O142" s="71"/>
      <c r="P142" s="20"/>
      <c r="Q142" s="20"/>
      <c r="R142" s="20"/>
      <c r="S142" s="20"/>
      <c r="T142" s="19"/>
      <c r="U142" s="14"/>
      <c r="W142" s="14">
        <f>[1]RESID!$I240</f>
        <v>46004</v>
      </c>
      <c r="X142" s="73">
        <f t="shared" si="8"/>
        <v>1252528</v>
      </c>
      <c r="Y142" s="15">
        <f>'[2]FPC wSEB'!X337</f>
        <v>1298532</v>
      </c>
      <c r="Z142" s="15">
        <f>'[2]FPC wSEB'!Y337</f>
        <v>152268</v>
      </c>
      <c r="AA142" s="15">
        <f>'[2]FPC wSEB'!Z337</f>
        <v>2552</v>
      </c>
      <c r="AB142" s="42">
        <f>'[2]FPC wSEB'!AA337</f>
        <v>1961</v>
      </c>
      <c r="AC142" s="22">
        <f>'[2]FPC wSEB'!AB337</f>
        <v>19248</v>
      </c>
      <c r="AD142" s="15">
        <f>[1]RESID!$H240</f>
        <v>10306.394</v>
      </c>
      <c r="AE142" s="266">
        <f>ROUND([5]RMWh!$L120,0)-AD142</f>
        <v>1893716.6059999999</v>
      </c>
      <c r="AF142" s="163">
        <f>[5]CMWh!$L120</f>
        <v>1079642</v>
      </c>
      <c r="AG142" s="163">
        <f>[5]IMWh!$E120</f>
        <v>315853</v>
      </c>
      <c r="AH142" s="15">
        <f>'[2]FPC wSEB'!G337</f>
        <v>84523</v>
      </c>
      <c r="AI142" s="15">
        <f>'[2]FPC wSEB'!H337</f>
        <v>227675</v>
      </c>
      <c r="AJ142" s="163">
        <f>[5]SHLMWh!$E120</f>
        <v>2305</v>
      </c>
      <c r="AK142" s="163">
        <f>[5]SPAMWh!$L120</f>
        <v>251754</v>
      </c>
      <c r="AL142" s="67">
        <f t="shared" si="14"/>
        <v>1511.9155867174225</v>
      </c>
      <c r="AM142" s="137">
        <f t="shared" si="13"/>
        <v>1466.2888554151918</v>
      </c>
      <c r="AN142" s="15">
        <f t="shared" si="9"/>
        <v>1175.4207037225906</v>
      </c>
      <c r="AP142" s="232"/>
      <c r="AQ142" s="137"/>
      <c r="AR142" s="137"/>
      <c r="AS142" s="137"/>
      <c r="AT142" s="137"/>
      <c r="AW142" s="14">
        <f t="shared" si="11"/>
        <v>1175.4207037225906</v>
      </c>
      <c r="AX142" s="14">
        <f t="shared" si="12"/>
        <v>2305</v>
      </c>
      <c r="AY142" s="14">
        <f t="shared" si="7"/>
        <v>28263</v>
      </c>
      <c r="BA142" s="158">
        <f t="shared" si="10"/>
        <v>1.0254867611058214</v>
      </c>
      <c r="BD142" s="14"/>
      <c r="BE142" s="25"/>
      <c r="BM142" s="207"/>
      <c r="BN142" s="207"/>
      <c r="BO142" s="207"/>
      <c r="BQ142" s="207"/>
      <c r="BR142" s="207"/>
      <c r="BS142" s="207"/>
      <c r="BU142" s="208"/>
      <c r="BV142" s="208"/>
      <c r="BW142" s="208"/>
      <c r="BY142" s="208"/>
      <c r="BZ142" s="208"/>
      <c r="CA142" s="208"/>
    </row>
    <row r="143" spans="1:79">
      <c r="A143" s="2">
        <v>2002</v>
      </c>
      <c r="B143" s="2">
        <v>9</v>
      </c>
      <c r="C143" s="14"/>
      <c r="D143" s="14"/>
      <c r="E143" s="14"/>
      <c r="F143" s="14"/>
      <c r="G143" s="140"/>
      <c r="H143" s="68"/>
      <c r="I143" s="14"/>
      <c r="J143" s="14"/>
      <c r="K143" s="15"/>
      <c r="L143" s="15"/>
      <c r="M143" s="14"/>
      <c r="N143" s="25"/>
      <c r="O143" s="71"/>
      <c r="P143" s="20"/>
      <c r="Q143" s="20"/>
      <c r="R143" s="20"/>
      <c r="S143" s="20"/>
      <c r="T143" s="19"/>
      <c r="U143" s="14"/>
      <c r="W143" s="14">
        <f>[1]RESID!$I241</f>
        <v>46326</v>
      </c>
      <c r="X143" s="73">
        <f t="shared" si="8"/>
        <v>1268441</v>
      </c>
      <c r="Y143" s="15">
        <f>'[2]FPC wSEB'!X338</f>
        <v>1314767</v>
      </c>
      <c r="Z143" s="15">
        <f>'[2]FPC wSEB'!Y338</f>
        <v>152284</v>
      </c>
      <c r="AA143" s="15">
        <f>'[2]FPC wSEB'!Z338</f>
        <v>2517</v>
      </c>
      <c r="AB143" s="42">
        <f>'[2]FPC wSEB'!AA338</f>
        <v>1964</v>
      </c>
      <c r="AC143" s="22">
        <f>'[2]FPC wSEB'!AB338</f>
        <v>19303</v>
      </c>
      <c r="AD143" s="15">
        <f>[1]RESID!$H241</f>
        <v>11386.406999999999</v>
      </c>
      <c r="AE143" s="266">
        <f>ROUND([5]RMWh!$L121,0)-AD143</f>
        <v>1913926.5930000001</v>
      </c>
      <c r="AF143" s="163">
        <f>[5]CMWh!$L121</f>
        <v>1081256</v>
      </c>
      <c r="AG143" s="163">
        <f>[5]IMWh!$E121</f>
        <v>326953</v>
      </c>
      <c r="AH143" s="15">
        <f>'[2]FPC wSEB'!G338</f>
        <v>87313</v>
      </c>
      <c r="AI143" s="15">
        <f>'[2]FPC wSEB'!H338</f>
        <v>238805</v>
      </c>
      <c r="AJ143" s="163">
        <f>[5]SHLMWh!$E121</f>
        <v>2342</v>
      </c>
      <c r="AK143" s="163">
        <f>[5]SPAMWh!$L121</f>
        <v>272655</v>
      </c>
      <c r="AL143" s="67">
        <f t="shared" si="14"/>
        <v>1508.8810539867445</v>
      </c>
      <c r="AM143" s="137">
        <f t="shared" si="13"/>
        <v>1464.3758171599989</v>
      </c>
      <c r="AN143" s="15">
        <f t="shared" si="9"/>
        <v>1192.4643584521384</v>
      </c>
      <c r="AP143" s="232"/>
      <c r="AQ143" s="137"/>
      <c r="AR143" s="137"/>
      <c r="AS143" s="137"/>
      <c r="AT143" s="137"/>
      <c r="AW143" s="14">
        <f t="shared" si="11"/>
        <v>1192.4643584521384</v>
      </c>
      <c r="AX143" s="14">
        <f t="shared" si="12"/>
        <v>2342</v>
      </c>
      <c r="AY143" s="14">
        <f t="shared" ref="AY143:AY206" si="15">SUM(AX132:AX143)</f>
        <v>28208</v>
      </c>
      <c r="BA143" s="158">
        <f t="shared" si="10"/>
        <v>0.99695393172218838</v>
      </c>
      <c r="BD143" s="14"/>
      <c r="BE143" s="25"/>
      <c r="BM143" s="207"/>
      <c r="BN143" s="207"/>
      <c r="BO143" s="207"/>
      <c r="BQ143" s="207"/>
      <c r="BR143" s="207"/>
      <c r="BS143" s="207"/>
      <c r="BU143" s="208"/>
      <c r="BV143" s="208"/>
      <c r="BW143" s="208"/>
      <c r="BY143" s="208"/>
      <c r="BZ143" s="208"/>
      <c r="CA143" s="208"/>
    </row>
    <row r="144" spans="1:79">
      <c r="A144" s="2">
        <v>2002</v>
      </c>
      <c r="B144" s="2">
        <v>10</v>
      </c>
      <c r="C144" s="14"/>
      <c r="D144" s="14"/>
      <c r="E144" s="14"/>
      <c r="F144" s="14"/>
      <c r="G144" s="140"/>
      <c r="H144" s="68"/>
      <c r="I144" s="14"/>
      <c r="J144" s="14"/>
      <c r="K144" s="15"/>
      <c r="L144" s="15"/>
      <c r="M144" s="14"/>
      <c r="N144" s="25"/>
      <c r="O144" s="71"/>
      <c r="P144" s="20"/>
      <c r="Q144" s="20"/>
      <c r="R144" s="20"/>
      <c r="S144" s="20"/>
      <c r="T144" s="19"/>
      <c r="U144" s="14"/>
      <c r="W144" s="14">
        <f>[1]RESID!$I242</f>
        <v>43499</v>
      </c>
      <c r="X144" s="73">
        <f t="shared" si="8"/>
        <v>1219683</v>
      </c>
      <c r="Y144" s="15">
        <f>'[2]FPC wSEB'!X339</f>
        <v>1263182</v>
      </c>
      <c r="Z144" s="15">
        <f>'[2]FPC wSEB'!Y339</f>
        <v>146573</v>
      </c>
      <c r="AA144" s="15">
        <f>'[2]FPC wSEB'!Z339</f>
        <v>2472</v>
      </c>
      <c r="AB144" s="42">
        <f>'[2]FPC wSEB'!AA339</f>
        <v>1956</v>
      </c>
      <c r="AC144" s="22">
        <f>'[2]FPC wSEB'!AB339</f>
        <v>18729</v>
      </c>
      <c r="AD144" s="15">
        <f>[1]RESID!$H242</f>
        <v>11945.492</v>
      </c>
      <c r="AE144" s="266">
        <f>ROUND([5]RMWh!$L122,0)-AD144</f>
        <v>1631880.5079999999</v>
      </c>
      <c r="AF144" s="163">
        <f>[5]CMWh!$L122</f>
        <v>1009603</v>
      </c>
      <c r="AG144" s="163">
        <f>[5]IMWh!$E122</f>
        <v>318748</v>
      </c>
      <c r="AH144" s="15">
        <f>'[2]FPC wSEB'!G339</f>
        <v>79585</v>
      </c>
      <c r="AI144" s="15">
        <f>'[2]FPC wSEB'!H339</f>
        <v>235582</v>
      </c>
      <c r="AJ144" s="163">
        <f>[5]SHLMWh!$E122</f>
        <v>2309</v>
      </c>
      <c r="AK144" s="163">
        <f>[5]SPAMWh!$L122</f>
        <v>254800</v>
      </c>
      <c r="AL144" s="67">
        <f t="shared" si="14"/>
        <v>1337.9546226355537</v>
      </c>
      <c r="AM144" s="137">
        <f t="shared" si="13"/>
        <v>1301.3374161443085</v>
      </c>
      <c r="AN144" s="15">
        <f t="shared" si="9"/>
        <v>1180.4703476482618</v>
      </c>
      <c r="AP144" s="232"/>
      <c r="AQ144" s="137"/>
      <c r="AR144" s="137"/>
      <c r="AS144" s="137"/>
      <c r="AT144" s="137"/>
      <c r="AW144" s="14">
        <f t="shared" si="11"/>
        <v>1180.4703476482618</v>
      </c>
      <c r="AX144" s="14">
        <f t="shared" si="12"/>
        <v>2309</v>
      </c>
      <c r="AY144" s="14">
        <f t="shared" si="15"/>
        <v>28165</v>
      </c>
      <c r="BA144" s="158">
        <f t="shared" si="10"/>
        <v>1.0058089186594885</v>
      </c>
      <c r="BD144" s="14"/>
      <c r="BE144" s="25"/>
      <c r="BM144" s="207"/>
      <c r="BN144" s="207"/>
      <c r="BO144" s="207"/>
      <c r="BQ144" s="207"/>
      <c r="BR144" s="207"/>
      <c r="BS144" s="207"/>
      <c r="BU144" s="208"/>
      <c r="BV144" s="208"/>
      <c r="BW144" s="208"/>
      <c r="BY144" s="208"/>
      <c r="BZ144" s="208"/>
      <c r="CA144" s="208"/>
    </row>
    <row r="145" spans="1:79">
      <c r="A145" s="2">
        <v>2002</v>
      </c>
      <c r="B145" s="2">
        <v>11</v>
      </c>
      <c r="C145" s="14" t="s">
        <v>176</v>
      </c>
      <c r="D145" s="14"/>
      <c r="E145" s="14"/>
      <c r="F145" s="14"/>
      <c r="G145" s="140"/>
      <c r="H145" s="68"/>
      <c r="I145" s="14"/>
      <c r="J145" s="14"/>
      <c r="K145" s="15"/>
      <c r="L145" s="15"/>
      <c r="M145" s="14"/>
      <c r="N145" s="25"/>
      <c r="O145" s="71"/>
      <c r="P145" s="20"/>
      <c r="Q145" s="20"/>
      <c r="R145" s="20"/>
      <c r="S145" s="20"/>
      <c r="T145" s="19"/>
      <c r="U145" s="14"/>
      <c r="W145" s="14">
        <f>[1]RESID!$I243</f>
        <v>48271</v>
      </c>
      <c r="X145" s="73">
        <f t="shared" si="8"/>
        <v>1331874</v>
      </c>
      <c r="Y145" s="15">
        <f>'[2]FPC wSEB'!X340</f>
        <v>1380145</v>
      </c>
      <c r="Z145" s="15">
        <f>'[2]FPC wSEB'!Y340</f>
        <v>160058</v>
      </c>
      <c r="AA145" s="15">
        <f>'[2]FPC wSEB'!Z340</f>
        <v>2693</v>
      </c>
      <c r="AB145" s="42">
        <f>'[2]FPC wSEB'!AA340</f>
        <v>1950</v>
      </c>
      <c r="AC145" s="22">
        <f>'[2]FPC wSEB'!AB340</f>
        <v>20273</v>
      </c>
      <c r="AD145" s="15">
        <f>[1]RESID!$H243</f>
        <v>17128.667000000001</v>
      </c>
      <c r="AE145" s="266">
        <f>ROUND([5]RMWh!$L123,0)-AD145</f>
        <v>1332460.3330000001</v>
      </c>
      <c r="AF145" s="163">
        <f>[5]CMWh!$L123</f>
        <v>936823</v>
      </c>
      <c r="AG145" s="163">
        <f>[5]IMWh!$E123</f>
        <v>301469</v>
      </c>
      <c r="AH145" s="15">
        <f>'[2]FPC wSEB'!G340</f>
        <v>97892</v>
      </c>
      <c r="AI145" s="15">
        <f>'[2]FPC wSEB'!H340</f>
        <v>224659</v>
      </c>
      <c r="AJ145" s="163">
        <f>[5]SHLMWh!$E123</f>
        <v>2086</v>
      </c>
      <c r="AK145" s="163">
        <f>[5]SPAMWh!$L123</f>
        <v>245419</v>
      </c>
      <c r="AL145" s="67">
        <f t="shared" si="14"/>
        <v>1000.4402315834682</v>
      </c>
      <c r="AM145" s="137">
        <f t="shared" si="13"/>
        <v>977.86029728760377</v>
      </c>
      <c r="AN145" s="15">
        <f t="shared" si="9"/>
        <v>1069.7435897435898</v>
      </c>
      <c r="AP145" s="232"/>
      <c r="AQ145" s="137"/>
      <c r="AR145" s="137"/>
      <c r="AS145" s="137"/>
      <c r="AT145" s="137"/>
      <c r="AW145" s="14">
        <f t="shared" si="11"/>
        <v>1069.7435897435898</v>
      </c>
      <c r="AX145" s="14">
        <f t="shared" si="12"/>
        <v>2086</v>
      </c>
      <c r="AY145" s="14">
        <f t="shared" si="15"/>
        <v>27903</v>
      </c>
      <c r="BA145" s="158">
        <f t="shared" si="10"/>
        <v>0.91347355086707738</v>
      </c>
      <c r="BD145" s="14"/>
      <c r="BE145" s="25"/>
      <c r="BM145" s="207"/>
      <c r="BN145" s="207"/>
      <c r="BO145" s="207"/>
      <c r="BQ145" s="207"/>
      <c r="BR145" s="207"/>
      <c r="BS145" s="207"/>
      <c r="BU145" s="208"/>
      <c r="BV145" s="208"/>
      <c r="BW145" s="208"/>
      <c r="BY145" s="208"/>
      <c r="BZ145" s="208"/>
      <c r="CA145" s="208"/>
    </row>
    <row r="146" spans="1:79">
      <c r="A146" s="2">
        <v>2002</v>
      </c>
      <c r="B146" s="2">
        <v>12</v>
      </c>
      <c r="C146" s="14"/>
      <c r="D146" s="14"/>
      <c r="E146" s="14"/>
      <c r="F146" s="14"/>
      <c r="G146" s="140"/>
      <c r="H146" s="68"/>
      <c r="I146" s="14"/>
      <c r="J146" s="14"/>
      <c r="K146" s="15"/>
      <c r="L146" s="15"/>
      <c r="M146" s="14"/>
      <c r="N146" s="25"/>
      <c r="O146" s="71"/>
      <c r="P146" s="20"/>
      <c r="Q146" s="20"/>
      <c r="R146" s="20"/>
      <c r="S146" s="20"/>
      <c r="T146" s="19"/>
      <c r="U146" s="14"/>
      <c r="W146" s="14">
        <f>[1]RESID!$I244</f>
        <v>44676</v>
      </c>
      <c r="X146" s="73">
        <f t="shared" si="8"/>
        <v>1246129</v>
      </c>
      <c r="Y146" s="15">
        <f>'[2]FPC wSEB'!X341</f>
        <v>1290805</v>
      </c>
      <c r="Z146" s="15">
        <f>'[2]FPC wSEB'!Y341</f>
        <v>150070</v>
      </c>
      <c r="AA146" s="15">
        <f>'[2]FPC wSEB'!Z341</f>
        <v>2546</v>
      </c>
      <c r="AB146" s="42">
        <f>'[2]FPC wSEB'!AA341</f>
        <v>1944</v>
      </c>
      <c r="AC146" s="22">
        <f>'[2]FPC wSEB'!AB341</f>
        <v>19036</v>
      </c>
      <c r="AD146" s="15">
        <f>[1]RESID!$H244</f>
        <v>22929.603999999999</v>
      </c>
      <c r="AE146" s="266">
        <f>ROUND([5]RMWh!$L124,0)-AD146</f>
        <v>1321399.3959999999</v>
      </c>
      <c r="AF146" s="163">
        <f>[5]CMWh!$L124</f>
        <v>891117</v>
      </c>
      <c r="AG146" s="163">
        <f>[5]IMWh!$E124</f>
        <v>336322</v>
      </c>
      <c r="AH146" s="15">
        <f>'[2]FPC wSEB'!G341</f>
        <v>90482</v>
      </c>
      <c r="AI146" s="15">
        <f>'[2]FPC wSEB'!H341</f>
        <v>248289</v>
      </c>
      <c r="AJ146" s="163">
        <f>[5]SHLMWh!$E124</f>
        <v>2661</v>
      </c>
      <c r="AK146" s="163">
        <f>[5]SPAMWh!$L124</f>
        <v>228441</v>
      </c>
      <c r="AL146" s="67">
        <f t="shared" si="14"/>
        <v>1060.4033739685058</v>
      </c>
      <c r="AM146" s="137">
        <f t="shared" si="13"/>
        <v>1041.465597049903</v>
      </c>
      <c r="AN146" s="15">
        <f t="shared" si="9"/>
        <v>1368.827160493827</v>
      </c>
      <c r="AP146" s="232"/>
      <c r="AQ146" s="137"/>
      <c r="AR146" s="137"/>
      <c r="AS146" s="137"/>
      <c r="AT146" s="137"/>
      <c r="AW146" s="14">
        <f t="shared" si="11"/>
        <v>1368.827160493827</v>
      </c>
      <c r="AX146" s="14">
        <f t="shared" si="12"/>
        <v>2661</v>
      </c>
      <c r="AY146" s="14">
        <f t="shared" si="15"/>
        <v>28297</v>
      </c>
      <c r="BA146" s="158">
        <f t="shared" si="10"/>
        <v>1.1955349703474978</v>
      </c>
      <c r="BD146" s="14"/>
      <c r="BE146" s="25"/>
      <c r="BM146" s="207"/>
      <c r="BN146" s="207"/>
      <c r="BO146" s="207"/>
      <c r="BQ146" s="207"/>
      <c r="BR146" s="207"/>
      <c r="BS146" s="207"/>
      <c r="BU146" s="208"/>
      <c r="BV146" s="208"/>
      <c r="BW146" s="208"/>
      <c r="BY146" s="208"/>
      <c r="BZ146" s="208"/>
      <c r="CA146" s="208"/>
    </row>
    <row r="147" spans="1:79">
      <c r="A147" s="2">
        <v>2003</v>
      </c>
      <c r="B147" s="2">
        <v>1</v>
      </c>
      <c r="C147" s="14"/>
      <c r="D147" s="14"/>
      <c r="E147" s="14"/>
      <c r="F147" s="14"/>
      <c r="G147" s="140"/>
      <c r="H147" s="68"/>
      <c r="I147" s="14"/>
      <c r="J147" s="14"/>
      <c r="K147" s="15"/>
      <c r="L147" s="15"/>
      <c r="M147" s="14"/>
      <c r="N147" s="25"/>
      <c r="O147" s="71"/>
      <c r="P147" s="20"/>
      <c r="Q147" s="20"/>
      <c r="R147" s="20"/>
      <c r="S147" s="20"/>
      <c r="T147" s="14"/>
      <c r="U147" s="14"/>
      <c r="W147" s="14">
        <f>[1]RESID!$I245</f>
        <v>45128</v>
      </c>
      <c r="X147" s="73">
        <f t="shared" si="8"/>
        <v>1269869</v>
      </c>
      <c r="Y147" s="15">
        <f>'[2]FPC wSEB'!X342</f>
        <v>1314997</v>
      </c>
      <c r="Z147" s="15">
        <f>'[2]FPC wSEB'!Y342</f>
        <v>151478</v>
      </c>
      <c r="AA147" s="15">
        <f>'[2]FPC wSEB'!Z342</f>
        <v>2572</v>
      </c>
      <c r="AB147" s="42">
        <f>'[2]FPC wSEB'!AA342</f>
        <v>1933</v>
      </c>
      <c r="AC147" s="22">
        <f>'[2]FPC wSEB'!AB342</f>
        <v>19370</v>
      </c>
      <c r="AD147" s="15">
        <f>[1]RESID!$H245</f>
        <v>34091.942999999999</v>
      </c>
      <c r="AE147" s="266">
        <f>ROUND([5]RMWh!$L125,0)-AD147</f>
        <v>1469232.057</v>
      </c>
      <c r="AF147" s="163">
        <f>[5]CMWh!$L125</f>
        <v>832148</v>
      </c>
      <c r="AG147" s="163">
        <f>[5]IMWh!$E125</f>
        <v>316983</v>
      </c>
      <c r="AH147" s="15">
        <f>'[2]FPC wSEB'!G342</f>
        <v>83782</v>
      </c>
      <c r="AI147" s="15">
        <f>'[2]FPC wSEB'!H342</f>
        <v>213319</v>
      </c>
      <c r="AJ147" s="163">
        <f>[5]SHLMWh!$E125</f>
        <v>2355</v>
      </c>
      <c r="AK147" s="163">
        <f>[5]SPAMWh!$L125</f>
        <v>216496</v>
      </c>
      <c r="AL147" s="67">
        <f t="shared" si="14"/>
        <v>1156.9949790096459</v>
      </c>
      <c r="AM147" s="137">
        <f t="shared" si="13"/>
        <v>1143.2147753949248</v>
      </c>
      <c r="AN147" s="15">
        <f t="shared" si="9"/>
        <v>1218.3135023279876</v>
      </c>
      <c r="AP147" s="232"/>
      <c r="AQ147" s="137"/>
      <c r="AR147" s="137"/>
      <c r="AS147" s="137"/>
      <c r="AT147" s="137"/>
      <c r="AW147" s="14">
        <f t="shared" si="11"/>
        <v>1218.3135023279876</v>
      </c>
      <c r="AX147" s="14">
        <f t="shared" si="12"/>
        <v>2355</v>
      </c>
      <c r="AY147" s="14">
        <f t="shared" si="15"/>
        <v>28304</v>
      </c>
      <c r="BA147" s="158">
        <f t="shared" si="10"/>
        <v>1.0289249042233386</v>
      </c>
      <c r="BD147" s="14"/>
      <c r="BE147" s="25"/>
      <c r="BM147" s="207"/>
      <c r="BN147" s="207"/>
      <c r="BO147" s="207"/>
      <c r="BQ147" s="207"/>
      <c r="BR147" s="207"/>
      <c r="BS147" s="207"/>
      <c r="BU147" s="208"/>
      <c r="BV147" s="208"/>
      <c r="BW147" s="208"/>
      <c r="BY147" s="208"/>
      <c r="BZ147" s="208"/>
      <c r="CA147" s="208"/>
    </row>
    <row r="148" spans="1:79">
      <c r="A148" s="2">
        <v>2003</v>
      </c>
      <c r="B148" s="2">
        <v>2</v>
      </c>
      <c r="C148" s="14"/>
      <c r="D148" s="14"/>
      <c r="E148" s="14"/>
      <c r="F148" s="14"/>
      <c r="G148" s="140"/>
      <c r="H148" s="68"/>
      <c r="I148" s="14"/>
      <c r="J148" s="14"/>
      <c r="K148" s="15"/>
      <c r="L148" s="15"/>
      <c r="M148" s="14"/>
      <c r="N148" s="25"/>
      <c r="O148" s="71"/>
      <c r="P148" s="20"/>
      <c r="Q148" s="20"/>
      <c r="R148" s="20"/>
      <c r="S148" s="20"/>
      <c r="T148" s="14"/>
      <c r="U148" s="14"/>
      <c r="W148" s="14">
        <f>[1]RESID!$I246</f>
        <v>44762</v>
      </c>
      <c r="X148" s="73">
        <f t="shared" si="8"/>
        <v>1283929</v>
      </c>
      <c r="Y148" s="15">
        <f>'[2]FPC wSEB'!X343</f>
        <v>1328691</v>
      </c>
      <c r="Z148" s="15">
        <f>'[2]FPC wSEB'!Y343</f>
        <v>152200</v>
      </c>
      <c r="AA148" s="15">
        <f>'[2]FPC wSEB'!Z343</f>
        <v>2564</v>
      </c>
      <c r="AB148" s="42">
        <f>'[2]FPC wSEB'!AA343</f>
        <v>1935</v>
      </c>
      <c r="AC148" s="22">
        <f>'[2]FPC wSEB'!AB343</f>
        <v>19509</v>
      </c>
      <c r="AD148" s="15">
        <f>[1]RESID!$H246</f>
        <v>34752.033000000003</v>
      </c>
      <c r="AE148" s="266">
        <f>ROUND([5]RMWh!$L126,0)-AD148</f>
        <v>1329552.9669999999</v>
      </c>
      <c r="AF148" s="163">
        <f>[5]CMWh!$L126</f>
        <v>781949</v>
      </c>
      <c r="AG148" s="163">
        <f>[5]IMWh!$E126</f>
        <v>324334</v>
      </c>
      <c r="AH148" s="15">
        <f>'[2]FPC wSEB'!G343</f>
        <v>107708</v>
      </c>
      <c r="AI148" s="15">
        <f>'[2]FPC wSEB'!H343</f>
        <v>214472</v>
      </c>
      <c r="AJ148" s="163">
        <f>[5]SHLMWh!$E126</f>
        <v>2465</v>
      </c>
      <c r="AK148" s="163">
        <f>[5]SPAMWh!$L126</f>
        <v>217114</v>
      </c>
      <c r="AL148" s="67">
        <f t="shared" si="14"/>
        <v>1035.5346495016468</v>
      </c>
      <c r="AM148" s="137">
        <f t="shared" si="13"/>
        <v>1026.8038242149605</v>
      </c>
      <c r="AN148" s="15">
        <f t="shared" si="9"/>
        <v>1273.9018087855295</v>
      </c>
      <c r="AP148" s="232"/>
      <c r="AQ148" s="137"/>
      <c r="AR148" s="137"/>
      <c r="AS148" s="137"/>
      <c r="AT148" s="137"/>
      <c r="AW148" s="14">
        <f t="shared" si="11"/>
        <v>1273.9018087855295</v>
      </c>
      <c r="AX148" s="14">
        <f t="shared" si="12"/>
        <v>2465</v>
      </c>
      <c r="AY148" s="14">
        <f t="shared" si="15"/>
        <v>28418</v>
      </c>
      <c r="BA148" s="158">
        <f t="shared" si="10"/>
        <v>1.0734153480238766</v>
      </c>
      <c r="BD148" s="14"/>
      <c r="BE148" s="25"/>
      <c r="BM148" s="207"/>
      <c r="BN148" s="207"/>
      <c r="BO148" s="207"/>
      <c r="BQ148" s="207"/>
      <c r="BR148" s="207"/>
      <c r="BS148" s="207"/>
      <c r="BU148" s="208"/>
      <c r="BV148" s="208"/>
      <c r="BW148" s="208"/>
      <c r="BY148" s="208"/>
      <c r="BZ148" s="208"/>
      <c r="CA148" s="208"/>
    </row>
    <row r="149" spans="1:79">
      <c r="A149" s="2">
        <v>2003</v>
      </c>
      <c r="B149" s="2">
        <v>3</v>
      </c>
      <c r="C149" s="14"/>
      <c r="D149" s="14"/>
      <c r="E149" s="14"/>
      <c r="F149" s="14"/>
      <c r="G149" s="140"/>
      <c r="H149" s="68"/>
      <c r="I149" s="14"/>
      <c r="J149" s="14"/>
      <c r="K149" s="15"/>
      <c r="L149" s="15"/>
      <c r="M149" s="14"/>
      <c r="N149" s="25"/>
      <c r="O149" s="108"/>
      <c r="P149" s="75"/>
      <c r="Q149" s="75"/>
      <c r="R149" s="75"/>
      <c r="S149" s="75"/>
      <c r="T149" s="14"/>
      <c r="U149" s="14"/>
      <c r="W149" s="14">
        <f>[1]RESID!$I247</f>
        <v>44485</v>
      </c>
      <c r="X149" s="73">
        <f t="shared" si="8"/>
        <v>1264580</v>
      </c>
      <c r="Y149" s="15">
        <f>'[2]FPC wSEB'!X344</f>
        <v>1309065</v>
      </c>
      <c r="Z149" s="15">
        <f>'[2]FPC wSEB'!Y344</f>
        <v>150307</v>
      </c>
      <c r="AA149" s="15">
        <f>'[2]FPC wSEB'!Z344</f>
        <v>2554</v>
      </c>
      <c r="AB149" s="42">
        <f>'[2]FPC wSEB'!AA344</f>
        <v>1941</v>
      </c>
      <c r="AC149" s="22">
        <f>'[2]FPC wSEB'!AB344</f>
        <v>19195</v>
      </c>
      <c r="AD149" s="15">
        <f>[1]RESID!$H247</f>
        <v>23843.559000000001</v>
      </c>
      <c r="AE149" s="266">
        <f>ROUND([5]RMWh!$L127,0)-AD149</f>
        <v>1250429.4410000001</v>
      </c>
      <c r="AF149" s="163">
        <f>[5]CMWh!$L127</f>
        <v>822540</v>
      </c>
      <c r="AG149" s="163">
        <f>[5]IMWh!$E127</f>
        <v>296401</v>
      </c>
      <c r="AH149" s="15">
        <f>'[2]FPC wSEB'!G344</f>
        <v>76074</v>
      </c>
      <c r="AI149" s="15">
        <f>'[2]FPC wSEB'!H344</f>
        <v>220352</v>
      </c>
      <c r="AJ149" s="163">
        <f>[5]SHLMWh!$E127</f>
        <v>2286</v>
      </c>
      <c r="AK149" s="163">
        <f>[5]SPAMWh!$L127</f>
        <v>215088</v>
      </c>
      <c r="AL149" s="67">
        <f t="shared" si="14"/>
        <v>988.81007211880637</v>
      </c>
      <c r="AM149" s="137">
        <f t="shared" si="13"/>
        <v>973.4222517598439</v>
      </c>
      <c r="AN149" s="15">
        <f t="shared" si="9"/>
        <v>1177.74343122102</v>
      </c>
      <c r="AP149" s="232"/>
      <c r="AQ149" s="137"/>
      <c r="AR149" s="137"/>
      <c r="AS149" s="137"/>
      <c r="AT149" s="137"/>
      <c r="AW149" s="14">
        <f t="shared" si="11"/>
        <v>1177.74343122102</v>
      </c>
      <c r="AX149" s="14">
        <f t="shared" si="12"/>
        <v>2286</v>
      </c>
      <c r="AY149" s="14">
        <f t="shared" si="15"/>
        <v>28310</v>
      </c>
      <c r="BA149" s="158">
        <f t="shared" si="10"/>
        <v>0.96964590765941128</v>
      </c>
      <c r="BD149" s="14"/>
      <c r="BE149" s="25"/>
      <c r="BM149" s="207"/>
      <c r="BN149" s="207"/>
      <c r="BO149" s="207"/>
      <c r="BQ149" s="207"/>
      <c r="BR149" s="207"/>
      <c r="BS149" s="207"/>
      <c r="BU149" s="208"/>
      <c r="BV149" s="208"/>
      <c r="BW149" s="208"/>
      <c r="BY149" s="208"/>
      <c r="BZ149" s="208"/>
      <c r="CA149" s="208"/>
    </row>
    <row r="150" spans="1:79">
      <c r="A150" s="2">
        <v>2003</v>
      </c>
      <c r="B150" s="2">
        <v>4</v>
      </c>
      <c r="C150" s="14"/>
      <c r="D150" s="14"/>
      <c r="E150" s="14"/>
      <c r="F150" s="14"/>
      <c r="G150" s="140"/>
      <c r="I150" s="14"/>
      <c r="J150" s="14"/>
      <c r="K150" s="15"/>
      <c r="L150" s="15"/>
      <c r="M150" s="14"/>
      <c r="N150" s="25"/>
      <c r="O150" s="108"/>
      <c r="P150" s="75"/>
      <c r="Q150" s="75"/>
      <c r="R150" s="75"/>
      <c r="S150" s="75"/>
      <c r="T150" s="14"/>
      <c r="U150" s="14"/>
      <c r="W150" s="14">
        <f>[1]RESID!$I248</f>
        <v>47206</v>
      </c>
      <c r="X150" s="73">
        <f t="shared" si="8"/>
        <v>1287074</v>
      </c>
      <c r="Y150" s="15">
        <f>'[2]FPC wSEB'!X345</f>
        <v>1334280</v>
      </c>
      <c r="Z150" s="15">
        <f>'[2]FPC wSEB'!Y345</f>
        <v>155195</v>
      </c>
      <c r="AA150" s="15">
        <f>'[2]FPC wSEB'!Z345</f>
        <v>2616</v>
      </c>
      <c r="AB150" s="42">
        <f>'[2]FPC wSEB'!AA345</f>
        <v>1928</v>
      </c>
      <c r="AC150" s="22">
        <f>'[2]FPC wSEB'!AB345</f>
        <v>19740</v>
      </c>
      <c r="AD150" s="15">
        <f>[1]RESID!$H248</f>
        <v>23965.062000000002</v>
      </c>
      <c r="AE150" s="266">
        <f>ROUND([5]RMWh!$L128,0)-AD150</f>
        <v>1241262.9380000001</v>
      </c>
      <c r="AF150" s="163">
        <f>[5]CMWh!$L128</f>
        <v>874195</v>
      </c>
      <c r="AG150" s="163">
        <f>[5]IMWh!$E128</f>
        <v>324866</v>
      </c>
      <c r="AH150" s="15">
        <f>'[2]FPC wSEB'!G345</f>
        <v>81792</v>
      </c>
      <c r="AI150" s="15">
        <f>'[2]FPC wSEB'!H345</f>
        <v>243442</v>
      </c>
      <c r="AJ150" s="163">
        <f>[5]SHLMWh!$E128</f>
        <v>2430</v>
      </c>
      <c r="AK150" s="163">
        <f>[5]SPAMWh!$L128</f>
        <v>221232</v>
      </c>
      <c r="AL150" s="67">
        <f t="shared" si="14"/>
        <v>964.40681576972281</v>
      </c>
      <c r="AM150" s="137">
        <f t="shared" si="13"/>
        <v>948.24774410168777</v>
      </c>
      <c r="AN150" s="15">
        <f t="shared" si="9"/>
        <v>1260.3734439834025</v>
      </c>
      <c r="AP150" s="232"/>
      <c r="AQ150" s="137"/>
      <c r="AR150" s="137"/>
      <c r="AS150" s="137"/>
      <c r="AT150" s="137"/>
      <c r="AW150" s="14">
        <f t="shared" si="11"/>
        <v>1260.3734439834025</v>
      </c>
      <c r="AX150" s="14">
        <f t="shared" si="12"/>
        <v>2430</v>
      </c>
      <c r="AY150" s="14">
        <f t="shared" si="15"/>
        <v>29019</v>
      </c>
      <c r="BA150" s="158">
        <f t="shared" si="10"/>
        <v>1.4419961134243575</v>
      </c>
      <c r="BD150" s="14"/>
      <c r="BE150" s="25"/>
      <c r="BM150" s="207"/>
      <c r="BN150" s="207"/>
      <c r="BO150" s="207"/>
      <c r="BQ150" s="207"/>
      <c r="BR150" s="207"/>
      <c r="BS150" s="207"/>
      <c r="BU150" s="208"/>
      <c r="BV150" s="208"/>
      <c r="BW150" s="208"/>
      <c r="BY150" s="208"/>
      <c r="BZ150" s="208"/>
      <c r="CA150" s="208"/>
    </row>
    <row r="151" spans="1:79">
      <c r="A151" s="2">
        <v>2003</v>
      </c>
      <c r="B151" s="2">
        <v>5</v>
      </c>
      <c r="C151" s="14"/>
      <c r="D151" s="14"/>
      <c r="E151" s="14"/>
      <c r="F151" s="14"/>
      <c r="G151" s="140"/>
      <c r="I151" s="14"/>
      <c r="J151" s="14"/>
      <c r="K151" s="15"/>
      <c r="L151" s="15"/>
      <c r="M151" s="14"/>
      <c r="N151" s="25"/>
      <c r="O151" s="71"/>
      <c r="P151" s="20"/>
      <c r="Q151" s="20"/>
      <c r="R151" s="20"/>
      <c r="S151" s="20"/>
      <c r="T151" s="14"/>
      <c r="U151" s="14"/>
      <c r="W151" s="14">
        <f>[1]RESID!$I249</f>
        <v>49058</v>
      </c>
      <c r="X151" s="73">
        <f t="shared" si="8"/>
        <v>1275391</v>
      </c>
      <c r="Y151" s="15">
        <f>'[2]FPC wSEB'!X346</f>
        <v>1324449</v>
      </c>
      <c r="Z151" s="15">
        <f>'[2]FPC wSEB'!Y346</f>
        <v>154413</v>
      </c>
      <c r="AA151" s="15">
        <f>'[2]FPC wSEB'!Z346</f>
        <v>2620</v>
      </c>
      <c r="AB151" s="42">
        <f>'[2]FPC wSEB'!AA346</f>
        <v>1924</v>
      </c>
      <c r="AC151" s="22">
        <f>'[2]FPC wSEB'!AB346</f>
        <v>19636</v>
      </c>
      <c r="AD151" s="15">
        <f>[1]RESID!$H249</f>
        <v>18581.409</v>
      </c>
      <c r="AE151" s="266">
        <f>ROUND([5]RMWh!$L129,0)-AD151</f>
        <v>1394406.591</v>
      </c>
      <c r="AF151" s="163">
        <f>[5]CMWh!$L129</f>
        <v>943961</v>
      </c>
      <c r="AG151" s="163">
        <f>[5]IMWh!$E129</f>
        <v>305247</v>
      </c>
      <c r="AH151" s="15">
        <f>'[2]FPC wSEB'!G346</f>
        <v>73709</v>
      </c>
      <c r="AI151" s="15">
        <f>'[2]FPC wSEB'!H346</f>
        <v>232361</v>
      </c>
      <c r="AJ151" s="163">
        <f>[5]SHLMWh!$E129</f>
        <v>2365</v>
      </c>
      <c r="AK151" s="163">
        <f>[5]SPAMWh!$L129</f>
        <v>236443</v>
      </c>
      <c r="AL151" s="67">
        <f t="shared" si="14"/>
        <v>1093.3169443723534</v>
      </c>
      <c r="AM151" s="137">
        <f t="shared" si="13"/>
        <v>1066.8496861713813</v>
      </c>
      <c r="AN151" s="15">
        <f t="shared" si="9"/>
        <v>1229.2099792099793</v>
      </c>
      <c r="AP151" s="232"/>
      <c r="AQ151" s="137"/>
      <c r="AR151" s="137"/>
      <c r="AS151" s="137"/>
      <c r="AT151" s="137"/>
      <c r="AW151" s="14">
        <f t="shared" si="11"/>
        <v>1229.2099792099793</v>
      </c>
      <c r="AX151" s="14">
        <f t="shared" si="12"/>
        <v>2365</v>
      </c>
      <c r="AY151" s="14">
        <f t="shared" si="15"/>
        <v>28431</v>
      </c>
      <c r="BA151" s="158">
        <f t="shared" si="10"/>
        <v>0.81711452393809336</v>
      </c>
      <c r="BD151" s="14"/>
      <c r="BE151" s="25"/>
      <c r="BM151" s="207"/>
      <c r="BN151" s="207"/>
      <c r="BO151" s="207"/>
      <c r="BQ151" s="207"/>
      <c r="BR151" s="207"/>
      <c r="BS151" s="207"/>
      <c r="BU151" s="208"/>
      <c r="BV151" s="208"/>
      <c r="BW151" s="208"/>
      <c r="BY151" s="208"/>
      <c r="BZ151" s="208"/>
      <c r="CA151" s="208"/>
    </row>
    <row r="152" spans="1:79">
      <c r="A152" s="2">
        <v>2003</v>
      </c>
      <c r="B152" s="2">
        <v>6</v>
      </c>
      <c r="C152" s="14"/>
      <c r="D152" s="14"/>
      <c r="E152" s="14"/>
      <c r="F152" s="14"/>
      <c r="G152" s="140"/>
      <c r="I152" s="14"/>
      <c r="J152" s="14"/>
      <c r="K152" s="15"/>
      <c r="L152" s="15"/>
      <c r="M152" s="14"/>
      <c r="N152" s="25"/>
      <c r="O152" s="71"/>
      <c r="P152" s="20"/>
      <c r="Q152" s="20"/>
      <c r="R152" s="20"/>
      <c r="S152" s="20"/>
      <c r="T152" s="14"/>
      <c r="U152" s="14"/>
      <c r="W152" s="14">
        <f>[1]RESID!$I250</f>
        <v>49937</v>
      </c>
      <c r="X152" s="73">
        <f t="shared" si="8"/>
        <v>1270716</v>
      </c>
      <c r="Y152" s="15">
        <f>'[2]FPC wSEB'!X347</f>
        <v>1320653</v>
      </c>
      <c r="Z152" s="15">
        <f>'[2]FPC wSEB'!Y347</f>
        <v>152799</v>
      </c>
      <c r="AA152" s="15">
        <f>'[2]FPC wSEB'!Z347</f>
        <v>2653</v>
      </c>
      <c r="AB152" s="42">
        <f>'[2]FPC wSEB'!AA347</f>
        <v>1923</v>
      </c>
      <c r="AC152" s="22">
        <f>'[2]FPC wSEB'!AB347</f>
        <v>19372</v>
      </c>
      <c r="AD152" s="15">
        <f>[1]RESID!$H250</f>
        <v>14379.781999999999</v>
      </c>
      <c r="AE152" s="266">
        <f>ROUND([5]RMWh!$L130,0)-AD152</f>
        <v>1791582.2180000001</v>
      </c>
      <c r="AF152" s="163">
        <f>[5]CMWh!$L130</f>
        <v>1065321</v>
      </c>
      <c r="AG152" s="163">
        <f>[5]IMWh!$E130</f>
        <v>376443</v>
      </c>
      <c r="AH152" s="15">
        <f>'[2]FPC wSEB'!G347</f>
        <v>108103</v>
      </c>
      <c r="AI152" s="15">
        <f>'[2]FPC wSEB'!H347</f>
        <v>268390</v>
      </c>
      <c r="AJ152" s="163">
        <f>[5]SHLMWh!$E130</f>
        <v>2393</v>
      </c>
      <c r="AK152" s="163">
        <f>[5]SPAMWh!$L130</f>
        <v>258882</v>
      </c>
      <c r="AL152" s="67">
        <f t="shared" si="14"/>
        <v>1409.8997872065829</v>
      </c>
      <c r="AM152" s="137">
        <f t="shared" si="13"/>
        <v>1367.4765438006805</v>
      </c>
      <c r="AN152" s="15">
        <f t="shared" si="9"/>
        <v>1244.4097763910556</v>
      </c>
      <c r="AP152" s="232"/>
      <c r="AQ152" s="137"/>
      <c r="AR152" s="137"/>
      <c r="AS152" s="137"/>
      <c r="AT152" s="137"/>
      <c r="AW152" s="14">
        <f t="shared" si="11"/>
        <v>1244.4097763910556</v>
      </c>
      <c r="AX152" s="14">
        <f t="shared" si="12"/>
        <v>2393</v>
      </c>
      <c r="AY152" s="14">
        <f t="shared" si="15"/>
        <v>28486</v>
      </c>
      <c r="BA152" s="158">
        <f t="shared" si="10"/>
        <v>1.0480080623242038</v>
      </c>
      <c r="BD152" s="14"/>
      <c r="BE152" s="25"/>
      <c r="BM152" s="207"/>
      <c r="BN152" s="207"/>
      <c r="BO152" s="207"/>
      <c r="BQ152" s="207"/>
      <c r="BR152" s="207"/>
      <c r="BS152" s="207"/>
      <c r="BU152" s="208"/>
      <c r="BV152" s="208"/>
      <c r="BW152" s="208"/>
      <c r="BY152" s="208"/>
      <c r="BZ152" s="208"/>
      <c r="CA152" s="208"/>
    </row>
    <row r="153" spans="1:79">
      <c r="A153" s="2">
        <v>2003</v>
      </c>
      <c r="B153" s="2">
        <v>7</v>
      </c>
      <c r="C153" s="14"/>
      <c r="D153" s="14"/>
      <c r="E153" s="14"/>
      <c r="F153" s="14"/>
      <c r="G153" s="140"/>
      <c r="H153" s="25"/>
      <c r="I153" s="14"/>
      <c r="J153" s="14"/>
      <c r="K153" s="15"/>
      <c r="L153" s="15"/>
      <c r="M153" s="14"/>
      <c r="N153" s="25"/>
      <c r="O153" s="71"/>
      <c r="P153" s="20"/>
      <c r="Q153" s="20"/>
      <c r="R153" s="20"/>
      <c r="S153" s="20"/>
      <c r="T153" s="14"/>
      <c r="U153" s="14"/>
      <c r="W153" s="14">
        <f>[1]RESID!$I251</f>
        <v>50975</v>
      </c>
      <c r="X153" s="73">
        <f t="shared" si="8"/>
        <v>1282101</v>
      </c>
      <c r="Y153" s="15">
        <f>'[2]FPC wSEB'!X348</f>
        <v>1333076</v>
      </c>
      <c r="Z153" s="15">
        <f>'[2]FPC wSEB'!Y348</f>
        <v>154994</v>
      </c>
      <c r="AA153" s="15">
        <f>'[2]FPC wSEB'!Z348</f>
        <v>2659</v>
      </c>
      <c r="AB153" s="42">
        <f>'[2]FPC wSEB'!AA348</f>
        <v>1922</v>
      </c>
      <c r="AC153" s="22">
        <f>'[2]FPC wSEB'!AB348</f>
        <v>19844</v>
      </c>
      <c r="AD153" s="15">
        <f>[1]RESID!$H251</f>
        <v>12926.955</v>
      </c>
      <c r="AE153" s="266">
        <f>ROUND([5]RMWh!$L131,0)-AD153</f>
        <v>1916417.0449999999</v>
      </c>
      <c r="AF153" s="163">
        <f>[5]CMWh!$L131</f>
        <v>1103528</v>
      </c>
      <c r="AG153" s="163">
        <f>[5]IMWh!$E131</f>
        <v>337265</v>
      </c>
      <c r="AH153" s="15">
        <f>'[2]FPC wSEB'!G348</f>
        <v>101850</v>
      </c>
      <c r="AI153" s="15">
        <f>'[2]FPC wSEB'!H348</f>
        <v>234862</v>
      </c>
      <c r="AJ153" s="163">
        <f>[5]SHLMWh!$E131</f>
        <v>2378</v>
      </c>
      <c r="AK153" s="163">
        <f>[5]SPAMWh!$L131</f>
        <v>254532</v>
      </c>
      <c r="AL153" s="67">
        <f t="shared" si="14"/>
        <v>1494.747328798589</v>
      </c>
      <c r="AM153" s="137">
        <f t="shared" si="13"/>
        <v>1447.2873264540056</v>
      </c>
      <c r="AN153" s="15">
        <f t="shared" si="9"/>
        <v>1237.2528616024974</v>
      </c>
      <c r="AP153" s="232"/>
      <c r="AQ153" s="137"/>
      <c r="AR153" s="137"/>
      <c r="AS153" s="137"/>
      <c r="AT153" s="137"/>
      <c r="AW153" s="14">
        <f t="shared" si="11"/>
        <v>1237.2528616024974</v>
      </c>
      <c r="AX153" s="14">
        <f t="shared" si="12"/>
        <v>2378</v>
      </c>
      <c r="AY153" s="14">
        <f t="shared" si="15"/>
        <v>28375</v>
      </c>
      <c r="BA153" s="158">
        <f t="shared" si="10"/>
        <v>0.97677857494934017</v>
      </c>
      <c r="BD153" s="14"/>
      <c r="BE153" s="25"/>
      <c r="BM153" s="207"/>
      <c r="BN153" s="207"/>
      <c r="BO153" s="207"/>
      <c r="BQ153" s="207"/>
      <c r="BR153" s="207"/>
      <c r="BS153" s="207"/>
      <c r="BU153" s="208"/>
      <c r="BV153" s="208"/>
      <c r="BW153" s="208"/>
      <c r="BY153" s="208"/>
      <c r="BZ153" s="208"/>
      <c r="CA153" s="208"/>
    </row>
    <row r="154" spans="1:79">
      <c r="A154" s="2">
        <v>2003</v>
      </c>
      <c r="B154" s="2">
        <v>8</v>
      </c>
      <c r="C154" s="14"/>
      <c r="D154" s="14"/>
      <c r="E154" s="14"/>
      <c r="F154" s="14"/>
      <c r="G154" s="140"/>
      <c r="H154" s="25"/>
      <c r="I154" s="14"/>
      <c r="J154" s="14"/>
      <c r="K154" s="15"/>
      <c r="L154" s="15"/>
      <c r="M154" s="14"/>
      <c r="N154" s="25"/>
      <c r="O154" s="71"/>
      <c r="P154" s="20"/>
      <c r="Q154" s="20"/>
      <c r="R154" s="20"/>
      <c r="S154" s="20"/>
      <c r="T154" s="14"/>
      <c r="U154" s="14"/>
      <c r="W154" s="14">
        <f>[1]RESID!$I252</f>
        <v>49758</v>
      </c>
      <c r="X154" s="73">
        <f t="shared" ref="X154:X186" si="16">Y154-W154</f>
        <v>1274421</v>
      </c>
      <c r="Y154" s="15">
        <f>'[2]FPC wSEB'!X349</f>
        <v>1324179</v>
      </c>
      <c r="Z154" s="15">
        <f>'[2]FPC wSEB'!Y349</f>
        <v>153917</v>
      </c>
      <c r="AA154" s="15">
        <f>'[2]FPC wSEB'!Z349</f>
        <v>2668</v>
      </c>
      <c r="AB154" s="42">
        <f>'[2]FPC wSEB'!AA349</f>
        <v>1914</v>
      </c>
      <c r="AC154" s="22">
        <f>'[2]FPC wSEB'!AB349</f>
        <v>19690</v>
      </c>
      <c r="AD154" s="15">
        <f>[1]RESID!$H252</f>
        <v>12099.218999999999</v>
      </c>
      <c r="AE154" s="266">
        <f>ROUND([5]RMWh!$L132,0)-AD154</f>
        <v>1981697.781</v>
      </c>
      <c r="AF154" s="163">
        <f>[5]CMWh!$L132</f>
        <v>1115471</v>
      </c>
      <c r="AG154" s="163">
        <f>[5]IMWh!$E132</f>
        <v>342881</v>
      </c>
      <c r="AH154" s="15">
        <f>'[2]FPC wSEB'!G349</f>
        <v>105447</v>
      </c>
      <c r="AI154" s="15">
        <f>'[2]FPC wSEB'!H349</f>
        <v>237244</v>
      </c>
      <c r="AJ154" s="163">
        <f>[5]SHLMWh!$E132</f>
        <v>2443</v>
      </c>
      <c r="AK154" s="163">
        <f>[5]SPAMWh!$L132</f>
        <v>254572</v>
      </c>
      <c r="AL154" s="67">
        <f t="shared" si="14"/>
        <v>1554.9789127768609</v>
      </c>
      <c r="AM154" s="137">
        <f t="shared" si="13"/>
        <v>1505.6854096009677</v>
      </c>
      <c r="AN154" s="15">
        <f t="shared" si="9"/>
        <v>1276.3845350052247</v>
      </c>
      <c r="AP154" s="232"/>
      <c r="AQ154" s="137"/>
      <c r="AR154" s="137"/>
      <c r="AS154" s="137"/>
      <c r="AT154" s="137"/>
      <c r="AW154" s="14">
        <f t="shared" si="11"/>
        <v>1276.3845350052247</v>
      </c>
      <c r="AX154" s="14">
        <f t="shared" si="12"/>
        <v>2443</v>
      </c>
      <c r="AY154" s="14">
        <f t="shared" si="15"/>
        <v>28513</v>
      </c>
      <c r="BA154" s="158">
        <f t="shared" si="10"/>
        <v>1.0858959102582411</v>
      </c>
      <c r="BD154" s="14"/>
      <c r="BE154" s="25"/>
      <c r="BM154" s="207"/>
      <c r="BN154" s="207"/>
      <c r="BO154" s="207"/>
      <c r="BQ154" s="207"/>
      <c r="BR154" s="207"/>
      <c r="BS154" s="207"/>
      <c r="BU154" s="208"/>
      <c r="BV154" s="208"/>
      <c r="BW154" s="208"/>
      <c r="BY154" s="208"/>
      <c r="BZ154" s="208"/>
      <c r="CA154" s="208"/>
    </row>
    <row r="155" spans="1:79">
      <c r="A155" s="2">
        <v>2003</v>
      </c>
      <c r="B155" s="2">
        <v>9</v>
      </c>
      <c r="C155" s="14"/>
      <c r="D155" s="14"/>
      <c r="E155" s="14"/>
      <c r="F155" s="14"/>
      <c r="G155" s="140"/>
      <c r="H155" s="25"/>
      <c r="I155" s="14"/>
      <c r="J155" s="14"/>
      <c r="K155" s="15"/>
      <c r="L155" s="15"/>
      <c r="M155" s="14"/>
      <c r="N155" s="25"/>
      <c r="O155" s="71"/>
      <c r="P155" s="20"/>
      <c r="Q155" s="20"/>
      <c r="R155" s="20"/>
      <c r="S155" s="20"/>
      <c r="T155" s="14"/>
      <c r="U155" s="14"/>
      <c r="W155" s="14">
        <f>[1]RESID!$I253</f>
        <v>51977</v>
      </c>
      <c r="X155" s="73">
        <f t="shared" si="16"/>
        <v>1301661</v>
      </c>
      <c r="Y155" s="15">
        <f>'[2]FPC wSEB'!X350</f>
        <v>1353638</v>
      </c>
      <c r="Z155" s="15">
        <f>'[2]FPC wSEB'!Y350</f>
        <v>157167</v>
      </c>
      <c r="AA155" s="15">
        <f>'[2]FPC wSEB'!Z350</f>
        <v>2687</v>
      </c>
      <c r="AB155" s="42">
        <f>'[2]FPC wSEB'!AA350</f>
        <v>1905</v>
      </c>
      <c r="AC155" s="22">
        <f>'[2]FPC wSEB'!AB350</f>
        <v>20059</v>
      </c>
      <c r="AD155" s="15">
        <f>[1]RESID!$H253</f>
        <v>13337.377</v>
      </c>
      <c r="AE155" s="266">
        <f>ROUND([5]RMWh!$L133,0)-AD155</f>
        <v>1987288.6229999999</v>
      </c>
      <c r="AF155" s="163">
        <f>[5]CMWh!$L133</f>
        <v>1147539</v>
      </c>
      <c r="AG155" s="163">
        <f>[5]IMWh!$E133</f>
        <v>347283</v>
      </c>
      <c r="AH155" s="15">
        <f>'[2]FPC wSEB'!G350</f>
        <v>103657</v>
      </c>
      <c r="AI155" s="15">
        <f>'[2]FPC wSEB'!H350</f>
        <v>244575</v>
      </c>
      <c r="AJ155" s="163">
        <f>[5]SHLMWh!$E133</f>
        <v>2421</v>
      </c>
      <c r="AK155" s="163">
        <f>[5]SPAMWh!$L133</f>
        <v>304861</v>
      </c>
      <c r="AL155" s="67">
        <f t="shared" si="14"/>
        <v>1526.7328613210352</v>
      </c>
      <c r="AM155" s="137">
        <f t="shared" si="13"/>
        <v>1477.9623503477294</v>
      </c>
      <c r="AN155" s="15">
        <f t="shared" si="9"/>
        <v>1270.8661417322835</v>
      </c>
      <c r="AP155" s="232"/>
      <c r="AQ155" s="137"/>
      <c r="AR155" s="137"/>
      <c r="AS155" s="137"/>
      <c r="AT155" s="137"/>
      <c r="AW155" s="14">
        <f t="shared" si="11"/>
        <v>1270.8661417322835</v>
      </c>
      <c r="AX155" s="14">
        <f t="shared" si="12"/>
        <v>2421</v>
      </c>
      <c r="AY155" s="14">
        <f t="shared" si="15"/>
        <v>28592</v>
      </c>
      <c r="BA155" s="158">
        <f t="shared" si="10"/>
        <v>1.0657476952870217</v>
      </c>
      <c r="BD155" s="14"/>
      <c r="BE155" s="25"/>
      <c r="BM155" s="207"/>
      <c r="BN155" s="207"/>
      <c r="BO155" s="207"/>
      <c r="BQ155" s="207"/>
      <c r="BR155" s="207"/>
      <c r="BS155" s="207"/>
      <c r="BU155" s="208"/>
      <c r="BV155" s="208"/>
      <c r="BW155" s="208"/>
      <c r="BY155" s="208"/>
      <c r="BZ155" s="208"/>
      <c r="CA155" s="208"/>
    </row>
    <row r="156" spans="1:79">
      <c r="A156" s="2">
        <v>2003</v>
      </c>
      <c r="B156" s="2">
        <v>10</v>
      </c>
      <c r="C156" s="14"/>
      <c r="D156" s="14"/>
      <c r="E156" s="14"/>
      <c r="F156" s="14"/>
      <c r="G156" s="140"/>
      <c r="H156" s="25"/>
      <c r="I156" s="14"/>
      <c r="J156" s="14"/>
      <c r="K156" s="15"/>
      <c r="L156" s="15"/>
      <c r="M156" s="14"/>
      <c r="N156" s="25"/>
      <c r="O156" s="71"/>
      <c r="P156" s="20"/>
      <c r="Q156" s="20"/>
      <c r="R156" s="20"/>
      <c r="S156" s="20"/>
      <c r="T156" s="14"/>
      <c r="U156" s="14"/>
      <c r="W156" s="14">
        <f>[1]RESID!$I254</f>
        <v>51509</v>
      </c>
      <c r="X156" s="73">
        <f t="shared" si="16"/>
        <v>1299372</v>
      </c>
      <c r="Y156" s="15">
        <f>'[2]FPC wSEB'!X351</f>
        <v>1350881</v>
      </c>
      <c r="Z156" s="15">
        <f>'[2]FPC wSEB'!Y351</f>
        <v>157075</v>
      </c>
      <c r="AA156" s="15">
        <f>'[2]FPC wSEB'!Z351</f>
        <v>2737</v>
      </c>
      <c r="AB156" s="42">
        <f>'[2]FPC wSEB'!AA351</f>
        <v>1899</v>
      </c>
      <c r="AC156" s="22">
        <f>'[2]FPC wSEB'!AB351</f>
        <v>19997</v>
      </c>
      <c r="AD156" s="15">
        <f>[1]RESID!$H254</f>
        <v>12902.814</v>
      </c>
      <c r="AE156" s="266">
        <f>ROUND([5]RMWh!$L134,0)-AD156</f>
        <v>1703428.186</v>
      </c>
      <c r="AF156" s="163">
        <f>[5]CMWh!$L134</f>
        <v>1012928</v>
      </c>
      <c r="AG156" s="163">
        <f>[5]IMWh!$E134</f>
        <v>376925</v>
      </c>
      <c r="AH156" s="15">
        <f>'[2]FPC wSEB'!G351</f>
        <v>103286</v>
      </c>
      <c r="AI156" s="15">
        <f>'[2]FPC wSEB'!H351</f>
        <v>275118</v>
      </c>
      <c r="AJ156" s="163">
        <f>[5]SHLMWh!$E134</f>
        <v>2317</v>
      </c>
      <c r="AK156" s="163">
        <f>[5]SPAMWh!$L134</f>
        <v>277151</v>
      </c>
      <c r="AL156" s="67">
        <f t="shared" si="14"/>
        <v>1310.9626696588814</v>
      </c>
      <c r="AM156" s="137">
        <f t="shared" si="13"/>
        <v>1270.5271596831992</v>
      </c>
      <c r="AN156" s="15">
        <f t="shared" si="9"/>
        <v>1220.1158504476039</v>
      </c>
      <c r="AP156" s="232"/>
      <c r="AQ156" s="137"/>
      <c r="AR156" s="137"/>
      <c r="AS156" s="137"/>
      <c r="AT156" s="137"/>
      <c r="AW156" s="14">
        <f t="shared" si="11"/>
        <v>1220.1158504476039</v>
      </c>
      <c r="AX156" s="14">
        <f t="shared" si="12"/>
        <v>2317</v>
      </c>
      <c r="AY156" s="14">
        <f t="shared" si="15"/>
        <v>28600</v>
      </c>
      <c r="BA156" s="158">
        <f t="shared" si="10"/>
        <v>1.0335844969577797</v>
      </c>
      <c r="BD156" s="14"/>
      <c r="BE156" s="25"/>
      <c r="BM156" s="207"/>
      <c r="BN156" s="207"/>
      <c r="BO156" s="207"/>
      <c r="BQ156" s="207"/>
      <c r="BR156" s="207"/>
      <c r="BS156" s="207"/>
      <c r="BU156" s="208"/>
      <c r="BV156" s="208"/>
      <c r="BW156" s="208"/>
      <c r="BY156" s="208"/>
      <c r="BZ156" s="208"/>
      <c r="CA156" s="208"/>
    </row>
    <row r="157" spans="1:79">
      <c r="A157" s="2">
        <v>2003</v>
      </c>
      <c r="B157" s="2">
        <v>11</v>
      </c>
      <c r="C157" s="14"/>
      <c r="D157" s="14"/>
      <c r="E157" s="14"/>
      <c r="F157" s="14"/>
      <c r="G157" s="140"/>
      <c r="H157" s="25"/>
      <c r="I157" s="14"/>
      <c r="J157" s="14"/>
      <c r="K157" s="15"/>
      <c r="L157" s="15"/>
      <c r="M157" s="14"/>
      <c r="N157" s="25"/>
      <c r="O157" s="71"/>
      <c r="P157" s="20"/>
      <c r="Q157" s="20"/>
      <c r="R157" s="20"/>
      <c r="S157" s="20"/>
      <c r="T157" s="14"/>
      <c r="U157" s="14"/>
      <c r="W157" s="14">
        <f>[1]RESID!$I255</f>
        <v>50343</v>
      </c>
      <c r="X157" s="73">
        <f t="shared" si="16"/>
        <v>1299431</v>
      </c>
      <c r="Y157" s="15">
        <f>'[2]FPC wSEB'!X352</f>
        <v>1349774</v>
      </c>
      <c r="Z157" s="15">
        <f>'[2]FPC wSEB'!Y352</f>
        <v>156381</v>
      </c>
      <c r="AA157" s="15">
        <f>'[2]FPC wSEB'!Z352</f>
        <v>2696</v>
      </c>
      <c r="AB157" s="42">
        <f>'[2]FPC wSEB'!AA352</f>
        <v>1895</v>
      </c>
      <c r="AC157" s="22">
        <f>'[2]FPC wSEB'!AB352</f>
        <v>20056</v>
      </c>
      <c r="AD157" s="15">
        <f>[1]RESID!$H255</f>
        <v>16781.883999999998</v>
      </c>
      <c r="AE157" s="266">
        <f>ROUND([5]RMWh!$L135,0)-AD157</f>
        <v>1319022.1159999999</v>
      </c>
      <c r="AF157" s="163">
        <f>[5]CMWh!$L135</f>
        <v>914118</v>
      </c>
      <c r="AG157" s="163">
        <f>[5]IMWh!$E135</f>
        <v>356262</v>
      </c>
      <c r="AH157" s="15">
        <f>'[2]FPC wSEB'!G352</f>
        <v>120278</v>
      </c>
      <c r="AI157" s="15">
        <f>'[2]FPC wSEB'!H352</f>
        <v>256116</v>
      </c>
      <c r="AJ157" s="163">
        <f>[5]SHLMWh!$E135</f>
        <v>2267</v>
      </c>
      <c r="AK157" s="163">
        <f>[5]SPAMWh!$L135</f>
        <v>251510</v>
      </c>
      <c r="AL157" s="67">
        <f t="shared" si="14"/>
        <v>1015.0766881812117</v>
      </c>
      <c r="AM157" s="137">
        <f t="shared" si="13"/>
        <v>989.65011920514098</v>
      </c>
      <c r="AN157" s="15">
        <f t="shared" si="9"/>
        <v>1196.3060686015831</v>
      </c>
      <c r="AP157" s="232"/>
      <c r="AQ157" s="137"/>
      <c r="AR157" s="137"/>
      <c r="AS157" s="137"/>
      <c r="AT157" s="137"/>
      <c r="AW157" s="14">
        <f t="shared" si="11"/>
        <v>1196.3060686015831</v>
      </c>
      <c r="AX157" s="14">
        <f t="shared" si="12"/>
        <v>2267</v>
      </c>
      <c r="AY157" s="14">
        <f t="shared" si="15"/>
        <v>28781</v>
      </c>
      <c r="BA157" s="158">
        <f t="shared" si="10"/>
        <v>1.1183110420772229</v>
      </c>
      <c r="BD157" s="14"/>
      <c r="BE157" s="25"/>
      <c r="BM157" s="207"/>
      <c r="BN157" s="207"/>
      <c r="BO157" s="207"/>
      <c r="BQ157" s="207"/>
      <c r="BR157" s="207"/>
      <c r="BS157" s="207"/>
      <c r="BU157" s="208"/>
      <c r="BV157" s="208"/>
      <c r="BW157" s="208"/>
      <c r="BY157" s="208"/>
      <c r="BZ157" s="208"/>
      <c r="CA157" s="208"/>
    </row>
    <row r="158" spans="1:79">
      <c r="A158" s="2">
        <v>2003</v>
      </c>
      <c r="B158" s="2">
        <v>12</v>
      </c>
      <c r="C158" s="14"/>
      <c r="D158" s="14"/>
      <c r="E158" s="14"/>
      <c r="F158" s="14"/>
      <c r="G158" s="140"/>
      <c r="H158" s="25"/>
      <c r="I158" s="14"/>
      <c r="J158" s="14"/>
      <c r="K158" s="15"/>
      <c r="L158" s="15"/>
      <c r="M158" s="14"/>
      <c r="N158" s="25"/>
      <c r="O158" s="71"/>
      <c r="P158" s="20"/>
      <c r="Q158" s="20"/>
      <c r="R158" s="20"/>
      <c r="S158" s="20"/>
      <c r="T158" s="14"/>
      <c r="U158" s="14"/>
      <c r="W158" s="14">
        <f>[1]RESID!$I256</f>
        <v>48771</v>
      </c>
      <c r="X158" s="73">
        <f t="shared" si="16"/>
        <v>1290514</v>
      </c>
      <c r="Y158" s="15">
        <f>'[2]FPC wSEB'!X353</f>
        <v>1339285</v>
      </c>
      <c r="Z158" s="15">
        <f>'[2]FPC wSEB'!Y353</f>
        <v>155601</v>
      </c>
      <c r="AA158" s="15">
        <f>'[2]FPC wSEB'!Z353</f>
        <v>2693</v>
      </c>
      <c r="AB158" s="42">
        <f>'[2]FPC wSEB'!AA353</f>
        <v>1890</v>
      </c>
      <c r="AC158" s="22">
        <f>'[2]FPC wSEB'!AB353</f>
        <v>20239</v>
      </c>
      <c r="AD158" s="15">
        <f>[1]RESID!$H256</f>
        <v>23992.751</v>
      </c>
      <c r="AE158" s="266">
        <f>ROUND([5]RMWh!$L136,0)-AD158</f>
        <v>1325132.2490000001</v>
      </c>
      <c r="AF158" s="163">
        <f>[5]CMWh!$L136</f>
        <v>889018</v>
      </c>
      <c r="AG158" s="163">
        <f>[5]IMWh!$E136</f>
        <v>315437</v>
      </c>
      <c r="AH158" s="15">
        <f>'[2]FPC wSEB'!G353</f>
        <v>68317</v>
      </c>
      <c r="AI158" s="15">
        <f>'[2]FPC wSEB'!H353</f>
        <v>226307</v>
      </c>
      <c r="AJ158" s="163">
        <f>[5]SHLMWh!$E136</f>
        <v>2507</v>
      </c>
      <c r="AK158" s="163">
        <f>[5]SPAMWh!$L136</f>
        <v>235532</v>
      </c>
      <c r="AL158" s="67">
        <f t="shared" si="14"/>
        <v>1026.8251634620005</v>
      </c>
      <c r="AM158" s="137">
        <f t="shared" si="13"/>
        <v>1007.3472039185087</v>
      </c>
      <c r="AN158" s="15">
        <f t="shared" si="9"/>
        <v>1326.4550264550267</v>
      </c>
      <c r="AP158" s="232"/>
      <c r="AQ158" s="137"/>
      <c r="AR158" s="137"/>
      <c r="AS158" s="137"/>
      <c r="AT158" s="137"/>
      <c r="AW158" s="14">
        <f t="shared" si="11"/>
        <v>1326.4550264550267</v>
      </c>
      <c r="AX158" s="14">
        <f t="shared" si="12"/>
        <v>2507</v>
      </c>
      <c r="AY158" s="14">
        <f t="shared" si="15"/>
        <v>28627</v>
      </c>
      <c r="BA158" s="158">
        <f t="shared" si="10"/>
        <v>0.96904493477210529</v>
      </c>
      <c r="BD158" s="14"/>
      <c r="BE158" s="25"/>
      <c r="BM158" s="207"/>
      <c r="BN158" s="207"/>
      <c r="BO158" s="207"/>
      <c r="BQ158" s="207"/>
      <c r="BR158" s="207"/>
      <c r="BS158" s="207"/>
      <c r="BU158" s="208"/>
      <c r="BV158" s="208"/>
      <c r="BW158" s="208"/>
      <c r="BY158" s="208"/>
      <c r="BZ158" s="208"/>
      <c r="CA158" s="208"/>
    </row>
    <row r="159" spans="1:79">
      <c r="A159" s="2">
        <v>2004</v>
      </c>
      <c r="B159" s="2">
        <v>1</v>
      </c>
      <c r="C159" s="14"/>
      <c r="D159" s="14"/>
      <c r="E159" s="14"/>
      <c r="F159" s="14"/>
      <c r="G159" s="140"/>
      <c r="H159" s="25"/>
      <c r="I159" s="14"/>
      <c r="J159" s="14"/>
      <c r="K159" s="15"/>
      <c r="L159" s="15"/>
      <c r="M159" s="14"/>
      <c r="N159" s="25"/>
      <c r="O159" s="71"/>
      <c r="P159" s="20"/>
      <c r="Q159" s="20"/>
      <c r="R159" s="20"/>
      <c r="S159" s="20"/>
      <c r="T159" s="14"/>
      <c r="U159" s="14"/>
      <c r="W159" s="14">
        <f>[1]RESID!$I257</f>
        <v>48857</v>
      </c>
      <c r="X159" s="73">
        <f t="shared" si="16"/>
        <v>1299585</v>
      </c>
      <c r="Y159" s="15">
        <f>'[2]FPC wSEB'!X354</f>
        <v>1348442</v>
      </c>
      <c r="Z159" s="15">
        <f>'[2]FPC wSEB'!Y354</f>
        <v>155289</v>
      </c>
      <c r="AA159" s="15">
        <f>'[2]FPC wSEB'!Z354</f>
        <v>2727</v>
      </c>
      <c r="AB159" s="42">
        <f>'[2]FPC wSEB'!AA354</f>
        <v>1886</v>
      </c>
      <c r="AC159" s="22">
        <f>'[2]FPC wSEB'!AB354</f>
        <v>20240</v>
      </c>
      <c r="AD159" s="15">
        <f>[1]RESID!$H257</f>
        <v>32347.7</v>
      </c>
      <c r="AE159" s="266">
        <f>ROUND([5]RMWh!$L137,0)-AD159</f>
        <v>1487141.3</v>
      </c>
      <c r="AF159" s="163">
        <f>[5]CMWh!$L137</f>
        <v>874192</v>
      </c>
      <c r="AG159" s="163">
        <f>[5]IMWh!$E137</f>
        <v>326432</v>
      </c>
      <c r="AH159" s="15">
        <f>'[2]FPC wSEB'!G354</f>
        <v>123552</v>
      </c>
      <c r="AI159" s="15">
        <f>'[2]FPC wSEB'!H354</f>
        <v>226203</v>
      </c>
      <c r="AJ159" s="163">
        <f>[5]SHLMWh!$E137</f>
        <v>2340</v>
      </c>
      <c r="AK159" s="163">
        <f>[5]SPAMWh!$L137</f>
        <v>224706</v>
      </c>
      <c r="AL159" s="67">
        <f t="shared" si="14"/>
        <v>1144.3201483550517</v>
      </c>
      <c r="AM159" s="137">
        <f t="shared" si="13"/>
        <v>1126.8478733234356</v>
      </c>
      <c r="AN159" s="15">
        <f t="shared" si="9"/>
        <v>1240.7211028632025</v>
      </c>
      <c r="AP159" s="232"/>
      <c r="AQ159" s="137"/>
      <c r="AR159" s="137"/>
      <c r="AS159" s="137"/>
      <c r="AT159" s="137"/>
      <c r="AW159" s="14">
        <f t="shared" si="11"/>
        <v>1240.7211028632025</v>
      </c>
      <c r="AX159" s="14">
        <f t="shared" si="12"/>
        <v>2340</v>
      </c>
      <c r="AY159" s="14">
        <f t="shared" si="15"/>
        <v>28612</v>
      </c>
      <c r="BA159" s="158">
        <f t="shared" ref="BA159:BA190" si="17">AW159/AW147</f>
        <v>1.0183923107577793</v>
      </c>
      <c r="BD159" s="14"/>
      <c r="BE159" s="25"/>
      <c r="BM159" s="207"/>
      <c r="BN159" s="207"/>
      <c r="BO159" s="207"/>
      <c r="BQ159" s="207"/>
      <c r="BR159" s="207"/>
      <c r="BS159" s="207"/>
      <c r="BU159" s="208"/>
      <c r="BV159" s="208"/>
      <c r="BW159" s="208"/>
      <c r="BY159" s="208"/>
      <c r="BZ159" s="208"/>
      <c r="CA159" s="208"/>
    </row>
    <row r="160" spans="1:79">
      <c r="A160" s="2">
        <v>2004</v>
      </c>
      <c r="B160" s="2">
        <v>2</v>
      </c>
      <c r="C160" s="14"/>
      <c r="D160" s="14"/>
      <c r="E160" s="14"/>
      <c r="F160" s="14"/>
      <c r="G160" s="140"/>
      <c r="H160" s="25"/>
      <c r="I160" s="14"/>
      <c r="J160" s="14"/>
      <c r="K160" s="15"/>
      <c r="L160" s="15"/>
      <c r="M160" s="14"/>
      <c r="N160" s="25"/>
      <c r="O160" s="71"/>
      <c r="P160" s="20"/>
      <c r="Q160" s="20"/>
      <c r="R160" s="20"/>
      <c r="S160" s="20"/>
      <c r="T160" s="14"/>
      <c r="U160" s="14"/>
      <c r="W160" s="14">
        <f>[1]RESID!$I258</f>
        <v>46741</v>
      </c>
      <c r="X160" s="73">
        <f t="shared" si="16"/>
        <v>1270057</v>
      </c>
      <c r="Y160" s="15">
        <f>'[2]FPC wSEB'!X355</f>
        <v>1316798</v>
      </c>
      <c r="Z160" s="15">
        <f>'[2]FPC wSEB'!Y355</f>
        <v>151880</v>
      </c>
      <c r="AA160" s="15">
        <f>'[2]FPC wSEB'!Z355</f>
        <v>2642</v>
      </c>
      <c r="AB160" s="42">
        <f>'[2]FPC wSEB'!AA355</f>
        <v>1881</v>
      </c>
      <c r="AC160" s="22">
        <f>'[2]FPC wSEB'!AB355</f>
        <v>19778</v>
      </c>
      <c r="AD160" s="15">
        <f>[1]RESID!$H258</f>
        <v>31259.9</v>
      </c>
      <c r="AE160" s="266">
        <f>ROUND([5]RMWh!$L138,0)-AD160</f>
        <v>1361673.1</v>
      </c>
      <c r="AF160" s="163">
        <f>[5]CMWh!$L138</f>
        <v>813643</v>
      </c>
      <c r="AG160" s="163">
        <f>[5]IMWh!$E138</f>
        <v>329313</v>
      </c>
      <c r="AH160" s="15">
        <f>'[2]FPC wSEB'!G355</f>
        <v>85064</v>
      </c>
      <c r="AI160" s="15">
        <f>'[2]FPC wSEB'!H355</f>
        <v>216896</v>
      </c>
      <c r="AJ160" s="163">
        <f>[5]SHLMWh!$E138</f>
        <v>2180</v>
      </c>
      <c r="AK160" s="163">
        <f>[5]SPAMWh!$L138</f>
        <v>222093</v>
      </c>
      <c r="AL160" s="67">
        <f t="shared" si="14"/>
        <v>1072.135423843182</v>
      </c>
      <c r="AM160" s="137">
        <f t="shared" si="13"/>
        <v>1057.8182834421073</v>
      </c>
      <c r="AN160" s="15">
        <f t="shared" si="9"/>
        <v>1158.9580010632642</v>
      </c>
      <c r="AP160" s="232"/>
      <c r="AQ160" s="137"/>
      <c r="AR160" s="137"/>
      <c r="AS160" s="137"/>
      <c r="AT160" s="137"/>
      <c r="AW160" s="14">
        <f t="shared" si="11"/>
        <v>1158.9580010632642</v>
      </c>
      <c r="AX160" s="14">
        <f t="shared" si="12"/>
        <v>2180</v>
      </c>
      <c r="AY160" s="14">
        <f t="shared" si="15"/>
        <v>28327</v>
      </c>
      <c r="BA160" s="158">
        <f t="shared" si="17"/>
        <v>0.90977027669672073</v>
      </c>
      <c r="BD160" s="14"/>
      <c r="BE160" s="25"/>
      <c r="BM160" s="207"/>
      <c r="BN160" s="207"/>
      <c r="BO160" s="207"/>
      <c r="BQ160" s="207"/>
      <c r="BR160" s="207"/>
      <c r="BS160" s="207"/>
      <c r="BU160" s="208"/>
      <c r="BV160" s="208"/>
      <c r="BW160" s="208"/>
      <c r="BY160" s="208"/>
      <c r="BZ160" s="208"/>
      <c r="CA160" s="208"/>
    </row>
    <row r="161" spans="1:79">
      <c r="A161" s="2">
        <v>2004</v>
      </c>
      <c r="B161" s="2">
        <v>3</v>
      </c>
      <c r="C161" s="14"/>
      <c r="D161" s="14"/>
      <c r="E161" s="14"/>
      <c r="F161" s="14"/>
      <c r="G161" s="140"/>
      <c r="H161" s="25"/>
      <c r="I161" s="14"/>
      <c r="J161" s="14"/>
      <c r="K161" s="15"/>
      <c r="L161" s="15"/>
      <c r="M161" s="14"/>
      <c r="N161" s="25"/>
      <c r="O161" s="71"/>
      <c r="P161" s="20"/>
      <c r="Q161" s="20"/>
      <c r="R161" s="20"/>
      <c r="S161" s="20"/>
      <c r="T161" s="14"/>
      <c r="U161" s="14"/>
      <c r="W161" s="14">
        <f>[1]RESID!$I259</f>
        <v>50852</v>
      </c>
      <c r="X161" s="73">
        <f t="shared" si="16"/>
        <v>1340324</v>
      </c>
      <c r="Y161" s="15">
        <f>'[2]FPC wSEB'!X356</f>
        <v>1391176</v>
      </c>
      <c r="Z161" s="15">
        <f>'[2]FPC wSEB'!Y356</f>
        <v>160455</v>
      </c>
      <c r="AA161" s="15">
        <f>'[2]FPC wSEB'!Z356</f>
        <v>2799</v>
      </c>
      <c r="AB161" s="42">
        <f>'[2]FPC wSEB'!AA356</f>
        <v>1872</v>
      </c>
      <c r="AC161" s="22">
        <f>'[2]FPC wSEB'!AB356</f>
        <v>20793</v>
      </c>
      <c r="AD161" s="15">
        <f>[1]RESID!$H259</f>
        <v>29174.276999999998</v>
      </c>
      <c r="AE161" s="266">
        <f>ROUND([5]RMWh!$L139,0)-AD161</f>
        <v>1242761.723</v>
      </c>
      <c r="AF161" s="163">
        <f>[5]CMWh!$L139</f>
        <v>824407</v>
      </c>
      <c r="AG161" s="163">
        <f>[5]IMWh!$E139</f>
        <v>346611</v>
      </c>
      <c r="AH161" s="15">
        <f>'[2]FPC wSEB'!G356</f>
        <v>127550</v>
      </c>
      <c r="AI161" s="15">
        <f>'[2]FPC wSEB'!H356</f>
        <v>243270</v>
      </c>
      <c r="AJ161" s="163">
        <f>[5]SHLMWh!$E139</f>
        <v>2532</v>
      </c>
      <c r="AK161" s="163">
        <f>[5]SPAMWh!$L139</f>
        <v>222969</v>
      </c>
      <c r="AL161" s="67">
        <f t="shared" si="14"/>
        <v>927.20993058394845</v>
      </c>
      <c r="AM161" s="137">
        <f t="shared" si="13"/>
        <v>914.28834309965089</v>
      </c>
      <c r="AN161" s="15">
        <f t="shared" si="9"/>
        <v>1352.5641025641025</v>
      </c>
      <c r="AP161" s="232"/>
      <c r="AQ161" s="137"/>
      <c r="AR161" s="137"/>
      <c r="AS161" s="137"/>
      <c r="AT161" s="137"/>
      <c r="AW161" s="14">
        <f t="shared" si="11"/>
        <v>1352.5641025641025</v>
      </c>
      <c r="AX161" s="14">
        <f t="shared" si="12"/>
        <v>2532</v>
      </c>
      <c r="AY161" s="14">
        <f t="shared" si="15"/>
        <v>28573</v>
      </c>
      <c r="BA161" s="158">
        <f t="shared" si="17"/>
        <v>1.1484369742243759</v>
      </c>
      <c r="BD161" s="14"/>
      <c r="BE161" s="25"/>
      <c r="BM161" s="207"/>
      <c r="BN161" s="207"/>
      <c r="BO161" s="207"/>
      <c r="BQ161" s="207"/>
      <c r="BR161" s="207"/>
      <c r="BS161" s="207"/>
      <c r="BU161" s="208"/>
      <c r="BV161" s="208"/>
      <c r="BW161" s="208"/>
      <c r="BY161" s="208"/>
      <c r="BZ161" s="208"/>
      <c r="CA161" s="208"/>
    </row>
    <row r="162" spans="1:79">
      <c r="A162" s="2">
        <v>2004</v>
      </c>
      <c r="B162" s="2">
        <v>4</v>
      </c>
      <c r="C162" s="14"/>
      <c r="D162" s="14"/>
      <c r="E162" s="14"/>
      <c r="F162" s="14"/>
      <c r="G162" s="140"/>
      <c r="H162" s="25"/>
      <c r="I162" s="14"/>
      <c r="J162" s="14"/>
      <c r="K162" s="15"/>
      <c r="L162" s="15"/>
      <c r="M162" s="14"/>
      <c r="N162" s="25"/>
      <c r="O162" s="108"/>
      <c r="P162" s="75"/>
      <c r="Q162" s="75"/>
      <c r="R162" s="75"/>
      <c r="S162" s="75"/>
      <c r="T162" s="14"/>
      <c r="U162" s="14"/>
      <c r="W162" s="14">
        <f>[1]RESID!$I260</f>
        <v>50127</v>
      </c>
      <c r="X162" s="73">
        <f t="shared" si="16"/>
        <v>1303941</v>
      </c>
      <c r="Y162" s="15">
        <f>'[2]FPC wSEB'!X357</f>
        <v>1354068</v>
      </c>
      <c r="Z162" s="15">
        <f>'[2]FPC wSEB'!Y357</f>
        <v>157163</v>
      </c>
      <c r="AA162" s="15">
        <f>'[2]FPC wSEB'!Z357</f>
        <v>2738</v>
      </c>
      <c r="AB162" s="42">
        <f>'[2]FPC wSEB'!AA357</f>
        <v>1868</v>
      </c>
      <c r="AC162" s="22">
        <f>'[2]FPC wSEB'!AB357</f>
        <v>20321</v>
      </c>
      <c r="AD162" s="15">
        <f>[1]RESID!$H260</f>
        <v>22673.653999999999</v>
      </c>
      <c r="AE162" s="266">
        <f>ROUND([5]RMWh!$L140,0)-AD162</f>
        <v>1228767.3459999999</v>
      </c>
      <c r="AF162" s="163">
        <f>[5]CMWh!$L140</f>
        <v>901753</v>
      </c>
      <c r="AG162" s="163">
        <f>[5]IMWh!$E140</f>
        <v>362409</v>
      </c>
      <c r="AH162" s="15">
        <f>'[2]FPC wSEB'!G357</f>
        <v>98759</v>
      </c>
      <c r="AI162" s="15">
        <f>'[2]FPC wSEB'!H357</f>
        <v>247040</v>
      </c>
      <c r="AJ162" s="163">
        <f>[5]SHLMWh!$E140</f>
        <v>2353</v>
      </c>
      <c r="AK162" s="163">
        <f>[5]SPAMWh!$L140</f>
        <v>241434</v>
      </c>
      <c r="AL162" s="67">
        <f t="shared" si="14"/>
        <v>942.34888388354989</v>
      </c>
      <c r="AM162" s="137">
        <f t="shared" si="13"/>
        <v>924.20838539866531</v>
      </c>
      <c r="AN162" s="15">
        <f t="shared" si="9"/>
        <v>1259.6359743040687</v>
      </c>
      <c r="AP162" s="232"/>
      <c r="AQ162" s="137"/>
      <c r="AR162" s="137"/>
      <c r="AS162" s="137"/>
      <c r="AT162" s="137"/>
      <c r="AW162" s="14">
        <f t="shared" si="11"/>
        <v>1259.6359743040687</v>
      </c>
      <c r="AX162" s="14">
        <f t="shared" si="12"/>
        <v>2353</v>
      </c>
      <c r="AY162" s="14">
        <f t="shared" si="15"/>
        <v>28496</v>
      </c>
      <c r="BA162" s="158">
        <f t="shared" si="17"/>
        <v>0.99941488002396894</v>
      </c>
      <c r="BD162" s="14"/>
      <c r="BE162" s="25"/>
      <c r="BM162" s="207"/>
      <c r="BN162" s="207"/>
      <c r="BO162" s="207"/>
      <c r="BQ162" s="207"/>
      <c r="BR162" s="207"/>
      <c r="BS162" s="207"/>
      <c r="BU162" s="208"/>
      <c r="BV162" s="208"/>
      <c r="BW162" s="208"/>
      <c r="BY162" s="208"/>
      <c r="BZ162" s="208"/>
      <c r="CA162" s="208"/>
    </row>
    <row r="163" spans="1:79">
      <c r="A163" s="2">
        <v>2004</v>
      </c>
      <c r="B163" s="2">
        <v>5</v>
      </c>
      <c r="C163" s="14"/>
      <c r="D163" s="14"/>
      <c r="E163" s="14"/>
      <c r="F163" s="14"/>
      <c r="G163" s="140"/>
      <c r="H163" s="25"/>
      <c r="I163" s="14"/>
      <c r="J163" s="14"/>
      <c r="K163" s="15"/>
      <c r="L163" s="15"/>
      <c r="M163" s="14"/>
      <c r="N163" s="25"/>
      <c r="O163" s="71"/>
      <c r="P163" s="20"/>
      <c r="Q163" s="20"/>
      <c r="R163" s="20"/>
      <c r="S163" s="20"/>
      <c r="T163" s="14"/>
      <c r="U163" s="14"/>
      <c r="W163" s="14">
        <f>[1]RESID!$I261</f>
        <v>52489</v>
      </c>
      <c r="X163" s="73">
        <f t="shared" si="16"/>
        <v>1312157</v>
      </c>
      <c r="Y163" s="15">
        <f>'[2]FPC wSEB'!X358</f>
        <v>1364646</v>
      </c>
      <c r="Z163" s="15">
        <f>'[2]FPC wSEB'!Y358</f>
        <v>158735</v>
      </c>
      <c r="AA163" s="15">
        <f>'[2]FPC wSEB'!Z358</f>
        <v>2734</v>
      </c>
      <c r="AB163" s="42">
        <f>'[2]FPC wSEB'!AA358</f>
        <v>1860</v>
      </c>
      <c r="AC163" s="22">
        <f>'[2]FPC wSEB'!AB358</f>
        <v>20604</v>
      </c>
      <c r="AD163" s="15">
        <f>[1]RESID!$H261</f>
        <v>17870.714</v>
      </c>
      <c r="AE163" s="266">
        <f>ROUND([5]RMWh!$L141,0)-AD163</f>
        <v>1392776.2860000001</v>
      </c>
      <c r="AF163" s="163">
        <f>[5]CMWh!$L141</f>
        <v>955525</v>
      </c>
      <c r="AG163" s="163">
        <f>[5]IMWh!$E141</f>
        <v>334034</v>
      </c>
      <c r="AH163" s="15">
        <f>'[2]FPC wSEB'!G358</f>
        <v>110670</v>
      </c>
      <c r="AI163" s="15">
        <f>'[2]FPC wSEB'!H358</f>
        <v>240494</v>
      </c>
      <c r="AJ163" s="163">
        <f>[5]SHLMWh!$E141</f>
        <v>2216</v>
      </c>
      <c r="AK163" s="163">
        <f>[5]SPAMWh!$L141</f>
        <v>251475</v>
      </c>
      <c r="AL163" s="67">
        <f t="shared" si="14"/>
        <v>1061.4402742964448</v>
      </c>
      <c r="AM163" s="137">
        <f t="shared" si="13"/>
        <v>1033.7091084427757</v>
      </c>
      <c r="AN163" s="15">
        <f t="shared" si="9"/>
        <v>1191.3978494623657</v>
      </c>
      <c r="AP163" s="232"/>
      <c r="AQ163" s="137"/>
      <c r="AR163" s="137"/>
      <c r="AS163" s="137"/>
      <c r="AT163" s="137"/>
      <c r="AW163" s="14">
        <f t="shared" si="11"/>
        <v>1191.3978494623657</v>
      </c>
      <c r="AX163" s="14">
        <f t="shared" si="12"/>
        <v>2216</v>
      </c>
      <c r="AY163" s="14">
        <f t="shared" si="15"/>
        <v>28347</v>
      </c>
      <c r="BA163" s="158">
        <f t="shared" si="17"/>
        <v>0.96923867330468982</v>
      </c>
      <c r="BD163" s="14"/>
      <c r="BE163" s="25"/>
      <c r="BM163" s="207"/>
      <c r="BN163" s="207"/>
      <c r="BO163" s="207"/>
      <c r="BQ163" s="207"/>
      <c r="BR163" s="207"/>
      <c r="BS163" s="207"/>
      <c r="BU163" s="208"/>
      <c r="BV163" s="208"/>
      <c r="BW163" s="208"/>
      <c r="BY163" s="208"/>
      <c r="BZ163" s="208"/>
      <c r="CA163" s="208"/>
    </row>
    <row r="164" spans="1:79">
      <c r="A164" s="2">
        <v>2004</v>
      </c>
      <c r="B164" s="2">
        <v>6</v>
      </c>
      <c r="C164" s="14"/>
      <c r="D164" s="14"/>
      <c r="E164" s="14"/>
      <c r="F164" s="14"/>
      <c r="G164" s="140"/>
      <c r="H164" s="25"/>
      <c r="I164" s="14"/>
      <c r="J164" s="14"/>
      <c r="K164" s="15"/>
      <c r="L164" s="15"/>
      <c r="M164" s="14"/>
      <c r="N164" s="25"/>
      <c r="O164" s="71"/>
      <c r="P164" s="20"/>
      <c r="Q164" s="20"/>
      <c r="R164" s="20"/>
      <c r="S164" s="20"/>
      <c r="T164" s="14"/>
      <c r="U164" s="14"/>
      <c r="W164" s="14">
        <f>[1]RESID!$I262</f>
        <v>53798</v>
      </c>
      <c r="X164" s="73">
        <f t="shared" si="16"/>
        <v>1306618</v>
      </c>
      <c r="Y164" s="15">
        <f>'[2]FPC wSEB'!X359</f>
        <v>1360416</v>
      </c>
      <c r="Z164" s="15">
        <f>'[2]FPC wSEB'!Y359</f>
        <v>158201</v>
      </c>
      <c r="AA164" s="15">
        <f>'[2]FPC wSEB'!Z359</f>
        <v>2737</v>
      </c>
      <c r="AB164" s="42">
        <f>'[2]FPC wSEB'!AA359</f>
        <v>1856</v>
      </c>
      <c r="AC164" s="22">
        <f>'[2]FPC wSEB'!AB359</f>
        <v>20375</v>
      </c>
      <c r="AD164" s="15">
        <f>[1]RESID!$H262</f>
        <v>17209.384999999998</v>
      </c>
      <c r="AE164" s="266">
        <f>ROUND([5]RMWh!$L142,0)-AD164</f>
        <v>1838400.615</v>
      </c>
      <c r="AF164" s="163">
        <f>[5]CMWh!$L142</f>
        <v>1091146</v>
      </c>
      <c r="AG164" s="163">
        <f>[5]IMWh!$E142</f>
        <v>352464</v>
      </c>
      <c r="AH164" s="15">
        <f>'[2]FPC wSEB'!G359</f>
        <v>93969</v>
      </c>
      <c r="AI164" s="15">
        <f>'[2]FPC wSEB'!H359</f>
        <v>260257</v>
      </c>
      <c r="AJ164" s="163">
        <f>[5]SHLMWh!$E142</f>
        <v>2396</v>
      </c>
      <c r="AK164" s="163">
        <f>[5]SPAMWh!$L142</f>
        <v>254942</v>
      </c>
      <c r="AL164" s="67">
        <f t="shared" si="14"/>
        <v>1406.9916494338818</v>
      </c>
      <c r="AM164" s="137">
        <f t="shared" si="13"/>
        <v>1364.0018935384471</v>
      </c>
      <c r="AN164" s="15">
        <f t="shared" si="9"/>
        <v>1290.9482758620688</v>
      </c>
      <c r="AP164" s="232"/>
      <c r="AQ164" s="137"/>
      <c r="AR164" s="137"/>
      <c r="AS164" s="137"/>
      <c r="AT164" s="137"/>
      <c r="AW164" s="14">
        <f t="shared" si="11"/>
        <v>1290.9482758620688</v>
      </c>
      <c r="AX164" s="14">
        <f t="shared" si="12"/>
        <v>2396</v>
      </c>
      <c r="AY164" s="14">
        <f t="shared" si="15"/>
        <v>28350</v>
      </c>
      <c r="BA164" s="158">
        <f t="shared" si="17"/>
        <v>1.0373980503479976</v>
      </c>
      <c r="BD164" s="14"/>
      <c r="BE164" s="25"/>
      <c r="BM164" s="207"/>
      <c r="BN164" s="207"/>
      <c r="BO164" s="207"/>
      <c r="BQ164" s="207"/>
      <c r="BR164" s="207"/>
      <c r="BS164" s="207"/>
      <c r="BU164" s="208"/>
      <c r="BV164" s="208"/>
      <c r="BW164" s="208"/>
      <c r="BY164" s="208"/>
      <c r="BZ164" s="208"/>
      <c r="CA164" s="208"/>
    </row>
    <row r="165" spans="1:79">
      <c r="A165" s="2">
        <v>2004</v>
      </c>
      <c r="B165" s="2">
        <v>7</v>
      </c>
      <c r="C165" s="14"/>
      <c r="D165" s="14"/>
      <c r="E165" s="14"/>
      <c r="F165" s="14"/>
      <c r="G165" s="140"/>
      <c r="H165" s="25"/>
      <c r="I165" s="14"/>
      <c r="J165" s="14"/>
      <c r="K165" s="15"/>
      <c r="L165" s="15"/>
      <c r="M165" s="14"/>
      <c r="N165" s="25"/>
      <c r="O165" s="71"/>
      <c r="P165" s="20"/>
      <c r="Q165" s="20"/>
      <c r="R165" s="20"/>
      <c r="S165" s="20"/>
      <c r="T165" s="14"/>
      <c r="U165" s="14"/>
      <c r="W165" s="14">
        <f>[1]RESID!$I263</f>
        <v>53428</v>
      </c>
      <c r="X165" s="73">
        <f t="shared" si="16"/>
        <v>1298911</v>
      </c>
      <c r="Y165" s="15">
        <f>'[2]FPC wSEB'!X360</f>
        <v>1352339</v>
      </c>
      <c r="Z165" s="15">
        <f>'[2]FPC wSEB'!Y360</f>
        <v>157222</v>
      </c>
      <c r="AA165" s="15">
        <f>'[2]FPC wSEB'!Z360</f>
        <v>2730</v>
      </c>
      <c r="AB165" s="42">
        <f>'[2]FPC wSEB'!AA360</f>
        <v>1853</v>
      </c>
      <c r="AC165" s="22">
        <f>'[2]FPC wSEB'!AB360</f>
        <v>20370</v>
      </c>
      <c r="AD165" s="15">
        <f>[1]RESID!$H263</f>
        <v>16910.677</v>
      </c>
      <c r="AE165" s="266">
        <f>ROUND([5]RMWh!$L143,0)-AD165</f>
        <v>1997816.3230000001</v>
      </c>
      <c r="AF165" s="163">
        <f>[5]CMWh!$L143</f>
        <v>1140746</v>
      </c>
      <c r="AG165" s="163">
        <f>[5]IMWh!$E143</f>
        <v>335077</v>
      </c>
      <c r="AH165" s="15">
        <f>'[2]FPC wSEB'!G360</f>
        <v>101572</v>
      </c>
      <c r="AI165" s="15">
        <f>'[2]FPC wSEB'!H360</f>
        <v>234132</v>
      </c>
      <c r="AJ165" s="163">
        <f>[5]SHLMWh!$E143</f>
        <v>2351</v>
      </c>
      <c r="AK165" s="163">
        <f>[5]SPAMWh!$L143</f>
        <v>259847</v>
      </c>
      <c r="AL165" s="67">
        <f t="shared" si="14"/>
        <v>1538.0702165121397</v>
      </c>
      <c r="AM165" s="137">
        <f t="shared" si="13"/>
        <v>1489.8091380933331</v>
      </c>
      <c r="AN165" s="15">
        <f t="shared" si="9"/>
        <v>1268.7533729087966</v>
      </c>
      <c r="AP165" s="232"/>
      <c r="AQ165" s="137"/>
      <c r="AR165" s="137"/>
      <c r="AS165" s="137"/>
      <c r="AT165" s="137"/>
      <c r="AW165" s="14">
        <f t="shared" si="11"/>
        <v>1268.7533729087966</v>
      </c>
      <c r="AX165" s="14">
        <f t="shared" si="12"/>
        <v>2351</v>
      </c>
      <c r="AY165" s="14">
        <f t="shared" si="15"/>
        <v>28323</v>
      </c>
      <c r="BA165" s="158">
        <f t="shared" si="17"/>
        <v>1.0254600432004655</v>
      </c>
      <c r="BD165" s="14"/>
      <c r="BE165" s="25"/>
      <c r="BM165" s="207"/>
      <c r="BN165" s="207"/>
      <c r="BO165" s="207"/>
      <c r="BQ165" s="207"/>
      <c r="BR165" s="207"/>
      <c r="BS165" s="207"/>
      <c r="BU165" s="208"/>
      <c r="BV165" s="208"/>
      <c r="BW165" s="208"/>
      <c r="BY165" s="208"/>
      <c r="BZ165" s="208"/>
      <c r="CA165" s="208"/>
    </row>
    <row r="166" spans="1:79">
      <c r="A166" s="2">
        <v>2004</v>
      </c>
      <c r="B166" s="2">
        <v>8</v>
      </c>
      <c r="C166" s="14"/>
      <c r="D166" s="14"/>
      <c r="E166" s="14"/>
      <c r="F166" s="14"/>
      <c r="G166" s="140"/>
      <c r="H166" s="25"/>
      <c r="I166" s="14"/>
      <c r="J166" s="14"/>
      <c r="K166" s="15"/>
      <c r="L166" s="15"/>
      <c r="M166" s="14"/>
      <c r="N166" s="25"/>
      <c r="O166" s="71"/>
      <c r="P166" s="20"/>
      <c r="Q166" s="20"/>
      <c r="R166" s="20"/>
      <c r="S166" s="20"/>
      <c r="T166" s="14"/>
      <c r="U166" s="14"/>
      <c r="W166" s="14">
        <f>[1]RESID!$I264</f>
        <v>53555</v>
      </c>
      <c r="X166" s="73">
        <f t="shared" si="16"/>
        <v>1308517</v>
      </c>
      <c r="Y166" s="15">
        <f>'[2]FPC wSEB'!X361</f>
        <v>1362072</v>
      </c>
      <c r="Z166" s="15">
        <f>'[2]FPC wSEB'!Y361</f>
        <v>158721</v>
      </c>
      <c r="AA166" s="15">
        <f>'[2]FPC wSEB'!Z361</f>
        <v>2735</v>
      </c>
      <c r="AB166" s="42">
        <f>'[2]FPC wSEB'!AA361</f>
        <v>1842</v>
      </c>
      <c r="AC166" s="22">
        <f>'[2]FPC wSEB'!AB361</f>
        <v>20452</v>
      </c>
      <c r="AD166" s="15">
        <f>[1]RESID!$H264</f>
        <v>15413.235000000001</v>
      </c>
      <c r="AE166" s="266">
        <f>ROUND([5]RMWh!$L144,0)-AD166</f>
        <v>2105765.7650000001</v>
      </c>
      <c r="AF166" s="163">
        <f>[5]CMWh!$L144</f>
        <v>1136853</v>
      </c>
      <c r="AG166" s="163">
        <f>[5]IMWh!$E144</f>
        <v>356821</v>
      </c>
      <c r="AH166" s="15">
        <f>'[2]FPC wSEB'!G361</f>
        <v>95284</v>
      </c>
      <c r="AI166" s="15">
        <f>'[2]FPC wSEB'!H361</f>
        <v>251479</v>
      </c>
      <c r="AJ166" s="163">
        <f>[5]SHLMWh!$E144</f>
        <v>2309</v>
      </c>
      <c r="AK166" s="163">
        <f>[5]SPAMWh!$L144</f>
        <v>276185</v>
      </c>
      <c r="AL166" s="67">
        <f t="shared" si="14"/>
        <v>1609.2765818097894</v>
      </c>
      <c r="AM166" s="137">
        <f t="shared" si="13"/>
        <v>1557.3178216716885</v>
      </c>
      <c r="AN166" s="15">
        <f t="shared" si="9"/>
        <v>1253.5287730727468</v>
      </c>
      <c r="AP166" s="232"/>
      <c r="AQ166" s="137"/>
      <c r="AR166" s="137"/>
      <c r="AS166" s="137"/>
      <c r="AT166" s="137"/>
      <c r="AW166" s="14">
        <f t="shared" si="11"/>
        <v>1253.5287730727468</v>
      </c>
      <c r="AX166" s="14">
        <f t="shared" si="12"/>
        <v>2309</v>
      </c>
      <c r="AY166" s="14">
        <f t="shared" si="15"/>
        <v>28189</v>
      </c>
      <c r="BA166" s="158">
        <f t="shared" si="17"/>
        <v>0.98209335720885682</v>
      </c>
      <c r="BD166" s="14"/>
      <c r="BE166" s="25"/>
      <c r="BM166" s="207"/>
      <c r="BN166" s="207"/>
      <c r="BO166" s="207"/>
      <c r="BQ166" s="207"/>
      <c r="BR166" s="207"/>
      <c r="BS166" s="207"/>
      <c r="BU166" s="208"/>
      <c r="BV166" s="208"/>
      <c r="BW166" s="208"/>
      <c r="BY166" s="208"/>
      <c r="BZ166" s="208"/>
      <c r="CA166" s="208"/>
    </row>
    <row r="167" spans="1:79">
      <c r="A167" s="2">
        <v>2004</v>
      </c>
      <c r="B167" s="2">
        <v>9</v>
      </c>
      <c r="C167" s="14"/>
      <c r="D167" s="14"/>
      <c r="E167" s="14"/>
      <c r="F167" s="14"/>
      <c r="G167" s="140"/>
      <c r="H167" s="25"/>
      <c r="I167" s="14"/>
      <c r="J167" s="14"/>
      <c r="K167" s="15"/>
      <c r="L167" s="15"/>
      <c r="M167" s="14"/>
      <c r="N167" s="25"/>
      <c r="O167" s="71"/>
      <c r="P167" s="20"/>
      <c r="Q167" s="20"/>
      <c r="R167" s="20"/>
      <c r="S167" s="20"/>
      <c r="T167" s="14"/>
      <c r="U167" s="14"/>
      <c r="W167" s="14">
        <f>[1]RESID!$I265</f>
        <v>54825</v>
      </c>
      <c r="X167" s="73">
        <f t="shared" si="16"/>
        <v>1323162</v>
      </c>
      <c r="Y167" s="15">
        <f>'[2]FPC wSEB'!X362</f>
        <v>1377987</v>
      </c>
      <c r="Z167" s="15">
        <f>'[2]FPC wSEB'!Y362</f>
        <v>160762</v>
      </c>
      <c r="AA167" s="15">
        <f>'[2]FPC wSEB'!Z362</f>
        <v>2725</v>
      </c>
      <c r="AB167" s="42">
        <f>'[2]FPC wSEB'!AA362</f>
        <v>1848</v>
      </c>
      <c r="AC167" s="22">
        <f>'[2]FPC wSEB'!AB362</f>
        <v>20749</v>
      </c>
      <c r="AD167" s="15">
        <f>[1]RESID!$H265</f>
        <v>15461.413</v>
      </c>
      <c r="AE167" s="266">
        <f>ROUND([5]RMWh!$L145,0)-AD167</f>
        <v>2019261.5870000001</v>
      </c>
      <c r="AF167" s="163">
        <f>[5]CMWh!$L145</f>
        <v>1079316</v>
      </c>
      <c r="AG167" s="163">
        <f>[5]IMWh!$E145</f>
        <v>327583</v>
      </c>
      <c r="AH167" s="15">
        <f>'[2]FPC wSEB'!G362</f>
        <v>98205</v>
      </c>
      <c r="AI167" s="15">
        <f>'[2]FPC wSEB'!H362</f>
        <v>233442</v>
      </c>
      <c r="AJ167" s="163">
        <f>[5]SHLMWh!$E145</f>
        <v>2313</v>
      </c>
      <c r="AK167" s="163">
        <f>[5]SPAMWh!$L145</f>
        <v>276441</v>
      </c>
      <c r="AL167" s="67">
        <f t="shared" si="14"/>
        <v>1526.0879521933066</v>
      </c>
      <c r="AM167" s="137">
        <f t="shared" si="13"/>
        <v>1476.5908531793116</v>
      </c>
      <c r="AN167" s="15">
        <f t="shared" si="9"/>
        <v>1251.6233766233765</v>
      </c>
      <c r="AP167" s="232"/>
      <c r="AQ167" s="137"/>
      <c r="AR167" s="137"/>
      <c r="AS167" s="137"/>
      <c r="AT167" s="137"/>
      <c r="AW167" s="14">
        <f t="shared" si="11"/>
        <v>1251.6233766233765</v>
      </c>
      <c r="AX167" s="14">
        <f t="shared" si="12"/>
        <v>2313</v>
      </c>
      <c r="AY167" s="14">
        <f t="shared" si="15"/>
        <v>28081</v>
      </c>
      <c r="BA167" s="158">
        <f t="shared" si="17"/>
        <v>0.98485854294404473</v>
      </c>
      <c r="BD167" s="14"/>
      <c r="BE167" s="25"/>
      <c r="BM167" s="207"/>
      <c r="BN167" s="207"/>
      <c r="BO167" s="207"/>
      <c r="BQ167" s="207"/>
      <c r="BR167" s="207"/>
      <c r="BS167" s="207"/>
      <c r="BU167" s="208"/>
      <c r="BV167" s="208"/>
      <c r="BW167" s="208"/>
      <c r="BY167" s="208"/>
      <c r="BZ167" s="208"/>
      <c r="CA167" s="208"/>
    </row>
    <row r="168" spans="1:79">
      <c r="A168" s="2">
        <v>2004</v>
      </c>
      <c r="B168" s="2">
        <v>10</v>
      </c>
      <c r="C168" s="14"/>
      <c r="D168" s="14"/>
      <c r="E168" s="14"/>
      <c r="F168" s="14"/>
      <c r="G168" s="140"/>
      <c r="H168" s="25"/>
      <c r="I168" s="14"/>
      <c r="J168" s="14"/>
      <c r="K168" s="15"/>
      <c r="L168" s="15"/>
      <c r="M168" s="14"/>
      <c r="N168" s="25"/>
      <c r="O168" s="71"/>
      <c r="P168" s="20"/>
      <c r="Q168" s="20"/>
      <c r="R168" s="20"/>
      <c r="S168" s="20"/>
      <c r="T168" s="14"/>
      <c r="U168" s="14"/>
      <c r="W168" s="14">
        <f>[1]RESID!$I266</f>
        <v>53170</v>
      </c>
      <c r="X168" s="73">
        <f t="shared" si="16"/>
        <v>1318046</v>
      </c>
      <c r="Y168" s="15">
        <f>'[2]FPC wSEB'!X363</f>
        <v>1371216</v>
      </c>
      <c r="Z168" s="15">
        <f>'[2]FPC wSEB'!Y363</f>
        <v>161735</v>
      </c>
      <c r="AA168" s="15">
        <f>'[2]FPC wSEB'!Z363</f>
        <v>2719</v>
      </c>
      <c r="AB168" s="42">
        <f>'[2]FPC wSEB'!AA363</f>
        <v>1840</v>
      </c>
      <c r="AC168" s="22">
        <f>'[2]FPC wSEB'!AB363</f>
        <v>20948</v>
      </c>
      <c r="AD168" s="15">
        <f>[1]RESID!$H266</f>
        <v>15860.959000000001</v>
      </c>
      <c r="AE168" s="266">
        <f>ROUND([5]RMWh!$L146,0)-AD168</f>
        <v>1749406.041</v>
      </c>
      <c r="AF168" s="163">
        <f>[5]CMWh!$L146</f>
        <v>1032108</v>
      </c>
      <c r="AG168" s="163">
        <f>[5]IMWh!$E146</f>
        <v>303307</v>
      </c>
      <c r="AH168" s="15">
        <f>'[2]FPC wSEB'!G363</f>
        <v>68535</v>
      </c>
      <c r="AI168" s="15">
        <f>'[2]FPC wSEB'!H363</f>
        <v>216404</v>
      </c>
      <c r="AJ168" s="163">
        <f>[5]SHLMWh!$E146</f>
        <v>2301</v>
      </c>
      <c r="AK168" s="163">
        <f>[5]SPAMWh!$L146</f>
        <v>276349</v>
      </c>
      <c r="AL168" s="67">
        <f t="shared" si="14"/>
        <v>1327.2723721326875</v>
      </c>
      <c r="AM168" s="137">
        <f t="shared" si="13"/>
        <v>1287.3733970432083</v>
      </c>
      <c r="AN168" s="15">
        <f t="shared" si="9"/>
        <v>1250.5434782608695</v>
      </c>
      <c r="AP168" s="232"/>
      <c r="AQ168" s="137"/>
      <c r="AR168" s="137"/>
      <c r="AS168" s="137"/>
      <c r="AT168" s="137"/>
      <c r="AW168" s="14">
        <f t="shared" si="11"/>
        <v>1250.5434782608695</v>
      </c>
      <c r="AX168" s="14">
        <f t="shared" si="12"/>
        <v>2301</v>
      </c>
      <c r="AY168" s="14">
        <f t="shared" si="15"/>
        <v>28065</v>
      </c>
      <c r="BA168" s="158">
        <f t="shared" si="17"/>
        <v>1.0249383104088872</v>
      </c>
      <c r="BD168" s="14"/>
      <c r="BE168" s="25"/>
      <c r="BM168" s="207"/>
      <c r="BN168" s="207"/>
      <c r="BO168" s="207"/>
      <c r="BQ168" s="207"/>
      <c r="BR168" s="207"/>
      <c r="BS168" s="207"/>
      <c r="BU168" s="208"/>
      <c r="BV168" s="208"/>
      <c r="BW168" s="208"/>
      <c r="BY168" s="208"/>
      <c r="BZ168" s="208"/>
      <c r="CA168" s="208"/>
    </row>
    <row r="169" spans="1:79">
      <c r="A169" s="2">
        <v>2004</v>
      </c>
      <c r="B169" s="2">
        <v>11</v>
      </c>
      <c r="C169" s="14" t="s">
        <v>176</v>
      </c>
      <c r="D169" s="14" t="s">
        <v>176</v>
      </c>
      <c r="E169" s="256" t="s">
        <v>177</v>
      </c>
      <c r="F169" s="256" t="s">
        <v>177</v>
      </c>
      <c r="G169" s="14" t="s">
        <v>176</v>
      </c>
      <c r="H169" s="25"/>
      <c r="I169" s="14"/>
      <c r="J169" s="14"/>
      <c r="K169" s="15"/>
      <c r="L169" s="15"/>
      <c r="M169" s="14"/>
      <c r="N169" s="25"/>
      <c r="O169" s="71"/>
      <c r="P169" s="20"/>
      <c r="Q169" s="20"/>
      <c r="R169" s="20"/>
      <c r="S169" s="20"/>
      <c r="T169" s="14"/>
      <c r="U169" s="14"/>
      <c r="W169" s="14">
        <f>[1]RESID!$I267</f>
        <v>53476</v>
      </c>
      <c r="X169" s="73">
        <f t="shared" si="16"/>
        <v>1333260</v>
      </c>
      <c r="Y169" s="15">
        <f>'[2]FPC wSEB'!X364</f>
        <v>1386736</v>
      </c>
      <c r="Z169" s="15">
        <f>'[2]FPC wSEB'!Y364</f>
        <v>163690</v>
      </c>
      <c r="AA169" s="15">
        <f>'[2]FPC wSEB'!Z364</f>
        <v>2742</v>
      </c>
      <c r="AB169" s="42">
        <f>'[2]FPC wSEB'!AA364</f>
        <v>1835</v>
      </c>
      <c r="AC169" s="22">
        <f>'[2]FPC wSEB'!AB364</f>
        <v>21096</v>
      </c>
      <c r="AD169" s="15">
        <f>[1]RESID!$H267</f>
        <v>18166.404999999999</v>
      </c>
      <c r="AE169" s="266">
        <f>ROUND([5]RMWh!$L147,0)-AD169</f>
        <v>1378415.595</v>
      </c>
      <c r="AF169" s="163">
        <f>[5]CMWh!$L147</f>
        <v>964026</v>
      </c>
      <c r="AG169" s="163">
        <f>[5]IMWh!$E147</f>
        <v>322342</v>
      </c>
      <c r="AH169" s="15">
        <f>'[2]FPC wSEB'!G364</f>
        <v>119486</v>
      </c>
      <c r="AI169" s="15">
        <f>'[2]FPC wSEB'!H364</f>
        <v>226248</v>
      </c>
      <c r="AJ169" s="163">
        <f>[5]SHLMWh!$E147</f>
        <v>2179</v>
      </c>
      <c r="AK169" s="163">
        <f>[5]SPAMWh!$L147</f>
        <v>263793</v>
      </c>
      <c r="AL169" s="67">
        <f t="shared" si="14"/>
        <v>1033.868559020746</v>
      </c>
      <c r="AM169" s="137">
        <f t="shared" si="13"/>
        <v>1007.1001257629426</v>
      </c>
      <c r="AN169" s="15">
        <f t="shared" si="9"/>
        <v>1187.4659400544961</v>
      </c>
      <c r="AP169" s="232"/>
      <c r="AQ169" s="137"/>
      <c r="AR169" s="137"/>
      <c r="AS169" s="137"/>
      <c r="AT169" s="137"/>
      <c r="AW169" s="14">
        <f t="shared" si="11"/>
        <v>1187.4659400544961</v>
      </c>
      <c r="AX169" s="14">
        <f t="shared" si="12"/>
        <v>2179</v>
      </c>
      <c r="AY169" s="14">
        <f t="shared" si="15"/>
        <v>27977</v>
      </c>
      <c r="BA169" s="158">
        <f t="shared" si="17"/>
        <v>0.99261047922508605</v>
      </c>
      <c r="BD169" s="14"/>
      <c r="BE169" s="25"/>
      <c r="BM169" s="207"/>
      <c r="BN169" s="207"/>
      <c r="BO169" s="207"/>
      <c r="BQ169" s="207"/>
      <c r="BR169" s="207"/>
      <c r="BS169" s="207"/>
      <c r="BU169" s="208"/>
      <c r="BV169" s="208"/>
      <c r="BW169" s="208"/>
      <c r="BY169" s="208"/>
      <c r="BZ169" s="208"/>
      <c r="CA169" s="208"/>
    </row>
    <row r="170" spans="1:79">
      <c r="A170" s="2">
        <v>2004</v>
      </c>
      <c r="B170" s="2">
        <v>12</v>
      </c>
      <c r="C170" s="14"/>
      <c r="D170" s="14"/>
      <c r="E170" s="14"/>
      <c r="F170" s="14"/>
      <c r="G170" s="140"/>
      <c r="H170" s="25"/>
      <c r="I170" s="14"/>
      <c r="J170" s="14"/>
      <c r="K170" s="15"/>
      <c r="L170" s="15"/>
      <c r="M170" s="14"/>
      <c r="N170" s="25"/>
      <c r="O170" s="71"/>
      <c r="P170" s="20"/>
      <c r="Q170" s="20"/>
      <c r="R170" s="20"/>
      <c r="S170" s="20"/>
      <c r="T170" s="14"/>
      <c r="U170" s="14"/>
      <c r="W170" s="14">
        <f>[1]RESID!$I268</f>
        <v>53843</v>
      </c>
      <c r="X170" s="73">
        <f t="shared" si="16"/>
        <v>1336385</v>
      </c>
      <c r="Y170" s="15">
        <f>'[2]FPC wSEB'!X365</f>
        <v>1390228</v>
      </c>
      <c r="Z170" s="15">
        <f>'[2]FPC wSEB'!Y365</f>
        <v>161508</v>
      </c>
      <c r="AA170" s="15">
        <f>'[2]FPC wSEB'!Z365</f>
        <v>2766</v>
      </c>
      <c r="AB170" s="42">
        <f>'[2]FPC wSEB'!AA365</f>
        <v>1828</v>
      </c>
      <c r="AC170" s="22">
        <f>'[2]FPC wSEB'!AB365</f>
        <v>20956</v>
      </c>
      <c r="AD170" s="15">
        <f>[1]RESID!$H268</f>
        <v>23414.637999999999</v>
      </c>
      <c r="AE170" s="266">
        <f>ROUND([5]RMWh!$L148,0)-AD170</f>
        <v>1373135.362</v>
      </c>
      <c r="AF170" s="163">
        <f>[5]CMWh!$L148</f>
        <v>923901</v>
      </c>
      <c r="AG170" s="163">
        <f>[5]IMWh!$E148</f>
        <v>350778</v>
      </c>
      <c r="AH170" s="15">
        <f>'[2]FPC wSEB'!G365</f>
        <v>109920</v>
      </c>
      <c r="AI170" s="15">
        <f>'[2]FPC wSEB'!H365</f>
        <v>240195</v>
      </c>
      <c r="AJ170" s="163">
        <f>[5]SHLMWh!$E148</f>
        <v>2457</v>
      </c>
      <c r="AK170" s="163">
        <f>[5]SPAMWh!$L148</f>
        <v>248120</v>
      </c>
      <c r="AL170" s="67">
        <f t="shared" si="14"/>
        <v>1027.4998312612008</v>
      </c>
      <c r="AM170" s="137">
        <f t="shared" si="13"/>
        <v>1004.5474555252807</v>
      </c>
      <c r="AN170" s="15">
        <f t="shared" si="9"/>
        <v>1344.0919037199124</v>
      </c>
      <c r="AP170" s="232"/>
      <c r="AQ170" s="137"/>
      <c r="AR170" s="137"/>
      <c r="AS170" s="137"/>
      <c r="AT170" s="137"/>
      <c r="AW170" s="14">
        <f t="shared" si="11"/>
        <v>1344.0919037199124</v>
      </c>
      <c r="AX170" s="14">
        <f t="shared" si="12"/>
        <v>2457</v>
      </c>
      <c r="AY170" s="14">
        <f t="shared" si="15"/>
        <v>27927</v>
      </c>
      <c r="BA170" s="158">
        <f t="shared" si="17"/>
        <v>1.0132962497130571</v>
      </c>
      <c r="BD170" s="14"/>
      <c r="BE170" s="25"/>
      <c r="BM170" s="207"/>
      <c r="BN170" s="207"/>
      <c r="BO170" s="207"/>
      <c r="BQ170" s="207"/>
      <c r="BR170" s="207"/>
      <c r="BS170" s="207"/>
      <c r="BU170" s="208"/>
      <c r="BV170" s="208"/>
      <c r="BW170" s="208"/>
      <c r="BY170" s="208"/>
      <c r="BZ170" s="208"/>
      <c r="CA170" s="208"/>
    </row>
    <row r="171" spans="1:79" ht="21" customHeight="1">
      <c r="A171" s="271">
        <v>2005</v>
      </c>
      <c r="B171" s="271">
        <v>1</v>
      </c>
      <c r="C171" s="14">
        <f>[7]Data!$D26</f>
        <v>1175.72872351871</v>
      </c>
      <c r="D171" s="14">
        <f>[8]Data!$D2</f>
        <v>902070.66814138601</v>
      </c>
      <c r="E171" s="14">
        <f>[9]Err!$D14</f>
        <v>232576.14338244</v>
      </c>
      <c r="F171" s="14">
        <f>[10]Err!$D14</f>
        <v>1620</v>
      </c>
      <c r="G171" s="140">
        <f>[11]Data!$D14</f>
        <v>237181.80447685899</v>
      </c>
      <c r="H171" s="25"/>
      <c r="I171" s="14"/>
      <c r="J171" s="14"/>
      <c r="K171" s="15"/>
      <c r="L171" s="15"/>
      <c r="M171" s="14"/>
      <c r="N171" s="25"/>
      <c r="O171" s="71"/>
      <c r="P171" s="20"/>
      <c r="Q171" s="20"/>
      <c r="R171" s="20"/>
      <c r="S171" s="20"/>
      <c r="T171" s="14"/>
      <c r="U171" s="14"/>
      <c r="W171" s="14">
        <f>[1]RESID!$I269</f>
        <v>52491</v>
      </c>
      <c r="X171" s="73">
        <f t="shared" si="16"/>
        <v>1314227</v>
      </c>
      <c r="Y171" s="15">
        <f>'[2]FPC wSEB'!X366</f>
        <v>1366718</v>
      </c>
      <c r="Z171" s="15">
        <f>'[2]FPC wSEB'!Y366</f>
        <v>157278</v>
      </c>
      <c r="AA171" s="15">
        <f>'[2]FPC wSEB'!Z366</f>
        <v>2695</v>
      </c>
      <c r="AB171" s="42">
        <f>'[2]FPC wSEB'!AA366</f>
        <v>1824</v>
      </c>
      <c r="AC171" s="22">
        <f>'[2]FPC wSEB'!AB366</f>
        <v>20496</v>
      </c>
      <c r="AD171" s="15">
        <f>[1]RESID!$H269</f>
        <v>32967.408000000003</v>
      </c>
      <c r="AE171" s="266">
        <f>ROUND([5]RMWh!$L149,0)-AD171</f>
        <v>1522717.5919999999</v>
      </c>
      <c r="AF171" s="163">
        <f>[5]CMWh!$L149</f>
        <v>904452</v>
      </c>
      <c r="AG171" s="163">
        <f>[5]IMWh!$E149</f>
        <v>330799</v>
      </c>
      <c r="AH171" s="15">
        <f>'[2]FPC wSEB'!G366</f>
        <v>99436</v>
      </c>
      <c r="AI171" s="15">
        <f>'[2]FPC wSEB'!H366</f>
        <v>226152</v>
      </c>
      <c r="AJ171" s="163">
        <f>[5]SHLMWh!$E149</f>
        <v>1620</v>
      </c>
      <c r="AK171" s="163">
        <f>[5]SPAMWh!$L149</f>
        <v>240550</v>
      </c>
      <c r="AL171" s="67">
        <f t="shared" si="14"/>
        <v>1158.641233211614</v>
      </c>
      <c r="AM171" s="137">
        <f t="shared" si="13"/>
        <v>1138.2633432793011</v>
      </c>
      <c r="AN171" s="15">
        <f t="shared" si="9"/>
        <v>888.1578947368422</v>
      </c>
      <c r="AP171" s="232"/>
      <c r="AQ171" s="137"/>
      <c r="AR171" s="137"/>
      <c r="AS171" s="137"/>
      <c r="AT171" s="137"/>
      <c r="AW171" s="14">
        <f t="shared" si="11"/>
        <v>888.1578947368422</v>
      </c>
      <c r="AX171" s="14">
        <f t="shared" si="12"/>
        <v>1620</v>
      </c>
      <c r="AY171" s="14">
        <f t="shared" si="15"/>
        <v>27207</v>
      </c>
      <c r="BA171" s="158">
        <f t="shared" si="17"/>
        <v>0.71584008097165996</v>
      </c>
      <c r="BD171" s="14"/>
      <c r="BE171" s="25"/>
      <c r="BM171" s="207"/>
      <c r="BN171" s="207"/>
      <c r="BO171" s="207"/>
      <c r="BQ171" s="207"/>
      <c r="BR171" s="207"/>
      <c r="BS171" s="207"/>
      <c r="BU171" s="208"/>
      <c r="BV171" s="208"/>
      <c r="BW171" s="208"/>
      <c r="BY171" s="208"/>
      <c r="BZ171" s="208"/>
      <c r="CA171" s="208"/>
    </row>
    <row r="172" spans="1:79">
      <c r="A172" s="2">
        <v>2005</v>
      </c>
      <c r="B172" s="2">
        <v>2</v>
      </c>
      <c r="C172" s="14">
        <f>[7]Data!$D27</f>
        <v>1085.62943065536</v>
      </c>
      <c r="D172" s="14">
        <f>[8]Data!$D3</f>
        <v>838953.69636412198</v>
      </c>
      <c r="E172" s="14">
        <f>[9]Err!$D15</f>
        <v>232233.50775023899</v>
      </c>
      <c r="F172" s="14">
        <f>[10]Err!$D15</f>
        <v>2981</v>
      </c>
      <c r="G172" s="140">
        <f>[11]Data!$D15</f>
        <v>238251.14658614999</v>
      </c>
      <c r="H172" s="25"/>
      <c r="I172" s="14"/>
      <c r="J172" s="14"/>
      <c r="K172" s="15"/>
      <c r="L172" s="15"/>
      <c r="M172" s="14"/>
      <c r="N172" s="25"/>
      <c r="O172" s="71"/>
      <c r="P172" s="20"/>
      <c r="Q172" s="20"/>
      <c r="R172" s="20"/>
      <c r="S172" s="20"/>
      <c r="T172" s="14"/>
      <c r="U172" s="14"/>
      <c r="W172" s="14">
        <f>[1]RESID!$I270</f>
        <v>52012</v>
      </c>
      <c r="X172" s="73">
        <f t="shared" si="16"/>
        <v>1323157</v>
      </c>
      <c r="Y172" s="15">
        <f>'[2]FPC wSEB'!X367</f>
        <v>1375169</v>
      </c>
      <c r="Z172" s="15">
        <f>'[2]FPC wSEB'!Y367</f>
        <v>159643</v>
      </c>
      <c r="AA172" s="15">
        <f>'[2]FPC wSEB'!Z367</f>
        <v>2716</v>
      </c>
      <c r="AB172" s="42">
        <f>'[2]FPC wSEB'!AA367</f>
        <v>1826</v>
      </c>
      <c r="AC172" s="22">
        <f>'[2]FPC wSEB'!AB367</f>
        <v>20727</v>
      </c>
      <c r="AD172" s="15">
        <f>[1]RESID!$H270</f>
        <v>33696.904000000002</v>
      </c>
      <c r="AE172" s="266">
        <f>ROUND([5]RMWh!$L150,0)-AD172</f>
        <v>1396683.0959999999</v>
      </c>
      <c r="AF172" s="163">
        <f>[5]CMWh!$L150</f>
        <v>844763</v>
      </c>
      <c r="AG172" s="163">
        <f>[5]IMWh!$E150</f>
        <v>321211</v>
      </c>
      <c r="AH172" s="15">
        <f>'[2]FPC wSEB'!G367</f>
        <v>99289</v>
      </c>
      <c r="AI172" s="15">
        <f>'[2]FPC wSEB'!H367</f>
        <v>213135</v>
      </c>
      <c r="AJ172" s="163">
        <f>[5]SHLMWh!$E150</f>
        <v>2981</v>
      </c>
      <c r="AK172" s="163">
        <f>[5]SPAMWh!$L150</f>
        <v>231178</v>
      </c>
      <c r="AL172" s="67">
        <f t="shared" si="14"/>
        <v>1055.5686861045212</v>
      </c>
      <c r="AM172" s="137">
        <f t="shared" si="13"/>
        <v>1040.1485199273691</v>
      </c>
      <c r="AN172" s="15">
        <f t="shared" si="9"/>
        <v>1632.5301204819277</v>
      </c>
      <c r="AP172" s="232"/>
      <c r="AQ172" s="137"/>
      <c r="AR172" s="137"/>
      <c r="AS172" s="137"/>
      <c r="AT172" s="137"/>
      <c r="AW172" s="14">
        <f t="shared" si="11"/>
        <v>1632.5301204819277</v>
      </c>
      <c r="AX172" s="14">
        <f t="shared" si="12"/>
        <v>2981</v>
      </c>
      <c r="AY172" s="14">
        <f t="shared" si="15"/>
        <v>28008</v>
      </c>
      <c r="BA172" s="158">
        <f t="shared" si="17"/>
        <v>1.4086188791864707</v>
      </c>
      <c r="BD172" s="14"/>
      <c r="BE172" s="25"/>
      <c r="BM172" s="207"/>
      <c r="BN172" s="207"/>
      <c r="BO172" s="207"/>
      <c r="BQ172" s="207"/>
      <c r="BR172" s="207"/>
      <c r="BS172" s="207"/>
      <c r="BU172" s="208"/>
      <c r="BV172" s="208"/>
      <c r="BW172" s="208"/>
      <c r="BY172" s="208"/>
      <c r="BZ172" s="208"/>
      <c r="CA172" s="208"/>
    </row>
    <row r="173" spans="1:79">
      <c r="A173" s="2">
        <v>2005</v>
      </c>
      <c r="B173" s="2">
        <v>3</v>
      </c>
      <c r="C173" s="14">
        <f>[7]Data!$D28</f>
        <v>981.64353401420999</v>
      </c>
      <c r="D173" s="14">
        <f>[8]Data!$D4</f>
        <v>867281.32851089898</v>
      </c>
      <c r="E173" s="14">
        <f>[9]Err!$D16</f>
        <v>222357.54315905701</v>
      </c>
      <c r="F173" s="14">
        <f>[10]Err!$D16</f>
        <v>2289.4335459251301</v>
      </c>
      <c r="G173" s="140">
        <f>[11]Data!$D16</f>
        <v>240734.008271828</v>
      </c>
      <c r="H173" s="25"/>
      <c r="I173" s="14"/>
      <c r="J173" s="14"/>
      <c r="K173" s="15"/>
      <c r="L173" s="15"/>
      <c r="M173" s="14"/>
      <c r="N173" s="25"/>
      <c r="O173" s="120"/>
      <c r="P173" s="20"/>
      <c r="Q173" s="20"/>
      <c r="R173" s="20"/>
      <c r="S173" s="20"/>
      <c r="T173" s="14"/>
      <c r="U173" s="14"/>
      <c r="W173" s="14">
        <f>[1]RESID!$I271</f>
        <v>54279</v>
      </c>
      <c r="X173" s="73">
        <f t="shared" si="16"/>
        <v>1351618</v>
      </c>
      <c r="Y173" s="15">
        <f>'[2]FPC wSEB'!X368</f>
        <v>1405897</v>
      </c>
      <c r="Z173" s="15">
        <f>'[2]FPC wSEB'!Y368</f>
        <v>161586</v>
      </c>
      <c r="AA173" s="15">
        <f>'[2]FPC wSEB'!Z368</f>
        <v>2728</v>
      </c>
      <c r="AB173" s="42">
        <f>'[2]FPC wSEB'!AA368</f>
        <v>1818</v>
      </c>
      <c r="AC173" s="22">
        <f>'[2]FPC wSEB'!AB368</f>
        <v>20935</v>
      </c>
      <c r="AD173" s="15">
        <f>[1]RESID!$H271</f>
        <v>32107.089</v>
      </c>
      <c r="AE173" s="266">
        <f>ROUND([5]RMWh!$L151,0)-AD173</f>
        <v>1293053.9110000001</v>
      </c>
      <c r="AF173" s="163">
        <f>[5]CMWh!$L151</f>
        <v>864201</v>
      </c>
      <c r="AG173" s="163">
        <f>[5]IMWh!$E151</f>
        <v>301444</v>
      </c>
      <c r="AH173" s="15">
        <f>'[2]FPC wSEB'!G368</f>
        <v>91252</v>
      </c>
      <c r="AI173" s="15">
        <f>'[2]FPC wSEB'!H368</f>
        <v>210943</v>
      </c>
      <c r="AJ173" s="163">
        <f>[5]SHLMWh!$E151</f>
        <v>2330</v>
      </c>
      <c r="AK173" s="163">
        <f>[5]SPAMWh!$L151</f>
        <v>237866</v>
      </c>
      <c r="AL173" s="67">
        <f t="shared" si="14"/>
        <v>956.6711237938531</v>
      </c>
      <c r="AM173" s="137">
        <f t="shared" si="13"/>
        <v>942.57331795999278</v>
      </c>
      <c r="AN173" s="15">
        <f t="shared" si="9"/>
        <v>1281.6281628162815</v>
      </c>
      <c r="AP173" s="232"/>
      <c r="AQ173" s="137"/>
      <c r="AR173" s="137"/>
      <c r="AS173" s="137"/>
      <c r="AT173" s="137"/>
      <c r="AW173" s="14">
        <f t="shared" si="11"/>
        <v>1281.6281628162815</v>
      </c>
      <c r="AX173" s="14">
        <f t="shared" si="12"/>
        <v>2330</v>
      </c>
      <c r="AY173" s="14">
        <f t="shared" si="15"/>
        <v>27806</v>
      </c>
      <c r="BA173" s="158">
        <f t="shared" si="17"/>
        <v>0.94755447108691904</v>
      </c>
      <c r="BD173" s="14"/>
      <c r="BE173" s="25"/>
      <c r="BM173" s="207"/>
      <c r="BN173" s="207"/>
      <c r="BO173" s="207"/>
      <c r="BQ173" s="207"/>
      <c r="BR173" s="207"/>
      <c r="BS173" s="207"/>
      <c r="BU173" s="208"/>
      <c r="BV173" s="208"/>
      <c r="BW173" s="208"/>
      <c r="BY173" s="208"/>
      <c r="BZ173" s="208"/>
      <c r="CA173" s="208"/>
    </row>
    <row r="174" spans="1:79">
      <c r="A174" s="2">
        <v>2005</v>
      </c>
      <c r="B174" s="2">
        <v>4</v>
      </c>
      <c r="C174" s="14">
        <f>[7]Data!$D29</f>
        <v>983.59811281079703</v>
      </c>
      <c r="D174" s="14">
        <f>[8]Data!$D5</f>
        <v>956506.82816613105</v>
      </c>
      <c r="E174" s="14">
        <f>[9]Err!$D17</f>
        <v>231561.88255788901</v>
      </c>
      <c r="F174" s="14">
        <f>[10]Err!$D17</f>
        <v>2265.8793526844902</v>
      </c>
      <c r="G174" s="140">
        <f>[11]Data!$D17</f>
        <v>242659.729535764</v>
      </c>
      <c r="H174" s="25"/>
      <c r="I174" s="14"/>
      <c r="J174" s="14"/>
      <c r="K174" s="15"/>
      <c r="L174" s="15"/>
      <c r="M174" s="14"/>
      <c r="N174" s="25"/>
      <c r="O174" s="120"/>
      <c r="P174" s="20"/>
      <c r="Q174" s="20"/>
      <c r="R174" s="20"/>
      <c r="S174" s="20"/>
      <c r="T174" s="14"/>
      <c r="U174" s="14"/>
      <c r="W174" s="14">
        <f>[1]RESID!$I272</f>
        <v>52945</v>
      </c>
      <c r="X174" s="73">
        <f t="shared" si="16"/>
        <v>1326387</v>
      </c>
      <c r="Y174" s="15">
        <f>'[2]FPC wSEB'!X369</f>
        <v>1379332</v>
      </c>
      <c r="Z174" s="15">
        <f>'[2]FPC wSEB'!Y369</f>
        <v>160092</v>
      </c>
      <c r="AA174" s="15">
        <f>'[2]FPC wSEB'!Z369</f>
        <v>2667</v>
      </c>
      <c r="AB174" s="42">
        <f>'[2]FPC wSEB'!AA369</f>
        <v>1814</v>
      </c>
      <c r="AC174" s="22">
        <f>'[2]FPC wSEB'!AB369</f>
        <v>20831</v>
      </c>
      <c r="AD174" s="15">
        <f>[1]RESID!$H272</f>
        <v>27144.831999999999</v>
      </c>
      <c r="AE174" s="266">
        <f>ROUND([5]RMWh!$L152,0)-AD174</f>
        <v>1295295.1680000001</v>
      </c>
      <c r="AF174" s="163">
        <f>[5]CMWh!$L152</f>
        <v>925681</v>
      </c>
      <c r="AG174" s="163">
        <f>[5]IMWh!$E152</f>
        <v>346889</v>
      </c>
      <c r="AH174" s="15">
        <f>'[2]FPC wSEB'!G369</f>
        <v>113447</v>
      </c>
      <c r="AI174" s="15">
        <f>'[2]FPC wSEB'!H369</f>
        <v>241787</v>
      </c>
      <c r="AJ174" s="163">
        <f>[5]SHLMWh!$E152</f>
        <v>2300</v>
      </c>
      <c r="AK174" s="163">
        <f>[5]SPAMWh!$L152</f>
        <v>247983</v>
      </c>
      <c r="AL174" s="67">
        <f t="shared" si="14"/>
        <v>976.55900427250879</v>
      </c>
      <c r="AM174" s="137">
        <f t="shared" si="13"/>
        <v>958.75394756302319</v>
      </c>
      <c r="AN174" s="15">
        <f t="shared" si="9"/>
        <v>1267.9162072767365</v>
      </c>
      <c r="AP174" s="232"/>
      <c r="AQ174" s="137"/>
      <c r="AR174" s="137"/>
      <c r="AS174" s="137"/>
      <c r="AT174" s="137"/>
      <c r="AW174" s="14">
        <f t="shared" si="11"/>
        <v>1267.9162072767365</v>
      </c>
      <c r="AX174" s="14">
        <f t="shared" si="12"/>
        <v>2300</v>
      </c>
      <c r="AY174" s="14">
        <f t="shared" si="15"/>
        <v>27753</v>
      </c>
      <c r="BA174" s="158">
        <f t="shared" si="17"/>
        <v>1.0065735126191855</v>
      </c>
      <c r="BD174" s="14"/>
      <c r="BE174" s="25"/>
      <c r="BM174" s="207"/>
      <c r="BN174" s="207"/>
      <c r="BO174" s="207"/>
      <c r="BQ174" s="207"/>
      <c r="BR174" s="207"/>
      <c r="BS174" s="207"/>
      <c r="BU174" s="208"/>
      <c r="BV174" s="208"/>
      <c r="BW174" s="208"/>
      <c r="BY174" s="208"/>
      <c r="BZ174" s="208"/>
      <c r="CA174" s="208"/>
    </row>
    <row r="175" spans="1:79">
      <c r="A175" s="2">
        <v>2005</v>
      </c>
      <c r="B175" s="2">
        <v>5</v>
      </c>
      <c r="C175" s="14">
        <f>[7]Data!$D30</f>
        <v>1085.10370021681</v>
      </c>
      <c r="D175" s="14">
        <f>[8]Data!$D6</f>
        <v>979947.08421262004</v>
      </c>
      <c r="E175" s="14">
        <f>[9]Err!$D18</f>
        <v>232373.44964225701</v>
      </c>
      <c r="F175" s="14">
        <f>[10]Err!$D18</f>
        <v>2245.6793526844899</v>
      </c>
      <c r="G175" s="140">
        <f>[11]Data!$D18</f>
        <v>272040.375544162</v>
      </c>
      <c r="H175" s="25"/>
      <c r="I175" s="14"/>
      <c r="J175" s="14"/>
      <c r="K175" s="15"/>
      <c r="L175" s="15"/>
      <c r="M175" s="14"/>
      <c r="N175" s="25"/>
      <c r="O175" s="120"/>
      <c r="P175" s="20"/>
      <c r="Q175" s="20"/>
      <c r="R175" s="20"/>
      <c r="S175" s="20"/>
      <c r="T175" s="14"/>
      <c r="U175" s="14"/>
      <c r="W175" s="14">
        <f>[1]RESID!$I273</f>
        <v>56722</v>
      </c>
      <c r="X175" s="73">
        <f t="shared" si="16"/>
        <v>1376688</v>
      </c>
      <c r="Y175" s="15">
        <f>'[2]FPC wSEB'!X370</f>
        <v>1433410</v>
      </c>
      <c r="Z175" s="15">
        <f>'[2]FPC wSEB'!Y370</f>
        <v>166020</v>
      </c>
      <c r="AA175" s="15">
        <f>'[2]FPC wSEB'!Z370</f>
        <v>2752</v>
      </c>
      <c r="AB175" s="42">
        <f>'[2]FPC wSEB'!AA370</f>
        <v>1808</v>
      </c>
      <c r="AC175" s="22">
        <f>'[2]FPC wSEB'!AB370</f>
        <v>21343</v>
      </c>
      <c r="AD175" s="15">
        <f>[1]RESID!$H273</f>
        <v>17700.331999999999</v>
      </c>
      <c r="AE175" s="266">
        <f>ROUND([5]RMWh!$L153,0)-AD175</f>
        <v>1430224.6680000001</v>
      </c>
      <c r="AF175" s="163">
        <f>[5]CMWh!$L153</f>
        <v>966610</v>
      </c>
      <c r="AG175" s="163">
        <f>[5]IMWh!$E153</f>
        <v>319115</v>
      </c>
      <c r="AH175" s="15">
        <f>'[2]FPC wSEB'!G370</f>
        <v>94953</v>
      </c>
      <c r="AI175" s="15">
        <f>'[2]FPC wSEB'!H370</f>
        <v>225694</v>
      </c>
      <c r="AJ175" s="163">
        <f>[5]SHLMWh!$E153</f>
        <v>2284</v>
      </c>
      <c r="AK175" s="163">
        <f>[5]SPAMWh!$L153</f>
        <v>257021</v>
      </c>
      <c r="AL175" s="67">
        <f t="shared" si="14"/>
        <v>1038.8880182002022</v>
      </c>
      <c r="AM175" s="137">
        <f t="shared" si="13"/>
        <v>1010.1262025519566</v>
      </c>
      <c r="AN175" s="15">
        <f t="shared" si="9"/>
        <v>1263.2743362831857</v>
      </c>
      <c r="AP175" s="232"/>
      <c r="AQ175" s="137"/>
      <c r="AR175" s="137"/>
      <c r="AS175" s="137"/>
      <c r="AT175" s="137"/>
      <c r="AW175" s="14">
        <f t="shared" si="11"/>
        <v>1263.2743362831857</v>
      </c>
      <c r="AX175" s="14">
        <f t="shared" si="12"/>
        <v>2284</v>
      </c>
      <c r="AY175" s="14">
        <f t="shared" si="15"/>
        <v>27821</v>
      </c>
      <c r="BA175" s="158">
        <f t="shared" si="17"/>
        <v>1.0603295421871504</v>
      </c>
      <c r="BD175" s="14"/>
      <c r="BE175" s="25"/>
      <c r="BM175" s="207"/>
      <c r="BN175" s="207"/>
      <c r="BO175" s="207"/>
      <c r="BQ175" s="207"/>
      <c r="BR175" s="207"/>
      <c r="BS175" s="207"/>
      <c r="BU175" s="208"/>
      <c r="BV175" s="208"/>
      <c r="BW175" s="208"/>
      <c r="BY175" s="208"/>
      <c r="BZ175" s="208"/>
      <c r="CA175" s="208"/>
    </row>
    <row r="176" spans="1:79">
      <c r="A176" s="2">
        <v>2005</v>
      </c>
      <c r="B176" s="2">
        <v>6</v>
      </c>
      <c r="C176" s="14">
        <f>[7]Data!$D31</f>
        <v>1388.5824723754199</v>
      </c>
      <c r="D176" s="14">
        <f>[8]Data!$D7</f>
        <v>1135663.4849129501</v>
      </c>
      <c r="E176" s="14">
        <f>[9]Err!$D19</f>
        <v>240935.052515391</v>
      </c>
      <c r="F176" s="14">
        <f>[10]Err!$D19</f>
        <v>2266.1793526844899</v>
      </c>
      <c r="G176" s="140">
        <f>[11]Data!$D19</f>
        <v>294179.12820869801</v>
      </c>
      <c r="H176" s="25"/>
      <c r="I176" s="14"/>
      <c r="J176" s="14"/>
      <c r="K176" s="15"/>
      <c r="L176" s="15"/>
      <c r="M176" s="14"/>
      <c r="N176" s="25"/>
      <c r="O176" s="120"/>
      <c r="P176" s="20"/>
      <c r="Q176" s="20"/>
      <c r="R176" s="20"/>
      <c r="S176" s="20"/>
      <c r="T176" s="14"/>
      <c r="U176" s="14"/>
      <c r="W176" s="14">
        <f>[1]RESID!$I274</f>
        <v>53622</v>
      </c>
      <c r="X176" s="73">
        <f t="shared" si="16"/>
        <v>1264942</v>
      </c>
      <c r="Y176" s="15">
        <f>'[2]FPC wSEB'!X371</f>
        <v>1318564</v>
      </c>
      <c r="Z176" s="15">
        <f>'[2]FPC wSEB'!Y371</f>
        <v>152159</v>
      </c>
      <c r="AA176" s="15">
        <f>'[2]FPC wSEB'!Z371</f>
        <v>2602</v>
      </c>
      <c r="AB176" s="42">
        <f>'[2]FPC wSEB'!AA371</f>
        <v>1790</v>
      </c>
      <c r="AC176" s="22">
        <f>'[2]FPC wSEB'!AB371</f>
        <v>19882</v>
      </c>
      <c r="AD176" s="15">
        <f>[1]RESID!$H274</f>
        <v>16004.294</v>
      </c>
      <c r="AE176" s="266">
        <f>ROUND([5]RMWh!$L154,0)-AD176</f>
        <v>1871681.706</v>
      </c>
      <c r="AF176" s="163">
        <f>[5]CMWh!$L154</f>
        <v>1097093</v>
      </c>
      <c r="AG176" s="163">
        <f>[5]IMWh!$E154</f>
        <v>358344</v>
      </c>
      <c r="AH176" s="15">
        <f>'[2]FPC wSEB'!G371</f>
        <v>113485</v>
      </c>
      <c r="AI176" s="15">
        <f>'[2]FPC wSEB'!H371</f>
        <v>251016</v>
      </c>
      <c r="AJ176" s="163">
        <f>[5]SHLMWh!$E154</f>
        <v>2271</v>
      </c>
      <c r="AK176" s="163">
        <f>[5]SPAMWh!$L154</f>
        <v>276857</v>
      </c>
      <c r="AL176" s="67">
        <f t="shared" si="14"/>
        <v>1479.6581234554628</v>
      </c>
      <c r="AM176" s="137">
        <f t="shared" si="13"/>
        <v>1431.6225833558324</v>
      </c>
      <c r="AN176" s="15">
        <f t="shared" ref="AN176:AN239" si="18">AJ176/AB176*1000</f>
        <v>1268.7150837988827</v>
      </c>
      <c r="AP176" s="232"/>
      <c r="AQ176" s="137"/>
      <c r="AR176" s="137"/>
      <c r="AS176" s="137"/>
      <c r="AT176" s="137"/>
      <c r="AW176" s="14">
        <f t="shared" si="11"/>
        <v>1268.7150837988827</v>
      </c>
      <c r="AX176" s="14">
        <f t="shared" si="12"/>
        <v>2271</v>
      </c>
      <c r="AY176" s="14">
        <f t="shared" si="15"/>
        <v>27696</v>
      </c>
      <c r="BA176" s="158">
        <f t="shared" si="17"/>
        <v>0.98277762751699771</v>
      </c>
      <c r="BD176" s="14"/>
      <c r="BE176" s="25"/>
      <c r="BM176" s="207"/>
      <c r="BN176" s="207"/>
      <c r="BO176" s="207"/>
      <c r="BQ176" s="207"/>
      <c r="BR176" s="207"/>
      <c r="BS176" s="207"/>
      <c r="BU176" s="208"/>
      <c r="BV176" s="208"/>
      <c r="BW176" s="208"/>
      <c r="BY176" s="208"/>
      <c r="BZ176" s="208"/>
      <c r="CA176" s="208"/>
    </row>
    <row r="177" spans="1:79">
      <c r="A177" s="2">
        <v>2005</v>
      </c>
      <c r="B177" s="2">
        <v>7</v>
      </c>
      <c r="C177" s="14">
        <f>[7]Data!$D32</f>
        <v>1503.3076088827499</v>
      </c>
      <c r="D177" s="14">
        <f>[8]Data!$D8</f>
        <v>1176852.9886566801</v>
      </c>
      <c r="E177" s="14">
        <f>[9]Err!$D20</f>
        <v>242016.490863204</v>
      </c>
      <c r="F177" s="14">
        <f>[10]Err!$D20</f>
        <v>2265.2137077540101</v>
      </c>
      <c r="G177" s="140">
        <f>[11]Data!$D20</f>
        <v>286048.99631372601</v>
      </c>
      <c r="H177" s="25"/>
      <c r="I177" s="14"/>
      <c r="J177" s="14"/>
      <c r="K177" s="15"/>
      <c r="L177" s="15"/>
      <c r="M177" s="14"/>
      <c r="N177" s="25"/>
      <c r="O177" s="120"/>
      <c r="P177" s="20"/>
      <c r="Q177" s="20"/>
      <c r="R177" s="20"/>
      <c r="S177" s="20"/>
      <c r="T177" s="14"/>
      <c r="U177" s="14"/>
      <c r="W177" s="14">
        <f>[1]RESID!$I275</f>
        <v>59284</v>
      </c>
      <c r="X177" s="73">
        <f t="shared" si="16"/>
        <v>1364864</v>
      </c>
      <c r="Y177" s="15">
        <f>'[2]FPC wSEB'!X372</f>
        <v>1424148</v>
      </c>
      <c r="Z177" s="15">
        <f>'[2]FPC wSEB'!Y372</f>
        <v>163873</v>
      </c>
      <c r="AA177" s="15">
        <f>'[2]FPC wSEB'!Z372</f>
        <v>2704</v>
      </c>
      <c r="AB177" s="42">
        <f>'[2]FPC wSEB'!AA372</f>
        <v>1789</v>
      </c>
      <c r="AC177" s="22">
        <f>'[2]FPC wSEB'!AB372</f>
        <v>20950</v>
      </c>
      <c r="AD177" s="15">
        <f>[1]RESID!$H275</f>
        <v>18808.192999999999</v>
      </c>
      <c r="AE177" s="266">
        <f>ROUND([5]RMWh!$L155,0)-AD177</f>
        <v>2018689.807</v>
      </c>
      <c r="AF177" s="163">
        <f>[5]CMWh!$L155</f>
        <v>1144251</v>
      </c>
      <c r="AG177" s="163">
        <f>[5]IMWh!$E155</f>
        <v>356305</v>
      </c>
      <c r="AH177" s="15">
        <f>'[2]FPC wSEB'!G372</f>
        <v>106152</v>
      </c>
      <c r="AI177" s="15">
        <f>'[2]FPC wSEB'!H372</f>
        <v>246626</v>
      </c>
      <c r="AJ177" s="163">
        <f>[5]SHLMWh!$E155</f>
        <v>2284</v>
      </c>
      <c r="AK177" s="163">
        <f>[5]SPAMWh!$L155</f>
        <v>272762</v>
      </c>
      <c r="AL177" s="67">
        <f t="shared" si="14"/>
        <v>1479.0409938279565</v>
      </c>
      <c r="AM177" s="137">
        <f t="shared" si="13"/>
        <v>1430.6785530717314</v>
      </c>
      <c r="AN177" s="15">
        <f t="shared" si="18"/>
        <v>1276.690888764673</v>
      </c>
      <c r="AP177" s="232"/>
      <c r="AQ177" s="137"/>
      <c r="AR177" s="137"/>
      <c r="AS177" s="137"/>
      <c r="AT177" s="137"/>
      <c r="AW177" s="14">
        <f t="shared" si="11"/>
        <v>1276.690888764673</v>
      </c>
      <c r="AX177" s="14">
        <f t="shared" si="12"/>
        <v>2284</v>
      </c>
      <c r="AY177" s="14">
        <f t="shared" si="15"/>
        <v>27629</v>
      </c>
      <c r="BA177" s="158">
        <f t="shared" si="17"/>
        <v>1.0062561535010375</v>
      </c>
      <c r="BD177" s="14"/>
      <c r="BE177" s="25"/>
      <c r="BM177" s="207"/>
      <c r="BN177" s="207"/>
      <c r="BO177" s="207"/>
      <c r="BQ177" s="207"/>
      <c r="BR177" s="207"/>
      <c r="BS177" s="207"/>
      <c r="BU177" s="208"/>
      <c r="BV177" s="208"/>
      <c r="BW177" s="208"/>
      <c r="BY177" s="208"/>
      <c r="BZ177" s="208"/>
      <c r="CA177" s="208"/>
    </row>
    <row r="178" spans="1:79">
      <c r="A178" s="2">
        <v>2005</v>
      </c>
      <c r="B178" s="2">
        <v>8</v>
      </c>
      <c r="C178" s="14">
        <f>[7]Data!$D33</f>
        <v>1573.2583295277</v>
      </c>
      <c r="D178" s="14">
        <f>[8]Data!$D9</f>
        <v>1091016.2439550899</v>
      </c>
      <c r="E178" s="14">
        <f>[9]Err!$D21</f>
        <v>254746.90727187801</v>
      </c>
      <c r="F178" s="14">
        <f>[10]Err!$D21</f>
        <v>2272.4362705549602</v>
      </c>
      <c r="G178" s="140">
        <f>[11]Data!$D21</f>
        <v>287945.24146111403</v>
      </c>
      <c r="H178" s="25"/>
      <c r="I178" s="14"/>
      <c r="J178" s="14"/>
      <c r="K178" s="15"/>
      <c r="L178" s="15"/>
      <c r="M178" s="14"/>
      <c r="N178" s="25"/>
      <c r="O178" s="71"/>
      <c r="P178" s="20"/>
      <c r="Q178" s="20"/>
      <c r="R178" s="20"/>
      <c r="S178" s="20"/>
      <c r="T178" s="14"/>
      <c r="U178" s="14"/>
      <c r="W178" s="14">
        <f>[1]RESID!$I276</f>
        <v>56552</v>
      </c>
      <c r="X178" s="73">
        <f t="shared" si="16"/>
        <v>1337360</v>
      </c>
      <c r="Y178" s="15">
        <f>'[2]FPC wSEB'!X373</f>
        <v>1393912</v>
      </c>
      <c r="Z178" s="15">
        <f>'[2]FPC wSEB'!Y373</f>
        <v>161125</v>
      </c>
      <c r="AA178" s="15">
        <f>'[2]FPC wSEB'!Z373</f>
        <v>2721</v>
      </c>
      <c r="AB178" s="42">
        <f>'[2]FPC wSEB'!AA373</f>
        <v>1786</v>
      </c>
      <c r="AC178" s="22">
        <f>'[2]FPC wSEB'!AB373</f>
        <v>20974</v>
      </c>
      <c r="AD178" s="15">
        <f>[1]RESID!$H276</f>
        <v>20202.164000000001</v>
      </c>
      <c r="AE178" s="266">
        <f>ROUND([5]RMWh!$L156,0)-AD178</f>
        <v>2015832.8359999999</v>
      </c>
      <c r="AF178" s="163">
        <f>[5]CMWh!$L156</f>
        <v>1113579</v>
      </c>
      <c r="AG178" s="163">
        <f>[5]IMWh!$E156</f>
        <v>385211</v>
      </c>
      <c r="AH178" s="15">
        <f>'[2]FPC wSEB'!G373</f>
        <v>103641</v>
      </c>
      <c r="AI178" s="15">
        <f>'[2]FPC wSEB'!H373</f>
        <v>283098</v>
      </c>
      <c r="AJ178" s="163">
        <f>[5]SHLMWh!$E156</f>
        <v>2268</v>
      </c>
      <c r="AK178" s="163">
        <f>[5]SPAMWh!$L156</f>
        <v>278384</v>
      </c>
      <c r="AL178" s="67">
        <f t="shared" si="14"/>
        <v>1507.3225130107076</v>
      </c>
      <c r="AM178" s="137">
        <f t="shared" si="13"/>
        <v>1460.6625095414918</v>
      </c>
      <c r="AN178" s="15">
        <f t="shared" si="18"/>
        <v>1269.8768197088466</v>
      </c>
      <c r="AP178" s="232"/>
      <c r="AQ178" s="137"/>
      <c r="AR178" s="137"/>
      <c r="AS178" s="137"/>
      <c r="AT178" s="137"/>
      <c r="AW178" s="14">
        <f t="shared" si="11"/>
        <v>1269.8768197088466</v>
      </c>
      <c r="AX178" s="14">
        <f t="shared" si="12"/>
        <v>2268</v>
      </c>
      <c r="AY178" s="14">
        <f t="shared" si="15"/>
        <v>27588</v>
      </c>
      <c r="BA178" s="158">
        <f t="shared" si="17"/>
        <v>1.0130416205732766</v>
      </c>
      <c r="BD178" s="14"/>
      <c r="BE178" s="25"/>
      <c r="BM178" s="207"/>
      <c r="BN178" s="207"/>
      <c r="BO178" s="207"/>
      <c r="BQ178" s="207"/>
      <c r="BR178" s="207"/>
      <c r="BS178" s="207"/>
      <c r="BU178" s="208"/>
      <c r="BV178" s="208"/>
      <c r="BW178" s="208"/>
      <c r="BY178" s="208"/>
      <c r="BZ178" s="208"/>
      <c r="CA178" s="208"/>
    </row>
    <row r="179" spans="1:79">
      <c r="A179" s="2">
        <v>2005</v>
      </c>
      <c r="B179" s="2">
        <v>9</v>
      </c>
      <c r="C179" s="14">
        <f>[7]Data!$D34</f>
        <v>1503.09349823965</v>
      </c>
      <c r="D179" s="14">
        <f>[8]Data!$D10</f>
        <v>1144597.1266417601</v>
      </c>
      <c r="E179" s="14">
        <f>[9]Err!$D22</f>
        <v>262810.28189594799</v>
      </c>
      <c r="F179" s="14">
        <f>[10]Err!$D22</f>
        <v>2241.8807149994</v>
      </c>
      <c r="G179" s="140">
        <f>[11]Data!$D22</f>
        <v>297640.38359059201</v>
      </c>
      <c r="H179" s="25"/>
      <c r="I179" s="14"/>
      <c r="J179" s="14"/>
      <c r="K179" s="15"/>
      <c r="L179" s="15"/>
      <c r="M179" s="14"/>
      <c r="N179" s="25"/>
      <c r="O179" s="71"/>
      <c r="P179" s="20"/>
      <c r="Q179" s="20"/>
      <c r="R179" s="20"/>
      <c r="S179" s="20"/>
      <c r="T179" s="14"/>
      <c r="U179" s="14"/>
      <c r="W179" s="14">
        <f>[1]RESID!$I277</f>
        <v>58128</v>
      </c>
      <c r="X179" s="73">
        <f t="shared" si="16"/>
        <v>1353106</v>
      </c>
      <c r="Y179" s="15">
        <f>'[2]FPC wSEB'!X374</f>
        <v>1411234</v>
      </c>
      <c r="Z179" s="15">
        <f>'[2]FPC wSEB'!Y374</f>
        <v>162565</v>
      </c>
      <c r="AA179" s="15">
        <f>'[2]FPC wSEB'!Z374</f>
        <v>2739</v>
      </c>
      <c r="AB179" s="42">
        <f>'[2]FPC wSEB'!AA374</f>
        <v>1778</v>
      </c>
      <c r="AC179" s="22">
        <f>'[2]FPC wSEB'!AB374</f>
        <v>21070</v>
      </c>
      <c r="AD179" s="15">
        <f>[1]RESID!$H277</f>
        <v>20525.003000000001</v>
      </c>
      <c r="AE179" s="266">
        <f>ROUND([5]RMWh!$L157,0)-AD179</f>
        <v>2057683.997</v>
      </c>
      <c r="AF179" s="163">
        <f>[5]CMWh!$L157</f>
        <v>1166240</v>
      </c>
      <c r="AG179" s="163">
        <f>[5]IMWh!$E157</f>
        <v>367732</v>
      </c>
      <c r="AH179" s="15">
        <f>'[2]FPC wSEB'!G374</f>
        <v>112238</v>
      </c>
      <c r="AI179" s="15">
        <f>'[2]FPC wSEB'!H374</f>
        <v>260890</v>
      </c>
      <c r="AJ179" s="163">
        <f>[5]SHLMWh!$E157</f>
        <v>2270</v>
      </c>
      <c r="AK179" s="163">
        <f>[5]SPAMWh!$L157</f>
        <v>307886</v>
      </c>
      <c r="AL179" s="67">
        <f t="shared" si="14"/>
        <v>1520.7116050035991</v>
      </c>
      <c r="AM179" s="137">
        <f t="shared" si="13"/>
        <v>1472.6182900922172</v>
      </c>
      <c r="AN179" s="15">
        <f t="shared" si="18"/>
        <v>1276.7154105736781</v>
      </c>
      <c r="AP179" s="232"/>
      <c r="AQ179" s="137"/>
      <c r="AR179" s="137"/>
      <c r="AS179" s="137"/>
      <c r="AT179" s="137"/>
      <c r="AW179" s="14">
        <f t="shared" si="11"/>
        <v>1276.7154105736781</v>
      </c>
      <c r="AX179" s="14">
        <f t="shared" si="12"/>
        <v>2270</v>
      </c>
      <c r="AY179" s="14">
        <f t="shared" si="15"/>
        <v>27545</v>
      </c>
      <c r="BA179" s="158">
        <f t="shared" si="17"/>
        <v>1.0200475913273486</v>
      </c>
      <c r="BD179" s="14"/>
      <c r="BE179" s="25"/>
      <c r="BM179" s="207"/>
      <c r="BN179" s="207"/>
      <c r="BO179" s="207"/>
      <c r="BQ179" s="207"/>
      <c r="BR179" s="207"/>
      <c r="BS179" s="207"/>
      <c r="BU179" s="208"/>
      <c r="BV179" s="208"/>
      <c r="BW179" s="208"/>
      <c r="BY179" s="208"/>
      <c r="BZ179" s="208"/>
      <c r="CA179" s="208"/>
    </row>
    <row r="180" spans="1:79">
      <c r="A180" s="2">
        <v>2005</v>
      </c>
      <c r="B180" s="2">
        <v>10</v>
      </c>
      <c r="C180" s="14">
        <f>[7]Data!$D35</f>
        <v>1273.5475631211</v>
      </c>
      <c r="D180" s="14">
        <f>[8]Data!$D11</f>
        <v>993694.45001952595</v>
      </c>
      <c r="E180" s="14">
        <f>[9]Err!$D23</f>
        <v>247652.73397123901</v>
      </c>
      <c r="F180" s="14">
        <f>[10]Err!$D23</f>
        <v>2269.5473816660701</v>
      </c>
      <c r="G180" s="140">
        <f>[11]Data!$D23</f>
        <v>274017.74297506298</v>
      </c>
      <c r="H180" s="25"/>
      <c r="I180" s="14"/>
      <c r="J180" s="14"/>
      <c r="K180" s="15"/>
      <c r="L180" s="15"/>
      <c r="M180" s="14"/>
      <c r="N180" s="25"/>
      <c r="O180" s="71"/>
      <c r="P180" s="20"/>
      <c r="Q180" s="20"/>
      <c r="R180" s="20"/>
      <c r="S180" s="20"/>
      <c r="T180" s="14"/>
      <c r="U180" s="14"/>
      <c r="W180" s="14">
        <f>[1]RESID!$I278</f>
        <v>56452</v>
      </c>
      <c r="X180" s="73">
        <f t="shared" si="16"/>
        <v>1339754</v>
      </c>
      <c r="Y180" s="15">
        <f>'[2]FPC wSEB'!X375</f>
        <v>1396206</v>
      </c>
      <c r="Z180" s="15">
        <f>'[2]FPC wSEB'!Y375</f>
        <v>160355</v>
      </c>
      <c r="AA180" s="15">
        <f>'[2]FPC wSEB'!Z375</f>
        <v>2688</v>
      </c>
      <c r="AB180" s="42">
        <f>'[2]FPC wSEB'!AA375</f>
        <v>1772</v>
      </c>
      <c r="AC180" s="22">
        <f>'[2]FPC wSEB'!AB375</f>
        <v>20837</v>
      </c>
      <c r="AD180" s="15">
        <f>[1]RESID!$H278</f>
        <v>18259.113000000001</v>
      </c>
      <c r="AE180" s="266">
        <f>ROUND([5]RMWh!$L158,0)-AD180</f>
        <v>1693935.8870000001</v>
      </c>
      <c r="AF180" s="163">
        <f>[5]CMWh!$L158</f>
        <v>1026547</v>
      </c>
      <c r="AG180" s="163">
        <f>[5]IMWh!$E158</f>
        <v>361030</v>
      </c>
      <c r="AH180" s="15">
        <f>'[2]FPC wSEB'!G375</f>
        <v>111173</v>
      </c>
      <c r="AI180" s="15">
        <f>'[2]FPC wSEB'!H375</f>
        <v>246297</v>
      </c>
      <c r="AJ180" s="163">
        <f>[5]SHLMWh!$E158</f>
        <v>2259</v>
      </c>
      <c r="AK180" s="163">
        <f>[5]SPAMWh!$L158</f>
        <v>288077</v>
      </c>
      <c r="AL180" s="67">
        <f t="shared" si="14"/>
        <v>1264.3633734252705</v>
      </c>
      <c r="AM180" s="137">
        <f t="shared" si="13"/>
        <v>1226.3197551077708</v>
      </c>
      <c r="AN180" s="15">
        <f t="shared" si="18"/>
        <v>1274.8306997742663</v>
      </c>
      <c r="AP180" s="232"/>
      <c r="AQ180" s="137"/>
      <c r="AR180" s="137"/>
      <c r="AS180" s="137"/>
      <c r="AT180" s="137"/>
      <c r="AW180" s="14">
        <f t="shared" si="11"/>
        <v>1274.8306997742663</v>
      </c>
      <c r="AX180" s="14">
        <f t="shared" si="12"/>
        <v>2259</v>
      </c>
      <c r="AY180" s="14">
        <f t="shared" si="15"/>
        <v>27503</v>
      </c>
      <c r="BA180" s="158">
        <f t="shared" si="17"/>
        <v>1.019421333152825</v>
      </c>
      <c r="BD180" s="14"/>
      <c r="BE180" s="25"/>
      <c r="BM180" s="207"/>
      <c r="BN180" s="207"/>
      <c r="BO180" s="207"/>
      <c r="BQ180" s="207"/>
      <c r="BR180" s="207"/>
      <c r="BS180" s="207"/>
      <c r="BU180" s="208"/>
      <c r="BV180" s="208"/>
      <c r="BW180" s="208"/>
      <c r="BY180" s="208"/>
      <c r="BZ180" s="208"/>
      <c r="CA180" s="208"/>
    </row>
    <row r="181" spans="1:79">
      <c r="A181" s="2">
        <v>2005</v>
      </c>
      <c r="B181" s="2">
        <v>11</v>
      </c>
      <c r="C181" s="14">
        <f>[7]Data!$D36</f>
        <v>1040.8642786243799</v>
      </c>
      <c r="D181" s="14">
        <f>[8]Data!$D12</f>
        <v>955365.63475921704</v>
      </c>
      <c r="E181" s="14">
        <f>[9]Err!$D24</f>
        <v>247500.750383245</v>
      </c>
      <c r="F181" s="14">
        <f>[10]Err!$D24</f>
        <v>2237.5473816660701</v>
      </c>
      <c r="G181" s="140">
        <f>[11]Data!$D24</f>
        <v>255724.877087831</v>
      </c>
      <c r="H181" s="25"/>
      <c r="I181" s="14"/>
      <c r="J181" s="14"/>
      <c r="K181" s="15"/>
      <c r="L181" s="15"/>
      <c r="M181" s="14"/>
      <c r="N181" s="25"/>
      <c r="O181" s="71"/>
      <c r="P181" s="20"/>
      <c r="Q181" s="20"/>
      <c r="R181" s="20"/>
      <c r="S181" s="20"/>
      <c r="T181" s="14"/>
      <c r="U181" s="14"/>
      <c r="W181" s="14">
        <f>[1]RESID!$I279</f>
        <v>58918</v>
      </c>
      <c r="X181" s="73">
        <f t="shared" si="16"/>
        <v>1388876</v>
      </c>
      <c r="Y181" s="15">
        <f>'[2]FPC wSEB'!X376</f>
        <v>1447794</v>
      </c>
      <c r="Z181" s="15">
        <f>'[2]FPC wSEB'!Y376</f>
        <v>165458</v>
      </c>
      <c r="AA181" s="15">
        <f>'[2]FPC wSEB'!Z376</f>
        <v>2763</v>
      </c>
      <c r="AB181" s="42">
        <f>'[2]FPC wSEB'!AA376</f>
        <v>1773</v>
      </c>
      <c r="AC181" s="22">
        <f>'[2]FPC wSEB'!AB376</f>
        <v>21417</v>
      </c>
      <c r="AD181" s="15">
        <f>[1]RESID!$H279</f>
        <v>18777.847000000002</v>
      </c>
      <c r="AE181" s="266">
        <f>ROUND([5]RMWh!$L159,0)-AD181</f>
        <v>1381192.1529999999</v>
      </c>
      <c r="AF181" s="163">
        <f>[5]CMWh!$L159</f>
        <v>959985</v>
      </c>
      <c r="AG181" s="163">
        <f>[5]IMWh!$E159</f>
        <v>359454</v>
      </c>
      <c r="AH181" s="15">
        <f>'[2]FPC wSEB'!G376</f>
        <v>116527</v>
      </c>
      <c r="AI181" s="15">
        <f>'[2]FPC wSEB'!H376</f>
        <v>240823</v>
      </c>
      <c r="AJ181" s="163">
        <f>[5]SHLMWh!$E159</f>
        <v>2264</v>
      </c>
      <c r="AK181" s="163">
        <f>[5]SPAMWh!$L159</f>
        <v>265638</v>
      </c>
      <c r="AL181" s="67">
        <f t="shared" si="14"/>
        <v>994.4675788191314</v>
      </c>
      <c r="AM181" s="137">
        <f t="shared" si="13"/>
        <v>966.96767634069488</v>
      </c>
      <c r="AN181" s="15">
        <f t="shared" si="18"/>
        <v>1276.9317540891145</v>
      </c>
      <c r="AP181" s="232"/>
      <c r="AQ181" s="137"/>
      <c r="AR181" s="137"/>
      <c r="AS181" s="137"/>
      <c r="AT181" s="137"/>
      <c r="AW181" s="14">
        <f t="shared" si="11"/>
        <v>1276.9317540891145</v>
      </c>
      <c r="AX181" s="14">
        <f t="shared" si="12"/>
        <v>2264</v>
      </c>
      <c r="AY181" s="14">
        <f t="shared" si="15"/>
        <v>27588</v>
      </c>
      <c r="BA181" s="158">
        <f t="shared" si="17"/>
        <v>1.0753417938290615</v>
      </c>
      <c r="BD181" s="14"/>
      <c r="BE181" s="25"/>
      <c r="BM181" s="207"/>
      <c r="BN181" s="207"/>
      <c r="BO181" s="207"/>
      <c r="BQ181" s="207"/>
      <c r="BR181" s="207"/>
      <c r="BS181" s="207"/>
      <c r="BU181" s="208"/>
      <c r="BV181" s="208"/>
      <c r="BW181" s="208"/>
      <c r="BY181" s="208"/>
      <c r="BZ181" s="208"/>
      <c r="CA181" s="208"/>
    </row>
    <row r="182" spans="1:79" s="43" customFormat="1">
      <c r="A182" s="41">
        <v>2005</v>
      </c>
      <c r="B182" s="41">
        <v>12</v>
      </c>
      <c r="C182" s="14">
        <f>[7]Data!$D37</f>
        <v>970.01754551872898</v>
      </c>
      <c r="D182" s="14">
        <f>[8]Data!$D13</f>
        <v>924627.591576754</v>
      </c>
      <c r="E182" s="14">
        <f>[9]Err!$D25</f>
        <v>237540.42198497301</v>
      </c>
      <c r="F182" s="14">
        <f>[10]Err!$D25</f>
        <v>2262.8793526844902</v>
      </c>
      <c r="G182" s="140">
        <f>[11]Data!$D25</f>
        <v>246315.302830878</v>
      </c>
      <c r="H182" s="25"/>
      <c r="I182" s="14"/>
      <c r="J182" s="14"/>
      <c r="K182" s="15"/>
      <c r="L182" s="15"/>
      <c r="M182" s="14"/>
      <c r="N182" s="25"/>
      <c r="O182" s="71"/>
      <c r="P182" s="75"/>
      <c r="Q182" s="75"/>
      <c r="R182" s="75"/>
      <c r="S182" s="75"/>
      <c r="T182" s="14"/>
      <c r="U182" s="14"/>
      <c r="V182" s="1"/>
      <c r="W182" s="14">
        <f>[1]RESID!$I280</f>
        <v>56109</v>
      </c>
      <c r="X182" s="73">
        <f t="shared" si="16"/>
        <v>1355655</v>
      </c>
      <c r="Y182" s="15">
        <f>'[2]FPC wSEB'!X377</f>
        <v>1411764</v>
      </c>
      <c r="Z182" s="15">
        <f>'[2]FPC wSEB'!Y377</f>
        <v>161860</v>
      </c>
      <c r="AA182" s="15">
        <f>'[2]FPC wSEB'!Z377</f>
        <v>2663</v>
      </c>
      <c r="AB182" s="42">
        <f>'[2]FPC wSEB'!AA377</f>
        <v>1759</v>
      </c>
      <c r="AC182" s="22">
        <f>'[2]FPC wSEB'!AB377</f>
        <v>21088</v>
      </c>
      <c r="AD182" s="15">
        <f>[1]RESID!$H280</f>
        <v>24669.233</v>
      </c>
      <c r="AE182" s="266">
        <f>ROUND([5]RMWh!$L160,0)-AD182</f>
        <v>1378313.767</v>
      </c>
      <c r="AF182" s="163">
        <f>[5]CMWh!$L160</f>
        <v>917486</v>
      </c>
      <c r="AG182" s="163">
        <f>[5]IMWh!$E160</f>
        <v>332613</v>
      </c>
      <c r="AH182" s="15">
        <f>'[2]FPC wSEB'!G377</f>
        <v>110755</v>
      </c>
      <c r="AI182" s="15">
        <f>'[2]FPC wSEB'!H377</f>
        <v>221062</v>
      </c>
      <c r="AJ182" s="163">
        <f>[5]SHLMWh!$E160</f>
        <v>2258</v>
      </c>
      <c r="AK182" s="163">
        <f>[5]SPAMWh!$L160</f>
        <v>257126</v>
      </c>
      <c r="AL182" s="67">
        <f t="shared" si="14"/>
        <v>1016.7142576835553</v>
      </c>
      <c r="AM182" s="137">
        <f t="shared" si="13"/>
        <v>993.78012189006097</v>
      </c>
      <c r="AN182" s="15">
        <f t="shared" si="18"/>
        <v>1283.6839113132462</v>
      </c>
      <c r="AP182" s="232"/>
      <c r="AQ182" s="137"/>
      <c r="AR182" s="137"/>
      <c r="AS182" s="137"/>
      <c r="AT182" s="137"/>
      <c r="AW182" s="14">
        <f t="shared" si="11"/>
        <v>1283.6839113132462</v>
      </c>
      <c r="AX182" s="14">
        <f t="shared" si="12"/>
        <v>2258</v>
      </c>
      <c r="AY182" s="14">
        <f t="shared" si="15"/>
        <v>27389</v>
      </c>
      <c r="BA182" s="158">
        <f t="shared" si="17"/>
        <v>0.95505665033806031</v>
      </c>
      <c r="BD182" s="14"/>
      <c r="BE182" s="25"/>
      <c r="BM182" s="209"/>
      <c r="BN182" s="209"/>
      <c r="BO182" s="209"/>
      <c r="BQ182" s="209"/>
      <c r="BR182" s="209"/>
      <c r="BS182" s="209"/>
      <c r="BU182" s="210"/>
      <c r="BV182" s="210"/>
      <c r="BW182" s="210"/>
      <c r="BY182" s="210"/>
      <c r="BZ182" s="210"/>
      <c r="CA182" s="210"/>
    </row>
    <row r="183" spans="1:79">
      <c r="A183" s="2">
        <v>2006</v>
      </c>
      <c r="B183" s="2">
        <v>1</v>
      </c>
      <c r="C183" s="14">
        <f>[7]Data!$D38</f>
        <v>1149.9118249113501</v>
      </c>
      <c r="D183" s="14">
        <f>[8]Data!$D14</f>
        <v>902913.69173591502</v>
      </c>
      <c r="E183" s="14">
        <f>[9]Err!$D26</f>
        <v>224237.78136664699</v>
      </c>
      <c r="F183" s="14">
        <f>[10]Err!$D26</f>
        <v>2260.8686720570399</v>
      </c>
      <c r="G183" s="140">
        <f>[11]Data!$D26</f>
        <v>243845.028048565</v>
      </c>
      <c r="H183" s="25"/>
      <c r="I183" s="14"/>
      <c r="J183" s="14"/>
      <c r="K183" s="15"/>
      <c r="L183" s="15"/>
      <c r="M183" s="14"/>
      <c r="N183" s="25"/>
      <c r="O183" s="120"/>
      <c r="P183" s="75"/>
      <c r="Q183" s="20"/>
      <c r="R183" s="20"/>
      <c r="S183" s="20"/>
      <c r="T183" s="14"/>
      <c r="U183" s="14"/>
      <c r="W183" s="14">
        <f>[1]RESID!$I281</f>
        <v>55211</v>
      </c>
      <c r="X183" s="73">
        <f t="shared" si="16"/>
        <v>1340903</v>
      </c>
      <c r="Y183" s="15">
        <f>'[2]FPC wSEB'!X378</f>
        <v>1396114</v>
      </c>
      <c r="Z183" s="15">
        <f>'[2]FPC wSEB'!Y378</f>
        <v>160355</v>
      </c>
      <c r="AA183" s="15">
        <f>'[2]FPC wSEB'!Z378</f>
        <v>2696</v>
      </c>
      <c r="AB183" s="42">
        <f>'[2]FPC wSEB'!AA378</f>
        <v>1766</v>
      </c>
      <c r="AC183" s="22">
        <f>'[2]FPC wSEB'!AB378</f>
        <v>20899</v>
      </c>
      <c r="AD183" s="15">
        <f>[1]RESID!$H281</f>
        <v>34521.661</v>
      </c>
      <c r="AE183" s="266">
        <f>ROUND([5]RMWh!$L161,0)-AD183</f>
        <v>1540697.3389999999</v>
      </c>
      <c r="AF183" s="163">
        <f>[5]CMWh!$L161</f>
        <v>888928</v>
      </c>
      <c r="AG183" s="163">
        <f>[5]IMWh!$E161</f>
        <v>349884</v>
      </c>
      <c r="AH183" s="15">
        <f>'[2]FPC wSEB'!G378</f>
        <v>117579</v>
      </c>
      <c r="AI183" s="15">
        <f>'[2]FPC wSEB'!H378</f>
        <v>227288</v>
      </c>
      <c r="AJ183" s="163">
        <f>[5]SHLMWh!$E161</f>
        <v>2290</v>
      </c>
      <c r="AK183" s="163">
        <f>[5]SPAMWh!$L161</f>
        <v>239947</v>
      </c>
      <c r="AL183" s="67">
        <f t="shared" si="14"/>
        <v>1148.9998448806514</v>
      </c>
      <c r="AM183" s="137">
        <f t="shared" si="13"/>
        <v>1128.2882343418946</v>
      </c>
      <c r="AN183" s="15">
        <f t="shared" si="18"/>
        <v>1296.7157417893545</v>
      </c>
      <c r="AP183" s="232"/>
      <c r="AQ183" s="137"/>
      <c r="AR183" s="137"/>
      <c r="AS183" s="137"/>
      <c r="AT183" s="137"/>
      <c r="AW183" s="14">
        <f t="shared" si="11"/>
        <v>1296.7157417893545</v>
      </c>
      <c r="AX183" s="14">
        <f t="shared" si="12"/>
        <v>2290</v>
      </c>
      <c r="AY183" s="14">
        <f t="shared" si="15"/>
        <v>28059</v>
      </c>
      <c r="BA183" s="158">
        <f t="shared" si="17"/>
        <v>1.4600058722369027</v>
      </c>
      <c r="BD183" s="14"/>
      <c r="BE183" s="25"/>
      <c r="BM183" s="207"/>
      <c r="BN183" s="207"/>
      <c r="BO183" s="207"/>
      <c r="BQ183" s="207"/>
      <c r="BR183" s="207"/>
      <c r="BS183" s="207"/>
      <c r="BU183" s="208"/>
      <c r="BV183" s="208"/>
      <c r="BW183" s="208"/>
      <c r="BY183" s="208"/>
      <c r="BZ183" s="208"/>
      <c r="CA183" s="208"/>
    </row>
    <row r="184" spans="1:79">
      <c r="A184" s="2">
        <v>2006</v>
      </c>
      <c r="B184" s="2">
        <v>2</v>
      </c>
      <c r="C184" s="14">
        <f>[7]Data!$D39</f>
        <v>1082.4190486678899</v>
      </c>
      <c r="D184" s="14">
        <f>[8]Data!$D15</f>
        <v>835539.13977690705</v>
      </c>
      <c r="E184" s="14">
        <f>[9]Err!$D27</f>
        <v>234923.407869644</v>
      </c>
      <c r="F184" s="14">
        <f>[10]Err!$D27</f>
        <v>2217.4242276125901</v>
      </c>
      <c r="G184" s="140">
        <f>[11]Data!$D27</f>
        <v>241150.101591646</v>
      </c>
      <c r="H184" s="25"/>
      <c r="I184" s="14"/>
      <c r="J184" s="14"/>
      <c r="K184" s="15"/>
      <c r="L184" s="15"/>
      <c r="M184" s="14"/>
      <c r="N184" s="25"/>
      <c r="O184" s="120"/>
      <c r="P184" s="75"/>
      <c r="Q184" s="20"/>
      <c r="R184" s="20"/>
      <c r="S184" s="20"/>
      <c r="T184" s="14"/>
      <c r="U184" s="14"/>
      <c r="W184" s="14">
        <f>[1]RESID!$I282</f>
        <v>56135</v>
      </c>
      <c r="X184" s="73">
        <f t="shared" si="16"/>
        <v>1364575</v>
      </c>
      <c r="Y184" s="15">
        <f>'[2]FPC wSEB'!X379</f>
        <v>1420710</v>
      </c>
      <c r="Z184" s="15">
        <f>'[2]FPC wSEB'!Y379</f>
        <v>162108</v>
      </c>
      <c r="AA184" s="15">
        <f>'[2]FPC wSEB'!Z379</f>
        <v>2709</v>
      </c>
      <c r="AB184" s="42">
        <f>'[2]FPC wSEB'!AA379</f>
        <v>1756</v>
      </c>
      <c r="AC184" s="22">
        <f>'[2]FPC wSEB'!AB379</f>
        <v>21101</v>
      </c>
      <c r="AD184" s="15">
        <f>[1]RESID!$H282</f>
        <v>35464.744999999995</v>
      </c>
      <c r="AE184" s="266">
        <f>ROUND([5]RMWh!$L162,0)-AD184</f>
        <v>1402078.2549999999</v>
      </c>
      <c r="AF184" s="163">
        <f>[5]CMWh!$L162</f>
        <v>827999</v>
      </c>
      <c r="AG184" s="163">
        <f>[5]IMWh!$E162</f>
        <v>331625</v>
      </c>
      <c r="AH184" s="15">
        <f>'[2]FPC wSEB'!G379</f>
        <v>101044</v>
      </c>
      <c r="AI184" s="15">
        <f>'[2]FPC wSEB'!H379</f>
        <v>214477</v>
      </c>
      <c r="AJ184" s="163">
        <f>[5]SHLMWh!$E162</f>
        <v>2119</v>
      </c>
      <c r="AK184" s="163">
        <f>[5]SPAMWh!$L162</f>
        <v>241153</v>
      </c>
      <c r="AL184" s="67">
        <f t="shared" si="14"/>
        <v>1027.4834692120255</v>
      </c>
      <c r="AM184" s="137">
        <f t="shared" si="13"/>
        <v>1011.8483012015118</v>
      </c>
      <c r="AN184" s="15">
        <f t="shared" si="18"/>
        <v>1206.7198177676537</v>
      </c>
      <c r="AP184" s="232"/>
      <c r="AQ184" s="137"/>
      <c r="AR184" s="137"/>
      <c r="AS184" s="137"/>
      <c r="AT184" s="137"/>
      <c r="AW184" s="14">
        <f t="shared" si="11"/>
        <v>1206.7198177676537</v>
      </c>
      <c r="AX184" s="14">
        <f t="shared" si="12"/>
        <v>2119</v>
      </c>
      <c r="AY184" s="14">
        <f t="shared" si="15"/>
        <v>27197</v>
      </c>
      <c r="BA184" s="158">
        <f t="shared" si="17"/>
        <v>0.73917154889088754</v>
      </c>
      <c r="BD184" s="14"/>
      <c r="BE184" s="25"/>
      <c r="BM184" s="207"/>
      <c r="BN184" s="207"/>
      <c r="BO184" s="207"/>
      <c r="BQ184" s="207"/>
      <c r="BR184" s="207"/>
      <c r="BS184" s="207"/>
      <c r="BU184" s="208"/>
      <c r="BV184" s="208"/>
      <c r="BW184" s="208"/>
      <c r="BY184" s="208"/>
      <c r="BZ184" s="208"/>
      <c r="CA184" s="208"/>
    </row>
    <row r="185" spans="1:79">
      <c r="A185" s="2">
        <v>2006</v>
      </c>
      <c r="B185" s="2">
        <v>3</v>
      </c>
      <c r="C185" s="14">
        <f>[7]Data!$D40</f>
        <v>959.94111052675805</v>
      </c>
      <c r="D185" s="14">
        <f>[8]Data!$D16</f>
        <v>841886.839814028</v>
      </c>
      <c r="E185" s="14">
        <f>[9]Err!$D28</f>
        <v>223400.04810516199</v>
      </c>
      <c r="F185" s="14">
        <f>[10]Err!$D28</f>
        <v>2263.3251594438502</v>
      </c>
      <c r="G185" s="140">
        <f>[11]Data!$D28</f>
        <v>245750.444996231</v>
      </c>
      <c r="H185" s="25"/>
      <c r="I185" s="14"/>
      <c r="J185" s="14"/>
      <c r="K185" s="15"/>
      <c r="L185" s="15"/>
      <c r="M185" s="14"/>
      <c r="N185" s="25"/>
      <c r="O185" s="120"/>
      <c r="P185" s="75"/>
      <c r="Q185" s="20"/>
      <c r="R185" s="20"/>
      <c r="S185" s="20"/>
      <c r="T185" s="14"/>
      <c r="U185" s="14"/>
      <c r="W185" s="14">
        <f>[1]RESID!$I283</f>
        <v>56307</v>
      </c>
      <c r="X185" s="73">
        <f t="shared" si="16"/>
        <v>1381082</v>
      </c>
      <c r="Y185" s="15">
        <f>'[2]FPC wSEB'!X380</f>
        <v>1437389</v>
      </c>
      <c r="Z185" s="15">
        <f>'[2]FPC wSEB'!Y380</f>
        <v>164122</v>
      </c>
      <c r="AA185" s="15">
        <f>'[2]FPC wSEB'!Z380</f>
        <v>2718</v>
      </c>
      <c r="AB185" s="42">
        <f>'[2]FPC wSEB'!AA380</f>
        <v>1758</v>
      </c>
      <c r="AC185" s="22">
        <f>'[2]FPC wSEB'!AB380</f>
        <v>21291</v>
      </c>
      <c r="AD185" s="15">
        <f>[1]RESID!$H283</f>
        <v>31768.154000000002</v>
      </c>
      <c r="AE185" s="266">
        <f>ROUND([5]RMWh!$L163,0)-AD185</f>
        <v>1274504.8459999999</v>
      </c>
      <c r="AF185" s="163">
        <f>[5]CMWh!$L163</f>
        <v>846927</v>
      </c>
      <c r="AG185" s="163">
        <f>[5]IMWh!$E163</f>
        <v>321889</v>
      </c>
      <c r="AH185" s="15">
        <f>'[2]FPC wSEB'!G380</f>
        <v>110189</v>
      </c>
      <c r="AI185" s="15">
        <f>'[2]FPC wSEB'!H380</f>
        <v>235477</v>
      </c>
      <c r="AJ185" s="163">
        <f>[5]SHLMWh!$E163</f>
        <v>2244</v>
      </c>
      <c r="AK185" s="163">
        <f>[5]SPAMWh!$L163</f>
        <v>236656</v>
      </c>
      <c r="AL185" s="67">
        <f t="shared" si="14"/>
        <v>922.83068347860581</v>
      </c>
      <c r="AM185" s="137">
        <f t="shared" si="13"/>
        <v>908.78182593577662</v>
      </c>
      <c r="AN185" s="15">
        <f t="shared" si="18"/>
        <v>1276.4505119453925</v>
      </c>
      <c r="AP185" s="232"/>
      <c r="AQ185" s="137"/>
      <c r="AR185" s="137"/>
      <c r="AS185" s="137"/>
      <c r="AT185" s="137"/>
      <c r="AW185" s="14">
        <f t="shared" si="11"/>
        <v>1276.4505119453925</v>
      </c>
      <c r="AX185" s="14">
        <f t="shared" si="12"/>
        <v>2244</v>
      </c>
      <c r="AY185" s="14">
        <f t="shared" si="15"/>
        <v>27111</v>
      </c>
      <c r="BA185" s="158">
        <f t="shared" si="17"/>
        <v>0.99596009902005311</v>
      </c>
      <c r="BD185" s="14"/>
      <c r="BE185" s="25"/>
      <c r="BM185" s="207"/>
      <c r="BN185" s="207"/>
      <c r="BO185" s="207"/>
      <c r="BQ185" s="207"/>
      <c r="BR185" s="207"/>
      <c r="BS185" s="207"/>
      <c r="BU185" s="208"/>
      <c r="BV185" s="208"/>
      <c r="BW185" s="208"/>
      <c r="BY185" s="208"/>
      <c r="BZ185" s="208"/>
      <c r="CA185" s="208"/>
    </row>
    <row r="186" spans="1:79">
      <c r="A186" s="2">
        <v>2006</v>
      </c>
      <c r="B186" s="2">
        <v>4</v>
      </c>
      <c r="C186" s="14">
        <f>[7]Data!$D41</f>
        <v>940.71527447860501</v>
      </c>
      <c r="D186" s="14">
        <f>[8]Data!$D17</f>
        <v>902212.27244935895</v>
      </c>
      <c r="E186" s="14">
        <f>[9]Err!$D29</f>
        <v>241095.567423801</v>
      </c>
      <c r="F186" s="14">
        <f>[10]Err!$D29</f>
        <v>2239.7709662032098</v>
      </c>
      <c r="G186" s="140">
        <f>[11]Data!$D29</f>
        <v>259519.07700094799</v>
      </c>
      <c r="H186" s="25"/>
      <c r="I186" s="14"/>
      <c r="J186" s="14"/>
      <c r="K186" s="15"/>
      <c r="L186" s="15"/>
      <c r="M186" s="14"/>
      <c r="N186" s="25"/>
      <c r="O186" s="120"/>
      <c r="P186" s="75"/>
      <c r="Q186" s="20"/>
      <c r="R186" s="20"/>
      <c r="S186" s="20"/>
      <c r="T186" s="14"/>
      <c r="U186" s="14"/>
      <c r="W186" s="14">
        <f>[1]RESID!$I284</f>
        <v>56168</v>
      </c>
      <c r="X186" s="73">
        <f t="shared" si="16"/>
        <v>1355513</v>
      </c>
      <c r="Y186" s="15">
        <f>'[2]FPC wSEB'!X381</f>
        <v>1411681</v>
      </c>
      <c r="Z186" s="15">
        <f>'[2]FPC wSEB'!Y381</f>
        <v>160529</v>
      </c>
      <c r="AA186" s="15">
        <f>'[2]FPC wSEB'!Z381</f>
        <v>2675</v>
      </c>
      <c r="AB186" s="42">
        <f>'[2]FPC wSEB'!AA381</f>
        <v>1755</v>
      </c>
      <c r="AC186" s="22">
        <f>'[2]FPC wSEB'!AB381</f>
        <v>20883</v>
      </c>
      <c r="AD186" s="15">
        <f>[1]RESID!$H284</f>
        <v>27327.650999999998</v>
      </c>
      <c r="AE186" s="266">
        <f>ROUND([5]RMWh!$L164,0)-AD186</f>
        <v>1244502.3489999999</v>
      </c>
      <c r="AF186" s="163">
        <f>[5]CMWh!$L164</f>
        <v>900161</v>
      </c>
      <c r="AG186" s="163">
        <f>[5]IMWh!$E164</f>
        <v>362109</v>
      </c>
      <c r="AH186" s="15">
        <f>'[2]FPC wSEB'!G381</f>
        <v>113580</v>
      </c>
      <c r="AI186" s="15">
        <f>'[2]FPC wSEB'!H381</f>
        <v>237000</v>
      </c>
      <c r="AJ186" s="163">
        <f>[5]SHLMWh!$E164</f>
        <v>2225</v>
      </c>
      <c r="AK186" s="163">
        <f>[5]SPAMWh!$L164</f>
        <v>250274</v>
      </c>
      <c r="AL186" s="67">
        <f t="shared" si="14"/>
        <v>918.10432581613009</v>
      </c>
      <c r="AM186" s="137">
        <f t="shared" si="13"/>
        <v>900.93300115252657</v>
      </c>
      <c r="AN186" s="15">
        <f t="shared" si="18"/>
        <v>1267.8062678062679</v>
      </c>
      <c r="AP186" s="232"/>
      <c r="AQ186" s="137"/>
      <c r="AR186" s="137"/>
      <c r="AS186" s="137"/>
      <c r="AT186" s="137"/>
      <c r="AW186" s="14">
        <f t="shared" si="11"/>
        <v>1267.8062678062679</v>
      </c>
      <c r="AX186" s="14">
        <f t="shared" si="12"/>
        <v>2225</v>
      </c>
      <c r="AY186" s="14">
        <f t="shared" si="15"/>
        <v>27036</v>
      </c>
      <c r="BA186" s="158">
        <f t="shared" si="17"/>
        <v>0.99991329121763917</v>
      </c>
      <c r="BD186" s="14"/>
      <c r="BE186" s="25"/>
      <c r="BM186" s="207"/>
      <c r="BN186" s="207"/>
      <c r="BO186" s="207"/>
      <c r="BQ186" s="207"/>
      <c r="BR186" s="207"/>
      <c r="BS186" s="207"/>
      <c r="BU186" s="208"/>
      <c r="BV186" s="208"/>
      <c r="BW186" s="208"/>
      <c r="BY186" s="208"/>
      <c r="BZ186" s="208"/>
      <c r="CA186" s="208"/>
    </row>
    <row r="187" spans="1:79">
      <c r="A187" s="2">
        <v>2006</v>
      </c>
      <c r="B187" s="2">
        <v>5</v>
      </c>
      <c r="C187" s="14">
        <f>[7]Data!$D42</f>
        <v>1100.3786479814601</v>
      </c>
      <c r="D187" s="14">
        <f>[8]Data!$D18</f>
        <v>975340.97733499901</v>
      </c>
      <c r="E187" s="14">
        <f>[9]Err!$D30</f>
        <v>240694.691703488</v>
      </c>
      <c r="F187" s="14">
        <f>[10]Err!$D30</f>
        <v>2219.57096620321</v>
      </c>
      <c r="G187" s="140">
        <f>[11]Data!$D30</f>
        <v>279234.89872547</v>
      </c>
      <c r="H187" s="25"/>
      <c r="I187" s="14"/>
      <c r="J187" s="14"/>
      <c r="K187" s="15"/>
      <c r="L187" s="15"/>
      <c r="M187" s="14"/>
      <c r="N187" s="25"/>
      <c r="O187" s="120"/>
      <c r="P187" s="75"/>
      <c r="Q187" s="20"/>
      <c r="R187" s="20"/>
      <c r="S187" s="14"/>
      <c r="T187" s="14"/>
      <c r="U187" s="14"/>
      <c r="W187" s="14">
        <f>[1]RESID!$I285</f>
        <v>57194</v>
      </c>
      <c r="X187" s="73">
        <f>Y187-W187</f>
        <v>1373266</v>
      </c>
      <c r="Y187" s="15">
        <f>'[2]FPC wSEB'!X382</f>
        <v>1430460</v>
      </c>
      <c r="Z187" s="15">
        <f>'[2]FPC wSEB'!Y382</f>
        <v>163432</v>
      </c>
      <c r="AA187" s="15">
        <f>'[2]FPC wSEB'!Z382</f>
        <v>2742</v>
      </c>
      <c r="AB187" s="42">
        <f>'[2]FPC wSEB'!AA382</f>
        <v>1765</v>
      </c>
      <c r="AC187" s="22">
        <f>'[2]FPC wSEB'!AB382</f>
        <v>21390</v>
      </c>
      <c r="AD187" s="15">
        <f>[1]RESID!$H285</f>
        <v>22099.995999999999</v>
      </c>
      <c r="AE187" s="266">
        <f>ROUND([5]RMWh!$L165,0)-AD187</f>
        <v>1458436.004</v>
      </c>
      <c r="AF187" s="163">
        <f>[5]CMWh!$L165</f>
        <v>984918</v>
      </c>
      <c r="AG187" s="163">
        <f>[5]IMWh!$E165</f>
        <v>355618</v>
      </c>
      <c r="AH187" s="15">
        <f>'[2]FPC wSEB'!G382</f>
        <v>114510</v>
      </c>
      <c r="AI187" s="15">
        <f>'[2]FPC wSEB'!H382</f>
        <v>253872</v>
      </c>
      <c r="AJ187" s="163">
        <f>[5]SHLMWh!$E165</f>
        <v>2219</v>
      </c>
      <c r="AK187" s="163">
        <f>[5]SPAMWh!$L165</f>
        <v>265779</v>
      </c>
      <c r="AL187" s="67">
        <f>AE187/X187*1000</f>
        <v>1062.0200339919579</v>
      </c>
      <c r="AM187" s="137">
        <f t="shared" si="13"/>
        <v>1035.0069208506354</v>
      </c>
      <c r="AN187" s="15">
        <f t="shared" si="18"/>
        <v>1257.2237960339942</v>
      </c>
      <c r="AP187" s="232"/>
      <c r="AQ187" s="137"/>
      <c r="AR187" s="137"/>
      <c r="AS187" s="137"/>
      <c r="AT187" s="137"/>
      <c r="AW187" s="14">
        <f t="shared" si="11"/>
        <v>1257.2237960339942</v>
      </c>
      <c r="AX187" s="14">
        <f t="shared" si="12"/>
        <v>2219</v>
      </c>
      <c r="AY187" s="14">
        <f t="shared" si="15"/>
        <v>26971</v>
      </c>
      <c r="BA187" s="158">
        <f t="shared" si="17"/>
        <v>0.99521043048575386</v>
      </c>
      <c r="BD187" s="14"/>
      <c r="BE187" s="25"/>
      <c r="BM187" s="207"/>
      <c r="BN187" s="207"/>
      <c r="BO187" s="207"/>
      <c r="BQ187" s="207"/>
      <c r="BR187" s="207"/>
      <c r="BS187" s="207"/>
      <c r="BU187" s="208"/>
      <c r="BV187" s="208"/>
      <c r="BW187" s="208"/>
      <c r="BY187" s="208"/>
      <c r="BZ187" s="208"/>
      <c r="CA187" s="208"/>
    </row>
    <row r="188" spans="1:79">
      <c r="A188" s="2">
        <v>2006</v>
      </c>
      <c r="B188" s="2">
        <v>6</v>
      </c>
      <c r="C188" s="14">
        <f>[7]Data!$D43</f>
        <v>1380.2205765962301</v>
      </c>
      <c r="D188" s="14">
        <f>[8]Data!$D19</f>
        <v>1079666.69990369</v>
      </c>
      <c r="E188" s="14">
        <f>[9]Err!$D31</f>
        <v>253888.77686353301</v>
      </c>
      <c r="F188" s="14">
        <f>[10]Err!$D31</f>
        <v>2240.07096620321</v>
      </c>
      <c r="G188" s="140">
        <f>[11]Data!$D31</f>
        <v>298326.40218438202</v>
      </c>
      <c r="H188" s="25"/>
      <c r="I188" s="14"/>
      <c r="J188" s="14"/>
      <c r="K188" s="15"/>
      <c r="L188" s="15"/>
      <c r="M188" s="14"/>
      <c r="N188" s="25"/>
      <c r="O188" s="120"/>
      <c r="P188" s="75"/>
      <c r="Q188" s="20"/>
      <c r="R188" s="20"/>
      <c r="S188" s="14"/>
      <c r="T188" s="14"/>
      <c r="U188" s="14"/>
      <c r="W188" s="14">
        <f>[1]RESID!$I286</f>
        <v>58159</v>
      </c>
      <c r="X188" s="73">
        <f t="shared" ref="X188:X194" si="19">Y188-W188</f>
        <v>1375326</v>
      </c>
      <c r="Y188" s="15">
        <f>'[2]FPC wSEB'!X383</f>
        <v>1433485</v>
      </c>
      <c r="Z188" s="15">
        <f>'[2]FPC wSEB'!Y383</f>
        <v>163791</v>
      </c>
      <c r="AA188" s="15">
        <f>'[2]FPC wSEB'!Z383</f>
        <v>2691</v>
      </c>
      <c r="AB188" s="42">
        <f>'[2]FPC wSEB'!AA383</f>
        <v>1747</v>
      </c>
      <c r="AC188" s="22">
        <f>'[2]FPC wSEB'!AB383</f>
        <v>21375</v>
      </c>
      <c r="AD188" s="15">
        <f>[1]RESID!$H286</f>
        <v>18927</v>
      </c>
      <c r="AE188" s="266">
        <f>ROUND([5]RMWh!$L166,0)-AD188</f>
        <v>1815143</v>
      </c>
      <c r="AF188" s="163">
        <f>[5]CMWh!$L166</f>
        <v>1080786</v>
      </c>
      <c r="AG188" s="163">
        <f>[5]IMWh!$E166</f>
        <v>378422</v>
      </c>
      <c r="AH188" s="15">
        <f>'[2]FPC wSEB'!G383</f>
        <v>129212</v>
      </c>
      <c r="AI188" s="15">
        <f>'[2]FPC wSEB'!H383</f>
        <v>251332</v>
      </c>
      <c r="AJ188" s="163">
        <f>[5]SHLMWh!$E166</f>
        <v>2199</v>
      </c>
      <c r="AK188" s="163">
        <f>[5]SPAMWh!$L166</f>
        <v>275611</v>
      </c>
      <c r="AL188" s="67">
        <f t="shared" ref="AL188:AL194" si="20">AE188/X188*1000</f>
        <v>1319.7910895307732</v>
      </c>
      <c r="AM188" s="137">
        <f t="shared" si="13"/>
        <v>1279.4483374433637</v>
      </c>
      <c r="AN188" s="15">
        <f t="shared" si="18"/>
        <v>1258.7292501431025</v>
      </c>
      <c r="AP188" s="232"/>
      <c r="AQ188" s="137"/>
      <c r="AR188" s="137"/>
      <c r="AS188" s="137"/>
      <c r="AT188" s="137"/>
      <c r="AW188" s="14">
        <f t="shared" si="11"/>
        <v>1258.7292501431025</v>
      </c>
      <c r="AX188" s="14">
        <f t="shared" si="12"/>
        <v>2199</v>
      </c>
      <c r="AY188" s="14">
        <f t="shared" si="15"/>
        <v>26899</v>
      </c>
      <c r="BA188" s="158">
        <f t="shared" si="17"/>
        <v>0.99212917558615299</v>
      </c>
      <c r="BD188" s="14"/>
      <c r="BE188" s="25"/>
      <c r="BM188" s="207"/>
      <c r="BN188" s="207"/>
      <c r="BO188" s="207"/>
      <c r="BQ188" s="207"/>
      <c r="BR188" s="207"/>
      <c r="BS188" s="207"/>
      <c r="BU188" s="208"/>
      <c r="BV188" s="208"/>
      <c r="BW188" s="208"/>
      <c r="BY188" s="208"/>
      <c r="BZ188" s="208"/>
      <c r="CA188" s="208"/>
    </row>
    <row r="189" spans="1:79">
      <c r="A189" s="2">
        <v>2006</v>
      </c>
      <c r="B189" s="2">
        <v>7</v>
      </c>
      <c r="C189" s="14">
        <f>[7]Data!$D44</f>
        <v>1485.9005133860901</v>
      </c>
      <c r="D189" s="14">
        <f>[8]Data!$D20</f>
        <v>1114442.2009445799</v>
      </c>
      <c r="E189" s="14">
        <f>[9]Err!$D32</f>
        <v>239674.38858921701</v>
      </c>
      <c r="F189" s="14">
        <f>[10]Err!$D32</f>
        <v>2239.1053212727202</v>
      </c>
      <c r="G189" s="140">
        <f>[11]Data!$D32</f>
        <v>276103.41364406497</v>
      </c>
      <c r="H189" s="25"/>
      <c r="I189" s="14"/>
      <c r="J189" s="14"/>
      <c r="K189" s="15"/>
      <c r="L189" s="15"/>
      <c r="M189" s="14"/>
      <c r="N189" s="25"/>
      <c r="O189" s="120"/>
      <c r="P189" s="75"/>
      <c r="Q189" s="20"/>
      <c r="R189" s="20"/>
      <c r="S189" s="14"/>
      <c r="T189" s="14"/>
      <c r="U189" s="14"/>
      <c r="W189" s="14">
        <f>[1]RESID!$I287</f>
        <v>54786</v>
      </c>
      <c r="X189" s="73">
        <f t="shared" si="19"/>
        <v>1298641</v>
      </c>
      <c r="Y189" s="15">
        <f>'[2]FPC wSEB'!X384</f>
        <v>1353427</v>
      </c>
      <c r="Z189" s="15">
        <f>'[2]FPC wSEB'!Y384</f>
        <v>156870</v>
      </c>
      <c r="AA189" s="15">
        <f>'[2]FPC wSEB'!Z384</f>
        <v>2668</v>
      </c>
      <c r="AB189" s="42">
        <f>'[2]FPC wSEB'!AA384</f>
        <v>1747</v>
      </c>
      <c r="AC189" s="22">
        <f>'[2]FPC wSEB'!AB384</f>
        <v>20749</v>
      </c>
      <c r="AD189" s="15">
        <f>[1]RESID!$H287</f>
        <v>18274</v>
      </c>
      <c r="AE189" s="266">
        <f>ROUND([5]RMWh!$L167,0)-AD189</f>
        <v>2069556</v>
      </c>
      <c r="AF189" s="163">
        <f>[5]CMWh!$L167</f>
        <v>1143012</v>
      </c>
      <c r="AG189" s="163">
        <f>[5]IMWh!$E167</f>
        <v>339052</v>
      </c>
      <c r="AH189" s="15">
        <f>'[2]FPC wSEB'!G384</f>
        <v>91507</v>
      </c>
      <c r="AI189" s="15">
        <f>'[2]FPC wSEB'!H384</f>
        <v>241117</v>
      </c>
      <c r="AJ189" s="163">
        <f>[5]SHLMWh!$E167</f>
        <v>2237</v>
      </c>
      <c r="AK189" s="163">
        <f>[5]SPAMWh!$L167</f>
        <v>285401</v>
      </c>
      <c r="AL189" s="67">
        <f t="shared" si="20"/>
        <v>1593.6321123389757</v>
      </c>
      <c r="AM189" s="137">
        <f t="shared" si="13"/>
        <v>1542.6247592223297</v>
      </c>
      <c r="AN189" s="15">
        <f t="shared" si="18"/>
        <v>1280.4808242701774</v>
      </c>
      <c r="AP189" s="232"/>
      <c r="AQ189" s="137"/>
      <c r="AR189" s="137"/>
      <c r="AS189" s="137"/>
      <c r="AT189" s="137"/>
      <c r="AW189" s="14">
        <f t="shared" si="11"/>
        <v>1280.4808242701774</v>
      </c>
      <c r="AX189" s="14">
        <f t="shared" si="12"/>
        <v>2237</v>
      </c>
      <c r="AY189" s="14">
        <f t="shared" si="15"/>
        <v>26852</v>
      </c>
      <c r="BA189" s="158">
        <f t="shared" si="17"/>
        <v>1.0029685615671398</v>
      </c>
      <c r="BD189" s="14"/>
      <c r="BE189" s="25"/>
      <c r="BM189" s="207"/>
      <c r="BN189" s="207"/>
      <c r="BO189" s="207"/>
      <c r="BQ189" s="207"/>
      <c r="BR189" s="207"/>
      <c r="BS189" s="207"/>
      <c r="BU189" s="208"/>
      <c r="BV189" s="208"/>
      <c r="BW189" s="208"/>
      <c r="BY189" s="208"/>
      <c r="BZ189" s="208"/>
      <c r="CA189" s="208"/>
    </row>
    <row r="190" spans="1:79">
      <c r="A190" s="2">
        <v>2006</v>
      </c>
      <c r="B190" s="2">
        <v>8</v>
      </c>
      <c r="C190" s="14">
        <f>[7]Data!$D45</f>
        <v>1573.0282111655999</v>
      </c>
      <c r="D190" s="14">
        <f>[8]Data!$D21</f>
        <v>1171527.8499444299</v>
      </c>
      <c r="E190" s="14">
        <f>[9]Err!$D33</f>
        <v>251483.40221996899</v>
      </c>
      <c r="F190" s="14">
        <f>[10]Err!$D33</f>
        <v>2246.3278840736698</v>
      </c>
      <c r="G190" s="140">
        <f>[11]Data!$D33</f>
        <v>287470.27359846799</v>
      </c>
      <c r="H190" s="25"/>
      <c r="I190" s="14"/>
      <c r="J190" s="14"/>
      <c r="K190" s="15"/>
      <c r="L190" s="15"/>
      <c r="M190" s="14"/>
      <c r="N190" s="25"/>
      <c r="O190" s="120"/>
      <c r="P190" s="135"/>
      <c r="Q190" s="20"/>
      <c r="R190" s="20"/>
      <c r="S190" s="14"/>
      <c r="T190" s="14"/>
      <c r="U190" s="14"/>
      <c r="W190" s="14">
        <f>[1]RESID!$I288</f>
        <v>60968</v>
      </c>
      <c r="X190" s="73">
        <f t="shared" si="19"/>
        <v>1436120</v>
      </c>
      <c r="Y190" s="15">
        <f>'[2]FPC wSEB'!X385</f>
        <v>1497088</v>
      </c>
      <c r="Z190" s="15">
        <f>'[2]FPC wSEB'!Y385</f>
        <v>168465</v>
      </c>
      <c r="AA190" s="15">
        <f>'[2]FPC wSEB'!Z385</f>
        <v>2756</v>
      </c>
      <c r="AB190" s="42">
        <f>'[2]FPC wSEB'!AA385</f>
        <v>1747</v>
      </c>
      <c r="AC190" s="22">
        <f>'[2]FPC wSEB'!AB385</f>
        <v>21961</v>
      </c>
      <c r="AD190" s="15">
        <f>[1]RESID!$H288</f>
        <v>22305</v>
      </c>
      <c r="AE190" s="266">
        <f>ROUND([5]RMWh!$L168,0)-AD190</f>
        <v>2137791</v>
      </c>
      <c r="AF190" s="163">
        <f>[5]CMWh!$L168</f>
        <v>1170563</v>
      </c>
      <c r="AG190" s="163">
        <f>[5]IMWh!$E168</f>
        <v>365319</v>
      </c>
      <c r="AH190" s="15">
        <f>'[2]FPC wSEB'!G385</f>
        <v>96659</v>
      </c>
      <c r="AI190" s="15">
        <f>'[2]FPC wSEB'!H385</f>
        <v>265317</v>
      </c>
      <c r="AJ190" s="163">
        <f>[5]SHLMWh!$E168</f>
        <v>2221</v>
      </c>
      <c r="AK190" s="163">
        <f>[5]SPAMWh!$L168</f>
        <v>292462</v>
      </c>
      <c r="AL190" s="67">
        <f t="shared" si="20"/>
        <v>1488.5880010027017</v>
      </c>
      <c r="AM190" s="137">
        <f t="shared" si="13"/>
        <v>1442.8650820793434</v>
      </c>
      <c r="AN190" s="15">
        <f t="shared" si="18"/>
        <v>1271.3222667429879</v>
      </c>
      <c r="AP190" s="232"/>
      <c r="AQ190" s="137"/>
      <c r="AR190" s="137"/>
      <c r="AS190" s="137"/>
      <c r="AT190" s="137"/>
      <c r="AW190" s="14">
        <f t="shared" si="11"/>
        <v>1271.3222667429879</v>
      </c>
      <c r="AX190" s="14">
        <f t="shared" si="12"/>
        <v>2221</v>
      </c>
      <c r="AY190" s="14">
        <f t="shared" si="15"/>
        <v>26805</v>
      </c>
      <c r="BA190" s="158">
        <f t="shared" si="17"/>
        <v>1.0011382576732701</v>
      </c>
      <c r="BD190" s="14"/>
      <c r="BE190" s="25"/>
      <c r="BM190" s="207"/>
      <c r="BN190" s="207"/>
      <c r="BO190" s="207"/>
      <c r="BQ190" s="207"/>
      <c r="BR190" s="207"/>
      <c r="BS190" s="207"/>
      <c r="BU190" s="208"/>
      <c r="BV190" s="208"/>
      <c r="BW190" s="208"/>
      <c r="BY190" s="208"/>
      <c r="BZ190" s="208"/>
      <c r="CA190" s="208"/>
    </row>
    <row r="191" spans="1:79">
      <c r="A191" s="2">
        <v>2006</v>
      </c>
      <c r="B191" s="2">
        <v>9</v>
      </c>
      <c r="C191" s="14">
        <f>[7]Data!$D46</f>
        <v>1522.4263335281601</v>
      </c>
      <c r="D191" s="14">
        <f>[8]Data!$D22</f>
        <v>1141383.79021499</v>
      </c>
      <c r="E191" s="14">
        <f>[9]Err!$D34</f>
        <v>252150.05234083399</v>
      </c>
      <c r="F191" s="14">
        <f>[10]Err!$D34</f>
        <v>2215.77232851812</v>
      </c>
      <c r="G191" s="140">
        <f>[11]Data!$D34</f>
        <v>294804.75258060498</v>
      </c>
      <c r="H191" s="25"/>
      <c r="I191" s="14"/>
      <c r="J191" s="14"/>
      <c r="K191" s="15"/>
      <c r="L191" s="15"/>
      <c r="M191" s="14"/>
      <c r="N191" s="25"/>
      <c r="O191" s="120"/>
      <c r="P191" s="75"/>
      <c r="Q191" s="20"/>
      <c r="R191" s="20"/>
      <c r="S191" s="14"/>
      <c r="T191" s="14"/>
      <c r="U191" s="14"/>
      <c r="W191" s="14">
        <f>[1]RESID!$I289</f>
        <v>58153</v>
      </c>
      <c r="X191" s="73">
        <f t="shared" si="19"/>
        <v>1381538</v>
      </c>
      <c r="Y191" s="15">
        <f>'[2]FPC wSEB'!X386</f>
        <v>1439691</v>
      </c>
      <c r="Z191" s="15">
        <f>'[2]FPC wSEB'!Y386</f>
        <v>163201</v>
      </c>
      <c r="AA191" s="15">
        <f>'[2]FPC wSEB'!Z386</f>
        <v>2639</v>
      </c>
      <c r="AB191" s="42">
        <f>'[2]FPC wSEB'!AA386</f>
        <v>1739</v>
      </c>
      <c r="AC191" s="22">
        <f>'[2]FPC wSEB'!AB386</f>
        <v>21668</v>
      </c>
      <c r="AD191" s="15">
        <f>[1]RESID!$H289</f>
        <v>19653</v>
      </c>
      <c r="AE191" s="266">
        <f>ROUND([5]RMWh!$L169,0)-AD191</f>
        <v>2094652</v>
      </c>
      <c r="AF191" s="163">
        <f>[5]CMWh!$L169</f>
        <v>1163740</v>
      </c>
      <c r="AG191" s="163">
        <f>[5]IMWh!$E169</f>
        <v>362348</v>
      </c>
      <c r="AH191" s="15">
        <f>'[2]FPC wSEB'!G386</f>
        <v>111544</v>
      </c>
      <c r="AI191" s="15">
        <f>'[2]FPC wSEB'!H386</f>
        <v>260859</v>
      </c>
      <c r="AJ191" s="163">
        <f>[5]SHLMWh!$E169</f>
        <v>2128</v>
      </c>
      <c r="AK191" s="163">
        <f>[5]SPAMWh!$L169</f>
        <v>318795</v>
      </c>
      <c r="AL191" s="67">
        <f t="shared" si="20"/>
        <v>1516.1740031761703</v>
      </c>
      <c r="AM191" s="137">
        <f t="shared" si="13"/>
        <v>1468.5824944380427</v>
      </c>
      <c r="AN191" s="15">
        <f t="shared" si="18"/>
        <v>1223.6917768832664</v>
      </c>
      <c r="AP191" s="232"/>
      <c r="AQ191" s="137"/>
      <c r="AR191" s="137"/>
      <c r="AS191" s="137"/>
      <c r="AT191" s="137"/>
      <c r="AW191" s="14">
        <f t="shared" si="11"/>
        <v>1223.6917768832664</v>
      </c>
      <c r="AX191" s="14">
        <f t="shared" si="12"/>
        <v>2128</v>
      </c>
      <c r="AY191" s="14">
        <f t="shared" si="15"/>
        <v>26663</v>
      </c>
      <c r="BA191" s="158">
        <f t="shared" ref="BA191:BA222" si="21">AW191/AW179</f>
        <v>0.95846871334733386</v>
      </c>
      <c r="BD191" s="14"/>
      <c r="BE191" s="25"/>
      <c r="BM191" s="207"/>
      <c r="BN191" s="207"/>
      <c r="BO191" s="207"/>
      <c r="BQ191" s="207"/>
      <c r="BR191" s="207"/>
      <c r="BS191" s="207"/>
      <c r="BU191" s="208"/>
      <c r="BV191" s="208"/>
      <c r="BW191" s="208"/>
      <c r="BY191" s="208"/>
      <c r="BZ191" s="208"/>
      <c r="CA191" s="208"/>
    </row>
    <row r="192" spans="1:79">
      <c r="A192" s="2">
        <v>2006</v>
      </c>
      <c r="B192" s="2">
        <v>10</v>
      </c>
      <c r="C192" s="14">
        <f>[7]Data!$D47</f>
        <v>1341.63259352506</v>
      </c>
      <c r="D192" s="14">
        <f>[8]Data!$D23</f>
        <v>1081067.50439939</v>
      </c>
      <c r="E192" s="14">
        <f>[9]Err!$D35</f>
        <v>245174.002468299</v>
      </c>
      <c r="F192" s="14">
        <f>[10]Err!$D35</f>
        <v>2243.4389951847902</v>
      </c>
      <c r="G192" s="140">
        <f>[11]Data!$D35</f>
        <v>275363.966596279</v>
      </c>
      <c r="H192" s="25"/>
      <c r="I192" s="14"/>
      <c r="J192" s="14"/>
      <c r="K192" s="15"/>
      <c r="L192" s="15"/>
      <c r="M192" s="14"/>
      <c r="N192" s="25"/>
      <c r="O192" s="120"/>
      <c r="P192" s="75"/>
      <c r="Q192" s="20"/>
      <c r="R192" s="20"/>
      <c r="S192" s="14"/>
      <c r="T192" s="14"/>
      <c r="U192" s="14"/>
      <c r="V192" s="126"/>
      <c r="W192" s="14">
        <f>[1]RESID!$I290</f>
        <v>53924</v>
      </c>
      <c r="X192" s="73">
        <f t="shared" si="19"/>
        <v>1317911</v>
      </c>
      <c r="Y192" s="15">
        <f>'[2]FPC wSEB'!X387</f>
        <v>1371835</v>
      </c>
      <c r="Z192" s="15">
        <f>'[2]FPC wSEB'!Y387</f>
        <v>158837</v>
      </c>
      <c r="AA192" s="15">
        <f>'[2]FPC wSEB'!Z387</f>
        <v>2659</v>
      </c>
      <c r="AB192" s="42">
        <f>'[2]FPC wSEB'!AA387</f>
        <v>1737</v>
      </c>
      <c r="AC192" s="22">
        <f>'[2]FPC wSEB'!AB387</f>
        <v>21287</v>
      </c>
      <c r="AD192" s="15">
        <f>[1]RESID!$H290</f>
        <v>16999</v>
      </c>
      <c r="AE192" s="266">
        <f>ROUND([5]RMWh!$L170,0)-AD192</f>
        <v>1855195</v>
      </c>
      <c r="AF192" s="163">
        <f>[5]CMWh!$L170</f>
        <v>1067354</v>
      </c>
      <c r="AG192" s="163">
        <f>[5]IMWh!$E170</f>
        <v>349030</v>
      </c>
      <c r="AH192" s="15">
        <f>'[2]FPC wSEB'!G387</f>
        <v>88402</v>
      </c>
      <c r="AI192" s="15">
        <f>'[2]FPC wSEB'!H387</f>
        <v>237433</v>
      </c>
      <c r="AJ192" s="163">
        <f>[5]SHLMWh!$E170</f>
        <v>2347</v>
      </c>
      <c r="AK192" s="163">
        <f>[5]SPAMWh!$L170</f>
        <v>300087</v>
      </c>
      <c r="AL192" s="67">
        <f t="shared" si="20"/>
        <v>1407.6785154687987</v>
      </c>
      <c r="AM192" s="137">
        <f t="shared" si="13"/>
        <v>1364.7370128331759</v>
      </c>
      <c r="AN192" s="15">
        <f t="shared" si="18"/>
        <v>1351.1801957397813</v>
      </c>
      <c r="AP192" s="232"/>
      <c r="AQ192" s="137"/>
      <c r="AR192" s="137"/>
      <c r="AS192" s="137"/>
      <c r="AT192" s="137"/>
      <c r="AW192" s="14">
        <f t="shared" si="11"/>
        <v>1351.1801957397813</v>
      </c>
      <c r="AX192" s="14">
        <f t="shared" si="12"/>
        <v>2347</v>
      </c>
      <c r="AY192" s="14">
        <f t="shared" si="15"/>
        <v>26751</v>
      </c>
      <c r="BA192" s="158">
        <f t="shared" si="21"/>
        <v>1.0598899100712229</v>
      </c>
      <c r="BD192" s="14"/>
      <c r="BE192" s="25"/>
      <c r="BM192" s="207"/>
      <c r="BN192" s="207"/>
      <c r="BO192" s="207"/>
      <c r="BQ192" s="207"/>
      <c r="BR192" s="207"/>
      <c r="BS192" s="207"/>
      <c r="BU192" s="208"/>
      <c r="BV192" s="208"/>
      <c r="BW192" s="208"/>
      <c r="BY192" s="208"/>
      <c r="BZ192" s="208"/>
      <c r="CA192" s="208"/>
    </row>
    <row r="193" spans="1:79">
      <c r="A193" s="2">
        <v>2006</v>
      </c>
      <c r="B193" s="2">
        <v>11</v>
      </c>
      <c r="C193" s="14">
        <f>[7]Data!$D48</f>
        <v>1051.1838733370701</v>
      </c>
      <c r="D193" s="14">
        <f>[8]Data!$D24</f>
        <v>1000232.04948663</v>
      </c>
      <c r="E193" s="14">
        <f>[9]Err!$D36</f>
        <v>242859.818804576</v>
      </c>
      <c r="F193" s="14">
        <f>[10]Err!$D36</f>
        <v>2211.4389951847902</v>
      </c>
      <c r="G193" s="140">
        <f>[11]Data!$D36</f>
        <v>265063.65803648002</v>
      </c>
      <c r="H193" s="25"/>
      <c r="I193" s="14"/>
      <c r="J193" s="14"/>
      <c r="K193" s="15"/>
      <c r="L193" s="15"/>
      <c r="M193" s="14"/>
      <c r="N193" s="25"/>
      <c r="O193" s="120"/>
      <c r="P193" s="75"/>
      <c r="Q193" s="20"/>
      <c r="R193" s="20"/>
      <c r="S193" s="14"/>
      <c r="T193" s="14"/>
      <c r="U193" s="14"/>
      <c r="V193" s="126"/>
      <c r="W193" s="14">
        <f>[1]RESID!$I291</f>
        <v>61173</v>
      </c>
      <c r="X193" s="73">
        <f t="shared" si="19"/>
        <v>1440273</v>
      </c>
      <c r="Y193" s="15">
        <f>'[2]FPC wSEB'!X388</f>
        <v>1501446</v>
      </c>
      <c r="Z193" s="15">
        <f>'[2]FPC wSEB'!Y388</f>
        <v>166634</v>
      </c>
      <c r="AA193" s="15">
        <f>'[2]FPC wSEB'!Z388</f>
        <v>2702</v>
      </c>
      <c r="AB193" s="42">
        <f>'[2]FPC wSEB'!AA388</f>
        <v>1732</v>
      </c>
      <c r="AC193" s="22">
        <f>'[2]FPC wSEB'!AB388</f>
        <v>22247</v>
      </c>
      <c r="AD193" s="15">
        <f>[1]RESID!$H291</f>
        <v>20920</v>
      </c>
      <c r="AE193" s="266">
        <f>ROUND([5]RMWh!$L171,0)-AD193</f>
        <v>1457390</v>
      </c>
      <c r="AF193" s="163">
        <f>[5]CMWh!$L171</f>
        <v>986374</v>
      </c>
      <c r="AG193" s="163">
        <f>[5]IMWh!$E171</f>
        <v>305569</v>
      </c>
      <c r="AH193" s="15">
        <f>'[2]FPC wSEB'!G388</f>
        <v>92623</v>
      </c>
      <c r="AI193" s="15">
        <f>'[2]FPC wSEB'!H388</f>
        <v>239509</v>
      </c>
      <c r="AJ193" s="163">
        <f>[5]SHLMWh!$E171</f>
        <v>2206</v>
      </c>
      <c r="AK193" s="163">
        <f>[5]SPAMWh!$L171</f>
        <v>284420</v>
      </c>
      <c r="AL193" s="67">
        <f t="shared" si="20"/>
        <v>1011.8845524424885</v>
      </c>
      <c r="AM193" s="137">
        <f t="shared" si="13"/>
        <v>984.59085441634261</v>
      </c>
      <c r="AN193" s="15">
        <f t="shared" si="18"/>
        <v>1273.6720554272517</v>
      </c>
      <c r="AP193" s="232"/>
      <c r="AQ193" s="137"/>
      <c r="AR193" s="137"/>
      <c r="AS193" s="137"/>
      <c r="AT193" s="137"/>
      <c r="AW193" s="14">
        <f t="shared" si="11"/>
        <v>1273.6720554272517</v>
      </c>
      <c r="AX193" s="14">
        <f t="shared" si="12"/>
        <v>2206</v>
      </c>
      <c r="AY193" s="14">
        <f t="shared" si="15"/>
        <v>26693</v>
      </c>
      <c r="BA193" s="158">
        <f t="shared" si="21"/>
        <v>0.99744724128644757</v>
      </c>
      <c r="BD193" s="14"/>
      <c r="BE193" s="25"/>
      <c r="BM193" s="207"/>
      <c r="BN193" s="207"/>
      <c r="BO193" s="207"/>
      <c r="BQ193" s="207"/>
      <c r="BR193" s="207"/>
      <c r="BS193" s="207"/>
      <c r="BU193" s="208"/>
      <c r="BV193" s="208"/>
      <c r="BW193" s="208"/>
      <c r="BY193" s="208"/>
      <c r="BZ193" s="208"/>
      <c r="CA193" s="208"/>
    </row>
    <row r="194" spans="1:79">
      <c r="A194" s="2">
        <v>2006</v>
      </c>
      <c r="B194" s="2">
        <v>12</v>
      </c>
      <c r="C194" s="14">
        <f>[7]Data!$D49</f>
        <v>975.96567553081502</v>
      </c>
      <c r="D194" s="14">
        <f>[8]Data!$D25</f>
        <v>944924.02871541202</v>
      </c>
      <c r="E194" s="14">
        <f>[9]Err!$D37</f>
        <v>229668.37640039899</v>
      </c>
      <c r="F194" s="14">
        <f>[10]Err!$D37</f>
        <v>2236.7709662032098</v>
      </c>
      <c r="G194" s="140">
        <f>[11]Data!$D37</f>
        <v>262172.60588391701</v>
      </c>
      <c r="H194" s="25"/>
      <c r="I194" s="14"/>
      <c r="J194" s="14"/>
      <c r="K194" s="15"/>
      <c r="L194" s="15"/>
      <c r="M194" s="14"/>
      <c r="N194" s="25"/>
      <c r="O194" s="120"/>
      <c r="P194" s="75"/>
      <c r="Q194" s="20"/>
      <c r="R194" s="20"/>
      <c r="S194" s="14"/>
      <c r="T194" s="14"/>
      <c r="U194" s="14"/>
      <c r="V194" s="126"/>
      <c r="W194" s="14">
        <f>[1]RESID!$I292</f>
        <v>58980</v>
      </c>
      <c r="X194" s="73">
        <f t="shared" si="19"/>
        <v>1428606</v>
      </c>
      <c r="Y194" s="15">
        <f>'[2]FPC wSEB'!X389</f>
        <v>1487586</v>
      </c>
      <c r="Z194" s="15">
        <f>'[2]FPC wSEB'!Y389</f>
        <v>164944</v>
      </c>
      <c r="AA194" s="15">
        <f>'[2]FPC wSEB'!Z389</f>
        <v>2708</v>
      </c>
      <c r="AB194" s="42">
        <f>'[2]FPC wSEB'!AA389</f>
        <v>1721</v>
      </c>
      <c r="AC194" s="22">
        <f>'[2]FPC wSEB'!AB389</f>
        <v>22097</v>
      </c>
      <c r="AD194" s="15">
        <f>[1]RESID!$H292</f>
        <v>26087</v>
      </c>
      <c r="AE194" s="266">
        <f>ROUND([5]RMWh!$L172,0)-AD194</f>
        <v>1373150</v>
      </c>
      <c r="AF194" s="163">
        <f>[5]CMWh!$L172</f>
        <v>926177</v>
      </c>
      <c r="AG194" s="163">
        <f>[5]IMWh!$E172</f>
        <v>321253</v>
      </c>
      <c r="AH194" s="15">
        <f>'[2]FPC wSEB'!G389</f>
        <v>84628</v>
      </c>
      <c r="AI194" s="15">
        <f>'[2]FPC wSEB'!H389</f>
        <v>244865</v>
      </c>
      <c r="AJ194" s="163">
        <f>[5]SHLMWh!$E172</f>
        <v>2215</v>
      </c>
      <c r="AK194" s="163">
        <f>[5]SPAMWh!$L172</f>
        <v>263825</v>
      </c>
      <c r="AL194" s="67">
        <f t="shared" si="20"/>
        <v>961.18173940190638</v>
      </c>
      <c r="AM194" s="137">
        <f t="shared" si="13"/>
        <v>940.60914797531041</v>
      </c>
      <c r="AN194" s="15">
        <f t="shared" si="18"/>
        <v>1287.0424171993027</v>
      </c>
      <c r="AP194" s="232"/>
      <c r="AQ194" s="137"/>
      <c r="AR194" s="137"/>
      <c r="AS194" s="137"/>
      <c r="AT194" s="137"/>
      <c r="AW194" s="14">
        <f t="shared" si="11"/>
        <v>1287.0424171993027</v>
      </c>
      <c r="AX194" s="14">
        <f t="shared" si="12"/>
        <v>2215</v>
      </c>
      <c r="AY194" s="14">
        <f t="shared" si="15"/>
        <v>26650</v>
      </c>
      <c r="BA194" s="158">
        <f t="shared" si="21"/>
        <v>1.0026163028580928</v>
      </c>
      <c r="BD194" s="14"/>
      <c r="BE194" s="25"/>
      <c r="BM194" s="207"/>
      <c r="BN194" s="207"/>
      <c r="BO194" s="207"/>
      <c r="BQ194" s="207"/>
      <c r="BR194" s="207"/>
      <c r="BS194" s="207"/>
      <c r="BU194" s="208"/>
      <c r="BV194" s="208"/>
      <c r="BW194" s="208"/>
      <c r="BY194" s="208"/>
      <c r="BZ194" s="208"/>
      <c r="CA194" s="208"/>
    </row>
    <row r="195" spans="1:79">
      <c r="A195" s="262">
        <v>2007</v>
      </c>
      <c r="B195" s="262">
        <v>1</v>
      </c>
      <c r="C195" s="14">
        <f>[7]Data!$D50</f>
        <v>1133.5587682407499</v>
      </c>
      <c r="D195" s="14">
        <f>[8]Data!$D26</f>
        <v>880521.42632838397</v>
      </c>
      <c r="E195" s="14">
        <f>[9]Err!$D38</f>
        <v>214798.681828884</v>
      </c>
      <c r="F195" s="14">
        <f>[10]Err!$D38</f>
        <v>2234.76028557576</v>
      </c>
      <c r="G195" s="140">
        <f>[11]Data!$D38</f>
        <v>250306.778859126</v>
      </c>
      <c r="H195" s="25"/>
      <c r="I195" s="14"/>
      <c r="J195" s="14"/>
      <c r="K195" s="15"/>
      <c r="L195" s="15"/>
      <c r="M195" s="14"/>
      <c r="N195" s="25"/>
      <c r="O195" s="120"/>
      <c r="P195" s="20"/>
      <c r="Q195" s="20"/>
      <c r="R195" s="20"/>
      <c r="S195" s="14"/>
      <c r="T195" s="14"/>
      <c r="U195" s="14"/>
      <c r="V195" s="126"/>
      <c r="W195" s="14">
        <f>[1]RESID!$I293</f>
        <v>54801</v>
      </c>
      <c r="X195" s="73">
        <f t="shared" ref="X195:X209" si="22">Y195-W195</f>
        <v>1324156</v>
      </c>
      <c r="Y195" s="15">
        <f>'[2]FPC wSEB'!X390</f>
        <v>1378957</v>
      </c>
      <c r="Z195" s="15">
        <f>'[2]FPC wSEB'!Y390</f>
        <v>160228</v>
      </c>
      <c r="AA195" s="15">
        <f>'[2]FPC wSEB'!Z390</f>
        <v>2736</v>
      </c>
      <c r="AB195" s="42">
        <f>'[2]FPC wSEB'!AA390</f>
        <v>1714</v>
      </c>
      <c r="AC195" s="22">
        <f>'[2]FPC wSEB'!AB390</f>
        <v>21616</v>
      </c>
      <c r="AD195" s="15">
        <f>[1]RESID!$H293</f>
        <v>26407</v>
      </c>
      <c r="AE195" s="266">
        <f>ROUND([5]RMWh!$L173,0)-AD195</f>
        <v>1718804</v>
      </c>
      <c r="AF195" s="163">
        <f>[5]CMWh!$L173</f>
        <v>908036</v>
      </c>
      <c r="AG195" s="163">
        <f>[5]IMWh!$E173</f>
        <v>312453</v>
      </c>
      <c r="AH195" s="15">
        <f>'[2]FPC wSEB'!G390</f>
        <v>76298</v>
      </c>
      <c r="AI195" s="15">
        <f>'[2]FPC wSEB'!H390</f>
        <v>207587</v>
      </c>
      <c r="AJ195" s="163">
        <f>[5]SHLMWh!$E173</f>
        <v>2200</v>
      </c>
      <c r="AK195" s="163">
        <f>[5]SPAMWh!$L173</f>
        <v>247653</v>
      </c>
      <c r="AL195" s="67">
        <f t="shared" ref="AL195:AL204" si="23">AE195/X195*1000</f>
        <v>1298.0373913647636</v>
      </c>
      <c r="AM195" s="137">
        <f t="shared" si="13"/>
        <v>1265.6021906411875</v>
      </c>
      <c r="AN195" s="15">
        <f t="shared" si="18"/>
        <v>1283.5472578763126</v>
      </c>
      <c r="AP195" s="232"/>
      <c r="AQ195" s="137"/>
      <c r="AR195" s="137"/>
      <c r="AS195" s="137"/>
      <c r="AT195" s="137"/>
      <c r="AW195" s="14">
        <f t="shared" ref="AW195:AW209" si="24">AJ195/AB195*1000</f>
        <v>1283.5472578763126</v>
      </c>
      <c r="AX195" s="14">
        <f t="shared" ref="AX195:AX229" si="25">AJ195</f>
        <v>2200</v>
      </c>
      <c r="AY195" s="14">
        <f t="shared" si="15"/>
        <v>26560</v>
      </c>
      <c r="BA195" s="158">
        <f t="shared" si="21"/>
        <v>0.98984474122688559</v>
      </c>
      <c r="BD195" s="14"/>
      <c r="BE195" s="25"/>
      <c r="BM195" s="207"/>
      <c r="BN195" s="207"/>
      <c r="BO195" s="207"/>
      <c r="BQ195" s="207"/>
      <c r="BR195" s="207"/>
      <c r="BS195" s="207"/>
      <c r="BU195" s="208"/>
      <c r="BV195" s="208"/>
      <c r="BW195" s="208"/>
      <c r="BY195" s="208"/>
      <c r="BZ195" s="208"/>
      <c r="CA195" s="208"/>
    </row>
    <row r="196" spans="1:79">
      <c r="A196" s="2">
        <v>2007</v>
      </c>
      <c r="B196" s="2">
        <v>2</v>
      </c>
      <c r="C196" s="14">
        <f>[7]Data!$D51</f>
        <v>1036.62442690736</v>
      </c>
      <c r="D196" s="14">
        <f>[8]Data!$D27</f>
        <v>850113.06960847101</v>
      </c>
      <c r="E196" s="14">
        <f>[9]Err!$D39</f>
        <v>231189.127597357</v>
      </c>
      <c r="F196" s="14">
        <f>[10]Err!$D39</f>
        <v>2191.3158411313102</v>
      </c>
      <c r="G196" s="140">
        <f>[11]Data!$D39</f>
        <v>245892.92042384401</v>
      </c>
      <c r="H196" s="25"/>
      <c r="I196" s="14"/>
      <c r="J196" s="14"/>
      <c r="K196" s="15"/>
      <c r="L196" s="15"/>
      <c r="M196" s="14"/>
      <c r="N196" s="25"/>
      <c r="O196" s="120"/>
      <c r="P196" s="20"/>
      <c r="Q196" s="20"/>
      <c r="R196" s="20"/>
      <c r="S196" s="14"/>
      <c r="T196" s="14"/>
      <c r="U196" s="14"/>
      <c r="V196" s="126"/>
      <c r="W196" s="14">
        <f>[1]RESID!$I294</f>
        <v>56743</v>
      </c>
      <c r="X196" s="73">
        <f t="shared" si="22"/>
        <v>1397164</v>
      </c>
      <c r="Y196" s="15">
        <f>'[2]FPC wSEB'!X391</f>
        <v>1453907</v>
      </c>
      <c r="Z196" s="15">
        <f>'[2]FPC wSEB'!Y391</f>
        <v>162545</v>
      </c>
      <c r="AA196" s="15">
        <f>'[2]FPC wSEB'!Z391</f>
        <v>2674</v>
      </c>
      <c r="AB196" s="42">
        <f>'[2]FPC wSEB'!AA391</f>
        <v>1713</v>
      </c>
      <c r="AC196" s="22">
        <f>'[2]FPC wSEB'!AB391</f>
        <v>22023</v>
      </c>
      <c r="AD196" s="15">
        <f>[1]RESID!$H294</f>
        <v>37374</v>
      </c>
      <c r="AE196" s="266">
        <f>ROUND([5]RMWh!$L174,0)-AD196</f>
        <v>1352272</v>
      </c>
      <c r="AF196" s="163">
        <f>[5]CMWh!$L174</f>
        <v>843241</v>
      </c>
      <c r="AG196" s="163">
        <f>[5]IMWh!$E174</f>
        <v>307687</v>
      </c>
      <c r="AH196" s="15">
        <f>'[2]FPC wSEB'!G391</f>
        <v>100074</v>
      </c>
      <c r="AI196" s="15">
        <f>'[2]FPC wSEB'!H391</f>
        <v>218056</v>
      </c>
      <c r="AJ196" s="163">
        <f>[5]SHLMWh!$E174</f>
        <v>2189</v>
      </c>
      <c r="AK196" s="163">
        <f>[5]SPAMWh!$L174</f>
        <v>246084</v>
      </c>
      <c r="AL196" s="67">
        <f t="shared" si="23"/>
        <v>967.86919788943896</v>
      </c>
      <c r="AM196" s="137">
        <f t="shared" ref="AM196:AM258" si="26">(AE196+AD196)/Y196*1000</f>
        <v>955.80116197253324</v>
      </c>
      <c r="AN196" s="15">
        <f t="shared" si="18"/>
        <v>1277.8750729713952</v>
      </c>
      <c r="AP196" s="232"/>
      <c r="AQ196" s="137"/>
      <c r="AR196" s="137"/>
      <c r="AS196" s="137"/>
      <c r="AT196" s="137"/>
      <c r="AW196" s="14">
        <f t="shared" si="24"/>
        <v>1277.8750729713952</v>
      </c>
      <c r="AX196" s="14">
        <f t="shared" si="25"/>
        <v>2189</v>
      </c>
      <c r="AY196" s="14">
        <f t="shared" si="15"/>
        <v>26630</v>
      </c>
      <c r="BA196" s="158">
        <f t="shared" si="21"/>
        <v>1.0589658462188627</v>
      </c>
      <c r="BD196" s="14"/>
      <c r="BE196" s="25"/>
      <c r="BM196" s="207"/>
      <c r="BN196" s="207"/>
      <c r="BO196" s="207"/>
      <c r="BQ196" s="207"/>
      <c r="BR196" s="207"/>
      <c r="BS196" s="207"/>
      <c r="BU196" s="208"/>
      <c r="BV196" s="208"/>
      <c r="BW196" s="208"/>
      <c r="BY196" s="208"/>
      <c r="BZ196" s="208"/>
      <c r="CA196" s="208"/>
    </row>
    <row r="197" spans="1:79">
      <c r="A197" s="2">
        <v>2007</v>
      </c>
      <c r="B197" s="2">
        <v>3</v>
      </c>
      <c r="C197" s="14">
        <f>[7]Data!$D52</f>
        <v>944.54879880641397</v>
      </c>
      <c r="D197" s="14">
        <f>[8]Data!$D28</f>
        <v>860918.16922903305</v>
      </c>
      <c r="E197" s="14">
        <f>[9]Err!$D40</f>
        <v>221586.72539854501</v>
      </c>
      <c r="F197" s="14">
        <f>[10]Err!$D40</f>
        <v>2237.2167729625698</v>
      </c>
      <c r="G197" s="140">
        <f>[11]Data!$D40</f>
        <v>251471.618262203</v>
      </c>
      <c r="H197" s="25"/>
      <c r="I197" s="14"/>
      <c r="J197" s="14"/>
      <c r="K197" s="15"/>
      <c r="L197" s="15"/>
      <c r="M197" s="14"/>
      <c r="N197" s="25"/>
      <c r="O197" s="120"/>
      <c r="P197" s="20"/>
      <c r="Q197" s="20"/>
      <c r="R197" s="20"/>
      <c r="S197" s="14"/>
      <c r="T197" s="14"/>
      <c r="U197" s="14"/>
      <c r="V197" s="126"/>
      <c r="W197" s="14">
        <f>[1]RESID!$I295</f>
        <v>56598</v>
      </c>
      <c r="X197" s="73">
        <f t="shared" si="22"/>
        <v>1385035</v>
      </c>
      <c r="Y197" s="15">
        <f>'[2]FPC wSEB'!X392</f>
        <v>1441633</v>
      </c>
      <c r="Z197" s="15">
        <f>'[2]FPC wSEB'!Y392</f>
        <v>161855</v>
      </c>
      <c r="AA197" s="15">
        <f>'[2]FPC wSEB'!Z392</f>
        <v>2656</v>
      </c>
      <c r="AB197" s="42">
        <f>'[2]FPC wSEB'!AA392</f>
        <v>1709</v>
      </c>
      <c r="AC197" s="22">
        <f>'[2]FPC wSEB'!AB392</f>
        <v>21851</v>
      </c>
      <c r="AD197" s="15">
        <f>[1]RESID!$H295</f>
        <v>34510</v>
      </c>
      <c r="AE197" s="266">
        <f>ROUND([5]RMWh!$L175,0)-AD197</f>
        <v>1310445</v>
      </c>
      <c r="AF197" s="163">
        <f>[5]CMWh!$L175</f>
        <v>866021</v>
      </c>
      <c r="AG197" s="163">
        <f>[5]IMWh!$E175</f>
        <v>297306</v>
      </c>
      <c r="AH197" s="15">
        <f>'[2]FPC wSEB'!G392</f>
        <v>76692</v>
      </c>
      <c r="AI197" s="15">
        <f>'[2]FPC wSEB'!H392</f>
        <v>215896</v>
      </c>
      <c r="AJ197" s="163">
        <f>[5]SHLMWh!$E175</f>
        <v>2188</v>
      </c>
      <c r="AK197" s="163">
        <f>[5]SPAMWh!$L175</f>
        <v>247691</v>
      </c>
      <c r="AL197" s="67">
        <f t="shared" si="23"/>
        <v>946.14576526946973</v>
      </c>
      <c r="AM197" s="137">
        <f t="shared" si="26"/>
        <v>932.93854954763106</v>
      </c>
      <c r="AN197" s="15">
        <f t="shared" si="18"/>
        <v>1280.2808660035107</v>
      </c>
      <c r="AP197" s="232"/>
      <c r="AQ197" s="137"/>
      <c r="AR197" s="137"/>
      <c r="AS197" s="137"/>
      <c r="AT197" s="137"/>
      <c r="AW197" s="14">
        <f t="shared" si="24"/>
        <v>1280.2808660035107</v>
      </c>
      <c r="AX197" s="14">
        <f t="shared" si="25"/>
        <v>2188</v>
      </c>
      <c r="AY197" s="14">
        <f t="shared" si="15"/>
        <v>26574</v>
      </c>
      <c r="BA197" s="158">
        <f t="shared" si="21"/>
        <v>1.0030007853984724</v>
      </c>
      <c r="BD197" s="14"/>
      <c r="BE197" s="25"/>
      <c r="BM197" s="207"/>
      <c r="BN197" s="207"/>
      <c r="BO197" s="207"/>
      <c r="BQ197" s="207"/>
      <c r="BR197" s="207"/>
      <c r="BS197" s="207"/>
      <c r="BU197" s="208"/>
      <c r="BV197" s="208"/>
      <c r="BW197" s="208"/>
      <c r="BY197" s="208"/>
      <c r="BZ197" s="208"/>
      <c r="CA197" s="208"/>
    </row>
    <row r="198" spans="1:79">
      <c r="A198" s="2">
        <v>2007</v>
      </c>
      <c r="B198" s="2">
        <v>4</v>
      </c>
      <c r="C198" s="14">
        <f>[7]Data!$D53</f>
        <v>948.89088315935999</v>
      </c>
      <c r="D198" s="14">
        <f>[8]Data!$D29</f>
        <v>937200.27205914503</v>
      </c>
      <c r="E198" s="14">
        <f>[9]Err!$D41</f>
        <v>229509.66092995601</v>
      </c>
      <c r="F198" s="14">
        <f>[10]Err!$D41</f>
        <v>2213.6625797219199</v>
      </c>
      <c r="G198" s="140">
        <f>[11]Data!$D41</f>
        <v>258141.049059304</v>
      </c>
      <c r="H198" s="25"/>
      <c r="I198" s="14"/>
      <c r="J198" s="14"/>
      <c r="K198" s="15"/>
      <c r="L198" s="15"/>
      <c r="M198" s="14"/>
      <c r="N198" s="25"/>
      <c r="O198" s="120"/>
      <c r="P198" s="20"/>
      <c r="Q198" s="20"/>
      <c r="R198" s="20"/>
      <c r="S198" s="14"/>
      <c r="T198" s="14"/>
      <c r="U198" s="14"/>
      <c r="V198" s="126"/>
      <c r="W198" s="14">
        <f>[1]RESID!$I296</f>
        <v>56743</v>
      </c>
      <c r="X198" s="73">
        <f t="shared" si="22"/>
        <v>1389828</v>
      </c>
      <c r="Y198" s="15">
        <f>'[2]FPC wSEB'!X393</f>
        <v>1446571</v>
      </c>
      <c r="Z198" s="15">
        <f>'[2]FPC wSEB'!Y393</f>
        <v>161434</v>
      </c>
      <c r="AA198" s="15">
        <f>'[2]FPC wSEB'!Z393</f>
        <v>2614</v>
      </c>
      <c r="AB198" s="42">
        <f>'[2]FPC wSEB'!AA393</f>
        <v>1707</v>
      </c>
      <c r="AC198" s="22">
        <f>'[2]FPC wSEB'!AB393</f>
        <v>21823</v>
      </c>
      <c r="AD198" s="15">
        <f>[1]RESID!$H296</f>
        <v>27640</v>
      </c>
      <c r="AE198" s="266">
        <f>ROUND([5]RMWh!$L176,0)-AD198</f>
        <v>1326667</v>
      </c>
      <c r="AF198" s="163">
        <f>[5]CMWh!$L176</f>
        <v>932303</v>
      </c>
      <c r="AG198" s="163">
        <f>[5]IMWh!$E176</f>
        <v>311319</v>
      </c>
      <c r="AH198" s="15">
        <f>'[2]FPC wSEB'!G393</f>
        <v>96238</v>
      </c>
      <c r="AI198" s="15">
        <f>'[2]FPC wSEB'!H393</f>
        <v>218032</v>
      </c>
      <c r="AJ198" s="163">
        <f>[5]SHLMWh!$E176</f>
        <v>2196</v>
      </c>
      <c r="AK198" s="163">
        <f>[5]SPAMWh!$L176</f>
        <v>259397</v>
      </c>
      <c r="AL198" s="67">
        <f t="shared" si="23"/>
        <v>954.55480822087338</v>
      </c>
      <c r="AM198" s="137">
        <f t="shared" si="26"/>
        <v>936.21882368718855</v>
      </c>
      <c r="AN198" s="15">
        <f t="shared" si="18"/>
        <v>1286.4674868189807</v>
      </c>
      <c r="AP198" s="232"/>
      <c r="AQ198" s="137"/>
      <c r="AR198" s="137"/>
      <c r="AS198" s="137"/>
      <c r="AT198" s="137"/>
      <c r="AW198" s="14">
        <f t="shared" si="24"/>
        <v>1286.4674868189807</v>
      </c>
      <c r="AX198" s="14">
        <f t="shared" si="25"/>
        <v>2196</v>
      </c>
      <c r="AY198" s="14">
        <f t="shared" si="15"/>
        <v>26545</v>
      </c>
      <c r="BA198" s="158">
        <f t="shared" si="21"/>
        <v>1.0147192985920499</v>
      </c>
      <c r="BD198" s="14"/>
      <c r="BE198" s="25"/>
      <c r="BM198" s="207"/>
      <c r="BN198" s="207"/>
      <c r="BO198" s="207"/>
      <c r="BQ198" s="207"/>
      <c r="BR198" s="207"/>
      <c r="BS198" s="207"/>
      <c r="BU198" s="208"/>
      <c r="BV198" s="208"/>
      <c r="BW198" s="208"/>
      <c r="BY198" s="208"/>
      <c r="BZ198" s="208"/>
      <c r="CA198" s="208"/>
    </row>
    <row r="199" spans="1:79">
      <c r="A199" s="2">
        <v>2007</v>
      </c>
      <c r="B199" s="2">
        <v>5</v>
      </c>
      <c r="C199" s="14">
        <f>[7]Data!$D54</f>
        <v>1082.7284888896399</v>
      </c>
      <c r="D199" s="14">
        <f>[8]Data!$D30</f>
        <v>990237.89641744597</v>
      </c>
      <c r="E199" s="14">
        <f>[9]Err!$D42</f>
        <v>220113.81973075701</v>
      </c>
      <c r="F199" s="14">
        <f>[10]Err!$D42</f>
        <v>2193.4625797219201</v>
      </c>
      <c r="G199" s="140">
        <f>[11]Data!$D42</f>
        <v>283239.08148522099</v>
      </c>
      <c r="H199" s="25"/>
      <c r="I199" s="14"/>
      <c r="J199" s="14"/>
      <c r="K199" s="15"/>
      <c r="L199" s="15"/>
      <c r="M199" s="14"/>
      <c r="N199" s="25"/>
      <c r="O199" s="139"/>
      <c r="P199" s="20"/>
      <c r="Q199" s="20"/>
      <c r="R199" s="20"/>
      <c r="S199" s="14"/>
      <c r="T199" s="14"/>
      <c r="U199" s="14"/>
      <c r="V199" s="126"/>
      <c r="W199" s="14">
        <f>[1]RESID!$I297</f>
        <v>59436</v>
      </c>
      <c r="X199" s="73">
        <f t="shared" si="22"/>
        <v>1397700</v>
      </c>
      <c r="Y199" s="15">
        <f>'[2]FPC wSEB'!X394</f>
        <v>1457136</v>
      </c>
      <c r="Z199" s="15">
        <f>'[2]FPC wSEB'!Y394</f>
        <v>164620</v>
      </c>
      <c r="AA199" s="15">
        <f>'[2]FPC wSEB'!Z394</f>
        <v>2708</v>
      </c>
      <c r="AB199" s="42">
        <f>'[2]FPC wSEB'!AA394</f>
        <v>1711</v>
      </c>
      <c r="AC199" s="22">
        <f>'[2]FPC wSEB'!AB394</f>
        <v>22614</v>
      </c>
      <c r="AD199" s="15">
        <f>[1]RESID!$H297</f>
        <v>21745</v>
      </c>
      <c r="AE199" s="266">
        <f>ROUND([5]RMWh!$L177,0)-AD199</f>
        <v>1445460</v>
      </c>
      <c r="AF199" s="163">
        <f>[5]CMWh!$L177</f>
        <v>978529</v>
      </c>
      <c r="AG199" s="163">
        <f>[5]IMWh!$E177</f>
        <v>305720</v>
      </c>
      <c r="AH199" s="15">
        <f>'[2]FPC wSEB'!G394</f>
        <v>81764</v>
      </c>
      <c r="AI199" s="15">
        <f>'[2]FPC wSEB'!H394</f>
        <v>227037</v>
      </c>
      <c r="AJ199" s="163">
        <f>[5]SHLMWh!$E177</f>
        <v>2181</v>
      </c>
      <c r="AK199" s="163">
        <f>[5]SPAMWh!$L177</f>
        <v>272222</v>
      </c>
      <c r="AL199" s="67">
        <f t="shared" si="23"/>
        <v>1034.1704228375188</v>
      </c>
      <c r="AM199" s="137">
        <f>(AE199+AD199)/Y199*1000</f>
        <v>1006.910130557477</v>
      </c>
      <c r="AN199" s="15">
        <f t="shared" si="18"/>
        <v>1274.6931618936294</v>
      </c>
      <c r="AP199" s="232"/>
      <c r="AQ199" s="137"/>
      <c r="AR199" s="137"/>
      <c r="AS199" s="137"/>
      <c r="AT199" s="137"/>
      <c r="AW199" s="14">
        <f t="shared" si="24"/>
        <v>1274.6931618936294</v>
      </c>
      <c r="AX199" s="14">
        <f t="shared" si="25"/>
        <v>2181</v>
      </c>
      <c r="AY199" s="14">
        <f t="shared" si="15"/>
        <v>26507</v>
      </c>
      <c r="BA199" s="158">
        <f t="shared" si="21"/>
        <v>1.0138951918622154</v>
      </c>
      <c r="BD199" s="14"/>
      <c r="BE199" s="25"/>
      <c r="BM199" s="207"/>
      <c r="BN199" s="207"/>
      <c r="BO199" s="207"/>
      <c r="BQ199" s="207"/>
      <c r="BR199" s="207"/>
      <c r="BS199" s="207"/>
      <c r="BU199" s="208"/>
      <c r="BV199" s="208"/>
      <c r="BW199" s="208"/>
      <c r="BY199" s="208"/>
      <c r="BZ199" s="208"/>
      <c r="CA199" s="208"/>
    </row>
    <row r="200" spans="1:79">
      <c r="A200" s="2">
        <v>2007</v>
      </c>
      <c r="B200" s="2">
        <v>6</v>
      </c>
      <c r="C200" s="14">
        <f>[7]Data!$D55</f>
        <v>1288.7403984554701</v>
      </c>
      <c r="D200" s="14">
        <f>[8]Data!$D31</f>
        <v>1116855.4831958399</v>
      </c>
      <c r="E200" s="14">
        <f>[9]Err!$D43</f>
        <v>236002.70673608099</v>
      </c>
      <c r="F200" s="14">
        <f>[10]Err!$D43</f>
        <v>2213.9625797219201</v>
      </c>
      <c r="G200" s="140">
        <f>[11]Data!$D43</f>
        <v>301830.00964434998</v>
      </c>
      <c r="H200" s="25"/>
      <c r="I200" s="14"/>
      <c r="J200" s="14"/>
      <c r="K200" s="15"/>
      <c r="L200" s="15"/>
      <c r="M200" s="14"/>
      <c r="N200" s="25"/>
      <c r="O200" s="139"/>
      <c r="P200" s="20"/>
      <c r="Q200" s="20"/>
      <c r="R200" s="20"/>
      <c r="S200" s="14"/>
      <c r="T200" s="14"/>
      <c r="U200" s="14"/>
      <c r="W200" s="14">
        <f>[1]RESID!$I298</f>
        <v>58027</v>
      </c>
      <c r="X200" s="73">
        <f t="shared" si="22"/>
        <v>1381437</v>
      </c>
      <c r="Y200" s="15">
        <f>'[2]FPC wSEB'!X395</f>
        <v>1439464</v>
      </c>
      <c r="Z200" s="15">
        <f>'[2]FPC wSEB'!Y395</f>
        <v>164291</v>
      </c>
      <c r="AA200" s="15">
        <f>'[2]FPC wSEB'!Z395</f>
        <v>2668</v>
      </c>
      <c r="AB200" s="42">
        <f>'[2]FPC wSEB'!AA395</f>
        <v>1700</v>
      </c>
      <c r="AC200" s="22">
        <f>'[2]FPC wSEB'!AB395</f>
        <v>22242</v>
      </c>
      <c r="AD200" s="15">
        <f>[1]RESID!$H298</f>
        <v>17325</v>
      </c>
      <c r="AE200" s="266">
        <f>ROUND([5]RMWh!$L178,0)-AD200</f>
        <v>1826242</v>
      </c>
      <c r="AF200" s="163">
        <f>[5]CMWh!$L178</f>
        <v>1068414</v>
      </c>
      <c r="AG200" s="163">
        <f>[5]IMWh!$E178</f>
        <v>319600</v>
      </c>
      <c r="AH200" s="15">
        <f>'[2]FPC wSEB'!G395</f>
        <v>85117</v>
      </c>
      <c r="AI200" s="15">
        <f>'[2]FPC wSEB'!H395</f>
        <v>230270</v>
      </c>
      <c r="AJ200" s="163">
        <f>[5]SHLMWh!$E178</f>
        <v>2194</v>
      </c>
      <c r="AK200" s="163">
        <f>[5]SPAMWh!$L178</f>
        <v>285607</v>
      </c>
      <c r="AL200" s="67">
        <f t="shared" si="23"/>
        <v>1321.987177120636</v>
      </c>
      <c r="AM200" s="137">
        <f t="shared" si="26"/>
        <v>1280.7315778650943</v>
      </c>
      <c r="AN200" s="15">
        <f t="shared" si="18"/>
        <v>1290.5882352941176</v>
      </c>
      <c r="AP200" s="232"/>
      <c r="AQ200" s="137"/>
      <c r="AR200" s="137"/>
      <c r="AS200" s="137"/>
      <c r="AT200" s="137"/>
      <c r="AW200" s="14">
        <f t="shared" si="24"/>
        <v>1290.5882352941176</v>
      </c>
      <c r="AX200" s="14">
        <f t="shared" si="25"/>
        <v>2194</v>
      </c>
      <c r="AY200" s="14">
        <f t="shared" si="15"/>
        <v>26502</v>
      </c>
      <c r="BA200" s="158">
        <f t="shared" si="21"/>
        <v>1.0253104352245672</v>
      </c>
      <c r="BD200" s="14"/>
      <c r="BE200" s="25"/>
      <c r="BM200" s="207"/>
      <c r="BN200" s="207"/>
      <c r="BO200" s="207"/>
      <c r="BQ200" s="207"/>
      <c r="BR200" s="207"/>
      <c r="BS200" s="207"/>
      <c r="BU200" s="208"/>
      <c r="BV200" s="208"/>
      <c r="BW200" s="208"/>
      <c r="BY200" s="208"/>
      <c r="BZ200" s="208"/>
      <c r="CA200" s="208"/>
    </row>
    <row r="201" spans="1:79">
      <c r="A201" s="2">
        <v>2007</v>
      </c>
      <c r="B201" s="2">
        <v>7</v>
      </c>
      <c r="C201" s="14">
        <f>[7]Data!$D56</f>
        <v>1490.35061736544</v>
      </c>
      <c r="D201" s="14">
        <f>[8]Data!$D32</f>
        <v>1138147.9082623499</v>
      </c>
      <c r="E201" s="14">
        <f>[9]Err!$D44</f>
        <v>222660.536996034</v>
      </c>
      <c r="F201" s="14">
        <f>[10]Err!$D44</f>
        <v>2004</v>
      </c>
      <c r="G201" s="140">
        <f>[11]Data!$D44</f>
        <v>284440.798403622</v>
      </c>
      <c r="H201" s="25"/>
      <c r="I201" s="14"/>
      <c r="J201" s="14"/>
      <c r="K201" s="15"/>
      <c r="L201" s="15"/>
      <c r="M201" s="14"/>
      <c r="N201" s="25"/>
      <c r="O201" s="139"/>
      <c r="P201" s="20"/>
      <c r="Q201" s="20"/>
      <c r="R201" s="20"/>
      <c r="S201" s="14"/>
      <c r="T201" s="14"/>
      <c r="U201" s="14"/>
      <c r="W201" s="14">
        <f>[1]RESID!$I299</f>
        <v>55263</v>
      </c>
      <c r="X201" s="73">
        <f t="shared" si="22"/>
        <v>1312093</v>
      </c>
      <c r="Y201" s="15">
        <f>'[2]FPC wSEB'!X396</f>
        <v>1367356</v>
      </c>
      <c r="Z201" s="15">
        <f>'[2]FPC wSEB'!Y396</f>
        <v>156286</v>
      </c>
      <c r="AA201" s="15">
        <f>'[2]FPC wSEB'!Z396</f>
        <v>2588</v>
      </c>
      <c r="AB201" s="42">
        <f>'[2]FPC wSEB'!AA396</f>
        <v>1685</v>
      </c>
      <c r="AC201" s="22">
        <f>'[2]FPC wSEB'!AB396</f>
        <v>21586</v>
      </c>
      <c r="AD201" s="15">
        <f>[1]RESID!$H299</f>
        <v>20135</v>
      </c>
      <c r="AE201" s="266">
        <f>ROUND([5]RMWh!$L179,0)-AD201</f>
        <v>2067293</v>
      </c>
      <c r="AF201" s="163">
        <f>[5]CMWh!$L179</f>
        <v>1150242</v>
      </c>
      <c r="AG201" s="163">
        <f>[5]IMWh!$E179</f>
        <v>335736</v>
      </c>
      <c r="AH201" s="15">
        <f>'[2]FPC wSEB'!G396</f>
        <v>89970</v>
      </c>
      <c r="AI201" s="15">
        <f>'[2]FPC wSEB'!H396</f>
        <v>242663</v>
      </c>
      <c r="AJ201" s="163">
        <f>[5]SHLMWh!$E179</f>
        <v>2004</v>
      </c>
      <c r="AK201" s="163">
        <f>[5]SPAMWh!$L179</f>
        <v>288010</v>
      </c>
      <c r="AL201" s="67">
        <f t="shared" si="23"/>
        <v>1575.5689573833563</v>
      </c>
      <c r="AM201" s="137">
        <f t="shared" si="26"/>
        <v>1526.6163310798358</v>
      </c>
      <c r="AN201" s="15">
        <f t="shared" si="18"/>
        <v>1189.3175074183978</v>
      </c>
      <c r="AP201" s="232"/>
      <c r="AQ201" s="137"/>
      <c r="AR201" s="137"/>
      <c r="AS201" s="137"/>
      <c r="AT201" s="137"/>
      <c r="AW201" s="14">
        <f t="shared" si="24"/>
        <v>1189.3175074183978</v>
      </c>
      <c r="AX201" s="14">
        <f t="shared" si="25"/>
        <v>2004</v>
      </c>
      <c r="AY201" s="14">
        <f t="shared" si="15"/>
        <v>26269</v>
      </c>
      <c r="BA201" s="158">
        <f t="shared" si="21"/>
        <v>0.92880540253014798</v>
      </c>
      <c r="BD201" s="14"/>
      <c r="BE201" s="25"/>
      <c r="BM201" s="207"/>
      <c r="BN201" s="207"/>
      <c r="BO201" s="207"/>
      <c r="BQ201" s="207"/>
      <c r="BR201" s="207"/>
      <c r="BS201" s="207"/>
      <c r="BU201" s="208"/>
      <c r="BV201" s="208"/>
      <c r="BW201" s="208"/>
      <c r="BY201" s="208"/>
      <c r="BZ201" s="208"/>
      <c r="CA201" s="208"/>
    </row>
    <row r="202" spans="1:79">
      <c r="A202" s="2">
        <v>2007</v>
      </c>
      <c r="B202" s="2">
        <v>8</v>
      </c>
      <c r="C202" s="14">
        <f>[7]Data!$D57</f>
        <v>1576.7483075586399</v>
      </c>
      <c r="D202" s="14">
        <f>[8]Data!$D33</f>
        <v>1184681.00649726</v>
      </c>
      <c r="E202" s="14">
        <f>[9]Err!$D45</f>
        <v>246523.17117227599</v>
      </c>
      <c r="F202" s="14">
        <f>[10]Err!$D45</f>
        <v>2220.2194975923899</v>
      </c>
      <c r="G202" s="140">
        <f>[11]Data!$D45</f>
        <v>298754.15422611998</v>
      </c>
      <c r="H202" s="25"/>
      <c r="I202" s="14"/>
      <c r="J202" s="14"/>
      <c r="K202" s="15"/>
      <c r="L202" s="15"/>
      <c r="M202" s="14"/>
      <c r="N202" s="25"/>
      <c r="O202" s="139"/>
      <c r="P202" s="20"/>
      <c r="Q202" s="20"/>
      <c r="R202" s="20"/>
      <c r="S202" s="14"/>
      <c r="T202" s="14"/>
      <c r="U202" s="14"/>
      <c r="W202" s="14">
        <f>[1]RESID!$I300</f>
        <v>64001</v>
      </c>
      <c r="X202" s="73">
        <f t="shared" si="22"/>
        <v>1480280</v>
      </c>
      <c r="Y202" s="15">
        <f>'[2]FPC wSEB'!X397</f>
        <v>1544281</v>
      </c>
      <c r="Z202" s="15">
        <f>'[2]FPC wSEB'!Y397</f>
        <v>171056</v>
      </c>
      <c r="AA202" s="15">
        <f>'[2]FPC wSEB'!Z397</f>
        <v>2751</v>
      </c>
      <c r="AB202" s="42">
        <f>'[2]FPC wSEB'!AA397</f>
        <v>1688</v>
      </c>
      <c r="AC202" s="22">
        <f>'[2]FPC wSEB'!AB397</f>
        <v>23302</v>
      </c>
      <c r="AD202" s="15">
        <f>[1]RESID!$H300</f>
        <v>24246</v>
      </c>
      <c r="AE202" s="266">
        <f>ROUND([5]RMWh!$L180,0)-AD202</f>
        <v>2123958</v>
      </c>
      <c r="AF202" s="163">
        <f>[5]CMWh!$L180</f>
        <v>1188595</v>
      </c>
      <c r="AG202" s="163">
        <f>[5]IMWh!$E180</f>
        <v>336535</v>
      </c>
      <c r="AH202" s="15">
        <f>'[2]FPC wSEB'!G397</f>
        <v>86311</v>
      </c>
      <c r="AI202" s="15">
        <f>'[2]FPC wSEB'!H397</f>
        <v>259290</v>
      </c>
      <c r="AJ202" s="163">
        <f>[5]SHLMWh!$E180</f>
        <v>2330</v>
      </c>
      <c r="AK202" s="163">
        <f>[5]SPAMWh!$L180</f>
        <v>295338</v>
      </c>
      <c r="AL202" s="67">
        <f t="shared" si="23"/>
        <v>1434.8353014294592</v>
      </c>
      <c r="AM202" s="137">
        <f t="shared" si="26"/>
        <v>1391.0706665432003</v>
      </c>
      <c r="AN202" s="15">
        <f t="shared" si="18"/>
        <v>1380.3317535545023</v>
      </c>
      <c r="AP202" s="232"/>
      <c r="AQ202" s="137"/>
      <c r="AR202" s="137"/>
      <c r="AS202" s="137"/>
      <c r="AT202" s="137"/>
      <c r="AW202" s="14">
        <f t="shared" si="24"/>
        <v>1380.3317535545023</v>
      </c>
      <c r="AX202" s="14">
        <f t="shared" si="25"/>
        <v>2330</v>
      </c>
      <c r="AY202" s="14">
        <f t="shared" si="15"/>
        <v>26378</v>
      </c>
      <c r="BA202" s="158">
        <f t="shared" si="21"/>
        <v>1.085744967789156</v>
      </c>
      <c r="BD202" s="14"/>
      <c r="BE202" s="25"/>
      <c r="BM202" s="207"/>
      <c r="BN202" s="207"/>
      <c r="BO202" s="207"/>
      <c r="BQ202" s="207"/>
      <c r="BR202" s="207"/>
      <c r="BS202" s="207"/>
      <c r="BU202" s="208"/>
      <c r="BV202" s="208"/>
      <c r="BW202" s="208"/>
      <c r="BY202" s="208"/>
      <c r="BZ202" s="208"/>
      <c r="CA202" s="208"/>
    </row>
    <row r="203" spans="1:79">
      <c r="A203" s="2">
        <v>2007</v>
      </c>
      <c r="B203" s="2">
        <v>9</v>
      </c>
      <c r="C203" s="14">
        <f>[7]Data!$D58</f>
        <v>1515.83861707194</v>
      </c>
      <c r="D203" s="14">
        <f>[8]Data!$D34</f>
        <v>1155878.71621834</v>
      </c>
      <c r="E203" s="14">
        <f>[9]Err!$D46</f>
        <v>243567.79444990301</v>
      </c>
      <c r="F203" s="14">
        <f>[10]Err!$D46</f>
        <v>2189.6639420368401</v>
      </c>
      <c r="G203" s="140">
        <f>[11]Data!$D46</f>
        <v>307562.90969685698</v>
      </c>
      <c r="H203" s="25"/>
      <c r="I203" s="14"/>
      <c r="J203" s="14"/>
      <c r="K203" s="15"/>
      <c r="L203" s="15"/>
      <c r="M203" s="14"/>
      <c r="N203" s="25"/>
      <c r="O203" s="139"/>
      <c r="P203" s="20"/>
      <c r="Q203" s="20"/>
      <c r="R203" s="20"/>
      <c r="S203" s="14"/>
      <c r="T203" s="14"/>
      <c r="U203" s="14"/>
      <c r="W203" s="14">
        <f>[1]RESID!$I301</f>
        <v>55323</v>
      </c>
      <c r="X203" s="73">
        <f t="shared" si="22"/>
        <v>1322202</v>
      </c>
      <c r="Y203" s="15">
        <f>'[2]FPC wSEB'!X398</f>
        <v>1377525</v>
      </c>
      <c r="Z203" s="15">
        <f>'[2]FPC wSEB'!Y398</f>
        <v>158364</v>
      </c>
      <c r="AA203" s="15">
        <f>'[2]FPC wSEB'!Z398</f>
        <v>2626</v>
      </c>
      <c r="AB203" s="42">
        <f>'[2]FPC wSEB'!AA398</f>
        <v>1678</v>
      </c>
      <c r="AC203" s="22">
        <f>'[2]FPC wSEB'!AB398</f>
        <v>21912</v>
      </c>
      <c r="AD203" s="15">
        <f>[1]RESID!$H301</f>
        <v>21847</v>
      </c>
      <c r="AE203" s="266">
        <f>ROUND([5]RMWh!$L181,0)-AD203</f>
        <v>2091061</v>
      </c>
      <c r="AF203" s="163">
        <f>[5]CMWh!$L181</f>
        <v>1180771</v>
      </c>
      <c r="AG203" s="163">
        <f>[5]IMWh!$E181</f>
        <v>332291</v>
      </c>
      <c r="AH203" s="15">
        <f>'[2]FPC wSEB'!G398</f>
        <v>91939</v>
      </c>
      <c r="AI203" s="15">
        <f>'[2]FPC wSEB'!H398</f>
        <v>238353</v>
      </c>
      <c r="AJ203" s="163">
        <f>[5]SHLMWh!$E181</f>
        <v>2142</v>
      </c>
      <c r="AK203" s="163">
        <f>[5]SPAMWh!$L181</f>
        <v>322516</v>
      </c>
      <c r="AL203" s="67">
        <f t="shared" si="23"/>
        <v>1581.4988935124888</v>
      </c>
      <c r="AM203" s="137">
        <f t="shared" si="26"/>
        <v>1533.8436688989309</v>
      </c>
      <c r="AN203" s="15">
        <f t="shared" si="18"/>
        <v>1276.5196662693684</v>
      </c>
      <c r="AP203" s="232"/>
      <c r="AQ203" s="137"/>
      <c r="AR203" s="137"/>
      <c r="AS203" s="137"/>
      <c r="AT203" s="137"/>
      <c r="AW203" s="14">
        <f t="shared" si="24"/>
        <v>1276.5196662693684</v>
      </c>
      <c r="AX203" s="14">
        <f t="shared" si="25"/>
        <v>2142</v>
      </c>
      <c r="AY203" s="14">
        <f t="shared" si="15"/>
        <v>26392</v>
      </c>
      <c r="BA203" s="158">
        <f t="shared" si="21"/>
        <v>1.043170911486105</v>
      </c>
      <c r="BD203" s="14"/>
      <c r="BE203" s="25"/>
      <c r="BM203" s="207"/>
      <c r="BN203" s="207"/>
      <c r="BO203" s="207"/>
      <c r="BQ203" s="207"/>
      <c r="BR203" s="207"/>
      <c r="BS203" s="207"/>
      <c r="BU203" s="208"/>
      <c r="BV203" s="208"/>
      <c r="BW203" s="208"/>
      <c r="BY203" s="208"/>
      <c r="BZ203" s="208"/>
      <c r="CA203" s="208"/>
    </row>
    <row r="204" spans="1:79">
      <c r="A204" s="2">
        <v>2007</v>
      </c>
      <c r="B204" s="2">
        <v>10</v>
      </c>
      <c r="C204" s="14">
        <f>[7]Data!$D59</f>
        <v>1309.59382910506</v>
      </c>
      <c r="D204" s="14">
        <f>[8]Data!$D35</f>
        <v>1068433.626804</v>
      </c>
      <c r="E204" s="14">
        <f>[9]Err!$D47</f>
        <v>226263.693608509</v>
      </c>
      <c r="F204" s="14">
        <f>[10]Err!$D47</f>
        <v>2217.3306087035098</v>
      </c>
      <c r="G204" s="140">
        <f>[11]Data!$D47</f>
        <v>290506.00765127898</v>
      </c>
      <c r="H204" s="25"/>
      <c r="I204" s="14"/>
      <c r="J204" s="14"/>
      <c r="K204" s="15"/>
      <c r="L204" s="15"/>
      <c r="M204" s="14"/>
      <c r="N204" s="25"/>
      <c r="O204" s="139"/>
      <c r="P204" s="20"/>
      <c r="Q204" s="20"/>
      <c r="R204" s="20"/>
      <c r="S204" s="14"/>
      <c r="T204" s="14"/>
      <c r="U204" s="14"/>
      <c r="W204" s="14">
        <f>[1]RESID!$I302</f>
        <v>58809</v>
      </c>
      <c r="X204" s="73">
        <f t="shared" si="22"/>
        <v>1384611</v>
      </c>
      <c r="Y204" s="15">
        <f>'[2]FPC wSEB'!X399</f>
        <v>1443420</v>
      </c>
      <c r="Z204" s="15">
        <f>'[2]FPC wSEB'!Y399</f>
        <v>162833</v>
      </c>
      <c r="AA204" s="15">
        <f>'[2]FPC wSEB'!Z399</f>
        <v>2659</v>
      </c>
      <c r="AB204" s="42">
        <f>'[2]FPC wSEB'!AA399</f>
        <v>1668</v>
      </c>
      <c r="AC204" s="22">
        <f>'[2]FPC wSEB'!AB399</f>
        <v>22677</v>
      </c>
      <c r="AD204" s="15">
        <f>[1]RESID!$H302</f>
        <v>20878</v>
      </c>
      <c r="AE204" s="266">
        <f>ROUND([5]RMWh!$L182,0)-AD204</f>
        <v>1831847</v>
      </c>
      <c r="AF204" s="163">
        <f>[5]CMWh!$L182</f>
        <v>1086247</v>
      </c>
      <c r="AG204" s="163">
        <f>[5]IMWh!$E182</f>
        <v>316519</v>
      </c>
      <c r="AH204" s="15">
        <f>'[2]FPC wSEB'!G399</f>
        <v>74566</v>
      </c>
      <c r="AI204" s="15">
        <f>'[2]FPC wSEB'!H399</f>
        <v>226575</v>
      </c>
      <c r="AJ204" s="163">
        <f>[5]SHLMWh!$E182</f>
        <v>2191</v>
      </c>
      <c r="AK204" s="163">
        <f>[5]SPAMWh!$L182</f>
        <v>301991</v>
      </c>
      <c r="AL204" s="67">
        <f t="shared" si="23"/>
        <v>1323.004800626313</v>
      </c>
      <c r="AM204" s="137">
        <f t="shared" si="26"/>
        <v>1283.5661138130274</v>
      </c>
      <c r="AN204" s="15">
        <f t="shared" si="18"/>
        <v>1313.5491606714629</v>
      </c>
      <c r="AP204" s="232"/>
      <c r="AQ204" s="137"/>
      <c r="AR204" s="137"/>
      <c r="AS204" s="137"/>
      <c r="AT204" s="137"/>
      <c r="AW204" s="14">
        <f t="shared" si="24"/>
        <v>1313.5491606714629</v>
      </c>
      <c r="AX204" s="14">
        <f t="shared" si="25"/>
        <v>2191</v>
      </c>
      <c r="AY204" s="14">
        <f t="shared" si="15"/>
        <v>26236</v>
      </c>
      <c r="BA204" s="158">
        <f t="shared" si="21"/>
        <v>0.97214950664095912</v>
      </c>
      <c r="BD204" s="14"/>
      <c r="BE204" s="25"/>
      <c r="BM204" s="207"/>
      <c r="BN204" s="207"/>
      <c r="BO204" s="207"/>
      <c r="BQ204" s="207"/>
      <c r="BR204" s="207"/>
      <c r="BS204" s="207"/>
      <c r="BU204" s="208"/>
      <c r="BV204" s="208"/>
      <c r="BW204" s="208"/>
      <c r="BY204" s="208"/>
      <c r="BZ204" s="208"/>
      <c r="CA204" s="208"/>
    </row>
    <row r="205" spans="1:79">
      <c r="A205" s="2">
        <v>2007</v>
      </c>
      <c r="B205" s="2">
        <v>11</v>
      </c>
      <c r="C205" s="14">
        <f>[7]Data!$D60</f>
        <v>1031.74602321425</v>
      </c>
      <c r="D205" s="14">
        <f>[8]Data!$D36</f>
        <v>978193.25397441699</v>
      </c>
      <c r="E205" s="14">
        <f>[9]Err!$D48</f>
        <v>231556.63021799401</v>
      </c>
      <c r="F205" s="14">
        <f>[10]Err!$D48</f>
        <v>2185.3306087035098</v>
      </c>
      <c r="G205" s="140">
        <f>[11]Data!$D48</f>
        <v>264215.45895122498</v>
      </c>
      <c r="H205" s="25"/>
      <c r="I205" s="14"/>
      <c r="J205" s="14"/>
      <c r="K205" s="15"/>
      <c r="L205" s="15"/>
      <c r="M205" s="14"/>
      <c r="N205" s="25"/>
      <c r="O205" s="139"/>
      <c r="P205" s="20"/>
      <c r="Q205" s="20"/>
      <c r="R205" s="20"/>
      <c r="S205" s="14"/>
      <c r="T205" s="14"/>
      <c r="U205" s="14"/>
      <c r="W205" s="14">
        <f>[1]RESID!$I303</f>
        <v>61927</v>
      </c>
      <c r="X205" s="73">
        <f t="shared" si="22"/>
        <v>1452868</v>
      </c>
      <c r="Y205" s="15">
        <f>'[2]FPC wSEB'!X400</f>
        <v>1514795</v>
      </c>
      <c r="Z205" s="15">
        <f>'[2]FPC wSEB'!Y400</f>
        <v>168216</v>
      </c>
      <c r="AA205" s="15">
        <f>'[2]FPC wSEB'!Z400</f>
        <v>2704</v>
      </c>
      <c r="AB205" s="42">
        <f>'[2]FPC wSEB'!AA400</f>
        <v>1666</v>
      </c>
      <c r="AC205" s="22">
        <f>'[2]FPC wSEB'!AB400</f>
        <v>23214</v>
      </c>
      <c r="AD205" s="15">
        <f>[1]RESID!$H303</f>
        <v>22467</v>
      </c>
      <c r="AE205" s="266">
        <f>ROUND([5]RMWh!$L183,0)-AD205</f>
        <v>1420813</v>
      </c>
      <c r="AF205" s="163">
        <f>[5]CMWh!$L183</f>
        <v>994936</v>
      </c>
      <c r="AG205" s="163">
        <f>[5]IMWh!$E183</f>
        <v>317246</v>
      </c>
      <c r="AH205" s="15">
        <f>'[2]FPC wSEB'!G400</f>
        <v>103936</v>
      </c>
      <c r="AI205" s="15">
        <f>'[2]FPC wSEB'!H400</f>
        <v>224169</v>
      </c>
      <c r="AJ205" s="163">
        <f>[5]SHLMWh!$E183</f>
        <v>2088</v>
      </c>
      <c r="AK205" s="163">
        <f>[5]SPAMWh!$L183</f>
        <v>293421</v>
      </c>
      <c r="AL205" s="67">
        <f t="shared" ref="AL205:AL210" si="27">AE205/X205*1000</f>
        <v>977.93674304892124</v>
      </c>
      <c r="AM205" s="137">
        <f t="shared" si="26"/>
        <v>952.78899124964096</v>
      </c>
      <c r="AN205" s="15">
        <f t="shared" si="18"/>
        <v>1253.3013205282114</v>
      </c>
      <c r="AP205" s="232"/>
      <c r="AQ205" s="137"/>
      <c r="AR205" s="137"/>
      <c r="AS205" s="137"/>
      <c r="AT205" s="137"/>
      <c r="AW205" s="14">
        <f t="shared" si="24"/>
        <v>1253.3013205282114</v>
      </c>
      <c r="AX205" s="14">
        <f t="shared" si="25"/>
        <v>2088</v>
      </c>
      <c r="AY205" s="14">
        <f t="shared" si="15"/>
        <v>26118</v>
      </c>
      <c r="BA205" s="158">
        <f t="shared" si="21"/>
        <v>0.98400629517446148</v>
      </c>
      <c r="BD205" s="14"/>
      <c r="BE205" s="25"/>
      <c r="BM205" s="207"/>
      <c r="BN205" s="207"/>
      <c r="BO205" s="207"/>
      <c r="BQ205" s="207"/>
      <c r="BR205" s="207"/>
      <c r="BS205" s="207"/>
      <c r="BU205" s="208"/>
      <c r="BV205" s="208"/>
      <c r="BW205" s="208"/>
      <c r="BY205" s="208"/>
      <c r="BZ205" s="208"/>
      <c r="CA205" s="208"/>
    </row>
    <row r="206" spans="1:79">
      <c r="A206" s="2">
        <v>2007</v>
      </c>
      <c r="B206" s="2">
        <v>12</v>
      </c>
      <c r="C206" s="14">
        <f>[7]Data!$D61</f>
        <v>953.16680839361504</v>
      </c>
      <c r="D206" s="14">
        <f>[8]Data!$D37</f>
        <v>923821.85854349995</v>
      </c>
      <c r="E206" s="14">
        <f>[9]Err!$D49</f>
        <v>215324.19330006099</v>
      </c>
      <c r="F206" s="14">
        <f>[10]Err!$D49</f>
        <v>2210.6625797219199</v>
      </c>
      <c r="G206" s="140">
        <f>[11]Data!$D49</f>
        <v>264303.59372943302</v>
      </c>
      <c r="H206" s="25"/>
      <c r="I206" s="14"/>
      <c r="J206" s="14"/>
      <c r="K206" s="15"/>
      <c r="L206" s="15"/>
      <c r="M206" s="14"/>
      <c r="N206" s="25"/>
      <c r="O206" s="139"/>
      <c r="P206" s="20"/>
      <c r="Q206" s="20"/>
      <c r="R206" s="20"/>
      <c r="S206" s="14"/>
      <c r="T206" s="14"/>
      <c r="U206" s="14"/>
      <c r="W206" s="14">
        <f>[1]RESID!$I304</f>
        <v>56109</v>
      </c>
      <c r="X206" s="73">
        <f t="shared" si="22"/>
        <v>1393086</v>
      </c>
      <c r="Y206" s="15">
        <f>'[2]FPC wSEB'!X401</f>
        <v>1449195</v>
      </c>
      <c r="Z206" s="15">
        <f>'[2]FPC wSEB'!Y401</f>
        <v>162318</v>
      </c>
      <c r="AA206" s="15">
        <f>'[2]FPC wSEB'!Z401</f>
        <v>2637</v>
      </c>
      <c r="AB206" s="42">
        <f>'[2]FPC wSEB'!AA401</f>
        <v>1660</v>
      </c>
      <c r="AC206" s="22">
        <f>'[2]FPC wSEB'!AB401</f>
        <v>22692</v>
      </c>
      <c r="AD206" s="15">
        <f>[1]RESID!$H304</f>
        <v>22886</v>
      </c>
      <c r="AE206" s="266">
        <f>ROUND([5]RMWh!$L184,0)-AD206</f>
        <v>1363433</v>
      </c>
      <c r="AF206" s="163">
        <f>[5]CMWh!$L184</f>
        <v>926107</v>
      </c>
      <c r="AG206" s="163">
        <f>[5]IMWh!$E184</f>
        <v>315071</v>
      </c>
      <c r="AH206" s="15">
        <f>'[2]FPC wSEB'!G401</f>
        <v>123246</v>
      </c>
      <c r="AI206" s="15">
        <f>'[2]FPC wSEB'!H401</f>
        <v>225324</v>
      </c>
      <c r="AJ206" s="163">
        <f>[5]SHLMWh!$E184</f>
        <v>2199</v>
      </c>
      <c r="AK206" s="163">
        <f>[5]SPAMWh!$L184</f>
        <v>261729</v>
      </c>
      <c r="AL206" s="67">
        <f t="shared" si="27"/>
        <v>978.71416409324331</v>
      </c>
      <c r="AM206" s="137">
        <f t="shared" si="26"/>
        <v>956.61315419940036</v>
      </c>
      <c r="AN206" s="15">
        <f t="shared" si="18"/>
        <v>1324.698795180723</v>
      </c>
      <c r="AP206" s="232"/>
      <c r="AQ206" s="137"/>
      <c r="AR206" s="137"/>
      <c r="AS206" s="137"/>
      <c r="AT206" s="137"/>
      <c r="AW206" s="14">
        <f t="shared" si="24"/>
        <v>1324.698795180723</v>
      </c>
      <c r="AX206" s="14">
        <f t="shared" si="25"/>
        <v>2199</v>
      </c>
      <c r="AY206" s="14">
        <f t="shared" si="15"/>
        <v>26102</v>
      </c>
      <c r="BA206" s="158">
        <f t="shared" si="21"/>
        <v>1.0292580706573473</v>
      </c>
      <c r="BD206" s="14"/>
      <c r="BE206" s="25"/>
      <c r="BM206" s="207"/>
      <c r="BN206" s="207"/>
      <c r="BO206" s="207"/>
      <c r="BQ206" s="207"/>
      <c r="BR206" s="207"/>
      <c r="BS206" s="207"/>
      <c r="BU206" s="208"/>
      <c r="BV206" s="208"/>
      <c r="BW206" s="208"/>
      <c r="BY206" s="208"/>
      <c r="BZ206" s="208"/>
      <c r="CA206" s="208"/>
    </row>
    <row r="207" spans="1:79">
      <c r="A207" s="2">
        <v>2008</v>
      </c>
      <c r="B207" s="2">
        <v>1</v>
      </c>
      <c r="C207" s="14">
        <f>[7]Data!$D62</f>
        <v>1128.8429748620499</v>
      </c>
      <c r="D207" s="14">
        <f>[8]Data!$D38</f>
        <v>880478.511438897</v>
      </c>
      <c r="E207" s="14">
        <f>[9]Err!$D50</f>
        <v>193269.606892073</v>
      </c>
      <c r="F207" s="14">
        <f>[10]Err!$D50</f>
        <v>2208.6518990944701</v>
      </c>
      <c r="G207" s="140">
        <f>[11]Data!$D50</f>
        <v>249884.41133119</v>
      </c>
      <c r="H207" s="25"/>
      <c r="I207" s="14"/>
      <c r="J207" s="14"/>
      <c r="K207" s="15"/>
      <c r="L207" s="15"/>
      <c r="M207" s="14"/>
      <c r="N207" s="25"/>
      <c r="O207" s="139"/>
      <c r="P207" s="20"/>
      <c r="Q207" s="20"/>
      <c r="R207" s="20"/>
      <c r="S207" s="20"/>
      <c r="T207" s="14"/>
      <c r="U207" s="14"/>
      <c r="W207" s="14">
        <f>[1]RESID!$I305</f>
        <v>59524</v>
      </c>
      <c r="X207" s="73">
        <f t="shared" si="22"/>
        <v>1382809</v>
      </c>
      <c r="Y207" s="15">
        <f>'[2]FPC wSEB'!X402</f>
        <v>1442333</v>
      </c>
      <c r="Z207" s="15">
        <f>'[2]FPC wSEB'!Y402</f>
        <v>161944</v>
      </c>
      <c r="AA207" s="15">
        <f>'[2]FPC wSEB'!Z402</f>
        <v>2630</v>
      </c>
      <c r="AB207" s="42">
        <f>'[2]FPC wSEB'!AA402</f>
        <v>1664</v>
      </c>
      <c r="AC207" s="22">
        <f>'[2]FPC wSEB'!AB402</f>
        <v>22705</v>
      </c>
      <c r="AD207" s="15">
        <f>[1]RESID!$H305</f>
        <v>33065</v>
      </c>
      <c r="AE207" s="266">
        <f>ROUND([5]RMWh!$L185,0)-AD207</f>
        <v>1463908</v>
      </c>
      <c r="AF207" s="163">
        <f>[5]CMWh!$L185</f>
        <v>905294</v>
      </c>
      <c r="AG207" s="163">
        <f>[5]IMWh!$E185</f>
        <v>304978</v>
      </c>
      <c r="AH207" s="15">
        <f>'[2]FPC wSEB'!G402</f>
        <v>96722</v>
      </c>
      <c r="AI207" s="15">
        <f>'[2]FPC wSEB'!H402</f>
        <v>188125</v>
      </c>
      <c r="AJ207" s="163">
        <f>[5]SHLMWh!$E185</f>
        <v>2170</v>
      </c>
      <c r="AK207" s="163">
        <f>[5]SPAMWh!$L185</f>
        <v>252029</v>
      </c>
      <c r="AL207" s="67">
        <f t="shared" si="27"/>
        <v>1058.6480128492078</v>
      </c>
      <c r="AM207" s="137">
        <f t="shared" si="26"/>
        <v>1037.8830686117562</v>
      </c>
      <c r="AN207" s="15">
        <f t="shared" si="18"/>
        <v>1304.0865384615386</v>
      </c>
      <c r="AP207" s="232"/>
      <c r="AQ207" s="137"/>
      <c r="AR207" s="137"/>
      <c r="AS207" s="137"/>
      <c r="AT207" s="137"/>
      <c r="AW207" s="14">
        <f t="shared" si="24"/>
        <v>1304.0865384615386</v>
      </c>
      <c r="AX207" s="14">
        <f t="shared" si="25"/>
        <v>2170</v>
      </c>
      <c r="AY207" s="14">
        <f t="shared" ref="AY207:AY245" si="28">SUM(AX196:AX207)</f>
        <v>26072</v>
      </c>
      <c r="BA207" s="158">
        <f t="shared" si="21"/>
        <v>1.016001966783217</v>
      </c>
      <c r="BD207" s="14"/>
      <c r="BE207" s="25"/>
      <c r="BM207" s="207"/>
      <c r="BN207" s="207"/>
      <c r="BO207" s="207"/>
      <c r="BQ207" s="207"/>
      <c r="BR207" s="207"/>
      <c r="BS207" s="207"/>
      <c r="BU207" s="208"/>
      <c r="BV207" s="208"/>
      <c r="BW207" s="208"/>
      <c r="BY207" s="208"/>
      <c r="BZ207" s="208"/>
      <c r="CA207" s="208"/>
    </row>
    <row r="208" spans="1:79">
      <c r="A208" s="2">
        <v>2008</v>
      </c>
      <c r="B208" s="2">
        <v>2</v>
      </c>
      <c r="C208" s="14">
        <f>[7]Data!$D63</f>
        <v>1048.1902247334299</v>
      </c>
      <c r="D208" s="14">
        <f>[8]Data!$D39</f>
        <v>848014.54907333397</v>
      </c>
      <c r="E208" s="14">
        <f>[9]Err!$D51</f>
        <v>217374.00603359001</v>
      </c>
      <c r="F208" s="14">
        <f>[10]Err!$D51</f>
        <v>2165.2074546500298</v>
      </c>
      <c r="G208" s="140">
        <f>[11]Data!$D51</f>
        <v>251318.69545326801</v>
      </c>
      <c r="H208" s="25"/>
      <c r="I208" s="14"/>
      <c r="J208" s="14"/>
      <c r="K208" s="15"/>
      <c r="L208" s="15"/>
      <c r="M208" s="14"/>
      <c r="N208" s="25"/>
      <c r="O208" s="139"/>
      <c r="P208" s="20"/>
      <c r="Q208" s="20"/>
      <c r="R208" s="20"/>
      <c r="S208" s="20"/>
      <c r="T208" s="14"/>
      <c r="U208" s="14"/>
      <c r="W208" s="14">
        <f>[1]RESID!$I306</f>
        <v>58427</v>
      </c>
      <c r="X208" s="73">
        <f t="shared" si="22"/>
        <v>1407583</v>
      </c>
      <c r="Y208" s="15">
        <f>'[2]FPC wSEB'!X403</f>
        <v>1466010</v>
      </c>
      <c r="Z208" s="15">
        <f>'[2]FPC wSEB'!Y403</f>
        <v>163595</v>
      </c>
      <c r="AA208" s="15">
        <f>'[2]FPC wSEB'!Z403</f>
        <v>2624</v>
      </c>
      <c r="AB208" s="42">
        <f>'[2]FPC wSEB'!AA403</f>
        <v>1670</v>
      </c>
      <c r="AC208" s="22">
        <f>'[2]FPC wSEB'!AB403</f>
        <v>23055</v>
      </c>
      <c r="AD208" s="15">
        <f>[1]RESID!$H306</f>
        <v>32031</v>
      </c>
      <c r="AE208" s="266">
        <f>ROUND([5]RMWh!$L186,0)-AD208</f>
        <v>1376656</v>
      </c>
      <c r="AF208" s="163">
        <f>[5]CMWh!$L186</f>
        <v>869646</v>
      </c>
      <c r="AG208" s="163">
        <f>[5]IMWh!$E186</f>
        <v>299988</v>
      </c>
      <c r="AH208" s="15">
        <f>'[2]FPC wSEB'!G403</f>
        <v>66900</v>
      </c>
      <c r="AI208" s="15">
        <f>'[2]FPC wSEB'!H403</f>
        <v>205097</v>
      </c>
      <c r="AJ208" s="163">
        <f>[5]SHLMWh!$E186</f>
        <v>2166</v>
      </c>
      <c r="AK208" s="163">
        <f>[5]SPAMWh!$L186</f>
        <v>249224</v>
      </c>
      <c r="AL208" s="67">
        <f t="shared" si="27"/>
        <v>978.02829389101737</v>
      </c>
      <c r="AM208" s="137">
        <f t="shared" si="26"/>
        <v>960.89862961371341</v>
      </c>
      <c r="AN208" s="15">
        <f t="shared" si="18"/>
        <v>1297.0059880239521</v>
      </c>
      <c r="AP208" s="232"/>
      <c r="AQ208" s="137"/>
      <c r="AR208" s="137"/>
      <c r="AS208" s="137"/>
      <c r="AT208" s="137"/>
      <c r="AW208" s="14">
        <f t="shared" si="24"/>
        <v>1297.0059880239521</v>
      </c>
      <c r="AX208" s="14">
        <f t="shared" si="25"/>
        <v>2166</v>
      </c>
      <c r="AY208" s="14">
        <f t="shared" si="28"/>
        <v>26049</v>
      </c>
      <c r="BA208" s="158">
        <f t="shared" si="21"/>
        <v>1.0149708805322202</v>
      </c>
      <c r="BD208" s="14"/>
      <c r="BE208" s="25"/>
      <c r="BM208" s="207"/>
      <c r="BN208" s="207"/>
      <c r="BO208" s="207"/>
      <c r="BQ208" s="207"/>
      <c r="BR208" s="207"/>
      <c r="BS208" s="207"/>
      <c r="BU208" s="208"/>
      <c r="BV208" s="208"/>
      <c r="BW208" s="208"/>
      <c r="BY208" s="208"/>
      <c r="BZ208" s="208"/>
      <c r="CA208" s="208"/>
    </row>
    <row r="209" spans="1:79">
      <c r="A209" s="2">
        <v>2008</v>
      </c>
      <c r="B209" s="2">
        <v>3</v>
      </c>
      <c r="C209" s="14">
        <f>[7]Data!$D64</f>
        <v>936.81647861014005</v>
      </c>
      <c r="D209" s="14">
        <f>[8]Data!$D40</f>
        <v>874080.99262162903</v>
      </c>
      <c r="E209" s="14">
        <f>[9]Err!$D52</f>
        <v>208875.307604712</v>
      </c>
      <c r="F209" s="14">
        <f>[10]Err!$D52</f>
        <v>2211.1083864812799</v>
      </c>
      <c r="G209" s="140">
        <f>[11]Data!$D52</f>
        <v>251452.717987707</v>
      </c>
      <c r="H209" s="25"/>
      <c r="I209" s="14"/>
      <c r="J209" s="14"/>
      <c r="K209" s="15"/>
      <c r="L209" s="15"/>
      <c r="M209" s="14"/>
      <c r="N209" s="25"/>
      <c r="O209" s="139"/>
      <c r="P209" s="20"/>
      <c r="Q209" s="20"/>
      <c r="R209" s="20"/>
      <c r="S209" s="20"/>
      <c r="T209" s="14"/>
      <c r="U209" s="14"/>
      <c r="W209" s="14">
        <f>[1]RESID!$I307</f>
        <v>57705</v>
      </c>
      <c r="X209" s="73">
        <f t="shared" si="22"/>
        <v>1348434</v>
      </c>
      <c r="Y209" s="15">
        <f>'[2]FPC wSEB'!X404</f>
        <v>1406139</v>
      </c>
      <c r="Z209" s="15">
        <f>'[2]FPC wSEB'!Y404</f>
        <v>159688</v>
      </c>
      <c r="AA209" s="15">
        <f>'[2]FPC wSEB'!Z404</f>
        <v>2602</v>
      </c>
      <c r="AB209" s="42">
        <f>'[2]FPC wSEB'!AA404</f>
        <v>1666</v>
      </c>
      <c r="AC209" s="22">
        <f>'[2]FPC wSEB'!AB404</f>
        <v>22924</v>
      </c>
      <c r="AD209" s="15">
        <f>[1]RESID!$H307</f>
        <v>31884</v>
      </c>
      <c r="AE209" s="266">
        <f>ROUND([5]RMWh!$L187,0)-AD209</f>
        <v>1305645</v>
      </c>
      <c r="AF209" s="163">
        <f>[5]CMWh!$L187</f>
        <v>882900</v>
      </c>
      <c r="AG209" s="163">
        <f>[5]IMWh!$E187</f>
        <v>309787</v>
      </c>
      <c r="AH209" s="15">
        <f>'[2]FPC wSEB'!G404</f>
        <v>99450</v>
      </c>
      <c r="AI209" s="15">
        <f>'[2]FPC wSEB'!H404</f>
        <v>209091</v>
      </c>
      <c r="AJ209" s="163">
        <f>[5]SHLMWh!$E187</f>
        <v>2286</v>
      </c>
      <c r="AK209" s="163">
        <f>[5]SPAMWh!$L187</f>
        <v>261520</v>
      </c>
      <c r="AL209" s="67">
        <f t="shared" si="27"/>
        <v>968.26763490092947</v>
      </c>
      <c r="AM209" s="137">
        <f t="shared" si="26"/>
        <v>951.20681525795101</v>
      </c>
      <c r="AN209" s="15">
        <f t="shared" si="18"/>
        <v>1372.1488595438177</v>
      </c>
      <c r="AP209" s="232"/>
      <c r="AQ209" s="137"/>
      <c r="AR209" s="137"/>
      <c r="AS209" s="137"/>
      <c r="AT209" s="137"/>
      <c r="AW209" s="14">
        <f t="shared" si="24"/>
        <v>1372.1488595438177</v>
      </c>
      <c r="AX209" s="14">
        <f t="shared" si="25"/>
        <v>2286</v>
      </c>
      <c r="AY209" s="14">
        <f t="shared" si="28"/>
        <v>26147</v>
      </c>
      <c r="BA209" s="158">
        <f t="shared" si="21"/>
        <v>1.0717561247533751</v>
      </c>
      <c r="BD209" s="14"/>
      <c r="BE209" s="25"/>
      <c r="BM209" s="207"/>
      <c r="BN209" s="207"/>
      <c r="BO209" s="207"/>
      <c r="BQ209" s="207"/>
      <c r="BR209" s="207"/>
      <c r="BS209" s="207"/>
      <c r="BU209" s="208"/>
      <c r="BV209" s="208"/>
      <c r="BW209" s="208"/>
      <c r="BY209" s="208"/>
      <c r="BZ209" s="208"/>
      <c r="CA209" s="208"/>
    </row>
    <row r="210" spans="1:79">
      <c r="A210" s="2">
        <v>2008</v>
      </c>
      <c r="B210" s="2">
        <v>4</v>
      </c>
      <c r="C210" s="14">
        <f>[7]Data!$D65</f>
        <v>941.17807386240702</v>
      </c>
      <c r="D210" s="14">
        <f>[8]Data!$D41</f>
        <v>946935.17623198498</v>
      </c>
      <c r="E210" s="14">
        <f>[9]Err!$D53</f>
        <v>219397.99695589</v>
      </c>
      <c r="F210" s="14">
        <f>[10]Err!$D53</f>
        <v>2187.55419324064</v>
      </c>
      <c r="G210" s="140">
        <f>[11]Data!$D53</f>
        <v>263516.659091243</v>
      </c>
      <c r="H210" s="25"/>
      <c r="I210" s="14"/>
      <c r="J210" s="14"/>
      <c r="K210" s="15"/>
      <c r="L210" s="15"/>
      <c r="M210" s="14"/>
      <c r="N210" s="25"/>
      <c r="O210" s="139"/>
      <c r="P210" s="20"/>
      <c r="Q210" s="20"/>
      <c r="R210" s="20"/>
      <c r="S210" s="20"/>
      <c r="T210" s="14"/>
      <c r="U210" s="14"/>
      <c r="V210" s="126"/>
      <c r="W210" s="14">
        <f>[1]RESID!$I308</f>
        <v>58696</v>
      </c>
      <c r="X210" s="73">
        <f t="shared" ref="X210:X215" si="29">Y210-W210</f>
        <v>1419231</v>
      </c>
      <c r="Y210" s="15">
        <f>'[2]FPC wSEB'!X405</f>
        <v>1477927</v>
      </c>
      <c r="Z210" s="15">
        <f>'[2]FPC wSEB'!Y405</f>
        <v>163540</v>
      </c>
      <c r="AA210" s="15">
        <f>'[2]FPC wSEB'!Z405</f>
        <v>2591</v>
      </c>
      <c r="AB210" s="42">
        <f>'[2]FPC wSEB'!AA405</f>
        <v>1666</v>
      </c>
      <c r="AC210" s="22">
        <f>'[2]FPC wSEB'!AB405</f>
        <v>23008</v>
      </c>
      <c r="AD210" s="15">
        <f>[1]RESID!$H308</f>
        <v>29699</v>
      </c>
      <c r="AE210" s="266">
        <f>ROUND([5]RMWh!$L188,0)-AD210</f>
        <v>1321292</v>
      </c>
      <c r="AF210" s="163">
        <f>[5]CMWh!$L188</f>
        <v>937133</v>
      </c>
      <c r="AG210" s="163">
        <f>[5]IMWh!$E188</f>
        <v>311511</v>
      </c>
      <c r="AH210" s="15">
        <f>'[2]FPC wSEB'!G405</f>
        <v>100141</v>
      </c>
      <c r="AI210" s="15">
        <f>'[2]FPC wSEB'!H405</f>
        <v>211309</v>
      </c>
      <c r="AJ210" s="163">
        <f>[5]SHLMWh!$E188</f>
        <v>2197</v>
      </c>
      <c r="AK210" s="163">
        <f>[5]SPAMWh!$L188</f>
        <v>257496</v>
      </c>
      <c r="AL210" s="67">
        <f t="shared" si="27"/>
        <v>930.99150173579915</v>
      </c>
      <c r="AM210" s="137">
        <f t="shared" si="26"/>
        <v>914.11213138402638</v>
      </c>
      <c r="AN210" s="15">
        <f t="shared" si="18"/>
        <v>1318.7274909963987</v>
      </c>
      <c r="AP210" s="232"/>
      <c r="AQ210" s="137"/>
      <c r="AR210" s="137"/>
      <c r="AS210" s="137"/>
      <c r="AT210" s="137"/>
      <c r="AW210" s="25">
        <f>AX210/AB210*1000</f>
        <v>1318.7274909963987</v>
      </c>
      <c r="AX210" s="14">
        <f t="shared" si="25"/>
        <v>2197</v>
      </c>
      <c r="AY210" s="14">
        <f t="shared" si="28"/>
        <v>26148</v>
      </c>
      <c r="BA210" s="158">
        <f t="shared" si="21"/>
        <v>1.0250764240122279</v>
      </c>
      <c r="BD210" s="14"/>
      <c r="BE210" s="25"/>
      <c r="BM210" s="207"/>
      <c r="BN210" s="207"/>
      <c r="BO210" s="207"/>
      <c r="BQ210" s="207"/>
      <c r="BR210" s="207"/>
      <c r="BS210" s="207"/>
      <c r="BU210" s="208"/>
      <c r="BV210" s="208"/>
      <c r="BW210" s="208"/>
      <c r="BY210" s="208"/>
      <c r="BZ210" s="208"/>
      <c r="CA210" s="208"/>
    </row>
    <row r="211" spans="1:79">
      <c r="A211" s="2">
        <v>2008</v>
      </c>
      <c r="B211" s="2">
        <v>5</v>
      </c>
      <c r="C211" s="14">
        <f>[7]Data!$D66</f>
        <v>1041.1739636791799</v>
      </c>
      <c r="D211" s="14">
        <f>[8]Data!$D42</f>
        <v>970036.27050550794</v>
      </c>
      <c r="E211" s="14">
        <f>[9]Err!$D54</f>
        <v>204020.01360286699</v>
      </c>
      <c r="F211" s="14">
        <f>[10]Err!$D54</f>
        <v>2167.3541932406401</v>
      </c>
      <c r="G211" s="140">
        <f>[11]Data!$D54</f>
        <v>290137.469698812</v>
      </c>
      <c r="H211" s="25"/>
      <c r="I211" s="14"/>
      <c r="J211" s="14"/>
      <c r="K211" s="15"/>
      <c r="L211" s="15"/>
      <c r="M211" s="14"/>
      <c r="N211" s="25"/>
      <c r="O211" s="139"/>
      <c r="P211" s="20"/>
      <c r="Q211" s="20"/>
      <c r="R211" s="20"/>
      <c r="S211" s="20"/>
      <c r="T211" s="14"/>
      <c r="U211" s="14"/>
      <c r="V211" s="126"/>
      <c r="W211" s="14">
        <f>[1]RESID!$I309</f>
        <v>57671</v>
      </c>
      <c r="X211" s="73">
        <f t="shared" si="29"/>
        <v>1388698</v>
      </c>
      <c r="Y211" s="15">
        <f>'[2]FPC wSEB'!X406</f>
        <v>1446369</v>
      </c>
      <c r="Z211" s="15">
        <f>'[2]FPC wSEB'!Y406</f>
        <v>162865</v>
      </c>
      <c r="AA211" s="15">
        <f>'[2]FPC wSEB'!Z406</f>
        <v>2677</v>
      </c>
      <c r="AB211" s="42">
        <f>'[2]FPC wSEB'!AA406</f>
        <v>1653</v>
      </c>
      <c r="AC211" s="22">
        <f>'[2]FPC wSEB'!AB406</f>
        <v>23151</v>
      </c>
      <c r="AD211" s="15">
        <f>[1]RESID!$H309</f>
        <v>21037</v>
      </c>
      <c r="AE211" s="266">
        <f>ROUND([5]RMWh!$L189,0)-AD211</f>
        <v>1421439</v>
      </c>
      <c r="AF211" s="163">
        <f>[5]CMWh!$L189</f>
        <v>971197</v>
      </c>
      <c r="AG211" s="163">
        <f>[5]IMWh!$E189</f>
        <v>325642</v>
      </c>
      <c r="AH211" s="15">
        <f>'[2]FPC wSEB'!G406</f>
        <v>135813</v>
      </c>
      <c r="AI211" s="15">
        <f>'[2]FPC wSEB'!H406</f>
        <v>224996</v>
      </c>
      <c r="AJ211" s="163">
        <f>[5]SHLMWh!$E189</f>
        <v>2132</v>
      </c>
      <c r="AK211" s="163">
        <f>[5]SPAMWh!$L189</f>
        <v>271579</v>
      </c>
      <c r="AL211" s="67">
        <f>AE211/X211*1000</f>
        <v>1023.5767603899479</v>
      </c>
      <c r="AM211" s="137">
        <f t="shared" si="26"/>
        <v>997.30843235716475</v>
      </c>
      <c r="AN211" s="15">
        <f t="shared" si="18"/>
        <v>1289.7761645493042</v>
      </c>
      <c r="AP211" s="232"/>
      <c r="AQ211" s="137"/>
      <c r="AR211" s="137"/>
      <c r="AS211" s="137"/>
      <c r="AT211" s="137"/>
      <c r="AW211" s="14">
        <f t="shared" ref="AW211:AW274" si="30">AJ211/AB211*1000</f>
        <v>1289.7761645493042</v>
      </c>
      <c r="AX211" s="14">
        <f t="shared" si="25"/>
        <v>2132</v>
      </c>
      <c r="AY211" s="14">
        <f t="shared" si="28"/>
        <v>26099</v>
      </c>
      <c r="BA211" s="158">
        <f t="shared" si="21"/>
        <v>1.0118326536193762</v>
      </c>
      <c r="BD211" s="14"/>
      <c r="BE211" s="25"/>
      <c r="BM211" s="207"/>
      <c r="BN211" s="207"/>
      <c r="BO211" s="207"/>
      <c r="BQ211" s="207"/>
      <c r="BR211" s="207"/>
      <c r="BS211" s="207"/>
      <c r="BU211" s="208"/>
      <c r="BV211" s="208"/>
      <c r="BW211" s="208"/>
      <c r="BY211" s="208"/>
      <c r="BZ211" s="208"/>
      <c r="CA211" s="208"/>
    </row>
    <row r="212" spans="1:79">
      <c r="A212" s="2">
        <v>2008</v>
      </c>
      <c r="B212" s="2">
        <v>6</v>
      </c>
      <c r="C212" s="14">
        <f>[7]Data!$D67</f>
        <v>1355.1414755225801</v>
      </c>
      <c r="D212" s="14">
        <f>[8]Data!$D43</f>
        <v>1115854.96825904</v>
      </c>
      <c r="E212" s="14">
        <f>[9]Err!$D55</f>
        <v>230071.98870743799</v>
      </c>
      <c r="F212" s="14">
        <f>[10]Err!$D55</f>
        <v>2187.8541932406401</v>
      </c>
      <c r="G212" s="140">
        <f>[11]Data!$D55</f>
        <v>269833.47888130997</v>
      </c>
      <c r="H212" s="25"/>
      <c r="I212" s="14"/>
      <c r="J212" s="14"/>
      <c r="K212" s="15"/>
      <c r="L212" s="15"/>
      <c r="M212" s="14"/>
      <c r="N212" s="25"/>
      <c r="O212" s="139"/>
      <c r="P212" s="20"/>
      <c r="Q212" s="20"/>
      <c r="R212" s="20"/>
      <c r="S212" s="20"/>
      <c r="T212" s="14"/>
      <c r="U212" s="14"/>
      <c r="W212" s="14">
        <f>[1]RESID!$I310</f>
        <v>60481</v>
      </c>
      <c r="X212" s="73">
        <f t="shared" si="29"/>
        <v>1420900</v>
      </c>
      <c r="Y212" s="15">
        <f>'[2]FPC wSEB'!X407</f>
        <v>1481381</v>
      </c>
      <c r="Z212" s="15">
        <f>'[2]FPC wSEB'!Y407</f>
        <v>164831</v>
      </c>
      <c r="AA212" s="15">
        <f>'[2]FPC wSEB'!Z407</f>
        <v>2570</v>
      </c>
      <c r="AB212" s="42">
        <f>'[2]FPC wSEB'!AA407</f>
        <v>1652</v>
      </c>
      <c r="AC212" s="22">
        <f>'[2]FPC wSEB'!AB407</f>
        <v>23195</v>
      </c>
      <c r="AD212" s="15">
        <f>[1]RESID!$H310</f>
        <v>21875</v>
      </c>
      <c r="AE212" s="266">
        <f>ROUND([5]RMWh!$L190,0)-AD212</f>
        <v>1818651</v>
      </c>
      <c r="AF212" s="163">
        <f>[5]CMWh!$L190</f>
        <v>1145189</v>
      </c>
      <c r="AG212" s="163">
        <f>[5]IMWh!$E190</f>
        <v>346404</v>
      </c>
      <c r="AH212" s="15">
        <f>'[2]FPC wSEB'!G407</f>
        <v>107751</v>
      </c>
      <c r="AI212" s="15">
        <f>'[2]FPC wSEB'!H407</f>
        <v>228653</v>
      </c>
      <c r="AJ212" s="163">
        <f>[5]SHLMWh!$E190</f>
        <v>2216</v>
      </c>
      <c r="AK212" s="163">
        <f>[5]SPAMWh!$L190</f>
        <v>265435</v>
      </c>
      <c r="AL212" s="67">
        <f>AE212/X212*1000</f>
        <v>1279.9289182912239</v>
      </c>
      <c r="AM212" s="137">
        <f t="shared" si="26"/>
        <v>1242.4393184467738</v>
      </c>
      <c r="AN212" s="15">
        <f t="shared" si="18"/>
        <v>1341.4043583535108</v>
      </c>
      <c r="AP212" s="232"/>
      <c r="AQ212" s="137"/>
      <c r="AR212" s="137"/>
      <c r="AS212" s="137"/>
      <c r="AT212" s="137"/>
      <c r="AW212" s="14">
        <f t="shared" si="30"/>
        <v>1341.4043583535108</v>
      </c>
      <c r="AX212" s="14">
        <f t="shared" si="25"/>
        <v>2216</v>
      </c>
      <c r="AY212" s="14">
        <f t="shared" si="28"/>
        <v>26121</v>
      </c>
      <c r="BA212" s="158">
        <f t="shared" si="21"/>
        <v>1.0393743888792017</v>
      </c>
      <c r="BD212" s="14"/>
      <c r="BE212" s="25"/>
      <c r="BM212" s="207"/>
      <c r="BN212" s="207"/>
      <c r="BO212" s="207"/>
      <c r="BQ212" s="207"/>
      <c r="BR212" s="207"/>
      <c r="BS212" s="207"/>
      <c r="BU212" s="208"/>
      <c r="BV212" s="208"/>
      <c r="BW212" s="208"/>
      <c r="BY212" s="208"/>
      <c r="BZ212" s="208"/>
      <c r="CA212" s="208"/>
    </row>
    <row r="213" spans="1:79">
      <c r="A213" s="2">
        <v>2008</v>
      </c>
      <c r="B213" s="2">
        <v>7</v>
      </c>
      <c r="C213" s="14">
        <f>[7]Data!$D68</f>
        <v>1448.9922036708499</v>
      </c>
      <c r="D213" s="14">
        <f>[8]Data!$D44</f>
        <v>1155714.4647935799</v>
      </c>
      <c r="E213" s="14">
        <f>[9]Err!$D56</f>
        <v>212631.68787743201</v>
      </c>
      <c r="F213" s="14">
        <f>[10]Err!$D56</f>
        <v>2186.8885483101599</v>
      </c>
      <c r="G213" s="140">
        <f>[11]Data!$D56</f>
        <v>279860.23161270202</v>
      </c>
      <c r="H213" s="25"/>
      <c r="I213" s="14"/>
      <c r="J213" s="14"/>
      <c r="K213" s="15"/>
      <c r="L213" s="15"/>
      <c r="M213" s="14"/>
      <c r="N213" s="25"/>
      <c r="O213" s="139"/>
      <c r="P213" s="20"/>
      <c r="Q213" s="20"/>
      <c r="R213" s="20"/>
      <c r="S213" s="20"/>
      <c r="T213" s="14"/>
      <c r="U213" s="14"/>
      <c r="W213" s="14">
        <f>[1]RESID!$I311</f>
        <v>55256</v>
      </c>
      <c r="X213" s="73">
        <f t="shared" si="29"/>
        <v>1298800</v>
      </c>
      <c r="Y213" s="15">
        <f>'[2]FPC wSEB'!X408</f>
        <v>1354056</v>
      </c>
      <c r="Z213" s="15">
        <f>'[2]FPC wSEB'!Y408</f>
        <v>155026</v>
      </c>
      <c r="AA213" s="15">
        <f>'[2]FPC wSEB'!Z408</f>
        <v>2511</v>
      </c>
      <c r="AB213" s="42">
        <f>'[2]FPC wSEB'!AA408</f>
        <v>1641</v>
      </c>
      <c r="AC213" s="22">
        <f>'[2]FPC wSEB'!AB408</f>
        <v>22235</v>
      </c>
      <c r="AD213" s="15">
        <f>[1]RESID!$H311</f>
        <v>18777</v>
      </c>
      <c r="AE213" s="266">
        <f>ROUND([5]RMWh!$L191,0)-AD213</f>
        <v>1981857</v>
      </c>
      <c r="AF213" s="163">
        <f>[5]CMWh!$L191</f>
        <v>1144257</v>
      </c>
      <c r="AG213" s="163">
        <f>[5]IMWh!$E191</f>
        <v>327436</v>
      </c>
      <c r="AH213" s="15">
        <f>'[2]FPC wSEB'!G408</f>
        <v>101792</v>
      </c>
      <c r="AI213" s="15">
        <f>'[2]FPC wSEB'!H408</f>
        <v>227535</v>
      </c>
      <c r="AJ213" s="163">
        <f>[5]SHLMWh!$E191</f>
        <v>2174</v>
      </c>
      <c r="AK213" s="163">
        <f>[5]SPAMWh!$L191</f>
        <v>281409</v>
      </c>
      <c r="AL213" s="67">
        <f>AE213/X213*1000</f>
        <v>1525.9139205420388</v>
      </c>
      <c r="AM213" s="137">
        <f t="shared" si="26"/>
        <v>1477.512008365976</v>
      </c>
      <c r="AN213" s="15">
        <f t="shared" si="18"/>
        <v>1324.8019500304692</v>
      </c>
      <c r="AP213" s="232"/>
      <c r="AQ213" s="137"/>
      <c r="AR213" s="137"/>
      <c r="AS213" s="137"/>
      <c r="AT213" s="137"/>
      <c r="AW213" s="14">
        <f t="shared" si="30"/>
        <v>1324.8019500304692</v>
      </c>
      <c r="AX213" s="14">
        <f t="shared" si="25"/>
        <v>2174</v>
      </c>
      <c r="AY213" s="14">
        <f t="shared" si="28"/>
        <v>26291</v>
      </c>
      <c r="BA213" s="158">
        <f t="shared" si="21"/>
        <v>1.113917807286098</v>
      </c>
      <c r="BD213" s="14"/>
      <c r="BE213" s="25"/>
      <c r="BM213" s="207"/>
      <c r="BN213" s="207"/>
      <c r="BO213" s="207"/>
      <c r="BQ213" s="207"/>
      <c r="BR213" s="207"/>
      <c r="BS213" s="207"/>
      <c r="BU213" s="208"/>
      <c r="BV213" s="208"/>
      <c r="BW213" s="208"/>
      <c r="BY213" s="208"/>
      <c r="BZ213" s="208"/>
      <c r="CA213" s="208"/>
    </row>
    <row r="214" spans="1:79">
      <c r="A214" s="2">
        <v>2008</v>
      </c>
      <c r="B214" s="2">
        <v>8</v>
      </c>
      <c r="C214" s="14">
        <f>[7]Data!$D69</f>
        <v>1543.10029008622</v>
      </c>
      <c r="D214" s="14">
        <f>[8]Data!$D45</f>
        <v>1205433.27012434</v>
      </c>
      <c r="E214" s="14">
        <f>[9]Err!$D57</f>
        <v>232542.88434977399</v>
      </c>
      <c r="F214" s="14">
        <f>[10]Err!$D57</f>
        <v>2194.1111111111099</v>
      </c>
      <c r="G214" s="140">
        <f>[11]Data!$D57</f>
        <v>286238.560555615</v>
      </c>
      <c r="H214" s="25"/>
      <c r="I214" s="14"/>
      <c r="J214" s="14"/>
      <c r="K214" s="15"/>
      <c r="L214" s="15"/>
      <c r="M214" s="14"/>
      <c r="N214" s="25"/>
      <c r="O214" s="139"/>
      <c r="P214" s="20"/>
      <c r="Q214" s="20"/>
      <c r="R214" s="20"/>
      <c r="S214" s="20"/>
      <c r="T214" s="14"/>
      <c r="U214" s="14"/>
      <c r="W214" s="14">
        <f>[1]RESID!$I312</f>
        <v>60430</v>
      </c>
      <c r="X214" s="73">
        <f t="shared" si="29"/>
        <v>1395817</v>
      </c>
      <c r="Y214" s="15">
        <f>'[2]FPC wSEB'!X409</f>
        <v>1456247</v>
      </c>
      <c r="Z214" s="15">
        <f>'[2]FPC wSEB'!Y409</f>
        <v>162952</v>
      </c>
      <c r="AA214" s="15">
        <f>'[2]FPC wSEB'!Z409</f>
        <v>2590</v>
      </c>
      <c r="AB214" s="42">
        <f>'[2]FPC wSEB'!AA409</f>
        <v>1642</v>
      </c>
      <c r="AC214" s="22">
        <f>'[2]FPC wSEB'!AB409</f>
        <v>23127</v>
      </c>
      <c r="AD214" s="15">
        <f>[1]RESID!$H312</f>
        <v>20595</v>
      </c>
      <c r="AE214" s="266">
        <f>ROUND([5]RMWh!$L192,0)-AD214</f>
        <v>2051530</v>
      </c>
      <c r="AF214" s="163">
        <f>[5]CMWh!$L192</f>
        <v>1181492</v>
      </c>
      <c r="AG214" s="163">
        <f>[5]IMWh!$E192</f>
        <v>331795</v>
      </c>
      <c r="AH214" s="15">
        <f>'[2]FPC wSEB'!G409</f>
        <v>103172</v>
      </c>
      <c r="AI214" s="15">
        <f>'[2]FPC wSEB'!H409</f>
        <v>231515</v>
      </c>
      <c r="AJ214" s="163">
        <f>[5]SHLMWh!$E192</f>
        <v>2186</v>
      </c>
      <c r="AK214" s="163">
        <f>[5]SPAMWh!$L192</f>
        <v>292181</v>
      </c>
      <c r="AL214" s="67">
        <f>AE214/X214*1000</f>
        <v>1469.7700343239837</v>
      </c>
      <c r="AM214" s="137">
        <f t="shared" si="26"/>
        <v>1422.9213862758172</v>
      </c>
      <c r="AN214" s="15">
        <f t="shared" si="18"/>
        <v>1331.3032886723508</v>
      </c>
      <c r="AO214" s="137"/>
      <c r="AP214" s="232"/>
      <c r="AQ214" s="137"/>
      <c r="AR214" s="137"/>
      <c r="AS214" s="137"/>
      <c r="AT214" s="137"/>
      <c r="AW214" s="14">
        <f t="shared" si="30"/>
        <v>1331.3032886723508</v>
      </c>
      <c r="AX214" s="14">
        <f t="shared" si="25"/>
        <v>2186</v>
      </c>
      <c r="AY214" s="14">
        <f t="shared" si="28"/>
        <v>26147</v>
      </c>
      <c r="BA214" s="158">
        <f t="shared" si="21"/>
        <v>0.96448066578494784</v>
      </c>
      <c r="BD214" s="14"/>
      <c r="BE214" s="25"/>
      <c r="BM214" s="207"/>
      <c r="BN214" s="207"/>
      <c r="BO214" s="207"/>
      <c r="BQ214" s="207"/>
      <c r="BR214" s="207"/>
      <c r="BS214" s="207"/>
      <c r="BU214" s="208"/>
      <c r="BV214" s="208"/>
      <c r="BW214" s="208"/>
      <c r="BY214" s="208"/>
      <c r="BZ214" s="208"/>
      <c r="CA214" s="208"/>
    </row>
    <row r="215" spans="1:79">
      <c r="A215" s="2">
        <v>2008</v>
      </c>
      <c r="B215" s="2">
        <v>9</v>
      </c>
      <c r="C215" s="14">
        <f>[7]Data!$D70</f>
        <v>1542.80138722327</v>
      </c>
      <c r="D215" s="14">
        <f>[8]Data!$D46</f>
        <v>1217235.3851495101</v>
      </c>
      <c r="E215" s="14">
        <f>[9]Err!$D58</f>
        <v>231206.53389101001</v>
      </c>
      <c r="F215" s="14">
        <f>[10]Err!$D58</f>
        <v>2163.5555555555502</v>
      </c>
      <c r="G215" s="140">
        <f>[11]Data!$D58</f>
        <v>309284.471630566</v>
      </c>
      <c r="H215" s="25"/>
      <c r="I215" s="14"/>
      <c r="J215" s="14"/>
      <c r="K215" s="15"/>
      <c r="L215" s="15"/>
      <c r="M215" s="14"/>
      <c r="N215" s="25"/>
      <c r="O215" s="139"/>
      <c r="P215" s="20"/>
      <c r="Q215" s="20"/>
      <c r="R215" s="20"/>
      <c r="S215" s="20"/>
      <c r="T215" s="19"/>
      <c r="U215" s="14"/>
      <c r="W215" s="14">
        <f>[1]RESID!$I313</f>
        <v>63053</v>
      </c>
      <c r="X215" s="73">
        <f t="shared" si="29"/>
        <v>1460929</v>
      </c>
      <c r="Y215" s="15">
        <f>'[2]FPC wSEB'!X410</f>
        <v>1523982</v>
      </c>
      <c r="Z215" s="15">
        <f>'[2]FPC wSEB'!Y410</f>
        <v>170052</v>
      </c>
      <c r="AA215" s="15">
        <f>'[2]FPC wSEB'!Z410</f>
        <v>2630</v>
      </c>
      <c r="AB215" s="42">
        <f>'[2]FPC wSEB'!AA410</f>
        <v>1651</v>
      </c>
      <c r="AC215" s="22">
        <f>'[2]FPC wSEB'!AB410</f>
        <v>23846</v>
      </c>
      <c r="AD215" s="15">
        <f>[1]RESID!$H313</f>
        <v>23082</v>
      </c>
      <c r="AE215" s="266">
        <f>ROUND([5]RMWh!$L193,0)-AD215</f>
        <v>2061049</v>
      </c>
      <c r="AF215" s="163">
        <f>[5]CMWh!$L193</f>
        <v>1203733</v>
      </c>
      <c r="AG215" s="163">
        <f>[5]IMWh!$E193</f>
        <v>336591</v>
      </c>
      <c r="AH215" s="15">
        <f>'[2]FPC wSEB'!G410</f>
        <v>86620</v>
      </c>
      <c r="AI215" s="15">
        <f>'[2]FPC wSEB'!H410</f>
        <v>230323</v>
      </c>
      <c r="AJ215" s="163">
        <f>[5]SHLMWh!$E193</f>
        <v>2166</v>
      </c>
      <c r="AK215" s="163">
        <f>[5]SPAMWh!$L193</f>
        <v>324090</v>
      </c>
      <c r="AL215" s="67">
        <f>AE215/X215*1000</f>
        <v>1410.7797161942844</v>
      </c>
      <c r="AM215" s="137">
        <f t="shared" si="26"/>
        <v>1367.5561784850477</v>
      </c>
      <c r="AN215" s="15">
        <f t="shared" si="18"/>
        <v>1311.9321623258631</v>
      </c>
      <c r="AO215" s="137"/>
      <c r="AP215" s="232"/>
      <c r="AQ215" s="137"/>
      <c r="AR215" s="137"/>
      <c r="AS215" s="137"/>
      <c r="AT215" s="137"/>
      <c r="AW215" s="14">
        <f t="shared" si="30"/>
        <v>1311.9321623258631</v>
      </c>
      <c r="AX215" s="14">
        <f t="shared" si="25"/>
        <v>2166</v>
      </c>
      <c r="AY215" s="14">
        <f t="shared" si="28"/>
        <v>26171</v>
      </c>
      <c r="BA215" s="158">
        <f t="shared" si="21"/>
        <v>1.0277414418220348</v>
      </c>
      <c r="BD215" s="14"/>
      <c r="BE215" s="25"/>
      <c r="BM215" s="207"/>
      <c r="BN215" s="207"/>
      <c r="BO215" s="207"/>
      <c r="BQ215" s="207"/>
      <c r="BR215" s="207"/>
      <c r="BS215" s="207"/>
      <c r="BU215" s="208"/>
      <c r="BV215" s="208"/>
      <c r="BW215" s="208"/>
      <c r="BY215" s="208"/>
      <c r="BZ215" s="208"/>
      <c r="CA215" s="208"/>
    </row>
    <row r="216" spans="1:79" ht="12" customHeight="1">
      <c r="A216" s="2">
        <v>2008</v>
      </c>
      <c r="B216" s="2">
        <v>10</v>
      </c>
      <c r="C216" s="14">
        <f>[7]Data!$D71</f>
        <v>1242.9634460449199</v>
      </c>
      <c r="D216" s="14">
        <f>[8]Data!$D47</f>
        <v>1069712.7409383301</v>
      </c>
      <c r="E216" s="14">
        <f>[9]Err!$D59</f>
        <v>205812.48475935601</v>
      </c>
      <c r="F216" s="14">
        <f>[10]Err!$D59</f>
        <v>2191.2222222222199</v>
      </c>
      <c r="G216" s="140">
        <f>[11]Data!$D59</f>
        <v>279213.40522902401</v>
      </c>
      <c r="H216" s="25"/>
      <c r="I216" s="14"/>
      <c r="J216" s="14"/>
      <c r="K216" s="15"/>
      <c r="L216" s="15"/>
      <c r="M216" s="14"/>
      <c r="N216" s="25"/>
      <c r="O216" s="139"/>
      <c r="P216" s="20"/>
      <c r="Q216" s="20"/>
      <c r="R216" s="20"/>
      <c r="S216" s="20"/>
      <c r="T216" s="19"/>
      <c r="U216" s="14"/>
      <c r="W216" s="14">
        <f>[1]RESID!$I314</f>
        <v>56735</v>
      </c>
      <c r="X216" s="73">
        <f t="shared" ref="X216:X221" si="31">Y216-W216</f>
        <v>1325415</v>
      </c>
      <c r="Y216" s="15">
        <f>'[2]FPC wSEB'!X411</f>
        <v>1382150</v>
      </c>
      <c r="Z216" s="15">
        <f>'[2]FPC wSEB'!Y411</f>
        <v>157338</v>
      </c>
      <c r="AA216" s="15">
        <f>'[2]FPC wSEB'!Z411</f>
        <v>2509</v>
      </c>
      <c r="AB216" s="42">
        <f>'[2]FPC wSEB'!AA411</f>
        <v>1635</v>
      </c>
      <c r="AC216" s="22">
        <f>'[2]FPC wSEB'!AB411</f>
        <v>22609</v>
      </c>
      <c r="AD216" s="15">
        <f>[1]RESID!$H314</f>
        <v>18159</v>
      </c>
      <c r="AE216" s="266">
        <f>ROUND([5]RMWh!$L194,0)-AD216</f>
        <v>1728996</v>
      </c>
      <c r="AF216" s="163">
        <f>[5]CMWh!$L194</f>
        <v>1055817</v>
      </c>
      <c r="AG216" s="163">
        <f>[5]IMWh!$E194</f>
        <v>314594</v>
      </c>
      <c r="AH216" s="15">
        <f>'[2]FPC wSEB'!G411</f>
        <v>128534</v>
      </c>
      <c r="AI216" s="15">
        <f>'[2]FPC wSEB'!H411</f>
        <v>207367</v>
      </c>
      <c r="AJ216" s="163">
        <f>[5]SHLMWh!$E194</f>
        <v>2181</v>
      </c>
      <c r="AK216" s="163">
        <f>[5]SPAMWh!$L194</f>
        <v>297706</v>
      </c>
      <c r="AL216" s="67">
        <f t="shared" ref="AL216:AL221" si="32">AE216/X216*1000</f>
        <v>1304.4940641233122</v>
      </c>
      <c r="AM216" s="137">
        <f t="shared" ref="AM216:AM221" si="33">(AE216+AD216)/Y216*1000</f>
        <v>1264.0849401295084</v>
      </c>
      <c r="AN216" s="15">
        <f t="shared" si="18"/>
        <v>1333.9449541284403</v>
      </c>
      <c r="AO216" s="137"/>
      <c r="AP216" s="232"/>
      <c r="AQ216" s="137"/>
      <c r="AR216" s="137"/>
      <c r="AS216" s="137"/>
      <c r="AT216" s="137"/>
      <c r="AW216" s="14">
        <f t="shared" si="30"/>
        <v>1333.9449541284403</v>
      </c>
      <c r="AX216" s="14">
        <f t="shared" si="25"/>
        <v>2181</v>
      </c>
      <c r="AY216" s="14">
        <f t="shared" si="28"/>
        <v>26161</v>
      </c>
      <c r="BA216" s="158">
        <f t="shared" si="21"/>
        <v>1.0155272402949513</v>
      </c>
      <c r="BD216" s="14"/>
      <c r="BE216" s="25"/>
      <c r="BM216" s="207"/>
      <c r="BN216" s="207"/>
      <c r="BO216" s="207"/>
      <c r="BQ216" s="207"/>
      <c r="BR216" s="207"/>
      <c r="BS216" s="207"/>
      <c r="BU216" s="208"/>
      <c r="BV216" s="208"/>
      <c r="BW216" s="208"/>
      <c r="BY216" s="208"/>
      <c r="BZ216" s="208"/>
      <c r="CA216" s="208"/>
    </row>
    <row r="217" spans="1:79">
      <c r="A217" s="2">
        <v>2008</v>
      </c>
      <c r="B217" s="2">
        <v>11</v>
      </c>
      <c r="C217" s="14">
        <f>[7]Data!$D72</f>
        <v>1007.93373210863</v>
      </c>
      <c r="D217" s="14">
        <f>[8]Data!$D48</f>
        <v>955247.05067916599</v>
      </c>
      <c r="E217" s="14">
        <f>[9]Err!$D60</f>
        <v>241255.79439459401</v>
      </c>
      <c r="F217" s="14">
        <f>[10]Err!$D60</f>
        <v>2159.2222222222199</v>
      </c>
      <c r="G217" s="140">
        <f>[11]Data!$D60</f>
        <v>264575.37671697699</v>
      </c>
      <c r="H217" s="25"/>
      <c r="I217" s="14"/>
      <c r="J217" s="14"/>
      <c r="K217" s="15"/>
      <c r="L217" s="15"/>
      <c r="M217" s="14"/>
      <c r="N217" s="25"/>
      <c r="O217" s="139"/>
      <c r="P217" s="20"/>
      <c r="Q217" s="20"/>
      <c r="R217" s="20"/>
      <c r="S217" s="20"/>
      <c r="T217" s="19"/>
      <c r="U217" s="14"/>
      <c r="W217" s="14">
        <f>[1]RESID!$I315</f>
        <v>61269</v>
      </c>
      <c r="X217" s="73">
        <f t="shared" si="31"/>
        <v>1441696</v>
      </c>
      <c r="Y217" s="15">
        <f>'[2]FPC wSEB'!X412</f>
        <v>1502965</v>
      </c>
      <c r="Z217" s="15">
        <f>'[2]FPC wSEB'!Y412</f>
        <v>168291</v>
      </c>
      <c r="AA217" s="15">
        <f>'[2]FPC wSEB'!Z412</f>
        <v>2641</v>
      </c>
      <c r="AB217" s="42">
        <f>'[2]FPC wSEB'!AA412</f>
        <v>1648</v>
      </c>
      <c r="AC217" s="22">
        <f>'[2]FPC wSEB'!AB412</f>
        <v>23879</v>
      </c>
      <c r="AD217" s="15">
        <f>[1]RESID!$H315</f>
        <v>21007</v>
      </c>
      <c r="AE217" s="266">
        <f>ROUND([5]RMWh!$L195,0)-AD217</f>
        <v>1342991</v>
      </c>
      <c r="AF217" s="163">
        <f>[5]CMWh!$L195</f>
        <v>962891</v>
      </c>
      <c r="AG217" s="163">
        <f>[5]IMWh!$E195</f>
        <v>311155</v>
      </c>
      <c r="AH217" s="15">
        <f>'[2]FPC wSEB'!G412</f>
        <v>145191</v>
      </c>
      <c r="AI217" s="15">
        <f>'[2]FPC wSEB'!H412</f>
        <v>236382</v>
      </c>
      <c r="AJ217" s="163">
        <f>[5]SHLMWh!$E195</f>
        <v>2203</v>
      </c>
      <c r="AK217" s="163">
        <f>[5]SPAMWh!$L195</f>
        <v>283512</v>
      </c>
      <c r="AL217" s="67">
        <f t="shared" si="32"/>
        <v>931.53549708121545</v>
      </c>
      <c r="AM217" s="137">
        <f t="shared" si="33"/>
        <v>907.53809968961355</v>
      </c>
      <c r="AN217" s="15">
        <f t="shared" si="18"/>
        <v>1336.7718446601941</v>
      </c>
      <c r="AO217" s="137"/>
      <c r="AP217" s="232"/>
      <c r="AQ217" s="137"/>
      <c r="AR217" s="137"/>
      <c r="AS217" s="137"/>
      <c r="AT217" s="137"/>
      <c r="AW217" s="14">
        <f t="shared" si="30"/>
        <v>1336.7718446601941</v>
      </c>
      <c r="AX217" s="14">
        <f t="shared" si="25"/>
        <v>2203</v>
      </c>
      <c r="AY217" s="14">
        <f t="shared" si="28"/>
        <v>26276</v>
      </c>
      <c r="BA217" s="158">
        <f t="shared" si="21"/>
        <v>1.0666005235650782</v>
      </c>
      <c r="BD217" s="14"/>
      <c r="BE217" s="25"/>
      <c r="BM217" s="207"/>
      <c r="BN217" s="207"/>
      <c r="BO217" s="207"/>
      <c r="BQ217" s="207"/>
      <c r="BR217" s="207"/>
      <c r="BS217" s="207"/>
      <c r="BU217" s="208"/>
      <c r="BV217" s="208"/>
      <c r="BW217" s="208"/>
      <c r="BY217" s="208"/>
      <c r="BZ217" s="208"/>
      <c r="CA217" s="208"/>
    </row>
    <row r="218" spans="1:79">
      <c r="A218" s="2">
        <v>2008</v>
      </c>
      <c r="B218" s="2">
        <v>12</v>
      </c>
      <c r="C218" s="14">
        <f>[7]Data!$D73</f>
        <v>927.30011402551702</v>
      </c>
      <c r="D218" s="14">
        <f>[8]Data!$D49</f>
        <v>919807.48331914202</v>
      </c>
      <c r="E218" s="14">
        <f>[9]Err!$D61</f>
        <v>161275.622245351</v>
      </c>
      <c r="F218" s="14">
        <f>[10]Err!$D61</f>
        <v>2184.55419324064</v>
      </c>
      <c r="G218" s="140">
        <f>[11]Data!$D61</f>
        <v>258977.65299253899</v>
      </c>
      <c r="H218" s="25"/>
      <c r="I218" s="14"/>
      <c r="J218" s="14"/>
      <c r="K218" s="15"/>
      <c r="L218" s="15"/>
      <c r="M218" s="14"/>
      <c r="N218" s="25"/>
      <c r="O218" s="139"/>
      <c r="P218" s="20"/>
      <c r="Q218" s="20"/>
      <c r="R218" s="20"/>
      <c r="S218" s="20"/>
      <c r="T218" s="19"/>
      <c r="U218" s="14"/>
      <c r="W218" s="14">
        <f>[1]RESID!$I316</f>
        <v>60851</v>
      </c>
      <c r="X218" s="73">
        <f t="shared" si="31"/>
        <v>1388082</v>
      </c>
      <c r="Y218" s="15">
        <f>'[2]FPC wSEB'!X413</f>
        <v>1448933</v>
      </c>
      <c r="Z218" s="15">
        <f>'[2]FPC wSEB'!Y413</f>
        <v>160701</v>
      </c>
      <c r="AA218" s="15">
        <f>'[2]FPC wSEB'!Z413</f>
        <v>2470</v>
      </c>
      <c r="AB218" s="42">
        <f>'[2]FPC wSEB'!AA413</f>
        <v>1636</v>
      </c>
      <c r="AC218" s="22">
        <f>'[2]FPC wSEB'!AB413</f>
        <v>23009</v>
      </c>
      <c r="AD218" s="15">
        <f>[1]RESID!$H316</f>
        <v>30499</v>
      </c>
      <c r="AE218" s="266">
        <f>ROUND([5]RMWh!$L196,0)-AD218</f>
        <v>1336539</v>
      </c>
      <c r="AF218" s="163">
        <f>[5]CMWh!$L196</f>
        <v>913213</v>
      </c>
      <c r="AG218" s="163">
        <f>[5]IMWh!$E196</f>
        <v>281555</v>
      </c>
      <c r="AH218" s="15">
        <f>'[2]FPC wSEB'!G413</f>
        <v>61417</v>
      </c>
      <c r="AI218" s="15">
        <f>'[2]FPC wSEB'!H413</f>
        <v>152400</v>
      </c>
      <c r="AJ218" s="163">
        <f>[5]SHLMWh!$E196</f>
        <v>2187</v>
      </c>
      <c r="AK218" s="163">
        <f>[5]SPAMWh!$L196</f>
        <v>255314</v>
      </c>
      <c r="AL218" s="67">
        <f t="shared" si="32"/>
        <v>962.86746748390954</v>
      </c>
      <c r="AM218" s="137">
        <f t="shared" si="33"/>
        <v>943.47909806733639</v>
      </c>
      <c r="AN218" s="15">
        <f t="shared" si="18"/>
        <v>1336.79706601467</v>
      </c>
      <c r="AO218" s="137"/>
      <c r="AP218" s="232"/>
      <c r="AQ218" s="137"/>
      <c r="AR218" s="137"/>
      <c r="AS218" s="137"/>
      <c r="AT218" s="137"/>
      <c r="AW218" s="14">
        <f t="shared" si="30"/>
        <v>1336.79706601467</v>
      </c>
      <c r="AX218" s="14">
        <f t="shared" si="25"/>
        <v>2187</v>
      </c>
      <c r="AY218" s="14">
        <f t="shared" si="28"/>
        <v>26264</v>
      </c>
      <c r="BA218" s="158">
        <f t="shared" si="21"/>
        <v>1.0091328465595053</v>
      </c>
      <c r="BD218" s="14"/>
      <c r="BE218" s="25"/>
      <c r="BM218" s="207"/>
      <c r="BN218" s="207"/>
      <c r="BO218" s="207"/>
      <c r="BQ218" s="207"/>
      <c r="BR218" s="207"/>
      <c r="BS218" s="207"/>
      <c r="BT218" s="201" t="s">
        <v>150</v>
      </c>
      <c r="BU218" s="208"/>
      <c r="BV218" s="208"/>
      <c r="BW218" s="208"/>
      <c r="BY218" s="208"/>
      <c r="BZ218" s="208"/>
      <c r="CA218" s="208"/>
    </row>
    <row r="219" spans="1:79">
      <c r="A219" s="2">
        <v>2009</v>
      </c>
      <c r="B219" s="2">
        <v>1</v>
      </c>
      <c r="C219" s="14">
        <f>[7]Data!$D74</f>
        <v>1112.8836166835199</v>
      </c>
      <c r="D219" s="14">
        <f>[8]Data!$D50</f>
        <v>903109.01349121099</v>
      </c>
      <c r="E219" s="14">
        <f>[9]Err!$D62</f>
        <v>188728.31421986601</v>
      </c>
      <c r="F219" s="14">
        <f>[10]Err!$D62</f>
        <v>2182.5435126131902</v>
      </c>
      <c r="G219" s="140">
        <f>[11]Data!$D62</f>
        <v>245756.75670877</v>
      </c>
      <c r="H219" s="25"/>
      <c r="I219" s="14"/>
      <c r="J219" s="14"/>
      <c r="K219" s="15"/>
      <c r="L219" s="15"/>
      <c r="M219" s="14"/>
      <c r="N219" s="25"/>
      <c r="O219" s="139"/>
      <c r="P219" s="20"/>
      <c r="Q219" s="20"/>
      <c r="R219" s="20"/>
      <c r="S219" s="20"/>
      <c r="T219" s="19"/>
      <c r="U219" s="14"/>
      <c r="W219" s="14">
        <f>[1]RESID!$I317</f>
        <v>56844</v>
      </c>
      <c r="X219" s="73">
        <f t="shared" si="31"/>
        <v>1370260</v>
      </c>
      <c r="Y219" s="15">
        <f>'[2]FPC wSEB'!X414</f>
        <v>1427104</v>
      </c>
      <c r="Z219" s="15">
        <f>'[2]FPC wSEB'!Y414</f>
        <v>161720</v>
      </c>
      <c r="AA219" s="15">
        <f>'[2]FPC wSEB'!Z414</f>
        <v>2515</v>
      </c>
      <c r="AB219" s="42">
        <f>'[2]FPC wSEB'!AA414</f>
        <v>1642</v>
      </c>
      <c r="AC219" s="22">
        <f>'[2]FPC wSEB'!AB414</f>
        <v>23273</v>
      </c>
      <c r="AD219" s="15">
        <f>[1]RESID!$H317</f>
        <v>30303</v>
      </c>
      <c r="AE219" s="266">
        <f>ROUND([5]RMWh!$L197,0)-AD219</f>
        <v>1478251</v>
      </c>
      <c r="AF219" s="163">
        <f>[5]CMWh!$L197</f>
        <v>886350</v>
      </c>
      <c r="AG219" s="163">
        <f>[5]IMWh!$E197</f>
        <v>276236</v>
      </c>
      <c r="AH219" s="15">
        <f>'[2]FPC wSEB'!G414</f>
        <v>99244</v>
      </c>
      <c r="AI219" s="15">
        <f>'[2]FPC wSEB'!H414</f>
        <v>172565</v>
      </c>
      <c r="AJ219" s="163">
        <f>[5]SHLMWh!$E197</f>
        <v>2206</v>
      </c>
      <c r="AK219" s="163">
        <f>[5]SPAMWh!$L197</f>
        <v>243388</v>
      </c>
      <c r="AL219" s="67">
        <f t="shared" si="32"/>
        <v>1078.8105906908179</v>
      </c>
      <c r="AM219" s="137">
        <f t="shared" si="33"/>
        <v>1057.0736260286567</v>
      </c>
      <c r="AN219" s="15">
        <f t="shared" si="18"/>
        <v>1343.4835566382462</v>
      </c>
      <c r="AO219" s="137"/>
      <c r="AP219" s="232"/>
      <c r="AQ219" s="137"/>
      <c r="AR219" s="137"/>
      <c r="AS219" s="137"/>
      <c r="AT219" s="137"/>
      <c r="AW219" s="14">
        <f t="shared" si="30"/>
        <v>1343.4835566382462</v>
      </c>
      <c r="AX219" s="14">
        <f t="shared" si="25"/>
        <v>2206</v>
      </c>
      <c r="AY219" s="14">
        <f t="shared" si="28"/>
        <v>26300</v>
      </c>
      <c r="BA219" s="158">
        <f t="shared" si="21"/>
        <v>1.0302104323714478</v>
      </c>
      <c r="BD219" s="14"/>
      <c r="BE219" s="25"/>
      <c r="BM219" s="207"/>
      <c r="BN219" s="207"/>
      <c r="BO219" s="207"/>
      <c r="BQ219" s="207"/>
      <c r="BR219" s="207"/>
      <c r="BS219" s="207"/>
      <c r="BT219" s="201" t="s">
        <v>150</v>
      </c>
      <c r="BU219" s="208"/>
      <c r="BV219" s="208"/>
      <c r="BW219" s="208"/>
      <c r="BY219" s="208"/>
      <c r="BZ219" s="208"/>
      <c r="CA219" s="208"/>
    </row>
    <row r="220" spans="1:79">
      <c r="A220" s="2">
        <v>2009</v>
      </c>
      <c r="B220" s="2">
        <v>2</v>
      </c>
      <c r="C220" s="14">
        <f>[7]Data!$D75</f>
        <v>1034.0418828147299</v>
      </c>
      <c r="D220" s="14">
        <f>[8]Data!$D51</f>
        <v>802185.85944239097</v>
      </c>
      <c r="E220" s="14">
        <f>[9]Err!$D63</f>
        <v>179273.877387152</v>
      </c>
      <c r="F220" s="14">
        <f>[10]Err!$D63</f>
        <v>2139.0990681687499</v>
      </c>
      <c r="G220" s="140">
        <f>[11]Data!$D63</f>
        <v>245175.571816412</v>
      </c>
      <c r="H220" s="25"/>
      <c r="I220" s="14"/>
      <c r="J220" s="14"/>
      <c r="K220" s="15"/>
      <c r="L220" s="15"/>
      <c r="M220" s="14"/>
      <c r="N220" s="25"/>
      <c r="O220" s="139"/>
      <c r="P220" s="20"/>
      <c r="Q220" s="20"/>
      <c r="R220" s="20"/>
      <c r="S220" s="20"/>
      <c r="T220" s="19"/>
      <c r="U220" s="14"/>
      <c r="V220" s="126"/>
      <c r="W220" s="14">
        <f>[1]RESID!$I318</f>
        <v>61398</v>
      </c>
      <c r="X220" s="73">
        <f t="shared" si="31"/>
        <v>1408392</v>
      </c>
      <c r="Y220" s="15">
        <f>'[2]FPC wSEB'!X415</f>
        <v>1469790</v>
      </c>
      <c r="Z220" s="15">
        <f>'[2]FPC wSEB'!Y415</f>
        <v>162263</v>
      </c>
      <c r="AA220" s="15">
        <f>'[2]FPC wSEB'!Z415</f>
        <v>2500</v>
      </c>
      <c r="AB220" s="42">
        <f>'[2]FPC wSEB'!AA415</f>
        <v>1651</v>
      </c>
      <c r="AC220" s="22">
        <f>'[2]FPC wSEB'!AB415</f>
        <v>23159</v>
      </c>
      <c r="AD220" s="15">
        <f>[1]RESID!$H318</f>
        <v>46065</v>
      </c>
      <c r="AE220" s="266">
        <f>ROUND([5]RMWh!$L198,0)-AD220</f>
        <v>1294594</v>
      </c>
      <c r="AF220" s="163">
        <f>[5]CMWh!$L198</f>
        <v>813808</v>
      </c>
      <c r="AG220" s="163">
        <f>[5]IMWh!$E198</f>
        <v>249657</v>
      </c>
      <c r="AH220" s="15">
        <f>'[2]FPC wSEB'!G415</f>
        <v>77376</v>
      </c>
      <c r="AI220" s="15">
        <f>'[2]FPC wSEB'!H415</f>
        <v>177016</v>
      </c>
      <c r="AJ220" s="163">
        <f>[5]SHLMWh!$E198</f>
        <v>2143</v>
      </c>
      <c r="AK220" s="163">
        <f>[5]SPAMWh!$L198</f>
        <v>245791</v>
      </c>
      <c r="AL220" s="67">
        <f t="shared" si="32"/>
        <v>919.20005225817818</v>
      </c>
      <c r="AM220" s="137">
        <f t="shared" si="33"/>
        <v>912.14323134597464</v>
      </c>
      <c r="AN220" s="15">
        <f t="shared" si="18"/>
        <v>1298.001211387038</v>
      </c>
      <c r="AO220" s="137"/>
      <c r="AP220" s="232"/>
      <c r="AQ220" s="137"/>
      <c r="AR220" s="137"/>
      <c r="AS220" s="137"/>
      <c r="AT220" s="137"/>
      <c r="AW220" s="14">
        <f t="shared" si="30"/>
        <v>1298.001211387038</v>
      </c>
      <c r="AX220" s="14">
        <f t="shared" si="25"/>
        <v>2143</v>
      </c>
      <c r="AY220" s="14">
        <f t="shared" si="28"/>
        <v>26277</v>
      </c>
      <c r="BA220" s="158">
        <f t="shared" si="21"/>
        <v>1.0007673236455925</v>
      </c>
      <c r="BD220" s="14"/>
      <c r="BE220" s="25"/>
      <c r="BM220" s="207"/>
      <c r="BN220" s="207"/>
      <c r="BO220" s="207"/>
      <c r="BQ220" s="207"/>
      <c r="BR220" s="207"/>
      <c r="BS220" s="207"/>
      <c r="BT220" s="201" t="s">
        <v>150</v>
      </c>
      <c r="BU220" s="208"/>
      <c r="BV220" s="208"/>
      <c r="BW220" s="208"/>
      <c r="BY220" s="208"/>
      <c r="BZ220" s="208"/>
      <c r="CA220" s="208"/>
    </row>
    <row r="221" spans="1:79">
      <c r="A221" s="2">
        <v>2009</v>
      </c>
      <c r="B221" s="2">
        <v>3</v>
      </c>
      <c r="C221" s="14">
        <f>[7]Data!$D76</f>
        <v>918.26642712140597</v>
      </c>
      <c r="D221" s="14">
        <f>[8]Data!$D52</f>
        <v>810066.94487766002</v>
      </c>
      <c r="E221" s="14">
        <f>[9]Err!$D64</f>
        <v>179570.84101197799</v>
      </c>
      <c r="F221" s="14">
        <f>[10]Err!$D64</f>
        <v>2185</v>
      </c>
      <c r="G221" s="140">
        <f>[11]Data!$D64</f>
        <v>250446.41779885499</v>
      </c>
      <c r="H221" s="25"/>
      <c r="I221" s="14"/>
      <c r="J221" s="14"/>
      <c r="K221" s="15"/>
      <c r="L221" s="15"/>
      <c r="M221" s="14"/>
      <c r="N221" s="25"/>
      <c r="O221" s="139"/>
      <c r="P221" s="20"/>
      <c r="Q221" s="20"/>
      <c r="R221" s="20"/>
      <c r="S221" s="20"/>
      <c r="T221" s="19"/>
      <c r="U221" s="14"/>
      <c r="V221" s="126"/>
      <c r="W221" s="14">
        <f>[1]RESID!$I319</f>
        <v>58664</v>
      </c>
      <c r="X221" s="73">
        <f t="shared" si="31"/>
        <v>1372408</v>
      </c>
      <c r="Y221" s="15">
        <f>'[2]FPC wSEB'!X416</f>
        <v>1431072</v>
      </c>
      <c r="Z221" s="15">
        <f>'[2]FPC wSEB'!Y416</f>
        <v>160340</v>
      </c>
      <c r="AA221" s="15">
        <f>'[2]FPC wSEB'!Z416</f>
        <v>2458</v>
      </c>
      <c r="AB221" s="42">
        <f>'[2]FPC wSEB'!AA416</f>
        <v>1631</v>
      </c>
      <c r="AC221" s="22">
        <f>'[2]FPC wSEB'!AB416</f>
        <v>23157</v>
      </c>
      <c r="AD221" s="15">
        <f>[1]RESID!$H319</f>
        <v>34065</v>
      </c>
      <c r="AE221" s="266">
        <f>ROUND([5]RMWh!$L199,0)-AD221</f>
        <v>1211327</v>
      </c>
      <c r="AF221" s="163">
        <f>[5]CMWh!$L199</f>
        <v>852075</v>
      </c>
      <c r="AG221" s="163">
        <f>[5]IMWh!$E199</f>
        <v>264552</v>
      </c>
      <c r="AH221" s="15">
        <f>'[2]FPC wSEB'!G416</f>
        <v>91474</v>
      </c>
      <c r="AI221" s="15">
        <f>'[2]FPC wSEB'!H416</f>
        <v>173030</v>
      </c>
      <c r="AJ221" s="163">
        <f>[5]SHLMWh!$E199</f>
        <v>2208</v>
      </c>
      <c r="AK221" s="163">
        <f>[5]SPAMWh!$L199</f>
        <v>239493</v>
      </c>
      <c r="AL221" s="67">
        <f t="shared" si="32"/>
        <v>882.62892667486642</v>
      </c>
      <c r="AM221" s="137">
        <f t="shared" si="33"/>
        <v>870.25111245276264</v>
      </c>
      <c r="AN221" s="15">
        <f t="shared" si="18"/>
        <v>1353.7706928264868</v>
      </c>
      <c r="AO221" s="137"/>
      <c r="AP221" s="232"/>
      <c r="AQ221" s="137"/>
      <c r="AR221" s="137"/>
      <c r="AS221" s="137"/>
      <c r="AT221" s="137"/>
      <c r="AW221" s="14">
        <f t="shared" si="30"/>
        <v>1353.7706928264868</v>
      </c>
      <c r="AX221" s="14">
        <f t="shared" si="25"/>
        <v>2208</v>
      </c>
      <c r="AY221" s="14">
        <f t="shared" si="28"/>
        <v>26199</v>
      </c>
      <c r="BA221" s="158">
        <f t="shared" si="21"/>
        <v>0.98660628794791194</v>
      </c>
      <c r="BD221" s="14"/>
      <c r="BE221" s="25"/>
      <c r="BM221" s="207"/>
      <c r="BN221" s="207"/>
      <c r="BO221" s="207"/>
      <c r="BQ221" s="207"/>
      <c r="BR221" s="207"/>
      <c r="BS221" s="207"/>
      <c r="BT221" s="201" t="s">
        <v>150</v>
      </c>
      <c r="BU221" s="208"/>
      <c r="BV221" s="208"/>
      <c r="BW221" s="208"/>
      <c r="BY221" s="208"/>
      <c r="BZ221" s="208"/>
      <c r="CA221" s="208"/>
    </row>
    <row r="222" spans="1:79">
      <c r="A222" s="2">
        <v>2009</v>
      </c>
      <c r="B222" s="2">
        <v>4</v>
      </c>
      <c r="C222" s="14">
        <f>[7]Data!$D77</f>
        <v>886.706958390723</v>
      </c>
      <c r="D222" s="14">
        <f>[8]Data!$D53</f>
        <v>892543.14385593799</v>
      </c>
      <c r="E222" s="14">
        <f>[9]Err!$D65</f>
        <v>181805.86207465999</v>
      </c>
      <c r="F222" s="14">
        <f>[10]Err!$D65</f>
        <v>2161.44580675936</v>
      </c>
      <c r="G222" s="140">
        <f>[11]Data!$D65</f>
        <v>258331.768481254</v>
      </c>
      <c r="H222" s="25"/>
      <c r="I222" s="14"/>
      <c r="J222" s="14"/>
      <c r="K222" s="15"/>
      <c r="L222" s="15"/>
      <c r="M222" s="14"/>
      <c r="N222" s="25"/>
      <c r="O222" s="139"/>
      <c r="P222" s="20"/>
      <c r="Q222" s="20"/>
      <c r="R222" s="20"/>
      <c r="S222" s="20"/>
      <c r="T222" s="19"/>
      <c r="U222" s="14"/>
      <c r="V222" s="126"/>
      <c r="W222" s="14">
        <f>[1]RESID!$I320</f>
        <v>58975</v>
      </c>
      <c r="X222" s="73">
        <f t="shared" ref="X222:X229" si="34">Y222-W222</f>
        <v>1361245</v>
      </c>
      <c r="Y222" s="15">
        <f>'[2]FPC wSEB'!X417</f>
        <v>1420220</v>
      </c>
      <c r="Z222" s="15">
        <f>'[2]FPC wSEB'!Y417</f>
        <v>161346</v>
      </c>
      <c r="AA222" s="15">
        <f>'[2]FPC wSEB'!Z417</f>
        <v>2534</v>
      </c>
      <c r="AB222" s="42">
        <f>'[2]FPC wSEB'!AA417</f>
        <v>1625</v>
      </c>
      <c r="AC222" s="22">
        <f>'[2]FPC wSEB'!AB417</f>
        <v>23437</v>
      </c>
      <c r="AD222" s="15">
        <f>[1]RESID!$H320</f>
        <v>27742</v>
      </c>
      <c r="AE222" s="266">
        <f>ROUND([5]RMWh!$L200,0)-AD222</f>
        <v>1223527</v>
      </c>
      <c r="AF222" s="163">
        <f>[5]CMWh!$L200</f>
        <v>900564</v>
      </c>
      <c r="AG222" s="163">
        <f>[5]IMWh!$E200</f>
        <v>273999</v>
      </c>
      <c r="AH222" s="15">
        <f>'[2]FPC wSEB'!G417</f>
        <v>95268</v>
      </c>
      <c r="AI222" s="15">
        <f>'[2]FPC wSEB'!H417</f>
        <v>183865</v>
      </c>
      <c r="AJ222" s="163">
        <f>[5]SHLMWh!$E200</f>
        <v>2161</v>
      </c>
      <c r="AK222" s="163">
        <f>[5]SPAMWh!$L200</f>
        <v>247693</v>
      </c>
      <c r="AL222" s="67">
        <f t="shared" ref="AL222:AL229" si="35">AE222/X222*1000</f>
        <v>898.82938045686126</v>
      </c>
      <c r="AM222" s="137">
        <f t="shared" si="26"/>
        <v>881.03885313542969</v>
      </c>
      <c r="AN222" s="15">
        <f t="shared" si="18"/>
        <v>1329.8461538461538</v>
      </c>
      <c r="AO222" s="137"/>
      <c r="AP222" s="232"/>
      <c r="AQ222" s="137"/>
      <c r="AR222" s="137"/>
      <c r="AS222" s="137"/>
      <c r="AT222" s="137"/>
      <c r="AW222" s="14">
        <f t="shared" si="30"/>
        <v>1329.8461538461538</v>
      </c>
      <c r="AX222" s="14">
        <f t="shared" si="25"/>
        <v>2161</v>
      </c>
      <c r="AY222" s="14">
        <f t="shared" si="28"/>
        <v>26163</v>
      </c>
      <c r="BA222" s="158">
        <f t="shared" si="21"/>
        <v>1.0084313574454675</v>
      </c>
      <c r="BD222" s="14"/>
      <c r="BE222" s="25"/>
      <c r="BM222" s="207"/>
      <c r="BN222" s="207"/>
      <c r="BO222" s="207"/>
      <c r="BQ222" s="207"/>
      <c r="BR222" s="207"/>
      <c r="BS222" s="207"/>
      <c r="BT222" s="201" t="s">
        <v>150</v>
      </c>
      <c r="BU222" s="208"/>
      <c r="BV222" s="208"/>
      <c r="BW222" s="208"/>
      <c r="BY222" s="208"/>
      <c r="BZ222" s="208"/>
      <c r="CA222" s="208"/>
    </row>
    <row r="223" spans="1:79">
      <c r="A223" s="2">
        <v>2009</v>
      </c>
      <c r="B223" s="2">
        <v>5</v>
      </c>
      <c r="C223" s="14">
        <f>[7]Data!$D78</f>
        <v>1042.13395252344</v>
      </c>
      <c r="D223" s="14">
        <f>[8]Data!$D54</f>
        <v>967311.137387875</v>
      </c>
      <c r="E223" s="14">
        <f>[9]Err!$D66</f>
        <v>184380.712671927</v>
      </c>
      <c r="F223" s="14">
        <f>[10]Err!$D66</f>
        <v>2141.2458067593602</v>
      </c>
      <c r="G223" s="140">
        <f>[11]Data!$D66</f>
        <v>283065.815650745</v>
      </c>
      <c r="H223" s="25"/>
      <c r="I223" s="14"/>
      <c r="J223" s="14"/>
      <c r="K223" s="15"/>
      <c r="L223" s="15"/>
      <c r="M223" s="14"/>
      <c r="N223" s="25"/>
      <c r="O223" s="139"/>
      <c r="P223" s="20"/>
      <c r="Q223" s="20"/>
      <c r="R223" s="20"/>
      <c r="S223" s="20"/>
      <c r="T223" s="19"/>
      <c r="U223" s="14"/>
      <c r="W223" s="14">
        <f>[1]RESID!$I321</f>
        <v>59420</v>
      </c>
      <c r="X223" s="73">
        <f t="shared" si="34"/>
        <v>1370907</v>
      </c>
      <c r="Y223" s="15">
        <f>'[2]FPC wSEB'!X418</f>
        <v>1430327</v>
      </c>
      <c r="Z223" s="15">
        <f>'[2]FPC wSEB'!Y418</f>
        <v>159537</v>
      </c>
      <c r="AA223" s="15">
        <f>'[2]FPC wSEB'!Z418</f>
        <v>2485</v>
      </c>
      <c r="AB223" s="42">
        <f>'[2]FPC wSEB'!AA418</f>
        <v>1622</v>
      </c>
      <c r="AC223" s="22">
        <f>'[2]FPC wSEB'!AB418</f>
        <v>23156</v>
      </c>
      <c r="AD223" s="15">
        <f>[1]RESID!$H321</f>
        <v>22734</v>
      </c>
      <c r="AE223" s="266">
        <f>ROUND([5]RMWh!$L201,0)-AD223</f>
        <v>1351714</v>
      </c>
      <c r="AF223" s="163">
        <f>[5]CMWh!$L201</f>
        <v>945668</v>
      </c>
      <c r="AG223" s="163">
        <f>[5]IMWh!$E201</f>
        <v>274335</v>
      </c>
      <c r="AH223" s="15">
        <f>'[2]FPC wSEB'!G418</f>
        <v>88208</v>
      </c>
      <c r="AI223" s="15">
        <f>'[2]FPC wSEB'!H418</f>
        <v>183678</v>
      </c>
      <c r="AJ223" s="163">
        <f>[5]SHLMWh!$E201</f>
        <v>2145</v>
      </c>
      <c r="AK223" s="163">
        <f>[5]SPAMWh!$L201</f>
        <v>257730</v>
      </c>
      <c r="AL223" s="67">
        <f t="shared" si="35"/>
        <v>985.99977970788677</v>
      </c>
      <c r="AM223" s="137">
        <f t="shared" si="26"/>
        <v>960.93270979293538</v>
      </c>
      <c r="AN223" s="15">
        <f t="shared" si="18"/>
        <v>1322.4414303329224</v>
      </c>
      <c r="AO223" s="137"/>
      <c r="AP223" s="232"/>
      <c r="AQ223" s="137"/>
      <c r="AR223" s="137"/>
      <c r="AS223" s="137"/>
      <c r="AT223" s="137"/>
      <c r="AW223" s="14">
        <f t="shared" si="30"/>
        <v>1322.4414303329224</v>
      </c>
      <c r="AX223" s="14">
        <f t="shared" si="25"/>
        <v>2145</v>
      </c>
      <c r="AY223" s="14">
        <f t="shared" si="28"/>
        <v>26176</v>
      </c>
      <c r="BA223" s="158">
        <f t="shared" ref="BA223:BA273" si="36">AW223/AW211</f>
        <v>1.0253263059757602</v>
      </c>
      <c r="BD223" s="14"/>
      <c r="BE223" s="25"/>
      <c r="BM223" s="207"/>
      <c r="BN223" s="207"/>
      <c r="BO223" s="207"/>
      <c r="BQ223" s="207"/>
      <c r="BR223" s="207"/>
      <c r="BS223" s="207"/>
      <c r="BT223" s="201" t="s">
        <v>150</v>
      </c>
      <c r="BU223" s="208"/>
      <c r="BV223" s="208"/>
      <c r="BW223" s="208"/>
      <c r="BY223" s="208"/>
      <c r="BZ223" s="208"/>
      <c r="CA223" s="208"/>
    </row>
    <row r="224" spans="1:79">
      <c r="A224" s="2">
        <v>2009</v>
      </c>
      <c r="B224" s="2">
        <v>6</v>
      </c>
      <c r="C224" s="14">
        <f>[7]Data!$D79</f>
        <v>1305.94762081155</v>
      </c>
      <c r="D224" s="14">
        <f>[8]Data!$D55</f>
        <v>1059984.9174839701</v>
      </c>
      <c r="E224" s="14">
        <f>[9]Err!$D67</f>
        <v>175249.42524030199</v>
      </c>
      <c r="F224" s="14">
        <f>[10]Err!$D67</f>
        <v>2161.7458067593602</v>
      </c>
      <c r="G224" s="140">
        <f>[11]Data!$D67</f>
        <v>304374.74461254</v>
      </c>
      <c r="H224" s="25"/>
      <c r="I224" s="14"/>
      <c r="J224" s="14"/>
      <c r="K224" s="15"/>
      <c r="L224" s="15"/>
      <c r="M224" s="14"/>
      <c r="N224" s="25"/>
      <c r="O224" s="139"/>
      <c r="P224" s="20"/>
      <c r="Q224" s="20"/>
      <c r="R224" s="20"/>
      <c r="S224" s="20"/>
      <c r="T224" s="19"/>
      <c r="U224" s="14"/>
      <c r="W224" s="14">
        <f>[1]RESID!$I322</f>
        <v>62231</v>
      </c>
      <c r="X224" s="73">
        <f t="shared" si="34"/>
        <v>1410546</v>
      </c>
      <c r="Y224" s="15">
        <f>'[2]FPC wSEB'!X419</f>
        <v>1472777</v>
      </c>
      <c r="Z224" s="15">
        <f>'[2]FPC wSEB'!Y419</f>
        <v>162803</v>
      </c>
      <c r="AA224" s="15">
        <f>'[2]FPC wSEB'!Z419</f>
        <v>2465</v>
      </c>
      <c r="AB224" s="42">
        <f>'[2]FPC wSEB'!AA419</f>
        <v>1617</v>
      </c>
      <c r="AC224" s="22">
        <f>'[2]FPC wSEB'!AB419</f>
        <v>23513</v>
      </c>
      <c r="AD224" s="15">
        <f>[1]RESID!$H322</f>
        <v>21049</v>
      </c>
      <c r="AE224" s="266">
        <f>ROUND([5]RMWh!$L202,0)-AD224</f>
        <v>1781890</v>
      </c>
      <c r="AF224" s="163">
        <f>[5]CMWh!$L202</f>
        <v>1071880</v>
      </c>
      <c r="AG224" s="163">
        <f>[5]IMWh!$E202</f>
        <v>288209</v>
      </c>
      <c r="AH224" s="15">
        <f>'[2]FPC wSEB'!G419</f>
        <v>90738</v>
      </c>
      <c r="AI224" s="15">
        <f>'[2]FPC wSEB'!H419</f>
        <v>189908</v>
      </c>
      <c r="AJ224" s="163">
        <f>[5]SHLMWh!$E202</f>
        <v>2147</v>
      </c>
      <c r="AK224" s="163">
        <f>[5]SPAMWh!$L202</f>
        <v>286505</v>
      </c>
      <c r="AL224" s="67">
        <f t="shared" si="35"/>
        <v>1263.262594768267</v>
      </c>
      <c r="AM224" s="137">
        <f t="shared" si="26"/>
        <v>1224.1765046575279</v>
      </c>
      <c r="AN224" s="15">
        <f t="shared" si="18"/>
        <v>1327.7674706246135</v>
      </c>
      <c r="AO224" s="137"/>
      <c r="AP224" s="232"/>
      <c r="AQ224" s="137"/>
      <c r="AR224" s="137"/>
      <c r="AS224" s="137"/>
      <c r="AT224" s="137"/>
      <c r="AW224" s="14">
        <f t="shared" si="30"/>
        <v>1327.7674706246135</v>
      </c>
      <c r="AX224" s="14">
        <f t="shared" si="25"/>
        <v>2147</v>
      </c>
      <c r="AY224" s="14">
        <f t="shared" si="28"/>
        <v>26107</v>
      </c>
      <c r="BA224" s="158">
        <f t="shared" si="36"/>
        <v>0.98983387250535271</v>
      </c>
      <c r="BD224" s="14"/>
      <c r="BE224" s="25"/>
      <c r="BM224" s="207"/>
      <c r="BN224" s="207"/>
      <c r="BO224" s="207"/>
      <c r="BQ224" s="207"/>
      <c r="BR224" s="207"/>
      <c r="BS224" s="207"/>
      <c r="BT224" s="201" t="s">
        <v>150</v>
      </c>
      <c r="BU224" s="208"/>
      <c r="BV224" s="208"/>
      <c r="BW224" s="208"/>
      <c r="BY224" s="208"/>
      <c r="BZ224" s="208"/>
      <c r="CA224" s="208"/>
    </row>
    <row r="225" spans="1:79">
      <c r="A225" s="2">
        <v>2009</v>
      </c>
      <c r="B225" s="2">
        <v>7</v>
      </c>
      <c r="C225" s="14">
        <f>[7]Data!$D80</f>
        <v>1415.3920618216</v>
      </c>
      <c r="D225" s="14">
        <f>[8]Data!$D56</f>
        <v>1113179.51317582</v>
      </c>
      <c r="E225" s="14">
        <f>[9]Err!$D68</f>
        <v>200105.24923196601</v>
      </c>
      <c r="F225" s="14">
        <f>[10]Err!$D68</f>
        <v>2160.78016182888</v>
      </c>
      <c r="G225" s="140">
        <f>[11]Data!$D68</f>
        <v>281701.05776089098</v>
      </c>
      <c r="H225" s="25"/>
      <c r="I225" s="14"/>
      <c r="J225" s="14"/>
      <c r="K225" s="15"/>
      <c r="L225" s="15"/>
      <c r="M225" s="14"/>
      <c r="N225" s="25"/>
      <c r="O225" s="139"/>
      <c r="P225" s="20"/>
      <c r="Q225" s="20"/>
      <c r="R225" s="20"/>
      <c r="S225" s="20"/>
      <c r="T225" s="19"/>
      <c r="U225" s="14"/>
      <c r="W225" s="14">
        <f>[1]RESID!$I323</f>
        <v>61746</v>
      </c>
      <c r="X225" s="73">
        <f t="shared" si="34"/>
        <v>1376111</v>
      </c>
      <c r="Y225" s="15">
        <f>'[2]FPC wSEB'!X420</f>
        <v>1437857</v>
      </c>
      <c r="Z225" s="15">
        <f>'[2]FPC wSEB'!Y420</f>
        <v>162340</v>
      </c>
      <c r="AA225" s="15">
        <f>'[2]FPC wSEB'!Z420</f>
        <v>2524</v>
      </c>
      <c r="AB225" s="42">
        <f>'[2]FPC wSEB'!AA420</f>
        <v>1618</v>
      </c>
      <c r="AC225" s="22">
        <f>'[2]FPC wSEB'!AB420</f>
        <v>23479</v>
      </c>
      <c r="AD225" s="15">
        <f>[1]RESID!$H323</f>
        <v>23198</v>
      </c>
      <c r="AE225" s="266">
        <f>ROUND([5]RMWh!$L203,0)-AD225</f>
        <v>1956489</v>
      </c>
      <c r="AF225" s="163">
        <f>[5]CMWh!$L203</f>
        <v>1128558</v>
      </c>
      <c r="AG225" s="163">
        <f>[5]IMWh!$E203</f>
        <v>285092</v>
      </c>
      <c r="AH225" s="15">
        <f>'[2]FPC wSEB'!G420</f>
        <v>93511</v>
      </c>
      <c r="AI225" s="15">
        <f>'[2]FPC wSEB'!H420</f>
        <v>198913</v>
      </c>
      <c r="AJ225" s="163">
        <f>[5]SHLMWh!$E203</f>
        <v>2162</v>
      </c>
      <c r="AK225" s="163">
        <f>[5]SPAMWh!$L203</f>
        <v>275311</v>
      </c>
      <c r="AL225" s="67">
        <f t="shared" si="35"/>
        <v>1421.7523150385398</v>
      </c>
      <c r="AM225" s="137">
        <f t="shared" si="26"/>
        <v>1376.8316320746778</v>
      </c>
      <c r="AN225" s="15">
        <f t="shared" si="18"/>
        <v>1336.2175525339926</v>
      </c>
      <c r="AO225" s="137"/>
      <c r="AP225" s="232"/>
      <c r="AQ225" s="137"/>
      <c r="AR225" s="137"/>
      <c r="AS225" s="137"/>
      <c r="AT225" s="137"/>
      <c r="AW225" s="14">
        <f t="shared" si="30"/>
        <v>1336.2175525339926</v>
      </c>
      <c r="AX225" s="14">
        <f t="shared" si="25"/>
        <v>2162</v>
      </c>
      <c r="AY225" s="14">
        <f t="shared" si="28"/>
        <v>26095</v>
      </c>
      <c r="BA225" s="158">
        <f t="shared" si="36"/>
        <v>1.0086168370323283</v>
      </c>
      <c r="BD225" s="14"/>
      <c r="BE225" s="25"/>
      <c r="BM225" s="207"/>
      <c r="BN225" s="207"/>
      <c r="BO225" s="207"/>
      <c r="BQ225" s="207"/>
      <c r="BR225" s="207"/>
      <c r="BS225" s="207"/>
      <c r="BT225" s="201" t="s">
        <v>150</v>
      </c>
      <c r="BU225" s="208"/>
      <c r="BV225" s="208"/>
      <c r="BW225" s="208"/>
      <c r="BY225" s="208"/>
      <c r="BZ225" s="208"/>
      <c r="CA225" s="208"/>
    </row>
    <row r="226" spans="1:79">
      <c r="A226" s="2">
        <v>2009</v>
      </c>
      <c r="B226" s="2">
        <v>8</v>
      </c>
      <c r="C226" s="14">
        <f>[7]Data!$D81</f>
        <v>1381.71645242966</v>
      </c>
      <c r="D226" s="14">
        <f>[8]Data!$D57</f>
        <v>1062256.1987860999</v>
      </c>
      <c r="E226" s="14">
        <f>[9]Err!$D69</f>
        <v>181737.66412699799</v>
      </c>
      <c r="F226" s="14">
        <f>[10]Err!$D69</f>
        <v>2168.00272462983</v>
      </c>
      <c r="G226" s="140">
        <f>[11]Data!$D69</f>
        <v>282099.28352057101</v>
      </c>
      <c r="H226" s="25"/>
      <c r="I226" s="14"/>
      <c r="J226" s="14"/>
      <c r="K226" s="15"/>
      <c r="L226" s="15"/>
      <c r="M226" s="14"/>
      <c r="N226" s="25"/>
      <c r="O226" s="139"/>
      <c r="P226" s="20"/>
      <c r="Q226" s="20"/>
      <c r="R226" s="20"/>
      <c r="S226" s="20"/>
      <c r="T226" s="19"/>
      <c r="U226" s="14"/>
      <c r="W226" s="14">
        <f>[1]RESID!$I324</f>
        <v>59083</v>
      </c>
      <c r="X226" s="73">
        <f t="shared" si="34"/>
        <v>1305575</v>
      </c>
      <c r="Y226" s="15">
        <f>'[2]FPC wSEB'!X421</f>
        <v>1364658</v>
      </c>
      <c r="Z226" s="15">
        <f>'[2]FPC wSEB'!Y421</f>
        <v>156142</v>
      </c>
      <c r="AA226" s="15">
        <f>'[2]FPC wSEB'!Z421</f>
        <v>2462</v>
      </c>
      <c r="AB226" s="42">
        <f>'[2]FPC wSEB'!AA421</f>
        <v>1614</v>
      </c>
      <c r="AC226" s="22">
        <f>'[2]FPC wSEB'!AB421</f>
        <v>22818</v>
      </c>
      <c r="AD226" s="15">
        <f>[1]RESID!$H324</f>
        <v>21240</v>
      </c>
      <c r="AE226" s="266">
        <f>ROUND([5]RMWh!$L204,0)-AD226</f>
        <v>2019775</v>
      </c>
      <c r="AF226" s="163">
        <f>[5]CMWh!$L204</f>
        <v>1130135</v>
      </c>
      <c r="AG226" s="163">
        <f>[5]IMWh!$E204</f>
        <v>290414</v>
      </c>
      <c r="AH226" s="15">
        <f>'[2]FPC wSEB'!G421</f>
        <v>84794</v>
      </c>
      <c r="AI226" s="15">
        <f>'[2]FPC wSEB'!H421</f>
        <v>180049</v>
      </c>
      <c r="AJ226" s="163">
        <f>[5]SHLMWh!$E204</f>
        <v>2141</v>
      </c>
      <c r="AK226" s="163">
        <f>[5]SPAMWh!$L204</f>
        <v>277144</v>
      </c>
      <c r="AL226" s="67">
        <f t="shared" si="35"/>
        <v>1547.0386611263236</v>
      </c>
      <c r="AM226" s="137">
        <f t="shared" si="26"/>
        <v>1495.6238119734028</v>
      </c>
      <c r="AN226" s="15">
        <f t="shared" si="18"/>
        <v>1326.5179677819083</v>
      </c>
      <c r="AO226" s="137"/>
      <c r="AP226" s="232"/>
      <c r="AQ226" s="137"/>
      <c r="AR226" s="137"/>
      <c r="AS226" s="137"/>
      <c r="AT226" s="137"/>
      <c r="AW226" s="14">
        <f t="shared" si="30"/>
        <v>1326.5179677819083</v>
      </c>
      <c r="AX226" s="14">
        <f t="shared" si="25"/>
        <v>2141</v>
      </c>
      <c r="AY226" s="14">
        <f t="shared" si="28"/>
        <v>26050</v>
      </c>
      <c r="BA226" s="158">
        <f t="shared" si="36"/>
        <v>0.99640553664130527</v>
      </c>
      <c r="BD226" s="14"/>
      <c r="BE226" s="25"/>
      <c r="BM226" s="207"/>
      <c r="BN226" s="207"/>
      <c r="BO226" s="207"/>
      <c r="BQ226" s="207"/>
      <c r="BR226" s="207"/>
      <c r="BS226" s="207"/>
      <c r="BT226" s="201" t="s">
        <v>150</v>
      </c>
      <c r="BU226" s="208"/>
      <c r="BV226" s="208"/>
      <c r="BW226" s="208"/>
      <c r="BY226" s="208"/>
      <c r="BZ226" s="208"/>
      <c r="CA226" s="208"/>
    </row>
    <row r="227" spans="1:79">
      <c r="A227" s="2">
        <v>2009</v>
      </c>
      <c r="B227" s="2">
        <v>9</v>
      </c>
      <c r="C227" s="14">
        <f>[7]Data!$D82</f>
        <v>1417.22010265875</v>
      </c>
      <c r="D227" s="14">
        <f>[8]Data!$D58</f>
        <v>1109375.2828150501</v>
      </c>
      <c r="E227" s="14">
        <f>[9]Err!$D70</f>
        <v>182519.05056730699</v>
      </c>
      <c r="F227" s="14">
        <f>[10]Err!$D70</f>
        <v>2137.4471690742698</v>
      </c>
      <c r="G227" s="140">
        <f>[11]Data!$D70</f>
        <v>299150.28205324803</v>
      </c>
      <c r="H227" s="25"/>
      <c r="I227" s="14"/>
      <c r="J227" s="14"/>
      <c r="K227" s="15"/>
      <c r="L227" s="15"/>
      <c r="M227" s="14"/>
      <c r="N227" s="25"/>
      <c r="O227" s="139"/>
      <c r="P227" s="20"/>
      <c r="Q227" s="20"/>
      <c r="R227" s="20"/>
      <c r="S227" s="20"/>
      <c r="T227" s="19"/>
      <c r="U227" s="14"/>
      <c r="W227" s="14">
        <f>[1]RESID!$I325</f>
        <v>58949</v>
      </c>
      <c r="X227" s="73">
        <f t="shared" si="34"/>
        <v>1364167</v>
      </c>
      <c r="Y227" s="15">
        <f>'[2]FPC wSEB'!X422</f>
        <v>1423116</v>
      </c>
      <c r="Z227" s="15">
        <f>'[2]FPC wSEB'!Y422</f>
        <v>159941</v>
      </c>
      <c r="AA227" s="15">
        <f>'[2]FPC wSEB'!Z422</f>
        <v>2454</v>
      </c>
      <c r="AB227" s="42">
        <f>'[2]FPC wSEB'!AA422</f>
        <v>1612</v>
      </c>
      <c r="AC227" s="22">
        <f>'[2]FPC wSEB'!AB422</f>
        <v>23227</v>
      </c>
      <c r="AD227" s="15">
        <f>[1]RESID!$H325</f>
        <v>21214</v>
      </c>
      <c r="AE227" s="266">
        <f>ROUND([5]RMWh!$L205,0)-AD227</f>
        <v>1999341</v>
      </c>
      <c r="AF227" s="163">
        <f>[5]CMWh!$L205</f>
        <v>1140291</v>
      </c>
      <c r="AG227" s="163">
        <f>[5]IMWh!$E205</f>
        <v>290528</v>
      </c>
      <c r="AH227" s="15">
        <f>'[2]FPC wSEB'!G422</f>
        <v>111504</v>
      </c>
      <c r="AI227" s="15">
        <f>'[2]FPC wSEB'!H422</f>
        <v>195046</v>
      </c>
      <c r="AJ227" s="163">
        <f>[5]SHLMWh!$E205</f>
        <v>2153</v>
      </c>
      <c r="AK227" s="163">
        <f>[5]SPAMWh!$L205</f>
        <v>310618</v>
      </c>
      <c r="AL227" s="67">
        <f t="shared" si="35"/>
        <v>1465.6130810963762</v>
      </c>
      <c r="AM227" s="137">
        <f t="shared" si="26"/>
        <v>1419.8104722313572</v>
      </c>
      <c r="AN227" s="15">
        <f t="shared" si="18"/>
        <v>1335.60794044665</v>
      </c>
      <c r="AO227" s="137"/>
      <c r="AP227" s="232"/>
      <c r="AQ227" s="137"/>
      <c r="AR227" s="137"/>
      <c r="AS227" s="137"/>
      <c r="AT227" s="137"/>
      <c r="AW227" s="14">
        <f t="shared" si="30"/>
        <v>1335.60794044665</v>
      </c>
      <c r="AX227" s="14">
        <f t="shared" si="25"/>
        <v>2153</v>
      </c>
      <c r="AY227" s="14">
        <f t="shared" si="28"/>
        <v>26037</v>
      </c>
      <c r="BA227" s="158">
        <f t="shared" si="36"/>
        <v>1.0180464956959461</v>
      </c>
      <c r="BD227" s="14"/>
      <c r="BE227" s="25"/>
      <c r="BM227" s="207"/>
      <c r="BN227" s="207"/>
      <c r="BO227" s="207"/>
      <c r="BQ227" s="207"/>
      <c r="BR227" s="207"/>
      <c r="BS227" s="207"/>
      <c r="BT227" s="201" t="s">
        <v>150</v>
      </c>
      <c r="BU227" s="208"/>
      <c r="BV227" s="208"/>
      <c r="BW227" s="208"/>
      <c r="BY227" s="208"/>
      <c r="BZ227" s="208"/>
      <c r="CA227" s="208"/>
    </row>
    <row r="228" spans="1:79">
      <c r="A228" s="2">
        <v>2009</v>
      </c>
      <c r="B228" s="2">
        <v>10</v>
      </c>
      <c r="C228" s="14">
        <f>[7]Data!$D83</f>
        <v>1286.2943805529101</v>
      </c>
      <c r="D228" s="14">
        <f>[8]Data!$D59</f>
        <v>1085628.22271643</v>
      </c>
      <c r="E228" s="14">
        <f>[9]Err!$D71</f>
        <v>186426.75021004901</v>
      </c>
      <c r="F228" s="14">
        <f>[10]Err!$D71</f>
        <v>2165.11383574094</v>
      </c>
      <c r="G228" s="140">
        <f>[11]Data!$D71</f>
        <v>286309.85636383703</v>
      </c>
      <c r="H228" s="25"/>
      <c r="I228" s="14"/>
      <c r="J228" s="14"/>
      <c r="K228" s="15"/>
      <c r="L228" s="15"/>
      <c r="M228" s="14"/>
      <c r="N228" s="25"/>
      <c r="O228" s="139"/>
      <c r="P228" s="20"/>
      <c r="Q228" s="20"/>
      <c r="R228" s="20"/>
      <c r="S228" s="20"/>
      <c r="T228" s="19"/>
      <c r="U228" s="14"/>
      <c r="W228" s="14">
        <f>[1]RESID!$I326</f>
        <v>57435</v>
      </c>
      <c r="X228" s="73">
        <f t="shared" si="34"/>
        <v>1331242</v>
      </c>
      <c r="Y228" s="15">
        <f>'[2]FPC wSEB'!X423</f>
        <v>1388677</v>
      </c>
      <c r="Z228" s="15">
        <f>'[2]FPC wSEB'!Y423</f>
        <v>158091</v>
      </c>
      <c r="AA228" s="15">
        <f>'[2]FPC wSEB'!Z423</f>
        <v>2456</v>
      </c>
      <c r="AB228" s="42">
        <f>'[2]FPC wSEB'!AA423</f>
        <v>1616</v>
      </c>
      <c r="AC228" s="22">
        <f>'[2]FPC wSEB'!AB423</f>
        <v>23046</v>
      </c>
      <c r="AD228" s="15">
        <f>[1]RESID!$H326</f>
        <v>21982</v>
      </c>
      <c r="AE228" s="266">
        <f>ROUND([5]RMWh!$L206,0)-AD228</f>
        <v>1702941</v>
      </c>
      <c r="AF228" s="163">
        <f>[5]CMWh!$L206</f>
        <v>1041226</v>
      </c>
      <c r="AG228" s="163">
        <f>[5]IMWh!$E206</f>
        <v>235858</v>
      </c>
      <c r="AH228" s="15">
        <f>'[2]FPC wSEB'!G423</f>
        <v>47448</v>
      </c>
      <c r="AI228" s="15">
        <f>'[2]FPC wSEB'!H423</f>
        <v>179311</v>
      </c>
      <c r="AJ228" s="163">
        <f>[5]SHLMWh!$E206</f>
        <v>2160</v>
      </c>
      <c r="AK228" s="163">
        <f>[5]SPAMWh!$L206</f>
        <v>291320</v>
      </c>
      <c r="AL228" s="67">
        <f t="shared" si="35"/>
        <v>1279.2121943268016</v>
      </c>
      <c r="AM228" s="137">
        <f t="shared" si="26"/>
        <v>1242.1340599721893</v>
      </c>
      <c r="AN228" s="15">
        <f t="shared" si="18"/>
        <v>1336.6336633663368</v>
      </c>
      <c r="AO228" s="137"/>
      <c r="AP228" s="232"/>
      <c r="AQ228" s="137"/>
      <c r="AR228" s="137"/>
      <c r="AS228" s="137"/>
      <c r="AT228" s="137"/>
      <c r="AW228" s="14">
        <f t="shared" si="30"/>
        <v>1336.6336633663368</v>
      </c>
      <c r="AX228" s="14">
        <f t="shared" si="25"/>
        <v>2160</v>
      </c>
      <c r="AY228" s="14">
        <f t="shared" si="28"/>
        <v>26016</v>
      </c>
      <c r="BA228" s="158">
        <f t="shared" si="36"/>
        <v>1.0020156073379005</v>
      </c>
      <c r="BD228" s="14"/>
      <c r="BE228" s="25"/>
      <c r="BM228" s="207"/>
      <c r="BN228" s="207"/>
      <c r="BO228" s="207"/>
      <c r="BQ228" s="207"/>
      <c r="BR228" s="207"/>
      <c r="BS228" s="207"/>
      <c r="BT228" s="201" t="s">
        <v>150</v>
      </c>
      <c r="BU228" s="208"/>
      <c r="BV228" s="208"/>
      <c r="BW228" s="208"/>
      <c r="BY228" s="208"/>
      <c r="BZ228" s="208"/>
      <c r="CA228" s="208"/>
    </row>
    <row r="229" spans="1:79">
      <c r="A229" s="2">
        <v>2009</v>
      </c>
      <c r="B229" s="2">
        <v>11</v>
      </c>
      <c r="C229" s="14">
        <f>[7]Data!$D84</f>
        <v>1015.82915062256</v>
      </c>
      <c r="D229" s="14">
        <f>[8]Data!$D60</f>
        <v>942275.33000750199</v>
      </c>
      <c r="E229" s="14">
        <f>[9]Err!$D72</f>
        <v>203418.586123338</v>
      </c>
      <c r="F229" s="14">
        <f>[10]Err!$D72</f>
        <v>2133.11383574094</v>
      </c>
      <c r="G229" s="140">
        <f>[11]Data!$D72</f>
        <v>258616.87272239799</v>
      </c>
      <c r="H229" s="25"/>
      <c r="I229" s="14"/>
      <c r="J229" s="14"/>
      <c r="K229" s="15"/>
      <c r="L229" s="15"/>
      <c r="M229" s="14"/>
      <c r="N229" s="25"/>
      <c r="O229" s="139"/>
      <c r="P229" s="20"/>
      <c r="Q229" s="20"/>
      <c r="R229" s="20"/>
      <c r="S229" s="20"/>
      <c r="T229" s="19"/>
      <c r="U229" s="14"/>
      <c r="W229" s="14">
        <f>[1]RESID!$I327</f>
        <v>68960</v>
      </c>
      <c r="X229" s="73">
        <f t="shared" si="34"/>
        <v>1529197</v>
      </c>
      <c r="Y229" s="15">
        <f>'[2]FPC wSEB'!X424</f>
        <v>1598157</v>
      </c>
      <c r="Z229" s="15">
        <f>'[2]FPC wSEB'!Y424</f>
        <v>172922</v>
      </c>
      <c r="AA229" s="15">
        <f>'[2]FPC wSEB'!Z424</f>
        <v>2577</v>
      </c>
      <c r="AB229" s="42">
        <f>'[2]FPC wSEB'!AA424</f>
        <v>1624</v>
      </c>
      <c r="AC229" s="22">
        <f>'[2]FPC wSEB'!AB424</f>
        <v>24582</v>
      </c>
      <c r="AD229" s="15">
        <f>[1]RESID!$H327</f>
        <v>26116</v>
      </c>
      <c r="AE229" s="266">
        <f>ROUND([5]RMWh!$L207,0)-AD229</f>
        <v>1311596</v>
      </c>
      <c r="AF229" s="163">
        <f>[5]CMWh!$L207</f>
        <v>930044</v>
      </c>
      <c r="AG229" s="163">
        <f>[5]IMWh!$E207</f>
        <v>298839</v>
      </c>
      <c r="AH229" s="15">
        <f>'[2]FPC wSEB'!G424</f>
        <v>122867</v>
      </c>
      <c r="AI229" s="15">
        <f>'[2]FPC wSEB'!H424</f>
        <v>201439</v>
      </c>
      <c r="AJ229" s="163">
        <f>[5]SHLMWh!$E207</f>
        <v>2159</v>
      </c>
      <c r="AK229" s="163">
        <f>[5]SPAMWh!$L207</f>
        <v>273680</v>
      </c>
      <c r="AL229" s="67">
        <f t="shared" si="35"/>
        <v>857.70244121588007</v>
      </c>
      <c r="AM229" s="137">
        <f t="shared" si="26"/>
        <v>837.03415872157734</v>
      </c>
      <c r="AN229" s="15">
        <f t="shared" si="18"/>
        <v>1329.4334975369457</v>
      </c>
      <c r="AP229" s="232"/>
      <c r="AQ229" s="137"/>
      <c r="AR229" s="137"/>
      <c r="AS229" s="137"/>
      <c r="AT229" s="137"/>
      <c r="AW229" s="14">
        <f t="shared" si="30"/>
        <v>1329.4334975369457</v>
      </c>
      <c r="AX229" s="14">
        <f t="shared" si="25"/>
        <v>2159</v>
      </c>
      <c r="AY229" s="14">
        <f t="shared" si="28"/>
        <v>25972</v>
      </c>
      <c r="BA229" s="158">
        <f t="shared" si="36"/>
        <v>0.99451039670489627</v>
      </c>
      <c r="BD229" s="14"/>
      <c r="BE229" s="25"/>
      <c r="BM229" s="207"/>
      <c r="BN229" s="207"/>
      <c r="BO229" s="207"/>
      <c r="BQ229" s="207"/>
      <c r="BR229" s="207"/>
      <c r="BS229" s="207"/>
      <c r="BT229" s="201" t="s">
        <v>150</v>
      </c>
      <c r="BU229" s="208"/>
      <c r="BV229" s="208"/>
      <c r="BW229" s="208"/>
      <c r="BY229" s="208"/>
      <c r="BZ229" s="208"/>
      <c r="CA229" s="208"/>
    </row>
    <row r="230" spans="1:79">
      <c r="A230" s="2">
        <v>2009</v>
      </c>
      <c r="B230" s="2">
        <v>12</v>
      </c>
      <c r="C230" s="14">
        <f>[7]Data!$D85</f>
        <v>915.18911120733299</v>
      </c>
      <c r="D230" s="14">
        <f>[8]Data!$D61</f>
        <v>868627.52641786297</v>
      </c>
      <c r="E230" s="14">
        <f>[9]Err!$D73</f>
        <v>171706.00612260701</v>
      </c>
      <c r="F230" s="14">
        <f>[10]Err!$D73</f>
        <v>2158.44580675936</v>
      </c>
      <c r="G230" s="140">
        <f>[11]Data!$D73</f>
        <v>251006.886918367</v>
      </c>
      <c r="H230" s="25"/>
      <c r="I230" s="14"/>
      <c r="J230" s="14"/>
      <c r="K230" s="15"/>
      <c r="L230" s="15"/>
      <c r="M230" s="14"/>
      <c r="N230" s="25"/>
      <c r="O230" s="139"/>
      <c r="P230" s="75"/>
      <c r="Q230" s="20"/>
      <c r="R230" s="20"/>
      <c r="S230" s="20"/>
      <c r="T230" s="19"/>
      <c r="U230" s="14"/>
      <c r="W230" s="14">
        <f>[1]RESID!$I328</f>
        <v>60105</v>
      </c>
      <c r="X230" s="73">
        <f>Y230-W230</f>
        <v>1372036</v>
      </c>
      <c r="Y230" s="15">
        <f>'[2]FPC wSEB'!X425</f>
        <v>1432141</v>
      </c>
      <c r="Z230" s="15">
        <f>'[2]FPC wSEB'!Y425</f>
        <v>159240</v>
      </c>
      <c r="AA230" s="15">
        <f>'[2]FPC wSEB'!Z425</f>
        <v>2409</v>
      </c>
      <c r="AB230" s="42">
        <f>'[2]FPC wSEB'!AA425</f>
        <v>1616</v>
      </c>
      <c r="AC230" s="22">
        <f>'[2]FPC wSEB'!AB425</f>
        <v>23305</v>
      </c>
      <c r="AD230" s="15">
        <f>[1]RESID!$H328</f>
        <v>25868</v>
      </c>
      <c r="AE230" s="266">
        <f>ROUND([5]RMWh!$L208,0)-AD230</f>
        <v>1283690</v>
      </c>
      <c r="AF230" s="163">
        <f>[5]CMWh!$L208</f>
        <v>903114</v>
      </c>
      <c r="AG230" s="163">
        <f>[5]IMWh!$E208</f>
        <v>259114</v>
      </c>
      <c r="AH230" s="15">
        <f>'[2]FPC wSEB'!G425</f>
        <v>80035</v>
      </c>
      <c r="AI230" s="15">
        <f>'[2]FPC wSEB'!H425</f>
        <v>168101</v>
      </c>
      <c r="AJ230" s="163">
        <f>[5]SHLMWh!$E208</f>
        <v>2169</v>
      </c>
      <c r="AK230" s="163">
        <f>[5]SPAMWh!$L208</f>
        <v>249662</v>
      </c>
      <c r="AL230" s="67">
        <f>AE230/X230*1000</f>
        <v>935.60956126515623</v>
      </c>
      <c r="AM230" s="137">
        <f>(AE230+AD230)/Y230*1000</f>
        <v>914.40577429177711</v>
      </c>
      <c r="AN230" s="15">
        <f t="shared" si="18"/>
        <v>1342.2029702970297</v>
      </c>
      <c r="AP230" s="232"/>
      <c r="AQ230" s="137"/>
      <c r="AR230" s="137"/>
      <c r="AS230" s="137"/>
      <c r="AT230" s="137"/>
      <c r="AW230" s="14">
        <f t="shared" si="30"/>
        <v>1342.2029702970297</v>
      </c>
      <c r="AX230" s="14">
        <f>AJ230</f>
        <v>2169</v>
      </c>
      <c r="AY230" s="14">
        <f t="shared" si="28"/>
        <v>25954</v>
      </c>
      <c r="BA230" s="158">
        <f t="shared" si="36"/>
        <v>1.0040439229108096</v>
      </c>
      <c r="BD230" s="14"/>
      <c r="BE230" s="25"/>
      <c r="BM230" s="207"/>
      <c r="BN230" s="207"/>
      <c r="BO230" s="207"/>
      <c r="BQ230" s="207"/>
      <c r="BR230" s="207"/>
      <c r="BS230" s="207"/>
      <c r="BT230" s="201" t="s">
        <v>150</v>
      </c>
      <c r="BU230" s="208"/>
      <c r="BV230" s="208"/>
      <c r="BW230" s="208"/>
      <c r="BY230" s="208"/>
      <c r="BZ230" s="208"/>
      <c r="CA230" s="208"/>
    </row>
    <row r="231" spans="1:79">
      <c r="A231" s="2">
        <v>2010</v>
      </c>
      <c r="B231" s="2">
        <v>1</v>
      </c>
      <c r="C231" s="14">
        <f>[7]Data!$D86</f>
        <v>1077.4030236825399</v>
      </c>
      <c r="D231" s="14">
        <f>[8]Data!$D62</f>
        <v>872483.84736923501</v>
      </c>
      <c r="E231" s="14">
        <f>[9]Err!$D74</f>
        <v>170833.121417797</v>
      </c>
      <c r="F231" s="14">
        <f>[10]Err!$D74</f>
        <v>2156.4351261319098</v>
      </c>
      <c r="G231" s="140">
        <f>[11]Data!$D74</f>
        <v>241056.19034404599</v>
      </c>
      <c r="H231" s="25"/>
      <c r="I231" s="14"/>
      <c r="J231" s="14"/>
      <c r="K231" s="15"/>
      <c r="L231" s="15"/>
      <c r="M231" s="14"/>
      <c r="N231" s="25"/>
      <c r="O231" s="139"/>
      <c r="P231" s="75"/>
      <c r="Q231" s="20"/>
      <c r="R231" s="20"/>
      <c r="S231" s="20"/>
      <c r="T231" s="19"/>
      <c r="U231" s="14"/>
      <c r="W231" s="14">
        <f>[1]RESID!$I329</f>
        <v>60286</v>
      </c>
      <c r="X231" s="73">
        <f t="shared" ref="X231:X246" si="37">Y231-W231</f>
        <v>1376189</v>
      </c>
      <c r="Y231" s="15">
        <f>'[2]FPC wSEB'!X426</f>
        <v>1436475</v>
      </c>
      <c r="Z231" s="15">
        <f>'[2]FPC wSEB'!Y426</f>
        <v>160133</v>
      </c>
      <c r="AA231" s="15">
        <f>'[2]FPC wSEB'!Z426</f>
        <v>2450</v>
      </c>
      <c r="AB231" s="42">
        <f>'[2]FPC wSEB'!AA426</f>
        <v>1613</v>
      </c>
      <c r="AC231" s="22">
        <f>'[2]FPC wSEB'!AB426</f>
        <v>23259</v>
      </c>
      <c r="AD231" s="163">
        <f>[1]RESID!$H329-20000</f>
        <v>30952</v>
      </c>
      <c r="AE231" s="266">
        <f>ROUND([5]RMWh!$L209,0)-AD231</f>
        <v>1301346</v>
      </c>
      <c r="AF231" s="163">
        <f>[5]CMWh!$L209</f>
        <v>885067</v>
      </c>
      <c r="AG231" s="163">
        <f>[5]IMWh!$E209</f>
        <v>251583</v>
      </c>
      <c r="AH231" s="15">
        <f>'[2]FPC wSEB'!G426</f>
        <v>80009</v>
      </c>
      <c r="AI231" s="15">
        <f>'[2]FPC wSEB'!H426</f>
        <v>166048</v>
      </c>
      <c r="AJ231" s="163">
        <f>[5]SHLMWh!$E209</f>
        <v>2128</v>
      </c>
      <c r="AK231" s="163">
        <f>[5]SPAMWh!$L209</f>
        <v>252820</v>
      </c>
      <c r="AL231" s="67">
        <f t="shared" ref="AL231:AL246" si="38">AE231/X231*1000</f>
        <v>945.61575481274735</v>
      </c>
      <c r="AM231" s="137">
        <f t="shared" si="26"/>
        <v>927.47733166257683</v>
      </c>
      <c r="AN231" s="15">
        <f t="shared" si="18"/>
        <v>1319.2808431494109</v>
      </c>
      <c r="AP231" s="232"/>
      <c r="AQ231" s="137"/>
      <c r="AR231" s="137"/>
      <c r="AS231" s="137"/>
      <c r="AT231" s="137"/>
      <c r="AW231" s="14">
        <f t="shared" si="30"/>
        <v>1319.2808431494109</v>
      </c>
      <c r="AX231" s="14">
        <f t="shared" ref="AX231:AX242" si="39">AJ231</f>
        <v>2128</v>
      </c>
      <c r="AY231" s="14">
        <f t="shared" si="28"/>
        <v>25876</v>
      </c>
      <c r="BA231" s="158">
        <f t="shared" si="36"/>
        <v>0.98198510627893576</v>
      </c>
      <c r="BD231" s="14">
        <f>[1]RESID!$Z329/[1]RESID!$D329*1000</f>
        <v>967.51631598183053</v>
      </c>
      <c r="BE231" s="25"/>
      <c r="BM231" s="207"/>
      <c r="BN231" s="207"/>
      <c r="BO231" s="207"/>
      <c r="BQ231" s="207"/>
      <c r="BR231" s="207"/>
      <c r="BS231" s="207"/>
      <c r="BT231" s="201" t="s">
        <v>150</v>
      </c>
      <c r="BU231" s="208"/>
      <c r="BV231" s="208"/>
      <c r="BW231" s="208"/>
      <c r="BY231" s="208"/>
      <c r="BZ231" s="208"/>
      <c r="CA231" s="208"/>
    </row>
    <row r="232" spans="1:79">
      <c r="A232" s="2">
        <v>2010</v>
      </c>
      <c r="B232" s="2">
        <v>2</v>
      </c>
      <c r="C232" s="14">
        <f>[7]Data!$D87</f>
        <v>1000.1782761065</v>
      </c>
      <c r="D232" s="14">
        <f>[8]Data!$D63</f>
        <v>796737.861316161</v>
      </c>
      <c r="E232" s="14">
        <f>[9]Err!$D75</f>
        <v>168448.461374723</v>
      </c>
      <c r="F232" s="14">
        <f>[10]Err!$D75</f>
        <v>2112.99068168747</v>
      </c>
      <c r="G232" s="140">
        <f>[11]Data!$D75</f>
        <v>246856.802186799</v>
      </c>
      <c r="H232" s="25"/>
      <c r="I232" s="14"/>
      <c r="J232" s="14"/>
      <c r="K232" s="15"/>
      <c r="L232" s="15"/>
      <c r="M232" s="14"/>
      <c r="N232" s="25"/>
      <c r="O232" s="139"/>
      <c r="P232" s="75"/>
      <c r="Q232" s="20"/>
      <c r="R232" s="20"/>
      <c r="S232" s="20"/>
      <c r="T232" s="19"/>
      <c r="U232" s="23"/>
      <c r="W232" s="14">
        <f>[1]RESID!$I330</f>
        <v>57767</v>
      </c>
      <c r="X232" s="73">
        <f t="shared" si="37"/>
        <v>1350347</v>
      </c>
      <c r="Y232" s="15">
        <f>'[2]FPC wSEB'!X427</f>
        <v>1408114</v>
      </c>
      <c r="Z232" s="15">
        <f>'[2]FPC wSEB'!Y427</f>
        <v>158444</v>
      </c>
      <c r="AA232" s="15">
        <f>'[2]FPC wSEB'!Z427</f>
        <v>2449</v>
      </c>
      <c r="AB232" s="42">
        <f>'[2]FPC wSEB'!AA427</f>
        <v>1603</v>
      </c>
      <c r="AC232" s="22">
        <f>'[2]FPC wSEB'!AB427</f>
        <v>23104</v>
      </c>
      <c r="AD232" s="163">
        <f>[1]RESID!$H330-10000</f>
        <v>35510</v>
      </c>
      <c r="AE232" s="266">
        <f>ROUND([5]RMWh!$L210,0)-AD232</f>
        <v>1291007</v>
      </c>
      <c r="AF232" s="163">
        <f>[5]CMWh!$L210</f>
        <v>836646</v>
      </c>
      <c r="AG232" s="163">
        <f>[5]IMWh!$E210</f>
        <v>251486</v>
      </c>
      <c r="AH232" s="15">
        <f>'[2]FPC wSEB'!G427</f>
        <v>88375</v>
      </c>
      <c r="AI232" s="15">
        <f>'[2]FPC wSEB'!H427</f>
        <v>172935</v>
      </c>
      <c r="AJ232" s="163">
        <f>[5]SHLMWh!$E210</f>
        <v>2176</v>
      </c>
      <c r="AK232" s="163">
        <f>[5]SPAMWh!$L210</f>
        <v>239122</v>
      </c>
      <c r="AL232" s="67">
        <f t="shared" si="38"/>
        <v>956.05573974689469</v>
      </c>
      <c r="AM232" s="137">
        <f t="shared" si="26"/>
        <v>942.05227701734373</v>
      </c>
      <c r="AN232" s="15">
        <f t="shared" si="18"/>
        <v>1357.4547723019339</v>
      </c>
      <c r="AP232" s="232"/>
      <c r="AQ232" s="137"/>
      <c r="AR232" s="137"/>
      <c r="AS232" s="137"/>
      <c r="AT232" s="137"/>
      <c r="AW232" s="14">
        <f t="shared" si="30"/>
        <v>1357.4547723019339</v>
      </c>
      <c r="AX232" s="14">
        <f t="shared" si="39"/>
        <v>2176</v>
      </c>
      <c r="AY232" s="14">
        <f t="shared" si="28"/>
        <v>25909</v>
      </c>
      <c r="BA232" s="158">
        <f t="shared" si="36"/>
        <v>1.0458039333040099</v>
      </c>
      <c r="BD232" s="14">
        <f>[1]RESID!$Z330/[1]RESID!$D330*1000</f>
        <v>895.11573636793605</v>
      </c>
      <c r="BE232" s="25"/>
      <c r="BM232" s="207"/>
      <c r="BN232" s="207"/>
      <c r="BO232" s="207"/>
      <c r="BQ232" s="207"/>
      <c r="BR232" s="207"/>
      <c r="BS232" s="207"/>
      <c r="BT232" s="201" t="s">
        <v>150</v>
      </c>
      <c r="BU232" s="208"/>
      <c r="BV232" s="208"/>
      <c r="BW232" s="208"/>
      <c r="BY232" s="208"/>
      <c r="BZ232" s="208"/>
      <c r="CA232" s="208"/>
    </row>
    <row r="233" spans="1:79">
      <c r="A233" s="2">
        <v>2010</v>
      </c>
      <c r="B233" s="2">
        <v>3</v>
      </c>
      <c r="C233" s="14">
        <f>[7]Data!$D88</f>
        <v>878.70598530315704</v>
      </c>
      <c r="D233" s="14">
        <f>[8]Data!$D64</f>
        <v>820358.81361687696</v>
      </c>
      <c r="E233" s="14">
        <f>[9]Err!$D76</f>
        <v>171042.55176451601</v>
      </c>
      <c r="F233" s="14">
        <f>[10]Err!$D76</f>
        <v>2158.8916135187201</v>
      </c>
      <c r="G233" s="140">
        <f>[11]Data!$D76</f>
        <v>244035.98686146201</v>
      </c>
      <c r="H233" s="25"/>
      <c r="I233" s="14"/>
      <c r="J233" s="14"/>
      <c r="K233" s="15"/>
      <c r="L233" s="15"/>
      <c r="M233" s="14"/>
      <c r="N233" s="25"/>
      <c r="O233" s="139"/>
      <c r="P233" s="75"/>
      <c r="Q233" s="20"/>
      <c r="R233" s="20"/>
      <c r="S233" s="20"/>
      <c r="T233" s="19"/>
      <c r="U233" s="14"/>
      <c r="W233" s="14">
        <f>[1]RESID!$I331</f>
        <v>61077</v>
      </c>
      <c r="X233" s="73">
        <f t="shared" si="37"/>
        <v>1399561</v>
      </c>
      <c r="Y233" s="15">
        <f>'[2]FPC wSEB'!X428</f>
        <v>1460638</v>
      </c>
      <c r="Z233" s="15">
        <f>'[2]FPC wSEB'!Y428</f>
        <v>162994</v>
      </c>
      <c r="AA233" s="15">
        <f>'[2]FPC wSEB'!Z428</f>
        <v>2481</v>
      </c>
      <c r="AB233" s="42">
        <f>'[2]FPC wSEB'!AA428</f>
        <v>1610</v>
      </c>
      <c r="AC233" s="22">
        <f>'[2]FPC wSEB'!AB428</f>
        <v>23779</v>
      </c>
      <c r="AD233" s="163">
        <f>[1]RESID!$H331-15000</f>
        <v>35198</v>
      </c>
      <c r="AE233" s="266">
        <f>ROUND([5]RMWh!$L211,0)-AD233</f>
        <v>1155479</v>
      </c>
      <c r="AF233" s="163">
        <f>[5]CMWh!$L211</f>
        <v>852104</v>
      </c>
      <c r="AG233" s="163">
        <f>[5]IMWh!$E211</f>
        <v>259784</v>
      </c>
      <c r="AH233" s="15">
        <f>'[2]FPC wSEB'!G428</f>
        <v>95074</v>
      </c>
      <c r="AI233" s="15">
        <f>'[2]FPC wSEB'!H428</f>
        <v>165833</v>
      </c>
      <c r="AJ233" s="163">
        <f>[5]SHLMWh!$E211</f>
        <v>2170</v>
      </c>
      <c r="AK233" s="163">
        <f>[5]SPAMWh!$L211</f>
        <v>238499</v>
      </c>
      <c r="AL233" s="67">
        <f t="shared" si="38"/>
        <v>825.60102775084476</v>
      </c>
      <c r="AM233" s="137">
        <f t="shared" si="26"/>
        <v>815.17597104826802</v>
      </c>
      <c r="AN233" s="15">
        <f t="shared" si="18"/>
        <v>1347.8260869565217</v>
      </c>
      <c r="AP233" s="232"/>
      <c r="AQ233" s="137"/>
      <c r="AR233" s="137"/>
      <c r="AS233" s="137"/>
      <c r="AT233" s="137"/>
      <c r="AW233" s="14">
        <f t="shared" si="30"/>
        <v>1347.8260869565217</v>
      </c>
      <c r="AX233" s="14">
        <f t="shared" si="39"/>
        <v>2170</v>
      </c>
      <c r="AY233" s="14">
        <f t="shared" si="28"/>
        <v>25871</v>
      </c>
      <c r="BA233" s="158">
        <f t="shared" si="36"/>
        <v>0.99560885318210468</v>
      </c>
      <c r="BD233" s="14">
        <f>[1]RESID!$Z331/[1]RESID!$D331*1000</f>
        <v>808.98141770924758</v>
      </c>
      <c r="BE233" s="25"/>
      <c r="BM233" s="207"/>
      <c r="BN233" s="207"/>
      <c r="BO233" s="207"/>
      <c r="BQ233" s="207"/>
      <c r="BR233" s="207"/>
      <c r="BS233" s="207"/>
      <c r="BT233" s="201" t="s">
        <v>150</v>
      </c>
      <c r="BU233" s="208"/>
      <c r="BV233" s="208"/>
      <c r="BW233" s="208"/>
      <c r="BY233" s="208"/>
      <c r="BZ233" s="208"/>
      <c r="CA233" s="208"/>
    </row>
    <row r="234" spans="1:79">
      <c r="A234" s="2">
        <v>2010</v>
      </c>
      <c r="B234" s="2">
        <v>4</v>
      </c>
      <c r="C234" s="14">
        <f>[7]Data!$D89</f>
        <v>858.41316729785797</v>
      </c>
      <c r="D234" s="14">
        <f>[8]Data!$D65</f>
        <v>915123.75608221104</v>
      </c>
      <c r="E234" s="14">
        <f>[9]Err!$D77</f>
        <v>177406.080228354</v>
      </c>
      <c r="F234" s="14">
        <f>[10]Err!$D77</f>
        <v>2135.3374202780801</v>
      </c>
      <c r="G234" s="140">
        <f>[11]Data!$D77</f>
        <v>252311.220214815</v>
      </c>
      <c r="H234" s="25"/>
      <c r="I234" s="14"/>
      <c r="J234" s="14"/>
      <c r="K234" s="15"/>
      <c r="L234" s="15"/>
      <c r="M234" s="14"/>
      <c r="N234" s="25"/>
      <c r="O234" s="139"/>
      <c r="P234" s="75"/>
      <c r="Q234" s="20"/>
      <c r="R234" s="20"/>
      <c r="S234" s="20"/>
      <c r="T234" s="19"/>
      <c r="U234" s="14"/>
      <c r="W234" s="14">
        <f>[1]RESID!$I332</f>
        <v>60808</v>
      </c>
      <c r="X234" s="73">
        <f t="shared" si="37"/>
        <v>1384960</v>
      </c>
      <c r="Y234" s="15">
        <f>'[2]FPC wSEB'!X429</f>
        <v>1445768</v>
      </c>
      <c r="Z234" s="15">
        <f>'[2]FPC wSEB'!Y429</f>
        <v>161961</v>
      </c>
      <c r="AA234" s="15">
        <f>'[2]FPC wSEB'!Z429</f>
        <v>2506</v>
      </c>
      <c r="AB234" s="42">
        <f>'[2]FPC wSEB'!AA429</f>
        <v>1607</v>
      </c>
      <c r="AC234" s="22">
        <f>'[2]FPC wSEB'!AB429</f>
        <v>23607</v>
      </c>
      <c r="AD234" s="15">
        <f>[1]RESID!$H332</f>
        <v>29236</v>
      </c>
      <c r="AE234" s="266">
        <f>ROUND([5]RMWh!$L212,0)-AD234</f>
        <v>1280273</v>
      </c>
      <c r="AF234" s="163">
        <f>[5]CMWh!$L212</f>
        <v>913341</v>
      </c>
      <c r="AG234" s="163">
        <f>[5]IMWh!$E212</f>
        <v>284717</v>
      </c>
      <c r="AH234" s="15">
        <f>'[2]FPC wSEB'!G429</f>
        <v>109581</v>
      </c>
      <c r="AI234" s="15">
        <f>'[2]FPC wSEB'!H429</f>
        <v>182231</v>
      </c>
      <c r="AJ234" s="163">
        <f>[5]SHLMWh!$E212</f>
        <v>2153</v>
      </c>
      <c r="AK234" s="163">
        <f>[5]SPAMWh!$L212</f>
        <v>253398</v>
      </c>
      <c r="AL234" s="67">
        <f t="shared" si="38"/>
        <v>924.41153535120145</v>
      </c>
      <c r="AM234" s="137">
        <f t="shared" si="26"/>
        <v>905.75320521688127</v>
      </c>
      <c r="AN234" s="15">
        <f t="shared" si="18"/>
        <v>1339.7635345364031</v>
      </c>
      <c r="AP234" s="232"/>
      <c r="AQ234" s="137"/>
      <c r="AR234" s="137"/>
      <c r="AS234" s="137"/>
      <c r="AT234" s="137"/>
      <c r="AW234" s="14">
        <f t="shared" si="30"/>
        <v>1339.7635345364031</v>
      </c>
      <c r="AX234" s="14">
        <f t="shared" si="39"/>
        <v>2153</v>
      </c>
      <c r="AY234" s="14">
        <f t="shared" si="28"/>
        <v>25863</v>
      </c>
      <c r="BA234" s="158">
        <f t="shared" si="36"/>
        <v>1.0074575398526864</v>
      </c>
      <c r="BD234" s="14">
        <f>[1]RESID!$Z332/[1]RESID!$D332*1000</f>
        <v>895.67482472983215</v>
      </c>
      <c r="BE234" s="25"/>
      <c r="BM234" s="207"/>
      <c r="BN234" s="207"/>
      <c r="BO234" s="207"/>
      <c r="BQ234" s="207"/>
      <c r="BR234" s="207"/>
      <c r="BS234" s="207"/>
      <c r="BT234" s="201" t="s">
        <v>150</v>
      </c>
      <c r="BU234" s="208"/>
      <c r="BV234" s="208"/>
      <c r="BW234" s="208"/>
      <c r="BY234" s="208"/>
      <c r="BZ234" s="208"/>
      <c r="CA234" s="208"/>
    </row>
    <row r="235" spans="1:79">
      <c r="A235" s="2">
        <v>2010</v>
      </c>
      <c r="B235" s="2">
        <v>5</v>
      </c>
      <c r="C235" s="14">
        <f>[7]Data!$D90</f>
        <v>999.40728223442898</v>
      </c>
      <c r="D235" s="14">
        <f>[8]Data!$D66</f>
        <v>982727.71498566004</v>
      </c>
      <c r="E235" s="14">
        <f>[9]Err!$D78</f>
        <v>175189.22464762401</v>
      </c>
      <c r="F235" s="14">
        <f>[10]Err!$D78</f>
        <v>2115.1374202780798</v>
      </c>
      <c r="G235" s="140">
        <f>[11]Data!$D78</f>
        <v>298060.22118457803</v>
      </c>
      <c r="H235" s="25"/>
      <c r="I235" s="14"/>
      <c r="J235" s="14"/>
      <c r="K235" s="15"/>
      <c r="L235" s="15"/>
      <c r="M235" s="14"/>
      <c r="N235" s="25"/>
      <c r="O235" s="139"/>
      <c r="P235" s="75"/>
      <c r="Q235" s="20"/>
      <c r="R235" s="20"/>
      <c r="S235" s="20"/>
      <c r="T235" s="19"/>
      <c r="U235" s="14"/>
      <c r="W235" s="14">
        <f>[1]RESID!$I333</f>
        <v>59942</v>
      </c>
      <c r="X235" s="73">
        <f t="shared" si="37"/>
        <v>1376476</v>
      </c>
      <c r="Y235" s="15">
        <f>'[2]FPC wSEB'!X430</f>
        <v>1436418</v>
      </c>
      <c r="Z235" s="15">
        <f>'[2]FPC wSEB'!Y430</f>
        <v>160310</v>
      </c>
      <c r="AA235" s="15">
        <f>'[2]FPC wSEB'!Z430</f>
        <v>2454</v>
      </c>
      <c r="AB235" s="42">
        <f>'[2]FPC wSEB'!AA430</f>
        <v>1603</v>
      </c>
      <c r="AC235" s="22">
        <f>'[2]FPC wSEB'!AB430</f>
        <v>23370</v>
      </c>
      <c r="AD235" s="15">
        <f>[1]RESID!$H333</f>
        <v>23405</v>
      </c>
      <c r="AE235" s="266">
        <f>ROUND([5]RMWh!$L213,0)-AD235</f>
        <v>1376051</v>
      </c>
      <c r="AF235" s="163">
        <f>[5]CMWh!$L213</f>
        <v>937685</v>
      </c>
      <c r="AG235" s="163">
        <f>[5]IMWh!$E213</f>
        <v>292841</v>
      </c>
      <c r="AH235" s="15">
        <f>'[2]FPC wSEB'!G430</f>
        <v>90406</v>
      </c>
      <c r="AI235" s="15">
        <f>'[2]FPC wSEB'!H430</f>
        <v>195518</v>
      </c>
      <c r="AJ235" s="163">
        <f>[5]SHLMWh!$E213</f>
        <v>2128</v>
      </c>
      <c r="AK235" s="163">
        <f>[5]SPAMWh!$L213</f>
        <v>262671</v>
      </c>
      <c r="AL235" s="67">
        <f t="shared" si="38"/>
        <v>999.69124053016549</v>
      </c>
      <c r="AM235" s="137">
        <f t="shared" si="26"/>
        <v>974.26793593508296</v>
      </c>
      <c r="AN235" s="15">
        <f t="shared" si="18"/>
        <v>1327.5109170305677</v>
      </c>
      <c r="AP235" s="232"/>
      <c r="AQ235" s="137"/>
      <c r="AR235" s="137"/>
      <c r="AS235" s="137"/>
      <c r="AT235" s="137"/>
      <c r="AW235" s="14">
        <f t="shared" si="30"/>
        <v>1327.5109170305677</v>
      </c>
      <c r="AX235" s="14">
        <f t="shared" si="39"/>
        <v>2128</v>
      </c>
      <c r="AY235" s="14">
        <f t="shared" si="28"/>
        <v>25846</v>
      </c>
      <c r="BA235" s="158">
        <f t="shared" si="36"/>
        <v>1.0038334300343033</v>
      </c>
      <c r="BD235" s="14">
        <f>[1]RESID!$Z333/[1]RESID!$D333*1000</f>
        <v>995.99837930184663</v>
      </c>
      <c r="BE235" s="25"/>
      <c r="BM235" s="207"/>
      <c r="BN235" s="207"/>
      <c r="BO235" s="207"/>
      <c r="BQ235" s="207"/>
      <c r="BR235" s="207"/>
      <c r="BS235" s="207"/>
      <c r="BT235" s="201" t="s">
        <v>150</v>
      </c>
      <c r="BU235" s="208"/>
      <c r="BV235" s="208"/>
      <c r="BW235" s="208"/>
      <c r="BY235" s="208"/>
      <c r="BZ235" s="208"/>
      <c r="CA235" s="208"/>
    </row>
    <row r="236" spans="1:79">
      <c r="A236" s="2">
        <v>2010</v>
      </c>
      <c r="B236" s="2">
        <v>6</v>
      </c>
      <c r="C236" s="14">
        <f>[7]Data!$D91</f>
        <v>1273.6676415813699</v>
      </c>
      <c r="D236" s="14">
        <f>[8]Data!$D67</f>
        <v>1057804.9942213299</v>
      </c>
      <c r="E236" s="14">
        <f>[9]Err!$D79</f>
        <v>192070.366968513</v>
      </c>
      <c r="F236" s="14">
        <f>[10]Err!$D79</f>
        <v>2135.6374202780798</v>
      </c>
      <c r="G236" s="140">
        <f>[11]Data!$D79</f>
        <v>311426.00414560997</v>
      </c>
      <c r="H236" s="25"/>
      <c r="I236" s="14"/>
      <c r="J236" s="14"/>
      <c r="K236" s="15"/>
      <c r="L236" s="15"/>
      <c r="M236" s="14"/>
      <c r="N236" s="25"/>
      <c r="O236" s="139"/>
      <c r="P236" s="75"/>
      <c r="Q236" s="20"/>
      <c r="R236" s="20"/>
      <c r="S236" s="20"/>
      <c r="T236" s="19"/>
      <c r="U236" s="14"/>
      <c r="W236" s="14">
        <f>[1]RESID!$I334</f>
        <v>63876</v>
      </c>
      <c r="X236" s="73">
        <f t="shared" si="37"/>
        <v>1404174</v>
      </c>
      <c r="Y236" s="15">
        <f>'[2]FPC wSEB'!X431</f>
        <v>1468050</v>
      </c>
      <c r="Z236" s="15">
        <f>'[2]FPC wSEB'!Y431</f>
        <v>162284</v>
      </c>
      <c r="AA236" s="15">
        <f>'[2]FPC wSEB'!Z431</f>
        <v>2513</v>
      </c>
      <c r="AB236" s="42">
        <f>'[2]FPC wSEB'!AA431</f>
        <v>1633</v>
      </c>
      <c r="AC236" s="22">
        <f>'[2]FPC wSEB'!AB431</f>
        <v>23603</v>
      </c>
      <c r="AD236" s="15">
        <f>[1]RESID!$H334</f>
        <v>25069</v>
      </c>
      <c r="AE236" s="266">
        <f>ROUND([5]RMWh!$L214,0)-AD236</f>
        <v>1696372</v>
      </c>
      <c r="AF236" s="163">
        <f>[5]CMWh!$L214</f>
        <v>1077679</v>
      </c>
      <c r="AG236" s="163">
        <f>[5]IMWh!$E214</f>
        <v>293511</v>
      </c>
      <c r="AH236" s="15">
        <f>'[2]FPC wSEB'!G431</f>
        <v>90638</v>
      </c>
      <c r="AI236" s="15">
        <f>'[2]FPC wSEB'!H431</f>
        <v>198540</v>
      </c>
      <c r="AJ236" s="163">
        <f>[5]SHLMWh!$E214</f>
        <v>2121</v>
      </c>
      <c r="AK236" s="163">
        <f>[5]SPAMWh!$L214</f>
        <v>296772</v>
      </c>
      <c r="AL236" s="67">
        <f t="shared" si="38"/>
        <v>1208.0924443836734</v>
      </c>
      <c r="AM236" s="137">
        <f t="shared" si="26"/>
        <v>1172.6037941487007</v>
      </c>
      <c r="AN236" s="15">
        <f t="shared" si="18"/>
        <v>1298.8364972443355</v>
      </c>
      <c r="AP236" s="232"/>
      <c r="AQ236" s="137"/>
      <c r="AR236" s="137"/>
      <c r="AS236" s="137"/>
      <c r="AT236" s="137"/>
      <c r="AW236" s="14">
        <f t="shared" si="30"/>
        <v>1298.8364972443355</v>
      </c>
      <c r="AX236" s="14">
        <f t="shared" si="39"/>
        <v>2121</v>
      </c>
      <c r="AY236" s="14">
        <f t="shared" si="28"/>
        <v>25820</v>
      </c>
      <c r="BA236" s="158">
        <f t="shared" si="36"/>
        <v>0.97821081324829562</v>
      </c>
      <c r="BD236" s="14">
        <f>[1]RESID!$Z334/[1]RESID!$D334*1000</f>
        <v>1219.3453901433875</v>
      </c>
      <c r="BE236" s="25"/>
      <c r="BM236" s="207"/>
      <c r="BN236" s="207"/>
      <c r="BO236" s="207"/>
      <c r="BQ236" s="207"/>
      <c r="BR236" s="207"/>
      <c r="BS236" s="207"/>
      <c r="BT236" s="201" t="s">
        <v>150</v>
      </c>
      <c r="BU236" s="208"/>
      <c r="BV236" s="208"/>
      <c r="BW236" s="208"/>
      <c r="BY236" s="208"/>
      <c r="BZ236" s="208"/>
      <c r="CA236" s="208"/>
    </row>
    <row r="237" spans="1:79">
      <c r="A237" s="2">
        <v>2010</v>
      </c>
      <c r="B237" s="2">
        <v>7</v>
      </c>
      <c r="C237" s="14">
        <f>[7]Data!$D92</f>
        <v>1404.2115911186499</v>
      </c>
      <c r="D237" s="14">
        <f>[8]Data!$D68</f>
        <v>1097916.1254147899</v>
      </c>
      <c r="E237" s="14">
        <f>[9]Err!$D80</f>
        <v>185094.62727478199</v>
      </c>
      <c r="F237" s="14">
        <f>[10]Err!$D80</f>
        <v>2134.6717753476</v>
      </c>
      <c r="G237" s="140">
        <f>[11]Data!$D80</f>
        <v>288401.71587397403</v>
      </c>
      <c r="H237" s="25"/>
      <c r="I237" s="14"/>
      <c r="J237" s="14"/>
      <c r="K237" s="15"/>
      <c r="L237" s="15"/>
      <c r="M237" s="14"/>
      <c r="N237" s="25"/>
      <c r="O237" s="139"/>
      <c r="P237" s="75"/>
      <c r="Q237" s="20"/>
      <c r="R237" s="20"/>
      <c r="S237" s="20"/>
      <c r="T237" s="19"/>
      <c r="U237" s="14"/>
      <c r="W237" s="14">
        <f>[1]RESID!$I335</f>
        <v>60394</v>
      </c>
      <c r="X237" s="73">
        <f t="shared" si="37"/>
        <v>1362167</v>
      </c>
      <c r="Y237" s="15">
        <f>'[2]FPC wSEB'!X432</f>
        <v>1422561</v>
      </c>
      <c r="Z237" s="15">
        <f>'[2]FPC wSEB'!Y432</f>
        <v>160741</v>
      </c>
      <c r="AA237" s="15">
        <f>'[2]FPC wSEB'!Z432</f>
        <v>2472</v>
      </c>
      <c r="AB237" s="42">
        <f>'[2]FPC wSEB'!AA432</f>
        <v>1633</v>
      </c>
      <c r="AC237" s="22">
        <f>'[2]FPC wSEB'!AB432</f>
        <v>23268</v>
      </c>
      <c r="AD237" s="15">
        <f>[1]RESID!$H335</f>
        <v>24173</v>
      </c>
      <c r="AE237" s="266">
        <f>ROUND([5]RMWh!$L215,0)-AD237</f>
        <v>1886521</v>
      </c>
      <c r="AF237" s="163">
        <f>[5]CMWh!$L215</f>
        <v>1114140</v>
      </c>
      <c r="AG237" s="163">
        <f>[5]IMWh!$E215</f>
        <v>297938</v>
      </c>
      <c r="AH237" s="15">
        <f>'[2]FPC wSEB'!G432</f>
        <v>82588</v>
      </c>
      <c r="AI237" s="15">
        <f>'[2]FPC wSEB'!H432</f>
        <v>205421</v>
      </c>
      <c r="AJ237" s="163">
        <f>[5]SHLMWh!$E215</f>
        <v>2152</v>
      </c>
      <c r="AK237" s="163">
        <f>[5]SPAMWh!$L215</f>
        <v>273496</v>
      </c>
      <c r="AL237" s="67">
        <f t="shared" si="38"/>
        <v>1384.9410534831632</v>
      </c>
      <c r="AM237" s="137">
        <f t="shared" si="26"/>
        <v>1343.1367793718512</v>
      </c>
      <c r="AN237" s="15">
        <f t="shared" si="18"/>
        <v>1317.8199632578078</v>
      </c>
      <c r="AP237" s="232"/>
      <c r="AQ237" s="137"/>
      <c r="AR237" s="137"/>
      <c r="AS237" s="137"/>
      <c r="AT237" s="137"/>
      <c r="AW237" s="14">
        <f t="shared" si="30"/>
        <v>1317.8199632578078</v>
      </c>
      <c r="AX237" s="14">
        <f t="shared" si="39"/>
        <v>2152</v>
      </c>
      <c r="AY237" s="14">
        <f t="shared" si="28"/>
        <v>25810</v>
      </c>
      <c r="BA237" s="158">
        <f t="shared" si="36"/>
        <v>0.98623159137425209</v>
      </c>
      <c r="BD237" s="14">
        <f>[1]RESID!$Z335/[1]RESID!$D335*1000</f>
        <v>1323.0996772721871</v>
      </c>
      <c r="BE237" s="25"/>
      <c r="BM237" s="207"/>
      <c r="BN237" s="207"/>
      <c r="BO237" s="207"/>
      <c r="BQ237" s="207"/>
      <c r="BR237" s="207"/>
      <c r="BS237" s="207"/>
      <c r="BT237" s="201" t="s">
        <v>150</v>
      </c>
      <c r="BU237" s="208"/>
      <c r="BV237" s="208"/>
      <c r="BW237" s="208"/>
      <c r="BY237" s="208"/>
      <c r="BZ237" s="208"/>
      <c r="CA237" s="208"/>
    </row>
    <row r="238" spans="1:79">
      <c r="A238" s="2">
        <v>2010</v>
      </c>
      <c r="B238" s="2">
        <v>8</v>
      </c>
      <c r="C238" s="14">
        <f>[7]Data!$D93</f>
        <v>1420.43354275813</v>
      </c>
      <c r="D238" s="14">
        <f>[8]Data!$D69</f>
        <v>1088662.0506450699</v>
      </c>
      <c r="E238" s="14">
        <f>[9]Err!$D81</f>
        <v>192225.226655579</v>
      </c>
      <c r="F238" s="14">
        <f>[10]Err!$D81</f>
        <v>2141.8943381485501</v>
      </c>
      <c r="G238" s="140">
        <f>[11]Data!$D81</f>
        <v>282544.74438037002</v>
      </c>
      <c r="H238" s="25"/>
      <c r="I238" s="14"/>
      <c r="J238" s="14"/>
      <c r="K238" s="15"/>
      <c r="L238" s="15"/>
      <c r="M238" s="14"/>
      <c r="N238" s="25"/>
      <c r="O238" s="139"/>
      <c r="P238" s="75"/>
      <c r="Q238" s="20"/>
      <c r="R238" s="20"/>
      <c r="S238" s="20"/>
      <c r="T238" s="19"/>
      <c r="U238" s="14"/>
      <c r="W238" s="14">
        <f>[1]RESID!$I336</f>
        <v>61245</v>
      </c>
      <c r="X238" s="73">
        <f t="shared" si="37"/>
        <v>1341193</v>
      </c>
      <c r="Y238" s="15">
        <f>'[2]FPC wSEB'!X433</f>
        <v>1402438</v>
      </c>
      <c r="Z238" s="15">
        <f>'[2]FPC wSEB'!Y433</f>
        <v>158917</v>
      </c>
      <c r="AA238" s="15">
        <f>'[2]FPC wSEB'!Z433</f>
        <v>2471</v>
      </c>
      <c r="AB238" s="42">
        <f>'[2]FPC wSEB'!AA433</f>
        <v>1631</v>
      </c>
      <c r="AC238" s="22">
        <f>'[2]FPC wSEB'!AB433</f>
        <v>23475</v>
      </c>
      <c r="AD238" s="15">
        <f>[1]RESID!$H336</f>
        <v>25822</v>
      </c>
      <c r="AE238" s="266">
        <f>ROUND([5]RMWh!$L216,0)-AD238</f>
        <v>2004026</v>
      </c>
      <c r="AF238" s="163">
        <f>[5]CMWh!$L216</f>
        <v>1123071</v>
      </c>
      <c r="AG238" s="163">
        <f>[5]IMWh!$E216</f>
        <v>282098</v>
      </c>
      <c r="AH238" s="15">
        <f>'[2]FPC wSEB'!G433</f>
        <v>77450</v>
      </c>
      <c r="AI238" s="15">
        <f>'[2]FPC wSEB'!H433</f>
        <v>199623</v>
      </c>
      <c r="AJ238" s="163">
        <f>[5]SHLMWh!$E216</f>
        <v>2139</v>
      </c>
      <c r="AK238" s="163">
        <f>[5]SPAMWh!$L216</f>
        <v>278127</v>
      </c>
      <c r="AL238" s="67">
        <f t="shared" si="38"/>
        <v>1494.2114967793598</v>
      </c>
      <c r="AM238" s="137">
        <f t="shared" si="26"/>
        <v>1447.370935470944</v>
      </c>
      <c r="AN238" s="15">
        <f t="shared" si="18"/>
        <v>1311.465358675659</v>
      </c>
      <c r="AP238" s="232"/>
      <c r="AQ238" s="137"/>
      <c r="AR238" s="137"/>
      <c r="AS238" s="137"/>
      <c r="AT238" s="137"/>
      <c r="AW238" s="14">
        <f t="shared" si="30"/>
        <v>1311.465358675659</v>
      </c>
      <c r="AX238" s="14">
        <f t="shared" si="39"/>
        <v>2139</v>
      </c>
      <c r="AY238" s="14">
        <f t="shared" si="28"/>
        <v>25808</v>
      </c>
      <c r="BA238" s="158">
        <f t="shared" si="36"/>
        <v>0.98865254035614836</v>
      </c>
      <c r="BD238" s="14">
        <f>[1]RESID!$Z336/[1]RESID!$D336*1000</f>
        <v>1402.474833112052</v>
      </c>
      <c r="BE238" s="25"/>
      <c r="BM238" s="207"/>
      <c r="BN238" s="207"/>
      <c r="BO238" s="207"/>
      <c r="BQ238" s="207"/>
      <c r="BR238" s="207"/>
      <c r="BS238" s="207"/>
      <c r="BT238" s="201" t="s">
        <v>150</v>
      </c>
      <c r="BU238" s="208"/>
      <c r="BV238" s="208"/>
      <c r="BW238" s="208"/>
      <c r="BY238" s="208"/>
      <c r="BZ238" s="208"/>
      <c r="CA238" s="208"/>
    </row>
    <row r="239" spans="1:79">
      <c r="A239" s="2">
        <v>2010</v>
      </c>
      <c r="B239" s="2">
        <v>9</v>
      </c>
      <c r="C239" s="14">
        <f>[7]Data!$D94</f>
        <v>1448.8268198155399</v>
      </c>
      <c r="D239" s="14">
        <f>[8]Data!$D70</f>
        <v>1092933.7262480999</v>
      </c>
      <c r="E239" s="14">
        <f>[9]Err!$D82</f>
        <v>191430.17320238199</v>
      </c>
      <c r="F239" s="14">
        <f>[10]Err!$D82</f>
        <v>2111.3387825929899</v>
      </c>
      <c r="G239" s="140">
        <f>[11]Data!$D82</f>
        <v>297070.23642072198</v>
      </c>
      <c r="H239" s="25"/>
      <c r="I239" s="14"/>
      <c r="J239" s="14"/>
      <c r="K239" s="15"/>
      <c r="L239" s="15"/>
      <c r="M239" s="14"/>
      <c r="N239" s="25"/>
      <c r="O239" s="139"/>
      <c r="P239" s="75"/>
      <c r="Q239" s="20"/>
      <c r="R239" s="20"/>
      <c r="S239" s="20"/>
      <c r="T239" s="19"/>
      <c r="U239" s="14"/>
      <c r="V239" s="156"/>
      <c r="W239" s="14">
        <f>[1]RESID!$I337</f>
        <v>62477</v>
      </c>
      <c r="X239" s="73">
        <f t="shared" si="37"/>
        <v>1389153</v>
      </c>
      <c r="Y239" s="15">
        <f>'[2]FPC wSEB'!X434</f>
        <v>1451630</v>
      </c>
      <c r="Z239" s="15">
        <f>'[2]FPC wSEB'!Y434</f>
        <v>160216</v>
      </c>
      <c r="AA239" s="15">
        <f>'[2]FPC wSEB'!Z434</f>
        <v>2501</v>
      </c>
      <c r="AB239" s="42">
        <f>'[2]FPC wSEB'!AA434</f>
        <v>1631</v>
      </c>
      <c r="AC239" s="22">
        <f>'[2]FPC wSEB'!AB434</f>
        <v>23496</v>
      </c>
      <c r="AD239" s="15">
        <f>[1]RESID!$H337</f>
        <v>23109</v>
      </c>
      <c r="AE239" s="266">
        <f>ROUND([5]RMWh!$L217,0)-AD239</f>
        <v>1881186</v>
      </c>
      <c r="AF239" s="163">
        <f>[5]CMWh!$L217</f>
        <v>1133667</v>
      </c>
      <c r="AG239" s="163">
        <f>[5]IMWh!$E217</f>
        <v>273995</v>
      </c>
      <c r="AH239" s="15">
        <f>'[2]FPC wSEB'!G434</f>
        <v>72828</v>
      </c>
      <c r="AI239" s="15">
        <f>'[2]FPC wSEB'!H434</f>
        <v>198348</v>
      </c>
      <c r="AJ239" s="163">
        <f>[5]SHLMWh!$E217</f>
        <v>2154</v>
      </c>
      <c r="AK239" s="163">
        <f>[5]SPAMWh!$L217</f>
        <v>304357</v>
      </c>
      <c r="AL239" s="67">
        <f t="shared" si="38"/>
        <v>1354.1964060114328</v>
      </c>
      <c r="AM239" s="137">
        <f t="shared" si="26"/>
        <v>1311.8322161983424</v>
      </c>
      <c r="AN239" s="15">
        <f t="shared" si="18"/>
        <v>1320.6621704475783</v>
      </c>
      <c r="AP239" s="232"/>
      <c r="AQ239" s="137"/>
      <c r="AR239" s="137"/>
      <c r="AS239" s="137"/>
      <c r="AT239" s="137"/>
      <c r="AW239" s="14">
        <f t="shared" si="30"/>
        <v>1320.6621704475783</v>
      </c>
      <c r="AX239" s="14">
        <f t="shared" si="39"/>
        <v>2154</v>
      </c>
      <c r="AY239" s="14">
        <f t="shared" si="28"/>
        <v>25809</v>
      </c>
      <c r="BA239" s="158">
        <f t="shared" si="36"/>
        <v>0.98880976254598074</v>
      </c>
      <c r="BD239" s="14">
        <f>[1]RESID!$Z337/[1]RESID!$D337*1000</f>
        <v>1313.9594800327907</v>
      </c>
      <c r="BE239" s="25"/>
      <c r="BM239" s="207"/>
      <c r="BN239" s="207"/>
      <c r="BO239" s="207"/>
      <c r="BQ239" s="207"/>
      <c r="BR239" s="207"/>
      <c r="BS239" s="207"/>
      <c r="BT239" s="201" t="s">
        <v>150</v>
      </c>
      <c r="BU239" s="208"/>
      <c r="BV239" s="208"/>
      <c r="BW239" s="208"/>
      <c r="BY239" s="208"/>
      <c r="BZ239" s="208"/>
      <c r="CA239" s="208"/>
    </row>
    <row r="240" spans="1:79">
      <c r="A240" s="2">
        <v>2010</v>
      </c>
      <c r="B240" s="2">
        <v>10</v>
      </c>
      <c r="C240" s="14">
        <f>[7]Data!$D95</f>
        <v>1274.28856450783</v>
      </c>
      <c r="D240" s="14">
        <f>[8]Data!$D71</f>
        <v>1062969.03891449</v>
      </c>
      <c r="E240" s="14">
        <f>[9]Err!$D83</f>
        <v>187519.669010805</v>
      </c>
      <c r="F240" s="14">
        <f>[10]Err!$D83</f>
        <v>2139.0054492596601</v>
      </c>
      <c r="G240" s="140">
        <f>[11]Data!$D83</f>
        <v>262674.25586041599</v>
      </c>
      <c r="H240" s="25"/>
      <c r="I240" s="14"/>
      <c r="J240" s="14"/>
      <c r="K240" s="15"/>
      <c r="L240" s="15"/>
      <c r="M240" s="14"/>
      <c r="N240" s="25"/>
      <c r="O240" s="139"/>
      <c r="P240" s="75"/>
      <c r="Q240" s="20"/>
      <c r="R240" s="20"/>
      <c r="S240" s="20"/>
      <c r="T240" s="19"/>
      <c r="U240" s="14"/>
      <c r="V240" s="56"/>
      <c r="W240" s="14">
        <f>[1]RESID!$I338</f>
        <v>56724</v>
      </c>
      <c r="X240" s="73">
        <f t="shared" si="37"/>
        <v>1305009</v>
      </c>
      <c r="Y240" s="15">
        <f>'[2]FPC wSEB'!X435</f>
        <v>1361733</v>
      </c>
      <c r="Z240" s="15">
        <f>'[2]FPC wSEB'!Y435</f>
        <v>156122</v>
      </c>
      <c r="AA240" s="15">
        <f>'[2]FPC wSEB'!Z435</f>
        <v>2435</v>
      </c>
      <c r="AB240" s="42">
        <f>'[2]FPC wSEB'!AA435</f>
        <v>1630</v>
      </c>
      <c r="AC240" s="22">
        <f>'[2]FPC wSEB'!AB435</f>
        <v>22744</v>
      </c>
      <c r="AD240" s="15">
        <f>[1]RESID!$H338</f>
        <v>18835</v>
      </c>
      <c r="AE240" s="266">
        <f>ROUND([5]RMWh!$L218,0)-AD240</f>
        <v>1625381</v>
      </c>
      <c r="AF240" s="163">
        <f>[5]CMWh!$L218</f>
        <v>1042514</v>
      </c>
      <c r="AG240" s="163">
        <f>[5]IMWh!$E218</f>
        <v>253635</v>
      </c>
      <c r="AH240" s="15">
        <f>'[2]FPC wSEB'!G435</f>
        <v>63642</v>
      </c>
      <c r="AI240" s="15">
        <f>'[2]FPC wSEB'!H435</f>
        <v>187321</v>
      </c>
      <c r="AJ240" s="163">
        <f>[5]SHLMWh!$E218</f>
        <v>2154</v>
      </c>
      <c r="AK240" s="163">
        <f>[5]SPAMWh!$L218</f>
        <v>300505</v>
      </c>
      <c r="AL240" s="67">
        <f t="shared" si="38"/>
        <v>1245.494092377907</v>
      </c>
      <c r="AM240" s="137">
        <f t="shared" si="26"/>
        <v>1207.4437499862306</v>
      </c>
      <c r="AN240" s="15">
        <f t="shared" ref="AN240:AN303" si="40">AJ240/AB240*1000</f>
        <v>1321.4723926380368</v>
      </c>
      <c r="AP240" s="232"/>
      <c r="AQ240" s="137"/>
      <c r="AR240" s="137"/>
      <c r="AS240" s="137"/>
      <c r="AT240" s="137"/>
      <c r="AW240" s="14">
        <f t="shared" si="30"/>
        <v>1321.4723926380368</v>
      </c>
      <c r="AX240" s="14">
        <f t="shared" si="39"/>
        <v>2154</v>
      </c>
      <c r="AY240" s="14">
        <f t="shared" si="28"/>
        <v>25803</v>
      </c>
      <c r="BA240" s="158">
        <f t="shared" si="36"/>
        <v>0.98865712338104961</v>
      </c>
      <c r="BD240" s="14">
        <f>[1]RESID!$Z338/[1]RESID!$D338*1000</f>
        <v>1126.6966431745432</v>
      </c>
      <c r="BE240" s="25"/>
      <c r="BM240" s="207"/>
      <c r="BN240" s="207"/>
      <c r="BO240" s="207"/>
      <c r="BQ240" s="207"/>
      <c r="BR240" s="207"/>
      <c r="BS240" s="207"/>
      <c r="BT240" s="201" t="s">
        <v>150</v>
      </c>
      <c r="BU240" s="208"/>
      <c r="BV240" s="208"/>
      <c r="BW240" s="208"/>
      <c r="BY240" s="208"/>
      <c r="BZ240" s="208"/>
      <c r="CA240" s="208"/>
    </row>
    <row r="241" spans="1:79" ht="12.75">
      <c r="A241" s="2">
        <v>2010</v>
      </c>
      <c r="B241" s="2">
        <v>11</v>
      </c>
      <c r="C241" s="14">
        <f>[7]Data!$D96</f>
        <v>987.01713397420701</v>
      </c>
      <c r="D241" s="14">
        <f>[8]Data!$D72</f>
        <v>954748.88485553302</v>
      </c>
      <c r="E241" s="14">
        <f>[9]Err!$D84</f>
        <v>182879.82272252801</v>
      </c>
      <c r="F241" s="14">
        <f>[10]Err!$D84</f>
        <v>2107.0054492596601</v>
      </c>
      <c r="G241" s="140">
        <f>[11]Data!$D84</f>
        <v>262862.49117637501</v>
      </c>
      <c r="H241" s="25"/>
      <c r="I241" s="14"/>
      <c r="J241" s="14"/>
      <c r="K241" s="15"/>
      <c r="L241" s="15"/>
      <c r="M241" s="14"/>
      <c r="N241" s="25"/>
      <c r="O241" s="139"/>
      <c r="P241" s="75"/>
      <c r="Q241" s="20"/>
      <c r="R241" s="20"/>
      <c r="S241" s="20"/>
      <c r="T241" s="19"/>
      <c r="U241" s="14"/>
      <c r="V241" s="190"/>
      <c r="W241" s="14">
        <f>[1]RESID!$I339</f>
        <v>69737</v>
      </c>
      <c r="X241" s="73">
        <f t="shared" si="37"/>
        <v>1539548</v>
      </c>
      <c r="Y241" s="15">
        <f>'[2]FPC wSEB'!X436</f>
        <v>1609285</v>
      </c>
      <c r="Z241" s="15">
        <f>'[2]FPC wSEB'!Y436</f>
        <v>174390</v>
      </c>
      <c r="AA241" s="15">
        <f>'[2]FPC wSEB'!Z436</f>
        <v>2559</v>
      </c>
      <c r="AB241" s="42">
        <f>'[2]FPC wSEB'!AA436</f>
        <v>1633</v>
      </c>
      <c r="AC241" s="22">
        <f>'[2]FPC wSEB'!AB436</f>
        <v>25135</v>
      </c>
      <c r="AD241" s="15">
        <f>[1]RESID!$H339</f>
        <v>23748</v>
      </c>
      <c r="AE241" s="266">
        <f>ROUND([5]RMWh!$L219,0)-AD241</f>
        <v>1265188</v>
      </c>
      <c r="AF241" s="163">
        <f>[5]CMWh!$L219</f>
        <v>909004</v>
      </c>
      <c r="AG241" s="163">
        <f>[5]IMWh!$E219</f>
        <v>255511</v>
      </c>
      <c r="AH241" s="15">
        <f>'[2]FPC wSEB'!G436</f>
        <v>69913</v>
      </c>
      <c r="AI241" s="15">
        <f>'[2]FPC wSEB'!H436</f>
        <v>190302</v>
      </c>
      <c r="AJ241" s="163">
        <f>[5]SHLMWh!$E219</f>
        <v>2152</v>
      </c>
      <c r="AK241" s="163">
        <f>[5]SPAMWh!$L219</f>
        <v>264683</v>
      </c>
      <c r="AL241" s="67">
        <f t="shared" si="38"/>
        <v>821.79185059510974</v>
      </c>
      <c r="AM241" s="137">
        <f t="shared" si="26"/>
        <v>800.93706211143456</v>
      </c>
      <c r="AN241" s="15">
        <f t="shared" si="40"/>
        <v>1317.8199632578078</v>
      </c>
      <c r="AP241" s="232"/>
      <c r="AQ241" s="137"/>
      <c r="AR241" s="137"/>
      <c r="AS241" s="137"/>
      <c r="AT241" s="137"/>
      <c r="AW241" s="14">
        <f t="shared" si="30"/>
        <v>1317.8199632578078</v>
      </c>
      <c r="AX241" s="14">
        <f t="shared" si="39"/>
        <v>2152</v>
      </c>
      <c r="AY241" s="14">
        <f t="shared" si="28"/>
        <v>25796</v>
      </c>
      <c r="BA241" s="158">
        <f t="shared" si="36"/>
        <v>0.99126429843940722</v>
      </c>
      <c r="BD241" s="14">
        <f>[1]RESID!$Z339/[1]RESID!$D339*1000</f>
        <v>877.38902680382898</v>
      </c>
      <c r="BE241" s="25"/>
      <c r="BM241" s="207"/>
      <c r="BN241" s="207"/>
      <c r="BO241" s="207"/>
      <c r="BQ241" s="207"/>
      <c r="BR241" s="207"/>
      <c r="BS241" s="207"/>
      <c r="BT241" s="201" t="s">
        <v>150</v>
      </c>
      <c r="BU241" s="208"/>
      <c r="BV241" s="208"/>
      <c r="BW241" s="208"/>
      <c r="BY241" s="208"/>
      <c r="BZ241" s="208"/>
      <c r="CA241" s="208"/>
    </row>
    <row r="242" spans="1:79">
      <c r="A242" s="2">
        <v>2010</v>
      </c>
      <c r="B242" s="2">
        <v>12</v>
      </c>
      <c r="C242" s="14">
        <f>[7]Data!$D97</f>
        <v>902.82434953007396</v>
      </c>
      <c r="D242" s="14">
        <f>[8]Data!$D73</f>
        <v>883007.47548254102</v>
      </c>
      <c r="E242" s="14">
        <f>[9]Err!$D85</f>
        <v>178842.57079701</v>
      </c>
      <c r="F242" s="14">
        <f>[10]Err!$D85</f>
        <v>2132.3374202780801</v>
      </c>
      <c r="G242" s="140">
        <f>[11]Data!$D85</f>
        <v>248986.32083866099</v>
      </c>
      <c r="H242" s="25"/>
      <c r="I242" s="14"/>
      <c r="J242" s="14"/>
      <c r="K242" s="15"/>
      <c r="L242" s="15"/>
      <c r="M242" s="14"/>
      <c r="N242" s="25"/>
      <c r="O242" s="139"/>
      <c r="P242" s="75"/>
      <c r="Q242" s="20"/>
      <c r="R242" s="20"/>
      <c r="S242" s="20"/>
      <c r="T242" s="19"/>
      <c r="U242" s="14"/>
      <c r="W242" s="14">
        <f>[1]RESID!$I340</f>
        <v>64199</v>
      </c>
      <c r="X242" s="73">
        <f t="shared" si="37"/>
        <v>1450286</v>
      </c>
      <c r="Y242" s="15">
        <f>'[2]FPC wSEB'!X437</f>
        <v>1514485</v>
      </c>
      <c r="Z242" s="15">
        <f>'[2]FPC wSEB'!Y437</f>
        <v>163574</v>
      </c>
      <c r="AA242" s="15">
        <f>'[2]FPC wSEB'!Z437</f>
        <v>2478</v>
      </c>
      <c r="AB242" s="42">
        <f>'[2]FPC wSEB'!AA437</f>
        <v>1626</v>
      </c>
      <c r="AC242" s="22">
        <f>'[2]FPC wSEB'!AB437</f>
        <v>24017</v>
      </c>
      <c r="AD242" s="15">
        <f>[1]RESID!$H340</f>
        <v>35229</v>
      </c>
      <c r="AE242" s="266">
        <f>ROUND([5]RMWh!$L220,0)-AD242</f>
        <v>1164238</v>
      </c>
      <c r="AF242" s="163">
        <f>[5]CMWh!$L220</f>
        <v>888882</v>
      </c>
      <c r="AG242" s="163">
        <f>[5]IMWh!$E220</f>
        <v>233061</v>
      </c>
      <c r="AH242" s="15">
        <f>'[2]FPC wSEB'!G437</f>
        <v>68095</v>
      </c>
      <c r="AI242" s="15">
        <f>'[2]FPC wSEB'!H437</f>
        <v>168625</v>
      </c>
      <c r="AJ242" s="163">
        <f>[5]SHLMWh!$E220</f>
        <v>2157</v>
      </c>
      <c r="AK242" s="163">
        <f>[5]SPAMWh!$L220</f>
        <v>251627</v>
      </c>
      <c r="AL242" s="67">
        <f t="shared" si="38"/>
        <v>802.76442025917652</v>
      </c>
      <c r="AM242" s="137">
        <f t="shared" si="26"/>
        <v>791.99661931283572</v>
      </c>
      <c r="AN242" s="15">
        <f t="shared" si="40"/>
        <v>1326.5682656826568</v>
      </c>
      <c r="AP242" s="232"/>
      <c r="AQ242" s="137"/>
      <c r="AR242" s="137"/>
      <c r="AS242" s="137"/>
      <c r="AT242" s="137"/>
      <c r="AW242" s="14">
        <f t="shared" si="30"/>
        <v>1326.5682656826568</v>
      </c>
      <c r="AX242" s="14">
        <f t="shared" si="39"/>
        <v>2157</v>
      </c>
      <c r="AY242" s="14">
        <f t="shared" si="28"/>
        <v>25784</v>
      </c>
      <c r="BA242" s="158">
        <f t="shared" si="36"/>
        <v>0.98835146027808829</v>
      </c>
      <c r="BC242" s="25"/>
      <c r="BD242" s="14">
        <f>[1]RESID!$Z340/[1]RESID!$D340*1000</f>
        <v>886.81432962360145</v>
      </c>
      <c r="BE242" s="25"/>
      <c r="BM242" s="207"/>
      <c r="BN242" s="207"/>
      <c r="BO242" s="207"/>
      <c r="BQ242" s="207"/>
      <c r="BR242" s="207"/>
      <c r="BS242" s="207"/>
      <c r="BT242" s="201" t="s">
        <v>150</v>
      </c>
      <c r="BU242" s="208"/>
      <c r="BV242" s="208"/>
      <c r="BW242" s="208"/>
      <c r="BY242" s="208"/>
      <c r="BZ242" s="208"/>
      <c r="CA242" s="208"/>
    </row>
    <row r="243" spans="1:79">
      <c r="A243" s="2">
        <v>2011</v>
      </c>
      <c r="B243" s="2">
        <v>1</v>
      </c>
      <c r="C243" s="14">
        <f>[7]Data!$D98</f>
        <v>1059.68221021777</v>
      </c>
      <c r="D243" s="14">
        <f>[8]Data!$D74</f>
        <v>871537.78363620595</v>
      </c>
      <c r="E243" s="14">
        <f>[9]Err!$D86</f>
        <v>168901.46805109101</v>
      </c>
      <c r="F243" s="14">
        <f>[10]Err!$D86</f>
        <v>2130.3267396506299</v>
      </c>
      <c r="G243" s="140">
        <f>[11]Data!$D86</f>
        <v>242396.296249084</v>
      </c>
      <c r="H243" s="25"/>
      <c r="I243" s="14"/>
      <c r="J243" s="14"/>
      <c r="K243" s="15"/>
      <c r="L243" s="15"/>
      <c r="M243" s="14"/>
      <c r="N243" s="25"/>
      <c r="O243" s="139"/>
      <c r="P243" s="75"/>
      <c r="Q243" s="20"/>
      <c r="R243" s="20"/>
      <c r="S243" s="20"/>
      <c r="T243" s="19"/>
      <c r="U243" s="14"/>
      <c r="W243" s="14">
        <f>[1]RESID!$I341</f>
        <v>58282</v>
      </c>
      <c r="X243" s="73">
        <f t="shared" si="37"/>
        <v>1316955</v>
      </c>
      <c r="Y243" s="15">
        <f>'[2]FPC wSEB'!X438</f>
        <v>1375237</v>
      </c>
      <c r="Z243" s="15">
        <f>'[2]FPC wSEB'!Y438</f>
        <v>156932</v>
      </c>
      <c r="AA243" s="15">
        <f>'[2]FPC wSEB'!Z438</f>
        <v>2395</v>
      </c>
      <c r="AB243" s="42">
        <f>'[2]FPC wSEB'!AA438</f>
        <v>1615</v>
      </c>
      <c r="AC243" s="22">
        <f>'[2]FPC wSEB'!AB438</f>
        <v>23014</v>
      </c>
      <c r="AD243" s="163">
        <f>[1]RESID!$H341-10000</f>
        <v>35485</v>
      </c>
      <c r="AE243" s="266">
        <f>ROUND([5]RMWh!$L221,0)-AD243</f>
        <v>1297771</v>
      </c>
      <c r="AF243" s="163">
        <f>[5]CMWh!$L221</f>
        <v>896659</v>
      </c>
      <c r="AG243" s="163">
        <f>[5]IMWh!$E221</f>
        <v>251518</v>
      </c>
      <c r="AH243" s="15">
        <f>'[2]FPC wSEB'!G438</f>
        <v>98826</v>
      </c>
      <c r="AI243" s="15">
        <f>'[2]FPC wSEB'!H438</f>
        <v>163196</v>
      </c>
      <c r="AJ243" s="163">
        <f>[5]SHLMWh!$E221</f>
        <v>2153</v>
      </c>
      <c r="AK243" s="163">
        <f>[5]SPAMWh!$L221</f>
        <v>250294</v>
      </c>
      <c r="AL243" s="67">
        <f t="shared" si="38"/>
        <v>985.43306339244691</v>
      </c>
      <c r="AM243" s="137">
        <f t="shared" si="26"/>
        <v>969.47362527331643</v>
      </c>
      <c r="AN243" s="15">
        <f t="shared" si="40"/>
        <v>1333.1269349845202</v>
      </c>
      <c r="AP243" s="232"/>
      <c r="AQ243" s="137"/>
      <c r="AR243" s="137"/>
      <c r="AS243" s="137"/>
      <c r="AT243" s="137"/>
      <c r="AW243" s="14">
        <f t="shared" si="30"/>
        <v>1333.1269349845202</v>
      </c>
      <c r="AX243" s="14">
        <f>AJ243</f>
        <v>2153</v>
      </c>
      <c r="AY243" s="14">
        <f t="shared" si="28"/>
        <v>25809</v>
      </c>
      <c r="BA243" s="158">
        <f t="shared" si="36"/>
        <v>1.0104951814520824</v>
      </c>
      <c r="BC243" s="25"/>
      <c r="BD243" s="14">
        <f>[1]RESID!$Z341/[1]RESID!$D341*1000</f>
        <v>912.79175880230105</v>
      </c>
      <c r="BE243" s="25"/>
      <c r="BM243" s="207"/>
      <c r="BN243" s="207"/>
      <c r="BO243" s="207"/>
      <c r="BQ243" s="207"/>
      <c r="BR243" s="207"/>
      <c r="BS243" s="207"/>
      <c r="BT243" s="201" t="s">
        <v>150</v>
      </c>
      <c r="BU243" s="208"/>
      <c r="BV243" s="208"/>
      <c r="BW243" s="208"/>
      <c r="BY243" s="208"/>
      <c r="BZ243" s="208"/>
      <c r="CA243" s="208"/>
    </row>
    <row r="244" spans="1:79">
      <c r="A244" s="2">
        <v>2011</v>
      </c>
      <c r="B244" s="2">
        <v>2</v>
      </c>
      <c r="C244" s="14">
        <f>[7]Data!$D99</f>
        <v>971.54073525251295</v>
      </c>
      <c r="D244" s="14">
        <f>[8]Data!$D75</f>
        <v>831180.04969974305</v>
      </c>
      <c r="E244" s="14">
        <f>[9]Err!$D87</f>
        <v>172732.904717445</v>
      </c>
      <c r="F244" s="14">
        <f>[10]Err!$D87</f>
        <v>2086.8822952061801</v>
      </c>
      <c r="G244" s="140">
        <f>[11]Data!$D87</f>
        <v>246406.30262700201</v>
      </c>
      <c r="H244" s="25"/>
      <c r="I244" s="14"/>
      <c r="J244" s="14"/>
      <c r="K244" s="15"/>
      <c r="L244" s="15"/>
      <c r="M244" s="14"/>
      <c r="N244" s="25"/>
      <c r="O244" s="139"/>
      <c r="P244" s="75"/>
      <c r="Q244" s="20"/>
      <c r="R244" s="20"/>
      <c r="S244" s="20"/>
      <c r="T244" s="19"/>
      <c r="U244" s="14"/>
      <c r="W244" s="14">
        <f>[1]RESID!$I342</f>
        <v>61111</v>
      </c>
      <c r="X244" s="73">
        <f t="shared" si="37"/>
        <v>1392304</v>
      </c>
      <c r="Y244" s="15">
        <f>'[2]FPC wSEB'!X439</f>
        <v>1453415</v>
      </c>
      <c r="Z244" s="15">
        <f>'[2]FPC wSEB'!Y439</f>
        <v>161830</v>
      </c>
      <c r="AA244" s="15">
        <f>'[2]FPC wSEB'!Z439</f>
        <v>2485</v>
      </c>
      <c r="AB244" s="42">
        <f>'[2]FPC wSEB'!AA439</f>
        <v>1598</v>
      </c>
      <c r="AC244" s="22">
        <f>'[2]FPC wSEB'!AB439</f>
        <v>23721</v>
      </c>
      <c r="AD244" s="15">
        <f>[1]RESID!$H342</f>
        <v>39679</v>
      </c>
      <c r="AE244" s="266">
        <f>ROUND([5]RMWh!$L222,0)-AD244</f>
        <v>1305773</v>
      </c>
      <c r="AF244" s="163">
        <f>[5]CMWh!$L222</f>
        <v>820850</v>
      </c>
      <c r="AG244" s="163">
        <f>[5]IMWh!$E222</f>
        <v>264392</v>
      </c>
      <c r="AH244" s="15">
        <f>'[2]FPC wSEB'!G439</f>
        <v>96490</v>
      </c>
      <c r="AI244" s="15">
        <f>'[2]FPC wSEB'!H439</f>
        <v>169364</v>
      </c>
      <c r="AJ244" s="163">
        <f>[5]SHLMWh!$E222</f>
        <v>2122</v>
      </c>
      <c r="AK244" s="163">
        <f>[5]SPAMWh!$L222</f>
        <v>236573</v>
      </c>
      <c r="AL244" s="67">
        <f t="shared" si="38"/>
        <v>937.85049816706703</v>
      </c>
      <c r="AM244" s="137">
        <f t="shared" si="26"/>
        <v>925.71770622981057</v>
      </c>
      <c r="AN244" s="15">
        <f t="shared" si="40"/>
        <v>1327.909887359199</v>
      </c>
      <c r="AP244" s="232"/>
      <c r="AQ244" s="137"/>
      <c r="AR244" s="137"/>
      <c r="AS244" s="137"/>
      <c r="AT244" s="137"/>
      <c r="AW244" s="14">
        <f t="shared" si="30"/>
        <v>1327.909887359199</v>
      </c>
      <c r="AX244" s="14">
        <f>AJ244</f>
        <v>2122</v>
      </c>
      <c r="AY244" s="14">
        <f t="shared" si="28"/>
        <v>25755</v>
      </c>
      <c r="BA244" s="158">
        <f t="shared" si="36"/>
        <v>0.97823508705735118</v>
      </c>
      <c r="BC244" s="25"/>
      <c r="BD244" s="14">
        <f>[1]RESID!$Z342/[1]RESID!$D342*1000</f>
        <v>894.90751093115182</v>
      </c>
      <c r="BE244" s="25"/>
      <c r="BM244" s="207"/>
      <c r="BN244" s="207"/>
      <c r="BO244" s="207"/>
      <c r="BQ244" s="207"/>
      <c r="BR244" s="207"/>
      <c r="BS244" s="207"/>
      <c r="BT244" s="201" t="s">
        <v>150</v>
      </c>
      <c r="BU244" s="208"/>
      <c r="BV244" s="208"/>
      <c r="BW244" s="208"/>
      <c r="BY244" s="208"/>
      <c r="BZ244" s="208"/>
      <c r="CA244" s="208"/>
    </row>
    <row r="245" spans="1:79">
      <c r="A245" s="2">
        <v>2011</v>
      </c>
      <c r="B245" s="2">
        <v>3</v>
      </c>
      <c r="C245" s="14">
        <f>[7]Data!$D100</f>
        <v>875.60951642076395</v>
      </c>
      <c r="D245" s="14">
        <f>[8]Data!$D76</f>
        <v>827920.87132935203</v>
      </c>
      <c r="E245" s="14">
        <f>[9]Err!$D88</f>
        <v>168093.486344287</v>
      </c>
      <c r="F245" s="14">
        <f>[10]Err!$D88</f>
        <v>2132.7832270374402</v>
      </c>
      <c r="G245" s="140">
        <f>[11]Data!$D88</f>
        <v>243805.05386345199</v>
      </c>
      <c r="H245" s="25"/>
      <c r="I245" s="14"/>
      <c r="J245" s="14"/>
      <c r="K245" s="15"/>
      <c r="L245" s="15"/>
      <c r="M245" s="14"/>
      <c r="N245" s="25"/>
      <c r="O245" s="139"/>
      <c r="P245" s="75"/>
      <c r="Q245" s="20"/>
      <c r="R245" s="20"/>
      <c r="S245" s="20"/>
      <c r="T245" s="19"/>
      <c r="U245" s="14"/>
      <c r="W245" s="14">
        <f>[1]RESID!$I343</f>
        <v>57898</v>
      </c>
      <c r="X245" s="73">
        <f t="shared" si="37"/>
        <v>1317910</v>
      </c>
      <c r="Y245" s="15">
        <f>'[2]FPC wSEB'!X440</f>
        <v>1375808</v>
      </c>
      <c r="Z245" s="15">
        <f>'[2]FPC wSEB'!Y440</f>
        <v>156319</v>
      </c>
      <c r="AA245" s="15">
        <f>'[2]FPC wSEB'!Z440</f>
        <v>2397</v>
      </c>
      <c r="AB245" s="42">
        <f>'[2]FPC wSEB'!AA440</f>
        <v>1574</v>
      </c>
      <c r="AC245" s="22">
        <f>'[2]FPC wSEB'!AB440</f>
        <v>22993</v>
      </c>
      <c r="AD245" s="15">
        <f>[1]RESID!$H343</f>
        <v>30087</v>
      </c>
      <c r="AE245" s="266">
        <f>ROUND([5]RMWh!$L223,0)-AD245</f>
        <v>1230565</v>
      </c>
      <c r="AF245" s="163">
        <f>[5]CMWh!$L223</f>
        <v>833357</v>
      </c>
      <c r="AG245" s="163">
        <f>[5]IMWh!$E223</f>
        <v>244349</v>
      </c>
      <c r="AH245" s="15">
        <f>'[2]FPC wSEB'!G440</f>
        <v>83249</v>
      </c>
      <c r="AI245" s="15">
        <f>'[2]FPC wSEB'!H440</f>
        <v>160841</v>
      </c>
      <c r="AJ245" s="163">
        <f>[5]SHLMWh!$E223</f>
        <v>2082</v>
      </c>
      <c r="AK245" s="163">
        <f>[5]SPAMWh!$L223</f>
        <v>241816</v>
      </c>
      <c r="AL245" s="67">
        <f t="shared" si="38"/>
        <v>933.72460941945951</v>
      </c>
      <c r="AM245" s="137">
        <f t="shared" si="26"/>
        <v>916.29936735358422</v>
      </c>
      <c r="AN245" s="15">
        <f t="shared" si="40"/>
        <v>1322.7445997458703</v>
      </c>
      <c r="AP245" s="232"/>
      <c r="AQ245" s="137"/>
      <c r="AR245" s="137"/>
      <c r="AS245" s="137"/>
      <c r="AT245" s="137"/>
      <c r="AW245" s="14">
        <f t="shared" si="30"/>
        <v>1322.7445997458703</v>
      </c>
      <c r="AX245" s="14">
        <f>AJ245</f>
        <v>2082</v>
      </c>
      <c r="AY245" s="14">
        <f t="shared" si="28"/>
        <v>25667</v>
      </c>
      <c r="BA245" s="158">
        <f t="shared" si="36"/>
        <v>0.98139115465016191</v>
      </c>
      <c r="BC245" s="25"/>
      <c r="BD245" s="14">
        <f>[1]RESID!$Z343/[1]RESID!$D343*1000</f>
        <v>863.11680118156016</v>
      </c>
      <c r="BE245" s="25"/>
      <c r="BM245" s="207"/>
      <c r="BN245" s="207"/>
      <c r="BO245" s="207"/>
      <c r="BQ245" s="207"/>
      <c r="BR245" s="207"/>
      <c r="BS245" s="207"/>
      <c r="BT245" s="201" t="s">
        <v>150</v>
      </c>
      <c r="BU245" s="208"/>
      <c r="BV245" s="208"/>
      <c r="BW245" s="208"/>
      <c r="BY245" s="208"/>
      <c r="BZ245" s="208"/>
      <c r="CA245" s="208"/>
    </row>
    <row r="246" spans="1:79">
      <c r="A246" s="2">
        <v>2011</v>
      </c>
      <c r="B246" s="2">
        <v>4</v>
      </c>
      <c r="C246" s="14">
        <f>[7]Data!$D101</f>
        <v>850.43327593224797</v>
      </c>
      <c r="D246" s="14">
        <f>[8]Data!$D77</f>
        <v>864315.69773693604</v>
      </c>
      <c r="E246" s="14">
        <f>[9]Err!$D89</f>
        <v>166192.91284757701</v>
      </c>
      <c r="F246" s="14">
        <f>[10]Err!$D89</f>
        <v>2109.2290337968002</v>
      </c>
      <c r="G246" s="140">
        <f>[11]Data!$D89</f>
        <v>267799.4625738</v>
      </c>
      <c r="H246" s="25"/>
      <c r="I246" s="14"/>
      <c r="J246" s="14"/>
      <c r="K246" s="15"/>
      <c r="L246" s="15"/>
      <c r="M246" s="14"/>
      <c r="N246" s="25"/>
      <c r="O246" s="139"/>
      <c r="P246" s="75"/>
      <c r="Q246" s="20"/>
      <c r="R246" s="20"/>
      <c r="S246" s="20"/>
      <c r="T246" s="19"/>
      <c r="U246" s="14"/>
      <c r="W246" s="14">
        <f>[1]RESID!$I344</f>
        <v>60193</v>
      </c>
      <c r="X246" s="73">
        <f t="shared" si="37"/>
        <v>1384191</v>
      </c>
      <c r="Y246" s="15">
        <f>'[2]FPC wSEB'!X441</f>
        <v>1444384</v>
      </c>
      <c r="Z246" s="15">
        <f>'[2]FPC wSEB'!Y441</f>
        <v>161651</v>
      </c>
      <c r="AA246" s="15">
        <f>'[2]FPC wSEB'!Z441</f>
        <v>2430</v>
      </c>
      <c r="AB246" s="42">
        <f>'[2]FPC wSEB'!AA441</f>
        <v>1577</v>
      </c>
      <c r="AC246" s="22">
        <f>'[2]FPC wSEB'!AB441</f>
        <v>23644</v>
      </c>
      <c r="AD246" s="15">
        <f>[1]RESID!$H344</f>
        <v>29677</v>
      </c>
      <c r="AE246" s="266">
        <f>ROUND([5]RMWh!$L224,0)-AD246</f>
        <v>1235173</v>
      </c>
      <c r="AF246" s="163">
        <f>[5]CMWh!$L224</f>
        <v>893631</v>
      </c>
      <c r="AG246" s="163">
        <f>[5]IMWh!$E224</f>
        <v>266179</v>
      </c>
      <c r="AH246" s="15">
        <f>'[2]FPC wSEB'!G441</f>
        <v>85200</v>
      </c>
      <c r="AI246" s="15">
        <f>'[2]FPC wSEB'!H441</f>
        <v>176161</v>
      </c>
      <c r="AJ246" s="163">
        <f>[5]SHLMWh!$E224</f>
        <v>1986</v>
      </c>
      <c r="AK246" s="163">
        <f>[5]SPAMWh!$L224</f>
        <v>247116</v>
      </c>
      <c r="AL246" s="67">
        <f t="shared" si="38"/>
        <v>892.34289198528234</v>
      </c>
      <c r="AM246" s="137">
        <f t="shared" si="26"/>
        <v>875.70202937722934</v>
      </c>
      <c r="AN246" s="15">
        <f t="shared" si="40"/>
        <v>1259.3532022828156</v>
      </c>
      <c r="AP246" s="232"/>
      <c r="AQ246" s="137"/>
      <c r="AR246" s="137"/>
      <c r="AS246" s="137"/>
      <c r="AT246" s="137"/>
      <c r="AW246" s="14">
        <f t="shared" si="30"/>
        <v>1259.3532022828156</v>
      </c>
      <c r="AX246" s="14">
        <f>AJ246</f>
        <v>1986</v>
      </c>
      <c r="AY246" s="14">
        <f>SUM(AX235:AX246)</f>
        <v>25500</v>
      </c>
      <c r="BA246" s="158">
        <f t="shared" si="36"/>
        <v>0.93998169812748944</v>
      </c>
      <c r="BC246" s="25"/>
      <c r="BD246" s="14">
        <f>[1]RESID!$Z344/[1]RESID!$D344*1000</f>
        <v>879.49326494893319</v>
      </c>
      <c r="BE246" s="25"/>
      <c r="BM246" s="207"/>
      <c r="BN246" s="207"/>
      <c r="BO246" s="207"/>
      <c r="BQ246" s="207"/>
      <c r="BR246" s="207"/>
      <c r="BS246" s="207"/>
      <c r="BT246" s="201" t="s">
        <v>150</v>
      </c>
      <c r="BU246" s="208"/>
      <c r="BV246" s="208"/>
      <c r="BW246" s="208"/>
      <c r="BY246" s="208"/>
      <c r="BZ246" s="208"/>
      <c r="CA246" s="208"/>
    </row>
    <row r="247" spans="1:79">
      <c r="A247" s="2">
        <v>2011</v>
      </c>
      <c r="B247" s="2">
        <v>5</v>
      </c>
      <c r="C247" s="14">
        <f>[7]Data!$D102</f>
        <v>1037.41435685074</v>
      </c>
      <c r="D247" s="14">
        <f>[8]Data!$D78</f>
        <v>975850.63135956798</v>
      </c>
      <c r="E247" s="14">
        <f>[9]Err!$D90</f>
        <v>187067.34100536001</v>
      </c>
      <c r="F247" s="14">
        <f>[10]Err!$D90</f>
        <v>2089.0290337967999</v>
      </c>
      <c r="G247" s="140">
        <f>[11]Data!$D90</f>
        <v>280519.63737734797</v>
      </c>
      <c r="H247" s="25"/>
      <c r="I247" s="14"/>
      <c r="J247" s="14"/>
      <c r="K247" s="15"/>
      <c r="L247" s="15"/>
      <c r="M247" s="14"/>
      <c r="N247" s="25"/>
      <c r="O247" s="139"/>
      <c r="P247" s="75"/>
      <c r="Q247" s="20"/>
      <c r="R247" s="20"/>
      <c r="S247" s="20"/>
      <c r="T247" s="19"/>
      <c r="U247" s="14"/>
      <c r="W247" s="14">
        <f>[1]RESID!$I345</f>
        <v>61820</v>
      </c>
      <c r="X247" s="73">
        <f t="shared" ref="X247" si="41">Y247-W247</f>
        <v>1392105</v>
      </c>
      <c r="Y247" s="15">
        <f>'[2]FPC wSEB'!X442</f>
        <v>1453925</v>
      </c>
      <c r="Z247" s="15">
        <f>'[2]FPC wSEB'!Y442</f>
        <v>161693</v>
      </c>
      <c r="AA247" s="15">
        <f>'[2]FPC wSEB'!Z442</f>
        <v>2414</v>
      </c>
      <c r="AB247" s="42">
        <f>'[2]FPC wSEB'!AA442</f>
        <v>1576</v>
      </c>
      <c r="AC247" s="22">
        <f>'[2]FPC wSEB'!AB442</f>
        <v>23584</v>
      </c>
      <c r="AD247" s="15">
        <f>[1]RESID!$H345</f>
        <v>27986</v>
      </c>
      <c r="AE247" s="266">
        <f>ROUND([5]RMWh!$L225,0)-AD247</f>
        <v>1332524</v>
      </c>
      <c r="AF247" s="163">
        <f>[5]CMWh!$L225</f>
        <v>962147</v>
      </c>
      <c r="AG247" s="163">
        <f>[5]IMWh!$E225</f>
        <v>299662</v>
      </c>
      <c r="AH247" s="15">
        <f>'[2]FPC wSEB'!G442</f>
        <v>110470</v>
      </c>
      <c r="AI247" s="15">
        <f>'[2]FPC wSEB'!H442</f>
        <v>189435</v>
      </c>
      <c r="AJ247" s="163">
        <f>[5]SHLMWh!$E225</f>
        <v>2110</v>
      </c>
      <c r="AK247" s="163">
        <f>[5]SPAMWh!$L225</f>
        <v>264534</v>
      </c>
      <c r="AL247" s="67">
        <f t="shared" ref="AL247" si="42">AE247/X247*1000</f>
        <v>957.20078586026204</v>
      </c>
      <c r="AM247" s="137">
        <f t="shared" si="26"/>
        <v>935.74978076585796</v>
      </c>
      <c r="AN247" s="15">
        <f t="shared" si="40"/>
        <v>1338.8324873096446</v>
      </c>
      <c r="AP247" s="232"/>
      <c r="AQ247" s="137"/>
      <c r="AR247" s="137"/>
      <c r="AS247" s="137"/>
      <c r="AT247" s="137"/>
      <c r="AW247" s="14">
        <f t="shared" si="30"/>
        <v>1338.8324873096446</v>
      </c>
      <c r="AX247" s="14">
        <f>AJ247</f>
        <v>2110</v>
      </c>
      <c r="AY247" s="14">
        <f>SUM(AX236:AX247)</f>
        <v>25482</v>
      </c>
      <c r="AZ247" s="164"/>
      <c r="BA247" s="158">
        <f t="shared" si="36"/>
        <v>1.0085284197168047</v>
      </c>
      <c r="BC247" s="25"/>
      <c r="BD247" s="14">
        <f>[1]RESID!$Z345/[1]RESID!$D345*1000</f>
        <v>941.21017246419183</v>
      </c>
      <c r="BE247" s="25">
        <f t="shared" ref="BE247:BE270" si="43">SUM(BD236:BD247)</f>
        <v>12641.29888849053</v>
      </c>
      <c r="BM247" s="207"/>
      <c r="BN247" s="207"/>
      <c r="BO247" s="207"/>
      <c r="BQ247" s="207"/>
      <c r="BR247" s="207"/>
      <c r="BS247" s="207"/>
      <c r="BT247" s="201" t="s">
        <v>150</v>
      </c>
      <c r="BU247" s="208"/>
      <c r="BV247" s="208"/>
      <c r="BW247" s="208"/>
      <c r="BY247" s="208"/>
      <c r="BZ247" s="208"/>
      <c r="CA247" s="208"/>
    </row>
    <row r="248" spans="1:79">
      <c r="A248" s="2">
        <v>2011</v>
      </c>
      <c r="B248" s="2">
        <v>6</v>
      </c>
      <c r="C248" s="14">
        <f>[7]Data!$D103</f>
        <v>1246.0422817200899</v>
      </c>
      <c r="D248" s="14">
        <f>[8]Data!$D79</f>
        <v>1021035.87752039</v>
      </c>
      <c r="E248" s="14">
        <f>[9]Err!$D91</f>
        <v>185548.51765409901</v>
      </c>
      <c r="F248" s="14">
        <f>[10]Err!$D91</f>
        <v>2109.5290337967999</v>
      </c>
      <c r="G248" s="140">
        <f>[11]Data!$D91</f>
        <v>298606.80025524</v>
      </c>
      <c r="H248" s="25"/>
      <c r="I248" s="14"/>
      <c r="J248" s="14"/>
      <c r="K248" s="15"/>
      <c r="L248" s="15"/>
      <c r="M248" s="14"/>
      <c r="N248" s="25"/>
      <c r="O248" s="139"/>
      <c r="P248" s="75"/>
      <c r="Q248" s="20"/>
      <c r="R248" s="20"/>
      <c r="S248" s="20"/>
      <c r="T248" s="19"/>
      <c r="U248" s="14"/>
      <c r="W248" s="14">
        <f>[1]RESID!$I346</f>
        <v>61899</v>
      </c>
      <c r="X248" s="73">
        <f t="shared" ref="X248:X250" si="44">Y248-W248</f>
        <v>1391907</v>
      </c>
      <c r="Y248" s="15">
        <f>'[2]FPC wSEB'!X443</f>
        <v>1453806</v>
      </c>
      <c r="Z248" s="15">
        <f>'[2]FPC wSEB'!Y443</f>
        <v>162558</v>
      </c>
      <c r="AA248" s="15">
        <f>'[2]FPC wSEB'!Z443</f>
        <v>2414</v>
      </c>
      <c r="AB248" s="42">
        <f>'[2]FPC wSEB'!AA443</f>
        <v>1569</v>
      </c>
      <c r="AC248" s="22">
        <f>'[2]FPC wSEB'!AB443</f>
        <v>23570</v>
      </c>
      <c r="AD248" s="15">
        <f>[1]RESID!$H346</f>
        <v>23184</v>
      </c>
      <c r="AE248" s="266">
        <f>ROUND([5]RMWh!$L226,0)-AD248</f>
        <v>1749218</v>
      </c>
      <c r="AF248" s="163">
        <f>[5]CMWh!$L226</f>
        <v>1081165</v>
      </c>
      <c r="AG248" s="163">
        <f>[5]IMWh!$E226</f>
        <v>289502</v>
      </c>
      <c r="AH248" s="15">
        <f>'[2]FPC wSEB'!G443</f>
        <v>89357</v>
      </c>
      <c r="AI248" s="15">
        <f>'[2]FPC wSEB'!H443</f>
        <v>198426</v>
      </c>
      <c r="AJ248" s="163">
        <f>[5]SHLMWh!$E226</f>
        <v>2069</v>
      </c>
      <c r="AK248" s="163">
        <f>[5]SPAMWh!$L226</f>
        <v>283675</v>
      </c>
      <c r="AL248" s="67">
        <f t="shared" ref="AL248:AL250" si="45">AE248/X248*1000</f>
        <v>1256.706087403828</v>
      </c>
      <c r="AM248" s="137">
        <f t="shared" si="26"/>
        <v>1219.1461584282911</v>
      </c>
      <c r="AN248" s="15">
        <f t="shared" si="40"/>
        <v>1318.674314850223</v>
      </c>
      <c r="AP248" s="232"/>
      <c r="AQ248" s="137"/>
      <c r="AR248" s="137"/>
      <c r="AS248" s="137"/>
      <c r="AT248" s="137"/>
      <c r="AW248" s="14">
        <f t="shared" si="30"/>
        <v>1318.674314850223</v>
      </c>
      <c r="AX248" s="14">
        <f t="shared" ref="AX248:AX259" si="46">AJ248</f>
        <v>2069</v>
      </c>
      <c r="AY248" s="14">
        <f t="shared" ref="AY248:AY259" si="47">SUM(AX237:AX248)</f>
        <v>25430</v>
      </c>
      <c r="AZ248" s="164"/>
      <c r="BA248" s="158">
        <f t="shared" si="36"/>
        <v>1.0152735295381492</v>
      </c>
      <c r="BC248" s="25"/>
      <c r="BD248" s="14">
        <f>[1]RESID!$Z346/[1]RESID!$D346*1000</f>
        <v>1240.1276373876569</v>
      </c>
      <c r="BE248" s="25">
        <f t="shared" si="43"/>
        <v>12662.081135734799</v>
      </c>
      <c r="BM248" s="207"/>
      <c r="BN248" s="207"/>
      <c r="BO248" s="207"/>
      <c r="BQ248" s="207"/>
      <c r="BR248" s="207"/>
      <c r="BS248" s="207"/>
      <c r="BT248" s="201" t="s">
        <v>150</v>
      </c>
      <c r="BU248" s="208"/>
      <c r="BV248" s="208"/>
      <c r="BW248" s="208"/>
      <c r="BY248" s="208"/>
      <c r="BZ248" s="208"/>
      <c r="CA248" s="208"/>
    </row>
    <row r="249" spans="1:79">
      <c r="A249" s="2">
        <v>2011</v>
      </c>
      <c r="B249" s="2">
        <v>7</v>
      </c>
      <c r="C249" s="14">
        <f>[7]Data!$D104</f>
        <v>1387.26181843423</v>
      </c>
      <c r="D249" s="14">
        <f>[8]Data!$D80</f>
        <v>1085612.7263937399</v>
      </c>
      <c r="E249" s="14">
        <f>[9]Err!$D92</f>
        <v>184800.376851623</v>
      </c>
      <c r="F249" s="14">
        <f>[10]Err!$D92</f>
        <v>2108.5633888663201</v>
      </c>
      <c r="G249" s="140">
        <f>[11]Data!$D92</f>
        <v>278803.69215536502</v>
      </c>
      <c r="H249" s="25"/>
      <c r="I249" s="14"/>
      <c r="J249" s="14"/>
      <c r="K249" s="15"/>
      <c r="L249" s="15"/>
      <c r="M249" s="14"/>
      <c r="N249" s="25"/>
      <c r="O249" s="139"/>
      <c r="P249" s="75"/>
      <c r="Q249" s="20"/>
      <c r="R249" s="20"/>
      <c r="S249" s="20"/>
      <c r="T249" s="19"/>
      <c r="U249" s="14"/>
      <c r="W249" s="14">
        <f>[1]RESID!$I347</f>
        <v>62054</v>
      </c>
      <c r="X249" s="73">
        <f t="shared" si="44"/>
        <v>1386072</v>
      </c>
      <c r="Y249" s="15">
        <f>'[2]FPC wSEB'!X444</f>
        <v>1448126</v>
      </c>
      <c r="Z249" s="15">
        <f>'[2]FPC wSEB'!Y444</f>
        <v>160697</v>
      </c>
      <c r="AA249" s="15">
        <f>'[2]FPC wSEB'!Z444</f>
        <v>2334</v>
      </c>
      <c r="AB249" s="42">
        <f>'[2]FPC wSEB'!AA444</f>
        <v>1568</v>
      </c>
      <c r="AC249" s="22">
        <f>'[2]FPC wSEB'!AB444</f>
        <v>23309</v>
      </c>
      <c r="AD249" s="15">
        <f>[1]RESID!$H347</f>
        <v>24074</v>
      </c>
      <c r="AE249" s="266">
        <f>ROUND([5]RMWh!$L227,0)-AD249</f>
        <v>1890541</v>
      </c>
      <c r="AF249" s="163">
        <f>[5]CMWh!$L227</f>
        <v>1116611</v>
      </c>
      <c r="AG249" s="163">
        <f>[5]IMWh!$E227</f>
        <v>268592</v>
      </c>
      <c r="AH249" s="15">
        <f>'[2]FPC wSEB'!G444</f>
        <v>87307</v>
      </c>
      <c r="AI249" s="15">
        <f>'[2]FPC wSEB'!H444</f>
        <v>178927</v>
      </c>
      <c r="AJ249" s="163">
        <f>[5]SHLMWh!$E227</f>
        <v>2042</v>
      </c>
      <c r="AK249" s="163">
        <f>[5]SPAMWh!$L227</f>
        <v>274156</v>
      </c>
      <c r="AL249" s="67">
        <f t="shared" si="45"/>
        <v>1363.9558406778292</v>
      </c>
      <c r="AM249" s="137">
        <f t="shared" si="26"/>
        <v>1322.1328807023697</v>
      </c>
      <c r="AN249" s="15">
        <f t="shared" si="40"/>
        <v>1302.295918367347</v>
      </c>
      <c r="AP249" s="232"/>
      <c r="AQ249" s="137"/>
      <c r="AR249" s="137"/>
      <c r="AS249" s="137"/>
      <c r="AT249" s="137"/>
      <c r="AW249" s="14">
        <f t="shared" si="30"/>
        <v>1302.295918367347</v>
      </c>
      <c r="AX249" s="14">
        <f t="shared" si="46"/>
        <v>2042</v>
      </c>
      <c r="AY249" s="14">
        <f t="shared" si="47"/>
        <v>25320</v>
      </c>
      <c r="AZ249" s="164"/>
      <c r="BA249" s="158">
        <f t="shared" si="36"/>
        <v>0.98821990459752673</v>
      </c>
      <c r="BC249" s="25"/>
      <c r="BD249" s="14">
        <f>[1]RESID!$Z347/[1]RESID!$D347*1000</f>
        <v>1312.9458348237652</v>
      </c>
      <c r="BE249" s="25">
        <f t="shared" si="43"/>
        <v>12651.927293286377</v>
      </c>
      <c r="BM249" s="207"/>
      <c r="BN249" s="207"/>
      <c r="BO249" s="207"/>
      <c r="BQ249" s="207"/>
      <c r="BR249" s="207"/>
      <c r="BS249" s="207"/>
      <c r="BT249" s="201" t="s">
        <v>150</v>
      </c>
      <c r="BU249" s="208"/>
      <c r="BV249" s="208"/>
      <c r="BW249" s="208"/>
      <c r="BY249" s="208"/>
      <c r="BZ249" s="208"/>
      <c r="CA249" s="208"/>
    </row>
    <row r="250" spans="1:79">
      <c r="A250" s="2">
        <v>2011</v>
      </c>
      <c r="B250" s="2">
        <v>8</v>
      </c>
      <c r="C250" s="14">
        <f>[7]Data!$D105</f>
        <v>1453.76715853464</v>
      </c>
      <c r="D250" s="14">
        <f>[8]Data!$D81</f>
        <v>1142405.4328133899</v>
      </c>
      <c r="E250" s="14">
        <f>[9]Err!$D93</f>
        <v>191754.27172929599</v>
      </c>
      <c r="F250" s="14">
        <f>[10]Err!$D93</f>
        <v>2115.7859516672702</v>
      </c>
      <c r="G250" s="140">
        <f>[11]Data!$D93</f>
        <v>265891.06351982499</v>
      </c>
      <c r="H250" s="25"/>
      <c r="I250" s="14"/>
      <c r="J250" s="14"/>
      <c r="K250" s="15"/>
      <c r="L250" s="15"/>
      <c r="M250" s="14"/>
      <c r="N250" s="25"/>
      <c r="O250" s="139"/>
      <c r="P250" s="75"/>
      <c r="Q250" s="20"/>
      <c r="R250" s="20"/>
      <c r="S250" s="20"/>
      <c r="T250" s="19"/>
      <c r="U250" s="14"/>
      <c r="V250" s="288" t="s">
        <v>197</v>
      </c>
      <c r="W250" s="14">
        <f>[1]RESID!$I348</f>
        <v>65966</v>
      </c>
      <c r="X250" s="73">
        <f t="shared" si="44"/>
        <v>1471967</v>
      </c>
      <c r="Y250" s="15">
        <f>'[2]FPC wSEB'!X445</f>
        <v>1537933</v>
      </c>
      <c r="Z250" s="15">
        <f>'[2]FPC wSEB'!Y445</f>
        <v>169440</v>
      </c>
      <c r="AA250" s="15">
        <f>'[2]FPC wSEB'!Z445</f>
        <v>2443</v>
      </c>
      <c r="AB250" s="42">
        <f>'[2]FPC wSEB'!AA445</f>
        <v>1570</v>
      </c>
      <c r="AC250" s="22">
        <f>'[2]FPC wSEB'!AB445</f>
        <v>24441</v>
      </c>
      <c r="AD250" s="15">
        <f>[1]RESID!$H348</f>
        <v>26627</v>
      </c>
      <c r="AE250" s="266">
        <f>ROUND([5]RMWh!$L228,0)-AD250</f>
        <v>1894761</v>
      </c>
      <c r="AF250" s="163">
        <f>[5]CMWh!$L228</f>
        <v>1162262</v>
      </c>
      <c r="AG250" s="163">
        <f>[5]IMWh!$E228</f>
        <v>294236</v>
      </c>
      <c r="AH250" s="15">
        <f>'[2]FPC wSEB'!G445</f>
        <v>92483</v>
      </c>
      <c r="AI250" s="15">
        <f>'[2]FPC wSEB'!H445</f>
        <v>203783</v>
      </c>
      <c r="AJ250" s="163">
        <f>[5]SHLMWh!$E228</f>
        <v>2079</v>
      </c>
      <c r="AK250" s="163">
        <f>[5]SPAMWh!$L228</f>
        <v>265752</v>
      </c>
      <c r="AL250" s="67">
        <f t="shared" si="45"/>
        <v>1287.2306240561099</v>
      </c>
      <c r="AM250" s="137">
        <f t="shared" si="26"/>
        <v>1249.3314078051515</v>
      </c>
      <c r="AN250" s="15">
        <f t="shared" si="40"/>
        <v>1324.2038216560511</v>
      </c>
      <c r="AP250" s="232"/>
      <c r="AQ250" s="137"/>
      <c r="AR250" s="137"/>
      <c r="AS250" s="137"/>
      <c r="AT250" s="137"/>
      <c r="AW250" s="14">
        <f t="shared" si="30"/>
        <v>1324.2038216560511</v>
      </c>
      <c r="AX250" s="14">
        <f t="shared" si="46"/>
        <v>2079</v>
      </c>
      <c r="AY250" s="14">
        <f t="shared" si="47"/>
        <v>25260</v>
      </c>
      <c r="AZ250" s="164"/>
      <c r="BA250" s="158">
        <f t="shared" si="36"/>
        <v>1.0097131524642449</v>
      </c>
      <c r="BC250" s="25"/>
      <c r="BD250" s="14">
        <f>[1]RESID!$Z348/[1]RESID!$D348*1000</f>
        <v>1321.1986477954501</v>
      </c>
      <c r="BE250" s="25">
        <f t="shared" si="43"/>
        <v>12570.651107969776</v>
      </c>
      <c r="BM250" s="207"/>
      <c r="BN250" s="207"/>
      <c r="BO250" s="207"/>
      <c r="BQ250" s="207"/>
      <c r="BR250" s="207"/>
      <c r="BS250" s="207"/>
      <c r="BT250" s="201" t="s">
        <v>150</v>
      </c>
      <c r="BU250" s="208"/>
      <c r="BV250" s="208"/>
      <c r="BW250" s="208"/>
      <c r="BY250" s="208"/>
      <c r="BZ250" s="208"/>
      <c r="CA250" s="208"/>
    </row>
    <row r="251" spans="1:79">
      <c r="A251" s="2">
        <v>2011</v>
      </c>
      <c r="B251" s="2">
        <v>9</v>
      </c>
      <c r="C251" s="14">
        <f>[7]Data!$D106</f>
        <v>1379.76984409536</v>
      </c>
      <c r="D251" s="14">
        <f>[8]Data!$D82</f>
        <v>1103084.5303915101</v>
      </c>
      <c r="E251" s="14">
        <f>[9]Err!$D94</f>
        <v>188664.58367955699</v>
      </c>
      <c r="F251" s="14">
        <f>[10]Err!$D94</f>
        <v>2085.23039611171</v>
      </c>
      <c r="G251" s="140">
        <f>[11]Data!$D94</f>
        <v>292217.085692817</v>
      </c>
      <c r="H251" s="25"/>
      <c r="I251" s="14"/>
      <c r="J251" s="14"/>
      <c r="K251" s="15"/>
      <c r="L251" s="15"/>
      <c r="M251" s="14"/>
      <c r="N251" s="25"/>
      <c r="O251" s="139"/>
      <c r="P251" s="75"/>
      <c r="Q251" s="20"/>
      <c r="R251" s="20"/>
      <c r="S251" s="20"/>
      <c r="T251" s="19"/>
      <c r="U251" s="14"/>
      <c r="V251" s="293" t="s">
        <v>137</v>
      </c>
      <c r="W251" s="14">
        <f>[1]RESID!$I349</f>
        <v>62252</v>
      </c>
      <c r="X251" s="73">
        <f t="shared" ref="X251:X258" si="48">Y251-W251</f>
        <v>1387895</v>
      </c>
      <c r="Y251" s="15">
        <f>'[2]FPC wSEB'!X446</f>
        <v>1450147</v>
      </c>
      <c r="Z251" s="15">
        <f>'[2]FPC wSEB'!Y446</f>
        <v>161849</v>
      </c>
      <c r="AA251" s="15">
        <f>'[2]FPC wSEB'!Z446</f>
        <v>2417</v>
      </c>
      <c r="AB251" s="42">
        <f>'[2]FPC wSEB'!AA446</f>
        <v>1558</v>
      </c>
      <c r="AC251" s="22">
        <f>'[2]FPC wSEB'!AB446</f>
        <v>23508</v>
      </c>
      <c r="AD251" s="15">
        <f>[1]RESID!$H349</f>
        <v>24230</v>
      </c>
      <c r="AE251" s="266">
        <f>ROUND([5]RMWh!$L229,0)-AD251</f>
        <v>1951076</v>
      </c>
      <c r="AF251" s="163">
        <f>[5]CMWh!$L229</f>
        <v>1130912</v>
      </c>
      <c r="AG251" s="163">
        <f>[5]IMWh!$E229</f>
        <v>270418</v>
      </c>
      <c r="AH251" s="15">
        <f>'[2]FPC wSEB'!G446</f>
        <v>91499</v>
      </c>
      <c r="AI251" s="15">
        <f>'[2]FPC wSEB'!H446</f>
        <v>184420</v>
      </c>
      <c r="AJ251" s="163">
        <f>[5]SHLMWh!$E229</f>
        <v>2063</v>
      </c>
      <c r="AK251" s="163">
        <f>[5]SPAMWh!$L229</f>
        <v>303420</v>
      </c>
      <c r="AL251" s="67">
        <f t="shared" ref="AL251:AL258" si="49">AE251/X251*1000</f>
        <v>1405.7806966665346</v>
      </c>
      <c r="AM251" s="137">
        <f t="shared" si="26"/>
        <v>1362.1419069928772</v>
      </c>
      <c r="AN251" s="15">
        <f t="shared" si="40"/>
        <v>1324.1335044929397</v>
      </c>
      <c r="AP251" s="232"/>
      <c r="AQ251" s="137"/>
      <c r="AR251" s="137"/>
      <c r="AS251" s="137"/>
      <c r="AT251" s="137"/>
      <c r="AW251" s="14">
        <f t="shared" si="30"/>
        <v>1324.1335044929397</v>
      </c>
      <c r="AX251" s="14">
        <f t="shared" si="46"/>
        <v>2063</v>
      </c>
      <c r="AY251" s="14">
        <f t="shared" si="47"/>
        <v>25169</v>
      </c>
      <c r="AZ251" s="164"/>
      <c r="BA251" s="158">
        <f t="shared" si="36"/>
        <v>1.0026284799572815</v>
      </c>
      <c r="BC251" s="25"/>
      <c r="BD251" s="14">
        <f>[1]RESID!$Z349/[1]RESID!$D349*1000</f>
        <v>1356.1611340091729</v>
      </c>
      <c r="BE251" s="25">
        <f t="shared" si="43"/>
        <v>12612.852761946157</v>
      </c>
      <c r="BM251" s="207"/>
      <c r="BN251" s="207"/>
      <c r="BO251" s="207"/>
      <c r="BQ251" s="207"/>
      <c r="BR251" s="207"/>
      <c r="BS251" s="207"/>
      <c r="BT251" s="201" t="s">
        <v>150</v>
      </c>
      <c r="BU251" s="208"/>
      <c r="BV251" s="208"/>
      <c r="BW251" s="208"/>
      <c r="BY251" s="208"/>
      <c r="BZ251" s="208"/>
      <c r="CA251" s="208"/>
    </row>
    <row r="252" spans="1:79">
      <c r="A252" s="2">
        <v>2011</v>
      </c>
      <c r="B252" s="2">
        <v>10</v>
      </c>
      <c r="C252" s="14">
        <f>[7]Data!$D107</f>
        <v>1280.3252994222501</v>
      </c>
      <c r="D252" s="14">
        <f>[8]Data!$D83</f>
        <v>1065694.63139215</v>
      </c>
      <c r="E252" s="14">
        <f>[9]Err!$D95</f>
        <v>180557.36849198199</v>
      </c>
      <c r="F252" s="14">
        <f>[10]Err!$D95</f>
        <v>2112.8970627783801</v>
      </c>
      <c r="G252" s="140">
        <f>[11]Data!$D95</f>
        <v>255878.811007599</v>
      </c>
      <c r="H252" s="25"/>
      <c r="I252" s="14"/>
      <c r="J252" s="14"/>
      <c r="K252" s="15"/>
      <c r="L252" s="15"/>
      <c r="M252" s="14"/>
      <c r="N252" s="25"/>
      <c r="O252" s="139"/>
      <c r="P252" s="75"/>
      <c r="Q252" s="20"/>
      <c r="R252" s="20"/>
      <c r="S252" s="20"/>
      <c r="T252" s="19"/>
      <c r="U252" s="14"/>
      <c r="V252" s="294" t="s">
        <v>195</v>
      </c>
      <c r="W252" s="14">
        <f>[1]RESID!$I350</f>
        <v>58220</v>
      </c>
      <c r="X252" s="73">
        <f t="shared" si="48"/>
        <v>1306996</v>
      </c>
      <c r="Y252" s="15">
        <f>'[2]FPC wSEB'!X447</f>
        <v>1365216</v>
      </c>
      <c r="Z252" s="15">
        <f>'[2]FPC wSEB'!Y447</f>
        <v>156948</v>
      </c>
      <c r="AA252" s="15">
        <f>'[2]FPC wSEB'!Z447</f>
        <v>2379</v>
      </c>
      <c r="AB252" s="42">
        <f>'[2]FPC wSEB'!AA447</f>
        <v>1549</v>
      </c>
      <c r="AC252" s="22">
        <f>'[2]FPC wSEB'!AB447</f>
        <v>23200</v>
      </c>
      <c r="AD252" s="15">
        <f>[1]RESID!$H350</f>
        <v>19387</v>
      </c>
      <c r="AE252" s="266">
        <f>ROUND([5]RMWh!$L230,0)-AD252</f>
        <v>1699471</v>
      </c>
      <c r="AF252" s="163">
        <f>[5]CMWh!$L230</f>
        <v>1052719</v>
      </c>
      <c r="AG252" s="163">
        <f>[5]IMWh!$E230</f>
        <v>272315</v>
      </c>
      <c r="AH252" s="15">
        <f>'[2]FPC wSEB'!G447</f>
        <v>93754</v>
      </c>
      <c r="AI252" s="15">
        <f>'[2]FPC wSEB'!H447</f>
        <v>175833</v>
      </c>
      <c r="AJ252" s="163">
        <f>[5]SHLMWh!$E230</f>
        <v>2038</v>
      </c>
      <c r="AK252" s="163">
        <f>[5]SPAMWh!$L230</f>
        <v>293227</v>
      </c>
      <c r="AL252" s="67">
        <f t="shared" si="49"/>
        <v>1300.2878356169415</v>
      </c>
      <c r="AM252" s="137">
        <f t="shared" si="26"/>
        <v>1259.0373977451188</v>
      </c>
      <c r="AN252" s="15">
        <f t="shared" si="40"/>
        <v>1315.6875403486119</v>
      </c>
      <c r="AP252" s="232"/>
      <c r="AQ252" s="137"/>
      <c r="AR252" s="137"/>
      <c r="AS252" s="137"/>
      <c r="AT252" s="137"/>
      <c r="AW252" s="14">
        <f t="shared" si="30"/>
        <v>1315.6875403486119</v>
      </c>
      <c r="AX252" s="14">
        <f t="shared" si="46"/>
        <v>2038</v>
      </c>
      <c r="AY252" s="14">
        <f t="shared" si="47"/>
        <v>25053</v>
      </c>
      <c r="AZ252" s="164"/>
      <c r="BA252" s="158">
        <f t="shared" si="36"/>
        <v>0.99562241911245941</v>
      </c>
      <c r="BC252" s="25"/>
      <c r="BD252" s="14">
        <f>[1]RESID!$Z350/[1]RESID!$D350*1000</f>
        <v>1153.886271476455</v>
      </c>
      <c r="BE252" s="25">
        <f t="shared" si="43"/>
        <v>12640.042390248069</v>
      </c>
      <c r="BM252" s="207"/>
      <c r="BN252" s="207"/>
      <c r="BO252" s="207"/>
      <c r="BQ252" s="207"/>
      <c r="BR252" s="207"/>
      <c r="BS252" s="207"/>
      <c r="BT252" s="201" t="s">
        <v>150</v>
      </c>
      <c r="BU252" s="208"/>
      <c r="BV252" s="208"/>
      <c r="BW252" s="208"/>
      <c r="BY252" s="208"/>
      <c r="BZ252" s="208"/>
      <c r="CA252" s="208"/>
    </row>
    <row r="253" spans="1:79" ht="12.75">
      <c r="A253" s="2">
        <v>2011</v>
      </c>
      <c r="B253" s="2">
        <v>11</v>
      </c>
      <c r="C253" s="14">
        <f>[7]Data!$D108</f>
        <v>983.15471883267696</v>
      </c>
      <c r="D253" s="14">
        <f>[8]Data!$D84</f>
        <v>963140.169611388</v>
      </c>
      <c r="E253" s="14">
        <f>[9]Err!$D96</f>
        <v>177381.25156478601</v>
      </c>
      <c r="F253" s="14">
        <f>[10]Err!$D96</f>
        <v>2080.8970627783801</v>
      </c>
      <c r="G253" s="140">
        <f>[11]Data!$D96</f>
        <v>260241.44063311501</v>
      </c>
      <c r="H253" s="25"/>
      <c r="I253" s="14"/>
      <c r="J253" s="14"/>
      <c r="K253" s="15"/>
      <c r="L253" s="15"/>
      <c r="M253" s="14"/>
      <c r="N253" s="25"/>
      <c r="O253" s="139"/>
      <c r="P253" s="75"/>
      <c r="Q253" s="20"/>
      <c r="R253" s="20"/>
      <c r="S253" s="20"/>
      <c r="T253" s="19"/>
      <c r="U253" s="14"/>
      <c r="V253" s="196" t="s">
        <v>196</v>
      </c>
      <c r="W253" s="14">
        <f>[1]RESID!$I351</f>
        <v>68549</v>
      </c>
      <c r="X253" s="73">
        <f t="shared" si="48"/>
        <v>1529325</v>
      </c>
      <c r="Y253" s="15">
        <f>'[2]FPC wSEB'!X448</f>
        <v>1597874</v>
      </c>
      <c r="Z253" s="15">
        <f>'[2]FPC wSEB'!Y448</f>
        <v>173104</v>
      </c>
      <c r="AA253" s="15">
        <f>'[2]FPC wSEB'!Z448</f>
        <v>2432</v>
      </c>
      <c r="AB253" s="42">
        <f>'[2]FPC wSEB'!AA448</f>
        <v>1554</v>
      </c>
      <c r="AC253" s="22">
        <f>'[2]FPC wSEB'!AB448</f>
        <v>24832</v>
      </c>
      <c r="AD253" s="15">
        <f>[1]RESID!$H351</f>
        <v>20853</v>
      </c>
      <c r="AE253" s="266">
        <f>ROUND([5]RMWh!$L231,0)-AD253</f>
        <v>1357722</v>
      </c>
      <c r="AF253" s="163">
        <f>[5]CMWh!$L231</f>
        <v>939468</v>
      </c>
      <c r="AG253" s="163">
        <f>[5]IMWh!$E231</f>
        <v>256818</v>
      </c>
      <c r="AH253" s="15">
        <f>'[2]FPC wSEB'!G448</f>
        <v>94256</v>
      </c>
      <c r="AI253" s="15">
        <f>'[2]FPC wSEB'!H448</f>
        <v>173937</v>
      </c>
      <c r="AJ253" s="163">
        <f>[5]SHLMWh!$E231</f>
        <v>2078</v>
      </c>
      <c r="AK253" s="163">
        <f>[5]SPAMWh!$L231</f>
        <v>267643</v>
      </c>
      <c r="AL253" s="67">
        <f t="shared" si="49"/>
        <v>887.79167279682213</v>
      </c>
      <c r="AM253" s="137">
        <f t="shared" si="26"/>
        <v>862.75576171838327</v>
      </c>
      <c r="AN253" s="15">
        <f t="shared" si="40"/>
        <v>1337.1943371943371</v>
      </c>
      <c r="AP253" s="232"/>
      <c r="AQ253" s="137"/>
      <c r="AR253" s="137"/>
      <c r="AS253" s="137"/>
      <c r="AT253" s="137"/>
      <c r="AW253" s="14">
        <f t="shared" si="30"/>
        <v>1337.1943371943371</v>
      </c>
      <c r="AX253" s="14">
        <f t="shared" si="46"/>
        <v>2078</v>
      </c>
      <c r="AY253" s="14">
        <f t="shared" si="47"/>
        <v>24979</v>
      </c>
      <c r="AZ253" s="164"/>
      <c r="BA253" s="158">
        <f t="shared" si="36"/>
        <v>1.0147018367278589</v>
      </c>
      <c r="BC253" s="25"/>
      <c r="BD253" s="14">
        <f>[1]RESID!$Z351/[1]RESID!$D351*1000</f>
        <v>938.32367257994065</v>
      </c>
      <c r="BE253" s="25">
        <f t="shared" si="43"/>
        <v>12700.977036024178</v>
      </c>
      <c r="BM253" s="207"/>
      <c r="BN253" s="207"/>
      <c r="BO253" s="207"/>
      <c r="BQ253" s="207"/>
      <c r="BR253" s="207"/>
      <c r="BS253" s="207"/>
      <c r="BT253" s="201" t="s">
        <v>150</v>
      </c>
      <c r="BU253" s="208"/>
      <c r="BV253" s="208"/>
      <c r="BW253" s="208"/>
      <c r="BY253" s="208"/>
      <c r="BZ253" s="208"/>
      <c r="CA253" s="208"/>
    </row>
    <row r="254" spans="1:79">
      <c r="A254" s="2">
        <v>2011</v>
      </c>
      <c r="B254" s="2">
        <v>12</v>
      </c>
      <c r="C254" s="14">
        <f>[7]Data!$D109</f>
        <v>909.51608922482205</v>
      </c>
      <c r="D254" s="14">
        <f>[8]Data!$D85</f>
        <v>932481.65715482598</v>
      </c>
      <c r="E254" s="14">
        <f>[9]Err!$D97</f>
        <v>173693.575167253</v>
      </c>
      <c r="F254" s="14">
        <f>[10]Err!$D97</f>
        <v>2106.2290337968002</v>
      </c>
      <c r="G254" s="140">
        <f>[11]Data!$D97</f>
        <v>249987.34661790199</v>
      </c>
      <c r="H254" s="25"/>
      <c r="I254" s="14"/>
      <c r="J254" s="14"/>
      <c r="K254" s="15"/>
      <c r="L254" s="15"/>
      <c r="M254" s="14"/>
      <c r="N254" s="25"/>
      <c r="O254" s="139"/>
      <c r="P254" s="75"/>
      <c r="Q254" s="20"/>
      <c r="R254" s="20"/>
      <c r="S254" s="20"/>
      <c r="T254" s="19"/>
      <c r="U254" s="14"/>
      <c r="V254" s="263" t="s">
        <v>181</v>
      </c>
      <c r="W254" s="14">
        <f>[1]RESID!$I352</f>
        <v>62100</v>
      </c>
      <c r="X254" s="73">
        <f t="shared" si="48"/>
        <v>1411480</v>
      </c>
      <c r="Y254" s="15">
        <f>'[2]FPC wSEB'!X449</f>
        <v>1473580</v>
      </c>
      <c r="Z254" s="15">
        <f>'[2]FPC wSEB'!Y449</f>
        <v>161833</v>
      </c>
      <c r="AA254" s="15">
        <f>'[2]FPC wSEB'!Z449</f>
        <v>2359</v>
      </c>
      <c r="AB254" s="42">
        <f>'[2]FPC wSEB'!AA449</f>
        <v>1550</v>
      </c>
      <c r="AC254" s="22">
        <f>'[2]FPC wSEB'!AB449</f>
        <v>23864</v>
      </c>
      <c r="AD254" s="15">
        <f>[1]RESID!$H352</f>
        <v>24109</v>
      </c>
      <c r="AE254" s="266">
        <f>ROUND([5]RMWh!$L232,0)-AD254</f>
        <v>1285943</v>
      </c>
      <c r="AF254" s="163">
        <f>[5]CMWh!$L232</f>
        <v>892288</v>
      </c>
      <c r="AG254" s="163">
        <f>[5]IMWh!$E232</f>
        <v>255313</v>
      </c>
      <c r="AH254" s="15">
        <f>'[2]FPC wSEB'!G449</f>
        <v>85134</v>
      </c>
      <c r="AI254" s="15">
        <f>'[2]FPC wSEB'!H449</f>
        <v>160390</v>
      </c>
      <c r="AJ254" s="163">
        <f>[5]SHLMWh!$E232</f>
        <v>2073</v>
      </c>
      <c r="AK254" s="163">
        <f>[5]SPAMWh!$L232</f>
        <v>249070</v>
      </c>
      <c r="AL254" s="67">
        <f t="shared" si="49"/>
        <v>911.06002210445774</v>
      </c>
      <c r="AM254" s="137">
        <f t="shared" si="26"/>
        <v>889.02672403262807</v>
      </c>
      <c r="AN254" s="15">
        <f t="shared" si="40"/>
        <v>1337.4193548387098</v>
      </c>
      <c r="AP254" s="232"/>
      <c r="AQ254" s="137"/>
      <c r="AR254" s="137"/>
      <c r="AS254" s="137"/>
      <c r="AT254" s="137"/>
      <c r="AW254" s="14">
        <f t="shared" si="30"/>
        <v>1337.4193548387098</v>
      </c>
      <c r="AX254" s="14">
        <f t="shared" si="46"/>
        <v>2073</v>
      </c>
      <c r="AY254" s="14">
        <f t="shared" si="47"/>
        <v>24895</v>
      </c>
      <c r="AZ254" s="164"/>
      <c r="BA254" s="158">
        <f t="shared" si="36"/>
        <v>1.008179819641976</v>
      </c>
      <c r="BC254" s="25"/>
      <c r="BD254" s="14">
        <f>[1]RESID!$Z352/[1]RESID!$D352*1000</f>
        <v>901.7528739532296</v>
      </c>
      <c r="BE254" s="25">
        <f t="shared" si="43"/>
        <v>12715.915580353807</v>
      </c>
      <c r="BM254" s="207"/>
      <c r="BN254" s="207"/>
      <c r="BO254" s="207"/>
      <c r="BQ254" s="207"/>
      <c r="BR254" s="207"/>
      <c r="BS254" s="207"/>
      <c r="BT254" s="201" t="s">
        <v>150</v>
      </c>
      <c r="BU254" s="208"/>
      <c r="BV254" s="208"/>
      <c r="BW254" s="208"/>
      <c r="BY254" s="208"/>
      <c r="BZ254" s="208"/>
      <c r="CA254" s="208"/>
    </row>
    <row r="255" spans="1:79">
      <c r="A255" s="2">
        <v>2012</v>
      </c>
      <c r="B255" s="2">
        <v>1</v>
      </c>
      <c r="C255" s="14">
        <f>[7]Data!$D110</f>
        <v>1039.4953622681901</v>
      </c>
      <c r="D255" s="14">
        <f>[8]Data!$D86</f>
        <v>888105.36893262004</v>
      </c>
      <c r="E255" s="14">
        <f>[9]Err!$D98</f>
        <v>163785.15691344999</v>
      </c>
      <c r="F255" s="14">
        <f>[10]Err!$D98</f>
        <v>2104.2183531693499</v>
      </c>
      <c r="G255" s="140">
        <f>[11]Data!$D98</f>
        <v>238576.404497298</v>
      </c>
      <c r="H255" s="25"/>
      <c r="I255" s="14"/>
      <c r="J255" s="14"/>
      <c r="K255" s="15"/>
      <c r="L255" s="15"/>
      <c r="M255" s="14"/>
      <c r="N255" s="25"/>
      <c r="O255" s="139"/>
      <c r="P255" s="75"/>
      <c r="Q255" s="14"/>
      <c r="R255" s="20"/>
      <c r="S255" s="20"/>
      <c r="U255" s="14"/>
      <c r="V255" s="155">
        <f>[1]RESID!$AK353</f>
        <v>0.55751998808037817</v>
      </c>
      <c r="W255" s="14">
        <f>[1]RESID!$I353</f>
        <v>58835</v>
      </c>
      <c r="X255" s="73">
        <f t="shared" si="48"/>
        <v>1328578</v>
      </c>
      <c r="Y255" s="15">
        <f>'[2]FPC wSEB'!X450</f>
        <v>1387413</v>
      </c>
      <c r="Z255" s="15">
        <f>'[2]FPC wSEB'!Y450</f>
        <v>159179</v>
      </c>
      <c r="AA255" s="15">
        <f>'[2]FPC wSEB'!Z450</f>
        <v>2391</v>
      </c>
      <c r="AB255" s="42">
        <f>'[2]FPC wSEB'!AA450</f>
        <v>1544</v>
      </c>
      <c r="AC255" s="22">
        <f>'[2]FPC wSEB'!AB450</f>
        <v>23241</v>
      </c>
      <c r="AD255" s="15">
        <f>[1]RESID!$H353</f>
        <v>32267</v>
      </c>
      <c r="AE255" s="266">
        <f>ROUND([5]RMWh!$L233,0)-AD255</f>
        <v>1394590</v>
      </c>
      <c r="AF255" s="163">
        <f>[5]CMWh!$L233</f>
        <v>885172</v>
      </c>
      <c r="AG255" s="163">
        <f>[5]IMWh!$E233</f>
        <v>256948</v>
      </c>
      <c r="AH255" s="15">
        <f>'[2]FPC wSEB'!G450</f>
        <v>85513</v>
      </c>
      <c r="AI255" s="15">
        <f>'[2]FPC wSEB'!H450</f>
        <v>162908</v>
      </c>
      <c r="AJ255" s="163">
        <f>[5]SHLMWh!$E233</f>
        <v>2068</v>
      </c>
      <c r="AK255" s="163">
        <f>[5]SPAMWh!$L233</f>
        <v>241060</v>
      </c>
      <c r="AL255" s="67">
        <f t="shared" si="49"/>
        <v>1049.6862058531754</v>
      </c>
      <c r="AM255" s="137">
        <f t="shared" si="26"/>
        <v>1028.4298907390951</v>
      </c>
      <c r="AN255" s="15">
        <f t="shared" si="40"/>
        <v>1339.3782383419691</v>
      </c>
      <c r="AP255" s="232"/>
      <c r="AQ255" s="137"/>
      <c r="AR255" s="137"/>
      <c r="AS255" s="137"/>
      <c r="AT255" s="137"/>
      <c r="AW255" s="14">
        <f t="shared" si="30"/>
        <v>1339.3782383419691</v>
      </c>
      <c r="AX255" s="14">
        <f t="shared" si="46"/>
        <v>2068</v>
      </c>
      <c r="AY255" s="14">
        <f t="shared" si="47"/>
        <v>24810</v>
      </c>
      <c r="AZ255" s="164"/>
      <c r="BA255" s="158">
        <f t="shared" si="36"/>
        <v>1.004689203400966</v>
      </c>
      <c r="BC255" s="25"/>
      <c r="BD255" s="14">
        <f>[1]RESID!$Z353/[1]RESID!$D353*1000</f>
        <v>999.81476315992427</v>
      </c>
      <c r="BE255" s="25">
        <f t="shared" si="43"/>
        <v>12802.93858471143</v>
      </c>
      <c r="BM255" s="207"/>
      <c r="BN255" s="207"/>
      <c r="BO255" s="207"/>
      <c r="BQ255" s="207"/>
      <c r="BR255" s="207"/>
      <c r="BS255" s="207"/>
      <c r="BT255" s="201" t="s">
        <v>150</v>
      </c>
      <c r="BU255" s="208"/>
      <c r="BV255" s="208"/>
      <c r="BW255" s="208"/>
      <c r="BY255" s="208"/>
      <c r="BZ255" s="208"/>
      <c r="CA255" s="208"/>
    </row>
    <row r="256" spans="1:79">
      <c r="A256" s="2">
        <v>2012</v>
      </c>
      <c r="B256" s="2">
        <v>2</v>
      </c>
      <c r="C256" s="14">
        <f>[7]Data!$D111</f>
        <v>1018.4709136753499</v>
      </c>
      <c r="D256" s="14">
        <f>[8]Data!$D87</f>
        <v>830587.64479622</v>
      </c>
      <c r="E256" s="14">
        <f>[9]Err!$D99</f>
        <v>175546.306993826</v>
      </c>
      <c r="F256" s="14">
        <f>[10]Err!$D99</f>
        <v>2060.7739087249001</v>
      </c>
      <c r="G256" s="140">
        <f>[11]Data!$D99</f>
        <v>265270.38305038598</v>
      </c>
      <c r="H256" s="25"/>
      <c r="I256" s="14"/>
      <c r="J256" s="14"/>
      <c r="K256" s="15"/>
      <c r="L256" s="15"/>
      <c r="M256" s="14"/>
      <c r="N256" s="25"/>
      <c r="O256" s="139"/>
      <c r="P256" s="75"/>
      <c r="Q256" s="14"/>
      <c r="R256" s="20"/>
      <c r="S256" s="20"/>
      <c r="U256" s="14"/>
      <c r="V256" s="155">
        <f>[1]RESID!$AK354</f>
        <v>0.63835327793467445</v>
      </c>
      <c r="W256" s="14">
        <f>[1]RESID!$I354</f>
        <v>57887</v>
      </c>
      <c r="X256" s="73">
        <f t="shared" si="48"/>
        <v>1318884</v>
      </c>
      <c r="Y256" s="15">
        <f>'[2]FPC wSEB'!X451</f>
        <v>1376771</v>
      </c>
      <c r="Z256" s="15">
        <f>'[2]FPC wSEB'!Y451</f>
        <v>158095</v>
      </c>
      <c r="AA256" s="15">
        <f>'[2]FPC wSEB'!Z451</f>
        <v>2394</v>
      </c>
      <c r="AB256" s="42">
        <f>'[2]FPC wSEB'!AA451</f>
        <v>1548</v>
      </c>
      <c r="AC256" s="22">
        <f>'[2]FPC wSEB'!AB451</f>
        <v>23466</v>
      </c>
      <c r="AD256" s="15">
        <f>[1]RESID!$H354</f>
        <v>30898</v>
      </c>
      <c r="AE256" s="266">
        <f>ROUND([5]RMWh!$L234,0)-AD256</f>
        <v>1320316</v>
      </c>
      <c r="AF256" s="163">
        <f>[5]CMWh!$L234</f>
        <v>802458</v>
      </c>
      <c r="AG256" s="163">
        <f>[5]IMWh!$E234</f>
        <v>251387</v>
      </c>
      <c r="AH256" s="15">
        <f>'[2]FPC wSEB'!G451</f>
        <v>88547</v>
      </c>
      <c r="AI256" s="15">
        <f>'[2]FPC wSEB'!H451</f>
        <v>164617</v>
      </c>
      <c r="AJ256" s="163">
        <f>[5]SHLMWh!$E234</f>
        <v>2083</v>
      </c>
      <c r="AK256" s="163">
        <f>[5]SPAMWh!$L234</f>
        <v>263351</v>
      </c>
      <c r="AL256" s="67">
        <f t="shared" si="49"/>
        <v>1001.0857664510297</v>
      </c>
      <c r="AM256" s="137">
        <f t="shared" si="26"/>
        <v>981.43700005302264</v>
      </c>
      <c r="AN256" s="15">
        <f t="shared" si="40"/>
        <v>1345.607235142119</v>
      </c>
      <c r="AP256" s="232"/>
      <c r="AQ256" s="137"/>
      <c r="AR256" s="137"/>
      <c r="AS256" s="137"/>
      <c r="AT256" s="137"/>
      <c r="AW256" s="14">
        <f t="shared" si="30"/>
        <v>1345.607235142119</v>
      </c>
      <c r="AX256" s="14">
        <f t="shared" si="46"/>
        <v>2083</v>
      </c>
      <c r="AY256" s="14">
        <f t="shared" si="47"/>
        <v>24771</v>
      </c>
      <c r="AZ256" s="164"/>
      <c r="BA256" s="158">
        <f t="shared" si="36"/>
        <v>1.0133272204321895</v>
      </c>
      <c r="BC256" s="25"/>
      <c r="BD256" s="14">
        <f>[1]RESID!$Z354/[1]RESID!$D354*1000</f>
        <v>916.17850753683808</v>
      </c>
      <c r="BE256" s="25">
        <f t="shared" si="43"/>
        <v>12824.20958131712</v>
      </c>
      <c r="BM256" s="207"/>
      <c r="BN256" s="207"/>
      <c r="BO256" s="207"/>
      <c r="BQ256" s="207"/>
      <c r="BR256" s="207"/>
      <c r="BS256" s="207"/>
      <c r="BT256" s="201" t="s">
        <v>150</v>
      </c>
      <c r="BU256" s="208"/>
      <c r="BV256" s="208"/>
      <c r="BW256" s="208"/>
      <c r="BY256" s="208"/>
      <c r="BZ256" s="208"/>
      <c r="CA256" s="208"/>
    </row>
    <row r="257" spans="1:79">
      <c r="A257" s="2">
        <v>2012</v>
      </c>
      <c r="B257" s="2">
        <v>3</v>
      </c>
      <c r="C257" s="14">
        <f>[7]Data!$D112</f>
        <v>890.01651178146903</v>
      </c>
      <c r="D257" s="14">
        <f>[8]Data!$D88</f>
        <v>808933.37040419003</v>
      </c>
      <c r="E257" s="14">
        <f>[9]Err!$D100</f>
        <v>166653.55615234101</v>
      </c>
      <c r="F257" s="14">
        <f>[10]Err!$D100</f>
        <v>2106.6748405561598</v>
      </c>
      <c r="G257" s="140">
        <f>[11]Data!$D100</f>
        <v>250717.423912892</v>
      </c>
      <c r="H257" s="25"/>
      <c r="I257" s="14"/>
      <c r="J257" s="14"/>
      <c r="K257" s="15"/>
      <c r="L257" s="15"/>
      <c r="M257" s="14"/>
      <c r="N257" s="25"/>
      <c r="O257" s="139"/>
      <c r="P257" s="75"/>
      <c r="Q257" s="14"/>
      <c r="R257" s="20"/>
      <c r="S257" s="20"/>
      <c r="U257" s="14"/>
      <c r="V257" s="155">
        <f>[1]RESID!$AK355</f>
        <v>0.62485525246600426</v>
      </c>
      <c r="W257" s="14">
        <f>[1]RESID!$I355</f>
        <v>61662</v>
      </c>
      <c r="X257" s="73">
        <f t="shared" si="48"/>
        <v>1409182</v>
      </c>
      <c r="Y257" s="15">
        <f>'[2]FPC wSEB'!X452</f>
        <v>1470844</v>
      </c>
      <c r="Z257" s="15">
        <f>'[2]FPC wSEB'!Y452</f>
        <v>162808</v>
      </c>
      <c r="AA257" s="15">
        <f>'[2]FPC wSEB'!Z452</f>
        <v>2371</v>
      </c>
      <c r="AB257" s="42">
        <f>'[2]FPC wSEB'!AA452</f>
        <v>1551</v>
      </c>
      <c r="AC257" s="22">
        <f>'[2]FPC wSEB'!AB452</f>
        <v>23768</v>
      </c>
      <c r="AD257" s="15">
        <f>[1]RESID!$H355</f>
        <v>32597</v>
      </c>
      <c r="AE257" s="266">
        <f>ROUND([5]RMWh!$L235,0)-AD257</f>
        <v>1254975</v>
      </c>
      <c r="AF257" s="163">
        <f>[5]CMWh!$L235</f>
        <v>842752</v>
      </c>
      <c r="AG257" s="163">
        <f>[5]IMWh!$E235</f>
        <v>254306</v>
      </c>
      <c r="AH257" s="15">
        <f>'[2]FPC wSEB'!G452</f>
        <v>83689</v>
      </c>
      <c r="AI257" s="15">
        <f>'[2]FPC wSEB'!H452</f>
        <v>171762</v>
      </c>
      <c r="AJ257" s="163">
        <f>[5]SHLMWh!$E235</f>
        <v>2072</v>
      </c>
      <c r="AK257" s="163">
        <f>[5]SPAMWh!$L235</f>
        <v>243933</v>
      </c>
      <c r="AL257" s="67">
        <f t="shared" si="49"/>
        <v>890.56984832335354</v>
      </c>
      <c r="AM257" s="137">
        <f t="shared" si="26"/>
        <v>875.39671100402211</v>
      </c>
      <c r="AN257" s="15">
        <f t="shared" si="40"/>
        <v>1335.9123146357188</v>
      </c>
      <c r="AP257" s="232"/>
      <c r="AQ257" s="137"/>
      <c r="AR257" s="137"/>
      <c r="AS257" s="137"/>
      <c r="AT257" s="137"/>
      <c r="AW257" s="14">
        <f t="shared" si="30"/>
        <v>1335.9123146357188</v>
      </c>
      <c r="AX257" s="14">
        <f t="shared" si="46"/>
        <v>2072</v>
      </c>
      <c r="AY257" s="14">
        <f t="shared" si="47"/>
        <v>24761</v>
      </c>
      <c r="AZ257" s="164"/>
      <c r="BA257" s="158">
        <f t="shared" si="36"/>
        <v>1.0099548430531322</v>
      </c>
      <c r="BC257" s="25"/>
      <c r="BD257" s="14">
        <f>[1]RESID!$Z355/[1]RESID!$D355*1000</f>
        <v>878.3759528542796</v>
      </c>
      <c r="BE257" s="25">
        <f t="shared" si="43"/>
        <v>12839.468732989839</v>
      </c>
      <c r="BM257" s="207"/>
      <c r="BN257" s="207"/>
      <c r="BO257" s="207"/>
      <c r="BQ257" s="207"/>
      <c r="BR257" s="207"/>
      <c r="BS257" s="207"/>
      <c r="BT257" s="201" t="s">
        <v>150</v>
      </c>
      <c r="BU257" s="208"/>
      <c r="BV257" s="208"/>
      <c r="BW257" s="208"/>
      <c r="BY257" s="208"/>
      <c r="BZ257" s="208"/>
      <c r="CA257" s="208"/>
    </row>
    <row r="258" spans="1:79">
      <c r="A258" s="2">
        <v>2012</v>
      </c>
      <c r="B258" s="2">
        <v>4</v>
      </c>
      <c r="C258" s="14">
        <f>[7]Data!$D113</f>
        <v>876.85746767071896</v>
      </c>
      <c r="D258" s="14">
        <f>[8]Data!$D89</f>
        <v>863536.35187032202</v>
      </c>
      <c r="E258" s="14">
        <f>[9]Err!$D101</f>
        <v>180974.93278369299</v>
      </c>
      <c r="F258" s="14">
        <f>[10]Err!$D101</f>
        <v>2083.1206473155198</v>
      </c>
      <c r="G258" s="140">
        <f>[11]Data!$D101</f>
        <v>254606.71635511701</v>
      </c>
      <c r="H258" s="25"/>
      <c r="I258" s="14"/>
      <c r="J258" s="14"/>
      <c r="K258" s="15"/>
      <c r="L258" s="15"/>
      <c r="M258" s="14"/>
      <c r="N258" s="25"/>
      <c r="O258" s="139"/>
      <c r="P258" s="20"/>
      <c r="Q258" s="14"/>
      <c r="R258" s="20"/>
      <c r="S258" s="20"/>
      <c r="U258" s="14"/>
      <c r="V258" s="155">
        <f>[1]RESID!$AK356</f>
        <v>0.53442379914879401</v>
      </c>
      <c r="W258" s="14">
        <f>[1]RESID!$I356</f>
        <v>60330</v>
      </c>
      <c r="X258" s="73">
        <f t="shared" si="48"/>
        <v>1388827</v>
      </c>
      <c r="Y258" s="15">
        <f>'[2]FPC wSEB'!X453</f>
        <v>1449157</v>
      </c>
      <c r="Z258" s="15">
        <f>'[2]FPC wSEB'!Y453</f>
        <v>161378</v>
      </c>
      <c r="AA258" s="15">
        <f>'[2]FPC wSEB'!Z453</f>
        <v>2352</v>
      </c>
      <c r="AB258" s="42">
        <f>'[2]FPC wSEB'!AA453</f>
        <v>1547</v>
      </c>
      <c r="AC258" s="22">
        <f>'[2]FPC wSEB'!AB453</f>
        <v>23640</v>
      </c>
      <c r="AD258" s="15">
        <f>[1]RESID!$H356</f>
        <v>30926</v>
      </c>
      <c r="AE258" s="266">
        <f>ROUND([5]RMWh!$L236,0)-AD258</f>
        <v>1247879</v>
      </c>
      <c r="AF258" s="163">
        <f>[5]CMWh!$L236</f>
        <v>896983</v>
      </c>
      <c r="AG258" s="163">
        <f>[5]IMWh!$E236</f>
        <v>263303</v>
      </c>
      <c r="AH258" s="15">
        <f>'[2]FPC wSEB'!G453</f>
        <v>88051</v>
      </c>
      <c r="AI258" s="15">
        <f>'[2]FPC wSEB'!H453</f>
        <v>176736</v>
      </c>
      <c r="AJ258" s="163">
        <f>[5]SHLMWh!$E236</f>
        <v>2096</v>
      </c>
      <c r="AK258" s="163">
        <f>[5]SPAMWh!$L236</f>
        <v>251535</v>
      </c>
      <c r="AL258" s="67">
        <f t="shared" si="49"/>
        <v>898.51291773561422</v>
      </c>
      <c r="AM258" s="137">
        <f t="shared" si="26"/>
        <v>882.44751948891667</v>
      </c>
      <c r="AN258" s="15">
        <f t="shared" si="40"/>
        <v>1354.8804137039431</v>
      </c>
      <c r="AP258" s="232"/>
      <c r="AQ258" s="137"/>
      <c r="AR258" s="137"/>
      <c r="AS258" s="137"/>
      <c r="AT258" s="137"/>
      <c r="AW258" s="14">
        <f t="shared" si="30"/>
        <v>1354.8804137039431</v>
      </c>
      <c r="AX258" s="14">
        <f t="shared" si="46"/>
        <v>2096</v>
      </c>
      <c r="AY258" s="14">
        <f t="shared" si="47"/>
        <v>24871</v>
      </c>
      <c r="AZ258" s="164"/>
      <c r="BA258" s="158">
        <f t="shared" si="36"/>
        <v>1.0758541855040877</v>
      </c>
      <c r="BC258" s="25"/>
      <c r="BD258" s="14">
        <f>[1]RESID!$Z356/[1]RESID!$D356*1000</f>
        <v>878.54456073427514</v>
      </c>
      <c r="BE258" s="25">
        <f t="shared" si="43"/>
        <v>12838.52002877518</v>
      </c>
      <c r="BM258" s="207"/>
      <c r="BN258" s="207"/>
      <c r="BO258" s="207"/>
      <c r="BQ258" s="207"/>
      <c r="BR258" s="207"/>
      <c r="BS258" s="207"/>
      <c r="BT258" s="201" t="s">
        <v>150</v>
      </c>
      <c r="BU258" s="208"/>
      <c r="BV258" s="208"/>
      <c r="BW258" s="208"/>
      <c r="BY258" s="208"/>
      <c r="BZ258" s="208"/>
      <c r="CA258" s="208"/>
    </row>
    <row r="259" spans="1:79">
      <c r="A259" s="2">
        <v>2012</v>
      </c>
      <c r="B259" s="2">
        <v>5</v>
      </c>
      <c r="C259" s="14">
        <f>[7]Data!$D114</f>
        <v>974.42130898861103</v>
      </c>
      <c r="D259" s="14">
        <f>[8]Data!$D90</f>
        <v>905537.35889595002</v>
      </c>
      <c r="E259" s="14">
        <f>[9]Err!$D102</f>
        <v>176941.87105636401</v>
      </c>
      <c r="F259" s="14">
        <f>[10]Err!$D102</f>
        <v>2062.92064731552</v>
      </c>
      <c r="G259" s="140">
        <f>[11]Data!$D102</f>
        <v>281972.93527209398</v>
      </c>
      <c r="H259" s="25"/>
      <c r="I259" s="14"/>
      <c r="J259" s="14"/>
      <c r="K259" s="15"/>
      <c r="L259" s="15"/>
      <c r="M259" s="14"/>
      <c r="N259" s="25"/>
      <c r="O259" s="139"/>
      <c r="P259" s="20"/>
      <c r="Q259" s="14"/>
      <c r="R259" s="20"/>
      <c r="S259" s="20"/>
      <c r="U259" s="14"/>
      <c r="V259" s="155">
        <f>[1]RESID!$AK357</f>
        <v>0.35517028435765152</v>
      </c>
      <c r="W259" s="14">
        <f>[1]RESID!$I357</f>
        <v>62126</v>
      </c>
      <c r="X259" s="73">
        <f t="shared" ref="X259" si="50">Y259-W259</f>
        <v>1408611</v>
      </c>
      <c r="Y259" s="15">
        <f>'[2]FPC wSEB'!X454</f>
        <v>1470737</v>
      </c>
      <c r="Z259" s="15">
        <f>'[2]FPC wSEB'!Y454</f>
        <v>163247</v>
      </c>
      <c r="AA259" s="15">
        <f>'[2]FPC wSEB'!Z454</f>
        <v>2366</v>
      </c>
      <c r="AB259" s="42">
        <f>'[2]FPC wSEB'!AA454</f>
        <v>1547</v>
      </c>
      <c r="AC259" s="22">
        <f>'[2]FPC wSEB'!AB454</f>
        <v>23876</v>
      </c>
      <c r="AD259" s="15">
        <f>[1]RESID!$H357</f>
        <v>24514</v>
      </c>
      <c r="AE259" s="266">
        <f>ROUND([5]RMWh!$L237,0)-AD259</f>
        <v>1361704</v>
      </c>
      <c r="AF259" s="163">
        <f>[5]CMWh!$L237</f>
        <v>947596</v>
      </c>
      <c r="AG259" s="163">
        <f>[5]IMWh!$E237</f>
        <v>268931</v>
      </c>
      <c r="AH259" s="15">
        <f>'[2]FPC wSEB'!G454</f>
        <v>82840</v>
      </c>
      <c r="AI259" s="15">
        <f>'[2]FPC wSEB'!H454</f>
        <v>186707</v>
      </c>
      <c r="AJ259" s="163">
        <f>[5]SHLMWh!$E237</f>
        <v>2069</v>
      </c>
      <c r="AK259" s="163">
        <f>[5]SPAMWh!$L237</f>
        <v>261583</v>
      </c>
      <c r="AL259" s="67">
        <f t="shared" ref="AL259" si="51">AE259/X259*1000</f>
        <v>966.69981989349799</v>
      </c>
      <c r="AM259" s="137">
        <f t="shared" ref="AM259" si="52">(AE259+AD259)/Y259*1000</f>
        <v>942.53289337250646</v>
      </c>
      <c r="AN259" s="15">
        <f t="shared" si="40"/>
        <v>1337.4272786037491</v>
      </c>
      <c r="AP259" s="232"/>
      <c r="AQ259" s="137" t="s">
        <v>153</v>
      </c>
      <c r="AR259" s="137"/>
      <c r="AS259" s="137"/>
      <c r="AT259" s="137"/>
      <c r="AW259" s="14">
        <f t="shared" si="30"/>
        <v>1337.4272786037491</v>
      </c>
      <c r="AX259" s="14">
        <f t="shared" si="46"/>
        <v>2069</v>
      </c>
      <c r="AY259" s="14">
        <f t="shared" si="47"/>
        <v>24830</v>
      </c>
      <c r="AZ259" s="164"/>
      <c r="BA259" s="158">
        <f t="shared" si="36"/>
        <v>0.99895042231256326</v>
      </c>
      <c r="BC259" s="25"/>
      <c r="BD259" s="14">
        <f>[1]RESID!$Z357/[1]RESID!$D357*1000</f>
        <v>953.87958554112663</v>
      </c>
      <c r="BE259" s="25">
        <f t="shared" si="43"/>
        <v>12851.189441852113</v>
      </c>
      <c r="BM259" s="207"/>
      <c r="BN259" s="207"/>
      <c r="BO259" s="207"/>
      <c r="BQ259" s="207"/>
      <c r="BR259" s="207"/>
      <c r="BS259" s="207"/>
      <c r="BT259" s="201" t="s">
        <v>150</v>
      </c>
      <c r="BU259" s="208"/>
      <c r="BV259" s="208"/>
      <c r="BW259" s="208"/>
      <c r="BY259" s="208"/>
      <c r="BZ259" s="208"/>
      <c r="CA259" s="208"/>
    </row>
    <row r="260" spans="1:79">
      <c r="A260" s="2">
        <v>2012</v>
      </c>
      <c r="B260" s="2">
        <v>6</v>
      </c>
      <c r="C260" s="14">
        <f>[7]Data!$D115</f>
        <v>1240.39172658346</v>
      </c>
      <c r="D260" s="14">
        <f>[8]Data!$D91</f>
        <v>1026226.06179679</v>
      </c>
      <c r="E260" s="14">
        <f>[9]Err!$D103</f>
        <v>189631.80244344901</v>
      </c>
      <c r="F260" s="14">
        <f>[10]Err!$D103</f>
        <v>2083.42064731552</v>
      </c>
      <c r="G260" s="140">
        <f>[11]Data!$D103</f>
        <v>287063.91741754499</v>
      </c>
      <c r="H260" s="25"/>
      <c r="I260" s="14"/>
      <c r="J260" s="14"/>
      <c r="K260" s="15"/>
      <c r="L260" s="15"/>
      <c r="M260" s="14"/>
      <c r="N260" s="25"/>
      <c r="O260" s="139"/>
      <c r="P260" s="20"/>
      <c r="Q260" s="14"/>
      <c r="R260" s="20"/>
      <c r="S260" s="20"/>
      <c r="U260" s="14"/>
      <c r="V260" s="155">
        <f>[1]RESID!$AK358</f>
        <v>0.25275986053332639</v>
      </c>
      <c r="W260" s="14">
        <f>[1]RESID!$I358</f>
        <v>61345</v>
      </c>
      <c r="X260" s="73">
        <f t="shared" ref="X260:X261" si="53">Y260-W260</f>
        <v>1402794</v>
      </c>
      <c r="Y260" s="15">
        <f>'[2]FPC wSEB'!X455</f>
        <v>1464139</v>
      </c>
      <c r="Z260" s="15">
        <f>'[2]FPC wSEB'!Y455</f>
        <v>163589</v>
      </c>
      <c r="AA260" s="15">
        <f>'[2]FPC wSEB'!Z455</f>
        <v>2347</v>
      </c>
      <c r="AB260" s="42">
        <f>'[2]FPC wSEB'!AA455</f>
        <v>1549</v>
      </c>
      <c r="AC260" s="22">
        <f>'[2]FPC wSEB'!AB455</f>
        <v>23846</v>
      </c>
      <c r="AD260" s="15">
        <f>[1]RESID!$H358</f>
        <v>22281</v>
      </c>
      <c r="AE260" s="266">
        <f>ROUND([5]RMWh!$L238,0)-AD260</f>
        <v>1720213</v>
      </c>
      <c r="AF260" s="163">
        <f>[5]CMWh!$L238</f>
        <v>1057013</v>
      </c>
      <c r="AG260" s="163">
        <f>[5]IMWh!$E238</f>
        <v>267411</v>
      </c>
      <c r="AH260" s="15">
        <f>'[2]FPC wSEB'!G455</f>
        <v>92171</v>
      </c>
      <c r="AI260" s="15">
        <f>'[2]FPC wSEB'!H455</f>
        <v>181402</v>
      </c>
      <c r="AJ260" s="163">
        <f>[5]SHLMWh!$E238</f>
        <v>2081</v>
      </c>
      <c r="AK260" s="163">
        <f>[5]SPAMWh!$L238</f>
        <v>282728</v>
      </c>
      <c r="AL260" s="67">
        <f t="shared" ref="AL260:AL261" si="54">AE260/X260*1000</f>
        <v>1226.2762743496194</v>
      </c>
      <c r="AM260" s="137">
        <f t="shared" ref="AM260:AM323" si="55">(AE260+AD260)/Y260*1000</f>
        <v>1190.1151461712309</v>
      </c>
      <c r="AN260" s="15">
        <f t="shared" si="40"/>
        <v>1343.4473854099417</v>
      </c>
      <c r="AP260" s="232"/>
      <c r="AQ260" s="247"/>
      <c r="AR260" s="137"/>
      <c r="AS260" s="137"/>
      <c r="AT260" s="137"/>
      <c r="AW260" s="14">
        <f t="shared" si="30"/>
        <v>1343.4473854099417</v>
      </c>
      <c r="AX260" s="14">
        <f t="shared" ref="AX260:AX262" si="56">AJ260</f>
        <v>2081</v>
      </c>
      <c r="AY260" s="14">
        <f t="shared" ref="AY260:AY262" si="57">SUM(AX249:AX260)</f>
        <v>24842</v>
      </c>
      <c r="AZ260" s="164"/>
      <c r="BA260" s="158">
        <f t="shared" si="36"/>
        <v>1.0187863449532135</v>
      </c>
      <c r="BC260" s="25"/>
      <c r="BD260" s="14">
        <f>[1]RESID!$Z358/[1]RESID!$D358*1000</f>
        <v>1202.6713310689763</v>
      </c>
      <c r="BE260" s="25">
        <f t="shared" si="43"/>
        <v>12813.733135533434</v>
      </c>
      <c r="BM260" s="207"/>
      <c r="BN260" s="207"/>
      <c r="BO260" s="207"/>
      <c r="BQ260" s="207"/>
      <c r="BR260" s="207"/>
      <c r="BS260" s="207"/>
      <c r="BT260" s="201" t="s">
        <v>150</v>
      </c>
      <c r="BU260" s="208"/>
      <c r="BV260" s="208"/>
      <c r="BW260" s="208"/>
      <c r="BY260" s="208"/>
      <c r="BZ260" s="208"/>
      <c r="CA260" s="208"/>
    </row>
    <row r="261" spans="1:79">
      <c r="A261" s="2">
        <v>2012</v>
      </c>
      <c r="B261" s="2">
        <v>7</v>
      </c>
      <c r="C261" s="14">
        <f>[7]Data!$D116</f>
        <v>1350.9404936251899</v>
      </c>
      <c r="D261" s="14">
        <f>[8]Data!$D92</f>
        <v>1090254.22948379</v>
      </c>
      <c r="E261" s="14">
        <f>[9]Err!$D104</f>
        <v>176103.16519219999</v>
      </c>
      <c r="F261" s="14">
        <f>[10]Err!$D104</f>
        <v>2082.4550023850302</v>
      </c>
      <c r="G261" s="140">
        <f>[11]Data!$D104</f>
        <v>274506.67646213301</v>
      </c>
      <c r="H261" s="25"/>
      <c r="I261" s="14"/>
      <c r="J261" s="14"/>
      <c r="K261" s="15"/>
      <c r="L261" s="15"/>
      <c r="M261" s="14"/>
      <c r="N261" s="25"/>
      <c r="O261" s="139"/>
      <c r="P261" s="20"/>
      <c r="Q261" s="14"/>
      <c r="R261" s="20"/>
      <c r="S261" s="20"/>
      <c r="U261" s="14"/>
      <c r="V261" s="155">
        <f>[1]RESID!$AK359</f>
        <v>0.23540461725212367</v>
      </c>
      <c r="W261" s="14">
        <f>[1]RESID!$I359</f>
        <v>59771</v>
      </c>
      <c r="X261" s="73">
        <f t="shared" si="53"/>
        <v>1327807</v>
      </c>
      <c r="Y261" s="15">
        <f>'[2]FPC wSEB'!X456</f>
        <v>1387578</v>
      </c>
      <c r="Z261" s="15">
        <f>'[2]FPC wSEB'!Y456</f>
        <v>158331</v>
      </c>
      <c r="AA261" s="15">
        <f>'[2]FPC wSEB'!Z456</f>
        <v>2325</v>
      </c>
      <c r="AB261" s="42">
        <f>'[2]FPC wSEB'!AA456</f>
        <v>1544</v>
      </c>
      <c r="AC261" s="22">
        <f>'[2]FPC wSEB'!AB456</f>
        <v>23254</v>
      </c>
      <c r="AD261" s="15">
        <f>[1]RESID!$H359</f>
        <v>20984</v>
      </c>
      <c r="AE261" s="266">
        <f>ROUND([5]RMWh!$L239,0)-AD261</f>
        <v>1904965</v>
      </c>
      <c r="AF261" s="163">
        <f>[5]CMWh!$L239</f>
        <v>1099077</v>
      </c>
      <c r="AG261" s="163">
        <f>[5]IMWh!$E239</f>
        <v>272203</v>
      </c>
      <c r="AH261" s="15">
        <f>'[2]FPC wSEB'!G456</f>
        <v>95115</v>
      </c>
      <c r="AI261" s="15">
        <f>'[2]FPC wSEB'!H456</f>
        <v>178243</v>
      </c>
      <c r="AJ261" s="163">
        <f>[5]SHLMWh!$E239</f>
        <v>2067</v>
      </c>
      <c r="AK261" s="163">
        <f>[5]SPAMWh!$L239</f>
        <v>277319</v>
      </c>
      <c r="AL261" s="67">
        <f t="shared" si="54"/>
        <v>1434.6700988923842</v>
      </c>
      <c r="AM261" s="137">
        <f t="shared" si="55"/>
        <v>1387.9933236185641</v>
      </c>
      <c r="AN261" s="15">
        <f t="shared" si="40"/>
        <v>1338.7305699481867</v>
      </c>
      <c r="AP261" s="232"/>
      <c r="AQ261" s="137"/>
      <c r="AR261" s="137"/>
      <c r="AS261" s="137"/>
      <c r="AT261" s="137"/>
      <c r="AW261" s="14">
        <f t="shared" si="30"/>
        <v>1338.7305699481867</v>
      </c>
      <c r="AX261" s="14">
        <f t="shared" si="56"/>
        <v>2067</v>
      </c>
      <c r="AY261" s="14">
        <f t="shared" si="57"/>
        <v>24867</v>
      </c>
      <c r="AZ261" s="164"/>
      <c r="BA261" s="158">
        <f t="shared" si="36"/>
        <v>1.0279772447006643</v>
      </c>
      <c r="BC261" s="25"/>
      <c r="BD261" s="14">
        <f>[1]RESID!$Z359/[1]RESID!$D359*1000</f>
        <v>1314.6677159770477</v>
      </c>
      <c r="BE261" s="25">
        <f t="shared" si="43"/>
        <v>12815.455016686716</v>
      </c>
      <c r="BM261" s="207"/>
      <c r="BN261" s="207"/>
      <c r="BO261" s="207"/>
      <c r="BQ261" s="207"/>
      <c r="BR261" s="207"/>
      <c r="BS261" s="207"/>
      <c r="BT261" s="201" t="s">
        <v>150</v>
      </c>
      <c r="BU261" s="208"/>
      <c r="BV261" s="208"/>
      <c r="BW261" s="208"/>
      <c r="BY261" s="208"/>
      <c r="BZ261" s="208"/>
      <c r="CA261" s="208"/>
    </row>
    <row r="262" spans="1:79">
      <c r="A262" s="2">
        <v>2012</v>
      </c>
      <c r="B262" s="2">
        <v>8</v>
      </c>
      <c r="C262" s="14">
        <f>[7]Data!$D117</f>
        <v>1422.0459532063801</v>
      </c>
      <c r="D262" s="14">
        <f>[8]Data!$D93</f>
        <v>1143212.5855922101</v>
      </c>
      <c r="E262" s="14">
        <f>[9]Err!$D105</f>
        <v>191699.67268146199</v>
      </c>
      <c r="F262" s="14">
        <f>[10]Err!$D105</f>
        <v>2089.6775651859798</v>
      </c>
      <c r="G262" s="140">
        <f>[11]Data!$D105</f>
        <v>275649.43579943798</v>
      </c>
      <c r="H262" s="25"/>
      <c r="I262" s="14"/>
      <c r="J262" s="14"/>
      <c r="K262" s="15"/>
      <c r="L262" s="15"/>
      <c r="M262" s="14"/>
      <c r="N262" s="25"/>
      <c r="O262" s="139"/>
      <c r="P262" s="20"/>
      <c r="Q262" s="14"/>
      <c r="R262" s="20"/>
      <c r="S262" s="20"/>
      <c r="U262" s="14"/>
      <c r="V262" s="155">
        <f>[1]RESID!$AK360</f>
        <v>0.23491953518685663</v>
      </c>
      <c r="W262" s="14">
        <f>[1]RESID!$I360</f>
        <v>66856</v>
      </c>
      <c r="X262" s="73">
        <f t="shared" ref="X262" si="58">Y262-W262</f>
        <v>1476139</v>
      </c>
      <c r="Y262" s="15">
        <f>'[2]FPC wSEB'!X457</f>
        <v>1542995</v>
      </c>
      <c r="Z262" s="15">
        <f>'[2]FPC wSEB'!Y457</f>
        <v>169014</v>
      </c>
      <c r="AA262" s="15">
        <f>'[2]FPC wSEB'!Z457</f>
        <v>2389</v>
      </c>
      <c r="AB262" s="42">
        <f>'[2]FPC wSEB'!AA457</f>
        <v>1584</v>
      </c>
      <c r="AC262" s="22">
        <f>'[2]FPC wSEB'!AB457</f>
        <v>24883</v>
      </c>
      <c r="AD262" s="15">
        <f>[1]RESID!$H360</f>
        <v>26389</v>
      </c>
      <c r="AE262" s="266">
        <f>ROUND([5]RMWh!$L240,0)-AD262</f>
        <v>1976325</v>
      </c>
      <c r="AF262" s="163">
        <f>[5]CMWh!$L240</f>
        <v>1147907</v>
      </c>
      <c r="AG262" s="163">
        <f>[5]IMWh!$E240</f>
        <v>276251</v>
      </c>
      <c r="AH262" s="15">
        <f>'[2]FPC wSEB'!G457</f>
        <v>86610</v>
      </c>
      <c r="AI262" s="15">
        <f>'[2]FPC wSEB'!H457</f>
        <v>184168</v>
      </c>
      <c r="AJ262" s="163">
        <f>[5]SHLMWh!$E240</f>
        <v>2074</v>
      </c>
      <c r="AK262" s="163">
        <f>[5]SPAMWh!$L240</f>
        <v>283090</v>
      </c>
      <c r="AL262" s="67">
        <f t="shared" ref="AL262" si="59">AE262/X262*1000</f>
        <v>1338.8474933593652</v>
      </c>
      <c r="AM262" s="137">
        <f t="shared" si="55"/>
        <v>1297.9393970816498</v>
      </c>
      <c r="AN262" s="15">
        <f t="shared" si="40"/>
        <v>1309.3434343434342</v>
      </c>
      <c r="AP262" s="232"/>
      <c r="AQ262" s="137"/>
      <c r="AR262" s="137"/>
      <c r="AS262" s="137"/>
      <c r="AT262" s="137"/>
      <c r="AW262" s="14">
        <f t="shared" si="30"/>
        <v>1309.3434343434342</v>
      </c>
      <c r="AX262" s="14">
        <f t="shared" si="56"/>
        <v>2074</v>
      </c>
      <c r="AY262" s="14">
        <f t="shared" si="57"/>
        <v>24862</v>
      </c>
      <c r="AZ262" s="164"/>
      <c r="BA262" s="158">
        <f t="shared" si="36"/>
        <v>0.98877787009100115</v>
      </c>
      <c r="BC262" s="25"/>
      <c r="BD262" s="14">
        <f>[1]RESID!$Z360/[1]RESID!$D360*1000</f>
        <v>1364.5922378231944</v>
      </c>
      <c r="BE262" s="25">
        <f t="shared" si="43"/>
        <v>12858.848606714459</v>
      </c>
      <c r="BM262" s="207"/>
      <c r="BN262" s="207"/>
      <c r="BO262" s="207"/>
      <c r="BQ262" s="207"/>
      <c r="BR262" s="207"/>
      <c r="BS262" s="207"/>
      <c r="BT262" s="201" t="s">
        <v>150</v>
      </c>
      <c r="BU262" s="208"/>
      <c r="BV262" s="208"/>
      <c r="BW262" s="208"/>
      <c r="BY262" s="208"/>
      <c r="BZ262" s="208"/>
      <c r="CA262" s="208"/>
    </row>
    <row r="263" spans="1:79">
      <c r="A263" s="2">
        <v>2012</v>
      </c>
      <c r="B263" s="2">
        <v>9</v>
      </c>
      <c r="C263" s="14">
        <f>[7]Data!$D118</f>
        <v>1389.2791206695599</v>
      </c>
      <c r="D263" s="14">
        <f>[8]Data!$D94</f>
        <v>1112180.7986405101</v>
      </c>
      <c r="E263" s="14">
        <f>[9]Err!$D106</f>
        <v>179458.63753116701</v>
      </c>
      <c r="F263" s="14">
        <f>[10]Err!$D106</f>
        <v>2059.1220096304301</v>
      </c>
      <c r="G263" s="140">
        <f>[11]Data!$D106</f>
        <v>305487.87293715699</v>
      </c>
      <c r="H263" s="25"/>
      <c r="I263" s="14"/>
      <c r="J263" s="14"/>
      <c r="K263" s="15"/>
      <c r="L263" s="15"/>
      <c r="M263" s="14"/>
      <c r="N263" s="25"/>
      <c r="O263" s="139"/>
      <c r="P263" s="20"/>
      <c r="Q263" s="14"/>
      <c r="R263" s="20"/>
      <c r="S263" s="20"/>
      <c r="U263" s="14"/>
      <c r="V263" s="155">
        <f>[1]RESID!$AK361</f>
        <v>0.23675824630596484</v>
      </c>
      <c r="W263" s="14">
        <f>[1]RESID!$I361</f>
        <v>59440</v>
      </c>
      <c r="X263" s="73">
        <f t="shared" ref="X263:X272" si="60">Y263-W263</f>
        <v>1344671</v>
      </c>
      <c r="Y263" s="15">
        <f>'[2]FPC wSEB'!X458</f>
        <v>1404111</v>
      </c>
      <c r="Z263" s="15">
        <f>'[2]FPC wSEB'!Y458</f>
        <v>160350</v>
      </c>
      <c r="AA263" s="15">
        <f>'[2]FPC wSEB'!Z458</f>
        <v>2361</v>
      </c>
      <c r="AB263" s="42">
        <f>'[2]FPC wSEB'!AA458</f>
        <v>1581</v>
      </c>
      <c r="AC263" s="22">
        <f>'[2]FPC wSEB'!AB458</f>
        <v>23362</v>
      </c>
      <c r="AD263" s="15">
        <f>[1]RESID!$H361</f>
        <v>22317</v>
      </c>
      <c r="AE263" s="266">
        <f>ROUND([5]RMWh!$L241,0)-AD263</f>
        <v>1935294</v>
      </c>
      <c r="AF263" s="163">
        <f>[5]CMWh!$L241</f>
        <v>1121659</v>
      </c>
      <c r="AG263" s="163">
        <f>[5]IMWh!$E241</f>
        <v>274478</v>
      </c>
      <c r="AH263" s="15">
        <f>'[2]FPC wSEB'!G458</f>
        <v>89986</v>
      </c>
      <c r="AI263" s="15">
        <f>'[2]FPC wSEB'!H458</f>
        <v>185119</v>
      </c>
      <c r="AJ263" s="163">
        <f>[5]SHLMWh!$E241</f>
        <v>2083</v>
      </c>
      <c r="AK263" s="163">
        <f>[5]SPAMWh!$L241</f>
        <v>309873</v>
      </c>
      <c r="AL263" s="67">
        <f t="shared" ref="AL263:AL272" si="61">AE263/X263*1000</f>
        <v>1439.2323475407741</v>
      </c>
      <c r="AM263" s="137">
        <f t="shared" si="55"/>
        <v>1394.1996038774714</v>
      </c>
      <c r="AN263" s="15">
        <f t="shared" si="40"/>
        <v>1317.5205566097409</v>
      </c>
      <c r="AP263" s="232"/>
      <c r="AQ263" s="137"/>
      <c r="AR263" s="137"/>
      <c r="AS263" s="137"/>
      <c r="AT263" s="137"/>
      <c r="AW263" s="14">
        <f t="shared" si="30"/>
        <v>1317.5205566097409</v>
      </c>
      <c r="AX263" s="14">
        <f t="shared" ref="AX263:AX272" si="62">AJ263</f>
        <v>2083</v>
      </c>
      <c r="AY263" s="14">
        <f t="shared" ref="AY263:AY274" si="63">SUM(AX252:AX263)</f>
        <v>24882</v>
      </c>
      <c r="AZ263" s="164"/>
      <c r="BA263" s="158">
        <f t="shared" si="36"/>
        <v>0.99500582995539322</v>
      </c>
      <c r="BC263" s="25"/>
      <c r="BD263" s="14">
        <f>[1]RESID!$Z361/[1]RESID!$D361*1000</f>
        <v>1330.6120385069271</v>
      </c>
      <c r="BE263" s="25">
        <f t="shared" si="43"/>
        <v>12833.299511212212</v>
      </c>
      <c r="BM263" s="207"/>
      <c r="BN263" s="207"/>
      <c r="BO263" s="207"/>
      <c r="BQ263" s="207"/>
      <c r="BR263" s="207"/>
      <c r="BS263" s="207"/>
      <c r="BT263" s="201" t="s">
        <v>150</v>
      </c>
      <c r="BU263" s="208"/>
      <c r="BV263" s="208"/>
      <c r="BW263" s="208"/>
      <c r="BY263" s="208"/>
      <c r="BZ263" s="208"/>
      <c r="CA263" s="208"/>
    </row>
    <row r="264" spans="1:79">
      <c r="A264" s="2">
        <v>2012</v>
      </c>
      <c r="B264" s="2">
        <v>10</v>
      </c>
      <c r="C264" s="14">
        <f>[7]Data!$D119</f>
        <v>1253.27691814932</v>
      </c>
      <c r="D264" s="14">
        <f>[8]Data!$D95</f>
        <v>1071905.7364743899</v>
      </c>
      <c r="E264" s="14">
        <f>[9]Err!$D107</f>
        <v>181122.353619603</v>
      </c>
      <c r="F264" s="14">
        <f>[10]Err!$D107</f>
        <v>2086.7886762971002</v>
      </c>
      <c r="G264" s="140">
        <f>[11]Data!$D107</f>
        <v>266470.69533432799</v>
      </c>
      <c r="H264" s="25"/>
      <c r="I264" s="14"/>
      <c r="J264" s="14"/>
      <c r="K264" s="15"/>
      <c r="L264" s="15"/>
      <c r="M264" s="14"/>
      <c r="N264" s="25"/>
      <c r="O264" s="139"/>
      <c r="P264" s="20"/>
      <c r="Q264" s="14"/>
      <c r="R264" s="20"/>
      <c r="S264" s="20"/>
      <c r="T264" s="19"/>
      <c r="U264" s="14"/>
      <c r="V264" s="155">
        <f>[1]RESID!$AK362</f>
        <v>0.25544453159122188</v>
      </c>
      <c r="W264" s="14">
        <f>[1]RESID!$I362</f>
        <v>61656</v>
      </c>
      <c r="X264" s="73">
        <f t="shared" si="60"/>
        <v>1389587</v>
      </c>
      <c r="Y264" s="15">
        <f>'[2]FPC wSEB'!X459</f>
        <v>1451243</v>
      </c>
      <c r="Z264" s="15">
        <f>'[2]FPC wSEB'!Y459</f>
        <v>164628</v>
      </c>
      <c r="AA264" s="15">
        <f>'[2]FPC wSEB'!Z459</f>
        <v>2376</v>
      </c>
      <c r="AB264" s="42">
        <f>'[2]FPC wSEB'!AA459</f>
        <v>1582</v>
      </c>
      <c r="AC264" s="22">
        <f>'[2]FPC wSEB'!AB459</f>
        <v>24168</v>
      </c>
      <c r="AD264" s="15">
        <f>[1]RESID!$H362</f>
        <v>21789</v>
      </c>
      <c r="AE264" s="266">
        <f>ROUND([5]RMWh!$L242,0)-AD264</f>
        <v>1652442</v>
      </c>
      <c r="AF264" s="163">
        <f>[5]CMWh!$L242</f>
        <v>1022010</v>
      </c>
      <c r="AG264" s="163">
        <f>[5]IMWh!$E242</f>
        <v>283437</v>
      </c>
      <c r="AH264" s="15">
        <f>'[2]FPC wSEB'!G459</f>
        <v>79109</v>
      </c>
      <c r="AI264" s="15">
        <f>'[2]FPC wSEB'!H459</f>
        <v>173503</v>
      </c>
      <c r="AJ264" s="163">
        <f>[5]SHLMWh!$E242</f>
        <v>2090</v>
      </c>
      <c r="AK264" s="163">
        <f>[5]SPAMWh!$L242</f>
        <v>278934</v>
      </c>
      <c r="AL264" s="67">
        <f t="shared" si="61"/>
        <v>1189.1605203560482</v>
      </c>
      <c r="AM264" s="137">
        <f t="shared" si="55"/>
        <v>1153.6531097824416</v>
      </c>
      <c r="AN264" s="15">
        <f t="shared" si="40"/>
        <v>1321.1125158027812</v>
      </c>
      <c r="AP264" s="232"/>
      <c r="AQ264" s="137"/>
      <c r="AR264" s="137"/>
      <c r="AS264" s="137"/>
      <c r="AT264" s="137"/>
      <c r="AW264" s="14">
        <f t="shared" si="30"/>
        <v>1321.1125158027812</v>
      </c>
      <c r="AX264" s="14">
        <f t="shared" si="62"/>
        <v>2090</v>
      </c>
      <c r="AY264" s="14">
        <f t="shared" si="63"/>
        <v>24934</v>
      </c>
      <c r="AZ264" s="164"/>
      <c r="BA264" s="158">
        <f t="shared" si="36"/>
        <v>1.0041233007745378</v>
      </c>
      <c r="BC264" s="25"/>
      <c r="BD264" s="14">
        <f>[1]RESID!$Z362/[1]RESID!$D362*1000</f>
        <v>1143.4611570908523</v>
      </c>
      <c r="BE264" s="25">
        <f t="shared" si="43"/>
        <v>12822.87439682661</v>
      </c>
      <c r="BM264" s="207"/>
      <c r="BN264" s="207"/>
      <c r="BO264" s="207"/>
      <c r="BQ264" s="207"/>
      <c r="BR264" s="207"/>
      <c r="BS264" s="207"/>
      <c r="BT264" s="201" t="s">
        <v>150</v>
      </c>
      <c r="BU264" s="208"/>
      <c r="BV264" s="208"/>
      <c r="BW264" s="208"/>
      <c r="BY264" s="208"/>
      <c r="BZ264" s="208"/>
      <c r="CA264" s="208"/>
    </row>
    <row r="265" spans="1:79">
      <c r="A265" s="2">
        <v>2012</v>
      </c>
      <c r="B265" s="2">
        <v>11</v>
      </c>
      <c r="C265" s="14">
        <f>[7]Data!$D120</f>
        <v>930.83977762954703</v>
      </c>
      <c r="D265" s="14">
        <f>[8]Data!$D96</f>
        <v>943730.66063610697</v>
      </c>
      <c r="E265" s="14">
        <f>[9]Err!$D108</f>
        <v>176308.36159314701</v>
      </c>
      <c r="F265" s="14">
        <f>[10]Err!$D108</f>
        <v>2054.7886762971002</v>
      </c>
      <c r="G265" s="140">
        <f>[11]Data!$D108</f>
        <v>247806.77778340699</v>
      </c>
      <c r="H265" s="25"/>
      <c r="I265" s="14"/>
      <c r="J265" s="14"/>
      <c r="K265" s="15"/>
      <c r="L265" s="15"/>
      <c r="M265" s="14"/>
      <c r="N265" s="25"/>
      <c r="O265" s="139"/>
      <c r="P265" s="20"/>
      <c r="Q265" s="14"/>
      <c r="R265" s="20"/>
      <c r="S265" s="19"/>
      <c r="U265" s="14"/>
      <c r="V265" s="155">
        <f>[1]RESID!$AK363</f>
        <v>0.34388341163246744</v>
      </c>
      <c r="W265" s="14">
        <f>[1]RESID!$I363</f>
        <v>70258</v>
      </c>
      <c r="X265" s="73">
        <f t="shared" si="60"/>
        <v>1559211</v>
      </c>
      <c r="Y265" s="15">
        <f>'[2]FPC wSEB'!X460</f>
        <v>1629469</v>
      </c>
      <c r="Z265" s="15">
        <f>'[2]FPC wSEB'!Y460</f>
        <v>175822</v>
      </c>
      <c r="AA265" s="15">
        <f>'[2]FPC wSEB'!Z460</f>
        <v>2469</v>
      </c>
      <c r="AB265" s="42">
        <f>'[2]FPC wSEB'!AA460</f>
        <v>1581</v>
      </c>
      <c r="AC265" s="22">
        <f>'[2]FPC wSEB'!AB460</f>
        <v>25479</v>
      </c>
      <c r="AD265" s="15">
        <f>[1]RESID!$H363</f>
        <v>23259</v>
      </c>
      <c r="AE265" s="266">
        <f>ROUND([5]RMWh!$L243,0)-AD265</f>
        <v>1277992</v>
      </c>
      <c r="AF265" s="163">
        <f>[5]CMWh!$L243</f>
        <v>932665</v>
      </c>
      <c r="AG265" s="163">
        <f>[5]IMWh!$E243</f>
        <v>226467</v>
      </c>
      <c r="AH265" s="15">
        <f>'[2]FPC wSEB'!G460</f>
        <v>87454</v>
      </c>
      <c r="AI265" s="15">
        <f>'[2]FPC wSEB'!H460</f>
        <v>176958</v>
      </c>
      <c r="AJ265" s="163">
        <f>[5]SHLMWh!$E243</f>
        <v>2104</v>
      </c>
      <c r="AK265" s="163">
        <f>[5]SPAMWh!$L243</f>
        <v>267960</v>
      </c>
      <c r="AL265" s="67">
        <f t="shared" si="61"/>
        <v>819.64018981395077</v>
      </c>
      <c r="AM265" s="137">
        <f t="shared" si="55"/>
        <v>798.57364577049327</v>
      </c>
      <c r="AN265" s="15">
        <f t="shared" si="40"/>
        <v>1330.8032890575585</v>
      </c>
      <c r="AP265" s="232"/>
      <c r="AQ265" s="137"/>
      <c r="AR265" s="137"/>
      <c r="AS265" s="137"/>
      <c r="AT265" s="137"/>
      <c r="AW265" s="14">
        <f t="shared" si="30"/>
        <v>1330.8032890575585</v>
      </c>
      <c r="AX265" s="14">
        <f t="shared" si="62"/>
        <v>2104</v>
      </c>
      <c r="AY265" s="14">
        <f t="shared" si="63"/>
        <v>24960</v>
      </c>
      <c r="AZ265" s="164"/>
      <c r="BA265" s="158">
        <f t="shared" si="36"/>
        <v>0.99522055399203369</v>
      </c>
      <c r="BC265" s="25"/>
      <c r="BD265" s="14">
        <f>[1]RESID!$Z363/[1]RESID!$D363*1000</f>
        <v>874.64443938485476</v>
      </c>
      <c r="BE265" s="25">
        <f t="shared" si="43"/>
        <v>12759.195163631524</v>
      </c>
      <c r="BM265" s="207"/>
      <c r="BN265" s="207"/>
      <c r="BO265" s="207"/>
      <c r="BQ265" s="207"/>
      <c r="BR265" s="207"/>
      <c r="BS265" s="207"/>
      <c r="BT265" s="201" t="s">
        <v>150</v>
      </c>
      <c r="BU265" s="208"/>
      <c r="BV265" s="208"/>
      <c r="BW265" s="208"/>
      <c r="BY265" s="208"/>
      <c r="BZ265" s="208"/>
      <c r="CA265" s="208"/>
    </row>
    <row r="266" spans="1:79">
      <c r="A266" s="2">
        <v>2012</v>
      </c>
      <c r="B266" s="2">
        <v>12</v>
      </c>
      <c r="C266" s="14">
        <f>[7]Data!$D121</f>
        <v>915.12958600530101</v>
      </c>
      <c r="D266" s="14">
        <f>[8]Data!$D97</f>
        <v>904809.94126377895</v>
      </c>
      <c r="E266" s="14">
        <f>[9]Err!$D109</f>
        <v>177899.443468212</v>
      </c>
      <c r="F266" s="14">
        <f>[10]Err!$D109</f>
        <v>2080.1206473155198</v>
      </c>
      <c r="G266" s="140">
        <f>[11]Data!$D109</f>
        <v>245798.193644335</v>
      </c>
      <c r="H266" s="25"/>
      <c r="I266" s="14"/>
      <c r="J266" s="14"/>
      <c r="K266" s="15"/>
      <c r="L266" s="15"/>
      <c r="M266" s="14"/>
      <c r="N266" s="25"/>
      <c r="O266" s="139"/>
      <c r="P266" s="20"/>
      <c r="Q266" s="14"/>
      <c r="R266" s="20"/>
      <c r="S266" s="19"/>
      <c r="U266" s="14"/>
      <c r="V266" s="155">
        <f>[1]RESID!$AK364</f>
        <v>0.46872621458853259</v>
      </c>
      <c r="W266" s="14">
        <f>[1]RESID!$I364</f>
        <v>62132</v>
      </c>
      <c r="X266" s="73">
        <f t="shared" si="60"/>
        <v>1407686</v>
      </c>
      <c r="Y266" s="15">
        <f>'[2]FPC wSEB'!X461</f>
        <v>1469818</v>
      </c>
      <c r="Z266" s="15">
        <f>'[2]FPC wSEB'!Y461</f>
        <v>163123</v>
      </c>
      <c r="AA266" s="15">
        <f>'[2]FPC wSEB'!Z461</f>
        <v>2319</v>
      </c>
      <c r="AB266" s="42">
        <f>'[2]FPC wSEB'!AA461</f>
        <v>1571</v>
      </c>
      <c r="AC266" s="22">
        <f>'[2]FPC wSEB'!AB461</f>
        <v>23870</v>
      </c>
      <c r="AD266" s="15">
        <f>[1]RESID!$H364</f>
        <v>24106</v>
      </c>
      <c r="AE266" s="266">
        <f>ROUND([5]RMWh!$L244,0)-AD266</f>
        <v>1283485</v>
      </c>
      <c r="AF266" s="163">
        <f>[5]CMWh!$L244</f>
        <v>887741</v>
      </c>
      <c r="AG266" s="163">
        <f>[5]IMWh!$E244</f>
        <v>256578</v>
      </c>
      <c r="AH266" s="15">
        <f>'[2]FPC wSEB'!G461</f>
        <v>93633</v>
      </c>
      <c r="AI266" s="15">
        <f>'[2]FPC wSEB'!H461</f>
        <v>165411</v>
      </c>
      <c r="AJ266" s="163">
        <f>[5]SHLMWh!$E244</f>
        <v>2114</v>
      </c>
      <c r="AK266" s="163">
        <f>[5]SPAMWh!$L244</f>
        <v>252550</v>
      </c>
      <c r="AL266" s="67">
        <f t="shared" si="61"/>
        <v>911.76938607047305</v>
      </c>
      <c r="AM266" s="137">
        <f t="shared" si="55"/>
        <v>889.62783147301229</v>
      </c>
      <c r="AN266" s="15">
        <f t="shared" si="40"/>
        <v>1345.6397199236155</v>
      </c>
      <c r="AP266" s="232"/>
      <c r="AQ266" s="137"/>
      <c r="AR266" s="137"/>
      <c r="AS266" s="137"/>
      <c r="AT266" s="137"/>
      <c r="AW266" s="14">
        <f t="shared" si="30"/>
        <v>1345.6397199236155</v>
      </c>
      <c r="AX266" s="14">
        <f t="shared" si="62"/>
        <v>2114</v>
      </c>
      <c r="AY266" s="14">
        <f t="shared" si="63"/>
        <v>25001</v>
      </c>
      <c r="AZ266" s="164"/>
      <c r="BA266" s="158">
        <f t="shared" si="36"/>
        <v>1.0061464379554288</v>
      </c>
      <c r="BC266" s="25"/>
      <c r="BD266" s="14">
        <f>[1]RESID!$Z364/[1]RESID!$D364*1000</f>
        <v>894.58218636593097</v>
      </c>
      <c r="BE266" s="25">
        <f t="shared" si="43"/>
        <v>12752.024476044227</v>
      </c>
      <c r="BM266" s="207"/>
      <c r="BN266" s="207"/>
      <c r="BO266" s="207"/>
      <c r="BQ266" s="207"/>
      <c r="BR266" s="207"/>
      <c r="BS266" s="207"/>
      <c r="BT266" s="201" t="s">
        <v>150</v>
      </c>
      <c r="BU266" s="208"/>
      <c r="BV266" s="208"/>
      <c r="BW266" s="208"/>
      <c r="BY266" s="208"/>
      <c r="BZ266" s="208"/>
      <c r="CA266" s="208"/>
    </row>
    <row r="267" spans="1:79">
      <c r="A267" s="2">
        <f>A255+1</f>
        <v>2013</v>
      </c>
      <c r="B267" s="2">
        <f>B255</f>
        <v>1</v>
      </c>
      <c r="C267" s="14">
        <f>[7]Data!$D122</f>
        <v>1046.5138358117899</v>
      </c>
      <c r="D267" s="14">
        <f>[8]Data!$D98</f>
        <v>893712.94665944204</v>
      </c>
      <c r="E267" s="14">
        <f>[9]Err!$D110</f>
        <v>167380.04182687501</v>
      </c>
      <c r="F267" s="14">
        <f>[10]Err!$D110</f>
        <v>2078.10996668807</v>
      </c>
      <c r="G267" s="140">
        <f>[11]Data!$D110</f>
        <v>240887.14963936899</v>
      </c>
      <c r="H267" s="25"/>
      <c r="I267" s="14"/>
      <c r="J267" s="14"/>
      <c r="K267" s="15"/>
      <c r="L267" s="15"/>
      <c r="M267" s="14"/>
      <c r="N267" s="25"/>
      <c r="O267" s="139"/>
      <c r="P267" s="20"/>
      <c r="Q267" s="14"/>
      <c r="R267" s="20"/>
      <c r="S267" s="19"/>
      <c r="U267" s="14"/>
      <c r="V267" s="126">
        <f t="shared" ref="V267:V323" si="64">V255</f>
        <v>0.55751998808037817</v>
      </c>
      <c r="W267" s="14">
        <f>[1]RESID!$I365</f>
        <v>58237</v>
      </c>
      <c r="X267" s="73">
        <f t="shared" si="60"/>
        <v>1326973</v>
      </c>
      <c r="Y267" s="15">
        <f>'[2]FPC wSEB'!X462</f>
        <v>1385210</v>
      </c>
      <c r="Z267" s="15">
        <f>'[2]FPC wSEB'!Y462</f>
        <v>158539</v>
      </c>
      <c r="AA267" s="15">
        <f>'[2]FPC wSEB'!Z462</f>
        <v>2309</v>
      </c>
      <c r="AB267" s="42">
        <f>'[2]FPC wSEB'!AA462</f>
        <v>1566</v>
      </c>
      <c r="AC267" s="22">
        <f>'[2]FPC wSEB'!AB462</f>
        <v>23462</v>
      </c>
      <c r="AD267" s="15">
        <f>[1]RESID!$H365</f>
        <v>29651</v>
      </c>
      <c r="AE267" s="266">
        <f>ROUND([5]RMWh!$L245,0)-AD267</f>
        <v>1390091</v>
      </c>
      <c r="AF267" s="163">
        <f>[5]CMWh!$L245</f>
        <v>869735</v>
      </c>
      <c r="AG267" s="163">
        <f>[5]IMWh!$E245</f>
        <v>259787</v>
      </c>
      <c r="AH267" s="15">
        <f>'[2]FPC wSEB'!G462</f>
        <v>91423</v>
      </c>
      <c r="AI267" s="15">
        <f>'[2]FPC wSEB'!H462</f>
        <v>158748</v>
      </c>
      <c r="AJ267" s="163">
        <f>[5]SHLMWh!$E245</f>
        <v>2114</v>
      </c>
      <c r="AK267" s="163">
        <f>[5]SPAMWh!$L245</f>
        <v>235414</v>
      </c>
      <c r="AL267" s="67">
        <f t="shared" si="61"/>
        <v>1047.5653988438346</v>
      </c>
      <c r="AM267" s="137">
        <f t="shared" si="55"/>
        <v>1024.929072126248</v>
      </c>
      <c r="AN267" s="15">
        <f t="shared" si="40"/>
        <v>1349.9361430395913</v>
      </c>
      <c r="AP267" s="233"/>
      <c r="AQ267" s="157"/>
      <c r="AR267" s="157"/>
      <c r="AS267" s="157"/>
      <c r="AT267" s="157"/>
      <c r="AW267" s="14">
        <f t="shared" si="30"/>
        <v>1349.9361430395913</v>
      </c>
      <c r="AX267" s="14">
        <f t="shared" si="62"/>
        <v>2114</v>
      </c>
      <c r="AY267" s="14">
        <f t="shared" si="63"/>
        <v>25047</v>
      </c>
      <c r="AZ267" s="164"/>
      <c r="BA267" s="158">
        <f t="shared" si="36"/>
        <v>1.0078826909347818</v>
      </c>
      <c r="BC267" s="25"/>
      <c r="BD267" s="14">
        <f>[1]RESID!$Z365/[1]RESID!$D365*1000</f>
        <v>974.81248330578035</v>
      </c>
      <c r="BE267" s="25">
        <f t="shared" si="43"/>
        <v>12727.022196190084</v>
      </c>
      <c r="BM267" s="207"/>
      <c r="BN267" s="207"/>
      <c r="BO267" s="207"/>
      <c r="BQ267" s="207"/>
      <c r="BR267" s="207"/>
      <c r="BS267" s="207"/>
      <c r="BT267" s="264" t="s">
        <v>150</v>
      </c>
      <c r="BU267" s="208"/>
      <c r="BV267" s="208"/>
      <c r="BW267" s="208"/>
      <c r="BY267" s="208"/>
      <c r="BZ267" s="208"/>
      <c r="CA267" s="208"/>
    </row>
    <row r="268" spans="1:79">
      <c r="A268" s="2">
        <f t="shared" ref="A268:A331" si="65">A256+1</f>
        <v>2013</v>
      </c>
      <c r="B268" s="2">
        <f t="shared" ref="B268:B331" si="66">B256</f>
        <v>2</v>
      </c>
      <c r="C268" s="14">
        <f>[7]Data!$D123</f>
        <v>987.64913679374797</v>
      </c>
      <c r="D268" s="14">
        <f>[8]Data!$D99</f>
        <v>812645.41112203104</v>
      </c>
      <c r="E268" s="14">
        <f>[9]Err!$D111</f>
        <v>169434.03698164801</v>
      </c>
      <c r="F268" s="14">
        <f>[10]Err!$D111</f>
        <v>2034.66552224362</v>
      </c>
      <c r="G268" s="140">
        <f>[11]Data!$D111</f>
        <v>238316.23145590501</v>
      </c>
      <c r="H268" s="25"/>
      <c r="I268" s="14"/>
      <c r="J268" s="14"/>
      <c r="K268" s="15"/>
      <c r="L268" s="15"/>
      <c r="M268" s="14"/>
      <c r="N268" s="25"/>
      <c r="O268" s="139"/>
      <c r="P268" s="20"/>
      <c r="Q268" s="14"/>
      <c r="R268" s="20"/>
      <c r="S268" s="19"/>
      <c r="U268" s="14"/>
      <c r="V268" s="126">
        <f t="shared" si="64"/>
        <v>0.63835327793467445</v>
      </c>
      <c r="W268" s="14">
        <f>[1]RESID!$I366</f>
        <v>61505</v>
      </c>
      <c r="X268" s="73">
        <f t="shared" si="60"/>
        <v>1407362</v>
      </c>
      <c r="Y268" s="15">
        <f>'[2]FPC wSEB'!X463</f>
        <v>1468867</v>
      </c>
      <c r="Z268" s="15">
        <f>'[2]FPC wSEB'!Y463</f>
        <v>164377</v>
      </c>
      <c r="AA268" s="15">
        <f>'[2]FPC wSEB'!Z463</f>
        <v>2371</v>
      </c>
      <c r="AB268" s="42">
        <f>'[2]FPC wSEB'!AA463</f>
        <v>1567</v>
      </c>
      <c r="AC268" s="22">
        <f>'[2]FPC wSEB'!AB463</f>
        <v>23937</v>
      </c>
      <c r="AD268" s="15">
        <f>[1]RESID!$H366</f>
        <v>34116</v>
      </c>
      <c r="AE268" s="266">
        <f>ROUND([5]RMWh!$L246,0)-AD268</f>
        <v>1373804</v>
      </c>
      <c r="AF268" s="163">
        <f>[5]CMWh!$L246</f>
        <v>811730</v>
      </c>
      <c r="AG268" s="163">
        <f>[5]IMWh!$E246</f>
        <v>258406</v>
      </c>
      <c r="AH268" s="15">
        <f>'[2]FPC wSEB'!G463</f>
        <v>88777</v>
      </c>
      <c r="AI268" s="15">
        <f>'[2]FPC wSEB'!H463</f>
        <v>165169</v>
      </c>
      <c r="AJ268" s="163">
        <f>[5]SHLMWh!$E246</f>
        <v>2100</v>
      </c>
      <c r="AK268" s="163">
        <f>[5]SPAMWh!$L246</f>
        <v>234924</v>
      </c>
      <c r="AL268" s="67">
        <f t="shared" si="61"/>
        <v>976.15538859227399</v>
      </c>
      <c r="AM268" s="137">
        <f t="shared" si="55"/>
        <v>958.50747548961203</v>
      </c>
      <c r="AN268" s="15">
        <f t="shared" si="40"/>
        <v>1340.1403956604979</v>
      </c>
      <c r="AP268" s="233"/>
      <c r="AQ268" s="157"/>
      <c r="AR268" s="157"/>
      <c r="AS268" s="157"/>
      <c r="AT268" s="157"/>
      <c r="AW268" s="14">
        <f t="shared" si="30"/>
        <v>1340.1403956604979</v>
      </c>
      <c r="AX268" s="14">
        <f t="shared" si="62"/>
        <v>2100</v>
      </c>
      <c r="AY268" s="14">
        <f t="shared" si="63"/>
        <v>25064</v>
      </c>
      <c r="AZ268" s="164"/>
      <c r="BA268" s="158">
        <f t="shared" si="36"/>
        <v>0.99593726955470507</v>
      </c>
      <c r="BC268" s="25"/>
      <c r="BD268" s="14">
        <f>[1]RESID!$Z366/[1]RESID!$D366*1000</f>
        <v>952.22712471585248</v>
      </c>
      <c r="BE268" s="25">
        <f t="shared" si="43"/>
        <v>12763.070813369099</v>
      </c>
      <c r="BM268" s="207"/>
      <c r="BN268" s="207"/>
      <c r="BO268" s="207"/>
      <c r="BQ268" s="207"/>
      <c r="BR268" s="207"/>
      <c r="BS268" s="207"/>
      <c r="BT268" s="264" t="s">
        <v>150</v>
      </c>
      <c r="BU268" s="208"/>
      <c r="BV268" s="208"/>
      <c r="BW268" s="208"/>
      <c r="BY268" s="208"/>
      <c r="BZ268" s="208"/>
      <c r="CA268" s="208"/>
    </row>
    <row r="269" spans="1:79">
      <c r="A269" s="2">
        <f t="shared" si="65"/>
        <v>2013</v>
      </c>
      <c r="B269" s="2">
        <f t="shared" si="66"/>
        <v>3</v>
      </c>
      <c r="C269" s="14">
        <f>[7]Data!$D124</f>
        <v>887.71604119393601</v>
      </c>
      <c r="D269" s="14">
        <f>[8]Data!$D100</f>
        <v>809311.32436138904</v>
      </c>
      <c r="E269" s="14">
        <f>[9]Err!$D112</f>
        <v>168449.03742918701</v>
      </c>
      <c r="F269" s="14">
        <f>[10]Err!$D112</f>
        <v>2080.5664540748799</v>
      </c>
      <c r="G269" s="140">
        <f>[11]Data!$D112</f>
        <v>236893.950359001</v>
      </c>
      <c r="H269" s="25"/>
      <c r="I269" s="14"/>
      <c r="J269" s="14"/>
      <c r="K269" s="15"/>
      <c r="L269" s="15"/>
      <c r="M269" s="14"/>
      <c r="N269" s="25"/>
      <c r="O269" s="139"/>
      <c r="P269" s="20"/>
      <c r="Q269" s="14"/>
      <c r="R269" s="20"/>
      <c r="S269" s="19"/>
      <c r="U269" s="14"/>
      <c r="V269" s="126">
        <f t="shared" si="64"/>
        <v>0.62485525246600426</v>
      </c>
      <c r="W269" s="14">
        <f>[1]RESID!$I367</f>
        <v>57216</v>
      </c>
      <c r="X269" s="73">
        <f t="shared" si="60"/>
        <v>1342740</v>
      </c>
      <c r="Y269" s="15">
        <f>'[2]FPC wSEB'!X464</f>
        <v>1399956</v>
      </c>
      <c r="Z269" s="15">
        <f>'[2]FPC wSEB'!Y464</f>
        <v>160252</v>
      </c>
      <c r="AA269" s="15">
        <f>'[2]FPC wSEB'!Z464</f>
        <v>2337</v>
      </c>
      <c r="AB269" s="42">
        <f>'[2]FPC wSEB'!AA464</f>
        <v>1566</v>
      </c>
      <c r="AC269" s="22">
        <f>'[2]FPC wSEB'!AB464</f>
        <v>23481</v>
      </c>
      <c r="AD269" s="15">
        <f>[1]RESID!$H367</f>
        <v>34551</v>
      </c>
      <c r="AE269" s="266">
        <f>ROUND([5]RMWh!$L247,0)-AD269</f>
        <v>1215422</v>
      </c>
      <c r="AF269" s="163">
        <f>[5]CMWh!$L247</f>
        <v>827286</v>
      </c>
      <c r="AG269" s="163">
        <f>[5]IMWh!$E247</f>
        <v>250400</v>
      </c>
      <c r="AH269" s="15">
        <f>'[2]FPC wSEB'!G464</f>
        <v>84865</v>
      </c>
      <c r="AI269" s="15">
        <f>'[2]FPC wSEB'!H464</f>
        <v>165543</v>
      </c>
      <c r="AJ269" s="163">
        <f>[5]SHLMWh!$E247</f>
        <v>2085</v>
      </c>
      <c r="AK269" s="163">
        <f>[5]SPAMWh!$L247</f>
        <v>234752</v>
      </c>
      <c r="AL269" s="67">
        <f t="shared" si="61"/>
        <v>905.18045191176259</v>
      </c>
      <c r="AM269" s="137">
        <f t="shared" si="55"/>
        <v>892.86591864315733</v>
      </c>
      <c r="AN269" s="15">
        <f t="shared" si="40"/>
        <v>1331.4176245210726</v>
      </c>
      <c r="AP269" s="233"/>
      <c r="AQ269" s="157"/>
      <c r="AR269" s="157"/>
      <c r="AS269" s="157"/>
      <c r="AT269" s="157"/>
      <c r="AW269" s="14">
        <f t="shared" si="30"/>
        <v>1331.4176245210726</v>
      </c>
      <c r="AX269" s="14">
        <f t="shared" si="62"/>
        <v>2085</v>
      </c>
      <c r="AY269" s="14">
        <f t="shared" si="63"/>
        <v>25077</v>
      </c>
      <c r="AZ269" s="164"/>
      <c r="BA269" s="158">
        <f t="shared" si="36"/>
        <v>0.99663549016997288</v>
      </c>
      <c r="BC269" s="25"/>
      <c r="BD269" s="14">
        <f>[1]RESID!$Z367/[1]RESID!$D367*1000</f>
        <v>849.16311655509173</v>
      </c>
      <c r="BE269" s="25">
        <f t="shared" si="43"/>
        <v>12733.857977069911</v>
      </c>
      <c r="BM269" s="207"/>
      <c r="BN269" s="207"/>
      <c r="BO269" s="207"/>
      <c r="BQ269" s="207"/>
      <c r="BR269" s="207"/>
      <c r="BS269" s="207"/>
      <c r="BT269" s="264" t="s">
        <v>150</v>
      </c>
      <c r="BU269" s="208"/>
      <c r="BV269" s="208"/>
      <c r="BW269" s="208"/>
      <c r="BY269" s="208"/>
      <c r="BZ269" s="208"/>
      <c r="CA269" s="208"/>
    </row>
    <row r="270" spans="1:79">
      <c r="A270" s="2">
        <f t="shared" si="65"/>
        <v>2013</v>
      </c>
      <c r="B270" s="2">
        <f t="shared" si="66"/>
        <v>4</v>
      </c>
      <c r="C270" s="14">
        <f>[7]Data!$D125</f>
        <v>858.23909802124001</v>
      </c>
      <c r="D270" s="14">
        <f>[8]Data!$D101</f>
        <v>892513.00169827999</v>
      </c>
      <c r="E270" s="14">
        <f>[9]Err!$D113</f>
        <v>181100.407716143</v>
      </c>
      <c r="F270" s="14">
        <f>[10]Err!$D113</f>
        <v>2057.0122608342299</v>
      </c>
      <c r="G270" s="140">
        <f>[11]Data!$D113</f>
        <v>256121.55639592899</v>
      </c>
      <c r="H270" s="25"/>
      <c r="I270" s="14"/>
      <c r="J270" s="14"/>
      <c r="K270" s="15"/>
      <c r="L270" s="15"/>
      <c r="M270" s="14"/>
      <c r="N270" s="25"/>
      <c r="O270" s="139"/>
      <c r="P270" s="20"/>
      <c r="Q270" s="14"/>
      <c r="R270" s="20"/>
      <c r="S270" s="19"/>
      <c r="U270" s="14"/>
      <c r="V270" s="126">
        <f t="shared" si="64"/>
        <v>0.53442379914879401</v>
      </c>
      <c r="W270" s="14">
        <f>[1]RESID!$I368</f>
        <v>61364</v>
      </c>
      <c r="X270" s="73">
        <f t="shared" si="60"/>
        <v>1415125</v>
      </c>
      <c r="Y270" s="15">
        <f>'[2]FPC wSEB'!X465</f>
        <v>1476489</v>
      </c>
      <c r="Z270" s="15">
        <f>'[2]FPC wSEB'!Y465</f>
        <v>162275</v>
      </c>
      <c r="AA270" s="15">
        <f>'[2]FPC wSEB'!Z465</f>
        <v>2320</v>
      </c>
      <c r="AB270" s="42">
        <f>'[2]FPC wSEB'!AA465</f>
        <v>1569</v>
      </c>
      <c r="AC270" s="22">
        <f>'[2]FPC wSEB'!AB465</f>
        <v>23662</v>
      </c>
      <c r="AD270" s="15">
        <f>[1]RESID!$H368</f>
        <v>34590</v>
      </c>
      <c r="AE270" s="266">
        <f>ROUND([5]RMWh!$L248,0)-AD270</f>
        <v>1197388</v>
      </c>
      <c r="AF270" s="163">
        <f>[5]CMWh!$L248</f>
        <v>895556</v>
      </c>
      <c r="AG270" s="163">
        <f>[5]IMWh!$E248</f>
        <v>295108</v>
      </c>
      <c r="AH270" s="15">
        <f>'[2]FPC wSEB'!G465</f>
        <v>94756</v>
      </c>
      <c r="AI270" s="15">
        <f>'[2]FPC wSEB'!H465</f>
        <v>173410</v>
      </c>
      <c r="AJ270" s="163">
        <f>[5]SHLMWh!$E248</f>
        <v>2078</v>
      </c>
      <c r="AK270" s="163">
        <f>[5]SPAMWh!$L248</f>
        <v>241212</v>
      </c>
      <c r="AL270" s="67">
        <f t="shared" si="61"/>
        <v>846.13585372316936</v>
      </c>
      <c r="AM270" s="137">
        <f t="shared" si="55"/>
        <v>834.39700532818063</v>
      </c>
      <c r="AN270" s="15">
        <f t="shared" si="40"/>
        <v>1324.4104525175271</v>
      </c>
      <c r="AP270" s="233"/>
      <c r="AQ270" s="157"/>
      <c r="AR270" s="157"/>
      <c r="AS270" s="157"/>
      <c r="AT270" s="157"/>
      <c r="AW270" s="14">
        <f t="shared" si="30"/>
        <v>1324.4104525175271</v>
      </c>
      <c r="AX270" s="14">
        <f t="shared" si="62"/>
        <v>2078</v>
      </c>
      <c r="AY270" s="14">
        <f t="shared" si="63"/>
        <v>25059</v>
      </c>
      <c r="AZ270" s="164"/>
      <c r="BA270" s="158">
        <f t="shared" si="36"/>
        <v>0.97751095899075124</v>
      </c>
      <c r="BC270" s="25"/>
      <c r="BD270" s="14">
        <f>[1]RESID!$Z368/[1]RESID!$D368*1000</f>
        <v>834.06107326231347</v>
      </c>
      <c r="BE270" s="25">
        <f t="shared" si="43"/>
        <v>12689.374489597949</v>
      </c>
      <c r="BM270" s="207"/>
      <c r="BN270" s="207"/>
      <c r="BO270" s="207"/>
      <c r="BQ270" s="207"/>
      <c r="BR270" s="207"/>
      <c r="BS270" s="207"/>
      <c r="BT270" s="264" t="s">
        <v>150</v>
      </c>
      <c r="BU270" s="208"/>
      <c r="BV270" s="208"/>
      <c r="BW270" s="208"/>
      <c r="BY270" s="208"/>
      <c r="BZ270" s="208"/>
      <c r="CA270" s="208"/>
    </row>
    <row r="271" spans="1:79">
      <c r="A271" s="2">
        <f t="shared" si="65"/>
        <v>2013</v>
      </c>
      <c r="B271" s="2">
        <f t="shared" si="66"/>
        <v>5</v>
      </c>
      <c r="C271" s="14">
        <f>[7]Data!$D126</f>
        <v>1002.32388873387</v>
      </c>
      <c r="D271" s="14">
        <f>[8]Data!$D102</f>
        <v>982240.64057324897</v>
      </c>
      <c r="E271" s="14">
        <f>[9]Err!$D114</f>
        <v>181983.480760167</v>
      </c>
      <c r="F271" s="14">
        <f>[10]Err!$D114</f>
        <v>2036.8122608342301</v>
      </c>
      <c r="G271" s="140">
        <f>[11]Data!$D114</f>
        <v>265597.43765086198</v>
      </c>
      <c r="H271" s="25"/>
      <c r="I271" s="14"/>
      <c r="J271" s="14"/>
      <c r="K271" s="15"/>
      <c r="L271" s="15"/>
      <c r="M271" s="14"/>
      <c r="N271" s="25"/>
      <c r="O271" s="139"/>
      <c r="P271" s="20"/>
      <c r="Q271" s="14"/>
      <c r="R271" s="20"/>
      <c r="S271" s="19"/>
      <c r="U271" s="14"/>
      <c r="V271" s="126">
        <f t="shared" si="64"/>
        <v>0.35517028435765152</v>
      </c>
      <c r="W271" s="14">
        <f>[1]RESID!$I369</f>
        <v>64966</v>
      </c>
      <c r="X271" s="73">
        <f t="shared" si="60"/>
        <v>1487977</v>
      </c>
      <c r="Y271" s="15">
        <f>'[2]FPC wSEB'!X466</f>
        <v>1552943</v>
      </c>
      <c r="Z271" s="15">
        <f>'[2]FPC wSEB'!Y466</f>
        <v>171432</v>
      </c>
      <c r="AA271" s="15">
        <f>'[2]FPC wSEB'!Z466</f>
        <v>2403</v>
      </c>
      <c r="AB271" s="42">
        <f>'[2]FPC wSEB'!AA466</f>
        <v>1570</v>
      </c>
      <c r="AC271" s="22">
        <f>'[2]FPC wSEB'!AB466</f>
        <v>24897</v>
      </c>
      <c r="AD271" s="15">
        <f>[1]RESID!$H369</f>
        <v>25623</v>
      </c>
      <c r="AE271" s="266">
        <f>ROUND([5]RMWh!$L249,0)-AD271</f>
        <v>1364478</v>
      </c>
      <c r="AF271" s="163">
        <f>[5]CMWh!$L249</f>
        <v>963013</v>
      </c>
      <c r="AG271" s="163">
        <f>[5]IMWh!$E249</f>
        <v>272556</v>
      </c>
      <c r="AH271" s="15">
        <f>'[2]FPC wSEB'!G466</f>
        <v>86499</v>
      </c>
      <c r="AI271" s="15">
        <f>'[2]FPC wSEB'!H466</f>
        <v>187280</v>
      </c>
      <c r="AJ271" s="163">
        <f>[5]SHLMWh!$E249</f>
        <v>2059</v>
      </c>
      <c r="AK271" s="163">
        <f>[5]SPAMWh!$L249</f>
        <v>262855</v>
      </c>
      <c r="AL271" s="67">
        <f t="shared" si="61"/>
        <v>917.0020773170553</v>
      </c>
      <c r="AM271" s="137">
        <f t="shared" si="55"/>
        <v>895.13974434348199</v>
      </c>
      <c r="AN271" s="15">
        <f t="shared" si="40"/>
        <v>1311.4649681528663</v>
      </c>
      <c r="AP271" s="233"/>
      <c r="AQ271" s="157"/>
      <c r="AR271" s="157"/>
      <c r="AS271" s="157"/>
      <c r="AT271" s="157"/>
      <c r="AW271" s="14">
        <f t="shared" si="30"/>
        <v>1311.4649681528663</v>
      </c>
      <c r="AX271" s="14">
        <f t="shared" si="62"/>
        <v>2059</v>
      </c>
      <c r="AY271" s="14">
        <f t="shared" si="63"/>
        <v>25049</v>
      </c>
      <c r="AZ271" s="164"/>
      <c r="BA271" s="158">
        <f t="shared" si="36"/>
        <v>0.98058787130617897</v>
      </c>
      <c r="BC271" s="25"/>
      <c r="BD271" s="14">
        <f>[1]RESID!$Z369/[1]RESID!$D369*1000</f>
        <v>934.69367517030571</v>
      </c>
      <c r="BE271" s="25">
        <f t="shared" ref="BE271:BE304" si="67">SUM(BD260:BD271)</f>
        <v>12670.188579227128</v>
      </c>
      <c r="BM271" s="207"/>
      <c r="BN271" s="207"/>
      <c r="BO271" s="207"/>
      <c r="BQ271" s="207"/>
      <c r="BR271" s="207"/>
      <c r="BS271" s="207"/>
      <c r="BT271" s="264" t="s">
        <v>150</v>
      </c>
      <c r="BU271" s="208"/>
      <c r="BV271" s="208"/>
      <c r="BW271" s="208"/>
      <c r="BY271" s="208"/>
      <c r="BZ271" s="208"/>
      <c r="CA271" s="208"/>
    </row>
    <row r="272" spans="1:79">
      <c r="A272" s="2">
        <f t="shared" si="65"/>
        <v>2013</v>
      </c>
      <c r="B272" s="2">
        <f t="shared" si="66"/>
        <v>6</v>
      </c>
      <c r="C272" s="14">
        <f>[7]Data!$D127</f>
        <v>1219.1925670092501</v>
      </c>
      <c r="D272" s="14">
        <f>[8]Data!$D103</f>
        <v>1056966.3531480299</v>
      </c>
      <c r="E272" s="14">
        <f>[9]Err!$D115</f>
        <v>186581.683370746</v>
      </c>
      <c r="F272" s="14">
        <f>[10]Err!$D115</f>
        <v>2057.3122608342301</v>
      </c>
      <c r="G272" s="140">
        <f>[11]Data!$D115</f>
        <v>294534.79627718503</v>
      </c>
      <c r="H272" s="25"/>
      <c r="I272" s="14"/>
      <c r="J272" s="14"/>
      <c r="K272" s="15"/>
      <c r="L272" s="15"/>
      <c r="M272" s="14"/>
      <c r="N272" s="25"/>
      <c r="O272" s="139"/>
      <c r="P272" s="20"/>
      <c r="Q272" s="14"/>
      <c r="R272" s="20"/>
      <c r="S272" s="19"/>
      <c r="U272" s="14"/>
      <c r="V272" s="126">
        <f t="shared" si="64"/>
        <v>0.25275986053332639</v>
      </c>
      <c r="W272" s="14">
        <f>[1]RESID!$I370</f>
        <v>63172</v>
      </c>
      <c r="X272" s="73">
        <f t="shared" si="60"/>
        <v>1421645</v>
      </c>
      <c r="Y272" s="15">
        <f>'[2]FPC wSEB'!X467</f>
        <v>1484817</v>
      </c>
      <c r="Z272" s="15">
        <f>'[2]FPC wSEB'!Y467</f>
        <v>164961</v>
      </c>
      <c r="AA272" s="15">
        <f>'[2]FPC wSEB'!Z467</f>
        <v>2337</v>
      </c>
      <c r="AB272" s="42">
        <f>'[2]FPC wSEB'!AA467</f>
        <v>1562</v>
      </c>
      <c r="AC272" s="22">
        <f>'[2]FPC wSEB'!AB467</f>
        <v>24008</v>
      </c>
      <c r="AD272" s="15">
        <f>[1]RESID!$H370</f>
        <v>21816</v>
      </c>
      <c r="AE272" s="266">
        <f>ROUND([5]RMWh!$L250,0)-AD272</f>
        <v>1732280</v>
      </c>
      <c r="AF272" s="163">
        <f>[5]CMWh!$L250</f>
        <v>1072618</v>
      </c>
      <c r="AG272" s="163">
        <f>[5]IMWh!$E250</f>
        <v>285855</v>
      </c>
      <c r="AH272" s="15">
        <f>'[2]FPC wSEB'!G467</f>
        <v>95664</v>
      </c>
      <c r="AI272" s="15">
        <f>'[2]FPC wSEB'!H467</f>
        <v>189795</v>
      </c>
      <c r="AJ272" s="163">
        <f>[5]SHLMWh!$E250</f>
        <v>2054</v>
      </c>
      <c r="AK272" s="163">
        <f>[5]SPAMWh!$L250</f>
        <v>286206</v>
      </c>
      <c r="AL272" s="67">
        <f t="shared" si="61"/>
        <v>1218.5039162378794</v>
      </c>
      <c r="AM272" s="137">
        <f t="shared" si="55"/>
        <v>1181.3550087317158</v>
      </c>
      <c r="AN272" s="15">
        <f t="shared" si="40"/>
        <v>1314.9807938540332</v>
      </c>
      <c r="AP272" s="233"/>
      <c r="AQ272" s="157"/>
      <c r="AR272" s="157"/>
      <c r="AS272" s="157"/>
      <c r="AT272" s="157"/>
      <c r="AW272" s="14">
        <f t="shared" si="30"/>
        <v>1314.9807938540332</v>
      </c>
      <c r="AX272" s="14">
        <f t="shared" si="62"/>
        <v>2054</v>
      </c>
      <c r="AY272" s="14">
        <f t="shared" si="63"/>
        <v>25022</v>
      </c>
      <c r="AZ272" s="164"/>
      <c r="BA272" s="158">
        <f t="shared" si="36"/>
        <v>0.97881078792883125</v>
      </c>
      <c r="BC272" s="25"/>
      <c r="BD272" s="14">
        <f>[1]RESID!$Z370/[1]RESID!$D370*1000</f>
        <v>1194.082503096341</v>
      </c>
      <c r="BE272" s="25">
        <f t="shared" si="67"/>
        <v>12661.599751254493</v>
      </c>
      <c r="BM272" s="207"/>
      <c r="BN272" s="207"/>
      <c r="BO272" s="207"/>
      <c r="BQ272" s="207"/>
      <c r="BR272" s="207"/>
      <c r="BS272" s="207"/>
      <c r="BT272" s="264" t="s">
        <v>150</v>
      </c>
      <c r="BU272" s="208"/>
      <c r="BV272" s="208"/>
      <c r="BW272" s="208"/>
      <c r="BY272" s="208"/>
      <c r="BZ272" s="208"/>
      <c r="CA272" s="208"/>
    </row>
    <row r="273" spans="1:79">
      <c r="A273" s="2">
        <f t="shared" si="65"/>
        <v>2013</v>
      </c>
      <c r="B273" s="2">
        <f t="shared" si="66"/>
        <v>7</v>
      </c>
      <c r="C273" s="14">
        <f>[7]Data!$D128</f>
        <v>1334.5249113325899</v>
      </c>
      <c r="D273" s="14">
        <f>[8]Data!$D104</f>
        <v>1103094.176706</v>
      </c>
      <c r="E273" s="14">
        <f>[9]Err!$D116</f>
        <v>177997.091357481</v>
      </c>
      <c r="F273" s="14">
        <f>[10]Err!$D116</f>
        <v>2056.3466159037498</v>
      </c>
      <c r="G273" s="140">
        <f>[11]Data!$D116</f>
        <v>278532.85030351701</v>
      </c>
      <c r="H273" s="25"/>
      <c r="I273" s="26"/>
      <c r="J273" s="26"/>
      <c r="K273" s="26"/>
      <c r="L273" s="26"/>
      <c r="M273" s="26"/>
      <c r="N273" s="25"/>
      <c r="O273" s="139"/>
      <c r="P273" s="20"/>
      <c r="Q273" s="14"/>
      <c r="R273" s="20"/>
      <c r="S273" s="19"/>
      <c r="U273" s="14"/>
      <c r="V273" s="126">
        <f t="shared" si="64"/>
        <v>0.23540461725212367</v>
      </c>
      <c r="W273" s="14">
        <f>[1]RESID!$I371</f>
        <v>61870</v>
      </c>
      <c r="X273" s="73">
        <f t="shared" ref="X273" si="68">Y273-W273</f>
        <v>1422738</v>
      </c>
      <c r="Y273" s="15">
        <f>'[2]FPC wSEB'!X468</f>
        <v>1484608</v>
      </c>
      <c r="Z273" s="15">
        <f>'[2]FPC wSEB'!Y468</f>
        <v>166872</v>
      </c>
      <c r="AA273" s="15">
        <f>'[2]FPC wSEB'!Z468</f>
        <v>2361</v>
      </c>
      <c r="AB273" s="42">
        <f>'[2]FPC wSEB'!AA468</f>
        <v>1563</v>
      </c>
      <c r="AC273" s="22">
        <f>'[2]FPC wSEB'!AB468</f>
        <v>24336</v>
      </c>
      <c r="AD273" s="15">
        <f>[1]RESID!$H371</f>
        <v>23578</v>
      </c>
      <c r="AE273" s="266">
        <f>ROUND([5]RMWh!$L251,0)-AD273</f>
        <v>1871254</v>
      </c>
      <c r="AF273" s="163">
        <f>[5]CMWh!$L251</f>
        <v>1095748</v>
      </c>
      <c r="AG273" s="163">
        <f>[5]IMWh!$E251</f>
        <v>273164</v>
      </c>
      <c r="AH273" s="15">
        <f>'[2]FPC wSEB'!G468</f>
        <v>89215</v>
      </c>
      <c r="AI273" s="15">
        <f>'[2]FPC wSEB'!H468</f>
        <v>184293</v>
      </c>
      <c r="AJ273" s="163">
        <f>[5]SHLMWh!$E251</f>
        <v>2047</v>
      </c>
      <c r="AK273" s="163">
        <f>[5]SPAMWh!$L251</f>
        <v>268194</v>
      </c>
      <c r="AL273" s="67">
        <f t="shared" ref="AL273" si="69">AE273/X273*1000</f>
        <v>1315.24848566637</v>
      </c>
      <c r="AM273" s="137">
        <f t="shared" si="55"/>
        <v>1276.3180583696167</v>
      </c>
      <c r="AN273" s="15">
        <f t="shared" si="40"/>
        <v>1309.6609085092771</v>
      </c>
      <c r="AP273" s="233"/>
      <c r="AQ273" s="157"/>
      <c r="AR273" s="157"/>
      <c r="AS273" s="157"/>
      <c r="AT273" s="157"/>
      <c r="AW273" s="14">
        <f t="shared" si="30"/>
        <v>1309.6609085092771</v>
      </c>
      <c r="AX273" s="14">
        <f t="shared" ref="AX273:AX274" si="70">AJ273</f>
        <v>2047</v>
      </c>
      <c r="AY273" s="14">
        <f t="shared" si="63"/>
        <v>25002</v>
      </c>
      <c r="AZ273" s="164"/>
      <c r="BA273" s="158">
        <f t="shared" si="36"/>
        <v>0.97828565202628137</v>
      </c>
      <c r="BD273" s="14">
        <f>[1]RESID!$Z371/[1]RESID!$D371*1000</f>
        <v>1285.6659805147217</v>
      </c>
      <c r="BE273" s="25">
        <f t="shared" si="67"/>
        <v>12632.598015792164</v>
      </c>
      <c r="BM273" s="207"/>
      <c r="BN273" s="207"/>
      <c r="BO273" s="207"/>
      <c r="BQ273" s="207"/>
      <c r="BR273" s="207"/>
      <c r="BS273" s="207"/>
      <c r="BT273" s="264" t="s">
        <v>150</v>
      </c>
      <c r="BU273" s="208"/>
      <c r="BV273" s="208"/>
      <c r="BW273" s="208"/>
      <c r="BY273" s="208"/>
      <c r="BZ273" s="208"/>
      <c r="CA273" s="208"/>
    </row>
    <row r="274" spans="1:79">
      <c r="A274" s="2">
        <f t="shared" si="65"/>
        <v>2013</v>
      </c>
      <c r="B274" s="2">
        <f t="shared" si="66"/>
        <v>8</v>
      </c>
      <c r="C274" s="14">
        <f>[7]Data!$D129</f>
        <v>1348.6094861763199</v>
      </c>
      <c r="D274" s="14">
        <f>[8]Data!$D105</f>
        <v>1100126.0949830799</v>
      </c>
      <c r="E274" s="14">
        <f>[9]Err!$D117</f>
        <v>178943.32730193401</v>
      </c>
      <c r="F274" s="14">
        <f>[10]Err!$D117</f>
        <v>2063.5691787046999</v>
      </c>
      <c r="G274" s="140">
        <f>[11]Data!$D117</f>
        <v>278750.90929863701</v>
      </c>
      <c r="H274" s="25"/>
      <c r="I274" s="26"/>
      <c r="J274" s="26"/>
      <c r="K274" s="26"/>
      <c r="L274" s="26"/>
      <c r="M274" s="26"/>
      <c r="N274" s="25"/>
      <c r="O274" s="139"/>
      <c r="P274" s="20"/>
      <c r="Q274" s="14"/>
      <c r="R274" s="20"/>
      <c r="S274" s="19"/>
      <c r="U274" s="229" t="s">
        <v>170</v>
      </c>
      <c r="V274" s="126">
        <f t="shared" si="64"/>
        <v>0.23491953518685663</v>
      </c>
      <c r="W274" s="14">
        <f>[1]RESID!$I372</f>
        <v>56987</v>
      </c>
      <c r="X274" s="73">
        <f t="shared" ref="X274" si="71">Y274-W274</f>
        <v>1345784</v>
      </c>
      <c r="Y274" s="15">
        <f>'[2]FPC wSEB'!X469</f>
        <v>1402771</v>
      </c>
      <c r="Z274" s="15">
        <f>'[2]FPC wSEB'!Y469</f>
        <v>159944</v>
      </c>
      <c r="AA274" s="15">
        <f>'[2]FPC wSEB'!Z469</f>
        <v>2296</v>
      </c>
      <c r="AB274" s="42">
        <f>'[2]FPC wSEB'!AA469</f>
        <v>1559</v>
      </c>
      <c r="AC274" s="22">
        <f>'[2]FPC wSEB'!AB469</f>
        <v>23404</v>
      </c>
      <c r="AD274" s="15">
        <f>[1]RESID!$H372</f>
        <v>22448</v>
      </c>
      <c r="AE274" s="266">
        <f>ROUND([5]RMWh!$L252,0)-AD274</f>
        <v>1914084</v>
      </c>
      <c r="AF274" s="163">
        <f>[5]CMWh!$L252</f>
        <v>1112916</v>
      </c>
      <c r="AG274" s="163">
        <f>[5]IMWh!$E252</f>
        <v>279333</v>
      </c>
      <c r="AH274" s="15">
        <f>'[2]FPC wSEB'!G469</f>
        <v>92900</v>
      </c>
      <c r="AI274" s="15">
        <f>'[2]FPC wSEB'!H469</f>
        <v>186916</v>
      </c>
      <c r="AJ274" s="163">
        <f>[5]SHLMWh!$E252</f>
        <v>2037</v>
      </c>
      <c r="AK274" s="163">
        <f>[5]SPAMWh!$L252</f>
        <v>280359</v>
      </c>
      <c r="AL274" s="67">
        <f t="shared" ref="AL274" si="72">AE274/X274*1000</f>
        <v>1422.2817331756062</v>
      </c>
      <c r="AM274" s="137">
        <f t="shared" si="55"/>
        <v>1380.5047295674062</v>
      </c>
      <c r="AN274" s="15">
        <f t="shared" si="40"/>
        <v>1306.6067992302758</v>
      </c>
      <c r="AP274" s="233"/>
      <c r="AQ274" s="157"/>
      <c r="AR274" s="157"/>
      <c r="AS274" s="157"/>
      <c r="AT274" s="157"/>
      <c r="AW274" s="14">
        <f t="shared" si="30"/>
        <v>1306.6067992302758</v>
      </c>
      <c r="AX274" s="14">
        <f t="shared" si="70"/>
        <v>2037</v>
      </c>
      <c r="AY274" s="14">
        <f t="shared" si="63"/>
        <v>24965</v>
      </c>
      <c r="AZ274" s="164"/>
      <c r="BD274" s="14">
        <f>[1]RESID!$Z372/[1]RESID!$D372*1000</f>
        <v>1315.1077403225472</v>
      </c>
      <c r="BE274" s="25">
        <f t="shared" si="67"/>
        <v>12583.113518291517</v>
      </c>
      <c r="BM274" s="207"/>
      <c r="BN274" s="207"/>
      <c r="BO274" s="207"/>
      <c r="BQ274" s="207"/>
      <c r="BR274" s="207"/>
      <c r="BS274" s="207"/>
      <c r="BT274" s="264" t="s">
        <v>150</v>
      </c>
      <c r="BU274" s="208"/>
      <c r="BV274" s="208"/>
      <c r="BW274" s="208"/>
      <c r="BY274" s="208"/>
      <c r="BZ274" s="208"/>
      <c r="CA274" s="208"/>
    </row>
    <row r="275" spans="1:79" ht="24" customHeight="1">
      <c r="A275" s="260">
        <f t="shared" si="65"/>
        <v>2013</v>
      </c>
      <c r="B275" s="260">
        <f t="shared" si="66"/>
        <v>9</v>
      </c>
      <c r="C275" s="7">
        <f>[12]Err!$D130</f>
        <v>1366.0732937268001</v>
      </c>
      <c r="D275" s="7">
        <f>ROUND([13]Err!$D118,0)</f>
        <v>1112666</v>
      </c>
      <c r="E275" s="7">
        <f>[9]Err!$D118</f>
        <v>184006.99825534201</v>
      </c>
      <c r="F275" s="7">
        <f>[10]Err!$D118</f>
        <v>2033.0136231491499</v>
      </c>
      <c r="G275" s="13">
        <f>[14]Err!$D118</f>
        <v>300216.816592057</v>
      </c>
      <c r="H275" s="25"/>
      <c r="I275" s="26">
        <f t="shared" ref="I275:I338" si="73">C275+O275</f>
        <v>1306.0732937268001</v>
      </c>
      <c r="J275" s="26">
        <f t="shared" ref="J275:J302" si="74">D275+P275</f>
        <v>1092666</v>
      </c>
      <c r="K275" s="26">
        <f t="shared" ref="K275:K337" si="75">E275+Q275</f>
        <v>180766.99825534201</v>
      </c>
      <c r="L275" s="26">
        <f t="shared" ref="L275:L337" si="76">F275</f>
        <v>2033.0136231491499</v>
      </c>
      <c r="M275" s="26">
        <f t="shared" ref="M275:M338" si="77">G275+S275</f>
        <v>296256.816592057</v>
      </c>
      <c r="N275" s="139"/>
      <c r="O275" s="14">
        <f>-60</f>
        <v>-60</v>
      </c>
      <c r="P275" s="14">
        <v>-20000</v>
      </c>
      <c r="Q275" s="297">
        <f>(5*24*30*0.9)*-1</f>
        <v>-3240</v>
      </c>
      <c r="R275" s="14"/>
      <c r="S275" s="14">
        <f>-5.5*24*30</f>
        <v>-3960</v>
      </c>
      <c r="U275" s="7">
        <f>SUM(AD275:AG275,AJ275,AK275)</f>
        <v>3531871.8302152064</v>
      </c>
      <c r="V275" s="126">
        <f t="shared" si="64"/>
        <v>0.23675824630596484</v>
      </c>
      <c r="W275" s="7">
        <f>[4]FCST!$I215</f>
        <v>62255.49914844372</v>
      </c>
      <c r="X275" s="7">
        <f>Y275-W275</f>
        <v>1420018.2901002162</v>
      </c>
      <c r="Y275" s="7">
        <f>[4]FCST!D215</f>
        <v>1482273.78924866</v>
      </c>
      <c r="Z275" s="7">
        <f>[4]FCST!E215</f>
        <v>165567</v>
      </c>
      <c r="AA275" s="7">
        <f>[4]FCST!F215</f>
        <v>2341</v>
      </c>
      <c r="AB275" s="7">
        <f>[4]FCST!G215</f>
        <v>1560</v>
      </c>
      <c r="AC275" s="13">
        <f>[4]FCST!H215</f>
        <v>24167</v>
      </c>
      <c r="AD275" s="28">
        <f>ROUND(V275*AL275*W275/1000,0)</f>
        <v>19251</v>
      </c>
      <c r="AE275" s="30">
        <f>ROUND(I275*X275/1000-(AP275*0),0)</f>
        <v>1854648</v>
      </c>
      <c r="AF275" s="30">
        <f>ROUND(J275-(AQ275*0),0)</f>
        <v>1092666</v>
      </c>
      <c r="AG275" s="31">
        <f t="shared" ref="AG275:AG330" si="78">SUM(AH275:AI275)</f>
        <v>267017</v>
      </c>
      <c r="AH275" s="163">
        <f>[15]Sheet1!$C172</f>
        <v>86250</v>
      </c>
      <c r="AI275" s="28">
        <f>ROUND(K275-(AR275*0),0)</f>
        <v>180767</v>
      </c>
      <c r="AJ275" s="28">
        <f t="shared" ref="AJ275:AJ338" si="79">L275</f>
        <v>2033.0136231491499</v>
      </c>
      <c r="AK275" s="28">
        <f t="shared" ref="AK275:AK338" si="80">M275</f>
        <v>296256.816592057</v>
      </c>
      <c r="AL275" s="110">
        <f t="shared" ref="AL275:AL315" si="81">AE275/X275*1000</f>
        <v>1306.0733181606488</v>
      </c>
      <c r="AM275" s="137">
        <f t="shared" si="55"/>
        <v>1264.2057179934675</v>
      </c>
      <c r="AN275" s="15">
        <f t="shared" si="40"/>
        <v>1303.2138609930448</v>
      </c>
      <c r="AO275" s="137"/>
      <c r="AP275" s="233">
        <f>[16]Rounded!Z276</f>
        <v>0</v>
      </c>
      <c r="AQ275" s="157">
        <f>[16]Rounded!AA276</f>
        <v>0</v>
      </c>
      <c r="AR275" s="157">
        <f>[16]Rounded!AB276</f>
        <v>0</v>
      </c>
      <c r="AS275" s="157">
        <f>[16]Rounded!AC276</f>
        <v>0</v>
      </c>
      <c r="AT275" s="157">
        <f>[16]Rounded!AD276</f>
        <v>0</v>
      </c>
      <c r="AW275" s="14">
        <f t="shared" ref="AW275:AW338" si="82">AJ275/AB275*1000</f>
        <v>1303.2138609930448</v>
      </c>
      <c r="AX275" s="145">
        <f t="shared" ref="AX275:AX338" si="83">AJ275</f>
        <v>2033.0136231491499</v>
      </c>
      <c r="AY275" s="20"/>
      <c r="AZ275" s="164">
        <f t="shared" ref="AZ275:AZ292" si="84">SUM(AX264:AX275)</f>
        <v>24915.013623149149</v>
      </c>
      <c r="BD275" s="14">
        <f t="shared" ref="BD275:BD304" si="85">((C275*X275/1000+AD275)-AP275)/Y275*1000</f>
        <v>1321.6856945858406</v>
      </c>
      <c r="BE275" s="25">
        <f t="shared" si="67"/>
        <v>12574.187174370431</v>
      </c>
      <c r="BM275" s="14">
        <f>[17]Base!$J57</f>
        <v>373.61949102806528</v>
      </c>
      <c r="BN275" s="14">
        <f>[17]High!$J57</f>
        <v>433.83734422304235</v>
      </c>
      <c r="BO275" s="14">
        <f>[17]Low!$J57</f>
        <v>313.40163783308839</v>
      </c>
      <c r="BP275" s="14"/>
      <c r="BQ275" s="14">
        <f>[17]Base!$Q57</f>
        <v>373.61949102806528</v>
      </c>
      <c r="BR275" s="14">
        <f>[17]High!$Q57</f>
        <v>433.83734422304235</v>
      </c>
      <c r="BS275" s="14">
        <f>[17]Low!$Q57</f>
        <v>313.40163783308839</v>
      </c>
      <c r="BT275" s="201" t="s">
        <v>150</v>
      </c>
      <c r="BU275" s="14">
        <f>'[18]Energy Summary'!$C56/1000</f>
        <v>1045.4142577486903</v>
      </c>
      <c r="BV275" s="14"/>
      <c r="BW275" s="14"/>
      <c r="BX275" s="14"/>
      <c r="BY275" s="14">
        <f>'[18]Energy Summary'!$D56/1000</f>
        <v>1253.9613449322799</v>
      </c>
      <c r="BZ275" s="14"/>
      <c r="CA275" s="14"/>
    </row>
    <row r="276" spans="1:79">
      <c r="A276" s="2">
        <f t="shared" si="65"/>
        <v>2013</v>
      </c>
      <c r="B276" s="2">
        <f t="shared" si="66"/>
        <v>10</v>
      </c>
      <c r="C276" s="7">
        <f>[12]Err!$D131</f>
        <v>1229.9565999788199</v>
      </c>
      <c r="D276" s="7">
        <f>ROUND([13]Err!$D119,0)</f>
        <v>1046582</v>
      </c>
      <c r="E276" s="7">
        <f>[9]Err!$D119</f>
        <v>177295.61287320501</v>
      </c>
      <c r="F276" s="7">
        <f>[10]Err!$D119</f>
        <v>2060.6802898158198</v>
      </c>
      <c r="G276" s="13">
        <f>[14]Err!$D119</f>
        <v>286132.19759986899</v>
      </c>
      <c r="H276" s="25"/>
      <c r="I276" s="26">
        <f t="shared" si="73"/>
        <v>1169.9565999788199</v>
      </c>
      <c r="J276" s="26">
        <f t="shared" si="74"/>
        <v>1026582</v>
      </c>
      <c r="K276" s="26">
        <f t="shared" si="75"/>
        <v>173947.61287320501</v>
      </c>
      <c r="L276" s="26">
        <f t="shared" si="76"/>
        <v>2060.6802898158198</v>
      </c>
      <c r="M276" s="26">
        <f t="shared" si="77"/>
        <v>282040.19759986899</v>
      </c>
      <c r="N276" s="139"/>
      <c r="O276" s="14">
        <f t="shared" ref="O276:O278" si="86">-60</f>
        <v>-60</v>
      </c>
      <c r="P276" s="14">
        <v>-20000</v>
      </c>
      <c r="Q276" s="297">
        <f>(5*24*31*0.9)*-1</f>
        <v>-3348</v>
      </c>
      <c r="R276" s="14"/>
      <c r="S276" s="14">
        <f t="shared" ref="S276:S278" si="87">-5.5*24*31</f>
        <v>-4092</v>
      </c>
      <c r="U276" s="7">
        <f t="shared" ref="U276:U339" si="88">SUM(AD276:AG276,AJ276,AK276)</f>
        <v>3252368.8778896844</v>
      </c>
      <c r="V276" s="126">
        <f t="shared" si="64"/>
        <v>0.25544453159122188</v>
      </c>
      <c r="W276" s="7">
        <f>[4]FCST!$I216</f>
        <v>62311.958008417743</v>
      </c>
      <c r="X276" s="7">
        <f t="shared" ref="X276:X339" si="89">Y276-W276</f>
        <v>1421306.0898110522</v>
      </c>
      <c r="Y276" s="7">
        <f>[4]FCST!D216</f>
        <v>1483618.0478194701</v>
      </c>
      <c r="Z276" s="7">
        <f>[4]FCST!$E216</f>
        <v>165701</v>
      </c>
      <c r="AA276" s="7">
        <f>[4]FCST!F216</f>
        <v>2339</v>
      </c>
      <c r="AB276" s="7">
        <f>[4]FCST!G216</f>
        <v>1559</v>
      </c>
      <c r="AC276" s="13">
        <f>[4]FCST!H216</f>
        <v>24207</v>
      </c>
      <c r="AD276" s="28">
        <f t="shared" ref="AD276:AD339" si="90">ROUND(V276*AL276*W276/1000,0)</f>
        <v>18622</v>
      </c>
      <c r="AE276" s="30">
        <f t="shared" ref="AE276:AE315" si="91">ROUND(I276*X276/1000-(AP276*0),0)</f>
        <v>1662866</v>
      </c>
      <c r="AF276" s="30">
        <f t="shared" ref="AF276:AF339" si="92">ROUND(J276-(AQ276*0),0)</f>
        <v>1026582</v>
      </c>
      <c r="AG276" s="31">
        <f t="shared" si="78"/>
        <v>260198</v>
      </c>
      <c r="AH276" s="163">
        <f>[15]Sheet1!$C173</f>
        <v>86250</v>
      </c>
      <c r="AI276" s="28">
        <f t="shared" ref="AI276:AI339" si="93">ROUND(K276-(AR276*0),0)</f>
        <v>173948</v>
      </c>
      <c r="AJ276" s="28">
        <f t="shared" si="79"/>
        <v>2060.6802898158198</v>
      </c>
      <c r="AK276" s="28">
        <f t="shared" si="80"/>
        <v>282040.19759986899</v>
      </c>
      <c r="AL276" s="110">
        <f t="shared" si="81"/>
        <v>1169.9562901479305</v>
      </c>
      <c r="AM276" s="137">
        <f t="shared" si="55"/>
        <v>1133.3698740530601</v>
      </c>
      <c r="AN276" s="15">
        <f t="shared" si="40"/>
        <v>1321.7962089902628</v>
      </c>
      <c r="AP276" s="233">
        <f>[16]Rounded!Z277</f>
        <v>0</v>
      </c>
      <c r="AQ276" s="157">
        <f>[16]Rounded!AA277</f>
        <v>0</v>
      </c>
      <c r="AR276" s="157">
        <f>[16]Rounded!AB277</f>
        <v>0</v>
      </c>
      <c r="AS276" s="157">
        <f>[16]Rounded!AC277</f>
        <v>0</v>
      </c>
      <c r="AT276" s="157">
        <f>[16]Rounded!AD277</f>
        <v>0</v>
      </c>
      <c r="AW276" s="14">
        <f t="shared" si="82"/>
        <v>1321.7962089902628</v>
      </c>
      <c r="AX276" s="145">
        <f t="shared" si="83"/>
        <v>2060.6802898158198</v>
      </c>
      <c r="AY276" s="20"/>
      <c r="AZ276" s="164">
        <f t="shared" si="84"/>
        <v>24885.693912964969</v>
      </c>
      <c r="BD276" s="14">
        <f t="shared" si="85"/>
        <v>1190.8501708710521</v>
      </c>
      <c r="BE276" s="25">
        <f t="shared" si="67"/>
        <v>12621.57618815063</v>
      </c>
      <c r="BM276" s="14">
        <f>[17]Base!$J58</f>
        <v>373.75751848626811</v>
      </c>
      <c r="BN276" s="14">
        <f>[17]High!$J58</f>
        <v>433.99761815771262</v>
      </c>
      <c r="BO276" s="14">
        <f>[17]Low!$J58</f>
        <v>313.51741881482377</v>
      </c>
      <c r="BP276" s="14"/>
      <c r="BQ276" s="14">
        <f>[17]Base!$Q58</f>
        <v>373.75751848626811</v>
      </c>
      <c r="BR276" s="14">
        <f>[17]High!$Q58</f>
        <v>433.99761815771262</v>
      </c>
      <c r="BS276" s="14">
        <f>[17]Low!$Q58</f>
        <v>313.51741881482377</v>
      </c>
      <c r="BT276" s="201" t="s">
        <v>150</v>
      </c>
      <c r="BU276" s="14">
        <f>'[18]Energy Summary'!$C57/1000</f>
        <v>962.24327566721456</v>
      </c>
      <c r="BV276" s="14"/>
      <c r="BW276" s="14"/>
      <c r="BX276" s="14"/>
      <c r="BY276" s="14">
        <f>'[18]Energy Summary'!$D57/1000</f>
        <v>1136.6059816535769</v>
      </c>
      <c r="BZ276" s="14"/>
      <c r="CA276" s="14"/>
    </row>
    <row r="277" spans="1:79">
      <c r="A277" s="2">
        <f t="shared" si="65"/>
        <v>2013</v>
      </c>
      <c r="B277" s="2">
        <f t="shared" si="66"/>
        <v>11</v>
      </c>
      <c r="C277" s="7">
        <f>[12]Err!$D132</f>
        <v>983.502276573161</v>
      </c>
      <c r="D277" s="7">
        <f>ROUND([13]Err!$D120,0)</f>
        <v>950076</v>
      </c>
      <c r="E277" s="7">
        <f>[9]Err!$D120</f>
        <v>179473.602296628</v>
      </c>
      <c r="F277" s="7">
        <f>[10]Err!$D120</f>
        <v>2028.6802898158201</v>
      </c>
      <c r="G277" s="13">
        <f>[14]Err!$D120</f>
        <v>271114.79842372501</v>
      </c>
      <c r="H277" s="25"/>
      <c r="I277" s="26">
        <f t="shared" si="73"/>
        <v>923.502276573161</v>
      </c>
      <c r="J277" s="26">
        <f t="shared" si="74"/>
        <v>930076</v>
      </c>
      <c r="K277" s="26">
        <f t="shared" si="75"/>
        <v>176233.602296628</v>
      </c>
      <c r="L277" s="26">
        <f t="shared" si="76"/>
        <v>2028.6802898158201</v>
      </c>
      <c r="M277" s="26">
        <f t="shared" si="77"/>
        <v>267154.79842372501</v>
      </c>
      <c r="N277" s="139"/>
      <c r="O277" s="14">
        <f t="shared" si="86"/>
        <v>-60</v>
      </c>
      <c r="P277" s="14">
        <v>-20000</v>
      </c>
      <c r="Q277" s="297">
        <f>(5*24*30*0.9)*-1</f>
        <v>-3240</v>
      </c>
      <c r="R277" s="14"/>
      <c r="S277" s="14">
        <f>-5.5*24*30</f>
        <v>-3960</v>
      </c>
      <c r="U277" s="7">
        <f t="shared" si="88"/>
        <v>2795371.4787135408</v>
      </c>
      <c r="V277" s="126">
        <f t="shared" si="64"/>
        <v>0.34388341163246744</v>
      </c>
      <c r="W277" s="7">
        <f>[4]FCST!$I217</f>
        <v>62370.869399429648</v>
      </c>
      <c r="X277" s="7">
        <f t="shared" si="89"/>
        <v>1422649.8305869903</v>
      </c>
      <c r="Y277" s="7">
        <f>[4]FCST!D217</f>
        <v>1485020.6999864201</v>
      </c>
      <c r="Z277" s="7">
        <f>[4]FCST!$E217</f>
        <v>165842</v>
      </c>
      <c r="AA277" s="7">
        <f>[4]FCST!F217</f>
        <v>2337</v>
      </c>
      <c r="AB277" s="7">
        <f>[4]FCST!G217</f>
        <v>1558</v>
      </c>
      <c r="AC277" s="13">
        <f>[4]FCST!H217</f>
        <v>24259</v>
      </c>
      <c r="AD277" s="28">
        <f t="shared" si="90"/>
        <v>19808</v>
      </c>
      <c r="AE277" s="30">
        <f t="shared" si="91"/>
        <v>1313820</v>
      </c>
      <c r="AF277" s="30">
        <f t="shared" si="92"/>
        <v>930076</v>
      </c>
      <c r="AG277" s="31">
        <f t="shared" si="78"/>
        <v>262484</v>
      </c>
      <c r="AH277" s="163">
        <f>[15]Sheet1!$C174</f>
        <v>86250</v>
      </c>
      <c r="AI277" s="28">
        <f t="shared" si="93"/>
        <v>176234</v>
      </c>
      <c r="AJ277" s="28">
        <f t="shared" si="79"/>
        <v>2028.6802898158201</v>
      </c>
      <c r="AK277" s="28">
        <f t="shared" si="80"/>
        <v>267154.79842372501</v>
      </c>
      <c r="AL277" s="110">
        <f t="shared" si="81"/>
        <v>923.50202541261558</v>
      </c>
      <c r="AM277" s="137">
        <f t="shared" si="55"/>
        <v>898.05347495303965</v>
      </c>
      <c r="AN277" s="15">
        <f t="shared" si="40"/>
        <v>1302.1054491757511</v>
      </c>
      <c r="AP277" s="233">
        <f>[16]Rounded!Z278</f>
        <v>0</v>
      </c>
      <c r="AQ277" s="157">
        <f>[16]Rounded!AA278</f>
        <v>0</v>
      </c>
      <c r="AR277" s="157">
        <f>[16]Rounded!AB278</f>
        <v>0</v>
      </c>
      <c r="AS277" s="157">
        <f>[16]Rounded!AC278</f>
        <v>0</v>
      </c>
      <c r="AT277" s="157">
        <f>[16]Rounded!AD278</f>
        <v>0</v>
      </c>
      <c r="AW277" s="14">
        <f t="shared" si="82"/>
        <v>1302.1054491757511</v>
      </c>
      <c r="AX277" s="145">
        <f t="shared" si="83"/>
        <v>2028.6802898158201</v>
      </c>
      <c r="AY277" s="20"/>
      <c r="AZ277" s="164">
        <f t="shared" si="84"/>
        <v>24810.374202780789</v>
      </c>
      <c r="BD277" s="14">
        <f t="shared" si="85"/>
        <v>955.53371556484217</v>
      </c>
      <c r="BE277" s="25">
        <f t="shared" si="67"/>
        <v>12702.46546433062</v>
      </c>
      <c r="BM277" s="14">
        <f>[17]Base!$J59</f>
        <v>373.07987146218852</v>
      </c>
      <c r="BN277" s="14">
        <f>[17]High!$J59</f>
        <v>433.2107518611005</v>
      </c>
      <c r="BO277" s="14">
        <f>[17]Low!$J59</f>
        <v>312.94899106327665</v>
      </c>
      <c r="BP277" s="14"/>
      <c r="BQ277" s="14">
        <f>[17]Base!$Q59</f>
        <v>373.07987146218852</v>
      </c>
      <c r="BR277" s="14">
        <f>[17]High!$Q59</f>
        <v>433.2107518611005</v>
      </c>
      <c r="BS277" s="14">
        <f>[17]Low!$Q59</f>
        <v>312.94899106327665</v>
      </c>
      <c r="BT277" s="201" t="s">
        <v>150</v>
      </c>
      <c r="BU277" s="14">
        <f>'[18]Energy Summary'!$C58/1000</f>
        <v>914.85223421857165</v>
      </c>
      <c r="BV277" s="14"/>
      <c r="BW277" s="14"/>
      <c r="BX277" s="14"/>
      <c r="BY277" s="14">
        <f>'[18]Energy Summary'!$D58/1000</f>
        <v>1064.8998253999587</v>
      </c>
      <c r="BZ277" s="14"/>
      <c r="CA277" s="14"/>
    </row>
    <row r="278" spans="1:79">
      <c r="A278" s="2">
        <f t="shared" si="65"/>
        <v>2013</v>
      </c>
      <c r="B278" s="2">
        <f t="shared" si="66"/>
        <v>12</v>
      </c>
      <c r="C278" s="7">
        <f>[12]Err!$D133</f>
        <v>899.60144268407998</v>
      </c>
      <c r="D278" s="7">
        <f>ROUND([13]Err!$D121,0)</f>
        <v>893461</v>
      </c>
      <c r="E278" s="7">
        <f>[9]Err!$D121</f>
        <v>170821.457271052</v>
      </c>
      <c r="F278" s="7">
        <f>[10]Err!$D121</f>
        <v>2054.0122608342299</v>
      </c>
      <c r="G278" s="13">
        <f>[14]Err!$D121</f>
        <v>250347.115784497</v>
      </c>
      <c r="H278" s="25"/>
      <c r="I278" s="26">
        <f t="shared" si="73"/>
        <v>839.60144268407998</v>
      </c>
      <c r="J278" s="26">
        <f t="shared" si="74"/>
        <v>873461</v>
      </c>
      <c r="K278" s="26">
        <f t="shared" si="75"/>
        <v>167473.457271052</v>
      </c>
      <c r="L278" s="26">
        <f t="shared" si="76"/>
        <v>2054.0122608342299</v>
      </c>
      <c r="M278" s="26">
        <f t="shared" si="77"/>
        <v>246255.115784497</v>
      </c>
      <c r="N278" s="139"/>
      <c r="O278" s="14">
        <f t="shared" si="86"/>
        <v>-60</v>
      </c>
      <c r="P278" s="14">
        <v>-20000</v>
      </c>
      <c r="Q278" s="297">
        <f>(5*24*31*0.9)*-1</f>
        <v>-3348</v>
      </c>
      <c r="R278" s="14"/>
      <c r="S278" s="14">
        <f t="shared" si="87"/>
        <v>-4092</v>
      </c>
      <c r="U278" s="7">
        <f t="shared" si="88"/>
        <v>2595693.1280453312</v>
      </c>
      <c r="V278" s="126">
        <f t="shared" si="64"/>
        <v>0.46872621458853259</v>
      </c>
      <c r="W278" s="7">
        <f>[4]FCST!$I218</f>
        <v>62432.029491605761</v>
      </c>
      <c r="X278" s="7">
        <f t="shared" si="89"/>
        <v>1424044.8631656743</v>
      </c>
      <c r="Y278" s="7">
        <f>[4]FCST!D218</f>
        <v>1486476.89265728</v>
      </c>
      <c r="Z278" s="7">
        <f>[4]FCST!$E218</f>
        <v>165990</v>
      </c>
      <c r="AA278" s="7">
        <f>[4]FCST!F218</f>
        <v>2335</v>
      </c>
      <c r="AB278" s="7">
        <f>[4]FCST!G218</f>
        <v>1558</v>
      </c>
      <c r="AC278" s="13">
        <f>[4]FCST!H218</f>
        <v>24224</v>
      </c>
      <c r="AD278" s="28">
        <f t="shared" si="90"/>
        <v>24570</v>
      </c>
      <c r="AE278" s="30">
        <f t="shared" si="91"/>
        <v>1195630</v>
      </c>
      <c r="AF278" s="30">
        <f t="shared" si="92"/>
        <v>873461</v>
      </c>
      <c r="AG278" s="31">
        <f t="shared" si="78"/>
        <v>253723</v>
      </c>
      <c r="AH278" s="163">
        <f>[15]Sheet1!$C175</f>
        <v>86250</v>
      </c>
      <c r="AI278" s="28">
        <f t="shared" si="93"/>
        <v>167473</v>
      </c>
      <c r="AJ278" s="28">
        <f t="shared" si="79"/>
        <v>2054.0122608342299</v>
      </c>
      <c r="AK278" s="28">
        <f t="shared" si="80"/>
        <v>246255.115784497</v>
      </c>
      <c r="AL278" s="110">
        <f t="shared" si="81"/>
        <v>839.60135732107176</v>
      </c>
      <c r="AM278" s="137">
        <f t="shared" si="55"/>
        <v>820.86711608326868</v>
      </c>
      <c r="AN278" s="15">
        <f t="shared" si="40"/>
        <v>1318.3647373775545</v>
      </c>
      <c r="AP278" s="233">
        <f>[16]Rounded!Z279</f>
        <v>0</v>
      </c>
      <c r="AQ278" s="157">
        <f>[16]Rounded!AA279</f>
        <v>0</v>
      </c>
      <c r="AR278" s="157">
        <f>[16]Rounded!AB279</f>
        <v>0</v>
      </c>
      <c r="AS278" s="157">
        <f>[16]Rounded!AC279</f>
        <v>0</v>
      </c>
      <c r="AT278" s="157">
        <f>[16]Rounded!AD279</f>
        <v>0</v>
      </c>
      <c r="AW278" s="14">
        <f t="shared" si="82"/>
        <v>1318.3647373775545</v>
      </c>
      <c r="AX278" s="145">
        <f t="shared" si="83"/>
        <v>2054.0122608342299</v>
      </c>
      <c r="AY278" s="20"/>
      <c r="AZ278" s="164">
        <f t="shared" si="84"/>
        <v>24750.386463615017</v>
      </c>
      <c r="BD278" s="14">
        <f t="shared" si="85"/>
        <v>878.34719786103074</v>
      </c>
      <c r="BE278" s="25">
        <f t="shared" si="67"/>
        <v>12686.230475825718</v>
      </c>
      <c r="BM278" s="14">
        <f>[17]Base!$J60</f>
        <v>374.44041910277201</v>
      </c>
      <c r="BN278" s="14">
        <f>[17]High!$J60</f>
        <v>434.79058479073575</v>
      </c>
      <c r="BO278" s="14">
        <f>[17]Low!$J60</f>
        <v>314.0902534148085</v>
      </c>
      <c r="BP278" s="14"/>
      <c r="BQ278" s="14">
        <f>[17]Base!$Q60</f>
        <v>374.44041910277201</v>
      </c>
      <c r="BR278" s="14">
        <f>[17]High!$Q60</f>
        <v>434.79058479073575</v>
      </c>
      <c r="BS278" s="14">
        <f>[17]Low!$Q60</f>
        <v>314.0902534148085</v>
      </c>
      <c r="BT278" s="201" t="s">
        <v>150</v>
      </c>
      <c r="BU278" s="14">
        <f>'[18]Energy Summary'!$C59/1000</f>
        <v>884.60746041986226</v>
      </c>
      <c r="BV278" s="14"/>
      <c r="BW278" s="14"/>
      <c r="BX278" s="14"/>
      <c r="BY278" s="14">
        <f>'[18]Energy Summary'!$D59/1000</f>
        <v>1015.3685237268339</v>
      </c>
      <c r="BZ278" s="14"/>
      <c r="CA278" s="14"/>
    </row>
    <row r="279" spans="1:79">
      <c r="A279" s="2">
        <f t="shared" si="65"/>
        <v>2014</v>
      </c>
      <c r="B279" s="2">
        <f t="shared" si="66"/>
        <v>1</v>
      </c>
      <c r="C279" s="7">
        <f>[12]Err!$D134</f>
        <v>1067.7345949363901</v>
      </c>
      <c r="D279" s="7">
        <f>ROUND([13]Err!$D122,0)</f>
        <v>911335</v>
      </c>
      <c r="E279" s="7">
        <f>[9]Err!$D122</f>
        <v>176739.889486075</v>
      </c>
      <c r="F279" s="7">
        <f>[10]Err!$D122</f>
        <v>2052.0015802067801</v>
      </c>
      <c r="G279" s="13">
        <f>[14]Err!$D122</f>
        <v>239245.66185648201</v>
      </c>
      <c r="H279" s="25"/>
      <c r="I279" s="26">
        <f t="shared" si="73"/>
        <v>1037.7345949363901</v>
      </c>
      <c r="J279" s="26">
        <f t="shared" si="74"/>
        <v>903835</v>
      </c>
      <c r="K279" s="26">
        <f t="shared" si="75"/>
        <v>173391.889486075</v>
      </c>
      <c r="L279" s="26">
        <f t="shared" si="76"/>
        <v>2052.0015802067801</v>
      </c>
      <c r="M279" s="26">
        <f t="shared" si="77"/>
        <v>235153.66185648201</v>
      </c>
      <c r="N279" s="139"/>
      <c r="O279" s="14">
        <v>-30</v>
      </c>
      <c r="P279" s="14">
        <v>-7500</v>
      </c>
      <c r="Q279" s="297">
        <f>(5*24*31*0.9)*-1</f>
        <v>-3348</v>
      </c>
      <c r="R279" s="14"/>
      <c r="S279" s="14">
        <f>-5.5*24*31</f>
        <v>-4092</v>
      </c>
      <c r="U279" s="7">
        <f t="shared" si="88"/>
        <v>2917113.6634366885</v>
      </c>
      <c r="V279" s="126">
        <f t="shared" si="64"/>
        <v>0.55751998808037817</v>
      </c>
      <c r="W279" s="7">
        <f>[4]FCST!$I219</f>
        <v>62495.129636033642</v>
      </c>
      <c r="X279" s="7">
        <f t="shared" si="89"/>
        <v>1425484.1474123863</v>
      </c>
      <c r="Y279" s="7">
        <f>[4]FCST!D219</f>
        <v>1487979.2770484199</v>
      </c>
      <c r="Z279" s="7">
        <f>[4]FCST!$E219</f>
        <v>166143</v>
      </c>
      <c r="AA279" s="7">
        <f>[4]FCST!F219</f>
        <v>2333</v>
      </c>
      <c r="AB279" s="7">
        <f>[4]FCST!G219</f>
        <v>1557</v>
      </c>
      <c r="AC279" s="13">
        <f>[4]FCST!H219</f>
        <v>24280</v>
      </c>
      <c r="AD279" s="28">
        <f t="shared" si="90"/>
        <v>36157</v>
      </c>
      <c r="AE279" s="30">
        <f t="shared" si="91"/>
        <v>1479274</v>
      </c>
      <c r="AF279" s="30">
        <f t="shared" si="92"/>
        <v>903835</v>
      </c>
      <c r="AG279" s="31">
        <f t="shared" si="78"/>
        <v>260642</v>
      </c>
      <c r="AH279" s="163">
        <f>[15]Sheet1!$C177</f>
        <v>87250</v>
      </c>
      <c r="AI279" s="28">
        <f t="shared" si="93"/>
        <v>173392</v>
      </c>
      <c r="AJ279" s="28">
        <f t="shared" si="79"/>
        <v>2052.0015802067801</v>
      </c>
      <c r="AK279" s="28">
        <f t="shared" si="80"/>
        <v>235153.66185648201</v>
      </c>
      <c r="AL279" s="110">
        <f t="shared" si="81"/>
        <v>1037.7344445992303</v>
      </c>
      <c r="AM279" s="137">
        <f t="shared" si="55"/>
        <v>1018.4489954766262</v>
      </c>
      <c r="AN279" s="15">
        <f t="shared" si="40"/>
        <v>1317.9200900493129</v>
      </c>
      <c r="AP279" s="233">
        <f>[16]Rounded!Z280</f>
        <v>5723</v>
      </c>
      <c r="AQ279" s="157">
        <f>[16]Rounded!AA280</f>
        <v>2389</v>
      </c>
      <c r="AR279" s="157">
        <f>[16]Rounded!AB280</f>
        <v>268</v>
      </c>
      <c r="AS279" s="157">
        <f>[16]Rounded!AC280</f>
        <v>0</v>
      </c>
      <c r="AT279" s="157">
        <f>[16]Rounded!AD280</f>
        <v>0</v>
      </c>
      <c r="AW279" s="14">
        <f t="shared" si="82"/>
        <v>1317.9200900493129</v>
      </c>
      <c r="AX279" s="145">
        <f t="shared" si="83"/>
        <v>2052.0015802067801</v>
      </c>
      <c r="AY279" s="20"/>
      <c r="AZ279" s="164">
        <f t="shared" si="84"/>
        <v>24688.388043821797</v>
      </c>
      <c r="BD279" s="14">
        <f t="shared" si="85"/>
        <v>1043.3429837847741</v>
      </c>
      <c r="BE279" s="25">
        <f t="shared" si="67"/>
        <v>12754.760976304711</v>
      </c>
      <c r="BM279" s="14">
        <f>[17]Base!$J61</f>
        <v>836.31844212982207</v>
      </c>
      <c r="BN279" s="14">
        <f>[17]High!$J61</f>
        <v>1185.3583831265425</v>
      </c>
      <c r="BO279" s="14">
        <f>[17]Low!$J61</f>
        <v>487.27850113310154</v>
      </c>
      <c r="BP279" s="14"/>
      <c r="BQ279" s="14">
        <f>[17]Base!$Q61</f>
        <v>836.31844212982207</v>
      </c>
      <c r="BR279" s="14">
        <f>[17]High!$Q61</f>
        <v>1185.3583831265425</v>
      </c>
      <c r="BS279" s="14">
        <f>[17]Low!$Q61</f>
        <v>487.27850113310154</v>
      </c>
      <c r="BT279" s="201" t="s">
        <v>150</v>
      </c>
      <c r="BU279" s="14">
        <f>'[18]Energy Summary'!$C60/1000</f>
        <v>822.16982527904861</v>
      </c>
      <c r="BV279" s="14"/>
      <c r="BW279" s="14"/>
      <c r="BX279" s="14"/>
      <c r="BY279" s="14">
        <f>'[18]Energy Summary'!$D60/1000</f>
        <v>1000.4103294819016</v>
      </c>
      <c r="BZ279" s="14"/>
      <c r="CA279" s="14"/>
    </row>
    <row r="280" spans="1:79">
      <c r="A280" s="2">
        <f t="shared" si="65"/>
        <v>2014</v>
      </c>
      <c r="B280" s="2">
        <f t="shared" si="66"/>
        <v>2</v>
      </c>
      <c r="C280" s="7">
        <f>[12]Err!$D135</f>
        <v>986.87433962929799</v>
      </c>
      <c r="D280" s="7">
        <f>ROUND([13]Err!$D123,0)</f>
        <v>828644</v>
      </c>
      <c r="E280" s="7">
        <f>[9]Err!$D123</f>
        <v>175391.02933895201</v>
      </c>
      <c r="F280" s="7">
        <f>[10]Err!$D123</f>
        <v>2008.5571357623401</v>
      </c>
      <c r="G280" s="13">
        <f>[14]Err!$D123</f>
        <v>238442.728864946</v>
      </c>
      <c r="H280" s="25"/>
      <c r="I280" s="26">
        <f t="shared" si="73"/>
        <v>956.87433962929799</v>
      </c>
      <c r="J280" s="26">
        <f t="shared" si="74"/>
        <v>821144</v>
      </c>
      <c r="K280" s="26">
        <f t="shared" si="75"/>
        <v>172367.02933895201</v>
      </c>
      <c r="L280" s="26">
        <f t="shared" si="76"/>
        <v>2008.5571357623401</v>
      </c>
      <c r="M280" s="26">
        <f t="shared" si="77"/>
        <v>234746.728864946</v>
      </c>
      <c r="N280" s="139"/>
      <c r="O280" s="14">
        <v>-30</v>
      </c>
      <c r="P280" s="14">
        <v>-7500</v>
      </c>
      <c r="Q280" s="297">
        <f>(5*24*28*0.9)*-1</f>
        <v>-3024</v>
      </c>
      <c r="R280" s="14"/>
      <c r="S280" s="14">
        <f>-5.5*24*28</f>
        <v>-3696</v>
      </c>
      <c r="U280" s="7">
        <f t="shared" si="88"/>
        <v>2721150.2860007081</v>
      </c>
      <c r="V280" s="126">
        <f t="shared" si="64"/>
        <v>0.63835327793467445</v>
      </c>
      <c r="W280" s="7">
        <f>[4]FCST!$I220</f>
        <v>62559.822994186557</v>
      </c>
      <c r="X280" s="7">
        <f t="shared" si="89"/>
        <v>1426959.7721054933</v>
      </c>
      <c r="Y280" s="7">
        <f>[4]FCST!D220</f>
        <v>1489519.5950996799</v>
      </c>
      <c r="Z280" s="7">
        <f>[4]FCST!$E220</f>
        <v>166302</v>
      </c>
      <c r="AA280" s="7">
        <f>[4]FCST!F220</f>
        <v>2331</v>
      </c>
      <c r="AB280" s="7">
        <f>[4]FCST!G220</f>
        <v>1556</v>
      </c>
      <c r="AC280" s="13">
        <f>[4]FCST!H220</f>
        <v>24299</v>
      </c>
      <c r="AD280" s="28">
        <f t="shared" si="90"/>
        <v>38213</v>
      </c>
      <c r="AE280" s="30">
        <f t="shared" si="91"/>
        <v>1365421</v>
      </c>
      <c r="AF280" s="30">
        <f t="shared" si="92"/>
        <v>821144</v>
      </c>
      <c r="AG280" s="31">
        <f t="shared" si="78"/>
        <v>259617</v>
      </c>
      <c r="AH280" s="163">
        <f>[15]Sheet1!$C178</f>
        <v>87250</v>
      </c>
      <c r="AI280" s="28">
        <f t="shared" si="93"/>
        <v>172367</v>
      </c>
      <c r="AJ280" s="28">
        <f t="shared" si="79"/>
        <v>2008.5571357623401</v>
      </c>
      <c r="AK280" s="28">
        <f t="shared" si="80"/>
        <v>234746.728864946</v>
      </c>
      <c r="AL280" s="110">
        <f t="shared" si="81"/>
        <v>956.87420675167857</v>
      </c>
      <c r="AM280" s="137">
        <f t="shared" si="55"/>
        <v>942.34007032721695</v>
      </c>
      <c r="AN280" s="15">
        <f t="shared" si="40"/>
        <v>1290.8464882791388</v>
      </c>
      <c r="AP280" s="233">
        <f>[16]Rounded!Z281</f>
        <v>4487</v>
      </c>
      <c r="AQ280" s="157">
        <f>[16]Rounded!AA281</f>
        <v>2036</v>
      </c>
      <c r="AR280" s="157">
        <f>[16]Rounded!AB281</f>
        <v>250</v>
      </c>
      <c r="AS280" s="157">
        <f>[16]Rounded!AC281</f>
        <v>0</v>
      </c>
      <c r="AT280" s="157">
        <f>[16]Rounded!AD281</f>
        <v>0</v>
      </c>
      <c r="AW280" s="14">
        <f t="shared" si="82"/>
        <v>1290.8464882791388</v>
      </c>
      <c r="AX280" s="145">
        <f t="shared" si="83"/>
        <v>2008.5571357623401</v>
      </c>
      <c r="AY280" s="20"/>
      <c r="AZ280" s="164">
        <f t="shared" si="84"/>
        <v>24596.945179584138</v>
      </c>
      <c r="BD280" s="14">
        <f t="shared" si="85"/>
        <v>968.06781697805411</v>
      </c>
      <c r="BE280" s="25">
        <f t="shared" si="67"/>
        <v>12770.601668566916</v>
      </c>
      <c r="BM280" s="14">
        <f>[17]Base!$J62</f>
        <v>839.51429969336516</v>
      </c>
      <c r="BN280" s="14">
        <f>[17]High!$J62</f>
        <v>1189.8880411651442</v>
      </c>
      <c r="BO280" s="14">
        <f>[17]Low!$J62</f>
        <v>489.14055822158605</v>
      </c>
      <c r="BP280" s="14"/>
      <c r="BQ280" s="14">
        <f>[17]Base!$Q62</f>
        <v>839.51429969336516</v>
      </c>
      <c r="BR280" s="14">
        <f>[17]High!$Q62</f>
        <v>1189.8880411651442</v>
      </c>
      <c r="BS280" s="14">
        <f>[17]Low!$Q62</f>
        <v>489.14055822158605</v>
      </c>
      <c r="BT280" s="201" t="s">
        <v>150</v>
      </c>
      <c r="BU280" s="14">
        <f>'[18]Energy Summary'!$C61/1000</f>
        <v>948.57725390394319</v>
      </c>
      <c r="BV280" s="14"/>
      <c r="BW280" s="14"/>
      <c r="BX280" s="14"/>
      <c r="BY280" s="14">
        <f>'[18]Energy Summary'!$D61/1000</f>
        <v>1124.2763910736501</v>
      </c>
      <c r="BZ280" s="14"/>
      <c r="CA280" s="14"/>
    </row>
    <row r="281" spans="1:79">
      <c r="A281" s="2">
        <f t="shared" si="65"/>
        <v>2014</v>
      </c>
      <c r="B281" s="2">
        <f t="shared" si="66"/>
        <v>3</v>
      </c>
      <c r="C281" s="7">
        <f>[12]Err!$D136</f>
        <v>876.93840786890905</v>
      </c>
      <c r="D281" s="7">
        <f>ROUND([13]Err!$D124,0)</f>
        <v>832905</v>
      </c>
      <c r="E281" s="7">
        <f>[9]Err!$D124</f>
        <v>172515.47431445701</v>
      </c>
      <c r="F281" s="7">
        <f>[10]Err!$D124</f>
        <v>2054.4580675935899</v>
      </c>
      <c r="G281" s="13">
        <f>[14]Err!$D124</f>
        <v>239924.23445028599</v>
      </c>
      <c r="H281" s="25"/>
      <c r="I281" s="26">
        <f t="shared" si="73"/>
        <v>846.93840786890905</v>
      </c>
      <c r="J281" s="26">
        <f t="shared" si="74"/>
        <v>825405</v>
      </c>
      <c r="K281" s="26">
        <f t="shared" si="75"/>
        <v>169167.47431445701</v>
      </c>
      <c r="L281" s="26">
        <f t="shared" si="76"/>
        <v>2054.4580675935899</v>
      </c>
      <c r="M281" s="26">
        <f t="shared" si="77"/>
        <v>235832.23445028599</v>
      </c>
      <c r="N281" s="139"/>
      <c r="O281" s="14">
        <v>-30</v>
      </c>
      <c r="P281" s="14">
        <v>-7500</v>
      </c>
      <c r="Q281" s="297">
        <f>(5*24*31*0.9)*-1</f>
        <v>-3348</v>
      </c>
      <c r="R281" s="14"/>
      <c r="S281" s="14">
        <f t="shared" ref="S281:S290" si="94">-5.5*24*31</f>
        <v>-4092</v>
      </c>
      <c r="U281" s="7">
        <f t="shared" si="88"/>
        <v>2562671.6925178794</v>
      </c>
      <c r="V281" s="126">
        <f t="shared" si="64"/>
        <v>0.62485525246600426</v>
      </c>
      <c r="W281" s="7">
        <f>[4]FCST!$I221</f>
        <v>62625.768097104243</v>
      </c>
      <c r="X281" s="7">
        <f t="shared" si="89"/>
        <v>1428463.9485006158</v>
      </c>
      <c r="Y281" s="7">
        <f>[4]FCST!D221</f>
        <v>1491089.71659772</v>
      </c>
      <c r="Z281" s="7">
        <f>[4]FCST!$E221</f>
        <v>166465</v>
      </c>
      <c r="AA281" s="7">
        <f>[4]FCST!F221</f>
        <v>2329</v>
      </c>
      <c r="AB281" s="7">
        <f>[4]FCST!G221</f>
        <v>1555</v>
      </c>
      <c r="AC281" s="13">
        <f>[4]FCST!H221</f>
        <v>24304</v>
      </c>
      <c r="AD281" s="28">
        <f t="shared" si="90"/>
        <v>33142</v>
      </c>
      <c r="AE281" s="30">
        <f t="shared" si="91"/>
        <v>1209821</v>
      </c>
      <c r="AF281" s="30">
        <f t="shared" si="92"/>
        <v>825405</v>
      </c>
      <c r="AG281" s="31">
        <f t="shared" si="78"/>
        <v>256417</v>
      </c>
      <c r="AH281" s="163">
        <f>[15]Sheet1!$C179</f>
        <v>87250</v>
      </c>
      <c r="AI281" s="28">
        <f t="shared" si="93"/>
        <v>169167</v>
      </c>
      <c r="AJ281" s="28">
        <f t="shared" si="79"/>
        <v>2054.4580675935899</v>
      </c>
      <c r="AK281" s="28">
        <f t="shared" si="80"/>
        <v>235832.23445028599</v>
      </c>
      <c r="AL281" s="110">
        <f t="shared" si="81"/>
        <v>846.93842030097164</v>
      </c>
      <c r="AM281" s="137">
        <f t="shared" si="55"/>
        <v>833.59370409724181</v>
      </c>
      <c r="AN281" s="15">
        <f t="shared" si="40"/>
        <v>1321.1948987740127</v>
      </c>
      <c r="AP281" s="233">
        <f>[16]Rounded!Z282</f>
        <v>3505</v>
      </c>
      <c r="AQ281" s="157">
        <f>[16]Rounded!AA282</f>
        <v>1664</v>
      </c>
      <c r="AR281" s="157">
        <f>[16]Rounded!AB282</f>
        <v>211</v>
      </c>
      <c r="AS281" s="157">
        <f>[16]Rounded!AC282</f>
        <v>0</v>
      </c>
      <c r="AT281" s="157">
        <f>[16]Rounded!AD282</f>
        <v>0</v>
      </c>
      <c r="AW281" s="14">
        <f t="shared" si="82"/>
        <v>1321.1948987740127</v>
      </c>
      <c r="AX281" s="145">
        <f t="shared" si="83"/>
        <v>2054.4580675935899</v>
      </c>
      <c r="AY281" s="20"/>
      <c r="AZ281" s="164">
        <f t="shared" si="84"/>
        <v>24566.403247177728</v>
      </c>
      <c r="BD281" s="14">
        <f t="shared" si="85"/>
        <v>859.9830623352218</v>
      </c>
      <c r="BE281" s="25">
        <f t="shared" si="67"/>
        <v>12781.421614347044</v>
      </c>
      <c r="BM281" s="14">
        <f>[17]Base!$J63</f>
        <v>861.72790336999867</v>
      </c>
      <c r="BN281" s="14">
        <f>[17]High!$J63</f>
        <v>1221.3725571235534</v>
      </c>
      <c r="BO281" s="14">
        <f>[17]Low!$J63</f>
        <v>502.08324961644411</v>
      </c>
      <c r="BP281" s="14"/>
      <c r="BQ281" s="14">
        <f>[17]Base!$Q63</f>
        <v>861.72790336999867</v>
      </c>
      <c r="BR281" s="14">
        <f>[17]High!$Q63</f>
        <v>1221.3725571235534</v>
      </c>
      <c r="BS281" s="14">
        <f>[17]Low!$Q63</f>
        <v>502.08324961644411</v>
      </c>
      <c r="BT281" s="201" t="s">
        <v>150</v>
      </c>
      <c r="BU281" s="14">
        <f>'[18]Energy Summary'!$C62/1000</f>
        <v>1331.154293019094</v>
      </c>
      <c r="BV281" s="14"/>
      <c r="BW281" s="14"/>
      <c r="BX281" s="14"/>
      <c r="BY281" s="14">
        <f>'[18]Energy Summary'!$D62/1000</f>
        <v>1541.2199838869169</v>
      </c>
      <c r="BZ281" s="14"/>
      <c r="CA281" s="14"/>
    </row>
    <row r="282" spans="1:79">
      <c r="A282" s="2">
        <f t="shared" si="65"/>
        <v>2014</v>
      </c>
      <c r="B282" s="2">
        <f t="shared" si="66"/>
        <v>4</v>
      </c>
      <c r="C282" s="7">
        <f>[12]Err!$D137</f>
        <v>838.10684757984995</v>
      </c>
      <c r="D282" s="7">
        <f>ROUND([13]Err!$D125,0)</f>
        <v>877001</v>
      </c>
      <c r="E282" s="7">
        <f>[9]Err!$D125</f>
        <v>174493.49898451401</v>
      </c>
      <c r="F282" s="7">
        <f>[10]Err!$D125</f>
        <v>2030.90387435295</v>
      </c>
      <c r="G282" s="13">
        <f>[14]Err!$D125</f>
        <v>245213.48307464301</v>
      </c>
      <c r="H282" s="25"/>
      <c r="I282" s="26">
        <f t="shared" si="73"/>
        <v>808.10684757984995</v>
      </c>
      <c r="J282" s="26">
        <f t="shared" si="74"/>
        <v>869501</v>
      </c>
      <c r="K282" s="26">
        <f t="shared" si="75"/>
        <v>171253.49898451401</v>
      </c>
      <c r="L282" s="26">
        <f t="shared" si="76"/>
        <v>2030.90387435295</v>
      </c>
      <c r="M282" s="26">
        <f t="shared" si="77"/>
        <v>241253.48307464301</v>
      </c>
      <c r="N282" s="139"/>
      <c r="O282" s="14">
        <v>-30</v>
      </c>
      <c r="P282" s="14">
        <v>-7500</v>
      </c>
      <c r="Q282" s="297">
        <f>(5*24*30*0.9)*-1</f>
        <v>-3240</v>
      </c>
      <c r="R282" s="14"/>
      <c r="S282" s="14">
        <f>-5.5*24*30</f>
        <v>-3960</v>
      </c>
      <c r="U282" s="7">
        <f t="shared" si="88"/>
        <v>2557947.3869489962</v>
      </c>
      <c r="V282" s="126">
        <f t="shared" si="64"/>
        <v>0.53442379914879401</v>
      </c>
      <c r="W282" s="7">
        <f>[4]FCST!$I222</f>
        <v>62692.654826499187</v>
      </c>
      <c r="X282" s="7">
        <f t="shared" si="89"/>
        <v>1429989.6029472908</v>
      </c>
      <c r="Y282" s="7">
        <f>[4]FCST!D222</f>
        <v>1492682.25777379</v>
      </c>
      <c r="Z282" s="7">
        <f>[4]FCST!$E222</f>
        <v>166632</v>
      </c>
      <c r="AA282" s="7">
        <f>[4]FCST!F222</f>
        <v>2328</v>
      </c>
      <c r="AB282" s="7">
        <f>[4]FCST!G222</f>
        <v>1554</v>
      </c>
      <c r="AC282" s="13">
        <f>[4]FCST!H222</f>
        <v>24278</v>
      </c>
      <c r="AD282" s="28">
        <f t="shared" si="90"/>
        <v>27075</v>
      </c>
      <c r="AE282" s="30">
        <f t="shared" si="91"/>
        <v>1155584</v>
      </c>
      <c r="AF282" s="30">
        <f t="shared" si="92"/>
        <v>869501</v>
      </c>
      <c r="AG282" s="31">
        <f t="shared" si="78"/>
        <v>262503</v>
      </c>
      <c r="AH282" s="163">
        <f>[15]Sheet1!$C180</f>
        <v>91250</v>
      </c>
      <c r="AI282" s="28">
        <f t="shared" si="93"/>
        <v>171253</v>
      </c>
      <c r="AJ282" s="28">
        <f t="shared" si="79"/>
        <v>2030.90387435295</v>
      </c>
      <c r="AK282" s="28">
        <f t="shared" si="80"/>
        <v>241253.48307464301</v>
      </c>
      <c r="AL282" s="110">
        <f t="shared" si="81"/>
        <v>808.10657477388293</v>
      </c>
      <c r="AM282" s="137">
        <f t="shared" si="55"/>
        <v>792.30458715563248</v>
      </c>
      <c r="AN282" s="15">
        <f t="shared" si="40"/>
        <v>1306.8879500340734</v>
      </c>
      <c r="AP282" s="233">
        <f>[16]Rounded!Z283</f>
        <v>2596</v>
      </c>
      <c r="AQ282" s="157">
        <f>[16]Rounded!AA283</f>
        <v>1614</v>
      </c>
      <c r="AR282" s="157">
        <f>[16]Rounded!AB283</f>
        <v>212</v>
      </c>
      <c r="AS282" s="157">
        <f>[16]Rounded!AC283</f>
        <v>0</v>
      </c>
      <c r="AT282" s="157">
        <f>[16]Rounded!AD283</f>
        <v>0</v>
      </c>
      <c r="AW282" s="14">
        <f t="shared" si="82"/>
        <v>1306.8879500340734</v>
      </c>
      <c r="AX282" s="145">
        <f t="shared" si="83"/>
        <v>2030.90387435295</v>
      </c>
      <c r="AY282" s="20"/>
      <c r="AZ282" s="164">
        <f t="shared" si="84"/>
        <v>24519.307121530681</v>
      </c>
      <c r="BD282" s="14">
        <f t="shared" si="85"/>
        <v>819.30569739742305</v>
      </c>
      <c r="BE282" s="25">
        <f t="shared" si="67"/>
        <v>12766.666238482154</v>
      </c>
      <c r="BM282" s="14">
        <f>[17]Base!$J64</f>
        <v>862.04978478175155</v>
      </c>
      <c r="BN282" s="14">
        <f>[17]High!$J64</f>
        <v>1221.828776681288</v>
      </c>
      <c r="BO282" s="14">
        <f>[17]Low!$J64</f>
        <v>502.27079288221512</v>
      </c>
      <c r="BP282" s="14"/>
      <c r="BQ282" s="14">
        <f>[17]Base!$Q64</f>
        <v>862.04978478175155</v>
      </c>
      <c r="BR282" s="14">
        <f>[17]High!$Q64</f>
        <v>1221.828776681288</v>
      </c>
      <c r="BS282" s="14">
        <f>[17]Low!$Q64</f>
        <v>502.27079288221512</v>
      </c>
      <c r="BT282" s="201" t="s">
        <v>150</v>
      </c>
      <c r="BU282" s="14">
        <f>'[18]Energy Summary'!$C63/1000</f>
        <v>1461.5600260441638</v>
      </c>
      <c r="BV282" s="14"/>
      <c r="BW282" s="14"/>
      <c r="BX282" s="14"/>
      <c r="BY282" s="14">
        <f>'[18]Energy Summary'!$D63/1000</f>
        <v>1657.0788683019655</v>
      </c>
      <c r="BZ282" s="14"/>
      <c r="CA282" s="14"/>
    </row>
    <row r="283" spans="1:79">
      <c r="A283" s="2">
        <f t="shared" si="65"/>
        <v>2014</v>
      </c>
      <c r="B283" s="2">
        <f t="shared" si="66"/>
        <v>5</v>
      </c>
      <c r="C283" s="7">
        <f>[12]Err!$D138</f>
        <v>983.33900993335203</v>
      </c>
      <c r="D283" s="7">
        <f>ROUND([13]Err!$D126,0)</f>
        <v>966163</v>
      </c>
      <c r="E283" s="7">
        <f>[9]Err!$D126</f>
        <v>182205.32502310601</v>
      </c>
      <c r="F283" s="7">
        <f>[10]Err!$D126</f>
        <v>2010.7038743529499</v>
      </c>
      <c r="G283" s="13">
        <f>[14]Err!$D126</f>
        <v>259078.989466275</v>
      </c>
      <c r="H283" s="25"/>
      <c r="I283" s="26">
        <f t="shared" si="73"/>
        <v>953.33900993335203</v>
      </c>
      <c r="J283" s="26">
        <f t="shared" si="74"/>
        <v>958663</v>
      </c>
      <c r="K283" s="26">
        <f t="shared" si="75"/>
        <v>178857.32502310601</v>
      </c>
      <c r="L283" s="26">
        <f t="shared" si="76"/>
        <v>2010.7038743529499</v>
      </c>
      <c r="M283" s="26">
        <f t="shared" si="77"/>
        <v>254986.989466275</v>
      </c>
      <c r="N283" s="139"/>
      <c r="O283" s="14">
        <v>-30</v>
      </c>
      <c r="P283" s="14">
        <v>-7500</v>
      </c>
      <c r="Q283" s="297">
        <f>(5*24*31*0.9)*-1</f>
        <v>-3348</v>
      </c>
      <c r="R283" s="14"/>
      <c r="S283" s="14">
        <f t="shared" si="94"/>
        <v>-4092</v>
      </c>
      <c r="U283" s="7">
        <f t="shared" si="88"/>
        <v>2871751.6933406279</v>
      </c>
      <c r="V283" s="126">
        <f t="shared" si="64"/>
        <v>0.35517028435765152</v>
      </c>
      <c r="W283" s="7">
        <f>[4]FCST!$I223</f>
        <v>62760.217595521739</v>
      </c>
      <c r="X283" s="7">
        <f t="shared" si="89"/>
        <v>1431530.6775359481</v>
      </c>
      <c r="Y283" s="7">
        <f>[4]FCST!D223</f>
        <v>1494290.8951314699</v>
      </c>
      <c r="Z283" s="7">
        <f>[4]FCST!$E223</f>
        <v>166801</v>
      </c>
      <c r="AA283" s="7">
        <f>[4]FCST!F223</f>
        <v>2326</v>
      </c>
      <c r="AB283" s="7">
        <f>[4]FCST!G223</f>
        <v>1553</v>
      </c>
      <c r="AC283" s="13">
        <f>[4]FCST!H223</f>
        <v>24327</v>
      </c>
      <c r="AD283" s="28">
        <f t="shared" si="90"/>
        <v>21250</v>
      </c>
      <c r="AE283" s="30">
        <f t="shared" si="91"/>
        <v>1364734</v>
      </c>
      <c r="AF283" s="30">
        <f t="shared" si="92"/>
        <v>958663</v>
      </c>
      <c r="AG283" s="31">
        <f t="shared" si="78"/>
        <v>270107</v>
      </c>
      <c r="AH283" s="163">
        <f>[15]Sheet1!$C181</f>
        <v>91250</v>
      </c>
      <c r="AI283" s="28">
        <f t="shared" si="93"/>
        <v>178857</v>
      </c>
      <c r="AJ283" s="28">
        <f t="shared" si="79"/>
        <v>2010.7038743529499</v>
      </c>
      <c r="AK283" s="28">
        <f t="shared" si="80"/>
        <v>254986.989466275</v>
      </c>
      <c r="AL283" s="110">
        <f t="shared" si="81"/>
        <v>953.3389828215744</v>
      </c>
      <c r="AM283" s="137">
        <f t="shared" si="55"/>
        <v>927.51953753827763</v>
      </c>
      <c r="AN283" s="15">
        <f t="shared" si="40"/>
        <v>1294.7223917275917</v>
      </c>
      <c r="AP283" s="233">
        <f>[16]Rounded!Z284</f>
        <v>2961</v>
      </c>
      <c r="AQ283" s="157">
        <f>[16]Rounded!AA284</f>
        <v>1736</v>
      </c>
      <c r="AR283" s="157">
        <f>[16]Rounded!AB284</f>
        <v>225</v>
      </c>
      <c r="AS283" s="157">
        <f>[16]Rounded!AC284</f>
        <v>0</v>
      </c>
      <c r="AT283" s="157">
        <f>[16]Rounded!AD284</f>
        <v>0</v>
      </c>
      <c r="AW283" s="14">
        <f t="shared" si="82"/>
        <v>1294.7223917275917</v>
      </c>
      <c r="AX283" s="145">
        <f t="shared" si="83"/>
        <v>2010.7038743529499</v>
      </c>
      <c r="AY283" s="20"/>
      <c r="AZ283" s="164">
        <f t="shared" si="84"/>
        <v>24471.010995883629</v>
      </c>
      <c r="BD283" s="14">
        <f t="shared" si="85"/>
        <v>954.27802162440469</v>
      </c>
      <c r="BE283" s="25">
        <f t="shared" si="67"/>
        <v>12786.250584936255</v>
      </c>
      <c r="BM283" s="14">
        <f>[17]Base!$J65</f>
        <v>874.71792114954167</v>
      </c>
      <c r="BN283" s="14">
        <f>[17]High!$J65</f>
        <v>1239.7839967095692</v>
      </c>
      <c r="BO283" s="14">
        <f>[17]Low!$J65</f>
        <v>509.65184558951427</v>
      </c>
      <c r="BP283" s="14"/>
      <c r="BQ283" s="14">
        <f>[17]Base!$Q65</f>
        <v>874.71792114954167</v>
      </c>
      <c r="BR283" s="14">
        <f>[17]High!$Q65</f>
        <v>1239.7839967095692</v>
      </c>
      <c r="BS283" s="14">
        <f>[17]Low!$Q65</f>
        <v>509.65184558951427</v>
      </c>
      <c r="BT283" s="201" t="s">
        <v>150</v>
      </c>
      <c r="BU283" s="14">
        <f>'[18]Energy Summary'!$C64/1000</f>
        <v>1588.565567916233</v>
      </c>
      <c r="BV283" s="14"/>
      <c r="BW283" s="14"/>
      <c r="BX283" s="14"/>
      <c r="BY283" s="14">
        <f>'[18]Energy Summary'!$D64/1000</f>
        <v>1767.3341738235522</v>
      </c>
      <c r="BZ283" s="14"/>
      <c r="CA283" s="14"/>
    </row>
    <row r="284" spans="1:79">
      <c r="A284" s="2">
        <f t="shared" si="65"/>
        <v>2014</v>
      </c>
      <c r="B284" s="2">
        <f t="shared" si="66"/>
        <v>6</v>
      </c>
      <c r="C284" s="7">
        <f>[12]Err!$D139</f>
        <v>1218.77508636784</v>
      </c>
      <c r="D284" s="7">
        <f>ROUND([13]Err!$D127,0)</f>
        <v>1063639</v>
      </c>
      <c r="E284" s="7">
        <f>[9]Err!$D127</f>
        <v>184250.845553552</v>
      </c>
      <c r="F284" s="7">
        <f>[10]Err!$D127</f>
        <v>2031.2038743529499</v>
      </c>
      <c r="G284" s="13">
        <f>[14]Err!$D127</f>
        <v>284486.33446342399</v>
      </c>
      <c r="H284" s="25"/>
      <c r="I284" s="26">
        <f>C284+O284</f>
        <v>1188.77508636784</v>
      </c>
      <c r="J284" s="26">
        <f t="shared" si="74"/>
        <v>1056139</v>
      </c>
      <c r="K284" s="26">
        <f t="shared" si="75"/>
        <v>178202.845553552</v>
      </c>
      <c r="L284" s="26">
        <f t="shared" si="76"/>
        <v>2031.2038743529499</v>
      </c>
      <c r="M284" s="26">
        <f t="shared" si="77"/>
        <v>280526.33446342399</v>
      </c>
      <c r="N284" s="139"/>
      <c r="O284" s="14">
        <v>-30</v>
      </c>
      <c r="P284" s="14">
        <v>-7500</v>
      </c>
      <c r="Q284" s="297">
        <f>((7+5)*24*30*0.7)*-1</f>
        <v>-6048</v>
      </c>
      <c r="R284" s="14"/>
      <c r="S284" s="14">
        <f>-5.5*24*30</f>
        <v>-3960</v>
      </c>
      <c r="U284" s="7">
        <f t="shared" si="88"/>
        <v>3330639.5383377769</v>
      </c>
      <c r="V284" s="126">
        <f t="shared" si="64"/>
        <v>0.25275986053332639</v>
      </c>
      <c r="W284" s="7">
        <f>[4]FCST!$I224</f>
        <v>62828.239680464161</v>
      </c>
      <c r="X284" s="7">
        <f t="shared" si="89"/>
        <v>1433082.2289020158</v>
      </c>
      <c r="Y284" s="7">
        <f>[4]FCST!D224</f>
        <v>1495910.46858248</v>
      </c>
      <c r="Z284" s="7">
        <f>[4]FCST!$E224</f>
        <v>166972</v>
      </c>
      <c r="AA284" s="7">
        <f>[4]FCST!F224</f>
        <v>2324</v>
      </c>
      <c r="AB284" s="7">
        <f>[4]FCST!G224</f>
        <v>1553</v>
      </c>
      <c r="AC284" s="13">
        <f>[4]FCST!H224</f>
        <v>24291</v>
      </c>
      <c r="AD284" s="28">
        <f t="shared" si="90"/>
        <v>18878</v>
      </c>
      <c r="AE284" s="30">
        <f t="shared" si="91"/>
        <v>1703612</v>
      </c>
      <c r="AF284" s="30">
        <f t="shared" si="92"/>
        <v>1056139</v>
      </c>
      <c r="AG284" s="31">
        <f t="shared" si="78"/>
        <v>269453</v>
      </c>
      <c r="AH284" s="163">
        <f>[15]Sheet1!$C182</f>
        <v>91250</v>
      </c>
      <c r="AI284" s="28">
        <f t="shared" si="93"/>
        <v>178203</v>
      </c>
      <c r="AJ284" s="28">
        <f t="shared" si="79"/>
        <v>2031.2038743529499</v>
      </c>
      <c r="AK284" s="28">
        <f t="shared" si="80"/>
        <v>280526.33446342399</v>
      </c>
      <c r="AL284" s="110">
        <f t="shared" si="81"/>
        <v>1188.7747720556522</v>
      </c>
      <c r="AM284" s="137">
        <f t="shared" si="55"/>
        <v>1151.4659708426441</v>
      </c>
      <c r="AN284" s="15">
        <f t="shared" si="40"/>
        <v>1307.9226492935929</v>
      </c>
      <c r="AP284" s="233">
        <f>[16]Rounded!Z285</f>
        <v>3357</v>
      </c>
      <c r="AQ284" s="157">
        <f>[16]Rounded!AA285</f>
        <v>1890</v>
      </c>
      <c r="AR284" s="157">
        <f>[16]Rounded!AB285</f>
        <v>249</v>
      </c>
      <c r="AS284" s="157">
        <f>[16]Rounded!AC285</f>
        <v>0</v>
      </c>
      <c r="AT284" s="157">
        <f>[16]Rounded!AD285</f>
        <v>0</v>
      </c>
      <c r="AW284" s="14">
        <f t="shared" si="82"/>
        <v>1307.9226492935929</v>
      </c>
      <c r="AX284" s="145">
        <f t="shared" si="83"/>
        <v>2031.2038743529499</v>
      </c>
      <c r="AY284" s="20"/>
      <c r="AZ284" s="164">
        <f t="shared" si="84"/>
        <v>24448.214870236574</v>
      </c>
      <c r="BD284" s="14">
        <f t="shared" si="85"/>
        <v>1177.9621536922966</v>
      </c>
      <c r="BE284" s="25">
        <f t="shared" si="67"/>
        <v>12770.13023553221</v>
      </c>
      <c r="BM284" s="14">
        <f>[17]Base!$J66</f>
        <v>883.57137867641165</v>
      </c>
      <c r="BN284" s="14">
        <f>[17]High!$J66</f>
        <v>1252.3324705569282</v>
      </c>
      <c r="BO284" s="14">
        <f>[17]Low!$J66</f>
        <v>514.81028679589508</v>
      </c>
      <c r="BP284" s="14"/>
      <c r="BQ284" s="14">
        <f>[17]Base!$Q66</f>
        <v>883.57137867641165</v>
      </c>
      <c r="BR284" s="14">
        <f>[17]High!$Q66</f>
        <v>1252.3324705569282</v>
      </c>
      <c r="BS284" s="14">
        <f>[17]Low!$Q66</f>
        <v>514.81028679589508</v>
      </c>
      <c r="BT284" s="201" t="s">
        <v>150</v>
      </c>
      <c r="BU284" s="14">
        <f>'[18]Energy Summary'!$C65/1000</f>
        <v>1531.4597177412872</v>
      </c>
      <c r="BV284" s="14"/>
      <c r="BW284" s="14"/>
      <c r="BX284" s="14"/>
      <c r="BY284" s="14">
        <f>'[18]Energy Summary'!$D65/1000</f>
        <v>1674.8478785189923</v>
      </c>
      <c r="BZ284" s="14"/>
      <c r="CA284" s="14"/>
    </row>
    <row r="285" spans="1:79">
      <c r="A285" s="2">
        <f t="shared" si="65"/>
        <v>2014</v>
      </c>
      <c r="B285" s="2">
        <f t="shared" si="66"/>
        <v>7</v>
      </c>
      <c r="C285" s="7">
        <f>[12]Err!$D140</f>
        <v>1316.40591046236</v>
      </c>
      <c r="D285" s="7">
        <f>ROUND([13]Err!$D128,0)</f>
        <v>1095255</v>
      </c>
      <c r="E285" s="7">
        <f>[9]Err!$D128</f>
        <v>173085.124659725</v>
      </c>
      <c r="F285" s="7">
        <f>[10]Err!$D128</f>
        <v>2030.2382294224701</v>
      </c>
      <c r="G285" s="13">
        <f>[14]Err!$D128</f>
        <v>272315.81474402902</v>
      </c>
      <c r="H285" s="25"/>
      <c r="I285" s="26">
        <f>C285+O285</f>
        <v>1286.40591046236</v>
      </c>
      <c r="J285" s="26">
        <f t="shared" si="74"/>
        <v>1087755</v>
      </c>
      <c r="K285" s="26">
        <f t="shared" si="75"/>
        <v>166835.52465972499</v>
      </c>
      <c r="L285" s="26">
        <f t="shared" si="76"/>
        <v>2030.2382294224701</v>
      </c>
      <c r="M285" s="26">
        <f t="shared" si="77"/>
        <v>268223.81474402902</v>
      </c>
      <c r="N285" s="139"/>
      <c r="O285" s="14">
        <v>-30</v>
      </c>
      <c r="P285" s="14">
        <v>-7500</v>
      </c>
      <c r="Q285" s="297">
        <f>((7+5)*24*31*0.7)*-1</f>
        <v>-6249.5999999999995</v>
      </c>
      <c r="R285" s="14"/>
      <c r="S285" s="14">
        <f t="shared" si="94"/>
        <v>-4092</v>
      </c>
      <c r="U285" s="7">
        <f t="shared" si="88"/>
        <v>3480672.0529734516</v>
      </c>
      <c r="V285" s="126">
        <f t="shared" si="64"/>
        <v>0.23540461725212367</v>
      </c>
      <c r="W285" s="7">
        <f>[4]FCST!$I225</f>
        <v>62896.551828265685</v>
      </c>
      <c r="X285" s="7">
        <f t="shared" si="89"/>
        <v>1434640.3964637744</v>
      </c>
      <c r="Y285" s="7">
        <f>[4]FCST!D225</f>
        <v>1497536.94829204</v>
      </c>
      <c r="Z285" s="7">
        <f>[4]FCST!$E225</f>
        <v>167144</v>
      </c>
      <c r="AA285" s="7">
        <f>[4]FCST!F225</f>
        <v>2323</v>
      </c>
      <c r="AB285" s="7">
        <f>[4]FCST!G225</f>
        <v>1552</v>
      </c>
      <c r="AC285" s="13">
        <f>[4]FCST!H225</f>
        <v>24278</v>
      </c>
      <c r="AD285" s="28">
        <f t="shared" si="90"/>
        <v>19047</v>
      </c>
      <c r="AE285" s="30">
        <f t="shared" si="91"/>
        <v>1845530</v>
      </c>
      <c r="AF285" s="30">
        <f t="shared" si="92"/>
        <v>1087755</v>
      </c>
      <c r="AG285" s="31">
        <f t="shared" si="78"/>
        <v>258086</v>
      </c>
      <c r="AH285" s="163">
        <f>[15]Sheet1!$C183</f>
        <v>91250</v>
      </c>
      <c r="AI285" s="28">
        <f t="shared" si="93"/>
        <v>166836</v>
      </c>
      <c r="AJ285" s="28">
        <f t="shared" si="79"/>
        <v>2030.2382294224701</v>
      </c>
      <c r="AK285" s="28">
        <f t="shared" si="80"/>
        <v>268223.81474402902</v>
      </c>
      <c r="AL285" s="110">
        <f t="shared" si="81"/>
        <v>1286.4059903436582</v>
      </c>
      <c r="AM285" s="137">
        <f t="shared" si="55"/>
        <v>1245.0958235965891</v>
      </c>
      <c r="AN285" s="15">
        <f t="shared" si="40"/>
        <v>1308.1431890608699</v>
      </c>
      <c r="AP285" s="233">
        <f>[16]Rounded!Z286</f>
        <v>3397</v>
      </c>
      <c r="AQ285" s="157">
        <f>[16]Rounded!AA286</f>
        <v>1999</v>
      </c>
      <c r="AR285" s="157">
        <f>[16]Rounded!AB286</f>
        <v>268</v>
      </c>
      <c r="AS285" s="157">
        <f>[16]Rounded!AC286</f>
        <v>0</v>
      </c>
      <c r="AT285" s="157">
        <f>[16]Rounded!AD286</f>
        <v>0</v>
      </c>
      <c r="AW285" s="14">
        <f t="shared" si="82"/>
        <v>1308.1431890608699</v>
      </c>
      <c r="AX285" s="145">
        <f t="shared" si="83"/>
        <v>2030.2382294224701</v>
      </c>
      <c r="AY285" s="20"/>
      <c r="AZ285" s="164">
        <f t="shared" si="84"/>
        <v>24431.453099659047</v>
      </c>
      <c r="BD285" s="14">
        <f t="shared" si="85"/>
        <v>1271.5673556266925</v>
      </c>
      <c r="BE285" s="25">
        <f t="shared" si="67"/>
        <v>12756.031610644181</v>
      </c>
      <c r="BM285" s="14">
        <f>[17]Base!$J67</f>
        <v>893.36205893807335</v>
      </c>
      <c r="BN285" s="14">
        <f>[17]High!$J67</f>
        <v>1266.2093197809118</v>
      </c>
      <c r="BO285" s="14">
        <f>[17]Low!$J67</f>
        <v>520.51479809523505</v>
      </c>
      <c r="BP285" s="14"/>
      <c r="BQ285" s="14">
        <f>[17]Base!$Q67</f>
        <v>893.36205893807335</v>
      </c>
      <c r="BR285" s="14">
        <f>[17]High!$Q67</f>
        <v>1266.2093197809118</v>
      </c>
      <c r="BS285" s="14">
        <f>[17]Low!$Q67</f>
        <v>520.51479809523505</v>
      </c>
      <c r="BT285" s="201" t="s">
        <v>150</v>
      </c>
      <c r="BU285" s="14">
        <f>'[18]Energy Summary'!$C66/1000</f>
        <v>1692.1281824668986</v>
      </c>
      <c r="BV285" s="14"/>
      <c r="BW285" s="14"/>
      <c r="BX285" s="14"/>
      <c r="BY285" s="14">
        <f>'[18]Energy Summary'!$D66/1000</f>
        <v>1821.8992757097815</v>
      </c>
      <c r="BZ285" s="14"/>
      <c r="CA285" s="14"/>
    </row>
    <row r="286" spans="1:79">
      <c r="A286" s="2">
        <f t="shared" si="65"/>
        <v>2014</v>
      </c>
      <c r="B286" s="2">
        <f t="shared" si="66"/>
        <v>8</v>
      </c>
      <c r="C286" s="7">
        <f>[12]Err!$D141</f>
        <v>1393.963278681</v>
      </c>
      <c r="D286" s="7">
        <f>ROUND([13]Err!$D129,0)</f>
        <v>1142970</v>
      </c>
      <c r="E286" s="7">
        <f>[9]Err!$D129</f>
        <v>187902.47427303001</v>
      </c>
      <c r="F286" s="7">
        <f>[10]Err!$D129</f>
        <v>2037.46079222342</v>
      </c>
      <c r="G286" s="13">
        <f>[14]Err!$D129</f>
        <v>279721.58670507901</v>
      </c>
      <c r="H286" s="25"/>
      <c r="I286" s="26">
        <f>C286+O286</f>
        <v>1363.963278681</v>
      </c>
      <c r="J286" s="26">
        <f t="shared" si="74"/>
        <v>1135470</v>
      </c>
      <c r="K286" s="26">
        <f t="shared" si="75"/>
        <v>181652.87427303</v>
      </c>
      <c r="L286" s="26">
        <f t="shared" si="76"/>
        <v>2037.46079222342</v>
      </c>
      <c r="M286" s="26">
        <f t="shared" si="77"/>
        <v>275629.58670507901</v>
      </c>
      <c r="N286" s="139"/>
      <c r="O286" s="14">
        <v>-30</v>
      </c>
      <c r="P286" s="14">
        <v>-7500</v>
      </c>
      <c r="Q286" s="297">
        <f>((7+5)*24*31*0.7)*-1</f>
        <v>-6249.5999999999995</v>
      </c>
      <c r="R286" s="14"/>
      <c r="S286" s="14">
        <f t="shared" si="94"/>
        <v>-4092</v>
      </c>
      <c r="U286" s="7">
        <f t="shared" si="88"/>
        <v>3665688.0474973023</v>
      </c>
      <c r="V286" s="126">
        <f t="shared" si="64"/>
        <v>0.23491953518685663</v>
      </c>
      <c r="W286" s="7">
        <f>[4]FCST!$I226</f>
        <v>62982.369890211667</v>
      </c>
      <c r="X286" s="7">
        <f t="shared" si="89"/>
        <v>1436597.8655910185</v>
      </c>
      <c r="Y286" s="7">
        <f>[4]FCST!D226</f>
        <v>1499580.2354812301</v>
      </c>
      <c r="Z286" s="7">
        <f>[4]FCST!$E226</f>
        <v>167333</v>
      </c>
      <c r="AA286" s="7">
        <f>[4]FCST!F226</f>
        <v>2321</v>
      </c>
      <c r="AB286" s="7">
        <f>[4]FCST!G226</f>
        <v>1551</v>
      </c>
      <c r="AC286" s="13">
        <f>[4]FCST!H226</f>
        <v>24348</v>
      </c>
      <c r="AD286" s="28">
        <f t="shared" si="90"/>
        <v>20181</v>
      </c>
      <c r="AE286" s="30">
        <f t="shared" si="91"/>
        <v>1959467</v>
      </c>
      <c r="AF286" s="30">
        <f t="shared" si="92"/>
        <v>1135470</v>
      </c>
      <c r="AG286" s="31">
        <f t="shared" si="78"/>
        <v>272903</v>
      </c>
      <c r="AH286" s="163">
        <f>[15]Sheet1!$C184</f>
        <v>91250</v>
      </c>
      <c r="AI286" s="28">
        <f t="shared" si="93"/>
        <v>181653</v>
      </c>
      <c r="AJ286" s="28">
        <f t="shared" si="79"/>
        <v>2037.46079222342</v>
      </c>
      <c r="AK286" s="28">
        <f t="shared" si="80"/>
        <v>275629.58670507901</v>
      </c>
      <c r="AL286" s="110">
        <f t="shared" si="81"/>
        <v>1363.9634632158336</v>
      </c>
      <c r="AM286" s="137">
        <f t="shared" si="55"/>
        <v>1320.134763822565</v>
      </c>
      <c r="AN286" s="15">
        <f t="shared" si="40"/>
        <v>1313.6433218719665</v>
      </c>
      <c r="AP286" s="233">
        <f>[16]Rounded!Z287</f>
        <v>3628</v>
      </c>
      <c r="AQ286" s="157">
        <f>[16]Rounded!AA287</f>
        <v>2272.0000000000073</v>
      </c>
      <c r="AR286" s="157">
        <f>[16]Rounded!AB287</f>
        <v>298</v>
      </c>
      <c r="AS286" s="157">
        <f>[16]Rounded!AC287</f>
        <v>0</v>
      </c>
      <c r="AT286" s="157">
        <f>[16]Rounded!AD287</f>
        <v>0</v>
      </c>
      <c r="AW286" s="14">
        <f t="shared" si="82"/>
        <v>1313.6433218719665</v>
      </c>
      <c r="AX286" s="145">
        <f t="shared" si="83"/>
        <v>2037.46079222342</v>
      </c>
      <c r="AY286" s="20"/>
      <c r="AZ286" s="164">
        <f t="shared" si="84"/>
        <v>24431.913891882468</v>
      </c>
      <c r="BD286" s="14">
        <f t="shared" si="85"/>
        <v>1346.4552433350977</v>
      </c>
      <c r="BE286" s="25">
        <f t="shared" si="67"/>
        <v>12787.379113656731</v>
      </c>
      <c r="BM286" s="14">
        <f>[17]Base!$J68</f>
        <v>892.71406174336551</v>
      </c>
      <c r="BN286" s="14">
        <f>[17]High!$J68</f>
        <v>1265.2908790670692</v>
      </c>
      <c r="BO286" s="14">
        <f>[17]Low!$J68</f>
        <v>520.13724441966201</v>
      </c>
      <c r="BP286" s="14"/>
      <c r="BQ286" s="14">
        <f>[17]Base!$Q68</f>
        <v>892.71406174336551</v>
      </c>
      <c r="BR286" s="14">
        <f>[17]High!$Q68</f>
        <v>1265.2908790670692</v>
      </c>
      <c r="BS286" s="14">
        <f>[17]Low!$Q68</f>
        <v>520.13724441966201</v>
      </c>
      <c r="BT286" s="201" t="s">
        <v>150</v>
      </c>
      <c r="BU286" s="14">
        <f>'[18]Energy Summary'!$C67/1000</f>
        <v>1725.508374915097</v>
      </c>
      <c r="BV286" s="14"/>
      <c r="BW286" s="14"/>
      <c r="BX286" s="14"/>
      <c r="BY286" s="14">
        <f>'[18]Energy Summary'!$D67/1000</f>
        <v>1831.5066656378954</v>
      </c>
      <c r="BZ286" s="14"/>
      <c r="CA286" s="14"/>
    </row>
    <row r="287" spans="1:79">
      <c r="A287" s="2">
        <f t="shared" si="65"/>
        <v>2014</v>
      </c>
      <c r="B287" s="2">
        <f t="shared" si="66"/>
        <v>9</v>
      </c>
      <c r="C287" s="7">
        <f>[12]Err!$D142</f>
        <v>1346.0734756510301</v>
      </c>
      <c r="D287" s="7">
        <f>ROUND([13]Err!$D130,0)</f>
        <v>1109929</v>
      </c>
      <c r="E287" s="7">
        <f>[9]Err!$D130</f>
        <v>181171.314577224</v>
      </c>
      <c r="F287" s="7">
        <f>[10]Err!$D130</f>
        <v>2006.90523666786</v>
      </c>
      <c r="G287" s="13">
        <f>[14]Err!$D130</f>
        <v>301303.52024768997</v>
      </c>
      <c r="H287" s="25"/>
      <c r="I287" s="26">
        <f>C287+O287</f>
        <v>1316.0734756510301</v>
      </c>
      <c r="J287" s="26">
        <f t="shared" si="74"/>
        <v>1102429</v>
      </c>
      <c r="K287" s="26">
        <f t="shared" si="75"/>
        <v>175123.314577224</v>
      </c>
      <c r="L287" s="26">
        <f t="shared" si="76"/>
        <v>2006.90523666786</v>
      </c>
      <c r="M287" s="26">
        <f t="shared" si="77"/>
        <v>297343.52024768997</v>
      </c>
      <c r="N287" s="139"/>
      <c r="O287" s="14">
        <v>-30</v>
      </c>
      <c r="P287" s="14">
        <v>-7500</v>
      </c>
      <c r="Q287" s="297">
        <f>((7+5)*24*30*0.7)*-1</f>
        <v>-6048</v>
      </c>
      <c r="R287" s="14"/>
      <c r="S287" s="14">
        <f>-5.5*24*30</f>
        <v>-3960</v>
      </c>
      <c r="U287" s="7">
        <f t="shared" si="88"/>
        <v>3581051.4254843579</v>
      </c>
      <c r="V287" s="126">
        <f t="shared" si="64"/>
        <v>0.23675824630596484</v>
      </c>
      <c r="W287" s="7">
        <f>[4]FCST!$I227</f>
        <v>63068.261274013807</v>
      </c>
      <c r="X287" s="7">
        <f t="shared" si="89"/>
        <v>1438557.0071548861</v>
      </c>
      <c r="Y287" s="7">
        <f>[4]FCST!D227</f>
        <v>1501625.2684289</v>
      </c>
      <c r="Z287" s="7">
        <f>[4]FCST!$E227</f>
        <v>167539</v>
      </c>
      <c r="AA287" s="7">
        <f>[4]FCST!F227</f>
        <v>2320</v>
      </c>
      <c r="AB287" s="7">
        <f>[4]FCST!G227</f>
        <v>1550</v>
      </c>
      <c r="AC287" s="13">
        <f>[4]FCST!H227</f>
        <v>24370</v>
      </c>
      <c r="AD287" s="28">
        <f t="shared" si="90"/>
        <v>19652</v>
      </c>
      <c r="AE287" s="30">
        <f t="shared" si="91"/>
        <v>1893247</v>
      </c>
      <c r="AF287" s="30">
        <f t="shared" si="92"/>
        <v>1102429</v>
      </c>
      <c r="AG287" s="31">
        <f t="shared" si="78"/>
        <v>266373</v>
      </c>
      <c r="AH287" s="163">
        <f>[15]Sheet1!$C185</f>
        <v>91250</v>
      </c>
      <c r="AI287" s="28">
        <f t="shared" si="93"/>
        <v>175123</v>
      </c>
      <c r="AJ287" s="28">
        <f t="shared" si="79"/>
        <v>2006.90523666786</v>
      </c>
      <c r="AK287" s="28">
        <f t="shared" si="80"/>
        <v>297343.52024768997</v>
      </c>
      <c r="AL287" s="110">
        <f t="shared" si="81"/>
        <v>1316.0736700621821</v>
      </c>
      <c r="AM287" s="137">
        <f t="shared" si="55"/>
        <v>1273.8857291615782</v>
      </c>
      <c r="AN287" s="15">
        <f t="shared" si="40"/>
        <v>1294.7775720437805</v>
      </c>
      <c r="AP287" s="233">
        <f>[16]Rounded!Z288</f>
        <v>3392</v>
      </c>
      <c r="AQ287" s="157">
        <f>[16]Rounded!AA288</f>
        <v>2013</v>
      </c>
      <c r="AR287" s="157">
        <f>[16]Rounded!AB288</f>
        <v>267</v>
      </c>
      <c r="AS287" s="157">
        <f>[16]Rounded!AC288</f>
        <v>0</v>
      </c>
      <c r="AT287" s="157">
        <f>[16]Rounded!AD288</f>
        <v>0</v>
      </c>
      <c r="AW287" s="14">
        <f t="shared" si="82"/>
        <v>1294.7775720437805</v>
      </c>
      <c r="AX287" s="145">
        <f t="shared" si="83"/>
        <v>2006.90523666786</v>
      </c>
      <c r="AY287" s="20"/>
      <c r="AZ287" s="164">
        <f t="shared" si="84"/>
        <v>24405.805505401178</v>
      </c>
      <c r="BD287" s="14">
        <f t="shared" si="85"/>
        <v>1300.3666571128811</v>
      </c>
      <c r="BE287" s="25">
        <f t="shared" si="67"/>
        <v>12766.06007618377</v>
      </c>
      <c r="BM287" s="14">
        <f>[17]Base!$J69</f>
        <v>866.49820443730925</v>
      </c>
      <c r="BN287" s="14">
        <f>[17]High!$J69</f>
        <v>1228.1337572541806</v>
      </c>
      <c r="BO287" s="14">
        <f>[17]Low!$J69</f>
        <v>504.8626516204381</v>
      </c>
      <c r="BP287" s="14"/>
      <c r="BQ287" s="14">
        <f>[17]Base!$Q69</f>
        <v>866.49820443730925</v>
      </c>
      <c r="BR287" s="14">
        <f>[17]High!$Q69</f>
        <v>1228.1337572541806</v>
      </c>
      <c r="BS287" s="14">
        <f>[17]Low!$Q69</f>
        <v>504.8626516204381</v>
      </c>
      <c r="BT287" s="201" t="s">
        <v>150</v>
      </c>
      <c r="BU287" s="14">
        <f>'[18]Energy Summary'!$C68/1000</f>
        <v>1664.8182285833554</v>
      </c>
      <c r="BV287" s="14"/>
      <c r="BW287" s="14"/>
      <c r="BX287" s="14"/>
      <c r="BY287" s="14">
        <f>'[18]Energy Summary'!$D68/1000</f>
        <v>1744.0779401242473</v>
      </c>
      <c r="BZ287" s="14"/>
      <c r="CA287" s="14"/>
    </row>
    <row r="288" spans="1:79">
      <c r="A288" s="2">
        <f t="shared" si="65"/>
        <v>2014</v>
      </c>
      <c r="B288" s="2">
        <f t="shared" si="66"/>
        <v>10</v>
      </c>
      <c r="C288" s="7">
        <f>[12]Err!$D143</f>
        <v>1204.8900739969499</v>
      </c>
      <c r="D288" s="7">
        <f>ROUND([13]Err!$D131,0)</f>
        <v>1040584</v>
      </c>
      <c r="E288" s="7">
        <f>[9]Err!$D131</f>
        <v>173999.340662673</v>
      </c>
      <c r="F288" s="7">
        <f>[10]Err!$D131</f>
        <v>2034.5719033345299</v>
      </c>
      <c r="G288" s="13">
        <f>[14]Err!$D131</f>
        <v>287076.77300685801</v>
      </c>
      <c r="H288" s="25"/>
      <c r="I288" s="26">
        <f t="shared" si="73"/>
        <v>1174.8900739969499</v>
      </c>
      <c r="J288" s="26">
        <f t="shared" si="74"/>
        <v>1033084</v>
      </c>
      <c r="K288" s="26">
        <f t="shared" si="75"/>
        <v>167749.74066267299</v>
      </c>
      <c r="L288" s="26">
        <f t="shared" si="76"/>
        <v>2034.5719033345299</v>
      </c>
      <c r="M288" s="26">
        <f t="shared" si="77"/>
        <v>282984.77300685801</v>
      </c>
      <c r="N288" s="139"/>
      <c r="O288" s="14">
        <v>-30</v>
      </c>
      <c r="P288" s="14">
        <v>-7500</v>
      </c>
      <c r="Q288" s="297">
        <f>((7+5)*24*31*0.7)*-1</f>
        <v>-6249.5999999999995</v>
      </c>
      <c r="R288" s="14"/>
      <c r="S288" s="14">
        <f t="shared" si="94"/>
        <v>-4092</v>
      </c>
      <c r="U288" s="7">
        <f t="shared" si="88"/>
        <v>3288505.3449101923</v>
      </c>
      <c r="V288" s="126">
        <f t="shared" si="64"/>
        <v>0.25544453159122188</v>
      </c>
      <c r="W288" s="7">
        <f>[4]FCST!$I228</f>
        <v>63154.165227154685</v>
      </c>
      <c r="X288" s="7">
        <f t="shared" si="89"/>
        <v>1440516.4354193853</v>
      </c>
      <c r="Y288" s="7">
        <f>[4]FCST!D228</f>
        <v>1503670.6006465401</v>
      </c>
      <c r="Z288" s="7">
        <f>[4]FCST!$E228</f>
        <v>167760</v>
      </c>
      <c r="AA288" s="7">
        <f>[4]FCST!F228</f>
        <v>2318</v>
      </c>
      <c r="AB288" s="7">
        <f>[4]FCST!G228</f>
        <v>1550</v>
      </c>
      <c r="AC288" s="13">
        <f>[4]FCST!H228</f>
        <v>24408</v>
      </c>
      <c r="AD288" s="28">
        <f t="shared" si="90"/>
        <v>18954</v>
      </c>
      <c r="AE288" s="30">
        <f t="shared" si="91"/>
        <v>1692448</v>
      </c>
      <c r="AF288" s="30">
        <f t="shared" si="92"/>
        <v>1033084</v>
      </c>
      <c r="AG288" s="31">
        <f t="shared" si="78"/>
        <v>259000</v>
      </c>
      <c r="AH288" s="163">
        <f>[15]Sheet1!$C186</f>
        <v>91250</v>
      </c>
      <c r="AI288" s="28">
        <f t="shared" si="93"/>
        <v>167750</v>
      </c>
      <c r="AJ288" s="28">
        <f t="shared" si="79"/>
        <v>2034.5719033345299</v>
      </c>
      <c r="AK288" s="28">
        <f t="shared" si="80"/>
        <v>282984.77300685801</v>
      </c>
      <c r="AL288" s="110">
        <f t="shared" si="81"/>
        <v>1174.8897536925836</v>
      </c>
      <c r="AM288" s="137">
        <f t="shared" si="55"/>
        <v>1138.1495383790443</v>
      </c>
      <c r="AN288" s="15">
        <f t="shared" si="40"/>
        <v>1312.6270344093741</v>
      </c>
      <c r="AP288" s="233">
        <f>[16]Rounded!Z289</f>
        <v>2626</v>
      </c>
      <c r="AQ288" s="157">
        <f>[16]Rounded!AA289</f>
        <v>1879</v>
      </c>
      <c r="AR288" s="157">
        <f>[16]Rounded!AB289</f>
        <v>255</v>
      </c>
      <c r="AS288" s="157">
        <f>[16]Rounded!AC289</f>
        <v>0</v>
      </c>
      <c r="AT288" s="157">
        <f>[16]Rounded!AD289</f>
        <v>0</v>
      </c>
      <c r="AW288" s="14">
        <f t="shared" si="82"/>
        <v>1312.6270344093741</v>
      </c>
      <c r="AX288" s="145">
        <f t="shared" si="83"/>
        <v>2034.5719033345299</v>
      </c>
      <c r="AY288" s="20"/>
      <c r="AZ288" s="164">
        <f t="shared" si="84"/>
        <v>24379.697118919892</v>
      </c>
      <c r="BD288" s="14">
        <f t="shared" si="85"/>
        <v>1165.1434521051178</v>
      </c>
      <c r="BE288" s="25">
        <f t="shared" si="67"/>
        <v>12740.353357417836</v>
      </c>
      <c r="BM288" s="14">
        <f>[17]Base!$J70</f>
        <v>866.81831767435347</v>
      </c>
      <c r="BN288" s="14">
        <f>[17]High!$J70</f>
        <v>1228.5874706843349</v>
      </c>
      <c r="BO288" s="14">
        <f>[17]Low!$J70</f>
        <v>505.04916466437197</v>
      </c>
      <c r="BP288" s="14"/>
      <c r="BQ288" s="14">
        <f>[17]Base!$Q70</f>
        <v>866.81831767435347</v>
      </c>
      <c r="BR288" s="14">
        <f>[17]High!$Q70</f>
        <v>1228.5874706843349</v>
      </c>
      <c r="BS288" s="14">
        <f>[17]Low!$Q70</f>
        <v>505.04916466437197</v>
      </c>
      <c r="BT288" s="201" t="s">
        <v>150</v>
      </c>
      <c r="BU288" s="14">
        <f>'[18]Energy Summary'!$C69/1000</f>
        <v>1555.2519015725316</v>
      </c>
      <c r="BV288" s="14"/>
      <c r="BW288" s="14"/>
      <c r="BX288" s="14"/>
      <c r="BY288" s="14">
        <f>'[18]Energy Summary'!$D69/1000</f>
        <v>1609.7353974356511</v>
      </c>
      <c r="BZ288" s="14"/>
      <c r="CA288" s="14"/>
    </row>
    <row r="289" spans="1:79">
      <c r="A289" s="2">
        <f t="shared" si="65"/>
        <v>2014</v>
      </c>
      <c r="B289" s="2">
        <f t="shared" si="66"/>
        <v>11</v>
      </c>
      <c r="C289" s="7">
        <f>[12]Err!$D144</f>
        <v>960.37620907876999</v>
      </c>
      <c r="D289" s="7">
        <f>ROUND([13]Err!$D132,0)</f>
        <v>942425</v>
      </c>
      <c r="E289" s="7">
        <f>[9]Err!$D132</f>
        <v>175645.652316733</v>
      </c>
      <c r="F289" s="7">
        <f>[10]Err!$D132</f>
        <v>2002.5719033345299</v>
      </c>
      <c r="G289" s="13">
        <f>[14]Err!$D132</f>
        <v>272107.19039379701</v>
      </c>
      <c r="H289" s="25"/>
      <c r="I289" s="26">
        <f t="shared" si="73"/>
        <v>930.37620907876999</v>
      </c>
      <c r="J289" s="26">
        <f t="shared" si="74"/>
        <v>934925</v>
      </c>
      <c r="K289" s="26">
        <f t="shared" si="75"/>
        <v>169597.652316733</v>
      </c>
      <c r="L289" s="26">
        <f t="shared" si="76"/>
        <v>2002.5719033345299</v>
      </c>
      <c r="M289" s="26">
        <f t="shared" si="77"/>
        <v>268147.19039379701</v>
      </c>
      <c r="N289" s="139"/>
      <c r="O289" s="14">
        <v>-30</v>
      </c>
      <c r="P289" s="14">
        <v>-7500</v>
      </c>
      <c r="Q289" s="297">
        <f>((7+5)*24*30*0.7)*-1</f>
        <v>-6048</v>
      </c>
      <c r="R289" s="14"/>
      <c r="S289" s="14">
        <f>-5.5*24*30</f>
        <v>-3960</v>
      </c>
      <c r="U289" s="7">
        <f t="shared" si="88"/>
        <v>2828200.7622971316</v>
      </c>
      <c r="V289" s="126">
        <f t="shared" si="64"/>
        <v>0.34388341163246744</v>
      </c>
      <c r="W289" s="7">
        <f>[4]FCST!$I229</f>
        <v>63240.043863217201</v>
      </c>
      <c r="X289" s="7">
        <f t="shared" si="89"/>
        <v>1442475.2862133828</v>
      </c>
      <c r="Y289" s="7">
        <f>[4]FCST!D229</f>
        <v>1505715.3300766</v>
      </c>
      <c r="Z289" s="7">
        <f>[4]FCST!$E229</f>
        <v>167981</v>
      </c>
      <c r="AA289" s="7">
        <f>[4]FCST!F229</f>
        <v>2317</v>
      </c>
      <c r="AB289" s="7">
        <f>[4]FCST!G229</f>
        <v>1549</v>
      </c>
      <c r="AC289" s="13">
        <f>[4]FCST!H229</f>
        <v>24457</v>
      </c>
      <c r="AD289" s="28">
        <f t="shared" si="90"/>
        <v>20233</v>
      </c>
      <c r="AE289" s="30">
        <f t="shared" si="91"/>
        <v>1342045</v>
      </c>
      <c r="AF289" s="30">
        <f t="shared" si="92"/>
        <v>934925</v>
      </c>
      <c r="AG289" s="31">
        <f t="shared" si="78"/>
        <v>260848</v>
      </c>
      <c r="AH289" s="163">
        <f>[15]Sheet1!$C187</f>
        <v>91250</v>
      </c>
      <c r="AI289" s="28">
        <f t="shared" si="93"/>
        <v>169598</v>
      </c>
      <c r="AJ289" s="28">
        <f t="shared" si="79"/>
        <v>2002.5719033345299</v>
      </c>
      <c r="AK289" s="28">
        <f t="shared" si="80"/>
        <v>268147.19039379701</v>
      </c>
      <c r="AL289" s="110">
        <f t="shared" si="81"/>
        <v>930.37642504294081</v>
      </c>
      <c r="AM289" s="137">
        <f t="shared" si="55"/>
        <v>904.73808215175507</v>
      </c>
      <c r="AN289" s="15">
        <f t="shared" si="40"/>
        <v>1292.8159479241638</v>
      </c>
      <c r="AP289" s="233">
        <f>[16]Rounded!Z290</f>
        <v>2857</v>
      </c>
      <c r="AQ289" s="157">
        <f>[16]Rounded!AA290</f>
        <v>1938</v>
      </c>
      <c r="AR289" s="157">
        <f>[16]Rounded!AB290</f>
        <v>257</v>
      </c>
      <c r="AS289" s="157">
        <f>[16]Rounded!AC290</f>
        <v>0</v>
      </c>
      <c r="AT289" s="157">
        <f>[16]Rounded!AD290</f>
        <v>0</v>
      </c>
      <c r="AW289" s="14">
        <f t="shared" si="82"/>
        <v>1292.8159479241638</v>
      </c>
      <c r="AX289" s="145">
        <f t="shared" si="83"/>
        <v>2002.5719033345299</v>
      </c>
      <c r="AY289" s="20"/>
      <c r="AZ289" s="164">
        <f t="shared" si="84"/>
        <v>24353.588732438602</v>
      </c>
      <c r="BD289" s="14">
        <f t="shared" si="85"/>
        <v>931.58043824396975</v>
      </c>
      <c r="BE289" s="25">
        <f t="shared" si="67"/>
        <v>12716.400080096964</v>
      </c>
      <c r="BM289" s="14">
        <f>[17]Base!$J71</f>
        <v>865.24671891222374</v>
      </c>
      <c r="BN289" s="14">
        <f>[17]High!$J71</f>
        <v>1226.3599605951665</v>
      </c>
      <c r="BO289" s="14">
        <f>[17]Low!$J71</f>
        <v>504.13347722928103</v>
      </c>
      <c r="BP289" s="14"/>
      <c r="BQ289" s="14">
        <f>[17]Base!$Q71</f>
        <v>865.24671891222374</v>
      </c>
      <c r="BR289" s="14">
        <f>[17]High!$Q71</f>
        <v>1226.3599605951665</v>
      </c>
      <c r="BS289" s="14">
        <f>[17]Low!$Q71</f>
        <v>504.13347722928103</v>
      </c>
      <c r="BT289" s="201" t="s">
        <v>150</v>
      </c>
      <c r="BU289" s="14">
        <f>'[18]Energy Summary'!$C70/1000</f>
        <v>1499.1119543504449</v>
      </c>
      <c r="BV289" s="14"/>
      <c r="BW289" s="14"/>
      <c r="BX289" s="14"/>
      <c r="BY289" s="14">
        <f>'[18]Energy Summary'!$D70/1000</f>
        <v>1534.3998362791083</v>
      </c>
      <c r="BZ289" s="14"/>
      <c r="CA289" s="14"/>
    </row>
    <row r="290" spans="1:79">
      <c r="A290" s="2">
        <f t="shared" si="65"/>
        <v>2014</v>
      </c>
      <c r="B290" s="2">
        <f t="shared" si="66"/>
        <v>12</v>
      </c>
      <c r="C290" s="7">
        <f>[12]Err!$D145</f>
        <v>909.70661778625197</v>
      </c>
      <c r="D290" s="7">
        <f>ROUND([13]Err!$D133,0)</f>
        <v>904258</v>
      </c>
      <c r="E290" s="7">
        <f>[9]Err!$D133</f>
        <v>171670.67045862801</v>
      </c>
      <c r="F290" s="7">
        <f>[10]Err!$D133</f>
        <v>2027.90387435295</v>
      </c>
      <c r="G290" s="13">
        <f>[14]Err!$D133</f>
        <v>251772.37435946299</v>
      </c>
      <c r="H290" s="25"/>
      <c r="I290" s="26">
        <f t="shared" si="73"/>
        <v>879.70661778625197</v>
      </c>
      <c r="J290" s="26">
        <f t="shared" si="74"/>
        <v>896758</v>
      </c>
      <c r="K290" s="26">
        <f t="shared" si="75"/>
        <v>165421.070458628</v>
      </c>
      <c r="L290" s="26">
        <f t="shared" si="76"/>
        <v>2027.90387435295</v>
      </c>
      <c r="M290" s="26">
        <f t="shared" si="77"/>
        <v>247680.37435946299</v>
      </c>
      <c r="N290" s="139"/>
      <c r="O290" s="14">
        <v>-30</v>
      </c>
      <c r="P290" s="14">
        <v>-7500</v>
      </c>
      <c r="Q290" s="297">
        <f>((7+5)*24*31*0.7)*-1</f>
        <v>-6249.5999999999995</v>
      </c>
      <c r="R290" s="14"/>
      <c r="S290" s="14">
        <f t="shared" si="94"/>
        <v>-4092</v>
      </c>
      <c r="U290" s="7">
        <f t="shared" si="88"/>
        <v>2699926.2782338159</v>
      </c>
      <c r="V290" s="126">
        <f t="shared" si="64"/>
        <v>0.46872621458853259</v>
      </c>
      <c r="W290" s="7">
        <f>[4]FCST!$I230</f>
        <v>63325.876283307967</v>
      </c>
      <c r="X290" s="7">
        <f t="shared" si="89"/>
        <v>1444433.082843072</v>
      </c>
      <c r="Y290" s="7">
        <f>[4]FCST!D230</f>
        <v>1507758.95912638</v>
      </c>
      <c r="Z290" s="7">
        <f>[4]FCST!$E230</f>
        <v>168202</v>
      </c>
      <c r="AA290" s="7">
        <f>[4]FCST!F230</f>
        <v>2315</v>
      </c>
      <c r="AB290" s="7">
        <f>[4]FCST!G230</f>
        <v>1548</v>
      </c>
      <c r="AC290" s="13">
        <f>[4]FCST!H230</f>
        <v>24420</v>
      </c>
      <c r="AD290" s="28">
        <f t="shared" si="90"/>
        <v>26112</v>
      </c>
      <c r="AE290" s="30">
        <f t="shared" si="91"/>
        <v>1270677</v>
      </c>
      <c r="AF290" s="30">
        <f t="shared" si="92"/>
        <v>896758</v>
      </c>
      <c r="AG290" s="31">
        <f t="shared" si="78"/>
        <v>256671</v>
      </c>
      <c r="AH290" s="163">
        <f>[15]Sheet1!$C188</f>
        <v>91250</v>
      </c>
      <c r="AI290" s="28">
        <f t="shared" si="93"/>
        <v>165421</v>
      </c>
      <c r="AJ290" s="28">
        <f t="shared" si="79"/>
        <v>2027.90387435295</v>
      </c>
      <c r="AK290" s="28">
        <f t="shared" si="80"/>
        <v>247680.37435946299</v>
      </c>
      <c r="AL290" s="110">
        <f t="shared" si="81"/>
        <v>879.70638106607987</v>
      </c>
      <c r="AM290" s="137">
        <f t="shared" si="55"/>
        <v>860.07713112935551</v>
      </c>
      <c r="AN290" s="15">
        <f t="shared" si="40"/>
        <v>1310.0154227086241</v>
      </c>
      <c r="AP290" s="233">
        <f>[16]Rounded!Z291</f>
        <v>4906</v>
      </c>
      <c r="AQ290" s="157">
        <f>[16]Rounded!AA291</f>
        <v>2440</v>
      </c>
      <c r="AR290" s="157">
        <f>[16]Rounded!AB291</f>
        <v>284</v>
      </c>
      <c r="AS290" s="157">
        <f>[16]Rounded!AC291</f>
        <v>0</v>
      </c>
      <c r="AT290" s="157">
        <f>[16]Rounded!AD291</f>
        <v>0</v>
      </c>
      <c r="AW290" s="14">
        <f t="shared" si="82"/>
        <v>1310.0154227086241</v>
      </c>
      <c r="AX290" s="145">
        <f t="shared" si="83"/>
        <v>2027.90387435295</v>
      </c>
      <c r="AY290" s="20"/>
      <c r="AZ290" s="164">
        <f t="shared" si="84"/>
        <v>24327.48034595732</v>
      </c>
      <c r="BD290" s="14">
        <f t="shared" si="85"/>
        <v>885.56352215966001</v>
      </c>
      <c r="BE290" s="25">
        <f t="shared" si="67"/>
        <v>12723.616404395594</v>
      </c>
      <c r="BM290" s="14">
        <f>[17]Base!$J72</f>
        <v>868.40210056635829</v>
      </c>
      <c r="BN290" s="14">
        <f>[17]High!$J72</f>
        <v>1230.8322499855176</v>
      </c>
      <c r="BO290" s="14">
        <f>[17]Low!$J72</f>
        <v>505.97195114719904</v>
      </c>
      <c r="BP290" s="14"/>
      <c r="BQ290" s="14">
        <f>[17]Base!$Q72</f>
        <v>868.40210056635829</v>
      </c>
      <c r="BR290" s="14">
        <f>[17]High!$Q72</f>
        <v>1230.8322499855176</v>
      </c>
      <c r="BS290" s="14">
        <f>[17]Low!$Q72</f>
        <v>505.97195114719904</v>
      </c>
      <c r="BT290" s="201" t="s">
        <v>150</v>
      </c>
      <c r="BU290" s="14">
        <f>'[18]Energy Summary'!$C71/1000</f>
        <v>1468.1856742079026</v>
      </c>
      <c r="BV290" s="14"/>
      <c r="BW290" s="14"/>
      <c r="BX290" s="14"/>
      <c r="BY290" s="14">
        <f>'[18]Energy Summary'!$D71/1000</f>
        <v>1487.2662597263386</v>
      </c>
      <c r="BZ290" s="14"/>
      <c r="CA290" s="14"/>
    </row>
    <row r="291" spans="1:79">
      <c r="A291" s="2">
        <f t="shared" si="65"/>
        <v>2015</v>
      </c>
      <c r="B291" s="2">
        <f t="shared" si="66"/>
        <v>1</v>
      </c>
      <c r="C291" s="7">
        <f>[12]Err!$D146</f>
        <v>1053.7507335563</v>
      </c>
      <c r="D291" s="7">
        <f>ROUND([13]Err!$D134,0)</f>
        <v>907541</v>
      </c>
      <c r="E291" s="7">
        <f>[9]Err!$D134</f>
        <v>172544.774576119</v>
      </c>
      <c r="F291" s="7">
        <f>[10]Err!$D134</f>
        <v>2025.8931937254999</v>
      </c>
      <c r="G291" s="13">
        <f>[14]Err!$D134</f>
        <v>241076.163941251</v>
      </c>
      <c r="H291" s="25"/>
      <c r="I291" s="26">
        <f t="shared" si="73"/>
        <v>1043.7507335563</v>
      </c>
      <c r="J291" s="26">
        <f t="shared" si="74"/>
        <v>907541</v>
      </c>
      <c r="K291" s="26">
        <f t="shared" si="75"/>
        <v>166295.174576119</v>
      </c>
      <c r="L291" s="26">
        <f t="shared" si="76"/>
        <v>2025.8931937254999</v>
      </c>
      <c r="M291" s="26">
        <f t="shared" si="77"/>
        <v>236984.163941251</v>
      </c>
      <c r="N291" s="25"/>
      <c r="O291" s="14">
        <v>-10</v>
      </c>
      <c r="P291" s="14"/>
      <c r="Q291" s="297">
        <f>((7+5)*24*31*0.7)*-1</f>
        <v>-6249.5999999999995</v>
      </c>
      <c r="R291" s="14"/>
      <c r="S291" s="14">
        <f>S279</f>
        <v>-4092</v>
      </c>
      <c r="U291" s="7">
        <f t="shared" si="88"/>
        <v>2947223.0571349766</v>
      </c>
      <c r="V291" s="126">
        <f t="shared" si="64"/>
        <v>0.55751998808037817</v>
      </c>
      <c r="W291" s="7">
        <f>[4]FCST!$I231</f>
        <v>63411.653612522045</v>
      </c>
      <c r="X291" s="7">
        <f t="shared" si="89"/>
        <v>1446389.6228760981</v>
      </c>
      <c r="Y291" s="7">
        <f>[4]FCST!D231</f>
        <v>1509801.2764886201</v>
      </c>
      <c r="Z291" s="7">
        <f>[4]FCST!$E231</f>
        <v>168424</v>
      </c>
      <c r="AA291" s="7">
        <f>[4]FCST!F231</f>
        <v>2314</v>
      </c>
      <c r="AB291" s="7">
        <f>[4]FCST!G231</f>
        <v>1547</v>
      </c>
      <c r="AC291" s="13">
        <f>[4]FCST!H231</f>
        <v>24475</v>
      </c>
      <c r="AD291" s="28">
        <f t="shared" si="90"/>
        <v>36900</v>
      </c>
      <c r="AE291" s="30">
        <f t="shared" si="91"/>
        <v>1509670</v>
      </c>
      <c r="AF291" s="30">
        <f t="shared" si="92"/>
        <v>907541</v>
      </c>
      <c r="AG291" s="31">
        <f t="shared" si="78"/>
        <v>254102</v>
      </c>
      <c r="AH291" s="35">
        <f>ROUND($AX$632*$AY614,0)</f>
        <v>87807</v>
      </c>
      <c r="AI291" s="28">
        <f t="shared" si="93"/>
        <v>166295</v>
      </c>
      <c r="AJ291" s="28">
        <f t="shared" si="79"/>
        <v>2025.8931937254999</v>
      </c>
      <c r="AK291" s="28">
        <f t="shared" si="80"/>
        <v>236984.163941251</v>
      </c>
      <c r="AL291" s="110">
        <f t="shared" si="81"/>
        <v>1043.7505746190786</v>
      </c>
      <c r="AM291" s="137">
        <f t="shared" si="55"/>
        <v>1024.353353043186</v>
      </c>
      <c r="AN291" s="15">
        <f t="shared" si="40"/>
        <v>1309.5625040242405</v>
      </c>
      <c r="AP291" s="233">
        <f>[16]Rounded!Z292</f>
        <v>10377</v>
      </c>
      <c r="AQ291" s="157">
        <f>[16]Rounded!AA292</f>
        <v>4550</v>
      </c>
      <c r="AR291" s="157">
        <f>[16]Rounded!AB292</f>
        <v>510</v>
      </c>
      <c r="AS291" s="157">
        <f>[16]Rounded!AC292</f>
        <v>0</v>
      </c>
      <c r="AT291" s="157">
        <f>[16]Rounded!AD292</f>
        <v>0</v>
      </c>
      <c r="AW291" s="14">
        <f t="shared" si="82"/>
        <v>1309.5625040242405</v>
      </c>
      <c r="AX291" s="145">
        <f t="shared" si="83"/>
        <v>2025.8931937254999</v>
      </c>
      <c r="AY291" s="20"/>
      <c r="AZ291" s="164">
        <f t="shared" si="84"/>
        <v>24301.371959476037</v>
      </c>
      <c r="BD291" s="14">
        <f t="shared" si="85"/>
        <v>1027.0604153417512</v>
      </c>
      <c r="BE291" s="25">
        <f t="shared" si="67"/>
        <v>12707.333835952571</v>
      </c>
      <c r="BM291" s="14">
        <f>[17]Base!$J73</f>
        <v>1618.2761411250056</v>
      </c>
      <c r="BN291" s="14">
        <f>[17]High!$J73</f>
        <v>2539.8640345814015</v>
      </c>
      <c r="BO291" s="14">
        <f>[17]Low!$J73</f>
        <v>696.6882476686103</v>
      </c>
      <c r="BP291" s="14"/>
      <c r="BQ291" s="14">
        <f>[17]Base!$Q73</f>
        <v>1638.7052357830305</v>
      </c>
      <c r="BR291" s="14">
        <f>[17]High!$Q73</f>
        <v>2571.9272415102919</v>
      </c>
      <c r="BS291" s="14">
        <f>[17]Low!$Q73</f>
        <v>705.48323005577015</v>
      </c>
      <c r="BT291" s="201" t="s">
        <v>150</v>
      </c>
      <c r="BU291" s="14">
        <f>'[18]Energy Summary'!$C72/1000</f>
        <v>1262.3512260577686</v>
      </c>
      <c r="BV291" s="14"/>
      <c r="BW291" s="14"/>
      <c r="BX291" s="14"/>
      <c r="BY291" s="14">
        <f>'[18]Energy Summary'!$D72/1000</f>
        <v>1338.7006132412721</v>
      </c>
      <c r="BZ291" s="14"/>
      <c r="CA291" s="14"/>
    </row>
    <row r="292" spans="1:79">
      <c r="A292" s="2">
        <f t="shared" si="65"/>
        <v>2015</v>
      </c>
      <c r="B292" s="2">
        <f t="shared" si="66"/>
        <v>2</v>
      </c>
      <c r="C292" s="7">
        <f>[12]Err!$D147</f>
        <v>962.41357933864401</v>
      </c>
      <c r="D292" s="7">
        <f>ROUND([13]Err!$D135,0)</f>
        <v>827249</v>
      </c>
      <c r="E292" s="7">
        <f>[9]Err!$D135</f>
        <v>172312.577816251</v>
      </c>
      <c r="F292" s="7">
        <f>[10]Err!$D135</f>
        <v>1982.4487492810599</v>
      </c>
      <c r="G292" s="13">
        <f>[14]Err!$D135</f>
        <v>240345.59462087299</v>
      </c>
      <c r="H292" s="25"/>
      <c r="I292" s="26">
        <f t="shared" si="73"/>
        <v>952.41357933864401</v>
      </c>
      <c r="J292" s="26">
        <f t="shared" si="74"/>
        <v>827249</v>
      </c>
      <c r="K292" s="26">
        <f t="shared" si="75"/>
        <v>166667.77781625101</v>
      </c>
      <c r="L292" s="26">
        <f t="shared" si="76"/>
        <v>1982.4487492810599</v>
      </c>
      <c r="M292" s="26">
        <f t="shared" si="77"/>
        <v>236649.59462087299</v>
      </c>
      <c r="N292" s="25"/>
      <c r="O292" s="14">
        <v>-10</v>
      </c>
      <c r="P292" s="14"/>
      <c r="Q292" s="297">
        <f>((7+5)*24*28*0.7)*-1</f>
        <v>-5644.7999999999993</v>
      </c>
      <c r="R292" s="14"/>
      <c r="S292" s="14">
        <f t="shared" ref="S292:S302" si="95">S280</f>
        <v>-3696</v>
      </c>
      <c r="U292" s="7">
        <f t="shared" si="88"/>
        <v>2739402.0433701538</v>
      </c>
      <c r="V292" s="126">
        <f t="shared" si="64"/>
        <v>0.63835327793467445</v>
      </c>
      <c r="W292" s="7">
        <f>[4]FCST!$I232</f>
        <v>63497.374999831081</v>
      </c>
      <c r="X292" s="7">
        <f t="shared" si="89"/>
        <v>1448344.8869009088</v>
      </c>
      <c r="Y292" s="7">
        <f>[4]FCST!D232</f>
        <v>1511842.26190074</v>
      </c>
      <c r="Z292" s="7">
        <f>[4]FCST!$E232</f>
        <v>168645</v>
      </c>
      <c r="AA292" s="7">
        <f>[4]FCST!F232</f>
        <v>2312</v>
      </c>
      <c r="AB292" s="7">
        <f>[4]FCST!G232</f>
        <v>1547</v>
      </c>
      <c r="AC292" s="13">
        <f>[4]FCST!H232</f>
        <v>24492</v>
      </c>
      <c r="AD292" s="28">
        <f t="shared" si="90"/>
        <v>38605</v>
      </c>
      <c r="AE292" s="30">
        <f t="shared" si="91"/>
        <v>1379423</v>
      </c>
      <c r="AF292" s="30">
        <f t="shared" si="92"/>
        <v>827249</v>
      </c>
      <c r="AG292" s="31">
        <f t="shared" si="78"/>
        <v>255493</v>
      </c>
      <c r="AH292" s="35">
        <f t="shared" ref="AH292:AH301" si="96">ROUND($AX$632*$AY615,0)</f>
        <v>88825</v>
      </c>
      <c r="AI292" s="28">
        <f t="shared" si="93"/>
        <v>166668</v>
      </c>
      <c r="AJ292" s="28">
        <f t="shared" si="79"/>
        <v>1982.4487492810599</v>
      </c>
      <c r="AK292" s="28">
        <f t="shared" si="80"/>
        <v>236649.59462087299</v>
      </c>
      <c r="AL292" s="110">
        <f t="shared" si="81"/>
        <v>952.41334607229896</v>
      </c>
      <c r="AM292" s="137">
        <f t="shared" si="55"/>
        <v>937.94705686901921</v>
      </c>
      <c r="AN292" s="15">
        <f t="shared" si="40"/>
        <v>1281.4794759412152</v>
      </c>
      <c r="AP292" s="233">
        <f>[16]Rounded!Z293</f>
        <v>8136</v>
      </c>
      <c r="AQ292" s="157">
        <f>[16]Rounded!AA293</f>
        <v>3878</v>
      </c>
      <c r="AR292" s="157">
        <f>[16]Rounded!AB293</f>
        <v>475</v>
      </c>
      <c r="AS292" s="157">
        <f>[16]Rounded!AC293</f>
        <v>0</v>
      </c>
      <c r="AT292" s="157">
        <f>[16]Rounded!AD293</f>
        <v>0</v>
      </c>
      <c r="AW292" s="14">
        <f t="shared" si="82"/>
        <v>1281.4794759412152</v>
      </c>
      <c r="AX292" s="145">
        <f t="shared" si="83"/>
        <v>1982.4487492810599</v>
      </c>
      <c r="AY292" s="20"/>
      <c r="AZ292" s="164">
        <f t="shared" si="84"/>
        <v>24275.263572994758</v>
      </c>
      <c r="BD292" s="14">
        <f t="shared" si="85"/>
        <v>942.14576653542747</v>
      </c>
      <c r="BE292" s="25">
        <f t="shared" si="67"/>
        <v>12681.411785509945</v>
      </c>
      <c r="BM292" s="14">
        <f>[17]Base!$J74</f>
        <v>1624.4601253408082</v>
      </c>
      <c r="BN292" s="14">
        <f>[17]High!$J74</f>
        <v>2549.569719971546</v>
      </c>
      <c r="BO292" s="14">
        <f>[17]Low!$J74</f>
        <v>699.35053071007121</v>
      </c>
      <c r="BP292" s="14"/>
      <c r="BQ292" s="14">
        <f>[17]Base!$Q74</f>
        <v>1644.9672865263547</v>
      </c>
      <c r="BR292" s="14">
        <f>[17]High!$Q74</f>
        <v>2581.7554513327732</v>
      </c>
      <c r="BS292" s="14">
        <f>[17]Low!$Q74</f>
        <v>708.1791217199368</v>
      </c>
      <c r="BT292" s="201" t="s">
        <v>150</v>
      </c>
      <c r="BU292" s="14">
        <f>'[18]Energy Summary'!$C73/1000</f>
        <v>1467.1888001392331</v>
      </c>
      <c r="BV292" s="14"/>
      <c r="BW292" s="14"/>
      <c r="BX292" s="14"/>
      <c r="BY292" s="14">
        <f>'[18]Energy Summary'!$D73/1000</f>
        <v>1522.9229033687413</v>
      </c>
      <c r="BZ292" s="14"/>
      <c r="CA292" s="14"/>
    </row>
    <row r="293" spans="1:79">
      <c r="A293" s="2">
        <f t="shared" si="65"/>
        <v>2015</v>
      </c>
      <c r="B293" s="2">
        <f t="shared" si="66"/>
        <v>3</v>
      </c>
      <c r="C293" s="7">
        <f>[12]Err!$D148</f>
        <v>863.69879191565894</v>
      </c>
      <c r="D293" s="7">
        <f>ROUND([13]Err!$D136,0)</f>
        <v>840540</v>
      </c>
      <c r="E293" s="7">
        <f>[9]Err!$D136</f>
        <v>171400.35845843799</v>
      </c>
      <c r="F293" s="7">
        <f>[10]Err!$D136</f>
        <v>2028.34968111231</v>
      </c>
      <c r="G293" s="13">
        <f>[14]Err!$D136</f>
        <v>242038.85627521499</v>
      </c>
      <c r="H293" s="25"/>
      <c r="I293" s="26">
        <f t="shared" si="73"/>
        <v>853.69879191565894</v>
      </c>
      <c r="J293" s="26">
        <f t="shared" si="74"/>
        <v>840540</v>
      </c>
      <c r="K293" s="26">
        <f t="shared" si="75"/>
        <v>165150.75845843798</v>
      </c>
      <c r="L293" s="26">
        <f t="shared" si="76"/>
        <v>2028.34968111231</v>
      </c>
      <c r="M293" s="26">
        <f t="shared" si="77"/>
        <v>237946.85627521499</v>
      </c>
      <c r="N293" s="25"/>
      <c r="O293" s="14">
        <v>-10</v>
      </c>
      <c r="P293" s="14"/>
      <c r="Q293" s="297">
        <f>((7+5)*24*31*0.7)*-1</f>
        <v>-6249.5999999999995</v>
      </c>
      <c r="R293" s="14"/>
      <c r="S293" s="14">
        <f t="shared" si="95"/>
        <v>-4092</v>
      </c>
      <c r="U293" s="7">
        <f t="shared" si="88"/>
        <v>2607854.2059563273</v>
      </c>
      <c r="V293" s="126">
        <f t="shared" si="64"/>
        <v>0.62485525246600426</v>
      </c>
      <c r="W293" s="7">
        <f>[4]FCST!$I233</f>
        <v>63583.044531485641</v>
      </c>
      <c r="X293" s="7">
        <f t="shared" si="89"/>
        <v>1450298.9681229345</v>
      </c>
      <c r="Y293" s="7">
        <f>[4]FCST!D233</f>
        <v>1513882.01265442</v>
      </c>
      <c r="Z293" s="7">
        <f>[4]FCST!$E233</f>
        <v>168865</v>
      </c>
      <c r="AA293" s="7">
        <f>[4]FCST!F233</f>
        <v>2311</v>
      </c>
      <c r="AB293" s="7">
        <f>[4]FCST!G233</f>
        <v>1546</v>
      </c>
      <c r="AC293" s="13">
        <f>[4]FCST!H233</f>
        <v>24494</v>
      </c>
      <c r="AD293" s="28">
        <f t="shared" si="90"/>
        <v>33918</v>
      </c>
      <c r="AE293" s="30">
        <f t="shared" si="91"/>
        <v>1238118</v>
      </c>
      <c r="AF293" s="30">
        <f t="shared" si="92"/>
        <v>840540</v>
      </c>
      <c r="AG293" s="31">
        <f t="shared" si="78"/>
        <v>255303</v>
      </c>
      <c r="AH293" s="35">
        <f t="shared" si="96"/>
        <v>90152</v>
      </c>
      <c r="AI293" s="28">
        <f t="shared" si="93"/>
        <v>165151</v>
      </c>
      <c r="AJ293" s="28">
        <f t="shared" si="79"/>
        <v>2028.34968111231</v>
      </c>
      <c r="AK293" s="28">
        <f t="shared" si="80"/>
        <v>237946.85627521499</v>
      </c>
      <c r="AL293" s="110">
        <f t="shared" si="81"/>
        <v>853.69846301583448</v>
      </c>
      <c r="AM293" s="137">
        <f t="shared" si="55"/>
        <v>840.24777979205237</v>
      </c>
      <c r="AN293" s="15">
        <f t="shared" si="40"/>
        <v>1311.9985000726456</v>
      </c>
      <c r="AP293" s="233">
        <f>[16]Rounded!Z294</f>
        <v>6355</v>
      </c>
      <c r="AQ293" s="157">
        <f>[16]Rounded!AA294</f>
        <v>3170</v>
      </c>
      <c r="AR293" s="157">
        <f>[16]Rounded!AB294</f>
        <v>401</v>
      </c>
      <c r="AS293" s="157">
        <f>[16]Rounded!AC294</f>
        <v>0</v>
      </c>
      <c r="AT293" s="157">
        <f>[16]Rounded!AD294</f>
        <v>0</v>
      </c>
      <c r="AW293" s="14">
        <f t="shared" si="82"/>
        <v>1311.9985000726456</v>
      </c>
      <c r="AX293" s="145">
        <f t="shared" si="83"/>
        <v>2028.34968111231</v>
      </c>
      <c r="AY293" s="20"/>
      <c r="AZ293" s="164">
        <f t="shared" ref="AZ293:AZ356" si="97">SUM(AX282:AX293)</f>
        <v>24249.155186513482</v>
      </c>
      <c r="BD293" s="14">
        <f t="shared" si="85"/>
        <v>845.63027764604135</v>
      </c>
      <c r="BE293" s="25">
        <f t="shared" si="67"/>
        <v>12667.059000820766</v>
      </c>
      <c r="BM293" s="14">
        <f>[17]Base!$J75</f>
        <v>1667.4434472758787</v>
      </c>
      <c r="BN293" s="14">
        <f>[17]High!$J75</f>
        <v>2617.0315027262645</v>
      </c>
      <c r="BO293" s="14">
        <f>[17]Low!$J75</f>
        <v>717.85539182549371</v>
      </c>
      <c r="BP293" s="14"/>
      <c r="BQ293" s="14">
        <f>[17]Base!$Q75</f>
        <v>1688.4932292973956</v>
      </c>
      <c r="BR293" s="14">
        <f>[17]High!$Q75</f>
        <v>2650.0688706596889</v>
      </c>
      <c r="BS293" s="14">
        <f>[17]Low!$Q75</f>
        <v>726.91758793510303</v>
      </c>
      <c r="BT293" s="201" t="s">
        <v>150</v>
      </c>
      <c r="BU293" s="14">
        <f>'[18]Energy Summary'!$C74/1000</f>
        <v>2072.0354902793838</v>
      </c>
      <c r="BV293" s="14"/>
      <c r="BW293" s="14"/>
      <c r="BX293" s="14"/>
      <c r="BY293" s="14">
        <f>'[18]Energy Summary'!$D74/1000</f>
        <v>2110.8171537253647</v>
      </c>
      <c r="BZ293" s="14"/>
      <c r="CA293" s="14"/>
    </row>
    <row r="294" spans="1:79">
      <c r="A294" s="2">
        <f t="shared" si="65"/>
        <v>2015</v>
      </c>
      <c r="B294" s="2">
        <f t="shared" si="66"/>
        <v>4</v>
      </c>
      <c r="C294" s="7">
        <f>[12]Err!$D149</f>
        <v>839.46803607158199</v>
      </c>
      <c r="D294" s="7">
        <f>ROUND([13]Err!$D137,0)</f>
        <v>897696</v>
      </c>
      <c r="E294" s="7">
        <f>[9]Err!$D137</f>
        <v>176660.904234905</v>
      </c>
      <c r="F294" s="7">
        <f>[10]Err!$D137</f>
        <v>2004.79548787167</v>
      </c>
      <c r="G294" s="13">
        <f>[14]Err!$D137</f>
        <v>247622.61817543101</v>
      </c>
      <c r="H294" s="25"/>
      <c r="I294" s="26">
        <f t="shared" si="73"/>
        <v>829.46803607158199</v>
      </c>
      <c r="J294" s="26">
        <f t="shared" si="74"/>
        <v>897696</v>
      </c>
      <c r="K294" s="26">
        <f t="shared" si="75"/>
        <v>170612.904234905</v>
      </c>
      <c r="L294" s="26">
        <f t="shared" si="76"/>
        <v>2004.79548787167</v>
      </c>
      <c r="M294" s="26">
        <f t="shared" si="77"/>
        <v>243662.61817543101</v>
      </c>
      <c r="N294" s="25"/>
      <c r="O294" s="14">
        <v>-10</v>
      </c>
      <c r="P294" s="14"/>
      <c r="Q294" s="297">
        <f>((7+5)*24*30*0.7)*-1</f>
        <v>-6048</v>
      </c>
      <c r="R294" s="14"/>
      <c r="S294" s="14">
        <f t="shared" si="95"/>
        <v>-3960</v>
      </c>
      <c r="U294" s="7">
        <f t="shared" si="88"/>
        <v>2641997.413663303</v>
      </c>
      <c r="V294" s="126">
        <f t="shared" si="64"/>
        <v>0.53442379914879401</v>
      </c>
      <c r="W294" s="7">
        <f>[4]FCST!$I234</f>
        <v>63668.668952487904</v>
      </c>
      <c r="X294" s="7">
        <f t="shared" si="89"/>
        <v>1452252.0203924621</v>
      </c>
      <c r="Y294" s="7">
        <f>[4]FCST!D234</f>
        <v>1515920.68934495</v>
      </c>
      <c r="Z294" s="7">
        <f>[4]FCST!$E234</f>
        <v>169086</v>
      </c>
      <c r="AA294" s="7">
        <f>[4]FCST!F234</f>
        <v>2310</v>
      </c>
      <c r="AB294" s="7">
        <f>[4]FCST!G234</f>
        <v>1545</v>
      </c>
      <c r="AC294" s="13">
        <f>[4]FCST!H234</f>
        <v>24466</v>
      </c>
      <c r="AD294" s="28">
        <f t="shared" si="90"/>
        <v>28224</v>
      </c>
      <c r="AE294" s="30">
        <f t="shared" si="91"/>
        <v>1204597</v>
      </c>
      <c r="AF294" s="30">
        <f t="shared" si="92"/>
        <v>897696</v>
      </c>
      <c r="AG294" s="31">
        <f t="shared" si="78"/>
        <v>265813</v>
      </c>
      <c r="AH294" s="35">
        <f t="shared" si="96"/>
        <v>95200</v>
      </c>
      <c r="AI294" s="28">
        <f t="shared" si="93"/>
        <v>170613</v>
      </c>
      <c r="AJ294" s="28">
        <f t="shared" si="79"/>
        <v>2004.79548787167</v>
      </c>
      <c r="AK294" s="28">
        <f t="shared" si="80"/>
        <v>243662.61817543101</v>
      </c>
      <c r="AL294" s="110">
        <f t="shared" si="81"/>
        <v>829.46828999725892</v>
      </c>
      <c r="AM294" s="137">
        <f t="shared" si="55"/>
        <v>813.2490101000725</v>
      </c>
      <c r="AN294" s="15">
        <f t="shared" si="40"/>
        <v>1297.6022575221164</v>
      </c>
      <c r="AP294" s="233">
        <f>[16]Rounded!Z295</f>
        <v>4707</v>
      </c>
      <c r="AQ294" s="157">
        <f>[16]Rounded!AA295</f>
        <v>3073</v>
      </c>
      <c r="AR294" s="157">
        <f>[16]Rounded!AB295</f>
        <v>402</v>
      </c>
      <c r="AS294" s="157">
        <f>[16]Rounded!AC295</f>
        <v>0</v>
      </c>
      <c r="AT294" s="157">
        <f>[16]Rounded!AD295</f>
        <v>0</v>
      </c>
      <c r="AW294" s="14">
        <f t="shared" si="82"/>
        <v>1297.6022575221164</v>
      </c>
      <c r="AX294" s="145">
        <f t="shared" si="83"/>
        <v>2004.79548787167</v>
      </c>
      <c r="AY294" s="20"/>
      <c r="AZ294" s="164">
        <f t="shared" si="97"/>
        <v>24223.0468000322</v>
      </c>
      <c r="BD294" s="14">
        <f t="shared" si="85"/>
        <v>819.72372313013761</v>
      </c>
      <c r="BE294" s="25">
        <f t="shared" si="67"/>
        <v>12667.477026553479</v>
      </c>
      <c r="BM294" s="14">
        <f>[17]Base!$J76</f>
        <v>1668.0662877905334</v>
      </c>
      <c r="BN294" s="14">
        <f>[17]High!$J76</f>
        <v>2618.0090430744472</v>
      </c>
      <c r="BO294" s="14">
        <f>[17]Low!$J76</f>
        <v>718.12353250661999</v>
      </c>
      <c r="BP294" s="14"/>
      <c r="BQ294" s="14">
        <f>[17]Base!$Q76</f>
        <v>1689.1239325417214</v>
      </c>
      <c r="BR294" s="14">
        <f>[17]High!$Q76</f>
        <v>2651.0587514631234</v>
      </c>
      <c r="BS294" s="14">
        <f>[17]Low!$Q76</f>
        <v>727.18911362031929</v>
      </c>
      <c r="BT294" s="201" t="s">
        <v>150</v>
      </c>
      <c r="BU294" s="14">
        <f>'[18]Energy Summary'!$C75/1000</f>
        <v>2287.6342118404186</v>
      </c>
      <c r="BV294" s="14"/>
      <c r="BW294" s="14"/>
      <c r="BX294" s="14"/>
      <c r="BY294" s="14">
        <f>'[18]Energy Summary'!$D75/1000</f>
        <v>2292.2643782397113</v>
      </c>
      <c r="BZ294" s="14"/>
      <c r="CA294" s="14"/>
    </row>
    <row r="295" spans="1:79">
      <c r="A295" s="2">
        <f t="shared" si="65"/>
        <v>2015</v>
      </c>
      <c r="B295" s="2">
        <f t="shared" si="66"/>
        <v>5</v>
      </c>
      <c r="C295" s="7">
        <f>[12]Err!$D150</f>
        <v>988.82258651987797</v>
      </c>
      <c r="D295" s="7">
        <f>ROUND([13]Err!$D138,0)</f>
        <v>976924</v>
      </c>
      <c r="E295" s="7">
        <f>[9]Err!$D138</f>
        <v>177512.335431632</v>
      </c>
      <c r="F295" s="7">
        <f>[10]Err!$D138</f>
        <v>1984.59548787167</v>
      </c>
      <c r="G295" s="13">
        <f>[14]Err!$D138</f>
        <v>263850.52527244698</v>
      </c>
      <c r="H295" s="25"/>
      <c r="I295" s="26">
        <f t="shared" si="73"/>
        <v>978.82258651987797</v>
      </c>
      <c r="J295" s="26">
        <f t="shared" si="74"/>
        <v>976924</v>
      </c>
      <c r="K295" s="26">
        <f t="shared" si="75"/>
        <v>171262.735431632</v>
      </c>
      <c r="L295" s="26">
        <f t="shared" si="76"/>
        <v>1984.59548787167</v>
      </c>
      <c r="M295" s="26">
        <f t="shared" si="77"/>
        <v>259758.52527244698</v>
      </c>
      <c r="N295" s="25"/>
      <c r="O295" s="14">
        <v>-10</v>
      </c>
      <c r="P295" s="14"/>
      <c r="Q295" s="297">
        <f>((7+5)*24*31*0.7)*-1</f>
        <v>-6249.5999999999995</v>
      </c>
      <c r="R295" s="14"/>
      <c r="S295" s="14">
        <f t="shared" si="95"/>
        <v>-4092</v>
      </c>
      <c r="U295" s="7">
        <f t="shared" si="88"/>
        <v>2952934.1207603188</v>
      </c>
      <c r="V295" s="126">
        <f t="shared" si="64"/>
        <v>0.35517028435765152</v>
      </c>
      <c r="W295" s="7">
        <f>[4]FCST!$I235</f>
        <v>63754.256065703703</v>
      </c>
      <c r="X295" s="7">
        <f t="shared" si="89"/>
        <v>1454204.2216891462</v>
      </c>
      <c r="Y295" s="7">
        <f>[4]FCST!D235</f>
        <v>1517958.4777548499</v>
      </c>
      <c r="Z295" s="7">
        <f>[4]FCST!$E235</f>
        <v>169306</v>
      </c>
      <c r="AA295" s="7">
        <f>[4]FCST!F235</f>
        <v>2309</v>
      </c>
      <c r="AB295" s="7">
        <f>[4]FCST!G235</f>
        <v>1545</v>
      </c>
      <c r="AC295" s="13">
        <f>[4]FCST!H235</f>
        <v>24513</v>
      </c>
      <c r="AD295" s="28">
        <f t="shared" si="90"/>
        <v>22164</v>
      </c>
      <c r="AE295" s="30">
        <f t="shared" si="91"/>
        <v>1423408</v>
      </c>
      <c r="AF295" s="30">
        <f t="shared" si="92"/>
        <v>976924</v>
      </c>
      <c r="AG295" s="31">
        <f t="shared" si="78"/>
        <v>268695</v>
      </c>
      <c r="AH295" s="35">
        <f t="shared" si="96"/>
        <v>97432</v>
      </c>
      <c r="AI295" s="28">
        <f t="shared" si="93"/>
        <v>171263</v>
      </c>
      <c r="AJ295" s="28">
        <f t="shared" si="79"/>
        <v>1984.59548787167</v>
      </c>
      <c r="AK295" s="28">
        <f t="shared" si="80"/>
        <v>259758.52527244698</v>
      </c>
      <c r="AL295" s="110">
        <f t="shared" si="81"/>
        <v>978.82262942864065</v>
      </c>
      <c r="AM295" s="137">
        <f t="shared" si="55"/>
        <v>952.31326889658158</v>
      </c>
      <c r="AN295" s="15">
        <f t="shared" si="40"/>
        <v>1284.5278238651586</v>
      </c>
      <c r="AP295" s="233">
        <f>[16]Rounded!Z296</f>
        <v>5369</v>
      </c>
      <c r="AQ295" s="157">
        <f>[16]Rounded!AA296</f>
        <v>3305</v>
      </c>
      <c r="AR295" s="157">
        <f>[16]Rounded!AB296</f>
        <v>428</v>
      </c>
      <c r="AS295" s="157">
        <f>[16]Rounded!AC296</f>
        <v>0</v>
      </c>
      <c r="AT295" s="157">
        <f>[16]Rounded!AD296</f>
        <v>0</v>
      </c>
      <c r="AW295" s="14">
        <f t="shared" si="82"/>
        <v>1284.5278238651586</v>
      </c>
      <c r="AX295" s="145">
        <f t="shared" si="83"/>
        <v>1984.59548787167</v>
      </c>
      <c r="AY295" s="20"/>
      <c r="AZ295" s="164">
        <f t="shared" si="97"/>
        <v>24196.938413550921</v>
      </c>
      <c r="BD295" s="14">
        <f t="shared" si="85"/>
        <v>958.35624039627305</v>
      </c>
      <c r="BE295" s="25">
        <f t="shared" si="67"/>
        <v>12671.555245325348</v>
      </c>
      <c r="BM295" s="14">
        <f>[17]Base!$J77</f>
        <v>1692.5791309897158</v>
      </c>
      <c r="BN295" s="14">
        <f>[17]High!$J77</f>
        <v>2656.4816419373669</v>
      </c>
      <c r="BO295" s="14">
        <f>[17]Low!$J77</f>
        <v>728.67662004206466</v>
      </c>
      <c r="BP295" s="14"/>
      <c r="BQ295" s="14">
        <f>[17]Base!$Q77</f>
        <v>1713.946225519793</v>
      </c>
      <c r="BR295" s="14">
        <f>[17]High!$Q77</f>
        <v>2690.0170278590285</v>
      </c>
      <c r="BS295" s="14">
        <f>[17]Low!$Q77</f>
        <v>737.87542318055773</v>
      </c>
      <c r="BT295" s="201" t="s">
        <v>150</v>
      </c>
      <c r="BU295" s="14">
        <f>'[18]Energy Summary'!$C76/1000</f>
        <v>2498.5388169271437</v>
      </c>
      <c r="BV295" s="14"/>
      <c r="BW295" s="14"/>
      <c r="BX295" s="14"/>
      <c r="BY295" s="14">
        <f>'[18]Energy Summary'!$D76/1000</f>
        <v>2467.1175628176775</v>
      </c>
      <c r="BZ295" s="14"/>
      <c r="CA295" s="14"/>
    </row>
    <row r="296" spans="1:79">
      <c r="A296" s="2">
        <f t="shared" si="65"/>
        <v>2015</v>
      </c>
      <c r="B296" s="2">
        <f t="shared" si="66"/>
        <v>6</v>
      </c>
      <c r="C296" s="7">
        <f>[12]Err!$D151</f>
        <v>1147.5170521498801</v>
      </c>
      <c r="D296" s="7">
        <f>ROUND([13]Err!$D139,0)</f>
        <v>1024105</v>
      </c>
      <c r="E296" s="7">
        <f>[9]Err!$D139</f>
        <v>169111.21546479399</v>
      </c>
      <c r="F296" s="7">
        <f>[10]Err!$D139</f>
        <v>2005.09548787167</v>
      </c>
      <c r="G296" s="13">
        <f>[14]Err!$D139</f>
        <v>285535.749012555</v>
      </c>
      <c r="H296" s="25"/>
      <c r="I296" s="26">
        <f t="shared" si="73"/>
        <v>1137.5170521498801</v>
      </c>
      <c r="J296" s="26">
        <f t="shared" si="74"/>
        <v>1024105</v>
      </c>
      <c r="K296" s="26">
        <f t="shared" si="75"/>
        <v>163063.21546479399</v>
      </c>
      <c r="L296" s="26">
        <f t="shared" si="76"/>
        <v>2005.09548787167</v>
      </c>
      <c r="M296" s="26">
        <f t="shared" si="77"/>
        <v>281575.749012555</v>
      </c>
      <c r="N296" s="25"/>
      <c r="O296" s="14">
        <v>-10</v>
      </c>
      <c r="P296" s="14"/>
      <c r="Q296" s="14">
        <f t="shared" ref="Q296:Q326" si="98">Q284</f>
        <v>-6048</v>
      </c>
      <c r="R296" s="14"/>
      <c r="S296" s="14">
        <f t="shared" si="95"/>
        <v>-3960</v>
      </c>
      <c r="U296" s="7">
        <f t="shared" si="88"/>
        <v>3247054.8445004267</v>
      </c>
      <c r="V296" s="126">
        <f t="shared" si="64"/>
        <v>0.25275986053332639</v>
      </c>
      <c r="W296" s="7">
        <f>[4]FCST!$I236</f>
        <v>63839.813673735123</v>
      </c>
      <c r="X296" s="7">
        <f t="shared" si="89"/>
        <v>1456155.7499866248</v>
      </c>
      <c r="Y296" s="7">
        <f>[4]FCST!D236</f>
        <v>1519995.5636603599</v>
      </c>
      <c r="Z296" s="7">
        <f>[4]FCST!$E236</f>
        <v>169526</v>
      </c>
      <c r="AA296" s="7">
        <f>[4]FCST!F236</f>
        <v>2308</v>
      </c>
      <c r="AB296" s="7">
        <f>[4]FCST!G236</f>
        <v>1544</v>
      </c>
      <c r="AC296" s="13">
        <f>[4]FCST!H236</f>
        <v>24475</v>
      </c>
      <c r="AD296" s="28">
        <f t="shared" si="90"/>
        <v>18355</v>
      </c>
      <c r="AE296" s="30">
        <f t="shared" si="91"/>
        <v>1656402</v>
      </c>
      <c r="AF296" s="30">
        <f t="shared" si="92"/>
        <v>1024105</v>
      </c>
      <c r="AG296" s="31">
        <f t="shared" si="78"/>
        <v>264612</v>
      </c>
      <c r="AH296" s="35">
        <f t="shared" si="96"/>
        <v>101549</v>
      </c>
      <c r="AI296" s="28">
        <f t="shared" si="93"/>
        <v>163063</v>
      </c>
      <c r="AJ296" s="28">
        <f t="shared" si="79"/>
        <v>2005.09548787167</v>
      </c>
      <c r="AK296" s="28">
        <f t="shared" si="80"/>
        <v>281575.749012555</v>
      </c>
      <c r="AL296" s="110">
        <f t="shared" si="81"/>
        <v>1137.5170547623181</v>
      </c>
      <c r="AM296" s="137">
        <f t="shared" si="55"/>
        <v>1101.8170316016931</v>
      </c>
      <c r="AN296" s="15">
        <f t="shared" si="40"/>
        <v>1298.6369740101488</v>
      </c>
      <c r="AP296" s="233">
        <f>[16]Rounded!Z297</f>
        <v>6086</v>
      </c>
      <c r="AQ296" s="157">
        <f>[16]Rounded!AA297</f>
        <v>3600</v>
      </c>
      <c r="AR296" s="157">
        <f>[16]Rounded!AB297</f>
        <v>473</v>
      </c>
      <c r="AS296" s="157">
        <f>[16]Rounded!AC297</f>
        <v>0</v>
      </c>
      <c r="AT296" s="157">
        <f>[16]Rounded!AD297</f>
        <v>0</v>
      </c>
      <c r="AW296" s="14">
        <f t="shared" si="82"/>
        <v>1298.6369740101488</v>
      </c>
      <c r="AX296" s="145">
        <f t="shared" si="83"/>
        <v>2005.09548787167</v>
      </c>
      <c r="AY296" s="20"/>
      <c r="AZ296" s="164">
        <f t="shared" si="97"/>
        <v>24170.830027069638</v>
      </c>
      <c r="BD296" s="14">
        <f t="shared" si="85"/>
        <v>1107.3930700444232</v>
      </c>
      <c r="BE296" s="25">
        <f t="shared" si="67"/>
        <v>12600.986161677474</v>
      </c>
      <c r="BM296" s="14">
        <f>[17]Base!$J78</f>
        <v>1709.7105708342208</v>
      </c>
      <c r="BN296" s="14">
        <f>[17]High!$J78</f>
        <v>2683.3692211433518</v>
      </c>
      <c r="BO296" s="14">
        <f>[17]Low!$J78</f>
        <v>736.05192052509051</v>
      </c>
      <c r="BP296" s="14"/>
      <c r="BQ296" s="14">
        <f>[17]Base!$Q78</f>
        <v>1731.2939324137328</v>
      </c>
      <c r="BR296" s="14">
        <f>[17]High!$Q78</f>
        <v>2717.2440354769915</v>
      </c>
      <c r="BS296" s="14">
        <f>[17]Low!$Q78</f>
        <v>745.34382935047483</v>
      </c>
      <c r="BT296" s="201" t="s">
        <v>150</v>
      </c>
      <c r="BU296" s="14">
        <f>'[18]Energy Summary'!$C77/1000</f>
        <v>2419.1180431834532</v>
      </c>
      <c r="BV296" s="14"/>
      <c r="BW296" s="14"/>
      <c r="BX296" s="14"/>
      <c r="BY296" s="14">
        <f>'[18]Energy Summary'!$D77/1000</f>
        <v>2357.5436987622616</v>
      </c>
      <c r="BZ296" s="14"/>
      <c r="CA296" s="14"/>
    </row>
    <row r="297" spans="1:79">
      <c r="A297" s="2">
        <f t="shared" si="65"/>
        <v>2015</v>
      </c>
      <c r="B297" s="2">
        <f t="shared" si="66"/>
        <v>7</v>
      </c>
      <c r="C297" s="7">
        <f>[12]Err!$D152</f>
        <v>1338.22063958119</v>
      </c>
      <c r="D297" s="7">
        <f>ROUND([13]Err!$D140,0)</f>
        <v>1156288</v>
      </c>
      <c r="E297" s="7">
        <f>[9]Err!$D140</f>
        <v>186739.399175695</v>
      </c>
      <c r="F297" s="7">
        <f>[10]Err!$D140</f>
        <v>2004.12984294119</v>
      </c>
      <c r="G297" s="13">
        <f>[14]Err!$D140</f>
        <v>275312.10119124601</v>
      </c>
      <c r="H297" s="25"/>
      <c r="I297" s="26">
        <f t="shared" si="73"/>
        <v>1328.22063958119</v>
      </c>
      <c r="J297" s="26">
        <f t="shared" si="74"/>
        <v>1156288</v>
      </c>
      <c r="K297" s="26">
        <f t="shared" si="75"/>
        <v>180489.79917569499</v>
      </c>
      <c r="L297" s="26">
        <f t="shared" si="76"/>
        <v>2004.12984294119</v>
      </c>
      <c r="M297" s="26">
        <f t="shared" si="77"/>
        <v>271220.10119124601</v>
      </c>
      <c r="N297" s="25"/>
      <c r="O297" s="14">
        <v>-10</v>
      </c>
      <c r="P297" s="14"/>
      <c r="Q297" s="14">
        <f t="shared" si="98"/>
        <v>-6249.5999999999995</v>
      </c>
      <c r="R297" s="14"/>
      <c r="S297" s="14">
        <f t="shared" si="95"/>
        <v>-4092</v>
      </c>
      <c r="U297" s="7">
        <f t="shared" si="88"/>
        <v>3665329.2310341871</v>
      </c>
      <c r="V297" s="126">
        <f t="shared" si="64"/>
        <v>0.23540461725212367</v>
      </c>
      <c r="W297" s="7">
        <f>[4]FCST!$I237</f>
        <v>63925.348937084047</v>
      </c>
      <c r="X297" s="7">
        <f t="shared" si="89"/>
        <v>1458106.7686125361</v>
      </c>
      <c r="Y297" s="7">
        <f>[4]FCST!D237</f>
        <v>1522032.1175496201</v>
      </c>
      <c r="Z297" s="7">
        <f>[4]FCST!$E237</f>
        <v>169747</v>
      </c>
      <c r="AA297" s="7">
        <f>[4]FCST!F237</f>
        <v>2306</v>
      </c>
      <c r="AB297" s="7">
        <f>[4]FCST!G237</f>
        <v>1543</v>
      </c>
      <c r="AC297" s="13">
        <f>[4]FCST!H237</f>
        <v>24460</v>
      </c>
      <c r="AD297" s="28">
        <f t="shared" si="90"/>
        <v>19987</v>
      </c>
      <c r="AE297" s="30">
        <f t="shared" si="91"/>
        <v>1936688</v>
      </c>
      <c r="AF297" s="30">
        <f t="shared" si="92"/>
        <v>1156288</v>
      </c>
      <c r="AG297" s="31">
        <f t="shared" si="78"/>
        <v>279142</v>
      </c>
      <c r="AH297" s="35">
        <f t="shared" si="96"/>
        <v>98652</v>
      </c>
      <c r="AI297" s="28">
        <f t="shared" si="93"/>
        <v>180490</v>
      </c>
      <c r="AJ297" s="28">
        <f t="shared" si="79"/>
        <v>2004.12984294119</v>
      </c>
      <c r="AK297" s="28">
        <f t="shared" si="80"/>
        <v>271220.10119124601</v>
      </c>
      <c r="AL297" s="110">
        <f t="shared" si="81"/>
        <v>1328.2209792104995</v>
      </c>
      <c r="AM297" s="137">
        <f t="shared" si="55"/>
        <v>1285.5674840489758</v>
      </c>
      <c r="AN297" s="15">
        <f t="shared" si="40"/>
        <v>1298.8527822042709</v>
      </c>
      <c r="AP297" s="233">
        <f>[16]Rounded!Z298</f>
        <v>6160</v>
      </c>
      <c r="AQ297" s="157">
        <f>[16]Rounded!AA298</f>
        <v>3807</v>
      </c>
      <c r="AR297" s="157">
        <f>[16]Rounded!AB298</f>
        <v>508</v>
      </c>
      <c r="AS297" s="157">
        <f>[16]Rounded!AC298</f>
        <v>0</v>
      </c>
      <c r="AT297" s="157">
        <f>[16]Rounded!AD298</f>
        <v>0</v>
      </c>
      <c r="AW297" s="14">
        <f t="shared" si="82"/>
        <v>1298.8527822042709</v>
      </c>
      <c r="AX297" s="145">
        <f t="shared" si="83"/>
        <v>2004.12984294119</v>
      </c>
      <c r="AY297" s="20"/>
      <c r="AZ297" s="164">
        <f t="shared" si="97"/>
        <v>24144.721640588359</v>
      </c>
      <c r="BD297" s="14">
        <f t="shared" si="85"/>
        <v>1291.0999379132784</v>
      </c>
      <c r="BE297" s="25">
        <f t="shared" si="67"/>
        <v>12620.518743964059</v>
      </c>
      <c r="BM297" s="14">
        <f>[17]Base!$J79</f>
        <v>1728.6555366207951</v>
      </c>
      <c r="BN297" s="14">
        <f>[17]High!$J79</f>
        <v>2713.1031064889294</v>
      </c>
      <c r="BO297" s="14">
        <f>[17]Low!$J79</f>
        <v>744.20796675266126</v>
      </c>
      <c r="BP297" s="14"/>
      <c r="BQ297" s="14">
        <f>[17]Base!$Q79</f>
        <v>1750.47805917507</v>
      </c>
      <c r="BR297" s="14">
        <f>[17]High!$Q79</f>
        <v>2747.3532809621884</v>
      </c>
      <c r="BS297" s="14">
        <f>[17]Low!$Q79</f>
        <v>753.60283738795169</v>
      </c>
      <c r="BT297" s="201" t="s">
        <v>150</v>
      </c>
      <c r="BU297" s="14">
        <f>'[18]Energy Summary'!$C78/1000</f>
        <v>2683.203827166662</v>
      </c>
      <c r="BV297" s="14"/>
      <c r="BW297" s="14"/>
      <c r="BX297" s="14"/>
      <c r="BY297" s="14">
        <f>'[18]Energy Summary'!$D78/1000</f>
        <v>2584.204463812112</v>
      </c>
      <c r="BZ297" s="14"/>
      <c r="CA297" s="14"/>
    </row>
    <row r="298" spans="1:79">
      <c r="A298" s="2">
        <f t="shared" si="65"/>
        <v>2015</v>
      </c>
      <c r="B298" s="2">
        <f t="shared" si="66"/>
        <v>8</v>
      </c>
      <c r="C298" s="7">
        <f>[12]Err!$D153</f>
        <v>1303.29906991692</v>
      </c>
      <c r="D298" s="7">
        <f>ROUND([13]Err!$D141,0)</f>
        <v>1101579</v>
      </c>
      <c r="E298" s="7">
        <f>[9]Err!$D141</f>
        <v>173913.645283019</v>
      </c>
      <c r="F298" s="7">
        <f>[10]Err!$D141</f>
        <v>2011.35240574214</v>
      </c>
      <c r="G298" s="13">
        <f>[14]Err!$D141</f>
        <v>278634.90802519902</v>
      </c>
      <c r="H298" s="25"/>
      <c r="I298" s="26">
        <f t="shared" si="73"/>
        <v>1293.29906991692</v>
      </c>
      <c r="J298" s="26">
        <f t="shared" si="74"/>
        <v>1101579</v>
      </c>
      <c r="K298" s="26">
        <f t="shared" si="75"/>
        <v>167664.04528301899</v>
      </c>
      <c r="L298" s="26">
        <f t="shared" si="76"/>
        <v>2011.35240574214</v>
      </c>
      <c r="M298" s="26">
        <f t="shared" si="77"/>
        <v>274542.90802519902</v>
      </c>
      <c r="N298" s="25"/>
      <c r="O298" s="14">
        <v>-10</v>
      </c>
      <c r="P298" s="14"/>
      <c r="Q298" s="14">
        <f t="shared" si="98"/>
        <v>-6249.5999999999995</v>
      </c>
      <c r="R298" s="14"/>
      <c r="S298" s="14">
        <f t="shared" si="95"/>
        <v>-4092</v>
      </c>
      <c r="U298" s="7">
        <f t="shared" si="88"/>
        <v>3556544.2604309414</v>
      </c>
      <c r="V298" s="126">
        <f t="shared" si="64"/>
        <v>0.23491953518685663</v>
      </c>
      <c r="W298" s="7">
        <f>[4]FCST!$I238</f>
        <v>64007.665185686885</v>
      </c>
      <c r="X298" s="7">
        <f t="shared" si="89"/>
        <v>1459984.3630449532</v>
      </c>
      <c r="Y298" s="7">
        <f>[4]FCST!D238</f>
        <v>1523992.0282306401</v>
      </c>
      <c r="Z298" s="7">
        <f>[4]FCST!$E238</f>
        <v>169964</v>
      </c>
      <c r="AA298" s="7">
        <f>[4]FCST!F238</f>
        <v>2305</v>
      </c>
      <c r="AB298" s="7">
        <f>[4]FCST!G238</f>
        <v>1543</v>
      </c>
      <c r="AC298" s="13">
        <f>[4]FCST!H238</f>
        <v>24529</v>
      </c>
      <c r="AD298" s="28">
        <f t="shared" si="90"/>
        <v>19447</v>
      </c>
      <c r="AE298" s="30">
        <f t="shared" si="91"/>
        <v>1888196</v>
      </c>
      <c r="AF298" s="30">
        <f t="shared" si="92"/>
        <v>1101579</v>
      </c>
      <c r="AG298" s="31">
        <f t="shared" si="78"/>
        <v>270768</v>
      </c>
      <c r="AH298" s="35">
        <f t="shared" si="96"/>
        <v>103104</v>
      </c>
      <c r="AI298" s="28">
        <f t="shared" si="93"/>
        <v>167664</v>
      </c>
      <c r="AJ298" s="28">
        <f t="shared" si="79"/>
        <v>2011.35240574214</v>
      </c>
      <c r="AK298" s="28">
        <f t="shared" si="80"/>
        <v>274542.90802519902</v>
      </c>
      <c r="AL298" s="110">
        <f t="shared" si="81"/>
        <v>1293.2987830513237</v>
      </c>
      <c r="AM298" s="137">
        <f t="shared" si="55"/>
        <v>1251.7407995990504</v>
      </c>
      <c r="AN298" s="15">
        <f t="shared" si="40"/>
        <v>1303.5336394958781</v>
      </c>
      <c r="AP298" s="233">
        <f>[16]Rounded!Z299</f>
        <v>6579</v>
      </c>
      <c r="AQ298" s="157">
        <f>[16]Rounded!AA299</f>
        <v>4326</v>
      </c>
      <c r="AR298" s="157">
        <f>[16]Rounded!AB299</f>
        <v>566</v>
      </c>
      <c r="AS298" s="157">
        <f>[16]Rounded!AC299</f>
        <v>0</v>
      </c>
      <c r="AT298" s="157">
        <f>[16]Rounded!AD299</f>
        <v>0</v>
      </c>
      <c r="AW298" s="14">
        <f t="shared" si="82"/>
        <v>1303.5336394958781</v>
      </c>
      <c r="AX298" s="145">
        <f t="shared" si="83"/>
        <v>2011.35240574214</v>
      </c>
      <c r="AY298" s="20"/>
      <c r="AZ298" s="164">
        <f t="shared" si="97"/>
        <v>24118.613254107077</v>
      </c>
      <c r="BD298" s="14">
        <f t="shared" si="85"/>
        <v>1257.0041227012368</v>
      </c>
      <c r="BE298" s="25">
        <f t="shared" si="67"/>
        <v>12531.0676233302</v>
      </c>
      <c r="BM298" s="14">
        <f>[17]Base!$J80</f>
        <v>1727.4016620834348</v>
      </c>
      <c r="BN298" s="14">
        <f>[17]High!$J80</f>
        <v>2711.135166184808</v>
      </c>
      <c r="BO298" s="14">
        <f>[17]Low!$J80</f>
        <v>743.66815798206255</v>
      </c>
      <c r="BP298" s="14"/>
      <c r="BQ298" s="14">
        <f>[17]Base!$Q80</f>
        <v>1749.2083557436401</v>
      </c>
      <c r="BR298" s="14">
        <f>[17]High!$Q80</f>
        <v>2745.3604974080604</v>
      </c>
      <c r="BS298" s="14">
        <f>[17]Low!$Q80</f>
        <v>753.05621407922092</v>
      </c>
      <c r="BT298" s="201" t="s">
        <v>150</v>
      </c>
      <c r="BU298" s="14">
        <f>'[18]Energy Summary'!$C79/1000</f>
        <v>2745.5903148042594</v>
      </c>
      <c r="BV298" s="14"/>
      <c r="BW298" s="14"/>
      <c r="BX298" s="14"/>
      <c r="BY298" s="14">
        <f>'[18]Energy Summary'!$D79/1000</f>
        <v>2616.1874997020377</v>
      </c>
      <c r="BZ298" s="14"/>
      <c r="CA298" s="14"/>
    </row>
    <row r="299" spans="1:79">
      <c r="A299" s="2">
        <f t="shared" si="65"/>
        <v>2015</v>
      </c>
      <c r="B299" s="2">
        <f t="shared" si="66"/>
        <v>9</v>
      </c>
      <c r="C299" s="7">
        <f>[12]Err!$D154</f>
        <v>1307.4246487664</v>
      </c>
      <c r="D299" s="7">
        <f>ROUND([13]Err!$D142,0)</f>
        <v>1111396</v>
      </c>
      <c r="E299" s="7">
        <f>[9]Err!$D142</f>
        <v>177878.47529604999</v>
      </c>
      <c r="F299" s="7">
        <f>[10]Err!$D142</f>
        <v>1980.7968501865801</v>
      </c>
      <c r="G299" s="13">
        <f>[14]Err!$D142</f>
        <v>302578.89552104799</v>
      </c>
      <c r="H299" s="25"/>
      <c r="I299" s="26">
        <f t="shared" si="73"/>
        <v>1297.4246487664</v>
      </c>
      <c r="J299" s="26">
        <f t="shared" si="74"/>
        <v>1111396</v>
      </c>
      <c r="K299" s="26">
        <f t="shared" si="75"/>
        <v>171830.47529604999</v>
      </c>
      <c r="L299" s="26">
        <f t="shared" si="76"/>
        <v>1980.7968501865801</v>
      </c>
      <c r="M299" s="26">
        <f t="shared" si="77"/>
        <v>298618.89552104799</v>
      </c>
      <c r="N299" s="25"/>
      <c r="O299" s="14">
        <v>-10</v>
      </c>
      <c r="P299" s="14"/>
      <c r="Q299" s="14">
        <f t="shared" si="98"/>
        <v>-6048</v>
      </c>
      <c r="R299" s="14"/>
      <c r="S299" s="14">
        <f t="shared" si="95"/>
        <v>-3960</v>
      </c>
      <c r="U299" s="7">
        <f t="shared" si="88"/>
        <v>3600573.6923712348</v>
      </c>
      <c r="V299" s="126">
        <f t="shared" si="64"/>
        <v>0.23675824630596484</v>
      </c>
      <c r="W299" s="7">
        <f>[4]FCST!$I239</f>
        <v>64089.97035117264</v>
      </c>
      <c r="X299" s="7">
        <f t="shared" si="89"/>
        <v>1461861.7046767473</v>
      </c>
      <c r="Y299" s="7">
        <f>[4]FCST!D239</f>
        <v>1525951.6750279199</v>
      </c>
      <c r="Z299" s="7">
        <f>[4]FCST!$E239</f>
        <v>170178</v>
      </c>
      <c r="AA299" s="7">
        <f>[4]FCST!F239</f>
        <v>2304</v>
      </c>
      <c r="AB299" s="7">
        <f>[4]FCST!G239</f>
        <v>1542</v>
      </c>
      <c r="AC299" s="13">
        <f>[4]FCST!H239</f>
        <v>24549</v>
      </c>
      <c r="AD299" s="28">
        <f t="shared" si="90"/>
        <v>19687</v>
      </c>
      <c r="AE299" s="30">
        <f t="shared" si="91"/>
        <v>1896655</v>
      </c>
      <c r="AF299" s="30">
        <f t="shared" si="92"/>
        <v>1111396</v>
      </c>
      <c r="AG299" s="31">
        <f t="shared" si="78"/>
        <v>272236</v>
      </c>
      <c r="AH299" s="35">
        <f t="shared" si="96"/>
        <v>100406</v>
      </c>
      <c r="AI299" s="28">
        <f t="shared" si="93"/>
        <v>171830</v>
      </c>
      <c r="AJ299" s="28">
        <f t="shared" si="79"/>
        <v>1980.7968501865801</v>
      </c>
      <c r="AK299" s="28">
        <f t="shared" si="80"/>
        <v>298618.89552104799</v>
      </c>
      <c r="AL299" s="110">
        <f t="shared" si="81"/>
        <v>1297.4243691672571</v>
      </c>
      <c r="AM299" s="137">
        <f t="shared" si="55"/>
        <v>1255.8340027150186</v>
      </c>
      <c r="AN299" s="15">
        <f t="shared" si="40"/>
        <v>1284.5634566709339</v>
      </c>
      <c r="AP299" s="233">
        <f>[16]Rounded!Z300</f>
        <v>6150</v>
      </c>
      <c r="AQ299" s="157">
        <f>[16]Rounded!AA300</f>
        <v>3833</v>
      </c>
      <c r="AR299" s="157">
        <f>[16]Rounded!AB300</f>
        <v>507</v>
      </c>
      <c r="AS299" s="157">
        <f>[16]Rounded!AC300</f>
        <v>0</v>
      </c>
      <c r="AT299" s="157">
        <f>[16]Rounded!AD300</f>
        <v>0</v>
      </c>
      <c r="AW299" s="14">
        <f t="shared" si="82"/>
        <v>1284.5634566709339</v>
      </c>
      <c r="AX299" s="145">
        <f t="shared" si="83"/>
        <v>1980.7968501865801</v>
      </c>
      <c r="AY299" s="20"/>
      <c r="AZ299" s="164">
        <f t="shared" si="97"/>
        <v>24092.504867625797</v>
      </c>
      <c r="BD299" s="14">
        <f t="shared" si="85"/>
        <v>1261.3839987736371</v>
      </c>
      <c r="BE299" s="25">
        <f t="shared" si="67"/>
        <v>12492.084964990956</v>
      </c>
      <c r="BM299" s="14">
        <f>[17]Base!$J81</f>
        <v>1676.6739795878921</v>
      </c>
      <c r="BN299" s="14">
        <f>[17]High!$J81</f>
        <v>2631.5187070071274</v>
      </c>
      <c r="BO299" s="14">
        <f>[17]Low!$J81</f>
        <v>721.82925216865772</v>
      </c>
      <c r="BP299" s="14"/>
      <c r="BQ299" s="14">
        <f>[17]Base!$Q81</f>
        <v>1697.8402877161427</v>
      </c>
      <c r="BR299" s="14">
        <f>[17]High!$Q81</f>
        <v>2664.7389611983799</v>
      </c>
      <c r="BS299" s="14">
        <f>[17]Low!$Q81</f>
        <v>730.94161423390653</v>
      </c>
      <c r="BT299" s="201" t="s">
        <v>150</v>
      </c>
      <c r="BU299" s="14">
        <f>'[18]Energy Summary'!$C80/1000</f>
        <v>2657.284096623338</v>
      </c>
      <c r="BV299" s="14"/>
      <c r="BW299" s="14"/>
      <c r="BX299" s="14"/>
      <c r="BY299" s="14">
        <f>'[18]Energy Summary'!$D80/1000</f>
        <v>2507.5717516206851</v>
      </c>
      <c r="BZ299" s="14"/>
      <c r="CA299" s="14"/>
    </row>
    <row r="300" spans="1:79">
      <c r="A300" s="2">
        <f t="shared" si="65"/>
        <v>2015</v>
      </c>
      <c r="B300" s="2">
        <f t="shared" si="66"/>
        <v>10</v>
      </c>
      <c r="C300" s="7">
        <f>[12]Err!$D155</f>
        <v>1193.34695973208</v>
      </c>
      <c r="D300" s="7">
        <f>ROUND([13]Err!$D143,0)</f>
        <v>1061892</v>
      </c>
      <c r="E300" s="7">
        <f>[9]Err!$D143</f>
        <v>176111.45452260901</v>
      </c>
      <c r="F300" s="7">
        <f>[10]Err!$D143</f>
        <v>2008.46351685325</v>
      </c>
      <c r="G300" s="13">
        <f>[14]Err!$D143</f>
        <v>289297.72220954602</v>
      </c>
      <c r="H300" s="25"/>
      <c r="I300" s="26">
        <f t="shared" si="73"/>
        <v>1183.34695973208</v>
      </c>
      <c r="J300" s="26">
        <f t="shared" si="74"/>
        <v>1061892</v>
      </c>
      <c r="K300" s="26">
        <f t="shared" si="75"/>
        <v>169861.85452260901</v>
      </c>
      <c r="L300" s="26">
        <f t="shared" si="76"/>
        <v>2008.46351685325</v>
      </c>
      <c r="M300" s="26">
        <f t="shared" si="77"/>
        <v>285205.72220954602</v>
      </c>
      <c r="N300" s="25"/>
      <c r="O300" s="14">
        <v>-10</v>
      </c>
      <c r="P300" s="14"/>
      <c r="Q300" s="14">
        <f t="shared" si="98"/>
        <v>-6249.5999999999995</v>
      </c>
      <c r="R300" s="14"/>
      <c r="S300" s="14">
        <f t="shared" si="95"/>
        <v>-4092</v>
      </c>
      <c r="U300" s="7">
        <f t="shared" si="88"/>
        <v>3365914.1857263995</v>
      </c>
      <c r="V300" s="126">
        <f t="shared" si="64"/>
        <v>0.25544453159122188</v>
      </c>
      <c r="W300" s="7">
        <f>[4]FCST!$I240</f>
        <v>64172.26842669132</v>
      </c>
      <c r="X300" s="7">
        <f t="shared" si="89"/>
        <v>1463738.8845897685</v>
      </c>
      <c r="Y300" s="7">
        <f>[4]FCST!D240</f>
        <v>1527911.1530164599</v>
      </c>
      <c r="Z300" s="7">
        <f>[4]FCST!$E240</f>
        <v>170389</v>
      </c>
      <c r="AA300" s="7">
        <f>[4]FCST!F240</f>
        <v>2303</v>
      </c>
      <c r="AB300" s="7">
        <f>[4]FCST!G240</f>
        <v>1542</v>
      </c>
      <c r="AC300" s="13">
        <f>[4]FCST!H240</f>
        <v>24584</v>
      </c>
      <c r="AD300" s="28">
        <f t="shared" si="90"/>
        <v>19398</v>
      </c>
      <c r="AE300" s="30">
        <f t="shared" si="91"/>
        <v>1732111</v>
      </c>
      <c r="AF300" s="30">
        <f t="shared" si="92"/>
        <v>1061892</v>
      </c>
      <c r="AG300" s="31">
        <f t="shared" si="78"/>
        <v>265299</v>
      </c>
      <c r="AH300" s="35">
        <f t="shared" si="96"/>
        <v>95437</v>
      </c>
      <c r="AI300" s="28">
        <f t="shared" si="93"/>
        <v>169862</v>
      </c>
      <c r="AJ300" s="28">
        <f t="shared" si="79"/>
        <v>2008.46351685325</v>
      </c>
      <c r="AK300" s="28">
        <f t="shared" si="80"/>
        <v>285205.72220954602</v>
      </c>
      <c r="AL300" s="110">
        <f t="shared" si="81"/>
        <v>1183.3469877965606</v>
      </c>
      <c r="AM300" s="137">
        <f t="shared" si="55"/>
        <v>1146.3421786941635</v>
      </c>
      <c r="AN300" s="15">
        <f t="shared" si="40"/>
        <v>1302.5055232511349</v>
      </c>
      <c r="AP300" s="233">
        <f>[16]Rounded!Z301</f>
        <v>4761</v>
      </c>
      <c r="AQ300" s="157">
        <f>[16]Rounded!AA301</f>
        <v>3578</v>
      </c>
      <c r="AR300" s="157">
        <f>[16]Rounded!AB301</f>
        <v>484</v>
      </c>
      <c r="AS300" s="157">
        <f>[16]Rounded!AC301</f>
        <v>0</v>
      </c>
      <c r="AT300" s="157">
        <f>[16]Rounded!AD301</f>
        <v>0</v>
      </c>
      <c r="AW300" s="14">
        <f t="shared" si="82"/>
        <v>1302.5055232511349</v>
      </c>
      <c r="AX300" s="145">
        <f t="shared" si="83"/>
        <v>2008.46351685325</v>
      </c>
      <c r="AY300" s="20"/>
      <c r="AZ300" s="164">
        <f t="shared" si="97"/>
        <v>24066.396481144518</v>
      </c>
      <c r="BD300" s="14">
        <f t="shared" si="85"/>
        <v>1152.806132928235</v>
      </c>
      <c r="BE300" s="25">
        <f t="shared" si="67"/>
        <v>12479.747645814074</v>
      </c>
      <c r="BM300" s="14">
        <f>[17]Base!$J82</f>
        <v>1677.293398684579</v>
      </c>
      <c r="BN300" s="14">
        <f>[17]High!$J82</f>
        <v>2632.4908774828746</v>
      </c>
      <c r="BO300" s="14">
        <f>[17]Low!$J82</f>
        <v>722.09591988628415</v>
      </c>
      <c r="BP300" s="14"/>
      <c r="BQ300" s="14">
        <f>[17]Base!$Q82</f>
        <v>1698.4675263505699</v>
      </c>
      <c r="BR300" s="14">
        <f>[17]High!$Q82</f>
        <v>2665.7234043401868</v>
      </c>
      <c r="BS300" s="14">
        <f>[17]Low!$Q82</f>
        <v>731.21164836095306</v>
      </c>
      <c r="BT300" s="201" t="s">
        <v>150</v>
      </c>
      <c r="BU300" s="14">
        <f>'[18]Energy Summary'!$C81/1000</f>
        <v>2489.4244157685325</v>
      </c>
      <c r="BV300" s="14"/>
      <c r="BW300" s="14"/>
      <c r="BX300" s="14"/>
      <c r="BY300" s="14">
        <f>'[18]Energy Summary'!$D81/1000</f>
        <v>2328.4320837680721</v>
      </c>
      <c r="BZ300" s="14"/>
      <c r="CA300" s="14"/>
    </row>
    <row r="301" spans="1:79">
      <c r="A301" s="2">
        <f t="shared" si="65"/>
        <v>2015</v>
      </c>
      <c r="B301" s="2">
        <f t="shared" si="66"/>
        <v>11</v>
      </c>
      <c r="C301" s="7">
        <f>[12]Err!$D156</f>
        <v>944.93952052454995</v>
      </c>
      <c r="D301" s="7">
        <f>ROUND([13]Err!$D144,0)</f>
        <v>953833</v>
      </c>
      <c r="E301" s="7">
        <f>[9]Err!$D144</f>
        <v>176108.08020772701</v>
      </c>
      <c r="F301" s="7">
        <f>[10]Err!$D144</f>
        <v>1976.46351685325</v>
      </c>
      <c r="G301" s="13">
        <f>[14]Err!$D144</f>
        <v>273669.543861777</v>
      </c>
      <c r="H301" s="25"/>
      <c r="I301" s="26">
        <f t="shared" si="73"/>
        <v>934.93952052454995</v>
      </c>
      <c r="J301" s="26">
        <f t="shared" si="74"/>
        <v>953833</v>
      </c>
      <c r="K301" s="26">
        <f t="shared" si="75"/>
        <v>170060.08020772701</v>
      </c>
      <c r="L301" s="26">
        <f t="shared" si="76"/>
        <v>1976.46351685325</v>
      </c>
      <c r="M301" s="26">
        <f t="shared" si="77"/>
        <v>269709.543861777</v>
      </c>
      <c r="N301" s="25"/>
      <c r="O301" s="14">
        <v>-10</v>
      </c>
      <c r="P301" s="14"/>
      <c r="Q301" s="14">
        <f t="shared" si="98"/>
        <v>-6048</v>
      </c>
      <c r="R301" s="14"/>
      <c r="S301" s="14">
        <f t="shared" si="95"/>
        <v>-3960</v>
      </c>
      <c r="U301" s="7">
        <f t="shared" si="88"/>
        <v>2884027.0073786303</v>
      </c>
      <c r="V301" s="126">
        <f t="shared" si="64"/>
        <v>0.34388341163246744</v>
      </c>
      <c r="W301" s="7">
        <f>[4]FCST!$I241</f>
        <v>64254.562417786867</v>
      </c>
      <c r="X301" s="7">
        <f t="shared" si="89"/>
        <v>1465615.9713390432</v>
      </c>
      <c r="Y301" s="7">
        <f>[4]FCST!D241</f>
        <v>1529870.53375683</v>
      </c>
      <c r="Z301" s="7">
        <f>[4]FCST!$E241</f>
        <v>170600</v>
      </c>
      <c r="AA301" s="7">
        <f>[4]FCST!F241</f>
        <v>2302</v>
      </c>
      <c r="AB301" s="7">
        <f>[4]FCST!G241</f>
        <v>1541</v>
      </c>
      <c r="AC301" s="13">
        <f>[4]FCST!H241</f>
        <v>24632</v>
      </c>
      <c r="AD301" s="28">
        <f t="shared" si="90"/>
        <v>20658</v>
      </c>
      <c r="AE301" s="30">
        <f t="shared" si="91"/>
        <v>1370262</v>
      </c>
      <c r="AF301" s="30">
        <f t="shared" si="92"/>
        <v>953833</v>
      </c>
      <c r="AG301" s="31">
        <f t="shared" si="78"/>
        <v>267588</v>
      </c>
      <c r="AH301" s="35">
        <f t="shared" si="96"/>
        <v>97528</v>
      </c>
      <c r="AI301" s="28">
        <f t="shared" si="93"/>
        <v>170060</v>
      </c>
      <c r="AJ301" s="28">
        <f t="shared" si="79"/>
        <v>1976.46351685325</v>
      </c>
      <c r="AK301" s="28">
        <f t="shared" si="80"/>
        <v>269709.543861777</v>
      </c>
      <c r="AL301" s="110">
        <f t="shared" si="81"/>
        <v>934.93932025595745</v>
      </c>
      <c r="AM301" s="137">
        <f t="shared" si="55"/>
        <v>909.17497220133009</v>
      </c>
      <c r="AN301" s="15">
        <f t="shared" si="40"/>
        <v>1282.5850206705061</v>
      </c>
      <c r="AP301" s="233">
        <f>[16]Rounded!Z302</f>
        <v>5180</v>
      </c>
      <c r="AQ301" s="157">
        <f>[16]Rounded!AA302</f>
        <v>3690</v>
      </c>
      <c r="AR301" s="157">
        <f>[16]Rounded!AB302</f>
        <v>488</v>
      </c>
      <c r="AS301" s="157">
        <f>[16]Rounded!AC302</f>
        <v>0</v>
      </c>
      <c r="AT301" s="157">
        <f>[16]Rounded!AD302</f>
        <v>0</v>
      </c>
      <c r="AW301" s="14">
        <f t="shared" si="82"/>
        <v>1282.5850206705061</v>
      </c>
      <c r="AX301" s="145">
        <f t="shared" si="83"/>
        <v>1976.46351685325</v>
      </c>
      <c r="AY301" s="20"/>
      <c r="AZ301" s="164">
        <f t="shared" si="97"/>
        <v>24040.288094663239</v>
      </c>
      <c r="BD301" s="14">
        <f t="shared" si="85"/>
        <v>915.3692566333383</v>
      </c>
      <c r="BE301" s="25">
        <f t="shared" si="67"/>
        <v>12463.53646420344</v>
      </c>
      <c r="BM301" s="14">
        <f>[17]Base!$J83</f>
        <v>1674.2523551632869</v>
      </c>
      <c r="BN301" s="14">
        <f>[17]High!$J83</f>
        <v>2627.7179979532061</v>
      </c>
      <c r="BO301" s="14">
        <f>[17]Low!$J83</f>
        <v>720.78671237336857</v>
      </c>
      <c r="BP301" s="14"/>
      <c r="BQ301" s="14">
        <f>[17]Base!$Q83</f>
        <v>1695.388092739739</v>
      </c>
      <c r="BR301" s="14">
        <f>[17]High!$Q83</f>
        <v>2660.890272048196</v>
      </c>
      <c r="BS301" s="14">
        <f>[17]Low!$Q83</f>
        <v>729.8859134312828</v>
      </c>
      <c r="BT301" s="201" t="s">
        <v>150</v>
      </c>
      <c r="BU301" s="14">
        <f>'[18]Energy Summary'!$C82/1000</f>
        <v>2405.750208186776</v>
      </c>
      <c r="BV301" s="14"/>
      <c r="BW301" s="14"/>
      <c r="BX301" s="14"/>
      <c r="BY301" s="14">
        <f>'[18]Energy Summary'!$D82/1000</f>
        <v>2231.9546999396944</v>
      </c>
      <c r="BZ301" s="14"/>
      <c r="CA301" s="14"/>
    </row>
    <row r="302" spans="1:79">
      <c r="A302" s="2">
        <f t="shared" si="65"/>
        <v>2015</v>
      </c>
      <c r="B302" s="2">
        <f t="shared" si="66"/>
        <v>12</v>
      </c>
      <c r="C302" s="7">
        <f>[12]Err!$D157</f>
        <v>901.26668062237604</v>
      </c>
      <c r="D302" s="7">
        <f>ROUND([13]Err!$D145,0)</f>
        <v>913540</v>
      </c>
      <c r="E302" s="7">
        <f>[9]Err!$D145</f>
        <v>171295.309320389</v>
      </c>
      <c r="F302" s="7">
        <f>[10]Err!$D145</f>
        <v>2001.79548787167</v>
      </c>
      <c r="G302" s="13">
        <f>[14]Err!$D145</f>
        <v>253582.513556936</v>
      </c>
      <c r="H302" s="25"/>
      <c r="I302" s="26">
        <f t="shared" si="73"/>
        <v>891.26668062237604</v>
      </c>
      <c r="J302" s="26">
        <f t="shared" si="74"/>
        <v>913540</v>
      </c>
      <c r="K302" s="26">
        <f t="shared" si="75"/>
        <v>165045.709320389</v>
      </c>
      <c r="L302" s="26">
        <f t="shared" si="76"/>
        <v>2001.79548787167</v>
      </c>
      <c r="M302" s="26">
        <f t="shared" si="77"/>
        <v>249490.513556936</v>
      </c>
      <c r="N302" s="25"/>
      <c r="O302" s="14">
        <v>-10</v>
      </c>
      <c r="P302" s="14"/>
      <c r="Q302" s="14">
        <f t="shared" si="98"/>
        <v>-6249.5999999999995</v>
      </c>
      <c r="R302" s="14"/>
      <c r="S302" s="14">
        <f t="shared" si="95"/>
        <v>-4092</v>
      </c>
      <c r="U302" s="7">
        <f t="shared" si="88"/>
        <v>2753292.3090448077</v>
      </c>
      <c r="V302" s="126">
        <f t="shared" si="64"/>
        <v>0.46872621458853259</v>
      </c>
      <c r="W302" s="7">
        <f>[4]FCST!$I242</f>
        <v>64336.854483648181</v>
      </c>
      <c r="X302" s="7">
        <f t="shared" si="89"/>
        <v>1467493.0141746418</v>
      </c>
      <c r="Y302" s="7">
        <f>[4]FCST!D242</f>
        <v>1531829.86865829</v>
      </c>
      <c r="Z302" s="7">
        <f>[4]FCST!$E242</f>
        <v>170811</v>
      </c>
      <c r="AA302" s="7">
        <f>[4]FCST!F242</f>
        <v>2301</v>
      </c>
      <c r="AB302" s="7">
        <f>[4]FCST!G242</f>
        <v>1540</v>
      </c>
      <c r="AC302" s="13">
        <f>[4]FCST!H242</f>
        <v>24593</v>
      </c>
      <c r="AD302" s="28">
        <f t="shared" si="90"/>
        <v>26877</v>
      </c>
      <c r="AE302" s="30">
        <f t="shared" si="91"/>
        <v>1307928</v>
      </c>
      <c r="AF302" s="30">
        <f t="shared" si="92"/>
        <v>913540</v>
      </c>
      <c r="AG302" s="31">
        <f t="shared" si="78"/>
        <v>253455</v>
      </c>
      <c r="AH302" s="35">
        <f>ROUND($AX$632*$AY625,0)</f>
        <v>88409</v>
      </c>
      <c r="AI302" s="28">
        <f t="shared" si="93"/>
        <v>165046</v>
      </c>
      <c r="AJ302" s="28">
        <f t="shared" si="79"/>
        <v>2001.79548787167</v>
      </c>
      <c r="AK302" s="28">
        <f t="shared" si="80"/>
        <v>249490.513556936</v>
      </c>
      <c r="AL302" s="110">
        <f t="shared" si="81"/>
        <v>891.26693440214729</v>
      </c>
      <c r="AM302" s="137">
        <f t="shared" si="55"/>
        <v>871.37940531812353</v>
      </c>
      <c r="AN302" s="15">
        <f t="shared" si="40"/>
        <v>1299.8671999166688</v>
      </c>
      <c r="AP302" s="233">
        <f>[16]Rounded!Z303</f>
        <v>8895</v>
      </c>
      <c r="AQ302" s="157">
        <f>[16]Rounded!AA303</f>
        <v>4646</v>
      </c>
      <c r="AR302" s="157">
        <f>[16]Rounded!AB303</f>
        <v>539</v>
      </c>
      <c r="AS302" s="157">
        <f>[16]Rounded!AC303</f>
        <v>0</v>
      </c>
      <c r="AT302" s="157">
        <f>[16]Rounded!AD303</f>
        <v>0</v>
      </c>
      <c r="AW302" s="14">
        <f t="shared" si="82"/>
        <v>1299.8671999166688</v>
      </c>
      <c r="AX302" s="145">
        <f t="shared" si="83"/>
        <v>2001.79548787167</v>
      </c>
      <c r="AY302" s="20"/>
      <c r="AZ302" s="164">
        <f t="shared" si="97"/>
        <v>24014.179708181964</v>
      </c>
      <c r="BD302" s="14">
        <f t="shared" si="85"/>
        <v>875.15238157348745</v>
      </c>
      <c r="BE302" s="25">
        <f t="shared" si="67"/>
        <v>12453.125323617267</v>
      </c>
      <c r="BM302" s="14">
        <f>[17]Base!$J84</f>
        <v>1680.3580184965331</v>
      </c>
      <c r="BN302" s="14">
        <f>[17]High!$J84</f>
        <v>2637.3007597039864</v>
      </c>
      <c r="BO302" s="14">
        <f>[17]Low!$J84</f>
        <v>723.41527728907977</v>
      </c>
      <c r="BP302" s="14"/>
      <c r="BQ302" s="14">
        <f>[17]Base!$Q84</f>
        <v>1701.5708338788154</v>
      </c>
      <c r="BR302" s="14">
        <f>[17]High!$Q84</f>
        <v>2670.5940064450642</v>
      </c>
      <c r="BS302" s="14">
        <f>[17]Low!$Q84</f>
        <v>732.54766131256667</v>
      </c>
      <c r="BT302" s="201" t="s">
        <v>150</v>
      </c>
      <c r="BU302" s="14">
        <f>'[18]Energy Summary'!$C83/1000</f>
        <v>2361.6785490230318</v>
      </c>
      <c r="BV302" s="14"/>
      <c r="BW302" s="14"/>
      <c r="BX302" s="14"/>
      <c r="BY302" s="14">
        <f>'[18]Energy Summary'!$D83/1000</f>
        <v>2174.7441910023708</v>
      </c>
      <c r="BZ302" s="14"/>
      <c r="CA302" s="14"/>
    </row>
    <row r="303" spans="1:79">
      <c r="A303" s="2">
        <f t="shared" si="65"/>
        <v>2016</v>
      </c>
      <c r="B303" s="2">
        <f t="shared" si="66"/>
        <v>1</v>
      </c>
      <c r="C303" s="7">
        <f>[12]Err!$D158</f>
        <v>1035.5135475533</v>
      </c>
      <c r="D303" s="7">
        <f>ROUND([13]Err!$D146,0)</f>
        <v>909796</v>
      </c>
      <c r="E303" s="7">
        <f>[9]Err!$D146</f>
        <v>169567.961877225</v>
      </c>
      <c r="F303" s="7">
        <f>[10]Err!$D146</f>
        <v>1999.78480724422</v>
      </c>
      <c r="G303" s="13">
        <f>[14]Err!$D146</f>
        <v>244828.65187919501</v>
      </c>
      <c r="H303" s="25"/>
      <c r="I303" s="26">
        <f t="shared" si="73"/>
        <v>1032.5135475533</v>
      </c>
      <c r="J303" s="26">
        <f t="shared" ref="J303:J366" si="99">D303+P303</f>
        <v>909796</v>
      </c>
      <c r="K303" s="26">
        <f t="shared" si="75"/>
        <v>163318.36187722499</v>
      </c>
      <c r="L303" s="26">
        <f t="shared" si="76"/>
        <v>1999.78480724422</v>
      </c>
      <c r="M303" s="26">
        <f t="shared" si="77"/>
        <v>240868.65187919501</v>
      </c>
      <c r="N303" s="25"/>
      <c r="O303" s="14">
        <v>-3</v>
      </c>
      <c r="P303" s="14"/>
      <c r="Q303" s="14">
        <f t="shared" si="98"/>
        <v>-6249.5999999999995</v>
      </c>
      <c r="R303" s="14"/>
      <c r="S303" s="14">
        <f t="shared" ref="S303:S312" si="100">S299</f>
        <v>-3960</v>
      </c>
      <c r="U303" s="7">
        <f t="shared" si="88"/>
        <v>2957747.4366864394</v>
      </c>
      <c r="V303" s="126">
        <f t="shared" si="64"/>
        <v>0.55751998808037817</v>
      </c>
      <c r="W303" s="7">
        <f>[4]FCST!$I243</f>
        <v>64419.146092427698</v>
      </c>
      <c r="X303" s="7">
        <f t="shared" si="89"/>
        <v>1469370.0465844222</v>
      </c>
      <c r="Y303" s="7">
        <f>[4]FCST!D243</f>
        <v>1533789.1926768499</v>
      </c>
      <c r="Z303" s="7">
        <f>[4]FCST!$E243</f>
        <v>171022</v>
      </c>
      <c r="AA303" s="7">
        <f>[4]FCST!F243</f>
        <v>2300</v>
      </c>
      <c r="AB303" s="7">
        <f>[4]FCST!G243</f>
        <v>1540</v>
      </c>
      <c r="AC303" s="13">
        <f>[4]FCST!H243</f>
        <v>24646</v>
      </c>
      <c r="AD303" s="28">
        <f t="shared" si="90"/>
        <v>37083</v>
      </c>
      <c r="AE303" s="30">
        <f t="shared" si="91"/>
        <v>1517144</v>
      </c>
      <c r="AF303" s="30">
        <f t="shared" si="92"/>
        <v>909796</v>
      </c>
      <c r="AG303" s="31">
        <f t="shared" si="78"/>
        <v>250856</v>
      </c>
      <c r="AH303" s="35">
        <f>ROUND($AX$633*$AY614,0)</f>
        <v>87538</v>
      </c>
      <c r="AI303" s="28">
        <f t="shared" si="93"/>
        <v>163318</v>
      </c>
      <c r="AJ303" s="28">
        <f t="shared" si="79"/>
        <v>1999.78480724422</v>
      </c>
      <c r="AK303" s="28">
        <f t="shared" si="80"/>
        <v>240868.65187919501</v>
      </c>
      <c r="AL303" s="110">
        <f t="shared" si="81"/>
        <v>1032.5132212451379</v>
      </c>
      <c r="AM303" s="137">
        <f t="shared" si="55"/>
        <v>1013.3250432463152</v>
      </c>
      <c r="AN303" s="15">
        <f t="shared" si="40"/>
        <v>1298.5615631455973</v>
      </c>
      <c r="AP303" s="233">
        <f>[16]Rounded!Z304</f>
        <v>14834</v>
      </c>
      <c r="AQ303" s="157">
        <f>[16]Rounded!AA304</f>
        <v>6595</v>
      </c>
      <c r="AR303" s="157">
        <f>[16]Rounded!AB304</f>
        <v>747</v>
      </c>
      <c r="AS303" s="157">
        <f>[16]Rounded!AC304</f>
        <v>0</v>
      </c>
      <c r="AT303" s="157">
        <f>[16]Rounded!AD304</f>
        <v>0</v>
      </c>
      <c r="AW303" s="14">
        <f t="shared" si="82"/>
        <v>1298.5615631455973</v>
      </c>
      <c r="AX303" s="145">
        <f t="shared" si="83"/>
        <v>1999.78480724422</v>
      </c>
      <c r="AY303" s="20"/>
      <c r="AZ303" s="164">
        <f t="shared" si="97"/>
        <v>23988.071321700681</v>
      </c>
      <c r="BD303" s="14">
        <f t="shared" si="85"/>
        <v>1006.5278833480816</v>
      </c>
      <c r="BE303" s="25">
        <f t="shared" si="67"/>
        <v>12432.592791623596</v>
      </c>
      <c r="BM303" s="14">
        <f>[17]Base!$J85</f>
        <v>2766.7224246428509</v>
      </c>
      <c r="BN303" s="14">
        <f>[17]High!$J85</f>
        <v>4582.760133628577</v>
      </c>
      <c r="BO303" s="14">
        <f>[17]Low!$J85</f>
        <v>950.68471565712389</v>
      </c>
      <c r="BP303" s="14"/>
      <c r="BQ303" s="14">
        <f>[17]Base!$Q85</f>
        <v>2837.020272092941</v>
      </c>
      <c r="BR303" s="14">
        <f>[17]High!$Q85</f>
        <v>4699.2005000002646</v>
      </c>
      <c r="BS303" s="14">
        <f>[17]Low!$Q85</f>
        <v>974.84004418561688</v>
      </c>
      <c r="BT303" s="201" t="s">
        <v>150</v>
      </c>
      <c r="BU303" s="14">
        <f>'[18]Energy Summary'!$C84/1000</f>
        <v>1937.4720647900378</v>
      </c>
      <c r="BV303" s="14"/>
      <c r="BW303" s="14"/>
      <c r="BX303" s="14"/>
      <c r="BY303" s="14">
        <f>'[18]Energy Summary'!$D84/1000</f>
        <v>1857.7610568552823</v>
      </c>
      <c r="BZ303" s="14"/>
      <c r="CA303" s="14"/>
    </row>
    <row r="304" spans="1:79">
      <c r="A304" s="2">
        <f t="shared" si="65"/>
        <v>2016</v>
      </c>
      <c r="B304" s="2">
        <f t="shared" si="66"/>
        <v>2</v>
      </c>
      <c r="C304" s="7">
        <f>[12]Err!$D159</f>
        <v>951.866885039674</v>
      </c>
      <c r="D304" s="7">
        <f>ROUND([13]Err!$D147,0)</f>
        <v>836816</v>
      </c>
      <c r="E304" s="7">
        <f>[9]Err!$D147</f>
        <v>172025.24396373701</v>
      </c>
      <c r="F304" s="7">
        <f>[10]Err!$D147</f>
        <v>1956.34036279978</v>
      </c>
      <c r="G304" s="13">
        <f>[14]Err!$D147</f>
        <v>243925.29524962499</v>
      </c>
      <c r="H304" s="25"/>
      <c r="I304" s="26">
        <f t="shared" si="73"/>
        <v>948.866885039674</v>
      </c>
      <c r="J304" s="26">
        <f t="shared" si="99"/>
        <v>836816</v>
      </c>
      <c r="K304" s="26">
        <f t="shared" si="75"/>
        <v>166380.44396373702</v>
      </c>
      <c r="L304" s="26">
        <f t="shared" si="76"/>
        <v>1956.34036279978</v>
      </c>
      <c r="M304" s="26">
        <f t="shared" si="77"/>
        <v>239833.29524962499</v>
      </c>
      <c r="N304" s="25"/>
      <c r="O304" s="14">
        <v>-3</v>
      </c>
      <c r="P304" s="14"/>
      <c r="Q304" s="14">
        <f t="shared" si="98"/>
        <v>-5644.7999999999993</v>
      </c>
      <c r="R304" s="14"/>
      <c r="S304" s="14">
        <f t="shared" si="100"/>
        <v>-4092</v>
      </c>
      <c r="U304" s="7">
        <f t="shared" si="88"/>
        <v>2768625.6356124249</v>
      </c>
      <c r="V304" s="126">
        <f t="shared" si="64"/>
        <v>0.63835327793467445</v>
      </c>
      <c r="W304" s="7">
        <f>[4]FCST!$I244</f>
        <v>64501.438172308204</v>
      </c>
      <c r="X304" s="7">
        <f t="shared" si="89"/>
        <v>1471247.0897397918</v>
      </c>
      <c r="Y304" s="7">
        <f>[4]FCST!D244</f>
        <v>1535748.5279121001</v>
      </c>
      <c r="Z304" s="7">
        <f>[4]FCST!$E244</f>
        <v>171233</v>
      </c>
      <c r="AA304" s="7">
        <f>[4]FCST!F244</f>
        <v>2298</v>
      </c>
      <c r="AB304" s="7">
        <f>[4]FCST!G244</f>
        <v>1539</v>
      </c>
      <c r="AC304" s="13">
        <f>[4]FCST!H244</f>
        <v>24661</v>
      </c>
      <c r="AD304" s="28">
        <f t="shared" si="90"/>
        <v>39069</v>
      </c>
      <c r="AE304" s="30">
        <f t="shared" si="91"/>
        <v>1396018</v>
      </c>
      <c r="AF304" s="30">
        <f t="shared" si="92"/>
        <v>836816</v>
      </c>
      <c r="AG304" s="31">
        <f t="shared" si="78"/>
        <v>254933</v>
      </c>
      <c r="AH304" s="35">
        <f t="shared" ref="AH304:AH313" si="101">ROUND($AX$633*$AY615,0)</f>
        <v>88553</v>
      </c>
      <c r="AI304" s="28">
        <f t="shared" si="93"/>
        <v>166380</v>
      </c>
      <c r="AJ304" s="28">
        <f t="shared" si="79"/>
        <v>1956.34036279978</v>
      </c>
      <c r="AK304" s="28">
        <f t="shared" si="80"/>
        <v>239833.29524962499</v>
      </c>
      <c r="AL304" s="110">
        <f t="shared" si="81"/>
        <v>948.86712757875569</v>
      </c>
      <c r="AM304" s="137">
        <f t="shared" si="55"/>
        <v>934.45442005472557</v>
      </c>
      <c r="AN304" s="15">
        <f t="shared" ref="AN304:AN367" si="102">AJ304/AB304*1000</f>
        <v>1271.1763241064198</v>
      </c>
      <c r="AP304" s="233">
        <f>[16]Rounded!Z305</f>
        <v>11630</v>
      </c>
      <c r="AQ304" s="157">
        <f>[16]Rounded!AA305</f>
        <v>5621</v>
      </c>
      <c r="AR304" s="157">
        <f>[16]Rounded!AB305</f>
        <v>696</v>
      </c>
      <c r="AS304" s="157">
        <f>[16]Rounded!AC305</f>
        <v>0</v>
      </c>
      <c r="AT304" s="157">
        <f>[16]Rounded!AD305</f>
        <v>0</v>
      </c>
      <c r="AW304" s="14">
        <f t="shared" si="82"/>
        <v>1271.1763241064198</v>
      </c>
      <c r="AX304" s="145">
        <f t="shared" si="83"/>
        <v>1956.34036279978</v>
      </c>
      <c r="AY304" s="20"/>
      <c r="AZ304" s="164">
        <f t="shared" si="97"/>
        <v>23961.962935219402</v>
      </c>
      <c r="BD304" s="14">
        <f t="shared" si="85"/>
        <v>929.75533330026201</v>
      </c>
      <c r="BE304" s="25">
        <f t="shared" si="67"/>
        <v>12420.202358388429</v>
      </c>
      <c r="BM304" s="14">
        <f>[17]Base!$J86</f>
        <v>2777.2950131947682</v>
      </c>
      <c r="BN304" s="14">
        <f>[17]High!$J86</f>
        <v>4600.2724206919384</v>
      </c>
      <c r="BO304" s="14">
        <f>[17]Low!$J86</f>
        <v>954.31760569759717</v>
      </c>
      <c r="BP304" s="14"/>
      <c r="BQ304" s="14">
        <f>[17]Base!$Q86</f>
        <v>2847.8614926588812</v>
      </c>
      <c r="BR304" s="14">
        <f>[17]High!$Q86</f>
        <v>4717.1577453556165</v>
      </c>
      <c r="BS304" s="14">
        <f>[17]Low!$Q86</f>
        <v>978.56523996214571</v>
      </c>
      <c r="BT304" s="201" t="s">
        <v>150</v>
      </c>
      <c r="BU304" s="14">
        <f>'[18]Energy Summary'!$C85/1000</f>
        <v>2193.3592170557645</v>
      </c>
      <c r="BV304" s="14"/>
      <c r="BW304" s="14"/>
      <c r="BX304" s="14"/>
      <c r="BY304" s="14">
        <f>'[18]Energy Summary'!$D85/1000</f>
        <v>2081.0267720512675</v>
      </c>
      <c r="BZ304" s="14"/>
      <c r="CA304" s="14"/>
    </row>
    <row r="305" spans="1:79">
      <c r="A305" s="2">
        <f t="shared" si="65"/>
        <v>2016</v>
      </c>
      <c r="B305" s="2">
        <f t="shared" si="66"/>
        <v>3</v>
      </c>
      <c r="C305" s="7">
        <f>[12]Err!$D160</f>
        <v>855.20330374549803</v>
      </c>
      <c r="D305" s="7">
        <f>ROUND([13]Err!$D148,0)</f>
        <v>849644</v>
      </c>
      <c r="E305" s="7">
        <f>[9]Err!$D148</f>
        <v>170674.30623696701</v>
      </c>
      <c r="F305" s="7">
        <f>[10]Err!$D148</f>
        <v>2002.2412946310301</v>
      </c>
      <c r="G305" s="13">
        <f>[14]Err!$D148</f>
        <v>245442.88970298</v>
      </c>
      <c r="H305" s="25"/>
      <c r="I305" s="26">
        <f t="shared" si="73"/>
        <v>852.20330374549803</v>
      </c>
      <c r="J305" s="26">
        <f t="shared" si="99"/>
        <v>849644</v>
      </c>
      <c r="K305" s="26">
        <f t="shared" si="75"/>
        <v>164424.706236967</v>
      </c>
      <c r="L305" s="26">
        <f t="shared" si="76"/>
        <v>2002.2412946310301</v>
      </c>
      <c r="M305" s="26">
        <f t="shared" si="77"/>
        <v>241482.88970298</v>
      </c>
      <c r="N305" s="25"/>
      <c r="O305" s="14">
        <v>-3</v>
      </c>
      <c r="P305" s="14"/>
      <c r="Q305" s="14">
        <f t="shared" si="98"/>
        <v>-6249.5999999999995</v>
      </c>
      <c r="R305" s="14"/>
      <c r="S305" s="14">
        <f t="shared" si="100"/>
        <v>-3960</v>
      </c>
      <c r="U305" s="7">
        <f t="shared" si="88"/>
        <v>2637222.1309976107</v>
      </c>
      <c r="V305" s="126">
        <f t="shared" si="64"/>
        <v>0.62485525246600426</v>
      </c>
      <c r="W305" s="7">
        <f>[4]FCST!$I245</f>
        <v>64583.731247563504</v>
      </c>
      <c r="X305" s="7">
        <f t="shared" si="89"/>
        <v>1473124.1555991864</v>
      </c>
      <c r="Y305" s="7">
        <f>[4]FCST!D245</f>
        <v>1537707.88684675</v>
      </c>
      <c r="Z305" s="7">
        <f>[4]FCST!$E245</f>
        <v>171444</v>
      </c>
      <c r="AA305" s="7">
        <f>[4]FCST!F245</f>
        <v>2297</v>
      </c>
      <c r="AB305" s="7">
        <f>[4]FCST!G245</f>
        <v>1539</v>
      </c>
      <c r="AC305" s="13">
        <f>[4]FCST!H245</f>
        <v>24662</v>
      </c>
      <c r="AD305" s="28">
        <f t="shared" si="90"/>
        <v>34391</v>
      </c>
      <c r="AE305" s="30">
        <f t="shared" si="91"/>
        <v>1255401</v>
      </c>
      <c r="AF305" s="30">
        <f t="shared" si="92"/>
        <v>849644</v>
      </c>
      <c r="AG305" s="31">
        <f t="shared" si="78"/>
        <v>254301</v>
      </c>
      <c r="AH305" s="35">
        <f t="shared" si="101"/>
        <v>89876</v>
      </c>
      <c r="AI305" s="28">
        <f t="shared" si="93"/>
        <v>164425</v>
      </c>
      <c r="AJ305" s="28">
        <f t="shared" si="79"/>
        <v>2002.2412946310301</v>
      </c>
      <c r="AK305" s="28">
        <f t="shared" si="80"/>
        <v>241482.88970298</v>
      </c>
      <c r="AL305" s="110">
        <f t="shared" si="81"/>
        <v>852.20311894849851</v>
      </c>
      <c r="AM305" s="137">
        <f t="shared" si="55"/>
        <v>838.7756940265615</v>
      </c>
      <c r="AN305" s="15">
        <f t="shared" si="102"/>
        <v>1301.0014909883237</v>
      </c>
      <c r="AP305" s="233">
        <f>[16]Rounded!Z306</f>
        <v>9084</v>
      </c>
      <c r="AQ305" s="157">
        <f>[16]Rounded!AA306</f>
        <v>4594</v>
      </c>
      <c r="AR305" s="157">
        <f>[16]Rounded!AB306</f>
        <v>587</v>
      </c>
      <c r="AS305" s="157">
        <f>[16]Rounded!AC306</f>
        <v>0</v>
      </c>
      <c r="AT305" s="157">
        <f>[16]Rounded!AD306</f>
        <v>0</v>
      </c>
      <c r="AW305" s="14">
        <f t="shared" si="82"/>
        <v>1301.0014909883237</v>
      </c>
      <c r="AX305" s="145">
        <f t="shared" si="83"/>
        <v>2002.2412946310301</v>
      </c>
      <c r="AY305" s="20"/>
      <c r="AZ305" s="164">
        <f t="shared" si="97"/>
        <v>23935.85454873812</v>
      </c>
      <c r="BM305" s="14">
        <f>[17]Base!$J87</f>
        <v>2850.7824222105919</v>
      </c>
      <c r="BN305" s="14">
        <f>[17]High!$J87</f>
        <v>4721.9959320069011</v>
      </c>
      <c r="BO305" s="14">
        <f>[17]Low!$J87</f>
        <v>979.56891241428229</v>
      </c>
      <c r="BP305" s="14"/>
      <c r="BQ305" s="14">
        <f>[17]Base!$Q87</f>
        <v>2923.2160953702069</v>
      </c>
      <c r="BR305" s="14">
        <f>[17]High!$Q87</f>
        <v>4841.9740500615208</v>
      </c>
      <c r="BS305" s="14">
        <f>[17]Low!$Q87</f>
        <v>1004.4581406788919</v>
      </c>
      <c r="BT305" s="201" t="s">
        <v>150</v>
      </c>
      <c r="BU305" s="14">
        <f>'[18]Energy Summary'!$C86/1000</f>
        <v>3026.794979020844</v>
      </c>
      <c r="BV305" s="14"/>
      <c r="BW305" s="14"/>
      <c r="BX305" s="14"/>
      <c r="BY305" s="14">
        <f>'[18]Energy Summary'!$D86/1000</f>
        <v>2844.3361753018348</v>
      </c>
      <c r="BZ305" s="14"/>
      <c r="CA305" s="14"/>
    </row>
    <row r="306" spans="1:79">
      <c r="A306" s="2">
        <f t="shared" si="65"/>
        <v>2016</v>
      </c>
      <c r="B306" s="2">
        <f t="shared" si="66"/>
        <v>4</v>
      </c>
      <c r="C306" s="7">
        <f>[12]Err!$D161</f>
        <v>889.48232224939295</v>
      </c>
      <c r="D306" s="7">
        <f>ROUND([13]Err!$D149,0)</f>
        <v>970407</v>
      </c>
      <c r="E306" s="7">
        <f>[9]Err!$D149</f>
        <v>194014.41836926699</v>
      </c>
      <c r="F306" s="7">
        <f>[10]Err!$D149</f>
        <v>1978.6871013903899</v>
      </c>
      <c r="G306" s="13">
        <f>[14]Err!$D149</f>
        <v>251350.73056424299</v>
      </c>
      <c r="H306" s="25"/>
      <c r="I306" s="26">
        <f t="shared" si="73"/>
        <v>886.48232224939295</v>
      </c>
      <c r="J306" s="26">
        <f t="shared" si="99"/>
        <v>970407</v>
      </c>
      <c r="K306" s="26">
        <f t="shared" si="75"/>
        <v>187966.41836926699</v>
      </c>
      <c r="L306" s="26">
        <f t="shared" si="76"/>
        <v>1978.6871013903899</v>
      </c>
      <c r="M306" s="26">
        <f t="shared" si="77"/>
        <v>247258.73056424299</v>
      </c>
      <c r="N306" s="25"/>
      <c r="O306" s="14">
        <v>-3</v>
      </c>
      <c r="P306" s="14"/>
      <c r="Q306" s="14">
        <f t="shared" si="98"/>
        <v>-6048</v>
      </c>
      <c r="R306" s="14"/>
      <c r="S306" s="14">
        <f t="shared" si="100"/>
        <v>-4092</v>
      </c>
      <c r="U306" s="7">
        <f t="shared" si="88"/>
        <v>2840718.4176656334</v>
      </c>
      <c r="V306" s="126">
        <f t="shared" si="64"/>
        <v>0.53442379914879401</v>
      </c>
      <c r="W306" s="7">
        <f>[4]FCST!$I246</f>
        <v>64666.02555432474</v>
      </c>
      <c r="X306" s="7">
        <f t="shared" si="89"/>
        <v>1475001.2495486452</v>
      </c>
      <c r="Y306" s="7">
        <f>[4]FCST!D246</f>
        <v>1539667.27510297</v>
      </c>
      <c r="Z306" s="7">
        <f>[4]FCST!$E246</f>
        <v>171655</v>
      </c>
      <c r="AA306" s="7">
        <f>[4]FCST!F246</f>
        <v>2296</v>
      </c>
      <c r="AB306" s="7">
        <f>[4]FCST!G246</f>
        <v>1538</v>
      </c>
      <c r="AC306" s="13">
        <f>[4]FCST!H246</f>
        <v>24632</v>
      </c>
      <c r="AD306" s="28">
        <f t="shared" si="90"/>
        <v>30636</v>
      </c>
      <c r="AE306" s="30">
        <f t="shared" si="91"/>
        <v>1307563</v>
      </c>
      <c r="AF306" s="30">
        <f t="shared" si="92"/>
        <v>970407</v>
      </c>
      <c r="AG306" s="31">
        <f t="shared" si="78"/>
        <v>282875</v>
      </c>
      <c r="AH306" s="35">
        <f t="shared" si="101"/>
        <v>94909</v>
      </c>
      <c r="AI306" s="28">
        <f t="shared" si="93"/>
        <v>187966</v>
      </c>
      <c r="AJ306" s="28">
        <f t="shared" si="79"/>
        <v>1978.6871013903899</v>
      </c>
      <c r="AK306" s="28">
        <f t="shared" si="80"/>
        <v>247258.73056424299</v>
      </c>
      <c r="AL306" s="110">
        <f t="shared" si="81"/>
        <v>886.48263884530138</v>
      </c>
      <c r="AM306" s="137">
        <f t="shared" si="55"/>
        <v>869.14817353022192</v>
      </c>
      <c r="AN306" s="15">
        <f t="shared" si="102"/>
        <v>1286.5325756764562</v>
      </c>
      <c r="AP306" s="233">
        <f>[16]Rounded!Z307</f>
        <v>6728</v>
      </c>
      <c r="AQ306" s="157">
        <f>[16]Rounded!AA307</f>
        <v>4454</v>
      </c>
      <c r="AR306" s="157">
        <f>[16]Rounded!AB307</f>
        <v>589</v>
      </c>
      <c r="AS306" s="157">
        <f>[16]Rounded!AC307</f>
        <v>0</v>
      </c>
      <c r="AT306" s="157">
        <f>[16]Rounded!AD307</f>
        <v>0</v>
      </c>
      <c r="AW306" s="14">
        <f t="shared" si="82"/>
        <v>1286.5325756764562</v>
      </c>
      <c r="AX306" s="145">
        <f t="shared" si="83"/>
        <v>1978.6871013903899</v>
      </c>
      <c r="AY306" s="20"/>
      <c r="AZ306" s="164">
        <f t="shared" si="97"/>
        <v>23909.746162256837</v>
      </c>
      <c r="BM306" s="14">
        <f>[17]Base!$J88</f>
        <v>2851.8472755907283</v>
      </c>
      <c r="BN306" s="14">
        <f>[17]High!$J88</f>
        <v>4723.7597401776029</v>
      </c>
      <c r="BO306" s="14">
        <f>[17]Low!$J88</f>
        <v>979.93481100385338</v>
      </c>
      <c r="BP306" s="14"/>
      <c r="BQ306" s="14">
        <f>[17]Base!$Q88</f>
        <v>2924.3080049160822</v>
      </c>
      <c r="BR306" s="14">
        <f>[17]High!$Q88</f>
        <v>4843.7826736848365</v>
      </c>
      <c r="BS306" s="14">
        <f>[17]Low!$Q88</f>
        <v>1004.8333361473267</v>
      </c>
      <c r="BT306" s="201" t="s">
        <v>150</v>
      </c>
      <c r="BU306" s="14">
        <f>'[18]Energy Summary'!$C87/1000</f>
        <v>3274.0518826728771</v>
      </c>
      <c r="BV306" s="14"/>
      <c r="BW306" s="14"/>
      <c r="BX306" s="14"/>
      <c r="BY306" s="14">
        <f>'[18]Energy Summary'!$D87/1000</f>
        <v>3049.8295615820484</v>
      </c>
      <c r="BZ306" s="14"/>
      <c r="CA306" s="14"/>
    </row>
    <row r="307" spans="1:79">
      <c r="A307" s="2">
        <f t="shared" si="65"/>
        <v>2016</v>
      </c>
      <c r="B307" s="2">
        <f t="shared" si="66"/>
        <v>5</v>
      </c>
      <c r="C307" s="7">
        <f>[12]Err!$D162</f>
        <v>949.45716648154303</v>
      </c>
      <c r="D307" s="7">
        <f>ROUND([13]Err!$D150,0)</f>
        <v>965859</v>
      </c>
      <c r="E307" s="7">
        <f>[9]Err!$D150</f>
        <v>171940.63522985799</v>
      </c>
      <c r="F307" s="7">
        <f>[10]Err!$D150</f>
        <v>1958.4871013903901</v>
      </c>
      <c r="G307" s="13">
        <f>[14]Err!$D150</f>
        <v>265632.41044242401</v>
      </c>
      <c r="H307" s="25"/>
      <c r="I307" s="26">
        <f t="shared" si="73"/>
        <v>946.45716648154303</v>
      </c>
      <c r="J307" s="26">
        <f t="shared" si="99"/>
        <v>965859</v>
      </c>
      <c r="K307" s="26">
        <f t="shared" si="75"/>
        <v>165691.03522985798</v>
      </c>
      <c r="L307" s="26">
        <f t="shared" si="76"/>
        <v>1958.4871013903901</v>
      </c>
      <c r="M307" s="26">
        <f t="shared" si="77"/>
        <v>261672.41044242401</v>
      </c>
      <c r="N307" s="25"/>
      <c r="O307" s="14">
        <v>-3</v>
      </c>
      <c r="P307" s="14"/>
      <c r="Q307" s="14">
        <f t="shared" si="98"/>
        <v>-6249.5999999999995</v>
      </c>
      <c r="R307" s="14"/>
      <c r="S307" s="14">
        <f t="shared" si="100"/>
        <v>-3960</v>
      </c>
      <c r="U307" s="7">
        <f t="shared" si="88"/>
        <v>2911881.8975438145</v>
      </c>
      <c r="V307" s="126">
        <f t="shared" si="64"/>
        <v>0.35517028435765152</v>
      </c>
      <c r="W307" s="7">
        <f>[4]FCST!$I247</f>
        <v>64748.321134509184</v>
      </c>
      <c r="X307" s="7">
        <f t="shared" si="89"/>
        <v>1476878.3725442807</v>
      </c>
      <c r="Y307" s="7">
        <f>[4]FCST!D247</f>
        <v>1541626.69367879</v>
      </c>
      <c r="Z307" s="7">
        <f>[4]FCST!$E247</f>
        <v>171865</v>
      </c>
      <c r="AA307" s="7">
        <f>[4]FCST!F247</f>
        <v>2295</v>
      </c>
      <c r="AB307" s="7">
        <f>[4]FCST!G247</f>
        <v>1538</v>
      </c>
      <c r="AC307" s="13">
        <f>[4]FCST!H247</f>
        <v>24677</v>
      </c>
      <c r="AD307" s="28">
        <f t="shared" si="90"/>
        <v>21765</v>
      </c>
      <c r="AE307" s="30">
        <f t="shared" si="91"/>
        <v>1397802</v>
      </c>
      <c r="AF307" s="30">
        <f t="shared" si="92"/>
        <v>965859</v>
      </c>
      <c r="AG307" s="31">
        <f t="shared" si="78"/>
        <v>262825</v>
      </c>
      <c r="AH307" s="35">
        <f t="shared" si="101"/>
        <v>97134</v>
      </c>
      <c r="AI307" s="28">
        <f t="shared" si="93"/>
        <v>165691</v>
      </c>
      <c r="AJ307" s="28">
        <f t="shared" si="79"/>
        <v>1958.4871013903901</v>
      </c>
      <c r="AK307" s="28">
        <f t="shared" si="80"/>
        <v>261672.41044242401</v>
      </c>
      <c r="AL307" s="110">
        <f t="shared" si="81"/>
        <v>946.45708542129137</v>
      </c>
      <c r="AM307" s="137">
        <f t="shared" si="55"/>
        <v>920.82409173421979</v>
      </c>
      <c r="AN307" s="15">
        <f t="shared" si="102"/>
        <v>1273.3986354944018</v>
      </c>
      <c r="AP307" s="233">
        <f>[16]Rounded!Z308</f>
        <v>7675</v>
      </c>
      <c r="AQ307" s="157">
        <f>[16]Rounded!AA308</f>
        <v>4790</v>
      </c>
      <c r="AR307" s="157">
        <f>[16]Rounded!AB308</f>
        <v>627</v>
      </c>
      <c r="AS307" s="157">
        <f>[16]Rounded!AC308</f>
        <v>0</v>
      </c>
      <c r="AT307" s="157">
        <f>[16]Rounded!AD308</f>
        <v>0</v>
      </c>
      <c r="AW307" s="14">
        <f t="shared" si="82"/>
        <v>1273.3986354944018</v>
      </c>
      <c r="AX307" s="145">
        <f t="shared" si="83"/>
        <v>1958.4871013903901</v>
      </c>
      <c r="AY307" s="20"/>
      <c r="AZ307" s="164">
        <f t="shared" si="97"/>
        <v>23883.637775775558</v>
      </c>
      <c r="BM307" s="14">
        <f>[17]Base!$J89</f>
        <v>2893.7562126673038</v>
      </c>
      <c r="BN307" s="14">
        <f>[17]High!$J89</f>
        <v>4793.17711445651</v>
      </c>
      <c r="BO307" s="14">
        <f>[17]Low!$J89</f>
        <v>994.33531087809718</v>
      </c>
      <c r="BP307" s="14"/>
      <c r="BQ307" s="14">
        <f>[17]Base!$Q89</f>
        <v>2967.2817788693765</v>
      </c>
      <c r="BR307" s="14">
        <f>[17]High!$Q89</f>
        <v>4914.9638287984171</v>
      </c>
      <c r="BS307" s="14">
        <f>[17]Low!$Q89</f>
        <v>1019.5997289403354</v>
      </c>
      <c r="BT307" s="201" t="s">
        <v>150</v>
      </c>
      <c r="BU307" s="14">
        <f>'[18]Energy Summary'!$C88/1000</f>
        <v>3511.2398121744131</v>
      </c>
      <c r="BV307" s="14"/>
      <c r="BW307" s="14"/>
      <c r="BX307" s="14"/>
      <c r="BY307" s="14">
        <f>'[18]Energy Summary'!$D88/1000</f>
        <v>3244.5864324106374</v>
      </c>
      <c r="BZ307" s="14"/>
      <c r="CA307" s="14"/>
    </row>
    <row r="308" spans="1:79">
      <c r="A308" s="2">
        <f t="shared" si="65"/>
        <v>2016</v>
      </c>
      <c r="B308" s="2">
        <f t="shared" si="66"/>
        <v>6</v>
      </c>
      <c r="C308" s="7">
        <f>[12]Err!$D163</f>
        <v>1192.4299445731001</v>
      </c>
      <c r="D308" s="7">
        <f>ROUND([13]Err!$D151,0)</f>
        <v>1090504</v>
      </c>
      <c r="E308" s="7">
        <f>[9]Err!$D151</f>
        <v>181571.48036626101</v>
      </c>
      <c r="F308" s="7">
        <f>[10]Err!$D151</f>
        <v>1978.9871013903901</v>
      </c>
      <c r="G308" s="13">
        <f>[14]Err!$D151</f>
        <v>290685.74753052398</v>
      </c>
      <c r="H308" s="25"/>
      <c r="I308" s="26">
        <f t="shared" si="73"/>
        <v>1189.4299445731001</v>
      </c>
      <c r="J308" s="26">
        <f t="shared" si="99"/>
        <v>1090504</v>
      </c>
      <c r="K308" s="26">
        <f t="shared" si="75"/>
        <v>175523.48036626101</v>
      </c>
      <c r="L308" s="26">
        <f t="shared" si="76"/>
        <v>1978.9871013903901</v>
      </c>
      <c r="M308" s="26">
        <f t="shared" si="77"/>
        <v>286593.74753052398</v>
      </c>
      <c r="N308" s="25"/>
      <c r="O308" s="14">
        <v>-3</v>
      </c>
      <c r="P308" s="14"/>
      <c r="Q308" s="14">
        <f t="shared" si="98"/>
        <v>-6048</v>
      </c>
      <c r="R308" s="14"/>
      <c r="S308" s="14">
        <f t="shared" si="100"/>
        <v>-4092</v>
      </c>
      <c r="U308" s="7">
        <f t="shared" si="88"/>
        <v>3434204.7346319146</v>
      </c>
      <c r="V308" s="126">
        <f t="shared" si="64"/>
        <v>0.25275986053332639</v>
      </c>
      <c r="W308" s="7">
        <f>[4]FCST!$I248</f>
        <v>64830.617908776301</v>
      </c>
      <c r="X308" s="7">
        <f t="shared" si="89"/>
        <v>1478755.5227763737</v>
      </c>
      <c r="Y308" s="7">
        <f>[4]FCST!D248</f>
        <v>1543586.1406851499</v>
      </c>
      <c r="Z308" s="7">
        <f>[4]FCST!$E248</f>
        <v>172076</v>
      </c>
      <c r="AA308" s="7">
        <f>[4]FCST!F248</f>
        <v>2294</v>
      </c>
      <c r="AB308" s="7">
        <f>[4]FCST!G248</f>
        <v>1537</v>
      </c>
      <c r="AC308" s="13">
        <f>[4]FCST!H248</f>
        <v>24637</v>
      </c>
      <c r="AD308" s="28">
        <f t="shared" si="90"/>
        <v>19491</v>
      </c>
      <c r="AE308" s="30">
        <f t="shared" si="91"/>
        <v>1758876</v>
      </c>
      <c r="AF308" s="30">
        <f t="shared" si="92"/>
        <v>1090504</v>
      </c>
      <c r="AG308" s="31">
        <f t="shared" si="78"/>
        <v>276761</v>
      </c>
      <c r="AH308" s="35">
        <f t="shared" si="101"/>
        <v>101238</v>
      </c>
      <c r="AI308" s="28">
        <f t="shared" si="93"/>
        <v>175523</v>
      </c>
      <c r="AJ308" s="28">
        <f t="shared" si="79"/>
        <v>1978.9871013903901</v>
      </c>
      <c r="AK308" s="28">
        <f t="shared" si="80"/>
        <v>286593.74753052398</v>
      </c>
      <c r="AL308" s="110">
        <f t="shared" si="81"/>
        <v>1189.4298772914797</v>
      </c>
      <c r="AM308" s="137">
        <f t="shared" si="55"/>
        <v>1152.1009117188873</v>
      </c>
      <c r="AN308" s="15">
        <f t="shared" si="102"/>
        <v>1287.5648024660964</v>
      </c>
      <c r="AP308" s="233">
        <f>[16]Rounded!Z309</f>
        <v>8699</v>
      </c>
      <c r="AQ308" s="157">
        <f>[16]Rounded!AA309</f>
        <v>5217</v>
      </c>
      <c r="AR308" s="157">
        <f>[16]Rounded!AB309</f>
        <v>693</v>
      </c>
      <c r="AS308" s="157">
        <f>[16]Rounded!AC309</f>
        <v>0</v>
      </c>
      <c r="AT308" s="157">
        <f>[16]Rounded!AD309</f>
        <v>0</v>
      </c>
      <c r="AW308" s="14">
        <f t="shared" si="82"/>
        <v>1287.5648024660964</v>
      </c>
      <c r="AX308" s="145">
        <f t="shared" si="83"/>
        <v>1978.9871013903901</v>
      </c>
      <c r="AY308" s="20"/>
      <c r="AZ308" s="164">
        <f t="shared" si="97"/>
        <v>23857.529389294279</v>
      </c>
      <c r="BM308" s="14">
        <f>[17]Base!$J90</f>
        <v>2923.0453664647898</v>
      </c>
      <c r="BN308" s="14">
        <f>[17]High!$J90</f>
        <v>4841.6912571024468</v>
      </c>
      <c r="BO308" s="14">
        <f>[17]Low!$J90</f>
        <v>1004.3994758271324</v>
      </c>
      <c r="BP308" s="14"/>
      <c r="BQ308" s="14">
        <f>[17]Base!$Q90</f>
        <v>2997.3151216925698</v>
      </c>
      <c r="BR308" s="14">
        <f>[17]High!$Q90</f>
        <v>4964.7106356858112</v>
      </c>
      <c r="BS308" s="14">
        <f>[17]Low!$Q90</f>
        <v>1029.919607699328</v>
      </c>
      <c r="BT308" s="201" t="s">
        <v>150</v>
      </c>
      <c r="BU308" s="14">
        <f>'[18]Energy Summary'!$C89/1000</f>
        <v>3344.4117025066234</v>
      </c>
      <c r="BV308" s="14"/>
      <c r="BW308" s="14"/>
      <c r="BX308" s="14"/>
      <c r="BY308" s="14">
        <f>'[18]Energy Summary'!$D89/1000</f>
        <v>3067.6523478713525</v>
      </c>
      <c r="BZ308" s="14"/>
      <c r="CA308" s="14"/>
    </row>
    <row r="309" spans="1:79">
      <c r="A309" s="2">
        <f t="shared" si="65"/>
        <v>2016</v>
      </c>
      <c r="B309" s="2">
        <f t="shared" si="66"/>
        <v>7</v>
      </c>
      <c r="C309" s="7">
        <f>[12]Err!$D164</f>
        <v>1293.19044473642</v>
      </c>
      <c r="D309" s="7">
        <f>ROUND([13]Err!$D152,0)</f>
        <v>1135396</v>
      </c>
      <c r="E309" s="7">
        <f>[9]Err!$D152</f>
        <v>174463.20309336501</v>
      </c>
      <c r="F309" s="7">
        <f>[10]Err!$D152</f>
        <v>1978.02145645991</v>
      </c>
      <c r="G309" s="13">
        <f>[14]Err!$D152</f>
        <v>277864.89337426698</v>
      </c>
      <c r="H309" s="25"/>
      <c r="I309" s="26">
        <f t="shared" si="73"/>
        <v>1290.19044473642</v>
      </c>
      <c r="J309" s="26">
        <f t="shared" si="99"/>
        <v>1135396</v>
      </c>
      <c r="K309" s="26">
        <f t="shared" si="75"/>
        <v>168213.603093365</v>
      </c>
      <c r="L309" s="26">
        <f t="shared" si="76"/>
        <v>1978.02145645991</v>
      </c>
      <c r="M309" s="26">
        <f t="shared" si="77"/>
        <v>273904.89337426698</v>
      </c>
      <c r="N309" s="25"/>
      <c r="O309" s="14">
        <v>-3</v>
      </c>
      <c r="P309" s="14"/>
      <c r="Q309" s="14">
        <f t="shared" si="98"/>
        <v>-6249.5999999999995</v>
      </c>
      <c r="R309" s="14"/>
      <c r="S309" s="14">
        <f t="shared" si="100"/>
        <v>-3960</v>
      </c>
      <c r="U309" s="7">
        <f t="shared" si="88"/>
        <v>3607855.914830727</v>
      </c>
      <c r="V309" s="126">
        <f t="shared" si="64"/>
        <v>0.23540461725212367</v>
      </c>
      <c r="W309" s="7">
        <f>[4]FCST!$I249</f>
        <v>64912.915730758206</v>
      </c>
      <c r="X309" s="7">
        <f t="shared" si="89"/>
        <v>1480632.6969063419</v>
      </c>
      <c r="Y309" s="7">
        <f>[4]FCST!D249</f>
        <v>1545545.6126371</v>
      </c>
      <c r="Z309" s="7">
        <f>[4]FCST!$E249</f>
        <v>172287</v>
      </c>
      <c r="AA309" s="7">
        <f>[4]FCST!F249</f>
        <v>2293</v>
      </c>
      <c r="AB309" s="7">
        <f>[4]FCST!G249</f>
        <v>1537</v>
      </c>
      <c r="AC309" s="13">
        <f>[4]FCST!H249</f>
        <v>24621</v>
      </c>
      <c r="AD309" s="28">
        <f t="shared" si="90"/>
        <v>19715</v>
      </c>
      <c r="AE309" s="30">
        <f t="shared" si="91"/>
        <v>1910298</v>
      </c>
      <c r="AF309" s="30">
        <f t="shared" si="92"/>
        <v>1135396</v>
      </c>
      <c r="AG309" s="31">
        <f t="shared" si="78"/>
        <v>266564</v>
      </c>
      <c r="AH309" s="35">
        <f t="shared" si="101"/>
        <v>98350</v>
      </c>
      <c r="AI309" s="28">
        <f t="shared" si="93"/>
        <v>168214</v>
      </c>
      <c r="AJ309" s="28">
        <f t="shared" si="79"/>
        <v>1978.02145645991</v>
      </c>
      <c r="AK309" s="28">
        <f t="shared" si="80"/>
        <v>273904.89337426698</v>
      </c>
      <c r="AL309" s="110">
        <f t="shared" si="81"/>
        <v>1290.1903382192004</v>
      </c>
      <c r="AM309" s="137">
        <f t="shared" si="55"/>
        <v>1248.7583570612965</v>
      </c>
      <c r="AN309" s="15">
        <f t="shared" si="102"/>
        <v>1286.9365364085297</v>
      </c>
      <c r="AP309" s="233">
        <f>[16]Rounded!Z310</f>
        <v>8806</v>
      </c>
      <c r="AQ309" s="157">
        <f>[16]Rounded!AA310</f>
        <v>5518</v>
      </c>
      <c r="AR309" s="157">
        <f>[16]Rounded!AB310</f>
        <v>744</v>
      </c>
      <c r="AS309" s="157">
        <f>[16]Rounded!AC310</f>
        <v>0</v>
      </c>
      <c r="AT309" s="157">
        <f>[16]Rounded!AD310</f>
        <v>0</v>
      </c>
      <c r="AW309" s="14">
        <f t="shared" si="82"/>
        <v>1286.9365364085297</v>
      </c>
      <c r="AX309" s="145">
        <f t="shared" si="83"/>
        <v>1978.02145645991</v>
      </c>
      <c r="AY309" s="20"/>
      <c r="AZ309" s="164">
        <f t="shared" si="97"/>
        <v>23831.421002812996</v>
      </c>
      <c r="BM309" s="14">
        <f>[17]Base!$J91</f>
        <v>2955.4350559274103</v>
      </c>
      <c r="BN309" s="14">
        <f>[17]High!$J91</f>
        <v>4895.3410834413025</v>
      </c>
      <c r="BO309" s="14">
        <f>[17]Low!$J91</f>
        <v>1015.5290284135176</v>
      </c>
      <c r="BP309" s="14"/>
      <c r="BQ309" s="14">
        <f>[17]Base!$Q91</f>
        <v>3030.5277796714818</v>
      </c>
      <c r="BR309" s="14">
        <f>[17]High!$Q91</f>
        <v>5019.7236155069613</v>
      </c>
      <c r="BS309" s="14">
        <f>[17]Low!$Q91</f>
        <v>1041.3319438360024</v>
      </c>
      <c r="BT309" s="201" t="s">
        <v>150</v>
      </c>
      <c r="BU309" s="14">
        <f>'[18]Energy Summary'!$C90/1000</f>
        <v>3655.0868042720422</v>
      </c>
      <c r="BV309" s="14"/>
      <c r="BW309" s="14"/>
      <c r="BX309" s="14"/>
      <c r="BY309" s="14">
        <f>'[18]Energy Summary'!$D90/1000</f>
        <v>3329.8002849938043</v>
      </c>
      <c r="BZ309" s="14"/>
      <c r="CA309" s="14"/>
    </row>
    <row r="310" spans="1:79">
      <c r="A310" s="2">
        <f t="shared" si="65"/>
        <v>2016</v>
      </c>
      <c r="B310" s="2">
        <f t="shared" si="66"/>
        <v>8</v>
      </c>
      <c r="C310" s="7">
        <f>[12]Err!$D165</f>
        <v>1286.65195391101</v>
      </c>
      <c r="D310" s="7">
        <f>ROUND([13]Err!$D153,0)</f>
        <v>1115405</v>
      </c>
      <c r="E310" s="7">
        <f>[9]Err!$D153</f>
        <v>173055.73955072</v>
      </c>
      <c r="F310" s="7">
        <f>[10]Err!$D153</f>
        <v>1985.2440192608599</v>
      </c>
      <c r="G310" s="13">
        <f>[14]Err!$D153</f>
        <v>281008.12211279903</v>
      </c>
      <c r="H310" s="25"/>
      <c r="I310" s="26">
        <f t="shared" si="73"/>
        <v>1283.65195391101</v>
      </c>
      <c r="J310" s="26">
        <f t="shared" si="99"/>
        <v>1115405</v>
      </c>
      <c r="K310" s="26">
        <f t="shared" si="75"/>
        <v>166806.13955071999</v>
      </c>
      <c r="L310" s="26">
        <f t="shared" si="76"/>
        <v>1985.2440192608599</v>
      </c>
      <c r="M310" s="26">
        <f t="shared" si="77"/>
        <v>276916.12211279903</v>
      </c>
      <c r="N310" s="25"/>
      <c r="O310" s="14">
        <v>-3</v>
      </c>
      <c r="P310" s="14"/>
      <c r="Q310" s="14">
        <f t="shared" si="98"/>
        <v>-6249.5999999999995</v>
      </c>
      <c r="R310" s="14"/>
      <c r="S310" s="14">
        <f t="shared" si="100"/>
        <v>-4092</v>
      </c>
      <c r="U310" s="7">
        <f t="shared" si="88"/>
        <v>3586581.3661320596</v>
      </c>
      <c r="V310" s="126">
        <f t="shared" si="64"/>
        <v>0.23491953518685663</v>
      </c>
      <c r="W310" s="7">
        <f>[4]FCST!$I250</f>
        <v>64997.021595533166</v>
      </c>
      <c r="X310" s="7">
        <f t="shared" si="89"/>
        <v>1482551.1116314468</v>
      </c>
      <c r="Y310" s="7">
        <f>[4]FCST!D250</f>
        <v>1547548.13322698</v>
      </c>
      <c r="Z310" s="7">
        <f>[4]FCST!$E250</f>
        <v>172499</v>
      </c>
      <c r="AA310" s="7">
        <f>[4]FCST!F250</f>
        <v>2291</v>
      </c>
      <c r="AB310" s="7">
        <f>[4]FCST!G250</f>
        <v>1536</v>
      </c>
      <c r="AC310" s="13">
        <f>[4]FCST!H250</f>
        <v>24688</v>
      </c>
      <c r="AD310" s="28">
        <f t="shared" si="90"/>
        <v>19600</v>
      </c>
      <c r="AE310" s="30">
        <f t="shared" si="91"/>
        <v>1903080</v>
      </c>
      <c r="AF310" s="30">
        <f t="shared" si="92"/>
        <v>1115405</v>
      </c>
      <c r="AG310" s="31">
        <f t="shared" si="78"/>
        <v>269595</v>
      </c>
      <c r="AH310" s="35">
        <f t="shared" si="101"/>
        <v>102789</v>
      </c>
      <c r="AI310" s="28">
        <f t="shared" si="93"/>
        <v>166806</v>
      </c>
      <c r="AJ310" s="28">
        <f t="shared" si="79"/>
        <v>1985.2440192608599</v>
      </c>
      <c r="AK310" s="28">
        <f t="shared" si="80"/>
        <v>276916.12211279903</v>
      </c>
      <c r="AL310" s="110">
        <f t="shared" si="81"/>
        <v>1283.6522026588275</v>
      </c>
      <c r="AM310" s="137">
        <f t="shared" si="55"/>
        <v>1242.4040058713954</v>
      </c>
      <c r="AN310" s="15">
        <f t="shared" si="102"/>
        <v>1292.4765750396223</v>
      </c>
      <c r="AP310" s="233">
        <f>[16]Rounded!Z311</f>
        <v>9405</v>
      </c>
      <c r="AQ310" s="157">
        <f>[16]Rounded!AA311</f>
        <v>6270</v>
      </c>
      <c r="AR310" s="157">
        <f>[16]Rounded!AB311</f>
        <v>829</v>
      </c>
      <c r="AS310" s="157">
        <f>[16]Rounded!AC311</f>
        <v>0</v>
      </c>
      <c r="AT310" s="157">
        <f>[16]Rounded!AD311</f>
        <v>0</v>
      </c>
      <c r="AW310" s="14">
        <f t="shared" si="82"/>
        <v>1292.4765750396223</v>
      </c>
      <c r="AX310" s="145">
        <f t="shared" si="83"/>
        <v>1985.2440192608599</v>
      </c>
      <c r="AY310" s="20"/>
      <c r="AZ310" s="164">
        <f t="shared" si="97"/>
        <v>23805.312616331717</v>
      </c>
      <c r="BM310" s="14">
        <f>[17]Base!$J92</f>
        <v>2953.2913409506868</v>
      </c>
      <c r="BN310" s="14">
        <f>[17]High!$J92</f>
        <v>4891.790264087078</v>
      </c>
      <c r="BO310" s="14">
        <f>[17]Low!$J92</f>
        <v>1014.7924178142962</v>
      </c>
      <c r="BP310" s="14"/>
      <c r="BQ310" s="14">
        <f>[17]Base!$Q92</f>
        <v>3028.3295964376366</v>
      </c>
      <c r="BR310" s="14">
        <f>[17]High!$Q92</f>
        <v>5016.0825756972745</v>
      </c>
      <c r="BS310" s="14">
        <f>[17]Low!$Q92</f>
        <v>1040.5766171779987</v>
      </c>
      <c r="BT310" s="201" t="s">
        <v>150</v>
      </c>
      <c r="BU310" s="14">
        <f>'[18]Energy Summary'!$C91/1000</f>
        <v>3690.260109993103</v>
      </c>
      <c r="BV310" s="14"/>
      <c r="BW310" s="14"/>
      <c r="BX310" s="14"/>
      <c r="BY310" s="14">
        <f>'[18]Energy Summary'!$D91/1000</f>
        <v>3340.6478402399625</v>
      </c>
      <c r="BZ310" s="14"/>
      <c r="CA310" s="14"/>
    </row>
    <row r="311" spans="1:79">
      <c r="A311" s="2">
        <f t="shared" si="65"/>
        <v>2016</v>
      </c>
      <c r="B311" s="2">
        <f t="shared" si="66"/>
        <v>9</v>
      </c>
      <c r="C311" s="7">
        <f>[12]Err!$D166</f>
        <v>1361.5338484463</v>
      </c>
      <c r="D311" s="7">
        <f>ROUND([13]Err!$D154,0)</f>
        <v>1187747</v>
      </c>
      <c r="E311" s="7">
        <f>[9]Err!$D154</f>
        <v>191903.18683026999</v>
      </c>
      <c r="F311" s="7">
        <f>[10]Err!$D154</f>
        <v>1954.6884637052999</v>
      </c>
      <c r="G311" s="13">
        <f>[14]Err!$D154</f>
        <v>307888.70262433699</v>
      </c>
      <c r="H311" s="25"/>
      <c r="I311" s="26">
        <f t="shared" si="73"/>
        <v>1358.5338484463</v>
      </c>
      <c r="J311" s="26">
        <f t="shared" si="99"/>
        <v>1187747</v>
      </c>
      <c r="K311" s="26">
        <f t="shared" si="75"/>
        <v>185855.18683026999</v>
      </c>
      <c r="L311" s="26">
        <f t="shared" si="76"/>
        <v>1954.6884637052999</v>
      </c>
      <c r="M311" s="26">
        <f t="shared" si="77"/>
        <v>303928.70262433699</v>
      </c>
      <c r="N311" s="25"/>
      <c r="O311" s="14">
        <v>-3</v>
      </c>
      <c r="P311" s="14"/>
      <c r="Q311" s="14">
        <f t="shared" si="98"/>
        <v>-6048</v>
      </c>
      <c r="R311" s="14"/>
      <c r="S311" s="14">
        <f t="shared" si="100"/>
        <v>-3960</v>
      </c>
      <c r="U311" s="7">
        <f t="shared" si="88"/>
        <v>3817219.3910880419</v>
      </c>
      <c r="V311" s="126">
        <f t="shared" si="64"/>
        <v>0.23675824630596484</v>
      </c>
      <c r="W311" s="7">
        <f>[4]FCST!$I251</f>
        <v>65081.128155091021</v>
      </c>
      <c r="X311" s="7">
        <f t="shared" si="89"/>
        <v>1484469.5422042189</v>
      </c>
      <c r="Y311" s="7">
        <f>[4]FCST!D251</f>
        <v>1549550.67035931</v>
      </c>
      <c r="Z311" s="7">
        <f>[4]FCST!$E251</f>
        <v>172713</v>
      </c>
      <c r="AA311" s="7">
        <f>[4]FCST!F251</f>
        <v>2290</v>
      </c>
      <c r="AB311" s="7">
        <f>[4]FCST!G251</f>
        <v>1536</v>
      </c>
      <c r="AC311" s="13">
        <f>[4]FCST!H251</f>
        <v>24706</v>
      </c>
      <c r="AD311" s="28">
        <f t="shared" si="90"/>
        <v>20933</v>
      </c>
      <c r="AE311" s="30">
        <f t="shared" si="91"/>
        <v>2016702</v>
      </c>
      <c r="AF311" s="30">
        <f t="shared" si="92"/>
        <v>1187747</v>
      </c>
      <c r="AG311" s="31">
        <f t="shared" si="78"/>
        <v>285954</v>
      </c>
      <c r="AH311" s="35">
        <f t="shared" si="101"/>
        <v>100099</v>
      </c>
      <c r="AI311" s="28">
        <f t="shared" si="93"/>
        <v>185855</v>
      </c>
      <c r="AJ311" s="28">
        <f t="shared" si="79"/>
        <v>1954.6884637052999</v>
      </c>
      <c r="AK311" s="28">
        <f t="shared" si="80"/>
        <v>303928.70262433699</v>
      </c>
      <c r="AL311" s="110">
        <f t="shared" si="81"/>
        <v>1358.5337675608314</v>
      </c>
      <c r="AM311" s="137">
        <f t="shared" si="55"/>
        <v>1314.9844267612837</v>
      </c>
      <c r="AN311" s="15">
        <f t="shared" si="102"/>
        <v>1272.5836352248045</v>
      </c>
      <c r="AP311" s="233">
        <f>[16]Rounded!Z312</f>
        <v>8792</v>
      </c>
      <c r="AQ311" s="157">
        <f>[16]Rounded!AA312</f>
        <v>5556</v>
      </c>
      <c r="AR311" s="157">
        <f>[16]Rounded!AB312</f>
        <v>742</v>
      </c>
      <c r="AS311" s="157">
        <f>[16]Rounded!AC312</f>
        <v>0</v>
      </c>
      <c r="AT311" s="157">
        <f>[16]Rounded!AD312</f>
        <v>0</v>
      </c>
      <c r="AW311" s="14">
        <f t="shared" si="82"/>
        <v>1272.5836352248045</v>
      </c>
      <c r="AX311" s="145">
        <f t="shared" si="83"/>
        <v>1954.6884637052999</v>
      </c>
      <c r="AY311" s="20"/>
      <c r="AZ311" s="164">
        <f t="shared" si="97"/>
        <v>23779.204229850442</v>
      </c>
      <c r="BM311" s="14">
        <f>[17]Base!$J93</f>
        <v>2866.5636106555276</v>
      </c>
      <c r="BN311" s="14">
        <f>[17]High!$J93</f>
        <v>4748.1356707181549</v>
      </c>
      <c r="BO311" s="14">
        <f>[17]Low!$J93</f>
        <v>984.99155059289978</v>
      </c>
      <c r="BP311" s="14"/>
      <c r="BQ311" s="14">
        <f>[17]Base!$Q93</f>
        <v>2939.3982577502225</v>
      </c>
      <c r="BR311" s="14">
        <f>[17]High!$Q93</f>
        <v>4868.7779563625363</v>
      </c>
      <c r="BS311" s="14">
        <f>[17]Low!$Q93</f>
        <v>1010.0185591379096</v>
      </c>
      <c r="BT311" s="201" t="s">
        <v>150</v>
      </c>
      <c r="BU311" s="14">
        <f>'[18]Energy Summary'!$C92/1000</f>
        <v>3528.194787688446</v>
      </c>
      <c r="BV311" s="14"/>
      <c r="BW311" s="14"/>
      <c r="BX311" s="14"/>
      <c r="BY311" s="14">
        <f>'[18]Energy Summary'!$D92/1000</f>
        <v>3175.2298489482146</v>
      </c>
      <c r="BZ311" s="14"/>
      <c r="CA311" s="14"/>
    </row>
    <row r="312" spans="1:79">
      <c r="A312" s="2">
        <f t="shared" si="65"/>
        <v>2016</v>
      </c>
      <c r="B312" s="2">
        <f t="shared" si="66"/>
        <v>10</v>
      </c>
      <c r="C312" s="7">
        <f>[12]Err!$D167</f>
        <v>1155.5778678475299</v>
      </c>
      <c r="D312" s="7">
        <f>ROUND([13]Err!$D155,0)</f>
        <v>1061941</v>
      </c>
      <c r="E312" s="7">
        <f>[9]Err!$D155</f>
        <v>173273.14771969101</v>
      </c>
      <c r="F312" s="7">
        <f>[10]Err!$D155</f>
        <v>1982.3551303719701</v>
      </c>
      <c r="G312" s="13">
        <f>[14]Err!$D155</f>
        <v>289077.92616071401</v>
      </c>
      <c r="H312" s="25"/>
      <c r="I312" s="26">
        <f t="shared" si="73"/>
        <v>1152.5778678475299</v>
      </c>
      <c r="J312" s="26">
        <f t="shared" si="99"/>
        <v>1061941</v>
      </c>
      <c r="K312" s="26">
        <f t="shared" si="75"/>
        <v>167023.54771969101</v>
      </c>
      <c r="L312" s="26">
        <f t="shared" si="76"/>
        <v>1982.3551303719701</v>
      </c>
      <c r="M312" s="26">
        <f t="shared" si="77"/>
        <v>284985.92616071401</v>
      </c>
      <c r="N312" s="25"/>
      <c r="O312" s="14">
        <v>-3</v>
      </c>
      <c r="P312" s="14"/>
      <c r="Q312" s="14">
        <f t="shared" si="98"/>
        <v>-6249.5999999999995</v>
      </c>
      <c r="R312" s="14"/>
      <c r="S312" s="14">
        <f t="shared" si="100"/>
        <v>-4092</v>
      </c>
      <c r="U312" s="7">
        <f t="shared" si="88"/>
        <v>3343442.2812910862</v>
      </c>
      <c r="V312" s="126">
        <f t="shared" si="64"/>
        <v>0.25544453159122188</v>
      </c>
      <c r="W312" s="7">
        <f>[4]FCST!$I252</f>
        <v>65165.235244328942</v>
      </c>
      <c r="X312" s="7">
        <f t="shared" si="89"/>
        <v>1486387.9848587411</v>
      </c>
      <c r="Y312" s="7">
        <f>[4]FCST!D252</f>
        <v>1551553.2201030699</v>
      </c>
      <c r="Z312" s="7">
        <f>[4]FCST!$E252</f>
        <v>172929</v>
      </c>
      <c r="AA312" s="7">
        <f>[4]FCST!F252</f>
        <v>2289</v>
      </c>
      <c r="AB312" s="7">
        <f>[4]FCST!G252</f>
        <v>1535</v>
      </c>
      <c r="AC312" s="13">
        <f>[4]FCST!H252</f>
        <v>24740</v>
      </c>
      <c r="AD312" s="28">
        <f t="shared" si="90"/>
        <v>19186</v>
      </c>
      <c r="AE312" s="30">
        <f t="shared" si="91"/>
        <v>1713178</v>
      </c>
      <c r="AF312" s="30">
        <f t="shared" si="92"/>
        <v>1061941</v>
      </c>
      <c r="AG312" s="31">
        <f t="shared" si="78"/>
        <v>262169</v>
      </c>
      <c r="AH312" s="35">
        <f t="shared" si="101"/>
        <v>95145</v>
      </c>
      <c r="AI312" s="28">
        <f t="shared" si="93"/>
        <v>167024</v>
      </c>
      <c r="AJ312" s="28">
        <f t="shared" si="79"/>
        <v>1982.3551303719701</v>
      </c>
      <c r="AK312" s="28">
        <f t="shared" si="80"/>
        <v>284985.92616071401</v>
      </c>
      <c r="AL312" s="110">
        <f t="shared" si="81"/>
        <v>1152.5779389038939</v>
      </c>
      <c r="AM312" s="137">
        <f t="shared" si="55"/>
        <v>1116.5353386233949</v>
      </c>
      <c r="AN312" s="15">
        <f t="shared" si="102"/>
        <v>1291.43656701757</v>
      </c>
      <c r="AP312" s="233">
        <f>[16]Rounded!Z313</f>
        <v>6806</v>
      </c>
      <c r="AQ312" s="157">
        <f>[16]Rounded!AA313</f>
        <v>5186</v>
      </c>
      <c r="AR312" s="157">
        <f>[16]Rounded!AB313</f>
        <v>708</v>
      </c>
      <c r="AS312" s="157">
        <f>[16]Rounded!AC313</f>
        <v>0</v>
      </c>
      <c r="AT312" s="157">
        <f>[16]Rounded!AD313</f>
        <v>0</v>
      </c>
      <c r="AW312" s="14">
        <f t="shared" si="82"/>
        <v>1291.43656701757</v>
      </c>
      <c r="AX312" s="145">
        <f t="shared" si="83"/>
        <v>1982.3551303719701</v>
      </c>
      <c r="AY312" s="20"/>
      <c r="AZ312" s="164">
        <f t="shared" si="97"/>
        <v>23753.095843369159</v>
      </c>
      <c r="BM312" s="14">
        <f>[17]Base!$J94</f>
        <v>2867.6226145310125</v>
      </c>
      <c r="BN312" s="14">
        <f>[17]High!$J94</f>
        <v>4749.889789851577</v>
      </c>
      <c r="BO312" s="14">
        <f>[17]Low!$J94</f>
        <v>985.35543921044894</v>
      </c>
      <c r="BP312" s="14"/>
      <c r="BQ312" s="14">
        <f>[17]Base!$Q94</f>
        <v>2940.4841691651936</v>
      </c>
      <c r="BR312" s="14">
        <f>[17]High!$Q94</f>
        <v>4870.5766447661345</v>
      </c>
      <c r="BS312" s="14">
        <f>[17]Low!$Q94</f>
        <v>1010.3916935642532</v>
      </c>
      <c r="BT312" s="201" t="s">
        <v>150</v>
      </c>
      <c r="BU312" s="14">
        <f>'[18]Energy Summary'!$C93/1000</f>
        <v>3268.5631776456257</v>
      </c>
      <c r="BV312" s="14"/>
      <c r="BW312" s="14"/>
      <c r="BX312" s="14"/>
      <c r="BY312" s="14">
        <f>'[18]Energy Summary'!$D93/1000</f>
        <v>2925.5251549787768</v>
      </c>
      <c r="BZ312" s="14"/>
      <c r="CA312" s="14"/>
    </row>
    <row r="313" spans="1:79">
      <c r="A313" s="2">
        <f t="shared" si="65"/>
        <v>2016</v>
      </c>
      <c r="B313" s="2">
        <f t="shared" si="66"/>
        <v>11</v>
      </c>
      <c r="C313" s="7">
        <f>[12]Err!$D168</f>
        <v>922.94074223252301</v>
      </c>
      <c r="D313" s="7">
        <f>ROUND([13]Err!$D156,0)</f>
        <v>962763</v>
      </c>
      <c r="E313" s="7">
        <f>[9]Err!$D156</f>
        <v>176247.77723407201</v>
      </c>
      <c r="F313" s="7">
        <f>[10]Err!$D156</f>
        <v>1950.3551303719701</v>
      </c>
      <c r="G313" s="13">
        <f>[14]Err!$D156</f>
        <v>273678.21223409101</v>
      </c>
      <c r="H313" s="25"/>
      <c r="I313" s="26">
        <f t="shared" si="73"/>
        <v>919.94074223252301</v>
      </c>
      <c r="J313" s="26">
        <f t="shared" si="99"/>
        <v>962763</v>
      </c>
      <c r="K313" s="26">
        <f t="shared" si="75"/>
        <v>170199.77723407201</v>
      </c>
      <c r="L313" s="26">
        <f t="shared" si="76"/>
        <v>1950.3551303719701</v>
      </c>
      <c r="M313" s="26">
        <f t="shared" si="77"/>
        <v>269718.21223409101</v>
      </c>
      <c r="N313" s="25"/>
      <c r="O313" s="14">
        <v>-3</v>
      </c>
      <c r="P313" s="14"/>
      <c r="Q313" s="14">
        <f t="shared" si="98"/>
        <v>-6048</v>
      </c>
      <c r="R313" s="14"/>
      <c r="S313" s="14">
        <f t="shared" ref="S313:S376" si="103">S301</f>
        <v>-3960</v>
      </c>
      <c r="U313" s="7">
        <f t="shared" si="88"/>
        <v>2891657.5673644631</v>
      </c>
      <c r="V313" s="126">
        <f t="shared" si="64"/>
        <v>0.34388341163246744</v>
      </c>
      <c r="W313" s="7">
        <f>[4]FCST!$I253</f>
        <v>65249.342719516622</v>
      </c>
      <c r="X313" s="7">
        <f t="shared" si="89"/>
        <v>1488306.4363165933</v>
      </c>
      <c r="Y313" s="7">
        <f>[4]FCST!D253</f>
        <v>1553555.77903611</v>
      </c>
      <c r="Z313" s="7">
        <f>[4]FCST!$E253</f>
        <v>173145</v>
      </c>
      <c r="AA313" s="7">
        <f>[4]FCST!F253</f>
        <v>2288</v>
      </c>
      <c r="AB313" s="7">
        <f>[4]FCST!G253</f>
        <v>1535</v>
      </c>
      <c r="AC313" s="13">
        <f>[4]FCST!H253</f>
        <v>24786</v>
      </c>
      <c r="AD313" s="28">
        <f t="shared" si="90"/>
        <v>20642</v>
      </c>
      <c r="AE313" s="30">
        <f t="shared" si="91"/>
        <v>1369154</v>
      </c>
      <c r="AF313" s="30">
        <f t="shared" si="92"/>
        <v>962763</v>
      </c>
      <c r="AG313" s="31">
        <f t="shared" si="78"/>
        <v>267430</v>
      </c>
      <c r="AH313" s="35">
        <f t="shared" si="101"/>
        <v>97230</v>
      </c>
      <c r="AI313" s="28">
        <f t="shared" si="93"/>
        <v>170200</v>
      </c>
      <c r="AJ313" s="28">
        <f t="shared" si="79"/>
        <v>1950.3551303719701</v>
      </c>
      <c r="AK313" s="28">
        <f t="shared" si="80"/>
        <v>269718.21223409101</v>
      </c>
      <c r="AL313" s="110">
        <f t="shared" si="81"/>
        <v>919.94092519583307</v>
      </c>
      <c r="AM313" s="137">
        <f t="shared" si="55"/>
        <v>894.5903447781493</v>
      </c>
      <c r="AN313" s="15">
        <f t="shared" si="102"/>
        <v>1270.5896614801109</v>
      </c>
      <c r="AP313" s="233">
        <f>[16]Rounded!Z314</f>
        <v>7405</v>
      </c>
      <c r="AQ313" s="157">
        <f>[16]Rounded!AA314</f>
        <v>5348</v>
      </c>
      <c r="AR313" s="157">
        <f>[16]Rounded!AB314</f>
        <v>715</v>
      </c>
      <c r="AS313" s="157">
        <f>[16]Rounded!AC314</f>
        <v>0</v>
      </c>
      <c r="AT313" s="157">
        <f>[16]Rounded!AD314</f>
        <v>0</v>
      </c>
      <c r="AW313" s="14">
        <f t="shared" si="82"/>
        <v>1270.5896614801109</v>
      </c>
      <c r="AX313" s="145">
        <f t="shared" si="83"/>
        <v>1950.3551303719701</v>
      </c>
      <c r="AY313" s="20"/>
      <c r="AZ313" s="164">
        <f t="shared" si="97"/>
        <v>23726.98745688788</v>
      </c>
      <c r="BM313" s="14">
        <f>[17]Base!$J95</f>
        <v>2862.4234256590657</v>
      </c>
      <c r="BN313" s="14">
        <f>[17]High!$J95</f>
        <v>4741.2779264867004</v>
      </c>
      <c r="BO313" s="14">
        <f>[17]Low!$J95</f>
        <v>983.56892483143145</v>
      </c>
      <c r="BP313" s="14"/>
      <c r="BQ313" s="14">
        <f>[17]Base!$Q95</f>
        <v>2935.1528774906928</v>
      </c>
      <c r="BR313" s="14">
        <f>[17]High!$Q95</f>
        <v>4861.7459681760156</v>
      </c>
      <c r="BS313" s="14">
        <f>[17]Low!$Q95</f>
        <v>1008.5597868053698</v>
      </c>
      <c r="BT313" s="201" t="s">
        <v>150</v>
      </c>
      <c r="BU313" s="14">
        <f>'[18]Energy Summary'!$C94/1000</f>
        <v>3126.4155687886896</v>
      </c>
      <c r="BV313" s="14"/>
      <c r="BW313" s="14"/>
      <c r="BX313" s="14"/>
      <c r="BY313" s="14">
        <f>'[18]Energy Summary'!$D94/1000</f>
        <v>2784.0428096800501</v>
      </c>
      <c r="BZ313" s="14"/>
      <c r="CA313" s="14"/>
    </row>
    <row r="314" spans="1:79">
      <c r="A314" s="2">
        <f t="shared" si="65"/>
        <v>2016</v>
      </c>
      <c r="B314" s="2">
        <f t="shared" si="66"/>
        <v>12</v>
      </c>
      <c r="C314" s="7">
        <f>[12]Err!$D169</f>
        <v>893.35119252280901</v>
      </c>
      <c r="D314" s="7">
        <f>ROUND([13]Err!$D157,0)</f>
        <v>928056</v>
      </c>
      <c r="E314" s="7">
        <f>[9]Err!$D157</f>
        <v>171751.70727975899</v>
      </c>
      <c r="F314" s="7">
        <f>[10]Err!$D157</f>
        <v>1975.6871013903899</v>
      </c>
      <c r="G314" s="13">
        <f>[14]Err!$D157</f>
        <v>254823.47302300201</v>
      </c>
      <c r="H314" s="25"/>
      <c r="I314" s="26">
        <f t="shared" si="73"/>
        <v>890.35119252280901</v>
      </c>
      <c r="J314" s="26">
        <f t="shared" si="99"/>
        <v>928056</v>
      </c>
      <c r="K314" s="26">
        <f t="shared" si="75"/>
        <v>165502.10727975899</v>
      </c>
      <c r="L314" s="26">
        <f t="shared" si="76"/>
        <v>1975.6871013903899</v>
      </c>
      <c r="M314" s="26">
        <f t="shared" si="77"/>
        <v>250731.47302300201</v>
      </c>
      <c r="N314" s="25"/>
      <c r="O314" s="14">
        <v>-3</v>
      </c>
      <c r="P314" s="14"/>
      <c r="Q314" s="14">
        <f t="shared" si="98"/>
        <v>-6249.5999999999995</v>
      </c>
      <c r="R314" s="14"/>
      <c r="S314" s="14">
        <f t="shared" si="103"/>
        <v>-4092</v>
      </c>
      <c r="U314" s="7">
        <f t="shared" si="88"/>
        <v>2788494.1601243922</v>
      </c>
      <c r="V314" s="126">
        <f t="shared" si="64"/>
        <v>0.46872621458853259</v>
      </c>
      <c r="W314" s="7">
        <f>[4]FCST!$I254</f>
        <v>65333.45046171594</v>
      </c>
      <c r="X314" s="7">
        <f t="shared" si="89"/>
        <v>1490224.893864854</v>
      </c>
      <c r="Y314" s="7">
        <f>[4]FCST!D254</f>
        <v>1555558.3443265699</v>
      </c>
      <c r="Z314" s="7">
        <f>[4]FCST!$E254</f>
        <v>173360</v>
      </c>
      <c r="AA314" s="7">
        <f>[4]FCST!F254</f>
        <v>2286</v>
      </c>
      <c r="AB314" s="7">
        <f>[4]FCST!G254</f>
        <v>1534</v>
      </c>
      <c r="AC314" s="13">
        <f>[4]FCST!H254</f>
        <v>24746</v>
      </c>
      <c r="AD314" s="28">
        <f t="shared" si="90"/>
        <v>27266</v>
      </c>
      <c r="AE314" s="30">
        <f t="shared" si="91"/>
        <v>1326824</v>
      </c>
      <c r="AF314" s="30">
        <f t="shared" si="92"/>
        <v>928056</v>
      </c>
      <c r="AG314" s="31">
        <f t="shared" si="78"/>
        <v>253641</v>
      </c>
      <c r="AH314" s="35">
        <f>ROUND($AX$633*$AY625,0)</f>
        <v>88139</v>
      </c>
      <c r="AI314" s="28">
        <f t="shared" si="93"/>
        <v>165502</v>
      </c>
      <c r="AJ314" s="28">
        <f t="shared" si="79"/>
        <v>1975.6871013903899</v>
      </c>
      <c r="AK314" s="28">
        <f t="shared" si="80"/>
        <v>250731.47302300201</v>
      </c>
      <c r="AL314" s="110">
        <f t="shared" si="81"/>
        <v>890.35152040637388</v>
      </c>
      <c r="AM314" s="137">
        <f t="shared" si="55"/>
        <v>870.48486798237752</v>
      </c>
      <c r="AN314" s="15">
        <f t="shared" si="102"/>
        <v>1287.9316175947783</v>
      </c>
      <c r="AP314" s="233">
        <f>[16]Rounded!Z315</f>
        <v>12715</v>
      </c>
      <c r="AQ314" s="157">
        <f>[16]Rounded!AA315</f>
        <v>6734</v>
      </c>
      <c r="AR314" s="157">
        <f>[16]Rounded!AB315</f>
        <v>790.00000000000091</v>
      </c>
      <c r="AS314" s="157">
        <f>[16]Rounded!AC315</f>
        <v>0</v>
      </c>
      <c r="AT314" s="157">
        <f>[16]Rounded!AD315</f>
        <v>0</v>
      </c>
      <c r="AW314" s="14">
        <f t="shared" si="82"/>
        <v>1287.9316175947783</v>
      </c>
      <c r="AX314" s="145">
        <f t="shared" si="83"/>
        <v>1975.6871013903899</v>
      </c>
      <c r="AY314" s="20"/>
      <c r="AZ314" s="164">
        <f t="shared" si="97"/>
        <v>23700.879070406598</v>
      </c>
      <c r="BM314" s="14">
        <f>[17]Base!$J96</f>
        <v>2872.8621111417965</v>
      </c>
      <c r="BN314" s="14">
        <f>[17]High!$J96</f>
        <v>4758.568418388475</v>
      </c>
      <c r="BO314" s="14">
        <f>[17]Low!$J96</f>
        <v>987.1558038951182</v>
      </c>
      <c r="BP314" s="14"/>
      <c r="BQ314" s="14">
        <f>[17]Base!$Q96</f>
        <v>2945.8567927316058</v>
      </c>
      <c r="BR314" s="14">
        <f>[17]High!$Q96</f>
        <v>4879.4757829210303</v>
      </c>
      <c r="BS314" s="14">
        <f>[17]Low!$Q96</f>
        <v>1012.2378025421808</v>
      </c>
      <c r="BT314" s="201" t="s">
        <v>150</v>
      </c>
      <c r="BU314" s="14">
        <f>'[18]Energy Summary'!$C95/1000</f>
        <v>3040.2098933915327</v>
      </c>
      <c r="BV314" s="14"/>
      <c r="BW314" s="14"/>
      <c r="BX314" s="14"/>
      <c r="BY314" s="14">
        <f>'[18]Energy Summary'!$D95/1000</f>
        <v>2694.3727150867676</v>
      </c>
      <c r="BZ314" s="14"/>
      <c r="CA314" s="14"/>
    </row>
    <row r="315" spans="1:79">
      <c r="A315" s="2">
        <f t="shared" si="65"/>
        <v>2017</v>
      </c>
      <c r="B315" s="2">
        <f t="shared" si="66"/>
        <v>1</v>
      </c>
      <c r="C315" s="7">
        <f>[12]Err!$D170</f>
        <v>1027.6110875879001</v>
      </c>
      <c r="D315" s="7">
        <f>ROUND([13]Err!$D158,0)</f>
        <v>921499</v>
      </c>
      <c r="E315" s="7">
        <f>[9]Err!$D158</f>
        <v>167254.679525377</v>
      </c>
      <c r="F315" s="7">
        <f>[10]Err!$D158</f>
        <v>1973.6764207629401</v>
      </c>
      <c r="G315" s="13">
        <f>[14]Err!$D158</f>
        <v>246460.12273832201</v>
      </c>
      <c r="H315" s="25"/>
      <c r="I315" s="26">
        <f t="shared" si="73"/>
        <v>1034.6110875879001</v>
      </c>
      <c r="J315" s="26">
        <f t="shared" si="99"/>
        <v>921499</v>
      </c>
      <c r="K315" s="26">
        <f t="shared" si="75"/>
        <v>161005.07952537699</v>
      </c>
      <c r="L315" s="26">
        <f t="shared" si="76"/>
        <v>1973.6764207629401</v>
      </c>
      <c r="M315" s="26">
        <f t="shared" si="77"/>
        <v>242500.12273832201</v>
      </c>
      <c r="N315" s="25"/>
      <c r="O315" s="14">
        <v>7</v>
      </c>
      <c r="P315" s="14"/>
      <c r="Q315" s="14">
        <f t="shared" si="98"/>
        <v>-6249.5999999999995</v>
      </c>
      <c r="R315" s="14"/>
      <c r="S315" s="14">
        <f t="shared" si="103"/>
        <v>-3960</v>
      </c>
      <c r="U315" s="7">
        <f t="shared" si="88"/>
        <v>2996421.7991590854</v>
      </c>
      <c r="V315" s="126">
        <f t="shared" si="64"/>
        <v>0.55751998808037817</v>
      </c>
      <c r="W315" s="7">
        <f>[4]FCST!$I255</f>
        <v>65417.558376810361</v>
      </c>
      <c r="X315" s="7">
        <f t="shared" si="89"/>
        <v>1492143.3553567696</v>
      </c>
      <c r="Y315" s="7">
        <f>[4]FCST!D255</f>
        <v>1557560.9137335799</v>
      </c>
      <c r="Z315" s="7">
        <f>[4]FCST!$E255</f>
        <v>173576</v>
      </c>
      <c r="AA315" s="7">
        <f>[4]FCST!F255</f>
        <v>2285</v>
      </c>
      <c r="AB315" s="7">
        <f>[4]FCST!G255</f>
        <v>1534</v>
      </c>
      <c r="AC315" s="13">
        <f>[4]FCST!H255</f>
        <v>24797</v>
      </c>
      <c r="AD315" s="28">
        <f t="shared" si="90"/>
        <v>37734</v>
      </c>
      <c r="AE315" s="30">
        <f t="shared" si="91"/>
        <v>1543788</v>
      </c>
      <c r="AF315" s="30">
        <f t="shared" si="92"/>
        <v>921499</v>
      </c>
      <c r="AG315" s="31">
        <f t="shared" si="78"/>
        <v>248927</v>
      </c>
      <c r="AH315" s="35">
        <f>ROUND($AX$634*$AY614,0)</f>
        <v>87922</v>
      </c>
      <c r="AI315" s="28">
        <f t="shared" si="93"/>
        <v>161005</v>
      </c>
      <c r="AJ315" s="28">
        <f t="shared" si="79"/>
        <v>1973.6764207629401</v>
      </c>
      <c r="AK315" s="28">
        <f t="shared" si="80"/>
        <v>242500.12273832201</v>
      </c>
      <c r="AL315" s="110">
        <f t="shared" si="81"/>
        <v>1034.6110475631092</v>
      </c>
      <c r="AM315" s="137">
        <f t="shared" si="55"/>
        <v>1015.3837233941521</v>
      </c>
      <c r="AN315" s="15">
        <f t="shared" si="102"/>
        <v>1286.6208740305997</v>
      </c>
      <c r="AP315" s="233">
        <f>[16]Rounded!Z316</f>
        <v>18453</v>
      </c>
      <c r="AQ315" s="157">
        <f>[16]Rounded!AA316</f>
        <v>8354</v>
      </c>
      <c r="AR315" s="157">
        <f>[16]Rounded!AB316</f>
        <v>978</v>
      </c>
      <c r="AS315" s="157">
        <f>[16]Rounded!AC316</f>
        <v>0</v>
      </c>
      <c r="AT315" s="157">
        <f>[16]Rounded!AD316</f>
        <v>0</v>
      </c>
      <c r="AW315" s="14">
        <f t="shared" si="82"/>
        <v>1286.6208740305997</v>
      </c>
      <c r="AX315" s="145">
        <f t="shared" si="83"/>
        <v>1973.6764207629401</v>
      </c>
      <c r="AY315" s="20"/>
      <c r="AZ315" s="164">
        <f t="shared" si="97"/>
        <v>23674.770683925315</v>
      </c>
      <c r="BM315" s="14">
        <f>[17]Base!$J97</f>
        <v>4202.1461497077999</v>
      </c>
      <c r="BN315" s="14">
        <f>[17]High!$J97</f>
        <v>7108.8130705634449</v>
      </c>
      <c r="BO315" s="14">
        <f>[17]Low!$J97</f>
        <v>1295.4792288521548</v>
      </c>
      <c r="BP315" s="14"/>
      <c r="BQ315" s="14">
        <f>[17]Base!$Q97</f>
        <v>4363.3243581897414</v>
      </c>
      <c r="BR315" s="14">
        <f>[17]High!$Q97</f>
        <v>7381.4798732699837</v>
      </c>
      <c r="BS315" s="14">
        <f>[17]Low!$Q97</f>
        <v>1345.1688431094972</v>
      </c>
      <c r="BT315" s="201" t="s">
        <v>150</v>
      </c>
      <c r="BU315" s="14">
        <f>'[18]Energy Summary'!$C96/1000</f>
        <v>2624.2575293108462</v>
      </c>
      <c r="BV315" s="14"/>
      <c r="BW315" s="14"/>
      <c r="BX315" s="14"/>
      <c r="BY315" s="14">
        <f>'[18]Energy Summary'!$D96/1000</f>
        <v>2384.7602495902042</v>
      </c>
      <c r="BZ315" s="14"/>
      <c r="CA315" s="14"/>
    </row>
    <row r="316" spans="1:79">
      <c r="A316" s="2">
        <f t="shared" si="65"/>
        <v>2017</v>
      </c>
      <c r="B316" s="2">
        <f t="shared" si="66"/>
        <v>2</v>
      </c>
      <c r="C316" s="7">
        <f>[12]Err!$D171</f>
        <v>946.60951901118005</v>
      </c>
      <c r="D316" s="7">
        <f>ROUND([13]Err!$D159,0)</f>
        <v>853201</v>
      </c>
      <c r="E316" s="7">
        <f>[9]Err!$D159</f>
        <v>171351.397339922</v>
      </c>
      <c r="F316" s="7">
        <f>[10]Err!$D159</f>
        <v>1930.2319763184901</v>
      </c>
      <c r="G316" s="13">
        <f>[14]Err!$D159</f>
        <v>245516.718106621</v>
      </c>
      <c r="H316" s="25"/>
      <c r="I316" s="26">
        <f t="shared" si="73"/>
        <v>953.60951901118005</v>
      </c>
      <c r="J316" s="26">
        <f t="shared" si="99"/>
        <v>853201</v>
      </c>
      <c r="K316" s="26">
        <f t="shared" si="75"/>
        <v>165706.59733992201</v>
      </c>
      <c r="L316" s="26">
        <f t="shared" si="76"/>
        <v>1930.2319763184901</v>
      </c>
      <c r="M316" s="26">
        <f t="shared" si="77"/>
        <v>241424.718106621</v>
      </c>
      <c r="N316" s="25"/>
      <c r="O316" s="14">
        <v>7</v>
      </c>
      <c r="P316" s="14"/>
      <c r="Q316" s="14">
        <f t="shared" si="98"/>
        <v>-5644.7999999999993</v>
      </c>
      <c r="R316" s="14"/>
      <c r="S316" s="14">
        <f t="shared" si="103"/>
        <v>-4092</v>
      </c>
      <c r="U316" s="7">
        <f t="shared" si="88"/>
        <v>2815828.9500829396</v>
      </c>
      <c r="V316" s="126">
        <f t="shared" si="64"/>
        <v>0.63835327793467445</v>
      </c>
      <c r="W316" s="7">
        <f>[4]FCST!$I256</f>
        <v>65501.666393485561</v>
      </c>
      <c r="X316" s="7">
        <f t="shared" si="89"/>
        <v>1494061.8191656943</v>
      </c>
      <c r="Y316" s="7">
        <f>[4]FCST!D256</f>
        <v>1559563.4855591799</v>
      </c>
      <c r="Z316" s="7">
        <f>[4]FCST!$E256</f>
        <v>173791</v>
      </c>
      <c r="AA316" s="7">
        <f>[4]FCST!F256</f>
        <v>2284</v>
      </c>
      <c r="AB316" s="7">
        <f>[4]FCST!G256</f>
        <v>1533</v>
      </c>
      <c r="AC316" s="13">
        <f>[4]FCST!H256</f>
        <v>24810</v>
      </c>
      <c r="AD316" s="28">
        <f t="shared" si="90"/>
        <v>39873</v>
      </c>
      <c r="AE316" s="30">
        <f t="shared" ref="AE316:AE367" si="104">ROUND(I316*X316/1000-(AP316*0),0)</f>
        <v>1424752</v>
      </c>
      <c r="AF316" s="30">
        <f t="shared" si="92"/>
        <v>853201</v>
      </c>
      <c r="AG316" s="31">
        <f t="shared" si="78"/>
        <v>254648</v>
      </c>
      <c r="AH316" s="35">
        <f t="shared" ref="AH316:AH325" si="105">ROUND($AX$634*$AY615,0)</f>
        <v>88941</v>
      </c>
      <c r="AI316" s="28">
        <f t="shared" si="93"/>
        <v>165707</v>
      </c>
      <c r="AJ316" s="28">
        <f t="shared" si="79"/>
        <v>1930.2319763184901</v>
      </c>
      <c r="AK316" s="28">
        <f t="shared" si="80"/>
        <v>241424.718106621</v>
      </c>
      <c r="AL316" s="110">
        <f t="shared" ref="AL316:AL379" si="106">AE316/X316*1000</f>
        <v>953.60980497821845</v>
      </c>
      <c r="AM316" s="137">
        <f t="shared" si="55"/>
        <v>939.12496256916415</v>
      </c>
      <c r="AN316" s="15">
        <f t="shared" si="102"/>
        <v>1259.1206629605285</v>
      </c>
      <c r="AP316" s="233">
        <f>[16]Rounded!Z317</f>
        <v>14468</v>
      </c>
      <c r="AQ316" s="157">
        <f>[16]Rounded!AA317</f>
        <v>7120</v>
      </c>
      <c r="AR316" s="157">
        <f>[16]Rounded!AB317</f>
        <v>912</v>
      </c>
      <c r="AS316" s="157">
        <f>[16]Rounded!AC317</f>
        <v>0</v>
      </c>
      <c r="AT316" s="157">
        <f>[16]Rounded!AD317</f>
        <v>0</v>
      </c>
      <c r="AW316" s="14">
        <f t="shared" si="82"/>
        <v>1259.1206629605285</v>
      </c>
      <c r="AX316" s="145">
        <f t="shared" si="83"/>
        <v>1930.2319763184901</v>
      </c>
      <c r="AY316" s="20"/>
      <c r="AZ316" s="164">
        <f t="shared" si="97"/>
        <v>23648.662297444029</v>
      </c>
      <c r="BM316" s="14">
        <f>[17]Base!$J98</f>
        <v>4218.2039811260056</v>
      </c>
      <c r="BN316" s="14">
        <f>[17]High!$J98</f>
        <v>7135.9782661096733</v>
      </c>
      <c r="BO316" s="14">
        <f>[17]Low!$J98</f>
        <v>1300.4296961423374</v>
      </c>
      <c r="BP316" s="14"/>
      <c r="BQ316" s="14">
        <f>[17]Base!$Q98</f>
        <v>4379.998106429467</v>
      </c>
      <c r="BR316" s="14">
        <f>[17]High!$Q98</f>
        <v>7409.687021522097</v>
      </c>
      <c r="BS316" s="14">
        <f>[17]Low!$Q98</f>
        <v>1350.3091913368376</v>
      </c>
      <c r="BT316" s="201" t="s">
        <v>150</v>
      </c>
      <c r="BU316" s="14">
        <f>'[18]Energy Summary'!$C97/1000</f>
        <v>2931.2784937644824</v>
      </c>
      <c r="BV316" s="14"/>
      <c r="BW316" s="14"/>
      <c r="BX316" s="14"/>
      <c r="BY316" s="14">
        <f>'[18]Energy Summary'!$D97/1000</f>
        <v>2647.2655948713409</v>
      </c>
      <c r="BZ316" s="14"/>
      <c r="CA316" s="14"/>
    </row>
    <row r="317" spans="1:79">
      <c r="A317" s="2">
        <f t="shared" si="65"/>
        <v>2017</v>
      </c>
      <c r="B317" s="2">
        <f t="shared" si="66"/>
        <v>3</v>
      </c>
      <c r="C317" s="7">
        <f>[12]Err!$D172</f>
        <v>847.09283261896803</v>
      </c>
      <c r="D317" s="7">
        <f>ROUND([13]Err!$D160,0)</f>
        <v>866976</v>
      </c>
      <c r="E317" s="7">
        <f>[9]Err!$D160</f>
        <v>169389.18728103899</v>
      </c>
      <c r="F317" s="7">
        <f>[10]Err!$D160</f>
        <v>1976.1329081497499</v>
      </c>
      <c r="G317" s="13">
        <f>[14]Err!$D160</f>
        <v>247154.24383950999</v>
      </c>
      <c r="H317" s="25"/>
      <c r="I317" s="26">
        <f t="shared" si="73"/>
        <v>854.09283261896803</v>
      </c>
      <c r="J317" s="26">
        <f t="shared" si="99"/>
        <v>866976</v>
      </c>
      <c r="K317" s="26">
        <f t="shared" si="75"/>
        <v>163139.58728103898</v>
      </c>
      <c r="L317" s="26">
        <f t="shared" si="76"/>
        <v>1976.1329081497499</v>
      </c>
      <c r="M317" s="26">
        <f t="shared" si="77"/>
        <v>243194.24383950999</v>
      </c>
      <c r="N317" s="25"/>
      <c r="O317" s="14">
        <v>7</v>
      </c>
      <c r="P317" s="14"/>
      <c r="Q317" s="14">
        <f t="shared" si="98"/>
        <v>-6249.5999999999995</v>
      </c>
      <c r="R317" s="14"/>
      <c r="S317" s="14">
        <f t="shared" si="103"/>
        <v>-3960</v>
      </c>
      <c r="U317" s="7">
        <f t="shared" si="88"/>
        <v>2678264.3767476594</v>
      </c>
      <c r="V317" s="126">
        <f t="shared" si="64"/>
        <v>0.62485525246600426</v>
      </c>
      <c r="W317" s="7">
        <f>[4]FCST!$I257</f>
        <v>65585.774460124798</v>
      </c>
      <c r="X317" s="7">
        <f t="shared" si="89"/>
        <v>1495980.2841142751</v>
      </c>
      <c r="Y317" s="7">
        <f>[4]FCST!D257</f>
        <v>1561566.0585743999</v>
      </c>
      <c r="Z317" s="7">
        <f>[4]FCST!$E257</f>
        <v>174006</v>
      </c>
      <c r="AA317" s="7">
        <f>[4]FCST!F257</f>
        <v>2282</v>
      </c>
      <c r="AB317" s="7">
        <f>[4]FCST!G257</f>
        <v>1533</v>
      </c>
      <c r="AC317" s="13">
        <f>[4]FCST!H257</f>
        <v>24810</v>
      </c>
      <c r="AD317" s="28">
        <f t="shared" si="90"/>
        <v>35002</v>
      </c>
      <c r="AE317" s="30">
        <f t="shared" si="104"/>
        <v>1277706</v>
      </c>
      <c r="AF317" s="30">
        <f t="shared" si="92"/>
        <v>866976</v>
      </c>
      <c r="AG317" s="31">
        <f t="shared" si="78"/>
        <v>253410</v>
      </c>
      <c r="AH317" s="35">
        <f t="shared" si="105"/>
        <v>90270</v>
      </c>
      <c r="AI317" s="28">
        <f t="shared" si="93"/>
        <v>163140</v>
      </c>
      <c r="AJ317" s="28">
        <f t="shared" si="79"/>
        <v>1976.1329081497499</v>
      </c>
      <c r="AK317" s="28">
        <f t="shared" si="80"/>
        <v>243194.24383950999</v>
      </c>
      <c r="AL317" s="110">
        <f t="shared" si="106"/>
        <v>854.09280694931829</v>
      </c>
      <c r="AM317" s="137">
        <f t="shared" si="55"/>
        <v>840.63558681495044</v>
      </c>
      <c r="AN317" s="15">
        <f t="shared" si="102"/>
        <v>1289.0625623938356</v>
      </c>
      <c r="AP317" s="233">
        <f>[16]Rounded!Z318</f>
        <v>11300</v>
      </c>
      <c r="AQ317" s="157">
        <f>[16]Rounded!AA318</f>
        <v>5820</v>
      </c>
      <c r="AR317" s="157">
        <f>[16]Rounded!AB318</f>
        <v>768</v>
      </c>
      <c r="AS317" s="157">
        <f>[16]Rounded!AC318</f>
        <v>0</v>
      </c>
      <c r="AT317" s="157">
        <f>[16]Rounded!AD318</f>
        <v>0</v>
      </c>
      <c r="AW317" s="14">
        <f t="shared" si="82"/>
        <v>1289.0625623938356</v>
      </c>
      <c r="AX317" s="145">
        <f t="shared" si="83"/>
        <v>1976.1329081497499</v>
      </c>
      <c r="AY317" s="20"/>
      <c r="AZ317" s="164">
        <f t="shared" si="97"/>
        <v>23622.55391096275</v>
      </c>
      <c r="BM317" s="14">
        <f>[17]Base!$J99</f>
        <v>4329.8179363595918</v>
      </c>
      <c r="BN317" s="14">
        <f>[17]High!$J99</f>
        <v>7324.796721145316</v>
      </c>
      <c r="BO317" s="14">
        <f>[17]Low!$J99</f>
        <v>1334.8391515738674</v>
      </c>
      <c r="BP317" s="14"/>
      <c r="BQ317" s="14">
        <f>[17]Base!$Q99</f>
        <v>4495.8931448774929</v>
      </c>
      <c r="BR317" s="14">
        <f>[17]High!$Q99</f>
        <v>7605.7478282577358</v>
      </c>
      <c r="BS317" s="14">
        <f>[17]Low!$Q99</f>
        <v>1386.0384614972479</v>
      </c>
      <c r="BT317" s="201" t="s">
        <v>150</v>
      </c>
      <c r="BU317" s="14">
        <f>'[18]Energy Summary'!$C98/1000</f>
        <v>3995.9587887334974</v>
      </c>
      <c r="BV317" s="14"/>
      <c r="BW317" s="14"/>
      <c r="BX317" s="14"/>
      <c r="BY317" s="14">
        <f>'[18]Energy Summary'!$D98/1000</f>
        <v>3588.0226792315657</v>
      </c>
      <c r="BZ317" s="14"/>
      <c r="CA317" s="14"/>
    </row>
    <row r="318" spans="1:79">
      <c r="A318" s="2">
        <f t="shared" si="65"/>
        <v>2017</v>
      </c>
      <c r="B318" s="2">
        <f t="shared" si="66"/>
        <v>4</v>
      </c>
      <c r="C318" s="7">
        <f>[12]Err!$D173</f>
        <v>828.25952885443701</v>
      </c>
      <c r="D318" s="7">
        <f>ROUND([13]Err!$D161,0)</f>
        <v>926996</v>
      </c>
      <c r="E318" s="7">
        <f>[9]Err!$D161</f>
        <v>174481.56289560301</v>
      </c>
      <c r="F318" s="7">
        <f>[10]Err!$D161</f>
        <v>1952.57871490911</v>
      </c>
      <c r="G318" s="13">
        <f>[14]Err!$D161</f>
        <v>252616.38604061099</v>
      </c>
      <c r="H318" s="25"/>
      <c r="I318" s="26">
        <f t="shared" si="73"/>
        <v>835.25952885443701</v>
      </c>
      <c r="J318" s="26">
        <f t="shared" si="99"/>
        <v>926996</v>
      </c>
      <c r="K318" s="26">
        <f t="shared" si="75"/>
        <v>168433.56289560301</v>
      </c>
      <c r="L318" s="26">
        <f t="shared" si="76"/>
        <v>1952.57871490911</v>
      </c>
      <c r="M318" s="26">
        <f t="shared" si="77"/>
        <v>248524.38604061099</v>
      </c>
      <c r="N318" s="25"/>
      <c r="O318" s="14">
        <v>7</v>
      </c>
      <c r="P318" s="14"/>
      <c r="Q318" s="14">
        <f t="shared" si="98"/>
        <v>-6048</v>
      </c>
      <c r="R318" s="14"/>
      <c r="S318" s="14">
        <f t="shared" si="103"/>
        <v>-4092</v>
      </c>
      <c r="U318" s="7">
        <f t="shared" si="88"/>
        <v>2721679.9647555202</v>
      </c>
      <c r="V318" s="126">
        <f t="shared" si="64"/>
        <v>0.53442379914879401</v>
      </c>
      <c r="W318" s="7">
        <f>[4]FCST!$I258</f>
        <v>65669.88254130655</v>
      </c>
      <c r="X318" s="7">
        <f t="shared" si="89"/>
        <v>1497898.7493945635</v>
      </c>
      <c r="Y318" s="7">
        <f>[4]FCST!D258</f>
        <v>1563568.63193587</v>
      </c>
      <c r="Z318" s="7">
        <f>[4]FCST!$E258</f>
        <v>174222</v>
      </c>
      <c r="AA318" s="7">
        <f>[4]FCST!F258</f>
        <v>2281</v>
      </c>
      <c r="AB318" s="7">
        <f>[4]FCST!G258</f>
        <v>1532</v>
      </c>
      <c r="AC318" s="13">
        <f>[4]FCST!H258</f>
        <v>24778</v>
      </c>
      <c r="AD318" s="28">
        <f t="shared" si="90"/>
        <v>29314</v>
      </c>
      <c r="AE318" s="30">
        <f t="shared" si="104"/>
        <v>1251134</v>
      </c>
      <c r="AF318" s="30">
        <f t="shared" si="92"/>
        <v>926996</v>
      </c>
      <c r="AG318" s="31">
        <f t="shared" si="78"/>
        <v>263759</v>
      </c>
      <c r="AH318" s="35">
        <f t="shared" si="105"/>
        <v>95325</v>
      </c>
      <c r="AI318" s="28">
        <f t="shared" si="93"/>
        <v>168434</v>
      </c>
      <c r="AJ318" s="28">
        <f t="shared" si="79"/>
        <v>1952.57871490911</v>
      </c>
      <c r="AK318" s="28">
        <f t="shared" si="80"/>
        <v>248524.38604061099</v>
      </c>
      <c r="AL318" s="110">
        <f t="shared" si="106"/>
        <v>835.25939286997641</v>
      </c>
      <c r="AM318" s="137">
        <f t="shared" si="55"/>
        <v>818.92663605988594</v>
      </c>
      <c r="AN318" s="15">
        <f t="shared" si="102"/>
        <v>1274.5291872774869</v>
      </c>
      <c r="AP318" s="233">
        <f>[16]Rounded!Z319</f>
        <v>8370</v>
      </c>
      <c r="AQ318" s="157">
        <f>[16]Rounded!AA319</f>
        <v>5643</v>
      </c>
      <c r="AR318" s="157">
        <f>[16]Rounded!AB319</f>
        <v>771</v>
      </c>
      <c r="AS318" s="157">
        <f>[16]Rounded!AC319</f>
        <v>0</v>
      </c>
      <c r="AT318" s="157">
        <f>[16]Rounded!AD319</f>
        <v>0</v>
      </c>
      <c r="AW318" s="14">
        <f t="shared" si="82"/>
        <v>1274.5291872774869</v>
      </c>
      <c r="AX318" s="145">
        <f t="shared" si="83"/>
        <v>1952.57871490911</v>
      </c>
      <c r="AY318" s="20"/>
      <c r="AZ318" s="164">
        <f t="shared" si="97"/>
        <v>23596.445524481467</v>
      </c>
      <c r="BM318" s="14">
        <f>[17]Base!$J100</f>
        <v>4331.4352541980161</v>
      </c>
      <c r="BN318" s="14">
        <f>[17]High!$J100</f>
        <v>7327.5327540626495</v>
      </c>
      <c r="BO318" s="14">
        <f>[17]Low!$J100</f>
        <v>1335.3377543333827</v>
      </c>
      <c r="BP318" s="14"/>
      <c r="BQ318" s="14">
        <f>[17]Base!$Q100</f>
        <v>4497.5724968247878</v>
      </c>
      <c r="BR318" s="14">
        <f>[17]High!$Q100</f>
        <v>7608.5888049034056</v>
      </c>
      <c r="BS318" s="14">
        <f>[17]Low!$Q100</f>
        <v>1386.5561887461695</v>
      </c>
      <c r="BT318" s="201" t="s">
        <v>150</v>
      </c>
      <c r="BU318" s="14">
        <f>'[18]Energy Summary'!$C99/1000</f>
        <v>4274.2801315705219</v>
      </c>
      <c r="BV318" s="14"/>
      <c r="BW318" s="14"/>
      <c r="BX318" s="14"/>
      <c r="BY318" s="14">
        <f>'[18]Energy Summary'!$D99/1000</f>
        <v>3817.3567095385565</v>
      </c>
      <c r="BZ318" s="14"/>
      <c r="CA318" s="14"/>
    </row>
    <row r="319" spans="1:79">
      <c r="A319" s="2">
        <f t="shared" si="65"/>
        <v>2017</v>
      </c>
      <c r="B319" s="2">
        <f t="shared" si="66"/>
        <v>5</v>
      </c>
      <c r="C319" s="7">
        <f>[12]Err!$D174</f>
        <v>965.73386797170099</v>
      </c>
      <c r="D319" s="7">
        <f>ROUND([13]Err!$D162,0)</f>
        <v>1005849</v>
      </c>
      <c r="E319" s="7">
        <f>[9]Err!$D162</f>
        <v>176046.64567344499</v>
      </c>
      <c r="F319" s="7">
        <f>[10]Err!$D162</f>
        <v>1932.3787149091099</v>
      </c>
      <c r="G319" s="13">
        <f>[14]Err!$D162</f>
        <v>267832.09483810503</v>
      </c>
      <c r="H319" s="25"/>
      <c r="I319" s="26">
        <f t="shared" si="73"/>
        <v>972.73386797170099</v>
      </c>
      <c r="J319" s="26">
        <f t="shared" si="99"/>
        <v>1005849</v>
      </c>
      <c r="K319" s="26">
        <f t="shared" si="75"/>
        <v>169797.04567344498</v>
      </c>
      <c r="L319" s="26">
        <f t="shared" si="76"/>
        <v>1932.3787149091099</v>
      </c>
      <c r="M319" s="26">
        <f t="shared" si="77"/>
        <v>263872.09483810503</v>
      </c>
      <c r="N319" s="25"/>
      <c r="O319" s="14">
        <v>7</v>
      </c>
      <c r="P319" s="14"/>
      <c r="Q319" s="14">
        <f t="shared" si="98"/>
        <v>-6249.5999999999995</v>
      </c>
      <c r="R319" s="14"/>
      <c r="S319" s="14">
        <f t="shared" si="103"/>
        <v>-3960</v>
      </c>
      <c r="U319" s="7">
        <f t="shared" si="88"/>
        <v>3020649.4735530145</v>
      </c>
      <c r="V319" s="126">
        <f t="shared" si="64"/>
        <v>0.35517028435765152</v>
      </c>
      <c r="W319" s="7">
        <f>[4]FCST!$I259</f>
        <v>65753.990614348266</v>
      </c>
      <c r="X319" s="7">
        <f t="shared" si="89"/>
        <v>1499817.2144891818</v>
      </c>
      <c r="Y319" s="7">
        <f>[4]FCST!D259</f>
        <v>1565571.2051035301</v>
      </c>
      <c r="Z319" s="7">
        <f>[4]FCST!$E259</f>
        <v>174437</v>
      </c>
      <c r="AA319" s="7">
        <f>[4]FCST!F259</f>
        <v>2280</v>
      </c>
      <c r="AB319" s="7">
        <f>[4]FCST!G259</f>
        <v>1532</v>
      </c>
      <c r="AC319" s="13">
        <f>[4]FCST!H259</f>
        <v>24822</v>
      </c>
      <c r="AD319" s="28">
        <f t="shared" si="90"/>
        <v>22717</v>
      </c>
      <c r="AE319" s="30">
        <f t="shared" si="104"/>
        <v>1458923</v>
      </c>
      <c r="AF319" s="30">
        <f t="shared" si="92"/>
        <v>1005849</v>
      </c>
      <c r="AG319" s="31">
        <f t="shared" si="78"/>
        <v>267356</v>
      </c>
      <c r="AH319" s="35">
        <f t="shared" si="105"/>
        <v>97559</v>
      </c>
      <c r="AI319" s="28">
        <f t="shared" si="93"/>
        <v>169797</v>
      </c>
      <c r="AJ319" s="28">
        <f t="shared" si="79"/>
        <v>1932.3787149091099</v>
      </c>
      <c r="AK319" s="28">
        <f t="shared" si="80"/>
        <v>263872.09483810503</v>
      </c>
      <c r="AL319" s="110">
        <f t="shared" si="106"/>
        <v>972.73386777127382</v>
      </c>
      <c r="AM319" s="137">
        <f t="shared" si="55"/>
        <v>946.3894041804507</v>
      </c>
      <c r="AN319" s="15">
        <f t="shared" si="102"/>
        <v>1261.3438086874085</v>
      </c>
      <c r="AP319" s="233">
        <f>[16]Rounded!Z320</f>
        <v>9547</v>
      </c>
      <c r="AQ319" s="157">
        <f>[16]Rounded!AA320</f>
        <v>6068</v>
      </c>
      <c r="AR319" s="157">
        <f>[16]Rounded!AB320</f>
        <v>820</v>
      </c>
      <c r="AS319" s="157">
        <f>[16]Rounded!AC320</f>
        <v>0</v>
      </c>
      <c r="AT319" s="157">
        <f>[16]Rounded!AD320</f>
        <v>0</v>
      </c>
      <c r="AW319" s="14">
        <f t="shared" si="82"/>
        <v>1261.3438086874085</v>
      </c>
      <c r="AX319" s="145">
        <f t="shared" si="83"/>
        <v>1932.3787149091099</v>
      </c>
      <c r="AY319" s="20"/>
      <c r="AZ319" s="164">
        <f t="shared" si="97"/>
        <v>23570.337138000192</v>
      </c>
      <c r="BM319" s="14">
        <f>[17]Base!$J101</f>
        <v>4395.0872768968284</v>
      </c>
      <c r="BN319" s="14">
        <f>[17]High!$J101</f>
        <v>7435.213523557205</v>
      </c>
      <c r="BO319" s="14">
        <f>[17]Low!$J101</f>
        <v>1354.9610302364522</v>
      </c>
      <c r="BP319" s="14"/>
      <c r="BQ319" s="14">
        <f>[17]Base!$Q101</f>
        <v>4563.6659669695809</v>
      </c>
      <c r="BR319" s="14">
        <f>[17]High!$Q101</f>
        <v>7720.3997956936428</v>
      </c>
      <c r="BS319" s="14">
        <f>[17]Low!$Q101</f>
        <v>1406.9321382455212</v>
      </c>
      <c r="BT319" s="201" t="s">
        <v>150</v>
      </c>
      <c r="BU319" s="14">
        <f>'[18]Energy Summary'!$C100/1000</f>
        <v>4537.0257137220196</v>
      </c>
      <c r="BV319" s="14"/>
      <c r="BW319" s="14"/>
      <c r="BX319" s="14"/>
      <c r="BY319" s="14">
        <f>'[18]Energy Summary'!$D100/1000</f>
        <v>4031.7287602435035</v>
      </c>
      <c r="BZ319" s="14"/>
      <c r="CA319" s="14"/>
    </row>
    <row r="320" spans="1:79">
      <c r="A320" s="2">
        <f t="shared" si="65"/>
        <v>2017</v>
      </c>
      <c r="B320" s="2">
        <f t="shared" si="66"/>
        <v>6</v>
      </c>
      <c r="C320" s="7">
        <f>[12]Err!$D175</f>
        <v>1194.1291569687701</v>
      </c>
      <c r="D320" s="7">
        <f>ROUND([13]Err!$D163,0)</f>
        <v>1117300</v>
      </c>
      <c r="E320" s="7">
        <f>[9]Err!$D163</f>
        <v>181099.20495009399</v>
      </c>
      <c r="F320" s="7">
        <f>[10]Err!$D163</f>
        <v>1952.8787149091099</v>
      </c>
      <c r="G320" s="13">
        <f>[14]Err!$D163</f>
        <v>292965.21762559202</v>
      </c>
      <c r="H320" s="25"/>
      <c r="I320" s="26">
        <f t="shared" si="73"/>
        <v>1201.1291569687701</v>
      </c>
      <c r="J320" s="26">
        <f t="shared" si="99"/>
        <v>1117300</v>
      </c>
      <c r="K320" s="26">
        <f t="shared" si="75"/>
        <v>175051.20495009399</v>
      </c>
      <c r="L320" s="26">
        <f t="shared" si="76"/>
        <v>1952.8787149091099</v>
      </c>
      <c r="M320" s="26">
        <f t="shared" si="77"/>
        <v>288873.21762559202</v>
      </c>
      <c r="N320" s="25"/>
      <c r="O320" s="14">
        <v>7</v>
      </c>
      <c r="P320" s="14"/>
      <c r="Q320" s="14">
        <f t="shared" si="98"/>
        <v>-6048</v>
      </c>
      <c r="R320" s="14"/>
      <c r="S320" s="14">
        <f t="shared" si="103"/>
        <v>-4092</v>
      </c>
      <c r="U320" s="7">
        <f t="shared" si="88"/>
        <v>3508626.0963405012</v>
      </c>
      <c r="V320" s="126">
        <f t="shared" si="64"/>
        <v>0.25275986053332639</v>
      </c>
      <c r="W320" s="7">
        <f>[4]FCST!$I260</f>
        <v>65838.098666160236</v>
      </c>
      <c r="X320" s="7">
        <f t="shared" si="89"/>
        <v>1501735.6790995598</v>
      </c>
      <c r="Y320" s="7">
        <f>[4]FCST!D260</f>
        <v>1567573.7777657199</v>
      </c>
      <c r="Z320" s="7">
        <f>[4]FCST!$E260</f>
        <v>174653</v>
      </c>
      <c r="AA320" s="7">
        <f>[4]FCST!F260</f>
        <v>2278</v>
      </c>
      <c r="AB320" s="7">
        <f>[4]FCST!G260</f>
        <v>1532</v>
      </c>
      <c r="AC320" s="13">
        <f>[4]FCST!H260</f>
        <v>24780</v>
      </c>
      <c r="AD320" s="28">
        <f t="shared" si="90"/>
        <v>19988</v>
      </c>
      <c r="AE320" s="30">
        <f t="shared" si="104"/>
        <v>1803779</v>
      </c>
      <c r="AF320" s="30">
        <f t="shared" si="92"/>
        <v>1117300</v>
      </c>
      <c r="AG320" s="31">
        <f t="shared" si="78"/>
        <v>276733</v>
      </c>
      <c r="AH320" s="35">
        <f t="shared" si="105"/>
        <v>101682</v>
      </c>
      <c r="AI320" s="28">
        <f t="shared" si="93"/>
        <v>175051</v>
      </c>
      <c r="AJ320" s="28">
        <f t="shared" si="79"/>
        <v>1952.8787149091099</v>
      </c>
      <c r="AK320" s="28">
        <f t="shared" si="80"/>
        <v>288873.21762559202</v>
      </c>
      <c r="AL320" s="110">
        <f t="shared" si="106"/>
        <v>1201.1294831068708</v>
      </c>
      <c r="AM320" s="137">
        <f t="shared" si="55"/>
        <v>1163.4329598186025</v>
      </c>
      <c r="AN320" s="15">
        <f t="shared" si="102"/>
        <v>1274.7250097317951</v>
      </c>
      <c r="AP320" s="233">
        <f>[16]Rounded!Z321</f>
        <v>10822</v>
      </c>
      <c r="AQ320" s="157">
        <f>[16]Rounded!AA321</f>
        <v>6608</v>
      </c>
      <c r="AR320" s="157">
        <f>[16]Rounded!AB321</f>
        <v>907</v>
      </c>
      <c r="AS320" s="157">
        <f>[16]Rounded!AC321</f>
        <v>0</v>
      </c>
      <c r="AT320" s="157">
        <f>[16]Rounded!AD321</f>
        <v>0</v>
      </c>
      <c r="AW320" s="14">
        <f t="shared" si="82"/>
        <v>1274.7250097317951</v>
      </c>
      <c r="AX320" s="145">
        <f t="shared" si="83"/>
        <v>1952.8787149091099</v>
      </c>
      <c r="AY320" s="20"/>
      <c r="AZ320" s="164">
        <f t="shared" si="97"/>
        <v>23544.228751518913</v>
      </c>
      <c r="BM320" s="14">
        <f>[17]Base!$J102</f>
        <v>4439.572153211876</v>
      </c>
      <c r="BN320" s="14">
        <f>[17]High!$J102</f>
        <v>7510.4690379835165</v>
      </c>
      <c r="BO320" s="14">
        <f>[17]Low!$J102</f>
        <v>1368.6752684402347</v>
      </c>
      <c r="BP320" s="14"/>
      <c r="BQ320" s="14">
        <f>[17]Base!$Q102</f>
        <v>4609.8571125131521</v>
      </c>
      <c r="BR320" s="14">
        <f>[17]High!$Q102</f>
        <v>7798.5418230020596</v>
      </c>
      <c r="BS320" s="14">
        <f>[17]Low!$Q102</f>
        <v>1421.1724020242434</v>
      </c>
      <c r="BT320" s="201" t="s">
        <v>150</v>
      </c>
      <c r="BU320" s="14">
        <f>'[18]Energy Summary'!$C101/1000</f>
        <v>4280.6672984954466</v>
      </c>
      <c r="BV320" s="14"/>
      <c r="BW320" s="14"/>
      <c r="BX320" s="14"/>
      <c r="BY320" s="14">
        <f>'[18]Energy Summary'!$D101/1000</f>
        <v>3786.0962646854159</v>
      </c>
      <c r="BZ320" s="14"/>
      <c r="CA320" s="14"/>
    </row>
    <row r="321" spans="1:79">
      <c r="A321" s="2">
        <f t="shared" si="65"/>
        <v>2017</v>
      </c>
      <c r="B321" s="2">
        <f t="shared" si="66"/>
        <v>7</v>
      </c>
      <c r="C321" s="7">
        <f>[12]Err!$D176</f>
        <v>1279.9495376648799</v>
      </c>
      <c r="D321" s="7">
        <f>ROUND([13]Err!$D164,0)</f>
        <v>1150360</v>
      </c>
      <c r="E321" s="7">
        <f>[9]Err!$D164</f>
        <v>171176.288235474</v>
      </c>
      <c r="F321" s="7">
        <f>[10]Err!$D164</f>
        <v>1951.9130699786299</v>
      </c>
      <c r="G321" s="13">
        <f>[14]Err!$D164</f>
        <v>279424.84131597303</v>
      </c>
      <c r="H321" s="25"/>
      <c r="I321" s="26">
        <f t="shared" si="73"/>
        <v>1286.9495376648799</v>
      </c>
      <c r="J321" s="26">
        <f t="shared" si="99"/>
        <v>1150360</v>
      </c>
      <c r="K321" s="26">
        <f t="shared" si="75"/>
        <v>164926.68823547399</v>
      </c>
      <c r="L321" s="26">
        <f t="shared" si="76"/>
        <v>1951.9130699786299</v>
      </c>
      <c r="M321" s="26">
        <f t="shared" si="77"/>
        <v>275464.84131597303</v>
      </c>
      <c r="N321" s="25"/>
      <c r="O321" s="14">
        <v>7</v>
      </c>
      <c r="P321" s="14"/>
      <c r="Q321" s="14">
        <f t="shared" si="98"/>
        <v>-6249.5999999999995</v>
      </c>
      <c r="R321" s="14"/>
      <c r="S321" s="14">
        <f t="shared" si="103"/>
        <v>-3960</v>
      </c>
      <c r="U321" s="7">
        <f t="shared" si="88"/>
        <v>3646582.7543859519</v>
      </c>
      <c r="V321" s="126">
        <f t="shared" si="64"/>
        <v>0.23540461725212367</v>
      </c>
      <c r="W321" s="7">
        <f>[4]FCST!$I261</f>
        <v>65922.206690548745</v>
      </c>
      <c r="X321" s="7">
        <f t="shared" si="89"/>
        <v>1503654.1430844213</v>
      </c>
      <c r="Y321" s="7">
        <f>[4]FCST!D261</f>
        <v>1569576.34977497</v>
      </c>
      <c r="Z321" s="7">
        <f>[4]FCST!$E261</f>
        <v>174868</v>
      </c>
      <c r="AA321" s="7">
        <f>[4]FCST!F261</f>
        <v>2277</v>
      </c>
      <c r="AB321" s="7">
        <f>[4]FCST!G261</f>
        <v>1531</v>
      </c>
      <c r="AC321" s="13">
        <f>[4]FCST!H261</f>
        <v>24762</v>
      </c>
      <c r="AD321" s="28">
        <f t="shared" si="90"/>
        <v>19971</v>
      </c>
      <c r="AE321" s="30">
        <f t="shared" si="104"/>
        <v>1935127</v>
      </c>
      <c r="AF321" s="30">
        <f t="shared" si="92"/>
        <v>1150360</v>
      </c>
      <c r="AG321" s="31">
        <f t="shared" si="78"/>
        <v>263708</v>
      </c>
      <c r="AH321" s="35">
        <f t="shared" si="105"/>
        <v>98781</v>
      </c>
      <c r="AI321" s="28">
        <f t="shared" si="93"/>
        <v>164927</v>
      </c>
      <c r="AJ321" s="28">
        <f t="shared" si="79"/>
        <v>1951.9130699786299</v>
      </c>
      <c r="AK321" s="28">
        <f t="shared" si="80"/>
        <v>275464.84131597303</v>
      </c>
      <c r="AL321" s="110">
        <f t="shared" si="106"/>
        <v>1286.9495348381813</v>
      </c>
      <c r="AM321" s="137">
        <f t="shared" si="55"/>
        <v>1245.6214699465256</v>
      </c>
      <c r="AN321" s="15">
        <f t="shared" si="102"/>
        <v>1274.9268909070083</v>
      </c>
      <c r="AP321" s="233">
        <f>[16]Rounded!Z322</f>
        <v>10955</v>
      </c>
      <c r="AQ321" s="157">
        <f>[16]Rounded!AA322</f>
        <v>6989</v>
      </c>
      <c r="AR321" s="157">
        <f>[16]Rounded!AB322</f>
        <v>974</v>
      </c>
      <c r="AS321" s="157">
        <f>[16]Rounded!AC322</f>
        <v>0</v>
      </c>
      <c r="AT321" s="157">
        <f>[16]Rounded!AD322</f>
        <v>0</v>
      </c>
      <c r="AW321" s="14">
        <f t="shared" si="82"/>
        <v>1274.9268909070083</v>
      </c>
      <c r="AX321" s="145">
        <f t="shared" si="83"/>
        <v>1951.9130699786299</v>
      </c>
      <c r="AY321" s="20"/>
      <c r="AZ321" s="164">
        <f t="shared" si="97"/>
        <v>23518.12036503763</v>
      </c>
      <c r="BM321" s="14">
        <f>[17]Base!$J103</f>
        <v>4488.7661770334562</v>
      </c>
      <c r="BN321" s="14">
        <f>[17]High!$J103</f>
        <v>7593.6910647949308</v>
      </c>
      <c r="BO321" s="14">
        <f>[17]Low!$J103</f>
        <v>1383.8412892719823</v>
      </c>
      <c r="BP321" s="14"/>
      <c r="BQ321" s="14">
        <f>[17]Base!$Q103</f>
        <v>4660.9380303991211</v>
      </c>
      <c r="BR321" s="14">
        <f>[17]High!$Q103</f>
        <v>7884.955927554186</v>
      </c>
      <c r="BS321" s="14">
        <f>[17]Low!$Q103</f>
        <v>1436.9201332440578</v>
      </c>
      <c r="BT321" s="201" t="s">
        <v>150</v>
      </c>
      <c r="BU321" s="14">
        <f>'[18]Energy Summary'!$C102/1000</f>
        <v>4637.4459361732743</v>
      </c>
      <c r="BV321" s="14"/>
      <c r="BW321" s="14"/>
      <c r="BX321" s="14"/>
      <c r="BY321" s="14">
        <f>'[18]Energy Summary'!$D102/1000</f>
        <v>4083.6254469703922</v>
      </c>
      <c r="BZ321" s="14"/>
      <c r="CA321" s="14"/>
    </row>
    <row r="322" spans="1:79">
      <c r="A322" s="2">
        <f t="shared" si="65"/>
        <v>2017</v>
      </c>
      <c r="B322" s="2">
        <f t="shared" si="66"/>
        <v>8</v>
      </c>
      <c r="C322" s="7">
        <f>[12]Err!$D177</f>
        <v>1339.33745511041</v>
      </c>
      <c r="D322" s="7">
        <f>ROUND([13]Err!$D165,0)</f>
        <v>1188068</v>
      </c>
      <c r="E322" s="7">
        <f>[9]Err!$D165</f>
        <v>183267.91462076601</v>
      </c>
      <c r="F322" s="7">
        <f>[10]Err!$D165</f>
        <v>1959.13563277958</v>
      </c>
      <c r="G322" s="13">
        <f>[14]Err!$D165</f>
        <v>285758.55295373098</v>
      </c>
      <c r="H322" s="25"/>
      <c r="I322" s="26">
        <f t="shared" si="73"/>
        <v>1346.33745511041</v>
      </c>
      <c r="J322" s="26">
        <f t="shared" si="99"/>
        <v>1188068</v>
      </c>
      <c r="K322" s="26">
        <f t="shared" si="75"/>
        <v>177018.314620766</v>
      </c>
      <c r="L322" s="26">
        <f t="shared" si="76"/>
        <v>1959.13563277958</v>
      </c>
      <c r="M322" s="26">
        <f t="shared" si="77"/>
        <v>281666.55295373098</v>
      </c>
      <c r="N322" s="25"/>
      <c r="O322" s="14">
        <v>7</v>
      </c>
      <c r="P322" s="14"/>
      <c r="Q322" s="14">
        <f t="shared" si="98"/>
        <v>-6249.5999999999995</v>
      </c>
      <c r="R322" s="14"/>
      <c r="S322" s="14">
        <f t="shared" si="103"/>
        <v>-4092</v>
      </c>
      <c r="U322" s="7">
        <f t="shared" si="88"/>
        <v>3799707.6885865103</v>
      </c>
      <c r="V322" s="126">
        <f t="shared" si="64"/>
        <v>0.23491953518685663</v>
      </c>
      <c r="W322" s="7">
        <f>[4]FCST!$I262</f>
        <v>66002.189056480318</v>
      </c>
      <c r="X322" s="7">
        <f t="shared" si="89"/>
        <v>1505478.5027644797</v>
      </c>
      <c r="Y322" s="7">
        <f>[4]FCST!D262</f>
        <v>1571480.69182096</v>
      </c>
      <c r="Z322" s="7">
        <f>[4]FCST!$E262</f>
        <v>175079</v>
      </c>
      <c r="AA322" s="7">
        <f>[4]FCST!F262</f>
        <v>2275</v>
      </c>
      <c r="AB322" s="7">
        <f>[4]FCST!G262</f>
        <v>1531</v>
      </c>
      <c r="AC322" s="13">
        <f>[4]FCST!H262</f>
        <v>24828</v>
      </c>
      <c r="AD322" s="28">
        <f t="shared" si="90"/>
        <v>20875</v>
      </c>
      <c r="AE322" s="30">
        <f t="shared" si="104"/>
        <v>2026882</v>
      </c>
      <c r="AF322" s="30">
        <f t="shared" si="92"/>
        <v>1188068</v>
      </c>
      <c r="AG322" s="31">
        <f t="shared" si="78"/>
        <v>280257</v>
      </c>
      <c r="AH322" s="35">
        <f t="shared" si="105"/>
        <v>103239</v>
      </c>
      <c r="AI322" s="28">
        <f t="shared" si="93"/>
        <v>177018</v>
      </c>
      <c r="AJ322" s="28">
        <f t="shared" si="79"/>
        <v>1959.13563277958</v>
      </c>
      <c r="AK322" s="28">
        <f t="shared" si="80"/>
        <v>281666.55295373098</v>
      </c>
      <c r="AL322" s="110">
        <f t="shared" si="106"/>
        <v>1346.3373912533971</v>
      </c>
      <c r="AM322" s="137">
        <f t="shared" si="55"/>
        <v>1303.0748711440754</v>
      </c>
      <c r="AN322" s="15">
        <f t="shared" si="102"/>
        <v>1279.6444368253299</v>
      </c>
      <c r="AP322" s="233">
        <f>[16]Rounded!Z323</f>
        <v>11699</v>
      </c>
      <c r="AQ322" s="157">
        <f>[16]Rounded!AA323</f>
        <v>7942</v>
      </c>
      <c r="AR322" s="157">
        <f>[16]Rounded!AB323</f>
        <v>1085</v>
      </c>
      <c r="AS322" s="157">
        <f>[16]Rounded!AC323</f>
        <v>0</v>
      </c>
      <c r="AT322" s="157">
        <f>[16]Rounded!AD323</f>
        <v>0</v>
      </c>
      <c r="AW322" s="14">
        <f t="shared" si="82"/>
        <v>1279.6444368253299</v>
      </c>
      <c r="AX322" s="145">
        <f t="shared" si="83"/>
        <v>1959.13563277958</v>
      </c>
      <c r="AY322" s="20"/>
      <c r="AZ322" s="164">
        <f t="shared" si="97"/>
        <v>23492.011978556351</v>
      </c>
      <c r="BM322" s="14">
        <f>[17]Base!$J104</f>
        <v>4485.5102654337697</v>
      </c>
      <c r="BN322" s="14">
        <f>[17]High!$J104</f>
        <v>7588.183006266775</v>
      </c>
      <c r="BO322" s="14">
        <f>[17]Low!$J104</f>
        <v>1382.8375246007638</v>
      </c>
      <c r="BP322" s="14"/>
      <c r="BQ322" s="14">
        <f>[17]Base!$Q104</f>
        <v>4657.5572345188993</v>
      </c>
      <c r="BR322" s="14">
        <f>[17]High!$Q104</f>
        <v>7879.2366010276901</v>
      </c>
      <c r="BS322" s="14">
        <f>[17]Low!$Q104</f>
        <v>1435.8778680101077</v>
      </c>
      <c r="BT322" s="201" t="s">
        <v>150</v>
      </c>
      <c r="BU322" s="14">
        <f>'[18]Energy Summary'!$C103/1000</f>
        <v>4644.1097418956215</v>
      </c>
      <c r="BV322" s="14"/>
      <c r="BW322" s="14"/>
      <c r="BX322" s="14"/>
      <c r="BY322" s="14">
        <f>'[18]Energy Summary'!$D103/1000</f>
        <v>4072.5990794586587</v>
      </c>
      <c r="BZ322" s="14"/>
      <c r="CA322" s="14"/>
    </row>
    <row r="323" spans="1:79">
      <c r="A323" s="2">
        <f t="shared" si="65"/>
        <v>2017</v>
      </c>
      <c r="B323" s="2">
        <f t="shared" si="66"/>
        <v>9</v>
      </c>
      <c r="C323" s="7">
        <f>[12]Err!$D178</f>
        <v>1294.2929224698901</v>
      </c>
      <c r="D323" s="7">
        <f>ROUND([13]Err!$D166,0)</f>
        <v>1155990</v>
      </c>
      <c r="E323" s="7">
        <f>[9]Err!$D166</f>
        <v>177677.08251943201</v>
      </c>
      <c r="F323" s="7">
        <f>[10]Err!$D166</f>
        <v>1928.58007722402</v>
      </c>
      <c r="G323" s="13">
        <f>[14]Err!$D166</f>
        <v>306746.760208525</v>
      </c>
      <c r="H323" s="25"/>
      <c r="I323" s="26">
        <f t="shared" si="73"/>
        <v>1301.2929224698901</v>
      </c>
      <c r="J323" s="26">
        <f t="shared" si="99"/>
        <v>1155990</v>
      </c>
      <c r="K323" s="26">
        <f t="shared" si="75"/>
        <v>171629.08251943201</v>
      </c>
      <c r="L323" s="26">
        <f t="shared" si="76"/>
        <v>1928.58007722402</v>
      </c>
      <c r="M323" s="26">
        <f t="shared" si="77"/>
        <v>302786.760208525</v>
      </c>
      <c r="N323" s="25"/>
      <c r="O323" s="14">
        <v>7</v>
      </c>
      <c r="P323" s="14"/>
      <c r="Q323" s="14">
        <f t="shared" si="98"/>
        <v>-6048</v>
      </c>
      <c r="R323" s="14"/>
      <c r="S323" s="14">
        <f t="shared" si="103"/>
        <v>-3960</v>
      </c>
      <c r="U323" s="7">
        <f t="shared" si="88"/>
        <v>3714673.3402857492</v>
      </c>
      <c r="V323" s="126">
        <f t="shared" si="64"/>
        <v>0.23675824630596484</v>
      </c>
      <c r="W323" s="7">
        <f>[4]FCST!$I263</f>
        <v>66082.171394957346</v>
      </c>
      <c r="X323" s="7">
        <f t="shared" si="89"/>
        <v>1507302.8618183127</v>
      </c>
      <c r="Y323" s="7">
        <f>[4]FCST!D263</f>
        <v>1573385.0332132699</v>
      </c>
      <c r="Z323" s="7">
        <f>[4]FCST!$E263</f>
        <v>175287</v>
      </c>
      <c r="AA323" s="7">
        <f>[4]FCST!F263</f>
        <v>2274</v>
      </c>
      <c r="AB323" s="7">
        <f>[4]FCST!G263</f>
        <v>1530</v>
      </c>
      <c r="AC323" s="13">
        <f>[4]FCST!H263</f>
        <v>24845</v>
      </c>
      <c r="AD323" s="28">
        <f t="shared" si="90"/>
        <v>20359</v>
      </c>
      <c r="AE323" s="30">
        <f t="shared" si="104"/>
        <v>1961443</v>
      </c>
      <c r="AF323" s="30">
        <f t="shared" si="92"/>
        <v>1155990</v>
      </c>
      <c r="AG323" s="31">
        <f t="shared" si="78"/>
        <v>272166</v>
      </c>
      <c r="AH323" s="35">
        <f t="shared" si="105"/>
        <v>100537</v>
      </c>
      <c r="AI323" s="28">
        <f t="shared" si="93"/>
        <v>171629</v>
      </c>
      <c r="AJ323" s="28">
        <f t="shared" si="79"/>
        <v>1928.58007722402</v>
      </c>
      <c r="AK323" s="28">
        <f t="shared" si="80"/>
        <v>302786.760208525</v>
      </c>
      <c r="AL323" s="110">
        <f t="shared" si="106"/>
        <v>1301.2932236019521</v>
      </c>
      <c r="AM323" s="137">
        <f t="shared" si="55"/>
        <v>1259.5785253865254</v>
      </c>
      <c r="AN323" s="15">
        <f t="shared" si="102"/>
        <v>1260.5098543947843</v>
      </c>
      <c r="AP323" s="233">
        <f>[16]Rounded!Z324</f>
        <v>10937</v>
      </c>
      <c r="AQ323" s="157">
        <f>[16]Rounded!AA324</f>
        <v>7037</v>
      </c>
      <c r="AR323" s="157">
        <f>[16]Rounded!AB324</f>
        <v>972</v>
      </c>
      <c r="AS323" s="157">
        <f>[16]Rounded!AC324</f>
        <v>0</v>
      </c>
      <c r="AT323" s="157">
        <f>[16]Rounded!AD324</f>
        <v>0</v>
      </c>
      <c r="AW323" s="14">
        <f t="shared" si="82"/>
        <v>1260.5098543947843</v>
      </c>
      <c r="AX323" s="145">
        <f t="shared" si="83"/>
        <v>1928.58007722402</v>
      </c>
      <c r="AY323" s="20"/>
      <c r="AZ323" s="164">
        <f t="shared" si="97"/>
        <v>23465.903592075068</v>
      </c>
      <c r="BM323" s="14">
        <f>[17]Base!$J105</f>
        <v>4353.7866799064841</v>
      </c>
      <c r="BN323" s="14">
        <f>[17]High!$J105</f>
        <v>7365.3448866161871</v>
      </c>
      <c r="BO323" s="14">
        <f>[17]Low!$J105</f>
        <v>1342.228473196782</v>
      </c>
      <c r="BP323" s="14"/>
      <c r="BQ323" s="14">
        <f>[17]Base!$Q105</f>
        <v>4520.7812374919367</v>
      </c>
      <c r="BR323" s="14">
        <f>[17]High!$Q105</f>
        <v>7647.8512658288591</v>
      </c>
      <c r="BS323" s="14">
        <f>[17]Low!$Q105</f>
        <v>1393.7112091550143</v>
      </c>
      <c r="BT323" s="201" t="s">
        <v>150</v>
      </c>
      <c r="BU323" s="14">
        <f>'[18]Energy Summary'!$C104/1000</f>
        <v>4406.649090731149</v>
      </c>
      <c r="BV323" s="14"/>
      <c r="BW323" s="14"/>
      <c r="BX323" s="14"/>
      <c r="BY323" s="14">
        <f>'[18]Energy Summary'!$D104/1000</f>
        <v>3849.3282433448121</v>
      </c>
      <c r="BZ323" s="14"/>
      <c r="CA323" s="14"/>
    </row>
    <row r="324" spans="1:79">
      <c r="A324" s="2">
        <f t="shared" si="65"/>
        <v>2017</v>
      </c>
      <c r="B324" s="2">
        <f t="shared" si="66"/>
        <v>10</v>
      </c>
      <c r="C324" s="7">
        <f>[12]Err!$D179</f>
        <v>1144.1645559272999</v>
      </c>
      <c r="D324" s="7">
        <f>ROUND([13]Err!$D167,0)</f>
        <v>1076471</v>
      </c>
      <c r="E324" s="7">
        <f>[9]Err!$D167</f>
        <v>170322.60399973599</v>
      </c>
      <c r="F324" s="7">
        <f>[10]Err!$D167</f>
        <v>1956.2467438906899</v>
      </c>
      <c r="G324" s="13">
        <f>[14]Err!$D167</f>
        <v>290452.95986965997</v>
      </c>
      <c r="H324" s="25"/>
      <c r="I324" s="26">
        <f t="shared" si="73"/>
        <v>1151.1645559272999</v>
      </c>
      <c r="J324" s="26">
        <f t="shared" si="99"/>
        <v>1076471</v>
      </c>
      <c r="K324" s="26">
        <f t="shared" si="75"/>
        <v>164073.00399973599</v>
      </c>
      <c r="L324" s="26">
        <f t="shared" si="76"/>
        <v>1956.2467438906899</v>
      </c>
      <c r="M324" s="26">
        <f t="shared" si="77"/>
        <v>286360.95986965997</v>
      </c>
      <c r="N324" s="25"/>
      <c r="O324" s="14">
        <v>7</v>
      </c>
      <c r="P324" s="14"/>
      <c r="Q324" s="14">
        <f t="shared" si="98"/>
        <v>-6249.5999999999995</v>
      </c>
      <c r="R324" s="14"/>
      <c r="S324" s="14">
        <f t="shared" si="103"/>
        <v>-4092</v>
      </c>
      <c r="U324" s="7">
        <f t="shared" si="88"/>
        <v>3381133.2066135509</v>
      </c>
      <c r="V324" s="126">
        <f t="shared" ref="V324:V387" si="107">V312</f>
        <v>0.25544453159122188</v>
      </c>
      <c r="W324" s="7">
        <f>[4]FCST!$I264</f>
        <v>66162.153709129794</v>
      </c>
      <c r="X324" s="7">
        <f t="shared" si="89"/>
        <v>1509127.22031777</v>
      </c>
      <c r="Y324" s="7">
        <f>[4]FCST!D264</f>
        <v>1575289.3740268999</v>
      </c>
      <c r="Z324" s="7">
        <f>[4]FCST!$E264</f>
        <v>175491</v>
      </c>
      <c r="AA324" s="7">
        <f>[4]FCST!F264</f>
        <v>2272</v>
      </c>
      <c r="AB324" s="7">
        <f>[4]FCST!G264</f>
        <v>1530</v>
      </c>
      <c r="AC324" s="13">
        <f>[4]FCST!H264</f>
        <v>24877</v>
      </c>
      <c r="AD324" s="28">
        <f t="shared" si="90"/>
        <v>19456</v>
      </c>
      <c r="AE324" s="30">
        <f t="shared" si="104"/>
        <v>1737254</v>
      </c>
      <c r="AF324" s="30">
        <f t="shared" si="92"/>
        <v>1076471</v>
      </c>
      <c r="AG324" s="31">
        <f t="shared" si="78"/>
        <v>259635</v>
      </c>
      <c r="AH324" s="35">
        <f t="shared" si="105"/>
        <v>95562</v>
      </c>
      <c r="AI324" s="28">
        <f t="shared" si="93"/>
        <v>164073</v>
      </c>
      <c r="AJ324" s="28">
        <f t="shared" si="79"/>
        <v>1956.2467438906899</v>
      </c>
      <c r="AK324" s="28">
        <f t="shared" si="80"/>
        <v>286360.95986965997</v>
      </c>
      <c r="AL324" s="110">
        <f t="shared" si="106"/>
        <v>1151.1647107088786</v>
      </c>
      <c r="AM324" s="137">
        <f t="shared" ref="AM324:AM335" si="108">(AE324+AD324)/Y324*1000</f>
        <v>1115.1665395351051</v>
      </c>
      <c r="AN324" s="15">
        <f t="shared" si="102"/>
        <v>1278.5926430658103</v>
      </c>
      <c r="AP324" s="233">
        <f>[16]Rounded!Z325</f>
        <v>8467</v>
      </c>
      <c r="AQ324" s="157">
        <f>[16]Rounded!AA325</f>
        <v>6569</v>
      </c>
      <c r="AR324" s="157">
        <f>[16]Rounded!AB325</f>
        <v>927</v>
      </c>
      <c r="AS324" s="157">
        <f>[16]Rounded!AC325</f>
        <v>0</v>
      </c>
      <c r="AT324" s="157">
        <f>[16]Rounded!AD325</f>
        <v>0</v>
      </c>
      <c r="AW324" s="14">
        <f t="shared" si="82"/>
        <v>1278.5926430658103</v>
      </c>
      <c r="AX324" s="145">
        <f t="shared" si="83"/>
        <v>1956.2467438906899</v>
      </c>
      <c r="AY324" s="20"/>
      <c r="AZ324" s="164">
        <f t="shared" si="97"/>
        <v>23439.795205593786</v>
      </c>
      <c r="BM324" s="14">
        <f>[17]Base!$J106</f>
        <v>4355.395113415484</v>
      </c>
      <c r="BN324" s="14">
        <f>[17]High!$J106</f>
        <v>7368.0658898237261</v>
      </c>
      <c r="BO324" s="14">
        <f>[17]Low!$J106</f>
        <v>1342.7243370072406</v>
      </c>
      <c r="BP324" s="14"/>
      <c r="BQ324" s="14">
        <f>[17]Base!$Q106</f>
        <v>4522.4513643410073</v>
      </c>
      <c r="BR324" s="14">
        <f>[17]High!$Q106</f>
        <v>7650.6766362827157</v>
      </c>
      <c r="BS324" s="14">
        <f>[17]Low!$Q106</f>
        <v>1394.2260923992985</v>
      </c>
      <c r="BT324" s="201" t="s">
        <v>150</v>
      </c>
      <c r="BU324" s="14">
        <f>'[18]Energy Summary'!$C105/1000</f>
        <v>4053.632676555701</v>
      </c>
      <c r="BV324" s="14"/>
      <c r="BW324" s="14"/>
      <c r="BX324" s="14"/>
      <c r="BY324" s="14">
        <f>'[18]Energy Summary'!$D105/1000</f>
        <v>3527.9655719746361</v>
      </c>
      <c r="BZ324" s="14"/>
      <c r="CA324" s="14"/>
    </row>
    <row r="325" spans="1:79">
      <c r="A325" s="2">
        <f t="shared" si="65"/>
        <v>2017</v>
      </c>
      <c r="B325" s="2">
        <f t="shared" si="66"/>
        <v>11</v>
      </c>
      <c r="C325" s="7">
        <f>[12]Err!$D180</f>
        <v>926.03523253144101</v>
      </c>
      <c r="D325" s="7">
        <f>ROUND([13]Err!$D168,0)</f>
        <v>989317</v>
      </c>
      <c r="E325" s="7">
        <f>[9]Err!$D168</f>
        <v>177077.29682693299</v>
      </c>
      <c r="F325" s="7">
        <f>[10]Err!$D168</f>
        <v>1924.2467438906899</v>
      </c>
      <c r="G325" s="13">
        <f>[14]Err!$D168</f>
        <v>275210.467463393</v>
      </c>
      <c r="H325" s="25"/>
      <c r="I325" s="26">
        <f t="shared" si="73"/>
        <v>933.03523253144101</v>
      </c>
      <c r="J325" s="26">
        <f t="shared" si="99"/>
        <v>989317</v>
      </c>
      <c r="K325" s="26">
        <f t="shared" si="75"/>
        <v>171029.29682693299</v>
      </c>
      <c r="L325" s="26">
        <f t="shared" si="76"/>
        <v>1924.2467438906899</v>
      </c>
      <c r="M325" s="26">
        <f t="shared" si="77"/>
        <v>271250.467463393</v>
      </c>
      <c r="N325" s="25"/>
      <c r="O325" s="14">
        <v>7</v>
      </c>
      <c r="P325" s="14"/>
      <c r="Q325" s="14">
        <f t="shared" si="98"/>
        <v>-6048</v>
      </c>
      <c r="R325" s="14"/>
      <c r="S325" s="14">
        <f t="shared" si="103"/>
        <v>-3960</v>
      </c>
      <c r="U325" s="7">
        <f t="shared" si="88"/>
        <v>2962201.7142072842</v>
      </c>
      <c r="V325" s="126">
        <f t="shared" si="107"/>
        <v>0.34388341163246744</v>
      </c>
      <c r="W325" s="7">
        <f>[4]FCST!$I265</f>
        <v>66242.136002907486</v>
      </c>
      <c r="X325" s="7">
        <f t="shared" si="89"/>
        <v>1510951.5783520325</v>
      </c>
      <c r="Y325" s="7">
        <f>[4]FCST!D265</f>
        <v>1577193.71435494</v>
      </c>
      <c r="Z325" s="7">
        <f>[4]FCST!$E265</f>
        <v>175695</v>
      </c>
      <c r="AA325" s="7">
        <f>[4]FCST!F265</f>
        <v>2271</v>
      </c>
      <c r="AB325" s="7">
        <f>[4]FCST!G265</f>
        <v>1530</v>
      </c>
      <c r="AC325" s="13">
        <f>[4]FCST!H265</f>
        <v>24922</v>
      </c>
      <c r="AD325" s="28">
        <f t="shared" si="90"/>
        <v>21254</v>
      </c>
      <c r="AE325" s="30">
        <f t="shared" si="104"/>
        <v>1409771</v>
      </c>
      <c r="AF325" s="30">
        <f t="shared" si="92"/>
        <v>989317</v>
      </c>
      <c r="AG325" s="31">
        <f t="shared" si="78"/>
        <v>268685</v>
      </c>
      <c r="AH325" s="35">
        <f t="shared" si="105"/>
        <v>97656</v>
      </c>
      <c r="AI325" s="28">
        <f t="shared" si="93"/>
        <v>171029</v>
      </c>
      <c r="AJ325" s="28">
        <f t="shared" si="79"/>
        <v>1924.2467438906899</v>
      </c>
      <c r="AK325" s="28">
        <f t="shared" si="80"/>
        <v>271250.467463393</v>
      </c>
      <c r="AL325" s="110">
        <f t="shared" si="106"/>
        <v>933.03519464046076</v>
      </c>
      <c r="AM325" s="137">
        <f t="shared" si="108"/>
        <v>907.32355003410476</v>
      </c>
      <c r="AN325" s="15">
        <f t="shared" si="102"/>
        <v>1257.6776103860718</v>
      </c>
      <c r="AP325" s="233">
        <f>[16]Rounded!Z326</f>
        <v>9212</v>
      </c>
      <c r="AQ325" s="157">
        <f>[16]Rounded!AA326</f>
        <v>6774</v>
      </c>
      <c r="AR325" s="157">
        <f>[16]Rounded!AB326</f>
        <v>936</v>
      </c>
      <c r="AS325" s="157">
        <f>[16]Rounded!AC326</f>
        <v>0</v>
      </c>
      <c r="AT325" s="157">
        <f>[16]Rounded!AD326</f>
        <v>0</v>
      </c>
      <c r="AW325" s="14">
        <f t="shared" si="82"/>
        <v>1257.6776103860718</v>
      </c>
      <c r="AX325" s="145">
        <f t="shared" si="83"/>
        <v>1924.2467438906899</v>
      </c>
      <c r="AY325" s="20"/>
      <c r="AZ325" s="164">
        <f t="shared" si="97"/>
        <v>23413.686819112503</v>
      </c>
      <c r="BM325" s="14">
        <f>[17]Base!$J107</f>
        <v>4347.4984949093196</v>
      </c>
      <c r="BN325" s="14">
        <f>[17]High!$J107</f>
        <v>7354.7071005646294</v>
      </c>
      <c r="BO325" s="14">
        <f>[17]Low!$J107</f>
        <v>1340.2898892540093</v>
      </c>
      <c r="BP325" s="14"/>
      <c r="BQ325" s="14">
        <f>[17]Base!$Q107</f>
        <v>4514.251861837346</v>
      </c>
      <c r="BR325" s="14">
        <f>[17]High!$Q107</f>
        <v>7636.8054551068308</v>
      </c>
      <c r="BS325" s="14">
        <f>[17]Low!$Q107</f>
        <v>1391.6982685678613</v>
      </c>
      <c r="BT325" s="201" t="s">
        <v>150</v>
      </c>
      <c r="BU325" s="14">
        <f>'[18]Energy Summary'!$C106/1000</f>
        <v>3851.8142202004251</v>
      </c>
      <c r="BV325" s="14"/>
      <c r="BW325" s="14"/>
      <c r="BX325" s="14"/>
      <c r="BY325" s="14">
        <f>'[18]Energy Summary'!$D106/1000</f>
        <v>3340.6958821728449</v>
      </c>
      <c r="BZ325" s="14"/>
      <c r="CA325" s="14"/>
    </row>
    <row r="326" spans="1:79">
      <c r="A326" s="2">
        <f t="shared" si="65"/>
        <v>2017</v>
      </c>
      <c r="B326" s="2">
        <f t="shared" si="66"/>
        <v>12</v>
      </c>
      <c r="C326" s="7">
        <f>[12]Err!$D181</f>
        <v>881.89282587300897</v>
      </c>
      <c r="D326" s="7">
        <f>ROUND([13]Err!$D169,0)</f>
        <v>936119</v>
      </c>
      <c r="E326" s="7">
        <f>[9]Err!$D169</f>
        <v>166755.23399365399</v>
      </c>
      <c r="F326" s="7">
        <f>[10]Err!$D169</f>
        <v>1949.57871490911</v>
      </c>
      <c r="G326" s="13">
        <f>[14]Err!$D169</f>
        <v>256614.603542597</v>
      </c>
      <c r="H326" s="25"/>
      <c r="I326" s="26">
        <f t="shared" si="73"/>
        <v>888.89282587300897</v>
      </c>
      <c r="J326" s="26">
        <f t="shared" si="99"/>
        <v>936119</v>
      </c>
      <c r="K326" s="26">
        <f t="shared" si="75"/>
        <v>160505.63399365399</v>
      </c>
      <c r="L326" s="26">
        <f t="shared" si="76"/>
        <v>1949.57871490911</v>
      </c>
      <c r="M326" s="26">
        <f t="shared" si="77"/>
        <v>252522.603542597</v>
      </c>
      <c r="N326" s="25"/>
      <c r="O326" s="14">
        <v>7</v>
      </c>
      <c r="P326" s="14"/>
      <c r="Q326" s="14">
        <f t="shared" si="98"/>
        <v>-6249.5999999999995</v>
      </c>
      <c r="R326" s="14"/>
      <c r="S326" s="14">
        <f t="shared" si="103"/>
        <v>-4092</v>
      </c>
      <c r="U326" s="7">
        <f t="shared" si="88"/>
        <v>2811952.1822575061</v>
      </c>
      <c r="V326" s="126">
        <f t="shared" si="107"/>
        <v>0.46872621458853259</v>
      </c>
      <c r="W326" s="7">
        <f>[4]FCST!$I266</f>
        <v>66322.118280340859</v>
      </c>
      <c r="X326" s="7">
        <f t="shared" si="89"/>
        <v>1512775.936013489</v>
      </c>
      <c r="Y326" s="7">
        <f>[4]FCST!D266</f>
        <v>1579098.0542938299</v>
      </c>
      <c r="Z326" s="7">
        <f>[4]FCST!$E266</f>
        <v>175898</v>
      </c>
      <c r="AA326" s="7">
        <f>[4]FCST!F266</f>
        <v>2269</v>
      </c>
      <c r="AB326" s="7">
        <f>[4]FCST!G266</f>
        <v>1529</v>
      </c>
      <c r="AC326" s="13">
        <f>[4]FCST!H266</f>
        <v>24880</v>
      </c>
      <c r="AD326" s="28">
        <f t="shared" si="90"/>
        <v>27633</v>
      </c>
      <c r="AE326" s="30">
        <f t="shared" si="104"/>
        <v>1344696</v>
      </c>
      <c r="AF326" s="30">
        <f t="shared" si="92"/>
        <v>936119</v>
      </c>
      <c r="AG326" s="31">
        <f t="shared" si="78"/>
        <v>249032</v>
      </c>
      <c r="AH326" s="35">
        <f>ROUND($AX$634*$AY625,0)+1</f>
        <v>88526</v>
      </c>
      <c r="AI326" s="28">
        <f t="shared" si="93"/>
        <v>160506</v>
      </c>
      <c r="AJ326" s="28">
        <f t="shared" si="79"/>
        <v>1949.57871490911</v>
      </c>
      <c r="AK326" s="28">
        <f t="shared" si="80"/>
        <v>252522.603542597</v>
      </c>
      <c r="AL326" s="110">
        <f t="shared" si="106"/>
        <v>888.89303960213817</v>
      </c>
      <c r="AM326" s="137">
        <f t="shared" si="108"/>
        <v>869.05876191057894</v>
      </c>
      <c r="AN326" s="15">
        <f t="shared" si="102"/>
        <v>1275.0678318568412</v>
      </c>
      <c r="AP326" s="233">
        <f>[16]Rounded!Z327</f>
        <v>15817</v>
      </c>
      <c r="AQ326" s="157">
        <f>[16]Rounded!AA327</f>
        <v>8530</v>
      </c>
      <c r="AR326" s="157">
        <f>[16]Rounded!AB327</f>
        <v>1034</v>
      </c>
      <c r="AS326" s="157">
        <f>[16]Rounded!AC327</f>
        <v>0</v>
      </c>
      <c r="AT326" s="157">
        <f>[16]Rounded!AD327</f>
        <v>0</v>
      </c>
      <c r="AW326" s="14">
        <f t="shared" si="82"/>
        <v>1275.0678318568412</v>
      </c>
      <c r="AX326" s="145">
        <f t="shared" si="83"/>
        <v>1949.57871490911</v>
      </c>
      <c r="AY326" s="20"/>
      <c r="AZ326" s="164">
        <f t="shared" si="97"/>
        <v>23387.578432631224</v>
      </c>
      <c r="BM326" s="14">
        <f>[17]Base!$J108</f>
        <v>4363.3529520166057</v>
      </c>
      <c r="BN326" s="14">
        <f>[17]High!$J108</f>
        <v>7381.5282457356034</v>
      </c>
      <c r="BO326" s="14">
        <f>[17]Low!$J108</f>
        <v>1345.1776582976076</v>
      </c>
      <c r="BP326" s="14"/>
      <c r="BQ326" s="14">
        <f>[17]Base!$Q108</f>
        <v>4530.7144351076531</v>
      </c>
      <c r="BR326" s="14">
        <f>[17]High!$Q108</f>
        <v>7664.6553565309387</v>
      </c>
      <c r="BS326" s="14">
        <f>[17]Low!$Q108</f>
        <v>1396.7735136843646</v>
      </c>
      <c r="BT326" s="201" t="s">
        <v>150</v>
      </c>
      <c r="BU326" s="14">
        <f>'[18]Energy Summary'!$C107/1000</f>
        <v>3722.4933788470171</v>
      </c>
      <c r="BV326" s="14"/>
      <c r="BW326" s="14"/>
      <c r="BX326" s="14"/>
      <c r="BY326" s="14">
        <f>'[18]Energy Summary'!$D107/1000</f>
        <v>3217.9425179180689</v>
      </c>
      <c r="BZ326" s="14"/>
      <c r="CA326" s="14"/>
    </row>
    <row r="327" spans="1:79">
      <c r="A327" s="2">
        <f t="shared" si="65"/>
        <v>2018</v>
      </c>
      <c r="B327" s="2">
        <f t="shared" si="66"/>
        <v>1</v>
      </c>
      <c r="C327" s="7">
        <f>[12]Err!$D182</f>
        <v>1028.8139394320499</v>
      </c>
      <c r="D327" s="7">
        <f>ROUND([13]Err!$D170,0)</f>
        <v>941049</v>
      </c>
      <c r="E327" s="7">
        <f>[9]Err!$D170</f>
        <v>165691.357056696</v>
      </c>
      <c r="F327" s="7">
        <f>[10]Err!$D170</f>
        <v>1947.5680342816599</v>
      </c>
      <c r="G327" s="13">
        <f>[14]Err!$D170</f>
        <v>248412.06326256099</v>
      </c>
      <c r="H327" s="25"/>
      <c r="I327" s="26">
        <f t="shared" si="73"/>
        <v>1048.8139394320499</v>
      </c>
      <c r="J327" s="26">
        <f t="shared" si="99"/>
        <v>941049</v>
      </c>
      <c r="K327" s="26">
        <f t="shared" si="75"/>
        <v>159441.75705669599</v>
      </c>
      <c r="L327" s="26">
        <f t="shared" si="76"/>
        <v>1947.5680342816599</v>
      </c>
      <c r="M327" s="26">
        <f t="shared" si="77"/>
        <v>244452.06326256099</v>
      </c>
      <c r="N327" s="25"/>
      <c r="O327" s="14">
        <v>20</v>
      </c>
      <c r="P327" s="14"/>
      <c r="Q327" s="14">
        <f t="shared" ref="Q327:Q346" si="109">Q315</f>
        <v>-6249.5999999999995</v>
      </c>
      <c r="R327" s="14"/>
      <c r="S327" s="14">
        <f t="shared" si="103"/>
        <v>-3960</v>
      </c>
      <c r="U327" s="7">
        <f t="shared" si="88"/>
        <v>3072147.6312968424</v>
      </c>
      <c r="V327" s="126">
        <f t="shared" si="107"/>
        <v>0.55751998808037817</v>
      </c>
      <c r="W327" s="7">
        <f>[4]FCST!$I267</f>
        <v>66402.100545231355</v>
      </c>
      <c r="X327" s="7">
        <f t="shared" si="89"/>
        <v>1514600.2933888487</v>
      </c>
      <c r="Y327" s="7">
        <f>[4]FCST!D267</f>
        <v>1581002.3939340799</v>
      </c>
      <c r="Z327" s="7">
        <f>[4]FCST!$E267</f>
        <v>176102</v>
      </c>
      <c r="AA327" s="7">
        <f>[4]FCST!F267</f>
        <v>2267</v>
      </c>
      <c r="AB327" s="7">
        <f>[4]FCST!G267</f>
        <v>1529</v>
      </c>
      <c r="AC327" s="13">
        <f>[4]FCST!H267</f>
        <v>24930</v>
      </c>
      <c r="AD327" s="28">
        <f t="shared" si="90"/>
        <v>38828</v>
      </c>
      <c r="AE327" s="30">
        <f t="shared" si="104"/>
        <v>1588534</v>
      </c>
      <c r="AF327" s="30">
        <f t="shared" si="92"/>
        <v>941049</v>
      </c>
      <c r="AG327" s="31">
        <f t="shared" si="78"/>
        <v>257337</v>
      </c>
      <c r="AH327" s="35">
        <f>ROUND($AX$635*$AY614,0)</f>
        <v>97895</v>
      </c>
      <c r="AI327" s="28">
        <f t="shared" si="93"/>
        <v>159442</v>
      </c>
      <c r="AJ327" s="28">
        <f t="shared" si="79"/>
        <v>1947.5680342816599</v>
      </c>
      <c r="AK327" s="28">
        <f t="shared" si="80"/>
        <v>244452.06326256099</v>
      </c>
      <c r="AL327" s="110">
        <f t="shared" si="106"/>
        <v>1048.814005209076</v>
      </c>
      <c r="AM327" s="137">
        <f t="shared" si="108"/>
        <v>1029.3229195880983</v>
      </c>
      <c r="AN327" s="15">
        <f t="shared" si="102"/>
        <v>1273.7528020154741</v>
      </c>
      <c r="AP327" s="233">
        <f>[16]Rounded!Z328</f>
        <v>21899</v>
      </c>
      <c r="AQ327" s="157">
        <f>[16]Rounded!AA328</f>
        <v>10019</v>
      </c>
      <c r="AR327" s="157">
        <f>[16]Rounded!AB328</f>
        <v>1203</v>
      </c>
      <c r="AS327" s="157">
        <f>[16]Rounded!AC328</f>
        <v>0</v>
      </c>
      <c r="AT327" s="157">
        <f>[16]Rounded!AD328</f>
        <v>0</v>
      </c>
      <c r="AW327" s="14">
        <f t="shared" si="82"/>
        <v>1273.7528020154741</v>
      </c>
      <c r="AX327" s="145">
        <f t="shared" si="83"/>
        <v>1947.5680342816599</v>
      </c>
      <c r="AY327" s="20"/>
      <c r="AZ327" s="164">
        <f t="shared" si="97"/>
        <v>23361.470046149949</v>
      </c>
      <c r="BM327" s="14">
        <f>[17]Base!$J109</f>
        <v>5960.7391826453813</v>
      </c>
      <c r="BN327" s="14">
        <f>[17]High!$J109</f>
        <v>10156.995454326177</v>
      </c>
      <c r="BO327" s="14">
        <f>[17]Low!$J109</f>
        <v>1764.4829109645848</v>
      </c>
      <c r="BP327" s="14"/>
      <c r="BQ327" s="14">
        <f>[17]Base!$Q109</f>
        <v>6267.5419346933031</v>
      </c>
      <c r="BR327" s="14">
        <f>[17]High!$Q109</f>
        <v>10679.78198506355</v>
      </c>
      <c r="BS327" s="14">
        <f>[17]Low!$Q109</f>
        <v>1855.301884323055</v>
      </c>
      <c r="BT327" s="201" t="s">
        <v>150</v>
      </c>
      <c r="BU327" s="14">
        <f>'[18]Energy Summary'!$C108/1000</f>
        <v>3319.2408830584836</v>
      </c>
      <c r="BV327" s="14"/>
      <c r="BW327" s="14"/>
      <c r="BX327" s="14"/>
      <c r="BY327" s="14">
        <f>'[18]Energy Summary'!$D108/1000</f>
        <v>2917.7135615313537</v>
      </c>
      <c r="BZ327" s="14"/>
      <c r="CA327" s="14"/>
    </row>
    <row r="328" spans="1:79">
      <c r="A328" s="2">
        <f t="shared" si="65"/>
        <v>2018</v>
      </c>
      <c r="B328" s="2">
        <f t="shared" si="66"/>
        <v>2</v>
      </c>
      <c r="C328" s="7">
        <f>[12]Err!$D183</f>
        <v>939.85190844383396</v>
      </c>
      <c r="D328" s="7">
        <f>ROUND([13]Err!$D171,0)</f>
        <v>864123</v>
      </c>
      <c r="E328" s="7">
        <f>[9]Err!$D171</f>
        <v>167930.28643357501</v>
      </c>
      <c r="F328" s="7">
        <f>[10]Err!$D171</f>
        <v>1904.1235898372099</v>
      </c>
      <c r="G328" s="13">
        <f>[14]Err!$D171</f>
        <v>247490.19520799001</v>
      </c>
      <c r="H328" s="25"/>
      <c r="I328" s="26">
        <f t="shared" si="73"/>
        <v>959.85190844383396</v>
      </c>
      <c r="J328" s="26">
        <f t="shared" si="99"/>
        <v>864123</v>
      </c>
      <c r="K328" s="26">
        <f t="shared" si="75"/>
        <v>162285.48643357502</v>
      </c>
      <c r="L328" s="26">
        <f t="shared" si="76"/>
        <v>1904.1235898372099</v>
      </c>
      <c r="M328" s="26">
        <f t="shared" si="77"/>
        <v>243398.19520799001</v>
      </c>
      <c r="N328" s="25"/>
      <c r="O328" s="14">
        <v>20</v>
      </c>
      <c r="P328" s="14"/>
      <c r="Q328" s="14">
        <f t="shared" si="109"/>
        <v>-5644.7999999999993</v>
      </c>
      <c r="R328" s="14"/>
      <c r="S328" s="14">
        <f t="shared" si="103"/>
        <v>-4092</v>
      </c>
      <c r="U328" s="7">
        <f t="shared" si="88"/>
        <v>2867019.3187978268</v>
      </c>
      <c r="V328" s="126">
        <f t="shared" si="107"/>
        <v>0.63835327793467445</v>
      </c>
      <c r="W328" s="7">
        <f>[4]FCST!$I268</f>
        <v>66482.082800916731</v>
      </c>
      <c r="X328" s="7">
        <f t="shared" si="89"/>
        <v>1516424.6505542435</v>
      </c>
      <c r="Y328" s="7">
        <f>[4]FCST!D268</f>
        <v>1582906.7333551601</v>
      </c>
      <c r="Z328" s="7">
        <f>[4]FCST!$E268</f>
        <v>176306</v>
      </c>
      <c r="AA328" s="7">
        <f>[4]FCST!F268</f>
        <v>2266</v>
      </c>
      <c r="AB328" s="7">
        <f>[4]FCST!G268</f>
        <v>1528</v>
      </c>
      <c r="AC328" s="13">
        <f>[4]FCST!H268</f>
        <v>24942</v>
      </c>
      <c r="AD328" s="28">
        <f t="shared" si="90"/>
        <v>40735</v>
      </c>
      <c r="AE328" s="30">
        <f t="shared" si="104"/>
        <v>1455543</v>
      </c>
      <c r="AF328" s="30">
        <f t="shared" si="92"/>
        <v>864123</v>
      </c>
      <c r="AG328" s="31">
        <f t="shared" si="78"/>
        <v>261316</v>
      </c>
      <c r="AH328" s="35">
        <f t="shared" ref="AH328:AH337" si="110">ROUND($AX$635*$AY615,0)</f>
        <v>99031</v>
      </c>
      <c r="AI328" s="28">
        <f t="shared" si="93"/>
        <v>162285</v>
      </c>
      <c r="AJ328" s="28">
        <f t="shared" si="79"/>
        <v>1904.1235898372099</v>
      </c>
      <c r="AK328" s="28">
        <f t="shared" si="80"/>
        <v>243398.19520799001</v>
      </c>
      <c r="AL328" s="110">
        <f t="shared" si="106"/>
        <v>959.85184589818448</v>
      </c>
      <c r="AM328" s="137">
        <f t="shared" si="108"/>
        <v>945.2723704247943</v>
      </c>
      <c r="AN328" s="15">
        <f t="shared" si="102"/>
        <v>1246.1541818306348</v>
      </c>
      <c r="AP328" s="233">
        <f>[16]Rounded!Z329</f>
        <v>17170</v>
      </c>
      <c r="AQ328" s="157">
        <f>[16]Rounded!AA329</f>
        <v>8540</v>
      </c>
      <c r="AR328" s="157">
        <f>[16]Rounded!AB329</f>
        <v>1121</v>
      </c>
      <c r="AS328" s="157">
        <f>[16]Rounded!AC329</f>
        <v>0</v>
      </c>
      <c r="AT328" s="157">
        <f>[16]Rounded!AD329</f>
        <v>0</v>
      </c>
      <c r="AW328" s="14">
        <f t="shared" si="82"/>
        <v>1246.1541818306348</v>
      </c>
      <c r="AX328" s="145">
        <f t="shared" si="83"/>
        <v>1904.1235898372099</v>
      </c>
      <c r="AY328" s="20"/>
      <c r="AZ328" s="164">
        <f t="shared" si="97"/>
        <v>23335.361659668666</v>
      </c>
      <c r="BM328" s="14">
        <f>[17]Base!$J110</f>
        <v>5983.5171969058965</v>
      </c>
      <c r="BN328" s="14">
        <f>[17]High!$J110</f>
        <v>10195.808792775242</v>
      </c>
      <c r="BO328" s="14">
        <f>[17]Low!$J110</f>
        <v>1771.2256010365479</v>
      </c>
      <c r="BP328" s="14"/>
      <c r="BQ328" s="14">
        <f>[17]Base!$Q110</f>
        <v>6291.4923467466388</v>
      </c>
      <c r="BR328" s="14">
        <f>[17]High!$Q110</f>
        <v>10720.593068873961</v>
      </c>
      <c r="BS328" s="14">
        <f>[17]Low!$Q110</f>
        <v>1862.3916246193107</v>
      </c>
      <c r="BT328" s="201" t="s">
        <v>150</v>
      </c>
      <c r="BU328" s="14">
        <f>'[18]Energy Summary'!$C109/1000</f>
        <v>3678.3658761437041</v>
      </c>
      <c r="BV328" s="14"/>
      <c r="BW328" s="14"/>
      <c r="BX328" s="14"/>
      <c r="BY328" s="14">
        <f>'[18]Energy Summary'!$D109/1000</f>
        <v>3219.8016987356718</v>
      </c>
      <c r="BZ328" s="14"/>
      <c r="CA328" s="14"/>
    </row>
    <row r="329" spans="1:79">
      <c r="A329" s="2">
        <f t="shared" si="65"/>
        <v>2018</v>
      </c>
      <c r="B329" s="2">
        <f t="shared" si="66"/>
        <v>3</v>
      </c>
      <c r="C329" s="7">
        <f>[12]Err!$D184</f>
        <v>841.36970596665003</v>
      </c>
      <c r="D329" s="7">
        <f>ROUND([13]Err!$D172,0)</f>
        <v>877628</v>
      </c>
      <c r="E329" s="7">
        <f>[9]Err!$D172</f>
        <v>166317.52155436701</v>
      </c>
      <c r="F329" s="7">
        <f>[10]Err!$D172</f>
        <v>1950.02452166847</v>
      </c>
      <c r="G329" s="13">
        <f>[14]Err!$D172</f>
        <v>249171.28902662601</v>
      </c>
      <c r="H329" s="25"/>
      <c r="I329" s="26">
        <f t="shared" si="73"/>
        <v>861.36970596665003</v>
      </c>
      <c r="J329" s="26">
        <f t="shared" si="99"/>
        <v>877628</v>
      </c>
      <c r="K329" s="26">
        <f t="shared" si="75"/>
        <v>160067.921554367</v>
      </c>
      <c r="L329" s="26">
        <f t="shared" si="76"/>
        <v>1950.02452166847</v>
      </c>
      <c r="M329" s="26">
        <f t="shared" si="77"/>
        <v>245211.28902662601</v>
      </c>
      <c r="N329" s="25"/>
      <c r="O329" s="14">
        <v>20</v>
      </c>
      <c r="P329" s="14"/>
      <c r="Q329" s="14">
        <f t="shared" si="109"/>
        <v>-6249.5999999999995</v>
      </c>
      <c r="R329" s="14"/>
      <c r="S329" s="14">
        <f t="shared" si="103"/>
        <v>-3960</v>
      </c>
      <c r="U329" s="7">
        <f t="shared" si="88"/>
        <v>2728967.3135482944</v>
      </c>
      <c r="V329" s="126">
        <f t="shared" si="107"/>
        <v>0.62485525246600426</v>
      </c>
      <c r="W329" s="7">
        <f>[4]FCST!$I269</f>
        <v>66562.065050179022</v>
      </c>
      <c r="X329" s="7">
        <f t="shared" si="89"/>
        <v>1518249.007573131</v>
      </c>
      <c r="Y329" s="7">
        <f>[4]FCST!D269</f>
        <v>1584811.0726233099</v>
      </c>
      <c r="Z329" s="7">
        <f>[4]FCST!$E269</f>
        <v>176509</v>
      </c>
      <c r="AA329" s="7">
        <f>[4]FCST!F269</f>
        <v>2264</v>
      </c>
      <c r="AB329" s="7">
        <f>[4]FCST!G269</f>
        <v>1528</v>
      </c>
      <c r="AC329" s="13">
        <f>[4]FCST!H269</f>
        <v>24940</v>
      </c>
      <c r="AD329" s="28">
        <f t="shared" si="90"/>
        <v>35826</v>
      </c>
      <c r="AE329" s="30">
        <f t="shared" si="104"/>
        <v>1307774</v>
      </c>
      <c r="AF329" s="30">
        <f t="shared" si="92"/>
        <v>877628</v>
      </c>
      <c r="AG329" s="31">
        <f t="shared" si="78"/>
        <v>260578</v>
      </c>
      <c r="AH329" s="35">
        <f t="shared" si="110"/>
        <v>100510</v>
      </c>
      <c r="AI329" s="28">
        <f t="shared" si="93"/>
        <v>160068</v>
      </c>
      <c r="AJ329" s="28">
        <f t="shared" si="79"/>
        <v>1950.02452166847</v>
      </c>
      <c r="AK329" s="28">
        <f t="shared" si="80"/>
        <v>245211.28902662601</v>
      </c>
      <c r="AL329" s="110">
        <f t="shared" si="106"/>
        <v>861.3699027476606</v>
      </c>
      <c r="AM329" s="137">
        <f t="shared" si="108"/>
        <v>847.79821595766782</v>
      </c>
      <c r="AN329" s="15">
        <f t="shared" si="102"/>
        <v>1276.1940586835535</v>
      </c>
      <c r="AP329" s="233">
        <f>[16]Rounded!Z330</f>
        <v>13411</v>
      </c>
      <c r="AQ329" s="157">
        <f>[16]Rounded!AA330</f>
        <v>6980</v>
      </c>
      <c r="AR329" s="157">
        <f>[16]Rounded!AB330</f>
        <v>945</v>
      </c>
      <c r="AS329" s="157">
        <f>[16]Rounded!AC330</f>
        <v>0</v>
      </c>
      <c r="AT329" s="157">
        <f>[16]Rounded!AD330</f>
        <v>0</v>
      </c>
      <c r="AW329" s="14">
        <f t="shared" si="82"/>
        <v>1276.1940586835535</v>
      </c>
      <c r="AX329" s="145">
        <f t="shared" si="83"/>
        <v>1950.02452166847</v>
      </c>
      <c r="AY329" s="20"/>
      <c r="AZ329" s="164">
        <f t="shared" si="97"/>
        <v>23309.253273187387</v>
      </c>
      <c r="BM329" s="14">
        <f>[17]Base!$J111</f>
        <v>6141.8414561268974</v>
      </c>
      <c r="BN329" s="14">
        <f>[17]High!$J111</f>
        <v>10465.590565126435</v>
      </c>
      <c r="BO329" s="14">
        <f>[17]Low!$J111</f>
        <v>1818.0923471273577</v>
      </c>
      <c r="BP329" s="14"/>
      <c r="BQ329" s="14">
        <f>[17]Base!$Q111</f>
        <v>6457.9656487216607</v>
      </c>
      <c r="BR329" s="14">
        <f>[17]High!$Q111</f>
        <v>11004.26066774323</v>
      </c>
      <c r="BS329" s="14">
        <f>[17]Low!$Q111</f>
        <v>1911.6706297000885</v>
      </c>
      <c r="BT329" s="201" t="s">
        <v>150</v>
      </c>
      <c r="BU329" s="14">
        <f>'[18]Energy Summary'!$C110/1000</f>
        <v>4977.6346796142852</v>
      </c>
      <c r="BV329" s="14"/>
      <c r="BW329" s="14"/>
      <c r="BX329" s="14"/>
      <c r="BY329" s="14">
        <f>'[18]Energy Summary'!$D110/1000</f>
        <v>4339.8488086680445</v>
      </c>
      <c r="BZ329" s="14"/>
      <c r="CA329" s="14"/>
    </row>
    <row r="330" spans="1:79">
      <c r="A330" s="2">
        <f t="shared" si="65"/>
        <v>2018</v>
      </c>
      <c r="B330" s="2">
        <f t="shared" si="66"/>
        <v>4</v>
      </c>
      <c r="C330" s="7">
        <f>[12]Err!$D185</f>
        <v>835.59854388626695</v>
      </c>
      <c r="D330" s="7">
        <f>ROUND([13]Err!$D173,0)</f>
        <v>948833</v>
      </c>
      <c r="E330" s="7">
        <f>[9]Err!$D173</f>
        <v>174845.72358073801</v>
      </c>
      <c r="F330" s="7">
        <f>[10]Err!$D173</f>
        <v>1926.4703284278301</v>
      </c>
      <c r="G330" s="13">
        <f>[14]Err!$D173</f>
        <v>254778.772797688</v>
      </c>
      <c r="H330" s="25"/>
      <c r="I330" s="26">
        <f t="shared" si="73"/>
        <v>855.59854388626695</v>
      </c>
      <c r="J330" s="26">
        <f t="shared" si="99"/>
        <v>948833</v>
      </c>
      <c r="K330" s="26">
        <f t="shared" si="75"/>
        <v>168797.72358073801</v>
      </c>
      <c r="L330" s="26">
        <f t="shared" si="76"/>
        <v>1926.4703284278301</v>
      </c>
      <c r="M330" s="26">
        <f t="shared" si="77"/>
        <v>250686.772797688</v>
      </c>
      <c r="N330" s="25"/>
      <c r="O330" s="14">
        <v>20</v>
      </c>
      <c r="P330" s="14"/>
      <c r="Q330" s="14">
        <f t="shared" si="109"/>
        <v>-6048</v>
      </c>
      <c r="R330" s="14"/>
      <c r="S330" s="14">
        <f t="shared" si="103"/>
        <v>-4092</v>
      </c>
      <c r="U330" s="7">
        <f t="shared" si="88"/>
        <v>2807427.2431261158</v>
      </c>
      <c r="V330" s="126">
        <f t="shared" si="107"/>
        <v>0.53442379914879401</v>
      </c>
      <c r="W330" s="7">
        <f>[4]FCST!$I270</f>
        <v>66642.047295234181</v>
      </c>
      <c r="X330" s="7">
        <f t="shared" si="89"/>
        <v>1520073.3644960558</v>
      </c>
      <c r="Y330" s="7">
        <f>[4]FCST!D270</f>
        <v>1586715.4117912899</v>
      </c>
      <c r="Z330" s="7">
        <f>[4]FCST!$E270</f>
        <v>176713</v>
      </c>
      <c r="AA330" s="7">
        <f>[4]FCST!F270</f>
        <v>2263</v>
      </c>
      <c r="AB330" s="7">
        <f>[4]FCST!G270</f>
        <v>1528</v>
      </c>
      <c r="AC330" s="13">
        <f>[4]FCST!H270</f>
        <v>24907</v>
      </c>
      <c r="AD330" s="28">
        <f t="shared" si="90"/>
        <v>30472</v>
      </c>
      <c r="AE330" s="30">
        <f t="shared" si="104"/>
        <v>1300573</v>
      </c>
      <c r="AF330" s="30">
        <f t="shared" si="92"/>
        <v>948833</v>
      </c>
      <c r="AG330" s="31">
        <f t="shared" si="78"/>
        <v>274936</v>
      </c>
      <c r="AH330" s="35">
        <f t="shared" si="110"/>
        <v>106138</v>
      </c>
      <c r="AI330" s="28">
        <f t="shared" si="93"/>
        <v>168798</v>
      </c>
      <c r="AJ330" s="28">
        <f t="shared" si="79"/>
        <v>1926.4703284278301</v>
      </c>
      <c r="AK330" s="28">
        <f t="shared" si="80"/>
        <v>250686.772797688</v>
      </c>
      <c r="AL330" s="110">
        <f t="shared" si="106"/>
        <v>855.59883514646947</v>
      </c>
      <c r="AM330" s="137">
        <f t="shared" si="108"/>
        <v>838.86813609338037</v>
      </c>
      <c r="AN330" s="15">
        <f t="shared" si="102"/>
        <v>1260.7790107511976</v>
      </c>
      <c r="AP330" s="233">
        <f>[16]Rounded!Z331</f>
        <v>9933</v>
      </c>
      <c r="AQ330" s="157">
        <f>[16]Rounded!AA331</f>
        <v>6767</v>
      </c>
      <c r="AR330" s="157">
        <f>[16]Rounded!AB331</f>
        <v>948</v>
      </c>
      <c r="AS330" s="157">
        <f>[16]Rounded!AC331</f>
        <v>0</v>
      </c>
      <c r="AT330" s="157">
        <f>[16]Rounded!AD331</f>
        <v>0</v>
      </c>
      <c r="AW330" s="14">
        <f t="shared" si="82"/>
        <v>1260.7790107511976</v>
      </c>
      <c r="AX330" s="145">
        <f t="shared" si="83"/>
        <v>1926.4703284278301</v>
      </c>
      <c r="AY330" s="20"/>
      <c r="AZ330" s="164">
        <f t="shared" si="97"/>
        <v>23283.144886706112</v>
      </c>
      <c r="BM330" s="14">
        <f>[17]Base!$J112</f>
        <v>6144.1356195059971</v>
      </c>
      <c r="BN330" s="14">
        <f>[17]High!$J112</f>
        <v>10469.499779453552</v>
      </c>
      <c r="BO330" s="14">
        <f>[17]Low!$J112</f>
        <v>1818.7714595584416</v>
      </c>
      <c r="BP330" s="14"/>
      <c r="BQ330" s="14">
        <f>[17]Base!$Q112</f>
        <v>6460.3778940393904</v>
      </c>
      <c r="BR330" s="14">
        <f>[17]High!$Q112</f>
        <v>11008.371091631301</v>
      </c>
      <c r="BS330" s="14">
        <f>[17]Low!$Q112</f>
        <v>1912.3846964474783</v>
      </c>
      <c r="BT330" s="201" t="s">
        <v>150</v>
      </c>
      <c r="BU330" s="14">
        <f>'[18]Energy Summary'!$C111/1000</f>
        <v>5287.9058023678253</v>
      </c>
      <c r="BV330" s="14"/>
      <c r="BW330" s="14"/>
      <c r="BX330" s="14"/>
      <c r="BY330" s="14">
        <f>'[18]Energy Summary'!$D111/1000</f>
        <v>4593.149604471454</v>
      </c>
      <c r="BZ330" s="14"/>
      <c r="CA330" s="14"/>
    </row>
    <row r="331" spans="1:79">
      <c r="A331" s="2">
        <f t="shared" si="65"/>
        <v>2018</v>
      </c>
      <c r="B331" s="2">
        <f t="shared" si="66"/>
        <v>5</v>
      </c>
      <c r="C331" s="7">
        <f>[12]Err!$D186</f>
        <v>950.45271898747603</v>
      </c>
      <c r="D331" s="7">
        <f>ROUND([13]Err!$D174,0)</f>
        <v>1000594</v>
      </c>
      <c r="E331" s="7">
        <f>[9]Err!$D174</f>
        <v>169264.75426021701</v>
      </c>
      <c r="F331" s="7">
        <f>[10]Err!$D174</f>
        <v>1906.27032842782</v>
      </c>
      <c r="G331" s="13">
        <f>[14]Err!$D174</f>
        <v>269844.56049847201</v>
      </c>
      <c r="H331" s="25"/>
      <c r="I331" s="26">
        <f t="shared" si="73"/>
        <v>970.45271898747603</v>
      </c>
      <c r="J331" s="26">
        <f t="shared" si="99"/>
        <v>1000594</v>
      </c>
      <c r="K331" s="26">
        <f t="shared" si="75"/>
        <v>163015.15426021701</v>
      </c>
      <c r="L331" s="26">
        <f t="shared" si="76"/>
        <v>1906.27032842782</v>
      </c>
      <c r="M331" s="26">
        <f t="shared" si="77"/>
        <v>265884.56049847201</v>
      </c>
      <c r="N331" s="25"/>
      <c r="O331" s="14">
        <v>20</v>
      </c>
      <c r="P331" s="14"/>
      <c r="Q331" s="14">
        <f t="shared" si="109"/>
        <v>-6249.5999999999995</v>
      </c>
      <c r="R331" s="14"/>
      <c r="S331" s="14">
        <f t="shared" si="103"/>
        <v>-3960</v>
      </c>
      <c r="U331" s="7">
        <f t="shared" si="88"/>
        <v>3039952.8308268995</v>
      </c>
      <c r="V331" s="126">
        <f t="shared" si="107"/>
        <v>0.35517028435765152</v>
      </c>
      <c r="W331" s="7">
        <f>[4]FCST!$I271</f>
        <v>66722.02953777228</v>
      </c>
      <c r="X331" s="7">
        <f t="shared" si="89"/>
        <v>1521897.7213615677</v>
      </c>
      <c r="Y331" s="7">
        <f>[4]FCST!D271</f>
        <v>1588619.75089934</v>
      </c>
      <c r="Z331" s="7">
        <f>[4]FCST!$E271</f>
        <v>176916</v>
      </c>
      <c r="AA331" s="7">
        <f>[4]FCST!F271</f>
        <v>2261</v>
      </c>
      <c r="AB331" s="7">
        <f>[4]FCST!G271</f>
        <v>1527</v>
      </c>
      <c r="AC331" s="13">
        <f>[4]FCST!H271</f>
        <v>24949</v>
      </c>
      <c r="AD331" s="28">
        <f t="shared" si="90"/>
        <v>22997</v>
      </c>
      <c r="AE331" s="30">
        <f t="shared" si="104"/>
        <v>1476930</v>
      </c>
      <c r="AF331" s="30">
        <f t="shared" si="92"/>
        <v>1000594</v>
      </c>
      <c r="AG331" s="31">
        <f t="shared" ref="AG331:AG394" si="111">SUM(AH331:AI331)</f>
        <v>271641</v>
      </c>
      <c r="AH331" s="35">
        <f t="shared" si="110"/>
        <v>108626</v>
      </c>
      <c r="AI331" s="28">
        <f t="shared" si="93"/>
        <v>163015</v>
      </c>
      <c r="AJ331" s="28">
        <f t="shared" si="79"/>
        <v>1906.27032842782</v>
      </c>
      <c r="AK331" s="28">
        <f t="shared" si="80"/>
        <v>265884.56049847201</v>
      </c>
      <c r="AL331" s="110">
        <f t="shared" si="106"/>
        <v>970.45286241618317</v>
      </c>
      <c r="AM331" s="137">
        <f t="shared" si="108"/>
        <v>944.16993062743313</v>
      </c>
      <c r="AN331" s="15">
        <f t="shared" si="102"/>
        <v>1248.3761155388472</v>
      </c>
      <c r="AP331" s="233">
        <f>[16]Rounded!Z332</f>
        <v>11331.000000000007</v>
      </c>
      <c r="AQ331" s="157">
        <f>[16]Rounded!AA332</f>
        <v>7278</v>
      </c>
      <c r="AR331" s="157">
        <f>[16]Rounded!AB332</f>
        <v>1008</v>
      </c>
      <c r="AS331" s="157">
        <f>[16]Rounded!AC332</f>
        <v>0</v>
      </c>
      <c r="AT331" s="157">
        <f>[16]Rounded!AD332</f>
        <v>0</v>
      </c>
      <c r="AW331" s="14">
        <f t="shared" si="82"/>
        <v>1248.3761155388472</v>
      </c>
      <c r="AX331" s="145">
        <f t="shared" si="83"/>
        <v>1906.27032842782</v>
      </c>
      <c r="AY331" s="20"/>
      <c r="AZ331" s="164">
        <f t="shared" si="97"/>
        <v>23257.036500224822</v>
      </c>
      <c r="BM331" s="14">
        <f>[17]Base!$J113</f>
        <v>6234.4259359867374</v>
      </c>
      <c r="BN331" s="14">
        <f>[17]High!$J113</f>
        <v>10623.352901686212</v>
      </c>
      <c r="BO331" s="14">
        <f>[17]Low!$J113</f>
        <v>1845.4989702872615</v>
      </c>
      <c r="BP331" s="14"/>
      <c r="BQ331" s="14">
        <f>[17]Base!$Q113</f>
        <v>6555.3155062213455</v>
      </c>
      <c r="BR331" s="14">
        <f>[17]High!$Q113</f>
        <v>11170.143124567116</v>
      </c>
      <c r="BS331" s="14">
        <f>[17]Low!$Q113</f>
        <v>1940.4878878755753</v>
      </c>
      <c r="BT331" s="201" t="s">
        <v>150</v>
      </c>
      <c r="BU331" s="14">
        <f>'[18]Energy Summary'!$C112/1000</f>
        <v>5577.0462652857568</v>
      </c>
      <c r="BV331" s="14"/>
      <c r="BW331" s="14"/>
      <c r="BX331" s="14"/>
      <c r="BY331" s="14">
        <f>'[18]Energy Summary'!$D112/1000</f>
        <v>4827.2103116834141</v>
      </c>
      <c r="BZ331" s="14"/>
      <c r="CA331" s="14"/>
    </row>
    <row r="332" spans="1:79">
      <c r="A332" s="2">
        <f t="shared" ref="A332:A395" si="112">A320+1</f>
        <v>2018</v>
      </c>
      <c r="B332" s="2">
        <f t="shared" ref="B332:B395" si="113">B320</f>
        <v>6</v>
      </c>
      <c r="C332" s="7">
        <f>[12]Err!$D187</f>
        <v>1187.6356234585101</v>
      </c>
      <c r="D332" s="7">
        <f>ROUND([13]Err!$D175,0)</f>
        <v>1122403</v>
      </c>
      <c r="E332" s="7">
        <f>[9]Err!$D175</f>
        <v>177780.01696919699</v>
      </c>
      <c r="F332" s="7">
        <f>[10]Err!$D175</f>
        <v>1926.77032842783</v>
      </c>
      <c r="G332" s="13">
        <f>[14]Err!$D175</f>
        <v>295119.54779038701</v>
      </c>
      <c r="H332" s="25"/>
      <c r="I332" s="26">
        <f t="shared" si="73"/>
        <v>1207.6356234585101</v>
      </c>
      <c r="J332" s="26">
        <f t="shared" si="99"/>
        <v>1122403</v>
      </c>
      <c r="K332" s="26">
        <f t="shared" si="75"/>
        <v>171732.01696919699</v>
      </c>
      <c r="L332" s="26">
        <f t="shared" si="76"/>
        <v>1926.77032842783</v>
      </c>
      <c r="M332" s="26">
        <f t="shared" si="77"/>
        <v>291027.54779038701</v>
      </c>
      <c r="N332" s="25"/>
      <c r="O332" s="14">
        <v>20</v>
      </c>
      <c r="P332" s="14"/>
      <c r="Q332" s="14">
        <f t="shared" si="109"/>
        <v>-6048</v>
      </c>
      <c r="R332" s="14"/>
      <c r="S332" s="14">
        <f t="shared" si="103"/>
        <v>-4092</v>
      </c>
      <c r="U332" s="7">
        <f t="shared" si="88"/>
        <v>3560797.3181188148</v>
      </c>
      <c r="V332" s="126">
        <f t="shared" si="107"/>
        <v>0.25275986053332639</v>
      </c>
      <c r="W332" s="7">
        <f>[4]FCST!$I272</f>
        <v>66802.011779026448</v>
      </c>
      <c r="X332" s="7">
        <f t="shared" si="89"/>
        <v>1523722.0781977936</v>
      </c>
      <c r="Y332" s="7">
        <f>[4]FCST!D272</f>
        <v>1590524.0899768199</v>
      </c>
      <c r="Z332" s="7">
        <f>[4]FCST!$E272</f>
        <v>177120</v>
      </c>
      <c r="AA332" s="7">
        <f>[4]FCST!F272</f>
        <v>2260</v>
      </c>
      <c r="AB332" s="7">
        <f>[4]FCST!G272</f>
        <v>1527</v>
      </c>
      <c r="AC332" s="13">
        <f>[4]FCST!H272</f>
        <v>24907</v>
      </c>
      <c r="AD332" s="28">
        <f t="shared" si="90"/>
        <v>20391</v>
      </c>
      <c r="AE332" s="30">
        <f t="shared" si="104"/>
        <v>1840101</v>
      </c>
      <c r="AF332" s="30">
        <f t="shared" si="92"/>
        <v>1122403</v>
      </c>
      <c r="AG332" s="31">
        <f t="shared" si="111"/>
        <v>284948</v>
      </c>
      <c r="AH332" s="35">
        <f t="shared" si="110"/>
        <v>113216</v>
      </c>
      <c r="AI332" s="28">
        <f t="shared" si="93"/>
        <v>171732</v>
      </c>
      <c r="AJ332" s="28">
        <f t="shared" si="79"/>
        <v>1926.77032842783</v>
      </c>
      <c r="AK332" s="28">
        <f t="shared" si="80"/>
        <v>291027.54779038701</v>
      </c>
      <c r="AL332" s="110">
        <f t="shared" si="106"/>
        <v>1207.6355828461897</v>
      </c>
      <c r="AM332" s="137">
        <f t="shared" si="108"/>
        <v>1169.7351908873725</v>
      </c>
      <c r="AN332" s="15">
        <f t="shared" si="102"/>
        <v>1261.801131910825</v>
      </c>
      <c r="AP332" s="233">
        <f>[16]Rounded!Z333</f>
        <v>12843</v>
      </c>
      <c r="AQ332" s="157">
        <f>[16]Rounded!AA333</f>
        <v>7925</v>
      </c>
      <c r="AR332" s="157">
        <f>[16]Rounded!AB333</f>
        <v>1116</v>
      </c>
      <c r="AS332" s="157">
        <f>[16]Rounded!AC333</f>
        <v>0</v>
      </c>
      <c r="AT332" s="157">
        <f>[16]Rounded!AD333</f>
        <v>0</v>
      </c>
      <c r="AW332" s="14">
        <f t="shared" si="82"/>
        <v>1261.801131910825</v>
      </c>
      <c r="AX332" s="145">
        <f t="shared" si="83"/>
        <v>1926.77032842783</v>
      </c>
      <c r="AY332" s="20"/>
      <c r="AZ332" s="164">
        <f t="shared" si="97"/>
        <v>23230.928113743539</v>
      </c>
      <c r="BM332" s="14">
        <f>[17]Base!$J114</f>
        <v>6297.527678724713</v>
      </c>
      <c r="BN332" s="14">
        <f>[17]High!$J114</f>
        <v>10730.877169148831</v>
      </c>
      <c r="BO332" s="14">
        <f>[17]Low!$J114</f>
        <v>1864.1781883005933</v>
      </c>
      <c r="BP332" s="14"/>
      <c r="BQ332" s="14">
        <f>[17]Base!$Q114</f>
        <v>6621.6651327767167</v>
      </c>
      <c r="BR332" s="14">
        <f>[17]High!$Q114</f>
        <v>11283.201729325603</v>
      </c>
      <c r="BS332" s="14">
        <f>[17]Low!$Q114</f>
        <v>1960.1285362278286</v>
      </c>
      <c r="BT332" s="201" t="s">
        <v>150</v>
      </c>
      <c r="BU332" s="14">
        <f>'[18]Energy Summary'!$C113/1000</f>
        <v>5230.3652479245284</v>
      </c>
      <c r="BV332" s="14"/>
      <c r="BW332" s="14"/>
      <c r="BX332" s="14"/>
      <c r="BY332" s="14">
        <f>'[18]Energy Summary'!$D113/1000</f>
        <v>4512.0262993663555</v>
      </c>
      <c r="BZ332" s="14"/>
      <c r="CA332" s="14"/>
    </row>
    <row r="333" spans="1:79">
      <c r="A333" s="2">
        <f t="shared" si="112"/>
        <v>2018</v>
      </c>
      <c r="B333" s="2">
        <f t="shared" si="113"/>
        <v>7</v>
      </c>
      <c r="C333" s="7">
        <f>[12]Err!$D188</f>
        <v>1269.3502770697</v>
      </c>
      <c r="D333" s="7">
        <f>ROUND([13]Err!$D176,0)</f>
        <v>1154093</v>
      </c>
      <c r="E333" s="7">
        <f>[9]Err!$D176</f>
        <v>167792.510850183</v>
      </c>
      <c r="F333" s="7">
        <f>[10]Err!$D176</f>
        <v>1925.80468349734</v>
      </c>
      <c r="G333" s="13">
        <f>[14]Err!$D176</f>
        <v>281245.44416650903</v>
      </c>
      <c r="H333" s="25"/>
      <c r="I333" s="26">
        <f t="shared" si="73"/>
        <v>1289.3502770697</v>
      </c>
      <c r="J333" s="26">
        <f t="shared" si="99"/>
        <v>1154093</v>
      </c>
      <c r="K333" s="26">
        <f t="shared" si="75"/>
        <v>161542.91085018299</v>
      </c>
      <c r="L333" s="26">
        <f t="shared" si="76"/>
        <v>1925.80468349734</v>
      </c>
      <c r="M333" s="26">
        <f t="shared" si="77"/>
        <v>277285.44416650903</v>
      </c>
      <c r="N333" s="25"/>
      <c r="O333" s="14">
        <v>20</v>
      </c>
      <c r="P333" s="14"/>
      <c r="Q333" s="14">
        <f t="shared" si="109"/>
        <v>-6249.5999999999995</v>
      </c>
      <c r="R333" s="14"/>
      <c r="S333" s="14">
        <f t="shared" si="103"/>
        <v>-3960</v>
      </c>
      <c r="U333" s="7">
        <f t="shared" si="88"/>
        <v>3692098.2488500061</v>
      </c>
      <c r="V333" s="126">
        <f t="shared" si="107"/>
        <v>0.23540461725212367</v>
      </c>
      <c r="W333" s="7">
        <f>[4]FCST!$I273</f>
        <v>66881.994019849677</v>
      </c>
      <c r="X333" s="7">
        <f t="shared" si="89"/>
        <v>1525546.4350241902</v>
      </c>
      <c r="Y333" s="7">
        <f>[4]FCST!D273</f>
        <v>1592428.4290440399</v>
      </c>
      <c r="Z333" s="7">
        <f>[4]FCST!$E273</f>
        <v>177323</v>
      </c>
      <c r="AA333" s="7">
        <f>[4]FCST!F273</f>
        <v>2258</v>
      </c>
      <c r="AB333" s="7">
        <f>[4]FCST!G273</f>
        <v>1527</v>
      </c>
      <c r="AC333" s="13">
        <f>[4]FCST!H273</f>
        <v>24887</v>
      </c>
      <c r="AD333" s="28">
        <f t="shared" si="90"/>
        <v>20300</v>
      </c>
      <c r="AE333" s="30">
        <f t="shared" si="104"/>
        <v>1966964</v>
      </c>
      <c r="AF333" s="30">
        <f t="shared" si="92"/>
        <v>1154093</v>
      </c>
      <c r="AG333" s="31">
        <f t="shared" si="111"/>
        <v>271530</v>
      </c>
      <c r="AH333" s="35">
        <f t="shared" si="110"/>
        <v>109987</v>
      </c>
      <c r="AI333" s="28">
        <f t="shared" si="93"/>
        <v>161543</v>
      </c>
      <c r="AJ333" s="28">
        <f t="shared" si="79"/>
        <v>1925.80468349734</v>
      </c>
      <c r="AK333" s="28">
        <f t="shared" si="80"/>
        <v>277285.44416650903</v>
      </c>
      <c r="AL333" s="110">
        <f t="shared" si="106"/>
        <v>1289.3504614750127</v>
      </c>
      <c r="AM333" s="137">
        <f t="shared" si="108"/>
        <v>1247.9455677596675</v>
      </c>
      <c r="AN333" s="15">
        <f t="shared" si="102"/>
        <v>1261.1687514717353</v>
      </c>
      <c r="AP333" s="233">
        <f>[16]Rounded!Z334</f>
        <v>13001</v>
      </c>
      <c r="AQ333" s="157">
        <f>[16]Rounded!AA334</f>
        <v>8383</v>
      </c>
      <c r="AR333" s="157">
        <f>[16]Rounded!AB334</f>
        <v>1197</v>
      </c>
      <c r="AS333" s="157">
        <f>[16]Rounded!AC334</f>
        <v>0</v>
      </c>
      <c r="AT333" s="157">
        <f>[16]Rounded!AD334</f>
        <v>0</v>
      </c>
      <c r="AW333" s="14">
        <f t="shared" si="82"/>
        <v>1261.1687514717353</v>
      </c>
      <c r="AX333" s="145">
        <f t="shared" si="83"/>
        <v>1925.80468349734</v>
      </c>
      <c r="AY333" s="20"/>
      <c r="AZ333" s="164">
        <f t="shared" si="97"/>
        <v>23204.819727262249</v>
      </c>
      <c r="BM333" s="14">
        <f>[17]Base!$J115</f>
        <v>6367.3093414509558</v>
      </c>
      <c r="BN333" s="14">
        <f>[17]High!$J115</f>
        <v>10849.783903597026</v>
      </c>
      <c r="BO333" s="14">
        <f>[17]Low!$J115</f>
        <v>1884.8347793048824</v>
      </c>
      <c r="BP333" s="14"/>
      <c r="BQ333" s="14">
        <f>[17]Base!$Q115</f>
        <v>6695.0384987315156</v>
      </c>
      <c r="BR333" s="14">
        <f>[17]High!$Q115</f>
        <v>11408.228663340986</v>
      </c>
      <c r="BS333" s="14">
        <f>[17]Low!$Q115</f>
        <v>1981.8483341220444</v>
      </c>
      <c r="BT333" s="201" t="s">
        <v>150</v>
      </c>
      <c r="BU333" s="14">
        <f>'[18]Energy Summary'!$C114/1000</f>
        <v>5634.3799445703489</v>
      </c>
      <c r="BV333" s="14"/>
      <c r="BW333" s="14"/>
      <c r="BX333" s="14"/>
      <c r="BY333" s="14">
        <f>'[18]Energy Summary'!$D114/1000</f>
        <v>4845.1743991713465</v>
      </c>
      <c r="BZ333" s="14"/>
      <c r="CA333" s="14"/>
    </row>
    <row r="334" spans="1:79">
      <c r="A334" s="2">
        <f t="shared" si="112"/>
        <v>2018</v>
      </c>
      <c r="B334" s="2">
        <f t="shared" si="113"/>
        <v>8</v>
      </c>
      <c r="C334" s="7">
        <f>[12]Err!$D189</f>
        <v>1327.61393096692</v>
      </c>
      <c r="D334" s="7">
        <f>ROUND([13]Err!$D177,0)</f>
        <v>1191710</v>
      </c>
      <c r="E334" s="7">
        <f>[9]Err!$D177</f>
        <v>179819.54783108199</v>
      </c>
      <c r="F334" s="7">
        <f>[10]Err!$D177</f>
        <v>1933.02724629829</v>
      </c>
      <c r="G334" s="13">
        <f>[14]Err!$D177</f>
        <v>287580.42565656401</v>
      </c>
      <c r="H334" s="25"/>
      <c r="I334" s="26">
        <f t="shared" si="73"/>
        <v>1347.61393096692</v>
      </c>
      <c r="J334" s="26">
        <f t="shared" si="99"/>
        <v>1191710</v>
      </c>
      <c r="K334" s="26">
        <f t="shared" si="75"/>
        <v>173569.94783108198</v>
      </c>
      <c r="L334" s="26">
        <f t="shared" si="76"/>
        <v>1933.02724629829</v>
      </c>
      <c r="M334" s="26">
        <f t="shared" si="77"/>
        <v>283488.42565656401</v>
      </c>
      <c r="N334" s="25"/>
      <c r="O334" s="14">
        <v>20</v>
      </c>
      <c r="P334" s="14"/>
      <c r="Q334" s="14">
        <f t="shared" si="109"/>
        <v>-6249.5999999999995</v>
      </c>
      <c r="R334" s="14"/>
      <c r="S334" s="14">
        <f t="shared" si="103"/>
        <v>-4092</v>
      </c>
      <c r="U334" s="7">
        <f t="shared" si="88"/>
        <v>3844998.4529028623</v>
      </c>
      <c r="V334" s="126">
        <f t="shared" si="107"/>
        <v>0.23491953518685663</v>
      </c>
      <c r="W334" s="7">
        <f>[4]FCST!$I274</f>
        <v>66956.854154311382</v>
      </c>
      <c r="X334" s="7">
        <f t="shared" si="89"/>
        <v>1527253.9590435787</v>
      </c>
      <c r="Y334" s="7">
        <f>[4]FCST!D274</f>
        <v>1594210.8131978901</v>
      </c>
      <c r="Z334" s="7">
        <f>[4]FCST!$E274</f>
        <v>177522</v>
      </c>
      <c r="AA334" s="7">
        <f>[4]FCST!F274</f>
        <v>2257</v>
      </c>
      <c r="AB334" s="7">
        <f>[4]FCST!G274</f>
        <v>1526</v>
      </c>
      <c r="AC334" s="13">
        <f>[4]FCST!H274</f>
        <v>24951</v>
      </c>
      <c r="AD334" s="28">
        <f t="shared" si="90"/>
        <v>21197</v>
      </c>
      <c r="AE334" s="30">
        <f t="shared" si="104"/>
        <v>2058149</v>
      </c>
      <c r="AF334" s="30">
        <f t="shared" si="92"/>
        <v>1191710</v>
      </c>
      <c r="AG334" s="31">
        <f t="shared" si="111"/>
        <v>288521</v>
      </c>
      <c r="AH334" s="35">
        <f t="shared" si="110"/>
        <v>114951</v>
      </c>
      <c r="AI334" s="28">
        <f t="shared" si="93"/>
        <v>173570</v>
      </c>
      <c r="AJ334" s="28">
        <f t="shared" si="79"/>
        <v>1933.02724629829</v>
      </c>
      <c r="AK334" s="28">
        <f t="shared" si="80"/>
        <v>283488.42565656401</v>
      </c>
      <c r="AL334" s="110">
        <f t="shared" si="106"/>
        <v>1347.614119978374</v>
      </c>
      <c r="AM334" s="137">
        <f t="shared" si="108"/>
        <v>1304.3105609282363</v>
      </c>
      <c r="AN334" s="15">
        <f t="shared" si="102"/>
        <v>1266.7282085834142</v>
      </c>
      <c r="AP334" s="233">
        <f>[16]Rounded!Z335</f>
        <v>13885</v>
      </c>
      <c r="AQ334" s="157">
        <f>[16]Rounded!AA335</f>
        <v>9525</v>
      </c>
      <c r="AR334" s="157">
        <f>[16]Rounded!AB335</f>
        <v>1334</v>
      </c>
      <c r="AS334" s="157">
        <f>[16]Rounded!AC335</f>
        <v>0</v>
      </c>
      <c r="AT334" s="157">
        <f>[16]Rounded!AD335</f>
        <v>0</v>
      </c>
      <c r="AW334" s="14">
        <f t="shared" si="82"/>
        <v>1266.7282085834142</v>
      </c>
      <c r="AX334" s="145">
        <f t="shared" si="83"/>
        <v>1933.02724629829</v>
      </c>
      <c r="AY334" s="20"/>
      <c r="AZ334" s="164">
        <f t="shared" si="97"/>
        <v>23178.711340780959</v>
      </c>
      <c r="BM334" s="14">
        <f>[17]Base!$J116</f>
        <v>6362.6908348221859</v>
      </c>
      <c r="BN334" s="14">
        <f>[17]High!$J116</f>
        <v>10841.914048970479</v>
      </c>
      <c r="BO334" s="14">
        <f>[17]Low!$J116</f>
        <v>1883.4676206738916</v>
      </c>
      <c r="BP334" s="14"/>
      <c r="BQ334" s="14">
        <f>[17]Base!$Q116</f>
        <v>6690.1822748497943</v>
      </c>
      <c r="BR334" s="14">
        <f>[17]High!$Q116</f>
        <v>11399.953742667483</v>
      </c>
      <c r="BS334" s="14">
        <f>[17]Low!$Q116</f>
        <v>1980.4108070321056</v>
      </c>
      <c r="BT334" s="201" t="s">
        <v>150</v>
      </c>
      <c r="BU334" s="14">
        <f>'[18]Energy Summary'!$C115/1000</f>
        <v>5612.5665792397913</v>
      </c>
      <c r="BV334" s="14"/>
      <c r="BW334" s="14"/>
      <c r="BX334" s="14"/>
      <c r="BY334" s="14">
        <f>'[18]Energy Summary'!$D115/1000</f>
        <v>4811.9232416619043</v>
      </c>
      <c r="BZ334" s="14"/>
      <c r="CA334" s="14"/>
    </row>
    <row r="335" spans="1:79">
      <c r="A335" s="2">
        <f t="shared" si="112"/>
        <v>2018</v>
      </c>
      <c r="B335" s="2">
        <f t="shared" si="113"/>
        <v>9</v>
      </c>
      <c r="C335" s="7">
        <f>[12]Err!$D190</f>
        <v>1283.1607093759501</v>
      </c>
      <c r="D335" s="7">
        <f>ROUND([13]Err!$D178,0)</f>
        <v>1161245</v>
      </c>
      <c r="E335" s="7">
        <f>[9]Err!$D178</f>
        <v>174676.73314140399</v>
      </c>
      <c r="F335" s="7">
        <f>[10]Err!$D178</f>
        <v>1902.4716907427401</v>
      </c>
      <c r="G335" s="13">
        <f>[14]Err!$D178</f>
        <v>308512.403623269</v>
      </c>
      <c r="H335" s="25"/>
      <c r="I335" s="26">
        <f t="shared" si="73"/>
        <v>1303.1607093759501</v>
      </c>
      <c r="J335" s="26">
        <f t="shared" si="99"/>
        <v>1161245</v>
      </c>
      <c r="K335" s="26">
        <f t="shared" si="75"/>
        <v>168628.73314140399</v>
      </c>
      <c r="L335" s="26">
        <f t="shared" si="76"/>
        <v>1902.4716907427401</v>
      </c>
      <c r="M335" s="26">
        <f t="shared" si="77"/>
        <v>304552.403623269</v>
      </c>
      <c r="N335" s="25"/>
      <c r="O335" s="14">
        <v>20</v>
      </c>
      <c r="P335" s="14"/>
      <c r="Q335" s="14">
        <f t="shared" si="109"/>
        <v>-6048</v>
      </c>
      <c r="R335" s="14"/>
      <c r="S335" s="14">
        <f t="shared" si="103"/>
        <v>-3960</v>
      </c>
      <c r="U335" s="7">
        <f t="shared" si="88"/>
        <v>3761435.8753140117</v>
      </c>
      <c r="V335" s="126">
        <f t="shared" si="107"/>
        <v>0.23675824630596484</v>
      </c>
      <c r="W335" s="7">
        <f>[4]FCST!$I275</f>
        <v>67031.714289220385</v>
      </c>
      <c r="X335" s="7">
        <f t="shared" si="89"/>
        <v>1528961.4830731698</v>
      </c>
      <c r="Y335" s="7">
        <f>[4]FCST!D275</f>
        <v>1595993.1973623901</v>
      </c>
      <c r="Z335" s="7">
        <f>[4]FCST!$E275</f>
        <v>177716</v>
      </c>
      <c r="AA335" s="7">
        <f>[4]FCST!F275</f>
        <v>2255</v>
      </c>
      <c r="AB335" s="7">
        <f>[4]FCST!G275</f>
        <v>1526</v>
      </c>
      <c r="AC335" s="13">
        <f>[4]FCST!H275</f>
        <v>24967</v>
      </c>
      <c r="AD335" s="28">
        <f t="shared" si="90"/>
        <v>20682</v>
      </c>
      <c r="AE335" s="30">
        <f t="shared" si="104"/>
        <v>1992483</v>
      </c>
      <c r="AF335" s="30">
        <f t="shared" si="92"/>
        <v>1161245</v>
      </c>
      <c r="AG335" s="31">
        <f t="shared" si="111"/>
        <v>280571</v>
      </c>
      <c r="AH335" s="35">
        <f t="shared" si="110"/>
        <v>111942</v>
      </c>
      <c r="AI335" s="28">
        <f t="shared" si="93"/>
        <v>168629</v>
      </c>
      <c r="AJ335" s="28">
        <f t="shared" si="79"/>
        <v>1902.4716907427401</v>
      </c>
      <c r="AK335" s="28">
        <f t="shared" si="80"/>
        <v>304552.403623269</v>
      </c>
      <c r="AL335" s="110">
        <f t="shared" si="106"/>
        <v>1303.1610161919612</v>
      </c>
      <c r="AM335" s="137">
        <f t="shared" si="108"/>
        <v>1261.3869553623704</v>
      </c>
      <c r="AN335" s="15">
        <f t="shared" si="102"/>
        <v>1246.7049087436042</v>
      </c>
      <c r="AP335" s="233">
        <f>[16]Rounded!Z336</f>
        <v>12979</v>
      </c>
      <c r="AQ335" s="157">
        <f>[16]Rounded!AA336</f>
        <v>8440</v>
      </c>
      <c r="AR335" s="157">
        <f>[16]Rounded!AB336</f>
        <v>1194.9999999999991</v>
      </c>
      <c r="AS335" s="157">
        <f>[16]Rounded!AC336</f>
        <v>0</v>
      </c>
      <c r="AT335" s="157">
        <f>[16]Rounded!AD336</f>
        <v>0</v>
      </c>
      <c r="AW335" s="14">
        <f t="shared" si="82"/>
        <v>1246.7049087436042</v>
      </c>
      <c r="AX335" s="145">
        <f t="shared" si="83"/>
        <v>1902.4716907427401</v>
      </c>
      <c r="AY335" s="20"/>
      <c r="AZ335" s="164">
        <f t="shared" si="97"/>
        <v>23152.602954299677</v>
      </c>
      <c r="BM335" s="14">
        <f>[17]Base!$J117</f>
        <v>6175.8410895829284</v>
      </c>
      <c r="BN335" s="14">
        <f>[17]High!$J117</f>
        <v>10523.525346682907</v>
      </c>
      <c r="BO335" s="14">
        <f>[17]Low!$J117</f>
        <v>1828.1568324829482</v>
      </c>
      <c r="BP335" s="14"/>
      <c r="BQ335" s="14">
        <f>[17]Base!$Q117</f>
        <v>6493.7152633114583</v>
      </c>
      <c r="BR335" s="14">
        <f>[17]High!$Q117</f>
        <v>11065.177386585699</v>
      </c>
      <c r="BS335" s="14">
        <f>[17]Low!$Q117</f>
        <v>1922.2531400372168</v>
      </c>
      <c r="BT335" s="201" t="s">
        <v>150</v>
      </c>
      <c r="BU335" s="14">
        <f>'[18]Energy Summary'!$C116/1000</f>
        <v>5298.9738404692107</v>
      </c>
      <c r="BV335" s="14"/>
      <c r="BW335" s="14"/>
      <c r="BX335" s="14"/>
      <c r="BY335" s="14">
        <f>'[18]Energy Summary'!$D116/1000</f>
        <v>4530.1004979334311</v>
      </c>
      <c r="BZ335" s="14"/>
      <c r="CA335" s="14"/>
    </row>
    <row r="336" spans="1:79">
      <c r="A336" s="2">
        <f t="shared" si="112"/>
        <v>2018</v>
      </c>
      <c r="B336" s="2">
        <f t="shared" si="113"/>
        <v>10</v>
      </c>
      <c r="C336" s="7">
        <f>[12]Err!$D191</f>
        <v>1128.2311356937801</v>
      </c>
      <c r="D336" s="7">
        <f>ROUND([13]Err!$D179,0)</f>
        <v>1077481</v>
      </c>
      <c r="E336" s="7">
        <f>[9]Err!$D179</f>
        <v>166447.53721959301</v>
      </c>
      <c r="F336" s="7">
        <f>[10]Err!$D179</f>
        <v>1930.13835740941</v>
      </c>
      <c r="G336" s="13">
        <f>[14]Err!$D179</f>
        <v>291795.56572028197</v>
      </c>
      <c r="H336" s="25"/>
      <c r="I336" s="26">
        <f t="shared" si="73"/>
        <v>1148.2311356937801</v>
      </c>
      <c r="J336" s="26">
        <f t="shared" si="99"/>
        <v>1077481</v>
      </c>
      <c r="K336" s="26">
        <f t="shared" si="75"/>
        <v>160197.937219593</v>
      </c>
      <c r="L336" s="26">
        <f t="shared" si="76"/>
        <v>1930.13835740941</v>
      </c>
      <c r="M336" s="26">
        <f t="shared" si="77"/>
        <v>287703.56572028197</v>
      </c>
      <c r="N336" s="25"/>
      <c r="O336" s="14">
        <v>20</v>
      </c>
      <c r="P336" s="14"/>
      <c r="Q336" s="14">
        <f t="shared" si="109"/>
        <v>-6249.5999999999995</v>
      </c>
      <c r="R336" s="14"/>
      <c r="S336" s="14">
        <f t="shared" si="103"/>
        <v>-4092</v>
      </c>
      <c r="U336" s="7">
        <f t="shared" si="88"/>
        <v>3410960.7040776913</v>
      </c>
      <c r="V336" s="126">
        <f t="shared" si="107"/>
        <v>0.25544453159122188</v>
      </c>
      <c r="W336" s="7">
        <f>[4]FCST!$I276</f>
        <v>67106.574424737541</v>
      </c>
      <c r="X336" s="7">
        <f t="shared" si="89"/>
        <v>1530669.0071166323</v>
      </c>
      <c r="Y336" s="7">
        <f>[4]FCST!D276</f>
        <v>1597775.5815413699</v>
      </c>
      <c r="Z336" s="7">
        <f>[4]FCST!$E276</f>
        <v>177906</v>
      </c>
      <c r="AA336" s="7">
        <f>[4]FCST!F276</f>
        <v>2254</v>
      </c>
      <c r="AB336" s="7">
        <f>[4]FCST!G276</f>
        <v>1526</v>
      </c>
      <c r="AC336" s="13">
        <f>[4]FCST!H276</f>
        <v>24998</v>
      </c>
      <c r="AD336" s="28">
        <f t="shared" si="90"/>
        <v>19683</v>
      </c>
      <c r="AE336" s="30">
        <f t="shared" si="104"/>
        <v>1757562</v>
      </c>
      <c r="AF336" s="30">
        <f t="shared" si="92"/>
        <v>1077481</v>
      </c>
      <c r="AG336" s="31">
        <f t="shared" si="111"/>
        <v>266601</v>
      </c>
      <c r="AH336" s="35">
        <f t="shared" si="110"/>
        <v>106403</v>
      </c>
      <c r="AI336" s="28">
        <f t="shared" si="93"/>
        <v>160198</v>
      </c>
      <c r="AJ336" s="28">
        <f t="shared" si="79"/>
        <v>1930.13835740941</v>
      </c>
      <c r="AK336" s="28">
        <f t="shared" si="80"/>
        <v>287703.56572028197</v>
      </c>
      <c r="AL336" s="110">
        <f t="shared" si="106"/>
        <v>1148.231258246205</v>
      </c>
      <c r="AM336" s="57"/>
      <c r="AN336" s="15">
        <f t="shared" si="102"/>
        <v>1264.8350965985649</v>
      </c>
      <c r="AP336" s="233">
        <f>[16]Rounded!Z337</f>
        <v>10049</v>
      </c>
      <c r="AQ336" s="157">
        <f>[16]Rounded!AA337</f>
        <v>7878</v>
      </c>
      <c r="AR336" s="157">
        <f>[16]Rounded!AB337</f>
        <v>1140</v>
      </c>
      <c r="AS336" s="157">
        <f>[16]Rounded!AC337</f>
        <v>0</v>
      </c>
      <c r="AT336" s="157">
        <f>[16]Rounded!AD337</f>
        <v>0</v>
      </c>
      <c r="AW336" s="14">
        <f t="shared" si="82"/>
        <v>1264.8350965985649</v>
      </c>
      <c r="AX336" s="145">
        <f t="shared" si="83"/>
        <v>1930.13835740941</v>
      </c>
      <c r="AY336" s="20"/>
      <c r="AZ336" s="164">
        <f t="shared" si="97"/>
        <v>23126.494567818398</v>
      </c>
      <c r="BM336" s="14">
        <f>[17]Base!$J118</f>
        <v>6178.122650551587</v>
      </c>
      <c r="BN336" s="14">
        <f>[17]High!$J118</f>
        <v>10527.41308672275</v>
      </c>
      <c r="BO336" s="14">
        <f>[17]Low!$J118</f>
        <v>1828.8322143804219</v>
      </c>
      <c r="BP336" s="14"/>
      <c r="BQ336" s="14">
        <f>[17]Base!$Q118</f>
        <v>6496.1142575652684</v>
      </c>
      <c r="BR336" s="14">
        <f>[17]High!$Q118</f>
        <v>11069.265230892299</v>
      </c>
      <c r="BS336" s="14">
        <f>[17]Low!$Q118</f>
        <v>1922.9632842382366</v>
      </c>
      <c r="BT336" s="201" t="s">
        <v>150</v>
      </c>
      <c r="BU336" s="14">
        <f>'[18]Energy Summary'!$C117/1000</f>
        <v>4851.4702178568577</v>
      </c>
      <c r="BV336" s="14"/>
      <c r="BW336" s="14"/>
      <c r="BX336" s="14"/>
      <c r="BY336" s="14">
        <f>'[18]Energy Summary'!$D117/1000</f>
        <v>4136.2668239313043</v>
      </c>
      <c r="BZ336" s="14"/>
      <c r="CA336" s="14"/>
    </row>
    <row r="337" spans="1:79">
      <c r="A337" s="2">
        <f t="shared" si="112"/>
        <v>2018</v>
      </c>
      <c r="B337" s="2">
        <f t="shared" si="113"/>
        <v>11</v>
      </c>
      <c r="C337" s="7">
        <f>[12]Err!$D192</f>
        <v>915.41555863400004</v>
      </c>
      <c r="D337" s="7">
        <f>ROUND([13]Err!$D180,0)</f>
        <v>993690</v>
      </c>
      <c r="E337" s="7">
        <f>[9]Err!$D180</f>
        <v>174091.159063036</v>
      </c>
      <c r="F337" s="7">
        <f>[10]Err!$D180</f>
        <v>1898.13835740941</v>
      </c>
      <c r="G337" s="13">
        <f>[14]Err!$D180</f>
        <v>276597.40338455403</v>
      </c>
      <c r="H337" s="25"/>
      <c r="I337" s="26">
        <f t="shared" si="73"/>
        <v>935.41555863400004</v>
      </c>
      <c r="J337" s="26">
        <f t="shared" si="99"/>
        <v>993690</v>
      </c>
      <c r="K337" s="26">
        <f t="shared" si="75"/>
        <v>168043.159063036</v>
      </c>
      <c r="L337" s="26">
        <f t="shared" si="76"/>
        <v>1898.13835740941</v>
      </c>
      <c r="M337" s="26">
        <f t="shared" si="77"/>
        <v>272637.40338455403</v>
      </c>
      <c r="N337" s="25"/>
      <c r="O337" s="14">
        <v>20</v>
      </c>
      <c r="P337" s="14"/>
      <c r="Q337" s="14">
        <f t="shared" si="109"/>
        <v>-6048</v>
      </c>
      <c r="R337" s="14"/>
      <c r="S337" s="14">
        <f t="shared" si="103"/>
        <v>-3960</v>
      </c>
      <c r="U337" s="7">
        <f t="shared" si="88"/>
        <v>3000022.5417419635</v>
      </c>
      <c r="V337" s="126">
        <f t="shared" si="107"/>
        <v>0.34388341163246744</v>
      </c>
      <c r="W337" s="7">
        <f>[4]FCST!$I277</f>
        <v>67181.434560910333</v>
      </c>
      <c r="X337" s="7">
        <f t="shared" si="89"/>
        <v>1532376.5311750497</v>
      </c>
      <c r="Y337" s="7">
        <f>[4]FCST!D277</f>
        <v>1599557.9657359601</v>
      </c>
      <c r="Z337" s="7">
        <f>[4]FCST!$E277</f>
        <v>178095</v>
      </c>
      <c r="AA337" s="7">
        <f>[4]FCST!F277</f>
        <v>2252</v>
      </c>
      <c r="AB337" s="7">
        <f>[4]FCST!G277</f>
        <v>1525</v>
      </c>
      <c r="AC337" s="13">
        <f>[4]FCST!H277</f>
        <v>25042</v>
      </c>
      <c r="AD337" s="28">
        <f t="shared" si="90"/>
        <v>21611</v>
      </c>
      <c r="AE337" s="30">
        <f t="shared" si="104"/>
        <v>1433409</v>
      </c>
      <c r="AF337" s="30">
        <f t="shared" si="92"/>
        <v>993690</v>
      </c>
      <c r="AG337" s="31">
        <f t="shared" si="111"/>
        <v>276777</v>
      </c>
      <c r="AH337" s="35">
        <f t="shared" si="110"/>
        <v>108734</v>
      </c>
      <c r="AI337" s="28">
        <f t="shared" si="93"/>
        <v>168043</v>
      </c>
      <c r="AJ337" s="28">
        <f t="shared" si="79"/>
        <v>1898.13835740941</v>
      </c>
      <c r="AK337" s="28">
        <f t="shared" si="80"/>
        <v>272637.40338455403</v>
      </c>
      <c r="AL337" s="110">
        <f t="shared" si="106"/>
        <v>935.41565720850622</v>
      </c>
      <c r="AM337" s="57"/>
      <c r="AN337" s="15">
        <f t="shared" si="102"/>
        <v>1244.6808901045313</v>
      </c>
      <c r="AP337" s="233">
        <f>[16]Rounded!Z338</f>
        <v>10932</v>
      </c>
      <c r="AQ337" s="157">
        <f>[16]Rounded!AA338</f>
        <v>8124</v>
      </c>
      <c r="AR337" s="157">
        <f>[16]Rounded!AB338</f>
        <v>1151</v>
      </c>
      <c r="AS337" s="157">
        <f>[16]Rounded!AC338</f>
        <v>0</v>
      </c>
      <c r="AT337" s="157">
        <f>[16]Rounded!AD338</f>
        <v>0</v>
      </c>
      <c r="AW337" s="14">
        <f t="shared" si="82"/>
        <v>1244.6808901045313</v>
      </c>
      <c r="AX337" s="145">
        <f t="shared" si="83"/>
        <v>1898.13835740941</v>
      </c>
      <c r="AY337" s="20"/>
      <c r="AZ337" s="164">
        <f t="shared" si="97"/>
        <v>23100.386181337119</v>
      </c>
      <c r="BM337" s="14">
        <f>[17]Base!$J119</f>
        <v>6166.9213068421659</v>
      </c>
      <c r="BN337" s="14">
        <f>[17]High!$J119</f>
        <v>10508.32619268951</v>
      </c>
      <c r="BO337" s="14">
        <f>[17]Low!$J119</f>
        <v>1825.51642099482</v>
      </c>
      <c r="BP337" s="14"/>
      <c r="BQ337" s="14">
        <f>[17]Base!$Q119</f>
        <v>6484.3363741060975</v>
      </c>
      <c r="BR337" s="14">
        <f>[17]High!$Q119</f>
        <v>11049.195923195581</v>
      </c>
      <c r="BS337" s="14">
        <f>[17]Low!$Q119</f>
        <v>1919.4768250166112</v>
      </c>
      <c r="BT337" s="201" t="s">
        <v>150</v>
      </c>
      <c r="BU337" s="14">
        <f>'[18]Energy Summary'!$C118/1000</f>
        <v>4589.3530634700728</v>
      </c>
      <c r="BV337" s="14"/>
      <c r="BW337" s="14"/>
      <c r="BX337" s="14"/>
      <c r="BY337" s="14">
        <f>'[18]Energy Summary'!$D118/1000</f>
        <v>3902.6689775182199</v>
      </c>
      <c r="BZ337" s="14"/>
      <c r="CA337" s="14"/>
    </row>
    <row r="338" spans="1:79">
      <c r="A338" s="2">
        <f t="shared" si="112"/>
        <v>2018</v>
      </c>
      <c r="B338" s="2">
        <f t="shared" si="113"/>
        <v>12</v>
      </c>
      <c r="C338" s="7">
        <f>[12]Err!$D193</f>
        <v>840.31098099803899</v>
      </c>
      <c r="D338" s="7">
        <f>ROUND([13]Err!$D181,0)</f>
        <v>936686</v>
      </c>
      <c r="E338" s="7">
        <f>[9]Err!$D181</f>
        <v>163748.513207615</v>
      </c>
      <c r="F338" s="7">
        <f>[10]Err!$D181</f>
        <v>1923.47032842782</v>
      </c>
      <c r="G338" s="13">
        <f>[14]Err!$D181</f>
        <v>258057.619796949</v>
      </c>
      <c r="H338" s="25"/>
      <c r="I338" s="26">
        <f t="shared" si="73"/>
        <v>860.31098099803899</v>
      </c>
      <c r="J338" s="26">
        <f t="shared" si="99"/>
        <v>936686</v>
      </c>
      <c r="K338" s="26">
        <f t="shared" ref="K338:K401" si="114">E338+Q338</f>
        <v>157498.913207615</v>
      </c>
      <c r="L338" s="26">
        <f t="shared" ref="L338:L401" si="115">F338</f>
        <v>1923.47032842782</v>
      </c>
      <c r="M338" s="26">
        <f t="shared" si="77"/>
        <v>253965.619796949</v>
      </c>
      <c r="N338" s="25"/>
      <c r="O338" s="14">
        <v>20</v>
      </c>
      <c r="P338" s="14"/>
      <c r="Q338" s="14">
        <f t="shared" si="109"/>
        <v>-6249.5999999999995</v>
      </c>
      <c r="R338" s="14"/>
      <c r="S338" s="14">
        <f t="shared" si="103"/>
        <v>-4092</v>
      </c>
      <c r="U338" s="7">
        <f t="shared" si="88"/>
        <v>2795551.0901253768</v>
      </c>
      <c r="V338" s="126">
        <f t="shared" si="107"/>
        <v>0.46872621458853259</v>
      </c>
      <c r="W338" s="7">
        <f>[4]FCST!$I278</f>
        <v>67256.294697713107</v>
      </c>
      <c r="X338" s="7">
        <f t="shared" si="89"/>
        <v>1534084.055247837</v>
      </c>
      <c r="Y338" s="7">
        <f>[4]FCST!D278</f>
        <v>1601340.3499455501</v>
      </c>
      <c r="Z338" s="7">
        <f>[4]FCST!$E278</f>
        <v>178284</v>
      </c>
      <c r="AA338" s="7">
        <f>[4]FCST!F278</f>
        <v>2251</v>
      </c>
      <c r="AB338" s="7">
        <f>[4]FCST!G278</f>
        <v>1525</v>
      </c>
      <c r="AC338" s="13">
        <f>[4]FCST!H278</f>
        <v>24999</v>
      </c>
      <c r="AD338" s="28">
        <f t="shared" si="90"/>
        <v>27121</v>
      </c>
      <c r="AE338" s="30">
        <f t="shared" si="104"/>
        <v>1319789</v>
      </c>
      <c r="AF338" s="30">
        <f t="shared" si="92"/>
        <v>936686</v>
      </c>
      <c r="AG338" s="31">
        <f t="shared" si="111"/>
        <v>256066</v>
      </c>
      <c r="AH338" s="35">
        <f>ROUND($AX$635*$AY625,0)</f>
        <v>98567</v>
      </c>
      <c r="AI338" s="28">
        <f t="shared" si="93"/>
        <v>157499</v>
      </c>
      <c r="AJ338" s="28">
        <f t="shared" si="79"/>
        <v>1923.47032842782</v>
      </c>
      <c r="AK338" s="28">
        <f t="shared" si="80"/>
        <v>253965.619796949</v>
      </c>
      <c r="AL338" s="110">
        <f t="shared" si="106"/>
        <v>860.31074730568344</v>
      </c>
      <c r="AM338" s="57"/>
      <c r="AN338" s="15">
        <f t="shared" si="102"/>
        <v>1261.2920186411936</v>
      </c>
      <c r="AP338" s="233">
        <f>[16]Rounded!Z339</f>
        <v>18771</v>
      </c>
      <c r="AQ338" s="157">
        <f>[16]Rounded!AA339</f>
        <v>10230</v>
      </c>
      <c r="AR338" s="157">
        <f>[16]Rounded!AB339</f>
        <v>1272</v>
      </c>
      <c r="AS338" s="157">
        <f>[16]Rounded!AC339</f>
        <v>0</v>
      </c>
      <c r="AT338" s="157">
        <f>[16]Rounded!AD339</f>
        <v>0</v>
      </c>
      <c r="AW338" s="14">
        <f t="shared" si="82"/>
        <v>1261.2920186411936</v>
      </c>
      <c r="AX338" s="145">
        <f t="shared" si="83"/>
        <v>1923.47032842782</v>
      </c>
      <c r="AY338" s="20"/>
      <c r="AZ338" s="164">
        <f t="shared" si="97"/>
        <v>23074.277794855829</v>
      </c>
      <c r="BM338" s="14">
        <f>[17]Base!$J120</f>
        <v>6189.4108348909576</v>
      </c>
      <c r="BN338" s="14">
        <f>[17]High!$J120</f>
        <v>10546.647955672628</v>
      </c>
      <c r="BO338" s="14">
        <f>[17]Low!$J120</f>
        <v>1832.1737141092858</v>
      </c>
      <c r="BP338" s="14"/>
      <c r="BQ338" s="14">
        <f>[17]Base!$Q120</f>
        <v>6507.9834513926944</v>
      </c>
      <c r="BR338" s="14">
        <f>[17]High!$Q120</f>
        <v>11089.490129861653</v>
      </c>
      <c r="BS338" s="14">
        <f>[17]Low!$Q120</f>
        <v>1926.4767729237331</v>
      </c>
      <c r="BT338" s="201" t="s">
        <v>150</v>
      </c>
      <c r="BU338" s="14">
        <f>'[18]Energy Summary'!$C119/1000</f>
        <v>4416.5165999991368</v>
      </c>
      <c r="BV338" s="14"/>
      <c r="BW338" s="14"/>
      <c r="BX338" s="14"/>
      <c r="BY338" s="14">
        <f>'[18]Energy Summary'!$D119/1000</f>
        <v>3746.4267753274971</v>
      </c>
      <c r="BZ338" s="14"/>
      <c r="CA338" s="14"/>
    </row>
    <row r="339" spans="1:79">
      <c r="A339" s="2">
        <f t="shared" si="112"/>
        <v>2019</v>
      </c>
      <c r="B339" s="2">
        <f t="shared" si="113"/>
        <v>1</v>
      </c>
      <c r="C339" s="7">
        <f>[12]Err!$D194</f>
        <v>1010.63143206423</v>
      </c>
      <c r="D339" s="7">
        <f>ROUND([13]Err!$D182,0)</f>
        <v>950915</v>
      </c>
      <c r="E339" s="7">
        <f>[9]Err!$D182</f>
        <v>162664.053248513</v>
      </c>
      <c r="F339" s="7">
        <f>[10]Err!$D182</f>
        <v>1921.45964780037</v>
      </c>
      <c r="G339" s="13">
        <f>[14]Err!$D182</f>
        <v>250119.76373846599</v>
      </c>
      <c r="H339" s="25"/>
      <c r="I339" s="26">
        <f t="shared" ref="I339:I402" si="116">C339+O339</f>
        <v>1030.63143206423</v>
      </c>
      <c r="J339" s="26">
        <f t="shared" si="99"/>
        <v>950915</v>
      </c>
      <c r="K339" s="26">
        <f t="shared" si="114"/>
        <v>156414.45324851299</v>
      </c>
      <c r="L339" s="26">
        <f t="shared" si="115"/>
        <v>1921.45964780037</v>
      </c>
      <c r="M339" s="26">
        <f t="shared" ref="M339:M402" si="117">G339+S339</f>
        <v>246159.76373846599</v>
      </c>
      <c r="N339" s="25"/>
      <c r="O339" s="14">
        <v>20</v>
      </c>
      <c r="P339" s="14"/>
      <c r="Q339" s="14">
        <f t="shared" si="109"/>
        <v>-6249.5999999999995</v>
      </c>
      <c r="R339" s="14"/>
      <c r="S339" s="14">
        <f t="shared" si="103"/>
        <v>-3960</v>
      </c>
      <c r="U339" s="7">
        <f t="shared" si="88"/>
        <v>3097845.2233862663</v>
      </c>
      <c r="V339" s="126">
        <f t="shared" si="107"/>
        <v>0.55751998808037817</v>
      </c>
      <c r="W339" s="7">
        <f>[4]FCST!$I279</f>
        <v>67331.154835079098</v>
      </c>
      <c r="X339" s="7">
        <f t="shared" si="89"/>
        <v>1535791.5793334709</v>
      </c>
      <c r="Y339" s="7">
        <f>[4]FCST!D279</f>
        <v>1603122.73416855</v>
      </c>
      <c r="Z339" s="7">
        <f>[4]FCST!$E279</f>
        <v>178473</v>
      </c>
      <c r="AA339" s="7">
        <f>[4]FCST!F279</f>
        <v>2249</v>
      </c>
      <c r="AB339" s="7">
        <f>[4]FCST!G279</f>
        <v>1525</v>
      </c>
      <c r="AC339" s="13">
        <f>[4]FCST!H279</f>
        <v>25047</v>
      </c>
      <c r="AD339" s="28">
        <f t="shared" si="90"/>
        <v>38688</v>
      </c>
      <c r="AE339" s="30">
        <f t="shared" si="104"/>
        <v>1582835</v>
      </c>
      <c r="AF339" s="30">
        <f t="shared" si="92"/>
        <v>950915</v>
      </c>
      <c r="AG339" s="31">
        <f t="shared" si="111"/>
        <v>277326</v>
      </c>
      <c r="AH339" s="35">
        <f>ROUND($AX$636*$AY614,0)</f>
        <v>120912</v>
      </c>
      <c r="AI339" s="28">
        <f t="shared" si="93"/>
        <v>156414</v>
      </c>
      <c r="AJ339" s="28">
        <f t="shared" ref="AJ339:AJ402" si="118">L339</f>
        <v>1921.45964780037</v>
      </c>
      <c r="AK339" s="28">
        <f t="shared" ref="AK339:AK402" si="119">M339</f>
        <v>246159.76373846599</v>
      </c>
      <c r="AL339" s="110">
        <f t="shared" si="106"/>
        <v>1030.6313833853326</v>
      </c>
      <c r="AM339" s="57"/>
      <c r="AN339" s="15">
        <f t="shared" si="102"/>
        <v>1259.973539541226</v>
      </c>
      <c r="AP339" s="233">
        <f>[16]Rounded!Z340</f>
        <v>25194</v>
      </c>
      <c r="AQ339" s="157">
        <f>[16]Rounded!AA340</f>
        <v>11597</v>
      </c>
      <c r="AR339" s="157">
        <f>[16]Rounded!AB340</f>
        <v>1420</v>
      </c>
      <c r="AS339" s="157">
        <f>[16]Rounded!AC340</f>
        <v>0</v>
      </c>
      <c r="AT339" s="157">
        <f>[16]Rounded!AD340</f>
        <v>0</v>
      </c>
      <c r="AW339" s="14">
        <f t="shared" ref="AW339:AW402" si="120">AJ339/AB339*1000</f>
        <v>1259.973539541226</v>
      </c>
      <c r="AX339" s="145">
        <f t="shared" ref="AX339:AX402" si="121">AJ339</f>
        <v>1921.45964780037</v>
      </c>
      <c r="AY339" s="20"/>
      <c r="AZ339" s="164">
        <f t="shared" si="97"/>
        <v>23048.169408374539</v>
      </c>
      <c r="BM339" s="14">
        <f>[17]Base!$J121</f>
        <v>8055.8169923150708</v>
      </c>
      <c r="BN339" s="14">
        <f>[17]High!$J121</f>
        <v>13787.745426311216</v>
      </c>
      <c r="BO339" s="14">
        <f>[17]Low!$J121</f>
        <v>2323.8885583189222</v>
      </c>
      <c r="BP339" s="14"/>
      <c r="BQ339" s="14">
        <f>[17]Base!$Q121</f>
        <v>8577.4702665630339</v>
      </c>
      <c r="BR339" s="14">
        <f>[17]High!$Q121</f>
        <v>14680.568904425716</v>
      </c>
      <c r="BS339" s="14">
        <f>[17]Low!$Q121</f>
        <v>2474.371628700349</v>
      </c>
      <c r="BT339" s="201" t="s">
        <v>150</v>
      </c>
      <c r="BU339" s="14">
        <f>'[18]Energy Summary'!$C120/1000</f>
        <v>3925.3889695118141</v>
      </c>
      <c r="BV339" s="14"/>
      <c r="BW339" s="14"/>
      <c r="BX339" s="14"/>
      <c r="BY339" s="14">
        <f>'[18]Energy Summary'!$D120/1000</f>
        <v>3387.7999374619494</v>
      </c>
      <c r="BZ339" s="14"/>
      <c r="CA339" s="14"/>
    </row>
    <row r="340" spans="1:79">
      <c r="A340" s="2">
        <f t="shared" si="112"/>
        <v>2019</v>
      </c>
      <c r="B340" s="2">
        <f t="shared" si="113"/>
        <v>2</v>
      </c>
      <c r="C340" s="7">
        <f>[12]Err!$D195</f>
        <v>949.57362260694799</v>
      </c>
      <c r="D340" s="7">
        <f>ROUND([13]Err!$D183,0)</f>
        <v>878217</v>
      </c>
      <c r="E340" s="7">
        <f>[9]Err!$D183</f>
        <v>165764.22281243</v>
      </c>
      <c r="F340" s="7">
        <f>[10]Err!$D183</f>
        <v>1878.01520335593</v>
      </c>
      <c r="G340" s="13">
        <f>[14]Err!$D183</f>
        <v>249050.49929107301</v>
      </c>
      <c r="H340" s="25"/>
      <c r="I340" s="26">
        <f t="shared" si="116"/>
        <v>969.57362260694799</v>
      </c>
      <c r="J340" s="26">
        <f t="shared" si="99"/>
        <v>878217</v>
      </c>
      <c r="K340" s="26">
        <f t="shared" si="114"/>
        <v>160119.42281243001</v>
      </c>
      <c r="L340" s="26">
        <f t="shared" si="115"/>
        <v>1878.01520335593</v>
      </c>
      <c r="M340" s="26">
        <f t="shared" si="117"/>
        <v>244958.49929107301</v>
      </c>
      <c r="N340" s="25"/>
      <c r="O340" s="14">
        <v>20</v>
      </c>
      <c r="P340" s="14"/>
      <c r="Q340" s="14">
        <f t="shared" si="109"/>
        <v>-5644.7999999999993</v>
      </c>
      <c r="R340" s="14"/>
      <c r="S340" s="14">
        <f t="shared" si="103"/>
        <v>-4092</v>
      </c>
      <c r="U340" s="7">
        <f t="shared" ref="U340:U403" si="122">SUM(AD340:AG340,AJ340,AK340)</f>
        <v>2939925.5144944289</v>
      </c>
      <c r="V340" s="126">
        <f t="shared" si="107"/>
        <v>0.63835327793467445</v>
      </c>
      <c r="W340" s="7">
        <f>[4]FCST!$I280</f>
        <v>67406.014972920966</v>
      </c>
      <c r="X340" s="7">
        <f t="shared" ref="X340:X403" si="123">Y340-W340</f>
        <v>1537499.1034299589</v>
      </c>
      <c r="Y340" s="7">
        <f>[4]FCST!D280</f>
        <v>1604905.1184028799</v>
      </c>
      <c r="Z340" s="7">
        <f>[4]FCST!$E280</f>
        <v>178662</v>
      </c>
      <c r="AA340" s="7">
        <f>[4]FCST!F280</f>
        <v>2248</v>
      </c>
      <c r="AB340" s="7">
        <f>[4]FCST!G280</f>
        <v>1524</v>
      </c>
      <c r="AC340" s="13">
        <f>[4]FCST!H280</f>
        <v>25058</v>
      </c>
      <c r="AD340" s="28">
        <f t="shared" ref="AD340:AD403" si="124">ROUND(V340*AL340*W340/1000,0)</f>
        <v>41720</v>
      </c>
      <c r="AE340" s="30">
        <f t="shared" si="104"/>
        <v>1490719</v>
      </c>
      <c r="AF340" s="30">
        <f t="shared" ref="AF340:AF403" si="125">ROUND(J340-(AQ340*0),0)</f>
        <v>878217</v>
      </c>
      <c r="AG340" s="31">
        <f t="shared" si="111"/>
        <v>282433</v>
      </c>
      <c r="AH340" s="35">
        <f t="shared" ref="AH340:AH349" si="126">ROUND($AX$636*$AY615,0)</f>
        <v>122314</v>
      </c>
      <c r="AI340" s="28">
        <f t="shared" ref="AI340:AI403" si="127">ROUND(K340-(AR340*0),0)</f>
        <v>160119</v>
      </c>
      <c r="AJ340" s="28">
        <f t="shared" si="118"/>
        <v>1878.01520335593</v>
      </c>
      <c r="AK340" s="28">
        <f t="shared" si="119"/>
        <v>244958.49929107301</v>
      </c>
      <c r="AL340" s="110">
        <f t="shared" si="106"/>
        <v>969.57389872579529</v>
      </c>
      <c r="AM340" s="57"/>
      <c r="AN340" s="15">
        <f t="shared" si="102"/>
        <v>1232.2934405222638</v>
      </c>
      <c r="AP340" s="233">
        <f>[16]Rounded!Z341</f>
        <v>19753</v>
      </c>
      <c r="AQ340" s="157">
        <f>[16]Rounded!AA341</f>
        <v>9885</v>
      </c>
      <c r="AR340" s="157">
        <f>[16]Rounded!AB341</f>
        <v>1323</v>
      </c>
      <c r="AS340" s="157">
        <f>[16]Rounded!AC341</f>
        <v>0</v>
      </c>
      <c r="AT340" s="157">
        <f>[16]Rounded!AD341</f>
        <v>0</v>
      </c>
      <c r="AW340" s="14">
        <f t="shared" si="120"/>
        <v>1232.2934405222638</v>
      </c>
      <c r="AX340" s="145">
        <f t="shared" si="121"/>
        <v>1878.01520335593</v>
      </c>
      <c r="AY340" s="20"/>
      <c r="AZ340" s="164">
        <f t="shared" si="97"/>
        <v>23022.06102189326</v>
      </c>
      <c r="BM340" s="14">
        <f>[17]Base!$J122</f>
        <v>8086.6010123348196</v>
      </c>
      <c r="BN340" s="14">
        <f>[17]High!$J122</f>
        <v>13840.433096802695</v>
      </c>
      <c r="BO340" s="14">
        <f>[17]Low!$J122</f>
        <v>2332.7689278669391</v>
      </c>
      <c r="BP340" s="14"/>
      <c r="BQ340" s="14">
        <f>[17]Base!$Q122</f>
        <v>8610.2477013851712</v>
      </c>
      <c r="BR340" s="14">
        <f>[17]High!$Q122</f>
        <v>14736.668357465209</v>
      </c>
      <c r="BS340" s="14">
        <f>[17]Low!$Q122</f>
        <v>2483.8270453051291</v>
      </c>
      <c r="BT340" s="201" t="s">
        <v>150</v>
      </c>
      <c r="BU340" s="14">
        <f>'[18]Energy Summary'!$C121/1000</f>
        <v>4350.0961047269502</v>
      </c>
      <c r="BV340" s="14"/>
      <c r="BW340" s="14"/>
      <c r="BX340" s="14"/>
      <c r="BY340" s="14">
        <f>'[18]Energy Summary'!$D121/1000</f>
        <v>3738.5588967450017</v>
      </c>
      <c r="BZ340" s="14"/>
      <c r="CA340" s="14"/>
    </row>
    <row r="341" spans="1:79">
      <c r="A341" s="2">
        <f t="shared" si="112"/>
        <v>2019</v>
      </c>
      <c r="B341" s="2">
        <f t="shared" si="113"/>
        <v>3</v>
      </c>
      <c r="C341" s="7">
        <f>[12]Err!$D196</f>
        <v>844.65678630867205</v>
      </c>
      <c r="D341" s="7">
        <f>ROUND([13]Err!$D184,0)</f>
        <v>883762</v>
      </c>
      <c r="E341" s="7">
        <f>[9]Err!$D184</f>
        <v>162807.01269551701</v>
      </c>
      <c r="F341" s="7">
        <f>[10]Err!$D184</f>
        <v>1923.9161351871901</v>
      </c>
      <c r="G341" s="13">
        <f>[14]Err!$D184</f>
        <v>250215.81325151201</v>
      </c>
      <c r="H341" s="25"/>
      <c r="I341" s="26">
        <f t="shared" si="116"/>
        <v>864.65678630867205</v>
      </c>
      <c r="J341" s="26">
        <f t="shared" si="99"/>
        <v>883762</v>
      </c>
      <c r="K341" s="26">
        <f t="shared" si="114"/>
        <v>156557.41269551701</v>
      </c>
      <c r="L341" s="26">
        <f t="shared" si="115"/>
        <v>1923.9161351871901</v>
      </c>
      <c r="M341" s="26">
        <f t="shared" si="117"/>
        <v>246255.81325151201</v>
      </c>
      <c r="N341" s="25"/>
      <c r="O341" s="14">
        <v>20</v>
      </c>
      <c r="P341" s="14"/>
      <c r="Q341" s="14">
        <f t="shared" si="109"/>
        <v>-6249.5999999999995</v>
      </c>
      <c r="R341" s="14"/>
      <c r="S341" s="14">
        <f t="shared" si="103"/>
        <v>-3960</v>
      </c>
      <c r="U341" s="7">
        <f t="shared" si="122"/>
        <v>2779983.7293866994</v>
      </c>
      <c r="V341" s="126">
        <f t="shared" si="107"/>
        <v>0.62485525246600426</v>
      </c>
      <c r="W341" s="7">
        <f>[4]FCST!$I281</f>
        <v>67480.875111147121</v>
      </c>
      <c r="X341" s="7">
        <f t="shared" si="123"/>
        <v>1539206.627535213</v>
      </c>
      <c r="Y341" s="7">
        <f>[4]FCST!D281</f>
        <v>1606687.5026463601</v>
      </c>
      <c r="Z341" s="7">
        <f>[4]FCST!$E281</f>
        <v>178851</v>
      </c>
      <c r="AA341" s="7">
        <f>[4]FCST!F281</f>
        <v>2246</v>
      </c>
      <c r="AB341" s="7">
        <f>[4]FCST!G281</f>
        <v>1524</v>
      </c>
      <c r="AC341" s="13">
        <f>[4]FCST!H281</f>
        <v>25055</v>
      </c>
      <c r="AD341" s="28">
        <f t="shared" si="124"/>
        <v>36459</v>
      </c>
      <c r="AE341" s="30">
        <f t="shared" si="104"/>
        <v>1330885</v>
      </c>
      <c r="AF341" s="30">
        <f t="shared" si="125"/>
        <v>883762</v>
      </c>
      <c r="AG341" s="31">
        <f t="shared" si="111"/>
        <v>280698</v>
      </c>
      <c r="AH341" s="35">
        <f t="shared" si="126"/>
        <v>124141</v>
      </c>
      <c r="AI341" s="28">
        <f t="shared" si="127"/>
        <v>156557</v>
      </c>
      <c r="AJ341" s="28">
        <f t="shared" si="118"/>
        <v>1923.9161351871901</v>
      </c>
      <c r="AK341" s="28">
        <f t="shared" si="119"/>
        <v>246255.81325151201</v>
      </c>
      <c r="AL341" s="110">
        <f t="shared" si="106"/>
        <v>864.65649003291651</v>
      </c>
      <c r="AM341" s="57"/>
      <c r="AN341" s="15">
        <f t="shared" si="102"/>
        <v>1262.4121621963188</v>
      </c>
      <c r="AP341" s="233">
        <f>[16]Rounded!Z342</f>
        <v>15429</v>
      </c>
      <c r="AQ341" s="157">
        <f>[16]Rounded!AA342</f>
        <v>8079</v>
      </c>
      <c r="AR341" s="157">
        <f>[16]Rounded!AB342</f>
        <v>1115</v>
      </c>
      <c r="AS341" s="157">
        <f>[16]Rounded!AC342</f>
        <v>0</v>
      </c>
      <c r="AT341" s="157">
        <f>[16]Rounded!AD342</f>
        <v>0</v>
      </c>
      <c r="AW341" s="14">
        <f t="shared" si="120"/>
        <v>1262.4121621963188</v>
      </c>
      <c r="AX341" s="145">
        <f t="shared" si="121"/>
        <v>1923.9161351871901</v>
      </c>
      <c r="AY341" s="20"/>
      <c r="AZ341" s="164">
        <f t="shared" si="97"/>
        <v>22995.952635411981</v>
      </c>
      <c r="BM341" s="14">
        <f>[17]Base!$J123</f>
        <v>8300.5730078620909</v>
      </c>
      <c r="BN341" s="14">
        <f>[17]High!$J123</f>
        <v>14206.651868344326</v>
      </c>
      <c r="BO341" s="14">
        <f>[17]Low!$J123</f>
        <v>2394.4941473798508</v>
      </c>
      <c r="BP341" s="14"/>
      <c r="BQ341" s="14">
        <f>[17]Base!$Q123</f>
        <v>8838.0754228022761</v>
      </c>
      <c r="BR341" s="14">
        <f>[17]High!$Q123</f>
        <v>15126.601573047466</v>
      </c>
      <c r="BS341" s="14">
        <f>[17]Low!$Q123</f>
        <v>2549.5492725570825</v>
      </c>
      <c r="BT341" s="201" t="s">
        <v>150</v>
      </c>
      <c r="BU341" s="14">
        <f>'[18]Energy Summary'!$C122/1000</f>
        <v>5886.6328037069779</v>
      </c>
      <c r="BV341" s="14"/>
      <c r="BW341" s="14"/>
      <c r="BX341" s="14"/>
      <c r="BY341" s="14">
        <f>'[18]Energy Summary'!$D122/1000</f>
        <v>5039.0619958195375</v>
      </c>
      <c r="BZ341" s="14"/>
      <c r="CA341" s="14"/>
    </row>
    <row r="342" spans="1:79">
      <c r="A342" s="2">
        <f t="shared" si="112"/>
        <v>2019</v>
      </c>
      <c r="B342" s="2">
        <f t="shared" si="113"/>
        <v>4</v>
      </c>
      <c r="C342" s="7">
        <f>[12]Err!$D197</f>
        <v>834.29655523992199</v>
      </c>
      <c r="D342" s="7">
        <f>ROUND([13]Err!$D185,0)</f>
        <v>964481</v>
      </c>
      <c r="E342" s="7">
        <f>[9]Err!$D185</f>
        <v>173518.06232090501</v>
      </c>
      <c r="F342" s="7">
        <f>[10]Err!$D185</f>
        <v>1900.3619419465399</v>
      </c>
      <c r="G342" s="13">
        <f>[14]Err!$D185</f>
        <v>255582.06909225599</v>
      </c>
      <c r="H342" s="25"/>
      <c r="I342" s="26">
        <f t="shared" si="116"/>
        <v>854.29655523992199</v>
      </c>
      <c r="J342" s="26">
        <f t="shared" si="99"/>
        <v>964481</v>
      </c>
      <c r="K342" s="26">
        <f t="shared" si="114"/>
        <v>167470.06232090501</v>
      </c>
      <c r="L342" s="26">
        <f t="shared" si="115"/>
        <v>1900.3619419465399</v>
      </c>
      <c r="M342" s="26">
        <f t="shared" si="117"/>
        <v>251490.06909225599</v>
      </c>
      <c r="N342" s="25"/>
      <c r="O342" s="14">
        <v>20</v>
      </c>
      <c r="P342" s="14"/>
      <c r="Q342" s="14">
        <f t="shared" si="109"/>
        <v>-6048</v>
      </c>
      <c r="R342" s="14"/>
      <c r="S342" s="14">
        <f t="shared" si="103"/>
        <v>-4092</v>
      </c>
      <c r="U342" s="7">
        <f t="shared" si="122"/>
        <v>2863674.4310342027</v>
      </c>
      <c r="V342" s="126">
        <f t="shared" si="107"/>
        <v>0.53442379914879401</v>
      </c>
      <c r="W342" s="7">
        <f>[4]FCST!$I282</f>
        <v>67555.735249670222</v>
      </c>
      <c r="X342" s="7">
        <f t="shared" si="123"/>
        <v>1540914.1516472397</v>
      </c>
      <c r="Y342" s="7">
        <f>[4]FCST!D282</f>
        <v>1608469.8868969099</v>
      </c>
      <c r="Z342" s="7">
        <f>[4]FCST!$E282</f>
        <v>179040</v>
      </c>
      <c r="AA342" s="7">
        <f>[4]FCST!F282</f>
        <v>2245</v>
      </c>
      <c r="AB342" s="7">
        <f>[4]FCST!G282</f>
        <v>1524</v>
      </c>
      <c r="AC342" s="13">
        <f>[4]FCST!H282</f>
        <v>25021</v>
      </c>
      <c r="AD342" s="28">
        <f t="shared" si="124"/>
        <v>30843</v>
      </c>
      <c r="AE342" s="30">
        <f t="shared" si="104"/>
        <v>1316398</v>
      </c>
      <c r="AF342" s="30">
        <f t="shared" si="125"/>
        <v>964481</v>
      </c>
      <c r="AG342" s="31">
        <f t="shared" si="111"/>
        <v>298562</v>
      </c>
      <c r="AH342" s="35">
        <f t="shared" si="126"/>
        <v>131092</v>
      </c>
      <c r="AI342" s="28">
        <f t="shared" si="127"/>
        <v>167470</v>
      </c>
      <c r="AJ342" s="28">
        <f t="shared" si="118"/>
        <v>1900.3619419465399</v>
      </c>
      <c r="AK342" s="28">
        <f t="shared" si="119"/>
        <v>251490.06909225599</v>
      </c>
      <c r="AL342" s="110">
        <f t="shared" si="106"/>
        <v>854.29678129230524</v>
      </c>
      <c r="AM342" s="57"/>
      <c r="AN342" s="15">
        <f t="shared" si="102"/>
        <v>1246.9566548205642</v>
      </c>
      <c r="AP342" s="233">
        <f>[16]Rounded!Z343</f>
        <v>11428</v>
      </c>
      <c r="AQ342" s="157">
        <f>[16]Rounded!AA343</f>
        <v>7834</v>
      </c>
      <c r="AR342" s="157">
        <f>[16]Rounded!AB343</f>
        <v>1119</v>
      </c>
      <c r="AS342" s="157">
        <f>[16]Rounded!AC343</f>
        <v>0</v>
      </c>
      <c r="AT342" s="157">
        <f>[16]Rounded!AD343</f>
        <v>0</v>
      </c>
      <c r="AW342" s="14">
        <f t="shared" si="120"/>
        <v>1246.9566548205642</v>
      </c>
      <c r="AX342" s="145">
        <f t="shared" si="121"/>
        <v>1900.3619419465399</v>
      </c>
      <c r="AY342" s="20"/>
      <c r="AZ342" s="164">
        <f t="shared" si="97"/>
        <v>22969.844248930694</v>
      </c>
      <c r="BM342" s="14">
        <f>[17]Base!$J124</f>
        <v>8303.6735227086901</v>
      </c>
      <c r="BN342" s="14">
        <f>[17]High!$J124</f>
        <v>14211.958482116237</v>
      </c>
      <c r="BO342" s="14">
        <f>[17]Low!$J124</f>
        <v>2395.3885633011391</v>
      </c>
      <c r="BP342" s="14"/>
      <c r="BQ342" s="14">
        <f>[17]Base!$Q124</f>
        <v>8841.3767110431982</v>
      </c>
      <c r="BR342" s="14">
        <f>[17]High!$Q124</f>
        <v>15132.251815833282</v>
      </c>
      <c r="BS342" s="14">
        <f>[17]Low!$Q124</f>
        <v>2550.5016062531072</v>
      </c>
      <c r="BT342" s="201" t="s">
        <v>150</v>
      </c>
      <c r="BU342" s="14">
        <f>'[18]Energy Summary'!$C123/1000</f>
        <v>6253.5645467543627</v>
      </c>
      <c r="BV342" s="14"/>
      <c r="BW342" s="14"/>
      <c r="BX342" s="14"/>
      <c r="BY342" s="14">
        <f>'[18]Energy Summary'!$D123/1000</f>
        <v>5333.1732586576445</v>
      </c>
      <c r="BZ342" s="14"/>
      <c r="CA342" s="14"/>
    </row>
    <row r="343" spans="1:79">
      <c r="A343" s="2">
        <f t="shared" si="112"/>
        <v>2019</v>
      </c>
      <c r="B343" s="2">
        <f t="shared" si="113"/>
        <v>5</v>
      </c>
      <c r="C343" s="7">
        <f>[12]Err!$D198</f>
        <v>959.81315156882397</v>
      </c>
      <c r="D343" s="7">
        <f>ROUND([13]Err!$D186,0)</f>
        <v>1045735</v>
      </c>
      <c r="E343" s="7">
        <f>[9]Err!$D186</f>
        <v>175851.79145907599</v>
      </c>
      <c r="F343" s="7">
        <f>[10]Err!$D186</f>
        <v>1880.1619419465401</v>
      </c>
      <c r="G343" s="13">
        <f>[14]Err!$D186</f>
        <v>269919.31424827903</v>
      </c>
      <c r="H343" s="25"/>
      <c r="I343" s="26">
        <f t="shared" si="116"/>
        <v>979.81315156882397</v>
      </c>
      <c r="J343" s="26">
        <f t="shared" si="99"/>
        <v>1045735</v>
      </c>
      <c r="K343" s="26">
        <f t="shared" si="114"/>
        <v>169602.19145907598</v>
      </c>
      <c r="L343" s="26">
        <f t="shared" si="115"/>
        <v>1880.1619419465401</v>
      </c>
      <c r="M343" s="26">
        <f t="shared" si="117"/>
        <v>265959.31424827903</v>
      </c>
      <c r="N343" s="25"/>
      <c r="O343" s="14">
        <v>20</v>
      </c>
      <c r="P343" s="14"/>
      <c r="Q343" s="14">
        <f t="shared" si="109"/>
        <v>-6249.5999999999995</v>
      </c>
      <c r="R343" s="14"/>
      <c r="S343" s="14">
        <f t="shared" si="103"/>
        <v>-3960</v>
      </c>
      <c r="U343" s="7">
        <f t="shared" si="122"/>
        <v>3152357.4761902257</v>
      </c>
      <c r="V343" s="126">
        <f t="shared" si="107"/>
        <v>0.35517028435765152</v>
      </c>
      <c r="W343" s="7">
        <f>[4]FCST!$I283</f>
        <v>67630.595388412141</v>
      </c>
      <c r="X343" s="7">
        <f t="shared" si="123"/>
        <v>1542621.6757642578</v>
      </c>
      <c r="Y343" s="7">
        <f>[4]FCST!D283</f>
        <v>1610252.27115267</v>
      </c>
      <c r="Z343" s="7">
        <f>[4]FCST!$E283</f>
        <v>179230</v>
      </c>
      <c r="AA343" s="7">
        <f>[4]FCST!F283</f>
        <v>2243</v>
      </c>
      <c r="AB343" s="7">
        <f>[4]FCST!G283</f>
        <v>1524</v>
      </c>
      <c r="AC343" s="13">
        <f>[4]FCST!H283</f>
        <v>25062</v>
      </c>
      <c r="AD343" s="28">
        <f t="shared" si="124"/>
        <v>23535</v>
      </c>
      <c r="AE343" s="30">
        <f t="shared" si="104"/>
        <v>1511481</v>
      </c>
      <c r="AF343" s="30">
        <f t="shared" si="125"/>
        <v>1045735</v>
      </c>
      <c r="AG343" s="31">
        <f t="shared" si="111"/>
        <v>303767</v>
      </c>
      <c r="AH343" s="35">
        <f t="shared" si="126"/>
        <v>134165</v>
      </c>
      <c r="AI343" s="28">
        <f t="shared" si="127"/>
        <v>169602</v>
      </c>
      <c r="AJ343" s="28">
        <f t="shared" si="118"/>
        <v>1880.1619419465401</v>
      </c>
      <c r="AK343" s="28">
        <f t="shared" si="119"/>
        <v>265959.31424827903</v>
      </c>
      <c r="AL343" s="110">
        <f t="shared" si="106"/>
        <v>979.81314780318394</v>
      </c>
      <c r="AM343" s="57"/>
      <c r="AN343" s="15">
        <f t="shared" si="102"/>
        <v>1233.7020616447114</v>
      </c>
      <c r="AP343" s="233">
        <f>[16]Rounded!Z344</f>
        <v>13036</v>
      </c>
      <c r="AQ343" s="157">
        <f>[16]Rounded!AA344</f>
        <v>8424</v>
      </c>
      <c r="AR343" s="157">
        <f>[16]Rounded!AB344</f>
        <v>1190</v>
      </c>
      <c r="AS343" s="157">
        <f>[16]Rounded!AC344</f>
        <v>0</v>
      </c>
      <c r="AT343" s="157">
        <f>[16]Rounded!AD344</f>
        <v>0</v>
      </c>
      <c r="AW343" s="14">
        <f t="shared" si="120"/>
        <v>1233.7020616447114</v>
      </c>
      <c r="AX343" s="145">
        <f t="shared" si="121"/>
        <v>1880.1619419465401</v>
      </c>
      <c r="AY343" s="20"/>
      <c r="AZ343" s="164">
        <f t="shared" si="97"/>
        <v>22943.735862449412</v>
      </c>
      <c r="BM343" s="14">
        <f>[17]Base!$J125</f>
        <v>8425.699037239634</v>
      </c>
      <c r="BN343" s="14">
        <f>[17]High!$J125</f>
        <v>14420.808401556102</v>
      </c>
      <c r="BO343" s="14">
        <f>[17]Low!$J125</f>
        <v>2430.5896729231617</v>
      </c>
      <c r="BP343" s="14"/>
      <c r="BQ343" s="14">
        <f>[17]Base!$Q125</f>
        <v>8971.303970270872</v>
      </c>
      <c r="BR343" s="14">
        <f>[17]High!$Q125</f>
        <v>15354.625781860372</v>
      </c>
      <c r="BS343" s="14">
        <f>[17]Low!$Q125</f>
        <v>2587.9821586813664</v>
      </c>
      <c r="BT343" s="201" t="s">
        <v>150</v>
      </c>
      <c r="BU343" s="14">
        <f>'[18]Energy Summary'!$C124/1000</f>
        <v>6595.5068232461381</v>
      </c>
      <c r="BV343" s="14"/>
      <c r="BW343" s="14"/>
      <c r="BX343" s="14"/>
      <c r="BY343" s="14">
        <f>'[18]Energy Summary'!$D124/1000</f>
        <v>5604.9445729188019</v>
      </c>
      <c r="BZ343" s="14"/>
      <c r="CA343" s="14"/>
    </row>
    <row r="344" spans="1:79">
      <c r="A344" s="2">
        <f t="shared" si="112"/>
        <v>2019</v>
      </c>
      <c r="B344" s="2">
        <f t="shared" si="113"/>
        <v>6</v>
      </c>
      <c r="C344" s="7">
        <f>[12]Err!$D199</f>
        <v>1166.4203622730699</v>
      </c>
      <c r="D344" s="7">
        <f>ROUND([13]Err!$D187,0)</f>
        <v>1136120</v>
      </c>
      <c r="E344" s="7">
        <f>[9]Err!$D187</f>
        <v>174247.83936852001</v>
      </c>
      <c r="F344" s="7">
        <f>[10]Err!$D187</f>
        <v>1900.6619419465401</v>
      </c>
      <c r="G344" s="13">
        <f>[14]Err!$D187</f>
        <v>295004.47997169301</v>
      </c>
      <c r="H344" s="25"/>
      <c r="I344" s="26">
        <f t="shared" si="116"/>
        <v>1186.4203622730699</v>
      </c>
      <c r="J344" s="26">
        <f t="shared" si="99"/>
        <v>1136120</v>
      </c>
      <c r="K344" s="26">
        <f t="shared" si="114"/>
        <v>168199.83936852001</v>
      </c>
      <c r="L344" s="26">
        <f t="shared" si="115"/>
        <v>1900.6619419465401</v>
      </c>
      <c r="M344" s="26">
        <f t="shared" si="117"/>
        <v>290912.47997169301</v>
      </c>
      <c r="N344" s="25"/>
      <c r="O344" s="14">
        <v>20</v>
      </c>
      <c r="P344" s="14"/>
      <c r="Q344" s="14">
        <f t="shared" si="109"/>
        <v>-6048</v>
      </c>
      <c r="R344" s="14"/>
      <c r="S344" s="14">
        <f t="shared" si="103"/>
        <v>-4092</v>
      </c>
      <c r="U344" s="7">
        <f t="shared" si="122"/>
        <v>3589495.1419136394</v>
      </c>
      <c r="V344" s="126">
        <f t="shared" si="107"/>
        <v>0.25275986053332639</v>
      </c>
      <c r="W344" s="7">
        <f>[4]FCST!$I284</f>
        <v>67705.45552730863</v>
      </c>
      <c r="X344" s="7">
        <f t="shared" si="123"/>
        <v>1544329.1998848014</v>
      </c>
      <c r="Y344" s="7">
        <f>[4]FCST!D284</f>
        <v>1612034.65541211</v>
      </c>
      <c r="Z344" s="7">
        <f>[4]FCST!$E284</f>
        <v>179418</v>
      </c>
      <c r="AA344" s="7">
        <f>[4]FCST!F284</f>
        <v>2242</v>
      </c>
      <c r="AB344" s="7">
        <f>[4]FCST!G284</f>
        <v>1523</v>
      </c>
      <c r="AC344" s="13">
        <f>[4]FCST!H284</f>
        <v>25018</v>
      </c>
      <c r="AD344" s="28">
        <f t="shared" si="124"/>
        <v>20303</v>
      </c>
      <c r="AE344" s="30">
        <f t="shared" si="104"/>
        <v>1832224</v>
      </c>
      <c r="AF344" s="30">
        <f t="shared" si="125"/>
        <v>1136120</v>
      </c>
      <c r="AG344" s="31">
        <f t="shared" si="111"/>
        <v>308035</v>
      </c>
      <c r="AH344" s="35">
        <f t="shared" si="126"/>
        <v>139835</v>
      </c>
      <c r="AI344" s="28">
        <f t="shared" si="127"/>
        <v>168200</v>
      </c>
      <c r="AJ344" s="28">
        <f t="shared" si="118"/>
        <v>1900.6619419465401</v>
      </c>
      <c r="AK344" s="28">
        <f t="shared" si="119"/>
        <v>290912.47997169301</v>
      </c>
      <c r="AL344" s="110">
        <f t="shared" si="106"/>
        <v>1186.4206155893924</v>
      </c>
      <c r="AM344" s="57"/>
      <c r="AN344" s="15">
        <f t="shared" si="102"/>
        <v>1247.9723847318055</v>
      </c>
      <c r="AP344" s="233">
        <f>[16]Rounded!Z345</f>
        <v>14775</v>
      </c>
      <c r="AQ344" s="157">
        <f>[16]Rounded!AA345</f>
        <v>9174</v>
      </c>
      <c r="AR344" s="157">
        <f>[16]Rounded!AB345</f>
        <v>1316</v>
      </c>
      <c r="AS344" s="157">
        <f>[16]Rounded!AC345</f>
        <v>0</v>
      </c>
      <c r="AT344" s="157">
        <f>[16]Rounded!AD345</f>
        <v>0</v>
      </c>
      <c r="AW344" s="14">
        <f t="shared" si="120"/>
        <v>1247.9723847318055</v>
      </c>
      <c r="AX344" s="145">
        <f t="shared" si="121"/>
        <v>1900.6619419465401</v>
      </c>
      <c r="AY344" s="20"/>
      <c r="AZ344" s="164">
        <f t="shared" si="97"/>
        <v>22917.627475968118</v>
      </c>
      <c r="BM344" s="14">
        <f>[17]Base!$J126</f>
        <v>8510.9797508922784</v>
      </c>
      <c r="BN344" s="14">
        <f>[17]High!$J126</f>
        <v>14566.768615242496</v>
      </c>
      <c r="BO344" s="14">
        <f>[17]Low!$J126</f>
        <v>2455.1908865420555</v>
      </c>
      <c r="BP344" s="14"/>
      <c r="BQ344" s="14">
        <f>[17]Base!$Q126</f>
        <v>9062.1070243080558</v>
      </c>
      <c r="BR344" s="14">
        <f>[17]High!$Q126</f>
        <v>15510.037628255415</v>
      </c>
      <c r="BS344" s="14">
        <f>[17]Low!$Q126</f>
        <v>2614.1764203606881</v>
      </c>
      <c r="BT344" s="201" t="s">
        <v>150</v>
      </c>
      <c r="BU344" s="14">
        <f>'[18]Energy Summary'!$C125/1000</f>
        <v>6185.5161387993539</v>
      </c>
      <c r="BV344" s="14"/>
      <c r="BW344" s="14"/>
      <c r="BX344" s="14"/>
      <c r="BY344" s="14">
        <f>'[18]Energy Summary'!$D125/1000</f>
        <v>5238.9798012925166</v>
      </c>
      <c r="BZ344" s="14"/>
      <c r="CA344" s="14"/>
    </row>
    <row r="345" spans="1:79">
      <c r="A345" s="2">
        <f t="shared" si="112"/>
        <v>2019</v>
      </c>
      <c r="B345" s="2">
        <f t="shared" si="113"/>
        <v>7</v>
      </c>
      <c r="C345" s="7">
        <f>[12]Err!$D200</f>
        <v>1254.34583504739</v>
      </c>
      <c r="D345" s="7">
        <f>ROUND([13]Err!$D188,0)</f>
        <v>1168722</v>
      </c>
      <c r="E345" s="7">
        <f>[9]Err!$D188</f>
        <v>163400.262146369</v>
      </c>
      <c r="F345" s="7">
        <f>[10]Err!$D188</f>
        <v>1899.69629701606</v>
      </c>
      <c r="G345" s="13">
        <f>[14]Err!$D188</f>
        <v>282199.21336653898</v>
      </c>
      <c r="H345" s="25"/>
      <c r="I345" s="26">
        <f t="shared" si="116"/>
        <v>1274.34583504739</v>
      </c>
      <c r="J345" s="26">
        <f t="shared" si="99"/>
        <v>1168722</v>
      </c>
      <c r="K345" s="26">
        <f t="shared" si="114"/>
        <v>157150.662146369</v>
      </c>
      <c r="L345" s="26">
        <f t="shared" si="115"/>
        <v>1899.69629701606</v>
      </c>
      <c r="M345" s="26">
        <f t="shared" si="117"/>
        <v>278239.21336653898</v>
      </c>
      <c r="N345" s="25"/>
      <c r="O345" s="14">
        <v>20</v>
      </c>
      <c r="P345" s="14"/>
      <c r="Q345" s="14">
        <f t="shared" si="109"/>
        <v>-6249.5999999999995</v>
      </c>
      <c r="R345" s="14"/>
      <c r="S345" s="14">
        <f t="shared" si="103"/>
        <v>-3960</v>
      </c>
      <c r="U345" s="7">
        <f t="shared" si="122"/>
        <v>3732374.9096635552</v>
      </c>
      <c r="V345" s="126">
        <f t="shared" si="107"/>
        <v>0.23540461725212367</v>
      </c>
      <c r="W345" s="7">
        <f>[4]FCST!$I285</f>
        <v>67780.315666307593</v>
      </c>
      <c r="X345" s="7">
        <f t="shared" si="123"/>
        <v>1546036.7240076824</v>
      </c>
      <c r="Y345" s="7">
        <f>[4]FCST!D285</f>
        <v>1613817.0396739901</v>
      </c>
      <c r="Z345" s="7">
        <f>[4]FCST!$E285</f>
        <v>179607</v>
      </c>
      <c r="AA345" s="7">
        <f>[4]FCST!F285</f>
        <v>2240</v>
      </c>
      <c r="AB345" s="7">
        <f>[4]FCST!G285</f>
        <v>1523</v>
      </c>
      <c r="AC345" s="13">
        <f>[4]FCST!H285</f>
        <v>24997</v>
      </c>
      <c r="AD345" s="28">
        <f t="shared" si="124"/>
        <v>20333</v>
      </c>
      <c r="AE345" s="30">
        <f t="shared" si="104"/>
        <v>1970185</v>
      </c>
      <c r="AF345" s="30">
        <f t="shared" si="125"/>
        <v>1168722</v>
      </c>
      <c r="AG345" s="31">
        <f t="shared" si="111"/>
        <v>292996</v>
      </c>
      <c r="AH345" s="35">
        <f t="shared" si="126"/>
        <v>135845</v>
      </c>
      <c r="AI345" s="28">
        <f t="shared" si="127"/>
        <v>157151</v>
      </c>
      <c r="AJ345" s="28">
        <f t="shared" si="118"/>
        <v>1899.69629701606</v>
      </c>
      <c r="AK345" s="28">
        <f t="shared" si="119"/>
        <v>278239.21336653898</v>
      </c>
      <c r="AL345" s="110">
        <f t="shared" si="106"/>
        <v>1274.3455374674593</v>
      </c>
      <c r="AM345" s="57"/>
      <c r="AN345" s="15">
        <f t="shared" si="102"/>
        <v>1247.3383434117268</v>
      </c>
      <c r="AP345" s="233">
        <f>[16]Rounded!Z346</f>
        <v>14957</v>
      </c>
      <c r="AQ345" s="157">
        <f>[16]Rounded!AA346</f>
        <v>9704</v>
      </c>
      <c r="AR345" s="157">
        <f>[16]Rounded!AB346</f>
        <v>1412</v>
      </c>
      <c r="AS345" s="157">
        <f>[16]Rounded!AC346</f>
        <v>0</v>
      </c>
      <c r="AT345" s="157">
        <f>[16]Rounded!AD346</f>
        <v>0</v>
      </c>
      <c r="AW345" s="14">
        <f t="shared" si="120"/>
        <v>1247.3383434117268</v>
      </c>
      <c r="AX345" s="145">
        <f t="shared" si="121"/>
        <v>1899.69629701606</v>
      </c>
      <c r="AY345" s="20"/>
      <c r="AZ345" s="164">
        <f t="shared" si="97"/>
        <v>22891.519089486836</v>
      </c>
      <c r="BM345" s="14">
        <f>[17]Base!$J127</f>
        <v>8605.2882396748009</v>
      </c>
      <c r="BN345" s="14">
        <f>[17]High!$J127</f>
        <v>14728.180106605074</v>
      </c>
      <c r="BO345" s="14">
        <f>[17]Low!$J127</f>
        <v>2482.3963727445262</v>
      </c>
      <c r="BP345" s="14"/>
      <c r="BQ345" s="14">
        <f>[17]Base!$Q127</f>
        <v>9162.5224457591939</v>
      </c>
      <c r="BR345" s="14">
        <f>[17]High!$Q127</f>
        <v>15681.901297597067</v>
      </c>
      <c r="BS345" s="14">
        <f>[17]Low!$Q127</f>
        <v>2643.1435939213206</v>
      </c>
      <c r="BT345" s="201" t="s">
        <v>150</v>
      </c>
      <c r="BU345" s="14">
        <f>'[18]Energy Summary'!$C126/1000</f>
        <v>6663.3105772291547</v>
      </c>
      <c r="BV345" s="14"/>
      <c r="BW345" s="14"/>
      <c r="BX345" s="14"/>
      <c r="BY345" s="14">
        <f>'[18]Energy Summary'!$D126/1000</f>
        <v>5625.8029379312447</v>
      </c>
      <c r="BZ345" s="14"/>
      <c r="CA345" s="14"/>
    </row>
    <row r="346" spans="1:79">
      <c r="A346" s="2">
        <f t="shared" si="112"/>
        <v>2019</v>
      </c>
      <c r="B346" s="2">
        <f t="shared" si="113"/>
        <v>8</v>
      </c>
      <c r="C346" s="7">
        <f>[12]Err!$D201</f>
        <v>1264.01868939159</v>
      </c>
      <c r="D346" s="7">
        <f>ROUND([13]Err!$D189,0)</f>
        <v>1161177</v>
      </c>
      <c r="E346" s="7">
        <f>[9]Err!$D189</f>
        <v>164867.172723141</v>
      </c>
      <c r="F346" s="7">
        <f>[10]Err!$D189</f>
        <v>1906.9188598170099</v>
      </c>
      <c r="G346" s="13">
        <f>[14]Err!$D189</f>
        <v>286249.18499264802</v>
      </c>
      <c r="H346" s="25"/>
      <c r="I346" s="26">
        <f t="shared" si="116"/>
        <v>1284.01868939159</v>
      </c>
      <c r="J346" s="26">
        <f t="shared" si="99"/>
        <v>1161177</v>
      </c>
      <c r="K346" s="26">
        <f t="shared" si="114"/>
        <v>158617.572723141</v>
      </c>
      <c r="L346" s="26">
        <f t="shared" si="115"/>
        <v>1906.9188598170099</v>
      </c>
      <c r="M346" s="26">
        <f t="shared" si="117"/>
        <v>282157.18499264802</v>
      </c>
      <c r="N346" s="25"/>
      <c r="O346" s="14">
        <v>20</v>
      </c>
      <c r="P346" s="14"/>
      <c r="Q346" s="14">
        <f t="shared" si="109"/>
        <v>-6249.5999999999995</v>
      </c>
      <c r="R346" s="14"/>
      <c r="S346" s="14">
        <f t="shared" si="103"/>
        <v>-4092</v>
      </c>
      <c r="U346" s="7">
        <f t="shared" si="122"/>
        <v>3753619.1038524653</v>
      </c>
      <c r="V346" s="126">
        <f t="shared" si="107"/>
        <v>0.23491953518685663</v>
      </c>
      <c r="W346" s="7">
        <f>[4]FCST!$I286</f>
        <v>67854.576997955592</v>
      </c>
      <c r="X346" s="7">
        <f t="shared" si="123"/>
        <v>1547730.5896200344</v>
      </c>
      <c r="Y346" s="7">
        <f>[4]FCST!D286</f>
        <v>1615585.16661799</v>
      </c>
      <c r="Z346" s="7">
        <f>[4]FCST!$E286</f>
        <v>179796</v>
      </c>
      <c r="AA346" s="7">
        <f>[4]FCST!F286</f>
        <v>2239</v>
      </c>
      <c r="AB346" s="7">
        <f>[4]FCST!G286</f>
        <v>1523</v>
      </c>
      <c r="AC346" s="13">
        <f>[4]FCST!H286</f>
        <v>25060</v>
      </c>
      <c r="AD346" s="28">
        <f t="shared" si="124"/>
        <v>20468</v>
      </c>
      <c r="AE346" s="30">
        <f t="shared" si="104"/>
        <v>1987315</v>
      </c>
      <c r="AF346" s="30">
        <f t="shared" si="125"/>
        <v>1161177</v>
      </c>
      <c r="AG346" s="31">
        <f t="shared" si="111"/>
        <v>300595</v>
      </c>
      <c r="AH346" s="35">
        <f t="shared" si="126"/>
        <v>141977</v>
      </c>
      <c r="AI346" s="28">
        <f t="shared" si="127"/>
        <v>158618</v>
      </c>
      <c r="AJ346" s="28">
        <f t="shared" si="118"/>
        <v>1906.9188598170099</v>
      </c>
      <c r="AK346" s="28">
        <f t="shared" si="119"/>
        <v>282157.18499264802</v>
      </c>
      <c r="AL346" s="110">
        <f t="shared" si="106"/>
        <v>1284.0186873142327</v>
      </c>
      <c r="AM346" s="57"/>
      <c r="AN346" s="15">
        <f t="shared" si="102"/>
        <v>1252.0806696106436</v>
      </c>
      <c r="AP346" s="233">
        <f>[16]Rounded!Z347</f>
        <v>15974</v>
      </c>
      <c r="AQ346" s="157">
        <f>[16]Rounded!AA347</f>
        <v>11026</v>
      </c>
      <c r="AR346" s="157">
        <f>[16]Rounded!AB347</f>
        <v>1574</v>
      </c>
      <c r="AS346" s="157">
        <f>[16]Rounded!AC347</f>
        <v>0</v>
      </c>
      <c r="AT346" s="157">
        <f>[16]Rounded!AD347</f>
        <v>0</v>
      </c>
      <c r="AW346" s="14">
        <f t="shared" si="120"/>
        <v>1252.0806696106436</v>
      </c>
      <c r="AX346" s="145">
        <f t="shared" si="121"/>
        <v>1906.9188598170099</v>
      </c>
      <c r="AY346" s="20"/>
      <c r="AZ346" s="164">
        <f t="shared" si="97"/>
        <v>22865.41070300556</v>
      </c>
      <c r="BM346" s="14">
        <f>[17]Base!$J128</f>
        <v>8599.0464225042924</v>
      </c>
      <c r="BN346" s="14">
        <f>[17]High!$J128</f>
        <v>14717.49707020707</v>
      </c>
      <c r="BO346" s="14">
        <f>[17]Low!$J128</f>
        <v>2480.5957748015112</v>
      </c>
      <c r="BP346" s="14"/>
      <c r="BQ346" s="14">
        <f>[17]Base!$Q128</f>
        <v>9155.8764406127993</v>
      </c>
      <c r="BR346" s="14">
        <f>[17]High!$Q128</f>
        <v>15670.526482708905</v>
      </c>
      <c r="BS346" s="14">
        <f>[17]Low!$Q128</f>
        <v>2641.2263985166855</v>
      </c>
      <c r="BT346" s="201" t="s">
        <v>150</v>
      </c>
      <c r="BU346" s="14">
        <f>'[18]Energy Summary'!$C127/1000</f>
        <v>6637.5137319042069</v>
      </c>
      <c r="BV346" s="14"/>
      <c r="BW346" s="14"/>
      <c r="BX346" s="14"/>
      <c r="BY346" s="14">
        <f>'[18]Energy Summary'!$D127/1000</f>
        <v>5587.1945320835157</v>
      </c>
      <c r="BZ346" s="14"/>
      <c r="CA346" s="14"/>
    </row>
    <row r="347" spans="1:79">
      <c r="A347" s="2">
        <f t="shared" si="112"/>
        <v>2019</v>
      </c>
      <c r="B347" s="2">
        <f t="shared" si="113"/>
        <v>9</v>
      </c>
      <c r="C347" s="7">
        <f>[12]Err!$D202</f>
        <v>1278.8795211301999</v>
      </c>
      <c r="D347" s="7">
        <f>ROUND([13]Err!$D190,0)</f>
        <v>1179820</v>
      </c>
      <c r="E347" s="7">
        <f>[9]Err!$D190</f>
        <v>170297.544831582</v>
      </c>
      <c r="F347" s="7">
        <f>[10]Err!$D190</f>
        <v>1876.3633042614599</v>
      </c>
      <c r="G347" s="13">
        <f>[14]Err!$D190</f>
        <v>310595.38955072197</v>
      </c>
      <c r="H347" s="25"/>
      <c r="I347" s="26">
        <f t="shared" si="116"/>
        <v>1298.8795211301999</v>
      </c>
      <c r="J347" s="26">
        <f t="shared" si="99"/>
        <v>1179820</v>
      </c>
      <c r="K347" s="26">
        <f t="shared" si="114"/>
        <v>164249.544831582</v>
      </c>
      <c r="L347" s="26">
        <f t="shared" si="115"/>
        <v>1876.3633042614599</v>
      </c>
      <c r="M347" s="26">
        <f t="shared" si="117"/>
        <v>306635.38955072197</v>
      </c>
      <c r="N347" s="25"/>
      <c r="O347" s="14">
        <v>20</v>
      </c>
      <c r="P347" s="14"/>
      <c r="Q347" s="14">
        <f t="shared" ref="Q347:Q410" si="128">Q335</f>
        <v>-6048</v>
      </c>
      <c r="R347" s="14"/>
      <c r="S347" s="14">
        <f t="shared" si="103"/>
        <v>-3960</v>
      </c>
      <c r="U347" s="7">
        <f t="shared" si="122"/>
        <v>3824248.7528549833</v>
      </c>
      <c r="V347" s="126">
        <f t="shared" si="107"/>
        <v>0.23675824630596484</v>
      </c>
      <c r="W347" s="7">
        <f>[4]FCST!$I287</f>
        <v>67928.838329636346</v>
      </c>
      <c r="X347" s="7">
        <f t="shared" si="123"/>
        <v>1549424.4552331336</v>
      </c>
      <c r="Y347" s="7">
        <f>[4]FCST!D287</f>
        <v>1617353.2935627699</v>
      </c>
      <c r="Z347" s="7">
        <f>[4]FCST!$E287</f>
        <v>179984</v>
      </c>
      <c r="AA347" s="7">
        <f>[4]FCST!F287</f>
        <v>2237</v>
      </c>
      <c r="AB347" s="7">
        <f>[4]FCST!G287</f>
        <v>1522</v>
      </c>
      <c r="AC347" s="13">
        <f>[4]FCST!H287</f>
        <v>25075</v>
      </c>
      <c r="AD347" s="28">
        <f t="shared" si="124"/>
        <v>20890</v>
      </c>
      <c r="AE347" s="30">
        <f t="shared" si="104"/>
        <v>2012516</v>
      </c>
      <c r="AF347" s="30">
        <f t="shared" si="125"/>
        <v>1179820</v>
      </c>
      <c r="AG347" s="31">
        <f t="shared" si="111"/>
        <v>302511</v>
      </c>
      <c r="AH347" s="35">
        <f t="shared" si="126"/>
        <v>138261</v>
      </c>
      <c r="AI347" s="28">
        <f t="shared" si="127"/>
        <v>164250</v>
      </c>
      <c r="AJ347" s="28">
        <f t="shared" si="118"/>
        <v>1876.3633042614599</v>
      </c>
      <c r="AK347" s="28">
        <f t="shared" si="119"/>
        <v>306635.38955072197</v>
      </c>
      <c r="AL347" s="110">
        <f t="shared" si="106"/>
        <v>1298.8797183385022</v>
      </c>
      <c r="AM347" s="57"/>
      <c r="AN347" s="15">
        <f t="shared" si="102"/>
        <v>1232.8274009602233</v>
      </c>
      <c r="AP347" s="233">
        <f>[16]Rounded!Z348</f>
        <v>14932</v>
      </c>
      <c r="AQ347" s="157">
        <f>[16]Rounded!AA348</f>
        <v>9770</v>
      </c>
      <c r="AR347" s="157">
        <f>[16]Rounded!AB348</f>
        <v>1410</v>
      </c>
      <c r="AS347" s="157">
        <f>[16]Rounded!AC348</f>
        <v>0</v>
      </c>
      <c r="AT347" s="157">
        <f>[16]Rounded!AD348</f>
        <v>0</v>
      </c>
      <c r="AW347" s="14">
        <f t="shared" si="120"/>
        <v>1232.8274009602233</v>
      </c>
      <c r="AX347" s="145">
        <f t="shared" si="121"/>
        <v>1876.3633042614599</v>
      </c>
      <c r="AY347" s="20"/>
      <c r="AZ347" s="164">
        <f t="shared" si="97"/>
        <v>22839.302316524281</v>
      </c>
      <c r="BM347" s="14">
        <f>[17]Base!$J129</f>
        <v>8346.5228165242497</v>
      </c>
      <c r="BN347" s="14">
        <f>[17]High!$J129</f>
        <v>14285.296190183555</v>
      </c>
      <c r="BO347" s="14">
        <f>[17]Low!$J129</f>
        <v>2407.7494428649393</v>
      </c>
      <c r="BP347" s="14"/>
      <c r="BQ347" s="14">
        <f>[17]Base!$Q129</f>
        <v>8887.0007047358049</v>
      </c>
      <c r="BR347" s="14">
        <f>[17]High!$Q129</f>
        <v>15210.338496670916</v>
      </c>
      <c r="BS347" s="14">
        <f>[17]Low!$Q129</f>
        <v>2563.6629128006875</v>
      </c>
      <c r="BT347" s="201" t="s">
        <v>150</v>
      </c>
      <c r="BU347" s="14">
        <f>'[18]Energy Summary'!$C128/1000</f>
        <v>6266.6537910147208</v>
      </c>
      <c r="BV347" s="14"/>
      <c r="BW347" s="14"/>
      <c r="BX347" s="14"/>
      <c r="BY347" s="14">
        <f>'[18]Energy Summary'!$D128/1000</f>
        <v>5259.9660178912</v>
      </c>
      <c r="BZ347" s="14"/>
      <c r="CA347" s="14"/>
    </row>
    <row r="348" spans="1:79">
      <c r="A348" s="2">
        <f t="shared" si="112"/>
        <v>2019</v>
      </c>
      <c r="B348" s="2">
        <f t="shared" si="113"/>
        <v>10</v>
      </c>
      <c r="C348" s="7">
        <f>[12]Err!$D203</f>
        <v>1152.9179302134401</v>
      </c>
      <c r="D348" s="7">
        <f>ROUND([13]Err!$D191,0)</f>
        <v>1110492</v>
      </c>
      <c r="E348" s="7">
        <f>[9]Err!$D191</f>
        <v>163823.303616082</v>
      </c>
      <c r="F348" s="7">
        <f>[10]Err!$D191</f>
        <v>1904.0299709281301</v>
      </c>
      <c r="G348" s="13">
        <f>[14]Err!$D191</f>
        <v>296527.37405714998</v>
      </c>
      <c r="H348" s="25"/>
      <c r="I348" s="26">
        <f t="shared" si="116"/>
        <v>1172.9179302134401</v>
      </c>
      <c r="J348" s="26">
        <f t="shared" si="99"/>
        <v>1110492</v>
      </c>
      <c r="K348" s="26">
        <f t="shared" si="114"/>
        <v>157573.703616082</v>
      </c>
      <c r="L348" s="26">
        <f t="shared" si="115"/>
        <v>1904.0299709281301</v>
      </c>
      <c r="M348" s="26">
        <f t="shared" si="117"/>
        <v>292435.37405714998</v>
      </c>
      <c r="N348" s="25"/>
      <c r="O348" s="14">
        <v>20</v>
      </c>
      <c r="P348" s="14"/>
      <c r="Q348" s="14">
        <f t="shared" si="128"/>
        <v>-6249.5999999999995</v>
      </c>
      <c r="R348" s="14"/>
      <c r="S348" s="14">
        <f t="shared" si="103"/>
        <v>-4092</v>
      </c>
      <c r="U348" s="7">
        <f t="shared" si="122"/>
        <v>3533533.4040280781</v>
      </c>
      <c r="V348" s="126">
        <f t="shared" si="107"/>
        <v>0.25544453159122188</v>
      </c>
      <c r="W348" s="7">
        <f>[4]FCST!$I288</f>
        <v>68003.099661329703</v>
      </c>
      <c r="X348" s="7">
        <f t="shared" si="123"/>
        <v>1551118.3208465201</v>
      </c>
      <c r="Y348" s="7">
        <f>[4]FCST!D288</f>
        <v>1619121.4205078499</v>
      </c>
      <c r="Z348" s="7">
        <f>[4]FCST!$E288</f>
        <v>180171</v>
      </c>
      <c r="AA348" s="7">
        <f>[4]FCST!F288</f>
        <v>2236</v>
      </c>
      <c r="AB348" s="7">
        <f>[4]FCST!G288</f>
        <v>1522</v>
      </c>
      <c r="AC348" s="13">
        <f>[4]FCST!H288</f>
        <v>25105</v>
      </c>
      <c r="AD348" s="28">
        <f t="shared" si="124"/>
        <v>20375</v>
      </c>
      <c r="AE348" s="30">
        <f t="shared" si="104"/>
        <v>1819334</v>
      </c>
      <c r="AF348" s="30">
        <f t="shared" si="125"/>
        <v>1110492</v>
      </c>
      <c r="AG348" s="31">
        <f t="shared" si="111"/>
        <v>288993</v>
      </c>
      <c r="AH348" s="35">
        <f t="shared" si="126"/>
        <v>131419</v>
      </c>
      <c r="AI348" s="28">
        <f t="shared" si="127"/>
        <v>157574</v>
      </c>
      <c r="AJ348" s="28">
        <f t="shared" si="118"/>
        <v>1904.0299709281301</v>
      </c>
      <c r="AK348" s="28">
        <f t="shared" si="119"/>
        <v>292435.37405714998</v>
      </c>
      <c r="AL348" s="110">
        <f t="shared" si="106"/>
        <v>1172.9176140522288</v>
      </c>
      <c r="AM348" s="57"/>
      <c r="AN348" s="15">
        <f t="shared" si="102"/>
        <v>1251.0052371406898</v>
      </c>
      <c r="AP348" s="233">
        <f>[16]Rounded!Z349</f>
        <v>11561</v>
      </c>
      <c r="AQ348" s="157">
        <f>[16]Rounded!AA349</f>
        <v>9119</v>
      </c>
      <c r="AR348" s="157">
        <f>[16]Rounded!AB349</f>
        <v>1345</v>
      </c>
      <c r="AS348" s="157">
        <f>[16]Rounded!AC349</f>
        <v>0</v>
      </c>
      <c r="AT348" s="157">
        <f>[16]Rounded!AD349</f>
        <v>0</v>
      </c>
      <c r="AW348" s="14">
        <f t="shared" si="120"/>
        <v>1251.0052371406898</v>
      </c>
      <c r="AX348" s="145">
        <f t="shared" si="121"/>
        <v>1904.0299709281301</v>
      </c>
      <c r="AY348" s="20"/>
      <c r="AZ348" s="164">
        <f t="shared" si="97"/>
        <v>22813.193930043002</v>
      </c>
      <c r="BM348" s="14">
        <f>[17]Base!$J130</f>
        <v>8349.6062994710992</v>
      </c>
      <c r="BN348" s="14">
        <f>[17]High!$J130</f>
        <v>14290.573653405239</v>
      </c>
      <c r="BO348" s="14">
        <f>[17]Low!$J130</f>
        <v>2408.6389455369585</v>
      </c>
      <c r="BP348" s="14"/>
      <c r="BQ348" s="14">
        <f>[17]Base!$Q130</f>
        <v>8890.283858178751</v>
      </c>
      <c r="BR348" s="14">
        <f>[17]High!$Q130</f>
        <v>15215.957701266809</v>
      </c>
      <c r="BS348" s="14">
        <f>[17]Low!$Q130</f>
        <v>2564.6100150906914</v>
      </c>
      <c r="BT348" s="201" t="s">
        <v>150</v>
      </c>
      <c r="BU348" s="14">
        <f>'[18]Energy Summary'!$C129/1000</f>
        <v>5737.4286320378642</v>
      </c>
      <c r="BV348" s="14"/>
      <c r="BW348" s="14"/>
      <c r="BX348" s="14"/>
      <c r="BY348" s="14">
        <f>'[18]Energy Summary'!$D129/1000</f>
        <v>4802.6799724938746</v>
      </c>
      <c r="BZ348" s="14"/>
      <c r="CA348" s="14"/>
    </row>
    <row r="349" spans="1:79">
      <c r="A349" s="2">
        <f t="shared" si="112"/>
        <v>2019</v>
      </c>
      <c r="B349" s="2">
        <f t="shared" si="113"/>
        <v>11</v>
      </c>
      <c r="C349" s="7">
        <f>[12]Err!$D204</f>
        <v>929.30971457878798</v>
      </c>
      <c r="D349" s="7">
        <f>ROUND([13]Err!$D192,0)</f>
        <v>1011719</v>
      </c>
      <c r="E349" s="7">
        <f>[9]Err!$D192</f>
        <v>166167.29449239001</v>
      </c>
      <c r="F349" s="7">
        <f>[10]Err!$D192</f>
        <v>1872.0299709281301</v>
      </c>
      <c r="G349" s="13">
        <f>[14]Err!$D192</f>
        <v>281389.23884116602</v>
      </c>
      <c r="H349" s="25"/>
      <c r="I349" s="26">
        <f t="shared" si="116"/>
        <v>949.30971457878798</v>
      </c>
      <c r="J349" s="26">
        <f t="shared" si="99"/>
        <v>1011719</v>
      </c>
      <c r="K349" s="26">
        <f t="shared" si="114"/>
        <v>160119.29449239001</v>
      </c>
      <c r="L349" s="26">
        <f t="shared" si="115"/>
        <v>1872.0299709281301</v>
      </c>
      <c r="M349" s="26">
        <f t="shared" si="117"/>
        <v>277429.23884116602</v>
      </c>
      <c r="N349" s="25"/>
      <c r="O349" s="14">
        <v>20</v>
      </c>
      <c r="P349" s="14"/>
      <c r="Q349" s="14">
        <f t="shared" si="128"/>
        <v>-6048</v>
      </c>
      <c r="R349" s="14"/>
      <c r="S349" s="14">
        <f t="shared" si="103"/>
        <v>-3960</v>
      </c>
      <c r="U349" s="7">
        <f t="shared" si="122"/>
        <v>3081761.2688120939</v>
      </c>
      <c r="V349" s="126">
        <f t="shared" si="107"/>
        <v>0.34388341163246744</v>
      </c>
      <c r="W349" s="7">
        <f>[4]FCST!$I289</f>
        <v>68077.360993021386</v>
      </c>
      <c r="X349" s="7">
        <f t="shared" si="123"/>
        <v>1552812.1864598687</v>
      </c>
      <c r="Y349" s="7">
        <f>[4]FCST!D289</f>
        <v>1620889.5474528901</v>
      </c>
      <c r="Z349" s="7">
        <f>[4]FCST!$E289</f>
        <v>180358</v>
      </c>
      <c r="AA349" s="7">
        <f>[4]FCST!F289</f>
        <v>2234</v>
      </c>
      <c r="AB349" s="7">
        <f>[4]FCST!G289</f>
        <v>1522</v>
      </c>
      <c r="AC349" s="13">
        <f>[4]FCST!H289</f>
        <v>25147</v>
      </c>
      <c r="AD349" s="28">
        <f t="shared" si="124"/>
        <v>22224</v>
      </c>
      <c r="AE349" s="30">
        <f t="shared" si="104"/>
        <v>1474100</v>
      </c>
      <c r="AF349" s="30">
        <f t="shared" si="125"/>
        <v>1011719</v>
      </c>
      <c r="AG349" s="31">
        <f t="shared" si="111"/>
        <v>294417</v>
      </c>
      <c r="AH349" s="35">
        <f t="shared" si="126"/>
        <v>134298</v>
      </c>
      <c r="AI349" s="28">
        <f t="shared" si="127"/>
        <v>160119</v>
      </c>
      <c r="AJ349" s="28">
        <f t="shared" si="118"/>
        <v>1872.0299709281301</v>
      </c>
      <c r="AK349" s="28">
        <f t="shared" si="119"/>
        <v>277429.23884116602</v>
      </c>
      <c r="AL349" s="110">
        <f t="shared" si="106"/>
        <v>949.30991194800038</v>
      </c>
      <c r="AM349" s="57"/>
      <c r="AN349" s="15">
        <f t="shared" si="102"/>
        <v>1229.9802699922011</v>
      </c>
      <c r="AP349" s="233">
        <f>[16]Rounded!Z350</f>
        <v>12577</v>
      </c>
      <c r="AQ349" s="157">
        <f>[16]Rounded!AA350</f>
        <v>9404</v>
      </c>
      <c r="AR349" s="157">
        <f>[16]Rounded!AB350</f>
        <v>1359</v>
      </c>
      <c r="AS349" s="157">
        <f>[16]Rounded!AC350</f>
        <v>0</v>
      </c>
      <c r="AT349" s="157">
        <f>[16]Rounded!AD350</f>
        <v>0</v>
      </c>
      <c r="AW349" s="14">
        <f t="shared" si="120"/>
        <v>1229.9802699922011</v>
      </c>
      <c r="AX349" s="145">
        <f t="shared" si="121"/>
        <v>1872.0299709281301</v>
      </c>
      <c r="AY349" s="20"/>
      <c r="AZ349" s="164">
        <f t="shared" si="97"/>
        <v>22787.085543561723</v>
      </c>
      <c r="BM349" s="14">
        <f>[17]Base!$J131</f>
        <v>8334.4679127331219</v>
      </c>
      <c r="BN349" s="14">
        <f>[17]High!$J131</f>
        <v>14264.663901147036</v>
      </c>
      <c r="BO349" s="14">
        <f>[17]Low!$J131</f>
        <v>2404.2719243192028</v>
      </c>
      <c r="BP349" s="14"/>
      <c r="BQ349" s="14">
        <f>[17]Base!$Q131</f>
        <v>8874.1651873781811</v>
      </c>
      <c r="BR349" s="14">
        <f>[17]High!$Q131</f>
        <v>15188.370166716215</v>
      </c>
      <c r="BS349" s="14">
        <f>[17]Low!$Q131</f>
        <v>2559.9602080401482</v>
      </c>
      <c r="BT349" s="201" t="s">
        <v>150</v>
      </c>
      <c r="BU349" s="14">
        <f>'[18]Energy Summary'!$C130/1000</f>
        <v>5427.4445655601003</v>
      </c>
      <c r="BV349" s="14"/>
      <c r="BW349" s="14"/>
      <c r="BX349" s="14"/>
      <c r="BY349" s="14">
        <f>'[18]Energy Summary'!$D130/1000</f>
        <v>4531.4460926835009</v>
      </c>
      <c r="BZ349" s="14"/>
      <c r="CA349" s="14"/>
    </row>
    <row r="350" spans="1:79">
      <c r="A350" s="2">
        <f t="shared" si="112"/>
        <v>2019</v>
      </c>
      <c r="B350" s="2">
        <f t="shared" si="113"/>
        <v>12</v>
      </c>
      <c r="C350" s="7">
        <f>[12]Err!$D205</f>
        <v>881.89081426011796</v>
      </c>
      <c r="D350" s="7">
        <f>ROUND([13]Err!$D193,0)</f>
        <v>959820</v>
      </c>
      <c r="E350" s="7">
        <f>[9]Err!$D193</f>
        <v>157597.30236048801</v>
      </c>
      <c r="F350" s="7">
        <f>[10]Err!$D193</f>
        <v>1897.3619419465399</v>
      </c>
      <c r="G350" s="13">
        <f>[14]Err!$D193</f>
        <v>260630.90717881799</v>
      </c>
      <c r="H350" s="25"/>
      <c r="I350" s="26">
        <f t="shared" si="116"/>
        <v>901.89081426011796</v>
      </c>
      <c r="J350" s="26">
        <f t="shared" si="99"/>
        <v>959820</v>
      </c>
      <c r="K350" s="26">
        <f t="shared" si="114"/>
        <v>151347.70236048801</v>
      </c>
      <c r="L350" s="26">
        <f t="shared" si="115"/>
        <v>1897.3619419465399</v>
      </c>
      <c r="M350" s="26">
        <f t="shared" si="117"/>
        <v>256538.90717881799</v>
      </c>
      <c r="N350" s="25"/>
      <c r="O350" s="14">
        <v>20</v>
      </c>
      <c r="P350" s="14"/>
      <c r="Q350" s="14">
        <f t="shared" si="128"/>
        <v>-6249.5999999999995</v>
      </c>
      <c r="R350" s="14"/>
      <c r="S350" s="14">
        <f t="shared" si="103"/>
        <v>-4092</v>
      </c>
      <c r="U350" s="7">
        <f t="shared" si="122"/>
        <v>2922150.2691207645</v>
      </c>
      <c r="V350" s="126">
        <f t="shared" si="107"/>
        <v>0.46872621458853259</v>
      </c>
      <c r="W350" s="7">
        <f>[4]FCST!$I290</f>
        <v>68151.622324704251</v>
      </c>
      <c r="X350" s="7">
        <f t="shared" si="123"/>
        <v>1554506.0520730158</v>
      </c>
      <c r="Y350" s="7">
        <f>[4]FCST!D290</f>
        <v>1622657.67439772</v>
      </c>
      <c r="Z350" s="7">
        <f>[4]FCST!$E290</f>
        <v>180545</v>
      </c>
      <c r="AA350" s="7">
        <f>[4]FCST!F290</f>
        <v>2233</v>
      </c>
      <c r="AB350" s="7">
        <f>[4]FCST!G290</f>
        <v>1522</v>
      </c>
      <c r="AC350" s="13">
        <f>[4]FCST!H290</f>
        <v>25103</v>
      </c>
      <c r="AD350" s="28">
        <f t="shared" si="124"/>
        <v>28810</v>
      </c>
      <c r="AE350" s="30">
        <f t="shared" si="104"/>
        <v>1401995</v>
      </c>
      <c r="AF350" s="30">
        <f t="shared" si="125"/>
        <v>959820</v>
      </c>
      <c r="AG350" s="31">
        <f t="shared" si="111"/>
        <v>273089</v>
      </c>
      <c r="AH350" s="35">
        <f>ROUND($AX$636*$AY625,0)-1</f>
        <v>121741</v>
      </c>
      <c r="AI350" s="28">
        <f t="shared" si="127"/>
        <v>151348</v>
      </c>
      <c r="AJ350" s="28">
        <f t="shared" si="118"/>
        <v>1897.3619419465399</v>
      </c>
      <c r="AK350" s="28">
        <f t="shared" si="119"/>
        <v>256538.90717881799</v>
      </c>
      <c r="AL350" s="110">
        <f t="shared" si="106"/>
        <v>901.8909885428659</v>
      </c>
      <c r="AM350" s="57"/>
      <c r="AN350" s="15">
        <f t="shared" si="102"/>
        <v>1246.6241405693429</v>
      </c>
      <c r="AP350" s="233">
        <f>[16]Rounded!Z351</f>
        <v>21596</v>
      </c>
      <c r="AQ350" s="157">
        <f>[16]Rounded!AA351</f>
        <v>11842</v>
      </c>
      <c r="AR350" s="157">
        <f>[16]Rounded!AB351</f>
        <v>1501</v>
      </c>
      <c r="AS350" s="157">
        <f>[16]Rounded!AC351</f>
        <v>0</v>
      </c>
      <c r="AT350" s="157">
        <f>[16]Rounded!AD351</f>
        <v>0</v>
      </c>
      <c r="AW350" s="14">
        <f t="shared" si="120"/>
        <v>1246.6241405693429</v>
      </c>
      <c r="AX350" s="145">
        <f t="shared" si="121"/>
        <v>1897.3619419465399</v>
      </c>
      <c r="AY350" s="20"/>
      <c r="AZ350" s="164">
        <f t="shared" si="97"/>
        <v>22760.977157080444</v>
      </c>
      <c r="BM350" s="14">
        <f>[17]Base!$J132</f>
        <v>8364.8620495428768</v>
      </c>
      <c r="BN350" s="14">
        <f>[17]High!$J132</f>
        <v>14316.684276136335</v>
      </c>
      <c r="BO350" s="14">
        <f>[17]Low!$J132</f>
        <v>2413.0398229494167</v>
      </c>
      <c r="BP350" s="14"/>
      <c r="BQ350" s="14">
        <f>[17]Base!$Q132</f>
        <v>8906.527492158968</v>
      </c>
      <c r="BR350" s="14">
        <f>[17]High!$Q132</f>
        <v>15243.759113628965</v>
      </c>
      <c r="BS350" s="14">
        <f>[17]Low!$Q132</f>
        <v>2569.2958706889704</v>
      </c>
      <c r="BT350" s="201" t="s">
        <v>150</v>
      </c>
      <c r="BU350" s="14">
        <f>'[18]Energy Summary'!$C131/1000</f>
        <v>5223.0453155083569</v>
      </c>
      <c r="BV350" s="14"/>
      <c r="BW350" s="14"/>
      <c r="BX350" s="14"/>
      <c r="BY350" s="14">
        <f>'[18]Energy Summary'!$D131/1000</f>
        <v>4350.0309840212112</v>
      </c>
      <c r="BZ350" s="14"/>
      <c r="CA350" s="14"/>
    </row>
    <row r="351" spans="1:79">
      <c r="A351" s="2">
        <f t="shared" si="112"/>
        <v>2020</v>
      </c>
      <c r="B351" s="2">
        <f t="shared" si="113"/>
        <v>1</v>
      </c>
      <c r="C351" s="7">
        <f>[12]Err!$D206</f>
        <v>1017.3803177664</v>
      </c>
      <c r="D351" s="7">
        <f>ROUND([13]Err!$D194,0)</f>
        <v>967242</v>
      </c>
      <c r="E351" s="7">
        <f>[9]Err!$D194</f>
        <v>159608.23093867701</v>
      </c>
      <c r="F351" s="7">
        <f>[10]Err!$D194</f>
        <v>1895.3512613190901</v>
      </c>
      <c r="G351" s="13">
        <f>[14]Err!$D194</f>
        <v>251544.24458344499</v>
      </c>
      <c r="H351" s="25"/>
      <c r="I351" s="26">
        <f t="shared" si="116"/>
        <v>1037.3803177663999</v>
      </c>
      <c r="J351" s="26">
        <f t="shared" si="99"/>
        <v>967242</v>
      </c>
      <c r="K351" s="26">
        <f t="shared" si="114"/>
        <v>153358.630938677</v>
      </c>
      <c r="L351" s="26">
        <f t="shared" si="115"/>
        <v>1895.3512613190901</v>
      </c>
      <c r="M351" s="26">
        <f t="shared" si="117"/>
        <v>247584.24458344499</v>
      </c>
      <c r="N351" s="25"/>
      <c r="O351" s="14">
        <v>20</v>
      </c>
      <c r="P351" s="14"/>
      <c r="Q351" s="14">
        <f t="shared" si="128"/>
        <v>-6249.5999999999995</v>
      </c>
      <c r="R351" s="14"/>
      <c r="S351" s="14">
        <f t="shared" si="103"/>
        <v>-3960</v>
      </c>
      <c r="U351" s="7">
        <f t="shared" si="122"/>
        <v>3156330.5958447643</v>
      </c>
      <c r="V351" s="126">
        <f t="shared" si="107"/>
        <v>0.55751998808037817</v>
      </c>
      <c r="W351" s="7">
        <f>[4]FCST!$I291</f>
        <v>68225.883656373248</v>
      </c>
      <c r="X351" s="7">
        <f t="shared" si="123"/>
        <v>1556199.9176858468</v>
      </c>
      <c r="Y351" s="7">
        <f>[4]FCST!D291</f>
        <v>1624425.80134222</v>
      </c>
      <c r="Z351" s="7">
        <f>[4]FCST!$E291</f>
        <v>180732</v>
      </c>
      <c r="AA351" s="7">
        <f>[4]FCST!F291</f>
        <v>2232</v>
      </c>
      <c r="AB351" s="7">
        <f>[4]FCST!G291</f>
        <v>1521</v>
      </c>
      <c r="AC351" s="13">
        <f>[4]FCST!H291</f>
        <v>25151</v>
      </c>
      <c r="AD351" s="28">
        <f t="shared" si="124"/>
        <v>39459</v>
      </c>
      <c r="AE351" s="30">
        <f t="shared" si="104"/>
        <v>1614371</v>
      </c>
      <c r="AF351" s="30">
        <f t="shared" si="125"/>
        <v>967242</v>
      </c>
      <c r="AG351" s="31">
        <f t="shared" si="111"/>
        <v>285779</v>
      </c>
      <c r="AH351" s="35">
        <f>ROUND($AX$637*$AY614,0)</f>
        <v>132420</v>
      </c>
      <c r="AI351" s="28">
        <f t="shared" si="127"/>
        <v>153359</v>
      </c>
      <c r="AJ351" s="28">
        <f t="shared" si="118"/>
        <v>1895.3512613190901</v>
      </c>
      <c r="AK351" s="28">
        <f t="shared" si="119"/>
        <v>247584.24458344499</v>
      </c>
      <c r="AL351" s="110">
        <f t="shared" si="106"/>
        <v>1037.3802116637153</v>
      </c>
      <c r="AM351" s="57"/>
      <c r="AN351" s="15">
        <f t="shared" si="102"/>
        <v>1246.1218023136687</v>
      </c>
      <c r="AP351" s="233">
        <f>[16]Rounded!Z352</f>
        <v>28699</v>
      </c>
      <c r="AQ351" s="157">
        <f>[16]Rounded!AA352</f>
        <v>13255</v>
      </c>
      <c r="AR351" s="157">
        <f>[16]Rounded!AB352</f>
        <v>1627</v>
      </c>
      <c r="AS351" s="157">
        <f>[16]Rounded!AC352</f>
        <v>0</v>
      </c>
      <c r="AT351" s="157">
        <f>[16]Rounded!AD352</f>
        <v>0</v>
      </c>
      <c r="AW351" s="14">
        <f t="shared" si="120"/>
        <v>1246.1218023136687</v>
      </c>
      <c r="AX351" s="145">
        <f t="shared" si="121"/>
        <v>1895.3512613190901</v>
      </c>
      <c r="AY351" s="20"/>
      <c r="AZ351" s="164">
        <f t="shared" si="97"/>
        <v>22734.868770599162</v>
      </c>
      <c r="BM351" s="14">
        <f>[17]Base!$J133</f>
        <v>10539.263721623045</v>
      </c>
      <c r="BN351" s="14">
        <f>[17]High!$J133</f>
        <v>18233.589798473848</v>
      </c>
      <c r="BO351" s="14">
        <f>[17]Low!$J133</f>
        <v>2844.9376447722416</v>
      </c>
      <c r="BP351" s="14"/>
      <c r="BQ351" s="14">
        <f>[17]Base!$Q133</f>
        <v>11363.563677504173</v>
      </c>
      <c r="BR351" s="14">
        <f>[17]High!$Q133</f>
        <v>19659.680620700841</v>
      </c>
      <c r="BS351" s="14">
        <f>[17]Low!$Q133</f>
        <v>3067.4467343074994</v>
      </c>
      <c r="BT351" s="201" t="s">
        <v>150</v>
      </c>
      <c r="BU351" s="14">
        <f>'[18]Energy Summary'!$C132/1000</f>
        <v>4537.1447137847163</v>
      </c>
      <c r="BV351" s="14"/>
      <c r="BW351" s="14"/>
      <c r="BX351" s="14"/>
      <c r="BY351" s="14">
        <f>'[18]Energy Summary'!$D132/1000</f>
        <v>3862.6628512245447</v>
      </c>
      <c r="BZ351" s="14"/>
      <c r="CA351" s="14"/>
    </row>
    <row r="352" spans="1:79">
      <c r="A352" s="2">
        <f t="shared" si="112"/>
        <v>2020</v>
      </c>
      <c r="B352" s="2">
        <f t="shared" si="113"/>
        <v>2</v>
      </c>
      <c r="C352" s="7">
        <f>[12]Err!$D207</f>
        <v>927.99385407965406</v>
      </c>
      <c r="D352" s="7">
        <f>ROUND([13]Err!$D195,0)</f>
        <v>885661</v>
      </c>
      <c r="E352" s="7">
        <f>[9]Err!$D195</f>
        <v>160512.8497848</v>
      </c>
      <c r="F352" s="7">
        <f>[10]Err!$D195</f>
        <v>1851.9068168746501</v>
      </c>
      <c r="G352" s="13">
        <f>[14]Err!$D195</f>
        <v>250534.19398621799</v>
      </c>
      <c r="H352" s="25"/>
      <c r="I352" s="26">
        <f t="shared" si="116"/>
        <v>947.99385407965406</v>
      </c>
      <c r="J352" s="26">
        <f t="shared" si="99"/>
        <v>885661</v>
      </c>
      <c r="K352" s="26">
        <f t="shared" si="114"/>
        <v>154868.04978480001</v>
      </c>
      <c r="L352" s="26">
        <f t="shared" si="115"/>
        <v>1851.9068168746501</v>
      </c>
      <c r="M352" s="26">
        <f t="shared" si="117"/>
        <v>246442.19398621799</v>
      </c>
      <c r="N352" s="25"/>
      <c r="O352" s="14">
        <v>20</v>
      </c>
      <c r="P352" s="14"/>
      <c r="Q352" s="14">
        <f t="shared" si="128"/>
        <v>-5644.7999999999993</v>
      </c>
      <c r="R352" s="14"/>
      <c r="S352" s="14">
        <f t="shared" si="103"/>
        <v>-4092</v>
      </c>
      <c r="U352" s="7">
        <f t="shared" si="122"/>
        <v>2940984.1008030926</v>
      </c>
      <c r="V352" s="126">
        <f t="shared" si="107"/>
        <v>0.63835327793467445</v>
      </c>
      <c r="W352" s="7">
        <f>[4]FCST!$I292</f>
        <v>68300.144988027547</v>
      </c>
      <c r="X352" s="7">
        <f t="shared" si="123"/>
        <v>1557893.7832983423</v>
      </c>
      <c r="Y352" s="7">
        <f>[4]FCST!D292</f>
        <v>1626193.9282863699</v>
      </c>
      <c r="Z352" s="7">
        <f>[4]FCST!$E292</f>
        <v>180919</v>
      </c>
      <c r="AA352" s="7">
        <f>[4]FCST!F292</f>
        <v>2230</v>
      </c>
      <c r="AB352" s="7">
        <f>[4]FCST!G292</f>
        <v>1521</v>
      </c>
      <c r="AC352" s="13">
        <f>[4]FCST!H292</f>
        <v>25160</v>
      </c>
      <c r="AD352" s="28">
        <f t="shared" si="124"/>
        <v>41332</v>
      </c>
      <c r="AE352" s="30">
        <f t="shared" si="104"/>
        <v>1476874</v>
      </c>
      <c r="AF352" s="30">
        <f t="shared" si="125"/>
        <v>885661</v>
      </c>
      <c r="AG352" s="31">
        <f t="shared" si="111"/>
        <v>288823</v>
      </c>
      <c r="AH352" s="35">
        <f t="shared" ref="AH352:AH361" si="129">ROUND($AX$637*$AY615,0)</f>
        <v>133955</v>
      </c>
      <c r="AI352" s="28">
        <f t="shared" si="127"/>
        <v>154868</v>
      </c>
      <c r="AJ352" s="28">
        <f t="shared" si="118"/>
        <v>1851.9068168746501</v>
      </c>
      <c r="AK352" s="28">
        <f t="shared" si="119"/>
        <v>246442.19398621799</v>
      </c>
      <c r="AL352" s="110">
        <f t="shared" si="106"/>
        <v>947.99402618655506</v>
      </c>
      <c r="AM352" s="57"/>
      <c r="AN352" s="15">
        <f t="shared" si="102"/>
        <v>1217.5587224685405</v>
      </c>
      <c r="AP352" s="233">
        <f>[16]Rounded!Z353</f>
        <v>22501</v>
      </c>
      <c r="AQ352" s="157">
        <f>[16]Rounded!AA353</f>
        <v>11298</v>
      </c>
      <c r="AR352" s="157">
        <f>[16]Rounded!AB353</f>
        <v>1516</v>
      </c>
      <c r="AS352" s="157">
        <f>[16]Rounded!AC353</f>
        <v>0</v>
      </c>
      <c r="AT352" s="157">
        <f>[16]Rounded!AD353</f>
        <v>0</v>
      </c>
      <c r="AW352" s="14">
        <f t="shared" si="120"/>
        <v>1217.5587224685405</v>
      </c>
      <c r="AX352" s="145">
        <f t="shared" si="121"/>
        <v>1851.9068168746501</v>
      </c>
      <c r="AY352" s="20"/>
      <c r="AZ352" s="164">
        <f t="shared" si="97"/>
        <v>22708.760384117879</v>
      </c>
      <c r="BM352" s="14">
        <f>[17]Base!$J134</f>
        <v>10579.53783729739</v>
      </c>
      <c r="BN352" s="14">
        <f>[17]High!$J134</f>
        <v>18303.266554279438</v>
      </c>
      <c r="BO352" s="14">
        <f>[17]Low!$J134</f>
        <v>2855.8091203153367</v>
      </c>
      <c r="BP352" s="14"/>
      <c r="BQ352" s="14">
        <f>[17]Base!$Q134</f>
        <v>11406.987724013381</v>
      </c>
      <c r="BR352" s="14">
        <f>[17]High!$Q134</f>
        <v>19734.806955172793</v>
      </c>
      <c r="BS352" s="14">
        <f>[17]Low!$Q134</f>
        <v>3079.1684928539644</v>
      </c>
      <c r="BT352" s="201" t="s">
        <v>150</v>
      </c>
      <c r="BU352" s="14">
        <f>'[18]Energy Summary'!$C133/1000</f>
        <v>5028.0407112042167</v>
      </c>
      <c r="BV352" s="14"/>
      <c r="BW352" s="14"/>
      <c r="BX352" s="14"/>
      <c r="BY352" s="14">
        <f>'[18]Energy Summary'!$D133/1000</f>
        <v>4262.5871757913192</v>
      </c>
      <c r="BZ352" s="14"/>
      <c r="CA352" s="14"/>
    </row>
    <row r="353" spans="1:79">
      <c r="A353" s="2">
        <f t="shared" si="112"/>
        <v>2020</v>
      </c>
      <c r="B353" s="2">
        <f t="shared" si="113"/>
        <v>3</v>
      </c>
      <c r="C353" s="7">
        <f>[12]Err!$D208</f>
        <v>835.75574503560597</v>
      </c>
      <c r="D353" s="7">
        <f>ROUND([13]Err!$D196,0)</f>
        <v>901458</v>
      </c>
      <c r="E353" s="7">
        <f>[9]Err!$D196</f>
        <v>159343.69790778501</v>
      </c>
      <c r="F353" s="7">
        <f>[10]Err!$D196</f>
        <v>1897.8077487058999</v>
      </c>
      <c r="G353" s="13">
        <f>[14]Err!$D196</f>
        <v>252087.73931441101</v>
      </c>
      <c r="H353" s="25"/>
      <c r="I353" s="26">
        <f t="shared" si="116"/>
        <v>855.75574503560597</v>
      </c>
      <c r="J353" s="26">
        <f t="shared" si="99"/>
        <v>901458</v>
      </c>
      <c r="K353" s="26">
        <f t="shared" si="114"/>
        <v>153094.09790778501</v>
      </c>
      <c r="L353" s="26">
        <f t="shared" si="115"/>
        <v>1897.8077487058999</v>
      </c>
      <c r="M353" s="26">
        <f t="shared" si="117"/>
        <v>248127.73931441101</v>
      </c>
      <c r="N353" s="25"/>
      <c r="O353" s="14">
        <v>20</v>
      </c>
      <c r="P353" s="14"/>
      <c r="Q353" s="14">
        <f t="shared" si="128"/>
        <v>-6249.5999999999995</v>
      </c>
      <c r="R353" s="14"/>
      <c r="S353" s="14">
        <f t="shared" si="103"/>
        <v>-3960</v>
      </c>
      <c r="U353" s="7">
        <f t="shared" si="122"/>
        <v>2811720.5470631169</v>
      </c>
      <c r="V353" s="126">
        <f t="shared" si="107"/>
        <v>0.62485525246600426</v>
      </c>
      <c r="W353" s="7">
        <f>[4]FCST!$I293</f>
        <v>68374.406319667571</v>
      </c>
      <c r="X353" s="7">
        <f t="shared" si="123"/>
        <v>1559587.6489105124</v>
      </c>
      <c r="Y353" s="7">
        <f>[4]FCST!D293</f>
        <v>1627962.05523018</v>
      </c>
      <c r="Z353" s="7">
        <f>[4]FCST!$E293</f>
        <v>181106</v>
      </c>
      <c r="AA353" s="7">
        <f>[4]FCST!F293</f>
        <v>2229</v>
      </c>
      <c r="AB353" s="7">
        <f>[4]FCST!G293</f>
        <v>1521</v>
      </c>
      <c r="AC353" s="13">
        <f>[4]FCST!H293</f>
        <v>25156</v>
      </c>
      <c r="AD353" s="28">
        <f t="shared" si="124"/>
        <v>36561</v>
      </c>
      <c r="AE353" s="30">
        <f t="shared" si="104"/>
        <v>1334626</v>
      </c>
      <c r="AF353" s="30">
        <f t="shared" si="125"/>
        <v>901458</v>
      </c>
      <c r="AG353" s="31">
        <f t="shared" si="111"/>
        <v>289050</v>
      </c>
      <c r="AH353" s="35">
        <f t="shared" si="129"/>
        <v>135956</v>
      </c>
      <c r="AI353" s="28">
        <f t="shared" si="127"/>
        <v>153094</v>
      </c>
      <c r="AJ353" s="28">
        <f t="shared" si="118"/>
        <v>1897.8077487058999</v>
      </c>
      <c r="AK353" s="28">
        <f t="shared" si="119"/>
        <v>248127.73931441101</v>
      </c>
      <c r="AL353" s="110">
        <f t="shared" si="106"/>
        <v>855.75568704480008</v>
      </c>
      <c r="AM353" s="57"/>
      <c r="AN353" s="15">
        <f t="shared" si="102"/>
        <v>1247.7368499052598</v>
      </c>
      <c r="AP353" s="233">
        <f>[16]Rounded!Z354</f>
        <v>17575</v>
      </c>
      <c r="AQ353" s="157">
        <f>[16]Rounded!AA354</f>
        <v>9234</v>
      </c>
      <c r="AR353" s="157">
        <f>[16]Rounded!AB354</f>
        <v>1278</v>
      </c>
      <c r="AS353" s="157">
        <f>[16]Rounded!AC354</f>
        <v>0</v>
      </c>
      <c r="AT353" s="157">
        <f>[16]Rounded!AD354</f>
        <v>0</v>
      </c>
      <c r="AW353" s="14">
        <f t="shared" si="120"/>
        <v>1247.7368499052598</v>
      </c>
      <c r="AX353" s="145">
        <f t="shared" si="121"/>
        <v>1897.8077487058999</v>
      </c>
      <c r="AY353" s="20"/>
      <c r="AZ353" s="164">
        <f t="shared" si="97"/>
        <v>22682.651997636589</v>
      </c>
      <c r="BM353" s="14">
        <f>[17]Base!$J135</f>
        <v>10859.473105446499</v>
      </c>
      <c r="BN353" s="14">
        <f>[17]High!$J135</f>
        <v>18787.572193114953</v>
      </c>
      <c r="BO353" s="14">
        <f>[17]Low!$J135</f>
        <v>2931.3740177780378</v>
      </c>
      <c r="BP353" s="14"/>
      <c r="BQ353" s="14">
        <f>[17]Base!$Q135</f>
        <v>11708.817370676945</v>
      </c>
      <c r="BR353" s="14">
        <f>[17]High!$Q135</f>
        <v>20256.991247325055</v>
      </c>
      <c r="BS353" s="14">
        <f>[17]Low!$Q135</f>
        <v>3160.6434940288318</v>
      </c>
      <c r="BT353" s="201" t="s">
        <v>150</v>
      </c>
      <c r="BU353" s="14">
        <f>'[18]Energy Summary'!$C134/1000</f>
        <v>6804.0403421861283</v>
      </c>
      <c r="BV353" s="14"/>
      <c r="BW353" s="14"/>
      <c r="BX353" s="14"/>
      <c r="BY353" s="14">
        <f>'[18]Energy Summary'!$D134/1000</f>
        <v>5745.3798735386981</v>
      </c>
      <c r="BZ353" s="14"/>
      <c r="CA353" s="14"/>
    </row>
    <row r="354" spans="1:79">
      <c r="A354" s="2">
        <f t="shared" si="112"/>
        <v>2020</v>
      </c>
      <c r="B354" s="2">
        <f t="shared" si="113"/>
        <v>4</v>
      </c>
      <c r="C354" s="7">
        <f>[12]Err!$D209</f>
        <v>807.11726084529903</v>
      </c>
      <c r="D354" s="7">
        <f>ROUND([13]Err!$D197,0)</f>
        <v>954092</v>
      </c>
      <c r="E354" s="7">
        <f>[9]Err!$D197</f>
        <v>162142.75047208299</v>
      </c>
      <c r="F354" s="7">
        <f>[10]Err!$D197</f>
        <v>1874.25355546526</v>
      </c>
      <c r="G354" s="13">
        <f>[14]Err!$D197</f>
        <v>257235.15688649999</v>
      </c>
      <c r="H354" s="25"/>
      <c r="I354" s="26">
        <f t="shared" si="116"/>
        <v>827.11726084529903</v>
      </c>
      <c r="J354" s="26">
        <f t="shared" si="99"/>
        <v>954092</v>
      </c>
      <c r="K354" s="26">
        <f t="shared" si="114"/>
        <v>156094.75047208299</v>
      </c>
      <c r="L354" s="26">
        <f t="shared" si="115"/>
        <v>1874.25355546526</v>
      </c>
      <c r="M354" s="26">
        <f t="shared" si="117"/>
        <v>253143.15688649999</v>
      </c>
      <c r="N354" s="25"/>
      <c r="O354" s="14">
        <v>20</v>
      </c>
      <c r="P354" s="14"/>
      <c r="Q354" s="14">
        <f t="shared" si="128"/>
        <v>-6048</v>
      </c>
      <c r="R354" s="14"/>
      <c r="S354" s="14">
        <f t="shared" si="103"/>
        <v>-4092</v>
      </c>
      <c r="U354" s="7">
        <f t="shared" si="122"/>
        <v>2830392.4104419653</v>
      </c>
      <c r="V354" s="126">
        <f t="shared" si="107"/>
        <v>0.53442379914879401</v>
      </c>
      <c r="W354" s="7">
        <f>[4]FCST!$I294</f>
        <v>68448.667651294571</v>
      </c>
      <c r="X354" s="7">
        <f t="shared" si="123"/>
        <v>1561281.5145223856</v>
      </c>
      <c r="Y354" s="7">
        <f>[4]FCST!D294</f>
        <v>1629730.18217368</v>
      </c>
      <c r="Z354" s="7">
        <f>[4]FCST!$E294</f>
        <v>181293</v>
      </c>
      <c r="AA354" s="7">
        <f>[4]FCST!F294</f>
        <v>2227</v>
      </c>
      <c r="AB354" s="7">
        <f>[4]FCST!G294</f>
        <v>1521</v>
      </c>
      <c r="AC354" s="13">
        <f>[4]FCST!H294</f>
        <v>25121</v>
      </c>
      <c r="AD354" s="28">
        <f t="shared" si="124"/>
        <v>30256</v>
      </c>
      <c r="AE354" s="30">
        <f t="shared" si="104"/>
        <v>1291363</v>
      </c>
      <c r="AF354" s="30">
        <f t="shared" si="125"/>
        <v>954092</v>
      </c>
      <c r="AG354" s="31">
        <f t="shared" si="111"/>
        <v>299664</v>
      </c>
      <c r="AH354" s="35">
        <f t="shared" si="129"/>
        <v>143569</v>
      </c>
      <c r="AI354" s="28">
        <f t="shared" si="127"/>
        <v>156095</v>
      </c>
      <c r="AJ354" s="28">
        <f t="shared" si="118"/>
        <v>1874.25355546526</v>
      </c>
      <c r="AK354" s="28">
        <f t="shared" si="119"/>
        <v>253143.15688649999</v>
      </c>
      <c r="AL354" s="110">
        <f t="shared" si="106"/>
        <v>827.11733149229212</v>
      </c>
      <c r="AM354" s="57"/>
      <c r="AN354" s="15">
        <f t="shared" si="102"/>
        <v>1232.2508582940566</v>
      </c>
      <c r="AP354" s="233">
        <f>[16]Rounded!Z355</f>
        <v>13018</v>
      </c>
      <c r="AQ354" s="157">
        <f>[16]Rounded!AA355</f>
        <v>8953</v>
      </c>
      <c r="AR354" s="157">
        <f>[16]Rounded!AB355</f>
        <v>1282</v>
      </c>
      <c r="AS354" s="157">
        <f>[16]Rounded!AC355</f>
        <v>0</v>
      </c>
      <c r="AT354" s="157">
        <f>[16]Rounded!AD355</f>
        <v>0</v>
      </c>
      <c r="AW354" s="14">
        <f t="shared" si="120"/>
        <v>1232.2508582940566</v>
      </c>
      <c r="AX354" s="145">
        <f t="shared" si="121"/>
        <v>1874.25355546526</v>
      </c>
      <c r="AY354" s="20"/>
      <c r="AZ354" s="164">
        <f t="shared" si="97"/>
        <v>22656.54361115531</v>
      </c>
      <c r="BM354" s="14">
        <f>[17]Base!$J136</f>
        <v>10863.529446804836</v>
      </c>
      <c r="BN354" s="14">
        <f>[17]High!$J136</f>
        <v>18794.589919055215</v>
      </c>
      <c r="BO354" s="14">
        <f>[17]Low!$J136</f>
        <v>2932.4689745544492</v>
      </c>
      <c r="BP354" s="14"/>
      <c r="BQ354" s="14">
        <f>[17]Base!$Q136</f>
        <v>11713.190967783979</v>
      </c>
      <c r="BR354" s="14">
        <f>[17]High!$Q136</f>
        <v>20264.55784568522</v>
      </c>
      <c r="BS354" s="14">
        <f>[17]Low!$Q136</f>
        <v>3161.8240898827285</v>
      </c>
      <c r="BT354" s="201" t="s">
        <v>150</v>
      </c>
      <c r="BU354" s="14">
        <f>'[18]Energy Summary'!$C135/1000</f>
        <v>7228.1568899264421</v>
      </c>
      <c r="BV354" s="14"/>
      <c r="BW354" s="14"/>
      <c r="BX354" s="14"/>
      <c r="BY354" s="14">
        <f>'[18]Energy Summary'!$D135/1000</f>
        <v>6080.7162777133171</v>
      </c>
      <c r="BZ354" s="14"/>
      <c r="CA354" s="14"/>
    </row>
    <row r="355" spans="1:79">
      <c r="A355" s="2">
        <f t="shared" si="112"/>
        <v>2020</v>
      </c>
      <c r="B355" s="2">
        <f t="shared" si="113"/>
        <v>5</v>
      </c>
      <c r="C355" s="7">
        <f>[12]Err!$D210</f>
        <v>950.03984412033003</v>
      </c>
      <c r="D355" s="7">
        <f>ROUND([13]Err!$D198,0)</f>
        <v>1050646</v>
      </c>
      <c r="E355" s="7">
        <f>[9]Err!$D198</f>
        <v>168469.09587310499</v>
      </c>
      <c r="F355" s="7">
        <f>[10]Err!$D198</f>
        <v>1854.0535554652599</v>
      </c>
      <c r="G355" s="13">
        <f>[14]Err!$D198</f>
        <v>272001.35824934102</v>
      </c>
      <c r="H355" s="25"/>
      <c r="I355" s="26">
        <f t="shared" si="116"/>
        <v>970.03984412033003</v>
      </c>
      <c r="J355" s="26">
        <f t="shared" si="99"/>
        <v>1050646</v>
      </c>
      <c r="K355" s="26">
        <f t="shared" si="114"/>
        <v>162219.49587310498</v>
      </c>
      <c r="L355" s="26">
        <f t="shared" si="115"/>
        <v>1854.0535554652599</v>
      </c>
      <c r="M355" s="26">
        <f t="shared" si="117"/>
        <v>268041.35824934102</v>
      </c>
      <c r="N355" s="25"/>
      <c r="O355" s="14">
        <v>20</v>
      </c>
      <c r="P355" s="14"/>
      <c r="Q355" s="14">
        <f t="shared" si="128"/>
        <v>-6249.5999999999995</v>
      </c>
      <c r="R355" s="14"/>
      <c r="S355" s="14">
        <f t="shared" si="103"/>
        <v>-3960</v>
      </c>
      <c r="U355" s="7">
        <f t="shared" si="122"/>
        <v>3169451.4118048064</v>
      </c>
      <c r="V355" s="126">
        <f t="shared" si="107"/>
        <v>0.35517028435765152</v>
      </c>
      <c r="W355" s="7">
        <f>[4]FCST!$I295</f>
        <v>68522.92898291022</v>
      </c>
      <c r="X355" s="7">
        <f t="shared" si="123"/>
        <v>1562975.3801339997</v>
      </c>
      <c r="Y355" s="7">
        <f>[4]FCST!D295</f>
        <v>1631498.30911691</v>
      </c>
      <c r="Z355" s="7">
        <f>[4]FCST!$E295</f>
        <v>181480</v>
      </c>
      <c r="AA355" s="7">
        <f>[4]FCST!F295</f>
        <v>2226</v>
      </c>
      <c r="AB355" s="7">
        <f>[4]FCST!G295</f>
        <v>1520</v>
      </c>
      <c r="AC355" s="13">
        <f>[4]FCST!H295</f>
        <v>25161</v>
      </c>
      <c r="AD355" s="28">
        <f t="shared" si="124"/>
        <v>23608</v>
      </c>
      <c r="AE355" s="30">
        <f t="shared" si="104"/>
        <v>1516148</v>
      </c>
      <c r="AF355" s="30">
        <f t="shared" si="125"/>
        <v>1050646</v>
      </c>
      <c r="AG355" s="31">
        <f t="shared" si="111"/>
        <v>309154</v>
      </c>
      <c r="AH355" s="35">
        <f t="shared" si="129"/>
        <v>146935</v>
      </c>
      <c r="AI355" s="28">
        <f t="shared" si="127"/>
        <v>162219</v>
      </c>
      <c r="AJ355" s="28">
        <f t="shared" si="118"/>
        <v>1854.0535554652599</v>
      </c>
      <c r="AK355" s="28">
        <f t="shared" si="119"/>
        <v>268041.35824934102</v>
      </c>
      <c r="AL355" s="110">
        <f t="shared" si="106"/>
        <v>970.0395919672228</v>
      </c>
      <c r="AM355" s="57"/>
      <c r="AN355" s="15">
        <f t="shared" si="102"/>
        <v>1219.7720759639867</v>
      </c>
      <c r="AP355" s="233">
        <f>[16]Rounded!Z356</f>
        <v>14849</v>
      </c>
      <c r="AQ355" s="157">
        <f>[16]Rounded!AA356</f>
        <v>9628</v>
      </c>
      <c r="AR355" s="157">
        <f>[16]Rounded!AB356</f>
        <v>1364</v>
      </c>
      <c r="AS355" s="157">
        <f>[16]Rounded!AC356</f>
        <v>0</v>
      </c>
      <c r="AT355" s="157">
        <f>[16]Rounded!AD356</f>
        <v>0</v>
      </c>
      <c r="AW355" s="14">
        <f t="shared" si="120"/>
        <v>1219.7720759639867</v>
      </c>
      <c r="AX355" s="145">
        <f t="shared" si="121"/>
        <v>1854.0535554652599</v>
      </c>
      <c r="AY355" s="20"/>
      <c r="AZ355" s="164">
        <f t="shared" si="97"/>
        <v>22630.435224674027</v>
      </c>
      <c r="BM355" s="14">
        <f>[17]Base!$J137</f>
        <v>11023.172978880502</v>
      </c>
      <c r="BN355" s="14">
        <f>[17]High!$J137</f>
        <v>19070.783280824417</v>
      </c>
      <c r="BO355" s="14">
        <f>[17]Low!$J137</f>
        <v>2975.5626769365858</v>
      </c>
      <c r="BP355" s="14"/>
      <c r="BQ355" s="14">
        <f>[17]Base!$Q137</f>
        <v>11885.32058616724</v>
      </c>
      <c r="BR355" s="14">
        <f>[17]High!$Q137</f>
        <v>20562.352922900056</v>
      </c>
      <c r="BS355" s="14">
        <f>[17]Low!$Q137</f>
        <v>3208.288249434418</v>
      </c>
      <c r="BT355" s="201" t="s">
        <v>150</v>
      </c>
      <c r="BU355" s="14">
        <f>'[18]Energy Summary'!$C136/1000</f>
        <v>7623.3894654123596</v>
      </c>
      <c r="BV355" s="14"/>
      <c r="BW355" s="14"/>
      <c r="BX355" s="14"/>
      <c r="BY355" s="14">
        <f>'[18]Energy Summary'!$D136/1000</f>
        <v>6390.5813757130236</v>
      </c>
      <c r="BZ355" s="14"/>
      <c r="CA355" s="14"/>
    </row>
    <row r="356" spans="1:79">
      <c r="A356" s="2">
        <f t="shared" si="112"/>
        <v>2020</v>
      </c>
      <c r="B356" s="2">
        <f t="shared" si="113"/>
        <v>6</v>
      </c>
      <c r="C356" s="7">
        <f>[12]Err!$D211</f>
        <v>1164.1484950689501</v>
      </c>
      <c r="D356" s="7">
        <f>ROUND([13]Err!$D199,0)</f>
        <v>1153811</v>
      </c>
      <c r="E356" s="7">
        <f>[9]Err!$D199</f>
        <v>170405.739166466</v>
      </c>
      <c r="F356" s="7">
        <f>[10]Err!$D199</f>
        <v>1874.5535554652599</v>
      </c>
      <c r="G356" s="13">
        <f>[14]Err!$D199</f>
        <v>296965.71783207299</v>
      </c>
      <c r="H356" s="25"/>
      <c r="I356" s="26">
        <f t="shared" si="116"/>
        <v>1194.1484950689501</v>
      </c>
      <c r="J356" s="26">
        <f t="shared" si="99"/>
        <v>1153811</v>
      </c>
      <c r="K356" s="26">
        <f t="shared" si="114"/>
        <v>164357.739166466</v>
      </c>
      <c r="L356" s="26">
        <f t="shared" si="115"/>
        <v>1874.5535554652599</v>
      </c>
      <c r="M356" s="26">
        <f t="shared" si="117"/>
        <v>292873.71783207299</v>
      </c>
      <c r="N356" s="25"/>
      <c r="O356" s="14">
        <v>30</v>
      </c>
      <c r="P356" s="14"/>
      <c r="Q356" s="14">
        <f t="shared" si="128"/>
        <v>-6048</v>
      </c>
      <c r="R356" s="14"/>
      <c r="S356" s="14">
        <f t="shared" si="103"/>
        <v>-4092</v>
      </c>
      <c r="U356" s="7">
        <f t="shared" si="122"/>
        <v>3655213.2713875384</v>
      </c>
      <c r="V356" s="126">
        <f t="shared" si="107"/>
        <v>0.25275986053332639</v>
      </c>
      <c r="W356" s="7">
        <f>[4]FCST!$I296</f>
        <v>68597.190314517065</v>
      </c>
      <c r="X356" s="7">
        <f t="shared" si="123"/>
        <v>1564669.2457454128</v>
      </c>
      <c r="Y356" s="7">
        <f>[4]FCST!D296</f>
        <v>1633266.4360599299</v>
      </c>
      <c r="Z356" s="7">
        <f>[4]FCST!$E296</f>
        <v>181667</v>
      </c>
      <c r="AA356" s="7">
        <f>[4]FCST!F296</f>
        <v>2225</v>
      </c>
      <c r="AB356" s="7">
        <f>[4]FCST!G296</f>
        <v>1520</v>
      </c>
      <c r="AC356" s="13">
        <f>[4]FCST!H296</f>
        <v>25116</v>
      </c>
      <c r="AD356" s="28">
        <f t="shared" si="124"/>
        <v>20705</v>
      </c>
      <c r="AE356" s="30">
        <f t="shared" si="104"/>
        <v>1868447</v>
      </c>
      <c r="AF356" s="30">
        <f t="shared" si="125"/>
        <v>1153811</v>
      </c>
      <c r="AG356" s="31">
        <f t="shared" si="111"/>
        <v>317502</v>
      </c>
      <c r="AH356" s="35">
        <f t="shared" si="129"/>
        <v>153144</v>
      </c>
      <c r="AI356" s="28">
        <f t="shared" si="127"/>
        <v>164358</v>
      </c>
      <c r="AJ356" s="28">
        <f t="shared" si="118"/>
        <v>1874.5535554652599</v>
      </c>
      <c r="AK356" s="28">
        <f t="shared" si="119"/>
        <v>292873.71783207299</v>
      </c>
      <c r="AL356" s="110">
        <f t="shared" si="106"/>
        <v>1194.148223390092</v>
      </c>
      <c r="AM356" s="57"/>
      <c r="AN356" s="15">
        <f t="shared" si="102"/>
        <v>1233.2589180692498</v>
      </c>
      <c r="AP356" s="233">
        <f>[16]Rounded!Z357</f>
        <v>16830</v>
      </c>
      <c r="AQ356" s="157">
        <f>[16]Rounded!AA357</f>
        <v>10485</v>
      </c>
      <c r="AR356" s="157">
        <f>[16]Rounded!AB357</f>
        <v>1508</v>
      </c>
      <c r="AS356" s="157">
        <f>[16]Rounded!AC357</f>
        <v>0</v>
      </c>
      <c r="AT356" s="157">
        <f>[16]Rounded!AD357</f>
        <v>0</v>
      </c>
      <c r="AW356" s="14">
        <f t="shared" si="120"/>
        <v>1233.2589180692498</v>
      </c>
      <c r="AX356" s="145">
        <f t="shared" si="121"/>
        <v>1874.5535554652599</v>
      </c>
      <c r="AY356" s="20"/>
      <c r="AZ356" s="164">
        <f t="shared" si="97"/>
        <v>22604.326838192752</v>
      </c>
      <c r="BM356" s="14">
        <f>[17]Base!$J138</f>
        <v>11134.744025294647</v>
      </c>
      <c r="BN356" s="14">
        <f>[17]High!$J138</f>
        <v>19263.808215718891</v>
      </c>
      <c r="BO356" s="14">
        <f>[17]Low!$J138</f>
        <v>3005.6798348703992</v>
      </c>
      <c r="BP356" s="14"/>
      <c r="BQ356" s="14">
        <f>[17]Base!$Q138</f>
        <v>12005.617859675229</v>
      </c>
      <c r="BR356" s="14">
        <f>[17]High!$Q138</f>
        <v>20770.474780076787</v>
      </c>
      <c r="BS356" s="14">
        <f>[17]Low!$Q138</f>
        <v>3240.7609392736695</v>
      </c>
      <c r="BT356" s="201" t="s">
        <v>150</v>
      </c>
      <c r="BU356" s="14">
        <f>'[18]Energy Summary'!$C137/1000</f>
        <v>7149.5034171540519</v>
      </c>
      <c r="BV356" s="14"/>
      <c r="BW356" s="14"/>
      <c r="BX356" s="14"/>
      <c r="BY356" s="14">
        <f>'[18]Energy Summary'!$D137/1000</f>
        <v>5973.3198625444629</v>
      </c>
      <c r="BZ356" s="14"/>
      <c r="CA356" s="14"/>
    </row>
    <row r="357" spans="1:79">
      <c r="A357" s="2">
        <f t="shared" si="112"/>
        <v>2020</v>
      </c>
      <c r="B357" s="2">
        <f t="shared" si="113"/>
        <v>7</v>
      </c>
      <c r="C357" s="7">
        <f>[12]Err!$D212</f>
        <v>1266.6458610116999</v>
      </c>
      <c r="D357" s="7">
        <f>ROUND([13]Err!$D200,0)</f>
        <v>1202735</v>
      </c>
      <c r="E357" s="7">
        <f>[9]Err!$D200</f>
        <v>163539.66893282201</v>
      </c>
      <c r="F357" s="7">
        <f>[10]Err!$D200</f>
        <v>1873.5879105347799</v>
      </c>
      <c r="G357" s="13">
        <f>[14]Err!$D200</f>
        <v>284607.66594719997</v>
      </c>
      <c r="H357" s="25"/>
      <c r="I357" s="26">
        <f t="shared" si="116"/>
        <v>1296.6458610116999</v>
      </c>
      <c r="J357" s="26">
        <f t="shared" si="99"/>
        <v>1202735</v>
      </c>
      <c r="K357" s="26">
        <f t="shared" si="114"/>
        <v>157290.068932822</v>
      </c>
      <c r="L357" s="26">
        <f t="shared" si="115"/>
        <v>1873.5879105347799</v>
      </c>
      <c r="M357" s="26">
        <f t="shared" si="117"/>
        <v>280647.66594719997</v>
      </c>
      <c r="N357" s="25"/>
      <c r="O357" s="14">
        <v>30</v>
      </c>
      <c r="P357" s="14"/>
      <c r="Q357" s="14">
        <f t="shared" si="128"/>
        <v>-6249.5999999999995</v>
      </c>
      <c r="R357" s="14"/>
      <c r="S357" s="14">
        <f t="shared" si="103"/>
        <v>-3960</v>
      </c>
      <c r="U357" s="7">
        <f t="shared" si="122"/>
        <v>3843300.2538577346</v>
      </c>
      <c r="V357" s="126">
        <f t="shared" si="107"/>
        <v>0.23540461725212367</v>
      </c>
      <c r="W357" s="7">
        <f>[4]FCST!$I297</f>
        <v>68671.451646116766</v>
      </c>
      <c r="X357" s="7">
        <f t="shared" si="123"/>
        <v>1566363.1113566633</v>
      </c>
      <c r="Y357" s="7">
        <f>[4]FCST!D297</f>
        <v>1635034.5630027801</v>
      </c>
      <c r="Z357" s="7">
        <f>[4]FCST!$E297</f>
        <v>181853</v>
      </c>
      <c r="AA357" s="7">
        <f>[4]FCST!F297</f>
        <v>2223</v>
      </c>
      <c r="AB357" s="7">
        <f>[4]FCST!G297</f>
        <v>1520</v>
      </c>
      <c r="AC357" s="13">
        <f>[4]FCST!H297</f>
        <v>25095</v>
      </c>
      <c r="AD357" s="28">
        <f t="shared" si="124"/>
        <v>20961</v>
      </c>
      <c r="AE357" s="30">
        <f t="shared" si="104"/>
        <v>2031018</v>
      </c>
      <c r="AF357" s="30">
        <f t="shared" si="125"/>
        <v>1202735</v>
      </c>
      <c r="AG357" s="31">
        <f t="shared" si="111"/>
        <v>306065</v>
      </c>
      <c r="AH357" s="35">
        <f t="shared" si="129"/>
        <v>148775</v>
      </c>
      <c r="AI357" s="28">
        <f t="shared" si="127"/>
        <v>157290</v>
      </c>
      <c r="AJ357" s="28">
        <f t="shared" si="118"/>
        <v>1873.5879105347799</v>
      </c>
      <c r="AK357" s="28">
        <f t="shared" si="119"/>
        <v>280647.66594719997</v>
      </c>
      <c r="AL357" s="110">
        <f t="shared" si="106"/>
        <v>1296.6457044822055</v>
      </c>
      <c r="AM357" s="57"/>
      <c r="AN357" s="15">
        <f t="shared" si="102"/>
        <v>1232.6236253518289</v>
      </c>
      <c r="AP357" s="233">
        <f>[16]Rounded!Z358</f>
        <v>17038</v>
      </c>
      <c r="AQ357" s="157">
        <f>[16]Rounded!AA358</f>
        <v>11091</v>
      </c>
      <c r="AR357" s="157">
        <f>[16]Rounded!AB358</f>
        <v>1619</v>
      </c>
      <c r="AS357" s="157">
        <f>[16]Rounded!AC358</f>
        <v>0</v>
      </c>
      <c r="AT357" s="157">
        <f>[16]Rounded!AD358</f>
        <v>0</v>
      </c>
      <c r="AW357" s="14">
        <f t="shared" si="120"/>
        <v>1232.6236253518289</v>
      </c>
      <c r="AX357" s="145">
        <f t="shared" si="121"/>
        <v>1873.5879105347799</v>
      </c>
      <c r="AY357" s="20"/>
      <c r="AZ357" s="164">
        <f t="shared" ref="AZ357:AZ420" si="130">SUM(AX346:AX357)</f>
        <v>22578.218451711469</v>
      </c>
      <c r="BM357" s="14">
        <f>[17]Base!$J139</f>
        <v>11258.125928758309</v>
      </c>
      <c r="BN357" s="14">
        <f>[17]High!$J139</f>
        <v>19477.266676929579</v>
      </c>
      <c r="BO357" s="14">
        <f>[17]Low!$J139</f>
        <v>3038.9851805870321</v>
      </c>
      <c r="BP357" s="14"/>
      <c r="BQ357" s="14">
        <f>[17]Base!$Q139</f>
        <v>12138.649744415377</v>
      </c>
      <c r="BR357" s="14">
        <f>[17]High!$Q139</f>
        <v>21000.628316465962</v>
      </c>
      <c r="BS357" s="14">
        <f>[17]Low!$Q139</f>
        <v>3276.6711723647873</v>
      </c>
      <c r="BT357" s="201" t="s">
        <v>150</v>
      </c>
      <c r="BU357" s="14">
        <f>'[18]Energy Summary'!$C138/1000</f>
        <v>7701.7601558963306</v>
      </c>
      <c r="BV357" s="14"/>
      <c r="BW357" s="14"/>
      <c r="BX357" s="14"/>
      <c r="BY357" s="14">
        <f>'[18]Energy Summary'!$D138/1000</f>
        <v>6414.3634269433587</v>
      </c>
      <c r="BZ357" s="14"/>
      <c r="CA357" s="14"/>
    </row>
    <row r="358" spans="1:79">
      <c r="A358" s="2">
        <f t="shared" si="112"/>
        <v>2020</v>
      </c>
      <c r="B358" s="2">
        <f t="shared" si="113"/>
        <v>8</v>
      </c>
      <c r="C358" s="7">
        <f>[12]Err!$D213</f>
        <v>1301.82168582897</v>
      </c>
      <c r="D358" s="7">
        <f>ROUND([13]Err!$D201,0)</f>
        <v>1218819</v>
      </c>
      <c r="E358" s="7">
        <f>[9]Err!$D201</f>
        <v>170310.821311874</v>
      </c>
      <c r="F358" s="7">
        <f>[10]Err!$D201</f>
        <v>1880.81047333573</v>
      </c>
      <c r="G358" s="13">
        <f>[14]Err!$D201</f>
        <v>289952.73981569801</v>
      </c>
      <c r="H358" s="25"/>
      <c r="I358" s="26">
        <f t="shared" si="116"/>
        <v>1331.82168582897</v>
      </c>
      <c r="J358" s="26">
        <f t="shared" si="99"/>
        <v>1218819</v>
      </c>
      <c r="K358" s="26">
        <f t="shared" si="114"/>
        <v>164061.22131187399</v>
      </c>
      <c r="L358" s="26">
        <f t="shared" si="115"/>
        <v>1880.81047333573</v>
      </c>
      <c r="M358" s="26">
        <f t="shared" si="117"/>
        <v>285860.73981569801</v>
      </c>
      <c r="N358" s="25"/>
      <c r="O358" s="14">
        <v>30</v>
      </c>
      <c r="P358" s="14"/>
      <c r="Q358" s="14">
        <f t="shared" si="128"/>
        <v>-6249.5999999999995</v>
      </c>
      <c r="R358" s="14"/>
      <c r="S358" s="14">
        <f t="shared" si="103"/>
        <v>-4092</v>
      </c>
      <c r="U358" s="7">
        <f t="shared" si="122"/>
        <v>3935900.5502890339</v>
      </c>
      <c r="V358" s="126">
        <f t="shared" si="107"/>
        <v>0.23491953518685663</v>
      </c>
      <c r="W358" s="7">
        <f>[4]FCST!$I298</f>
        <v>68742.709728226386</v>
      </c>
      <c r="X358" s="7">
        <f t="shared" si="123"/>
        <v>1567988.4742771636</v>
      </c>
      <c r="Y358" s="7">
        <f>[4]FCST!D298</f>
        <v>1636731.1840053899</v>
      </c>
      <c r="Z358" s="7">
        <f>[4]FCST!$E298</f>
        <v>182037</v>
      </c>
      <c r="AA358" s="7">
        <f>[4]FCST!F298</f>
        <v>2222</v>
      </c>
      <c r="AB358" s="7">
        <f>[4]FCST!G298</f>
        <v>1520</v>
      </c>
      <c r="AC358" s="13">
        <f>[4]FCST!H298</f>
        <v>25156</v>
      </c>
      <c r="AD358" s="28">
        <f t="shared" si="124"/>
        <v>21508</v>
      </c>
      <c r="AE358" s="30">
        <f t="shared" si="104"/>
        <v>2088281</v>
      </c>
      <c r="AF358" s="30">
        <f t="shared" si="125"/>
        <v>1218819</v>
      </c>
      <c r="AG358" s="31">
        <f t="shared" si="111"/>
        <v>319551</v>
      </c>
      <c r="AH358" s="35">
        <f t="shared" si="129"/>
        <v>155490</v>
      </c>
      <c r="AI358" s="28">
        <f t="shared" si="127"/>
        <v>164061</v>
      </c>
      <c r="AJ358" s="28">
        <f t="shared" si="118"/>
        <v>1880.81047333573</v>
      </c>
      <c r="AK358" s="28">
        <f t="shared" si="119"/>
        <v>285860.73981569801</v>
      </c>
      <c r="AL358" s="110">
        <f t="shared" si="106"/>
        <v>1331.8216519178748</v>
      </c>
      <c r="AM358" s="57"/>
      <c r="AN358" s="15">
        <f t="shared" si="102"/>
        <v>1237.3753114050855</v>
      </c>
      <c r="AP358" s="233">
        <f>[16]Rounded!Z359</f>
        <v>18196</v>
      </c>
      <c r="AQ358" s="157">
        <f>[16]Rounded!AA359</f>
        <v>12601</v>
      </c>
      <c r="AR358" s="157">
        <f>[16]Rounded!AB359</f>
        <v>1804</v>
      </c>
      <c r="AS358" s="157">
        <f>[16]Rounded!AC359</f>
        <v>0</v>
      </c>
      <c r="AT358" s="157">
        <f>[16]Rounded!AD359</f>
        <v>0</v>
      </c>
      <c r="AW358" s="14">
        <f t="shared" si="120"/>
        <v>1237.3753114050855</v>
      </c>
      <c r="AX358" s="145">
        <f t="shared" si="121"/>
        <v>1880.81047333573</v>
      </c>
      <c r="AY358" s="20"/>
      <c r="AZ358" s="164">
        <f t="shared" si="130"/>
        <v>22552.11006523019</v>
      </c>
      <c r="BM358" s="14">
        <f>[17]Base!$J140</f>
        <v>11249.959884603521</v>
      </c>
      <c r="BN358" s="14">
        <f>[17]High!$J140</f>
        <v>19463.13890640144</v>
      </c>
      <c r="BO358" s="14">
        <f>[17]Low!$J140</f>
        <v>3036.780862805595</v>
      </c>
      <c r="BP358" s="14"/>
      <c r="BQ358" s="14">
        <f>[17]Base!$Q140</f>
        <v>12129.845015242894</v>
      </c>
      <c r="BR358" s="14">
        <f>[17]High!$Q140</f>
        <v>20985.395580645119</v>
      </c>
      <c r="BS358" s="14">
        <f>[17]Low!$Q140</f>
        <v>3274.2944498406678</v>
      </c>
      <c r="BT358" s="201" t="s">
        <v>150</v>
      </c>
      <c r="BU358" s="14">
        <f>'[18]Energy Summary'!$C139/1000</f>
        <v>7671.9429782083407</v>
      </c>
      <c r="BV358" s="14"/>
      <c r="BW358" s="14"/>
      <c r="BX358" s="14"/>
      <c r="BY358" s="14">
        <f>'[18]Energy Summary'!$D139/1000</f>
        <v>6370.343337869047</v>
      </c>
      <c r="BZ358" s="14"/>
      <c r="CA358" s="14"/>
    </row>
    <row r="359" spans="1:79">
      <c r="A359" s="2">
        <f t="shared" si="112"/>
        <v>2020</v>
      </c>
      <c r="B359" s="2">
        <f t="shared" si="113"/>
        <v>9</v>
      </c>
      <c r="C359" s="7">
        <f>[12]Err!$D214</f>
        <v>1261.76677392037</v>
      </c>
      <c r="D359" s="7">
        <f>ROUND([13]Err!$D202,0)</f>
        <v>1188770</v>
      </c>
      <c r="E359" s="7">
        <f>[9]Err!$D202</f>
        <v>165182.593375303</v>
      </c>
      <c r="F359" s="7">
        <f>[10]Err!$D202</f>
        <v>1850.25491778017</v>
      </c>
      <c r="G359" s="13">
        <f>[14]Err!$D202</f>
        <v>311278.79034723598</v>
      </c>
      <c r="H359" s="25"/>
      <c r="I359" s="26">
        <f t="shared" si="116"/>
        <v>1291.76677392037</v>
      </c>
      <c r="J359" s="26">
        <f t="shared" si="99"/>
        <v>1188770</v>
      </c>
      <c r="K359" s="26">
        <f t="shared" si="114"/>
        <v>159134.593375303</v>
      </c>
      <c r="L359" s="26">
        <f t="shared" si="115"/>
        <v>1850.25491778017</v>
      </c>
      <c r="M359" s="26">
        <f t="shared" si="117"/>
        <v>307318.79034723598</v>
      </c>
      <c r="N359" s="25"/>
      <c r="O359" s="14">
        <v>30</v>
      </c>
      <c r="P359" s="14"/>
      <c r="Q359" s="14">
        <f t="shared" si="128"/>
        <v>-6048</v>
      </c>
      <c r="R359" s="14"/>
      <c r="S359" s="14">
        <f t="shared" si="103"/>
        <v>-3960</v>
      </c>
      <c r="U359" s="7">
        <f t="shared" si="122"/>
        <v>3857115.0452650161</v>
      </c>
      <c r="V359" s="126">
        <f t="shared" si="107"/>
        <v>0.23675824630596484</v>
      </c>
      <c r="W359" s="7">
        <f>[4]FCST!$I299</f>
        <v>68813.967810332222</v>
      </c>
      <c r="X359" s="7">
        <f t="shared" si="123"/>
        <v>1569613.8371975776</v>
      </c>
      <c r="Y359" s="7">
        <f>[4]FCST!D299</f>
        <v>1638427.8050079099</v>
      </c>
      <c r="Z359" s="7">
        <f>[4]FCST!$E299</f>
        <v>182219</v>
      </c>
      <c r="AA359" s="7">
        <f>[4]FCST!F299</f>
        <v>2220</v>
      </c>
      <c r="AB359" s="7">
        <f>[4]FCST!G299</f>
        <v>1520</v>
      </c>
      <c r="AC359" s="13">
        <f>[4]FCST!H299</f>
        <v>25170</v>
      </c>
      <c r="AD359" s="28">
        <f t="shared" si="124"/>
        <v>21046</v>
      </c>
      <c r="AE359" s="30">
        <f t="shared" si="104"/>
        <v>2027575</v>
      </c>
      <c r="AF359" s="30">
        <f t="shared" si="125"/>
        <v>1188770</v>
      </c>
      <c r="AG359" s="31">
        <f t="shared" si="111"/>
        <v>310555</v>
      </c>
      <c r="AH359" s="35">
        <f t="shared" si="129"/>
        <v>151420</v>
      </c>
      <c r="AI359" s="28">
        <f t="shared" si="127"/>
        <v>159135</v>
      </c>
      <c r="AJ359" s="28">
        <f t="shared" si="118"/>
        <v>1850.25491778017</v>
      </c>
      <c r="AK359" s="28">
        <f t="shared" si="119"/>
        <v>307318.79034723598</v>
      </c>
      <c r="AL359" s="110">
        <f t="shared" si="106"/>
        <v>1291.7667721508344</v>
      </c>
      <c r="AM359" s="57"/>
      <c r="AN359" s="15">
        <f t="shared" si="102"/>
        <v>1217.2729722237959</v>
      </c>
      <c r="AP359" s="233">
        <f>[16]Rounded!Z360</f>
        <v>17009</v>
      </c>
      <c r="AQ359" s="157">
        <f>[16]Rounded!AA360</f>
        <v>11166</v>
      </c>
      <c r="AR359" s="157">
        <f>[16]Rounded!AB360</f>
        <v>1616</v>
      </c>
      <c r="AS359" s="157">
        <f>[16]Rounded!AC360</f>
        <v>0</v>
      </c>
      <c r="AT359" s="157">
        <f>[16]Rounded!AD360</f>
        <v>0</v>
      </c>
      <c r="AW359" s="14">
        <f t="shared" si="120"/>
        <v>1217.2729722237959</v>
      </c>
      <c r="AX359" s="145">
        <f t="shared" si="121"/>
        <v>1850.25491778017</v>
      </c>
      <c r="AY359" s="20"/>
      <c r="AZ359" s="164">
        <f t="shared" si="130"/>
        <v>22526.0016787489</v>
      </c>
      <c r="BM359" s="14">
        <f>[17]Base!$J141</f>
        <v>10919.58831808236</v>
      </c>
      <c r="BN359" s="14">
        <f>[17]High!$J141</f>
        <v>18891.57529587454</v>
      </c>
      <c r="BO359" s="14">
        <f>[17]Low!$J141</f>
        <v>2947.6013402901758</v>
      </c>
      <c r="BP359" s="14"/>
      <c r="BQ359" s="14">
        <f>[17]Base!$Q141</f>
        <v>11773.63433178712</v>
      </c>
      <c r="BR359" s="14">
        <f>[17]High!$Q141</f>
        <v>20369.128670970862</v>
      </c>
      <c r="BS359" s="14">
        <f>[17]Low!$Q141</f>
        <v>3178.1399926033723</v>
      </c>
      <c r="BT359" s="201" t="s">
        <v>150</v>
      </c>
      <c r="BU359" s="14">
        <f>'[18]Energy Summary'!$C140/1000</f>
        <v>7243.2860391304002</v>
      </c>
      <c r="BV359" s="14"/>
      <c r="BW359" s="14"/>
      <c r="BX359" s="14"/>
      <c r="BY359" s="14">
        <f>'[18]Energy Summary'!$D140/1000</f>
        <v>5997.247686129057</v>
      </c>
      <c r="BZ359" s="14"/>
      <c r="CA359" s="14"/>
    </row>
    <row r="360" spans="1:79">
      <c r="A360" s="2">
        <f t="shared" si="112"/>
        <v>2020</v>
      </c>
      <c r="B360" s="2">
        <f t="shared" si="113"/>
        <v>10</v>
      </c>
      <c r="C360" s="7">
        <f>[12]Err!$D215</f>
        <v>1142.6218436218601</v>
      </c>
      <c r="D360" s="7">
        <f>ROUND([13]Err!$D203,0)</f>
        <v>1129952</v>
      </c>
      <c r="E360" s="7">
        <f>[9]Err!$D203</f>
        <v>162258.92346168499</v>
      </c>
      <c r="F360" s="7">
        <f>[10]Err!$D203</f>
        <v>1877.9215844468399</v>
      </c>
      <c r="G360" s="13">
        <f>[14]Err!$D203</f>
        <v>296760.85632509697</v>
      </c>
      <c r="H360" s="25"/>
      <c r="I360" s="26">
        <f t="shared" si="116"/>
        <v>1172.6218436218601</v>
      </c>
      <c r="J360" s="26">
        <f t="shared" si="99"/>
        <v>1129952</v>
      </c>
      <c r="K360" s="26">
        <f t="shared" si="114"/>
        <v>156009.32346168498</v>
      </c>
      <c r="L360" s="26">
        <f t="shared" si="115"/>
        <v>1877.9215844468399</v>
      </c>
      <c r="M360" s="26">
        <f t="shared" si="117"/>
        <v>292668.85632509697</v>
      </c>
      <c r="N360" s="25"/>
      <c r="O360" s="14">
        <v>30</v>
      </c>
      <c r="P360" s="14"/>
      <c r="Q360" s="14">
        <f t="shared" si="128"/>
        <v>-6249.5999999999995</v>
      </c>
      <c r="R360" s="14"/>
      <c r="S360" s="14">
        <f t="shared" si="103"/>
        <v>-4092</v>
      </c>
      <c r="U360" s="7">
        <f t="shared" si="122"/>
        <v>3587537.7779095438</v>
      </c>
      <c r="V360" s="126">
        <f t="shared" si="107"/>
        <v>0.25544453159122188</v>
      </c>
      <c r="W360" s="7">
        <f>[4]FCST!$I300</f>
        <v>68885.225892435963</v>
      </c>
      <c r="X360" s="7">
        <f t="shared" si="123"/>
        <v>1571239.200117944</v>
      </c>
      <c r="Y360" s="7">
        <f>[4]FCST!D300</f>
        <v>1640124.42601038</v>
      </c>
      <c r="Z360" s="7">
        <f>[4]FCST!$E300</f>
        <v>182397</v>
      </c>
      <c r="AA360" s="7">
        <f>[4]FCST!F300</f>
        <v>2219</v>
      </c>
      <c r="AB360" s="7">
        <f>[4]FCST!G300</f>
        <v>1519</v>
      </c>
      <c r="AC360" s="13">
        <f>[4]FCST!H300</f>
        <v>25199</v>
      </c>
      <c r="AD360" s="28">
        <f t="shared" si="124"/>
        <v>20634</v>
      </c>
      <c r="AE360" s="30">
        <f t="shared" si="104"/>
        <v>1842469</v>
      </c>
      <c r="AF360" s="30">
        <f t="shared" si="125"/>
        <v>1129952</v>
      </c>
      <c r="AG360" s="31">
        <f t="shared" si="111"/>
        <v>299936</v>
      </c>
      <c r="AH360" s="35">
        <f t="shared" si="129"/>
        <v>143927</v>
      </c>
      <c r="AI360" s="28">
        <f t="shared" si="127"/>
        <v>156009</v>
      </c>
      <c r="AJ360" s="28">
        <f t="shared" si="118"/>
        <v>1877.9215844468399</v>
      </c>
      <c r="AK360" s="28">
        <f t="shared" si="119"/>
        <v>292668.85632509697</v>
      </c>
      <c r="AL360" s="110">
        <f t="shared" si="106"/>
        <v>1172.6215842003535</v>
      </c>
      <c r="AM360" s="57"/>
      <c r="AN360" s="15">
        <f t="shared" si="102"/>
        <v>1236.2880740268861</v>
      </c>
      <c r="AP360" s="233">
        <f>[16]Rounded!Z361</f>
        <v>13169</v>
      </c>
      <c r="AQ360" s="157">
        <f>[16]Rounded!AA361</f>
        <v>10422</v>
      </c>
      <c r="AR360" s="157">
        <f>[16]Rounded!AB361</f>
        <v>1541.9999999999991</v>
      </c>
      <c r="AS360" s="157">
        <f>[16]Rounded!AC361</f>
        <v>0</v>
      </c>
      <c r="AT360" s="157">
        <f>[16]Rounded!AD361</f>
        <v>0</v>
      </c>
      <c r="AW360" s="14">
        <f t="shared" si="120"/>
        <v>1236.2880740268861</v>
      </c>
      <c r="AX360" s="145">
        <f t="shared" si="121"/>
        <v>1877.9215844468399</v>
      </c>
      <c r="AY360" s="20"/>
      <c r="AZ360" s="164">
        <f t="shared" si="130"/>
        <v>22499.89329226761</v>
      </c>
      <c r="BM360" s="14">
        <f>[17]Base!$J142</f>
        <v>10923.622376948022</v>
      </c>
      <c r="BN360" s="14">
        <f>[17]High!$J142</f>
        <v>18898.55447169955</v>
      </c>
      <c r="BO360" s="14">
        <f>[17]Low!$J142</f>
        <v>2948.6902821964877</v>
      </c>
      <c r="BP360" s="14"/>
      <c r="BQ360" s="14">
        <f>[17]Base!$Q142</f>
        <v>11777.983903636688</v>
      </c>
      <c r="BR360" s="14">
        <f>[17]High!$Q142</f>
        <v>20376.653704122968</v>
      </c>
      <c r="BS360" s="14">
        <f>[17]Low!$Q142</f>
        <v>3179.3141031504015</v>
      </c>
      <c r="BT360" s="201" t="s">
        <v>150</v>
      </c>
      <c r="BU360" s="14">
        <f>'[18]Energy Summary'!$C141/1000</f>
        <v>6631.583313335982</v>
      </c>
      <c r="BV360" s="14"/>
      <c r="BW360" s="14"/>
      <c r="BX360" s="14"/>
      <c r="BY360" s="14">
        <f>'[18]Energy Summary'!$D141/1000</f>
        <v>5475.8645311181608</v>
      </c>
      <c r="BZ360" s="14"/>
      <c r="CA360" s="14"/>
    </row>
    <row r="361" spans="1:79">
      <c r="A361" s="2">
        <f t="shared" si="112"/>
        <v>2020</v>
      </c>
      <c r="B361" s="2">
        <f t="shared" si="113"/>
        <v>11</v>
      </c>
      <c r="C361" s="7">
        <f>[12]Err!$D216</f>
        <v>906.24286730770098</v>
      </c>
      <c r="D361" s="7">
        <f>ROUND([13]Err!$D204,0)</f>
        <v>1017196</v>
      </c>
      <c r="E361" s="7">
        <f>[9]Err!$D204</f>
        <v>162421.63478019999</v>
      </c>
      <c r="F361" s="7">
        <f>[10]Err!$D204</f>
        <v>1845.9215844468399</v>
      </c>
      <c r="G361" s="13">
        <f>[14]Err!$D204</f>
        <v>280795.80038197403</v>
      </c>
      <c r="H361" s="25"/>
      <c r="I361" s="26">
        <f t="shared" si="116"/>
        <v>936.24286730770098</v>
      </c>
      <c r="J361" s="26">
        <f t="shared" si="99"/>
        <v>1017196</v>
      </c>
      <c r="K361" s="26">
        <f t="shared" si="114"/>
        <v>156373.63478019999</v>
      </c>
      <c r="L361" s="26">
        <f t="shared" si="115"/>
        <v>1845.9215844468399</v>
      </c>
      <c r="M361" s="26">
        <f t="shared" si="117"/>
        <v>276835.80038197403</v>
      </c>
      <c r="N361" s="25"/>
      <c r="O361" s="14">
        <v>30</v>
      </c>
      <c r="P361" s="14"/>
      <c r="Q361" s="14">
        <f t="shared" si="128"/>
        <v>-6048</v>
      </c>
      <c r="R361" s="14"/>
      <c r="S361" s="14">
        <f t="shared" si="103"/>
        <v>-3960</v>
      </c>
      <c r="U361" s="7">
        <f t="shared" si="122"/>
        <v>3094115.7219664208</v>
      </c>
      <c r="V361" s="126">
        <f t="shared" si="107"/>
        <v>0.34388341163246744</v>
      </c>
      <c r="W361" s="7">
        <f>[4]FCST!$I301</f>
        <v>68956.483974537594</v>
      </c>
      <c r="X361" s="7">
        <f t="shared" si="123"/>
        <v>1572864.5630382623</v>
      </c>
      <c r="Y361" s="7">
        <f>[4]FCST!D301</f>
        <v>1641821.0470127999</v>
      </c>
      <c r="Z361" s="7">
        <f>[4]FCST!$E301</f>
        <v>182575</v>
      </c>
      <c r="AA361" s="7">
        <f>[4]FCST!F301</f>
        <v>2218</v>
      </c>
      <c r="AB361" s="7">
        <f>[4]FCST!G301</f>
        <v>1519</v>
      </c>
      <c r="AC361" s="13">
        <f>[4]FCST!H301</f>
        <v>25240</v>
      </c>
      <c r="AD361" s="28">
        <f t="shared" si="124"/>
        <v>22201</v>
      </c>
      <c r="AE361" s="30">
        <f t="shared" si="104"/>
        <v>1472583</v>
      </c>
      <c r="AF361" s="30">
        <f t="shared" si="125"/>
        <v>1017196</v>
      </c>
      <c r="AG361" s="31">
        <f t="shared" si="111"/>
        <v>303454</v>
      </c>
      <c r="AH361" s="35">
        <f t="shared" si="129"/>
        <v>147080</v>
      </c>
      <c r="AI361" s="28">
        <f t="shared" si="127"/>
        <v>156374</v>
      </c>
      <c r="AJ361" s="28">
        <f t="shared" si="118"/>
        <v>1845.9215844468399</v>
      </c>
      <c r="AK361" s="28">
        <f t="shared" si="119"/>
        <v>276835.80038197403</v>
      </c>
      <c r="AL361" s="110">
        <f t="shared" si="106"/>
        <v>936.24272210408822</v>
      </c>
      <c r="AM361" s="57"/>
      <c r="AN361" s="15">
        <f t="shared" si="102"/>
        <v>1215.221582914312</v>
      </c>
      <c r="AP361" s="233">
        <f>[16]Rounded!Z362</f>
        <v>14326</v>
      </c>
      <c r="AQ361" s="157">
        <f>[16]Rounded!AA362</f>
        <v>10748.000000000007</v>
      </c>
      <c r="AR361" s="157">
        <f>[16]Rounded!AB362</f>
        <v>1557</v>
      </c>
      <c r="AS361" s="157">
        <f>[16]Rounded!AC362</f>
        <v>0</v>
      </c>
      <c r="AT361" s="157">
        <f>[16]Rounded!AD362</f>
        <v>0</v>
      </c>
      <c r="AW361" s="14">
        <f t="shared" si="120"/>
        <v>1215.221582914312</v>
      </c>
      <c r="AX361" s="145">
        <f t="shared" si="121"/>
        <v>1845.9215844468399</v>
      </c>
      <c r="AY361" s="20"/>
      <c r="AZ361" s="164">
        <f t="shared" si="130"/>
        <v>22473.78490578632</v>
      </c>
      <c r="BM361" s="14">
        <f>[17]Base!$J143</f>
        <v>10903.817129348221</v>
      </c>
      <c r="BN361" s="14">
        <f>[17]High!$J143</f>
        <v>18864.290146398431</v>
      </c>
      <c r="BO361" s="14">
        <f>[17]Low!$J143</f>
        <v>2943.3441122980048</v>
      </c>
      <c r="BP361" s="14"/>
      <c r="BQ361" s="14">
        <f>[17]Base!$Q143</f>
        <v>11756.629642258131</v>
      </c>
      <c r="BR361" s="14">
        <f>[17]High!$Q143</f>
        <v>20339.709487457516</v>
      </c>
      <c r="BS361" s="14">
        <f>[17]Low!$Q143</f>
        <v>3173.5497970587412</v>
      </c>
      <c r="BT361" s="201" t="s">
        <v>150</v>
      </c>
      <c r="BU361" s="14">
        <f>'[18]Energy Summary'!$C142/1000</f>
        <v>6273.2895036012524</v>
      </c>
      <c r="BV361" s="14"/>
      <c r="BW361" s="14"/>
      <c r="BX361" s="14"/>
      <c r="BY361" s="14">
        <f>'[18]Energy Summary'!$D142/1000</f>
        <v>5166.6121989624635</v>
      </c>
      <c r="BZ361" s="14"/>
      <c r="CA361" s="14"/>
    </row>
    <row r="362" spans="1:79">
      <c r="A362" s="2">
        <f t="shared" si="112"/>
        <v>2020</v>
      </c>
      <c r="B362" s="2">
        <f t="shared" si="113"/>
        <v>12</v>
      </c>
      <c r="C362" s="7">
        <f>[12]Err!$D217</f>
        <v>865.03748358382995</v>
      </c>
      <c r="D362" s="7">
        <f>ROUND([13]Err!$D205,0)</f>
        <v>989377</v>
      </c>
      <c r="E362" s="7">
        <f>[9]Err!$D205</f>
        <v>160887.534888519</v>
      </c>
      <c r="F362" s="7">
        <f>[10]Err!$D205</f>
        <v>1871.25355546526</v>
      </c>
      <c r="G362" s="13">
        <f>[14]Err!$D205</f>
        <v>261444.125167013</v>
      </c>
      <c r="H362" s="25"/>
      <c r="I362" s="26">
        <f t="shared" si="116"/>
        <v>895.03748358382995</v>
      </c>
      <c r="J362" s="26">
        <f t="shared" si="99"/>
        <v>989377</v>
      </c>
      <c r="K362" s="26">
        <f t="shared" si="114"/>
        <v>154637.934888519</v>
      </c>
      <c r="L362" s="26">
        <f t="shared" si="115"/>
        <v>1871.25355546526</v>
      </c>
      <c r="M362" s="26">
        <f t="shared" si="117"/>
        <v>257352.125167013</v>
      </c>
      <c r="N362" s="25"/>
      <c r="O362" s="14">
        <v>30</v>
      </c>
      <c r="P362" s="14"/>
      <c r="Q362" s="14">
        <f t="shared" si="128"/>
        <v>-6249.5999999999995</v>
      </c>
      <c r="R362" s="14"/>
      <c r="S362" s="14">
        <f t="shared" si="103"/>
        <v>-4092</v>
      </c>
      <c r="U362" s="7">
        <f t="shared" si="122"/>
        <v>2974756.3787224786</v>
      </c>
      <c r="V362" s="126">
        <f t="shared" si="107"/>
        <v>0.46872621458853259</v>
      </c>
      <c r="W362" s="7">
        <f>[4]FCST!$I302</f>
        <v>69027.742056638817</v>
      </c>
      <c r="X362" s="7">
        <f t="shared" si="123"/>
        <v>1574489.925958571</v>
      </c>
      <c r="Y362" s="7">
        <f>[4]FCST!D302</f>
        <v>1643517.66801521</v>
      </c>
      <c r="Z362" s="7">
        <f>[4]FCST!$E302</f>
        <v>182754</v>
      </c>
      <c r="AA362" s="7">
        <f>[4]FCST!F302</f>
        <v>2216</v>
      </c>
      <c r="AB362" s="7">
        <f>[4]FCST!G302</f>
        <v>1519</v>
      </c>
      <c r="AC362" s="13">
        <f>[4]FCST!H302</f>
        <v>25195</v>
      </c>
      <c r="AD362" s="28">
        <f t="shared" si="124"/>
        <v>28959</v>
      </c>
      <c r="AE362" s="30">
        <f t="shared" si="104"/>
        <v>1409228</v>
      </c>
      <c r="AF362" s="30">
        <f t="shared" si="125"/>
        <v>989377</v>
      </c>
      <c r="AG362" s="31">
        <f t="shared" si="111"/>
        <v>287969</v>
      </c>
      <c r="AH362" s="35">
        <f>ROUND($AX$637*$AY625,0)+2</f>
        <v>133331</v>
      </c>
      <c r="AI362" s="28">
        <f t="shared" si="127"/>
        <v>154638</v>
      </c>
      <c r="AJ362" s="28">
        <f t="shared" si="118"/>
        <v>1871.25355546526</v>
      </c>
      <c r="AK362" s="28">
        <f t="shared" si="119"/>
        <v>257352.125167013</v>
      </c>
      <c r="AL362" s="110">
        <f t="shared" si="106"/>
        <v>895.03780034797148</v>
      </c>
      <c r="AM362" s="57"/>
      <c r="AN362" s="15">
        <f t="shared" si="102"/>
        <v>1231.8983248619224</v>
      </c>
      <c r="AP362" s="233">
        <f>[16]Rounded!Z363</f>
        <v>24600</v>
      </c>
      <c r="AQ362" s="157">
        <f>[16]Rounded!AA363</f>
        <v>13534</v>
      </c>
      <c r="AR362" s="157">
        <f>[16]Rounded!AB363</f>
        <v>1720</v>
      </c>
      <c r="AS362" s="157">
        <f>[16]Rounded!AC363</f>
        <v>0</v>
      </c>
      <c r="AT362" s="157">
        <f>[16]Rounded!AD363</f>
        <v>0</v>
      </c>
      <c r="AW362" s="14">
        <f t="shared" si="120"/>
        <v>1231.8983248619224</v>
      </c>
      <c r="AX362" s="145">
        <f t="shared" si="121"/>
        <v>1871.25355546526</v>
      </c>
      <c r="AY362" s="20"/>
      <c r="AZ362" s="164">
        <f t="shared" si="130"/>
        <v>22447.676519305041</v>
      </c>
      <c r="BM362" s="14">
        <f>[17]Base!$J144</f>
        <v>10943.581168642399</v>
      </c>
      <c r="BN362" s="14">
        <f>[17]High!$J144</f>
        <v>18933.08443795154</v>
      </c>
      <c r="BO362" s="14">
        <f>[17]Low!$J144</f>
        <v>2954.0778993332519</v>
      </c>
      <c r="BP362" s="14"/>
      <c r="BQ362" s="14">
        <f>[17]Base!$Q144</f>
        <v>11799.50371814515</v>
      </c>
      <c r="BR362" s="14">
        <f>[17]High!$Q144</f>
        <v>20413.884338126507</v>
      </c>
      <c r="BS362" s="14">
        <f>[17]Low!$Q144</f>
        <v>3185.1230981637837</v>
      </c>
      <c r="BT362" s="201" t="s">
        <v>150</v>
      </c>
      <c r="BU362" s="14">
        <f>'[18]Energy Summary'!$C143/1000</f>
        <v>6037.0354701597798</v>
      </c>
      <c r="BV362" s="14"/>
      <c r="BW362" s="14"/>
      <c r="BX362" s="14"/>
      <c r="BY362" s="14">
        <f>'[18]Energy Summary'!$D143/1000</f>
        <v>4959.7684024525452</v>
      </c>
      <c r="BZ362" s="14"/>
      <c r="CA362" s="14"/>
    </row>
    <row r="363" spans="1:79">
      <c r="A363" s="2">
        <f t="shared" si="112"/>
        <v>2021</v>
      </c>
      <c r="B363" s="2">
        <f t="shared" si="113"/>
        <v>1</v>
      </c>
      <c r="C363" s="7">
        <f>[12]Err!$D218</f>
        <v>1012.94315750313</v>
      </c>
      <c r="D363" s="7">
        <f>ROUND([13]Err!$D206,0)</f>
        <v>992485</v>
      </c>
      <c r="E363" s="7">
        <f>[9]Err!$D206</f>
        <v>158470.65398757899</v>
      </c>
      <c r="F363" s="7">
        <f>[10]Err!$D206</f>
        <v>1869.2428748378099</v>
      </c>
      <c r="G363" s="13">
        <f>[14]Err!$D206</f>
        <v>253055.08865983601</v>
      </c>
      <c r="H363" s="25"/>
      <c r="I363" s="26">
        <f t="shared" si="116"/>
        <v>1042.9431575031299</v>
      </c>
      <c r="J363" s="26">
        <f t="shared" si="99"/>
        <v>992485</v>
      </c>
      <c r="K363" s="26">
        <f t="shared" si="114"/>
        <v>152221.05398757898</v>
      </c>
      <c r="L363" s="26">
        <f t="shared" si="115"/>
        <v>1869.2428748378099</v>
      </c>
      <c r="M363" s="26">
        <f t="shared" si="117"/>
        <v>249095.08865983601</v>
      </c>
      <c r="N363" s="25"/>
      <c r="O363" s="14">
        <v>30</v>
      </c>
      <c r="P363" s="14"/>
      <c r="Q363" s="14">
        <f t="shared" si="128"/>
        <v>-6249.5999999999995</v>
      </c>
      <c r="R363" s="14"/>
      <c r="S363" s="14">
        <f t="shared" si="103"/>
        <v>-3960</v>
      </c>
      <c r="U363" s="7">
        <f t="shared" si="122"/>
        <v>3212067.3315346739</v>
      </c>
      <c r="V363" s="126">
        <f t="shared" si="107"/>
        <v>0.55751998808037817</v>
      </c>
      <c r="W363" s="7">
        <f>[4]FCST!$I303</f>
        <v>69099.000138739619</v>
      </c>
      <c r="X363" s="7">
        <f t="shared" si="123"/>
        <v>1576115.2888788704</v>
      </c>
      <c r="Y363" s="7">
        <f>[4]FCST!D303</f>
        <v>1645214.28901761</v>
      </c>
      <c r="Z363" s="7">
        <f>[4]FCST!$E303</f>
        <v>182932</v>
      </c>
      <c r="AA363" s="7">
        <f>[4]FCST!F303</f>
        <v>2215</v>
      </c>
      <c r="AB363" s="7">
        <f>[4]FCST!G303</f>
        <v>1519</v>
      </c>
      <c r="AC363" s="13">
        <f>[4]FCST!H303</f>
        <v>25242</v>
      </c>
      <c r="AD363" s="28">
        <f t="shared" si="124"/>
        <v>40178</v>
      </c>
      <c r="AE363" s="30">
        <f t="shared" si="104"/>
        <v>1643799</v>
      </c>
      <c r="AF363" s="30">
        <f t="shared" si="125"/>
        <v>992485</v>
      </c>
      <c r="AG363" s="31">
        <f t="shared" si="111"/>
        <v>284641</v>
      </c>
      <c r="AH363" s="35">
        <f>ROUND($AX$638*$AY614,0)</f>
        <v>132420</v>
      </c>
      <c r="AI363" s="28">
        <f t="shared" si="127"/>
        <v>152221</v>
      </c>
      <c r="AJ363" s="28">
        <f t="shared" si="118"/>
        <v>1869.2428748378099</v>
      </c>
      <c r="AK363" s="28">
        <f t="shared" si="119"/>
        <v>249095.08865983601</v>
      </c>
      <c r="AL363" s="110">
        <f t="shared" si="106"/>
        <v>1042.9433757788586</v>
      </c>
      <c r="AM363" s="57"/>
      <c r="AN363" s="15">
        <f t="shared" si="102"/>
        <v>1230.5746378129099</v>
      </c>
      <c r="AP363" s="233">
        <f>[16]Rounded!Z364</f>
        <v>31997</v>
      </c>
      <c r="AQ363" s="157">
        <f>[16]Rounded!AA364</f>
        <v>14822</v>
      </c>
      <c r="AR363" s="157">
        <f>[16]Rounded!AB364</f>
        <v>1828</v>
      </c>
      <c r="AS363" s="157">
        <f>[16]Rounded!AC364</f>
        <v>0</v>
      </c>
      <c r="AT363" s="157">
        <f>[16]Rounded!AD364</f>
        <v>0</v>
      </c>
      <c r="AW363" s="14">
        <f t="shared" si="120"/>
        <v>1230.5746378129099</v>
      </c>
      <c r="AX363" s="145">
        <f t="shared" si="121"/>
        <v>1869.2428748378099</v>
      </c>
      <c r="AY363" s="20"/>
      <c r="AZ363" s="164">
        <f t="shared" si="130"/>
        <v>22421.568132823762</v>
      </c>
      <c r="BM363" s="14">
        <f>[17]Base!$J145</f>
        <v>13387.757214803602</v>
      </c>
      <c r="BN363" s="14">
        <f>[17]High!$J145</f>
        <v>23518.403084682377</v>
      </c>
      <c r="BO363" s="14">
        <f>[17]Low!$J145</f>
        <v>3257.1113449248301</v>
      </c>
      <c r="BP363" s="14"/>
      <c r="BQ363" s="14">
        <f>[17]Base!$Q145</f>
        <v>14617.373153932695</v>
      </c>
      <c r="BR363" s="14">
        <f>[17]High!$Q145</f>
        <v>25678.481343631633</v>
      </c>
      <c r="BS363" s="14">
        <f>[17]Low!$Q145</f>
        <v>3556.2649642337624</v>
      </c>
      <c r="BT363" s="201" t="s">
        <v>150</v>
      </c>
      <c r="BU363" s="14">
        <f>'[18]Energy Summary'!$C144/1000</f>
        <v>5155.0503309993965</v>
      </c>
      <c r="BV363" s="14"/>
      <c r="BW363" s="14"/>
      <c r="BX363" s="14"/>
      <c r="BY363" s="14">
        <f>'[18]Energy Summary'!$D144/1000</f>
        <v>4342.3068778250663</v>
      </c>
      <c r="BZ363" s="14"/>
      <c r="CA363" s="14"/>
    </row>
    <row r="364" spans="1:79">
      <c r="A364" s="2">
        <f t="shared" si="112"/>
        <v>2021</v>
      </c>
      <c r="B364" s="2">
        <f t="shared" si="113"/>
        <v>2</v>
      </c>
      <c r="C364" s="7">
        <f>[12]Err!$D219</f>
        <v>931.915064619443</v>
      </c>
      <c r="D364" s="7">
        <f>ROUND([13]Err!$D207,0)</f>
        <v>904968</v>
      </c>
      <c r="E364" s="7">
        <f>[9]Err!$D207</f>
        <v>158033.844586705</v>
      </c>
      <c r="F364" s="7">
        <f>[10]Err!$D207</f>
        <v>1825.7984303933699</v>
      </c>
      <c r="G364" s="13">
        <f>[14]Err!$D207</f>
        <v>252008.92100273399</v>
      </c>
      <c r="H364" s="25"/>
      <c r="I364" s="26">
        <f t="shared" si="116"/>
        <v>961.915064619443</v>
      </c>
      <c r="J364" s="26">
        <f t="shared" si="99"/>
        <v>904968</v>
      </c>
      <c r="K364" s="26">
        <f t="shared" si="114"/>
        <v>152389.04458670501</v>
      </c>
      <c r="L364" s="26">
        <f t="shared" si="115"/>
        <v>1825.7984303933699</v>
      </c>
      <c r="M364" s="26">
        <f t="shared" si="117"/>
        <v>247916.92100273399</v>
      </c>
      <c r="N364" s="25"/>
      <c r="O364" s="14">
        <v>30</v>
      </c>
      <c r="P364" s="14"/>
      <c r="Q364" s="14">
        <f t="shared" si="128"/>
        <v>-5644.7999999999993</v>
      </c>
      <c r="R364" s="14"/>
      <c r="S364" s="14">
        <f t="shared" si="103"/>
        <v>-4092</v>
      </c>
      <c r="U364" s="7">
        <f t="shared" si="122"/>
        <v>3001180.7194331274</v>
      </c>
      <c r="V364" s="126">
        <f t="shared" si="107"/>
        <v>0.63835327793467445</v>
      </c>
      <c r="W364" s="7">
        <f>[4]FCST!$I304</f>
        <v>69170.258220840435</v>
      </c>
      <c r="X364" s="7">
        <f t="shared" si="123"/>
        <v>1577740.6517991696</v>
      </c>
      <c r="Y364" s="7">
        <f>[4]FCST!D304</f>
        <v>1646910.9100200101</v>
      </c>
      <c r="Z364" s="7">
        <f>[4]FCST!$E304</f>
        <v>183110</v>
      </c>
      <c r="AA364" s="7">
        <f>[4]FCST!F304</f>
        <v>2214</v>
      </c>
      <c r="AB364" s="7">
        <f>[4]FCST!G304</f>
        <v>1519</v>
      </c>
      <c r="AC364" s="13">
        <f>[4]FCST!H304</f>
        <v>25251</v>
      </c>
      <c r="AD364" s="28">
        <f t="shared" si="124"/>
        <v>42473</v>
      </c>
      <c r="AE364" s="30">
        <f t="shared" si="104"/>
        <v>1517653</v>
      </c>
      <c r="AF364" s="30">
        <f t="shared" si="125"/>
        <v>904968</v>
      </c>
      <c r="AG364" s="31">
        <f t="shared" si="111"/>
        <v>286344</v>
      </c>
      <c r="AH364" s="35">
        <f t="shared" ref="AH364:AH373" si="131">ROUND($AX$638*$AY615,0)</f>
        <v>133955</v>
      </c>
      <c r="AI364" s="28">
        <f t="shared" si="127"/>
        <v>152389</v>
      </c>
      <c r="AJ364" s="28">
        <f t="shared" si="118"/>
        <v>1825.7984303933699</v>
      </c>
      <c r="AK364" s="28">
        <f t="shared" si="119"/>
        <v>247916.92100273399</v>
      </c>
      <c r="AL364" s="110">
        <f t="shared" si="106"/>
        <v>961.91538087666765</v>
      </c>
      <c r="AM364" s="57"/>
      <c r="AN364" s="15">
        <f t="shared" si="102"/>
        <v>1201.97395022605</v>
      </c>
      <c r="AP364" s="233">
        <f>[16]Rounded!Z365</f>
        <v>25087</v>
      </c>
      <c r="AQ364" s="157">
        <f>[16]Rounded!AA365</f>
        <v>12633</v>
      </c>
      <c r="AR364" s="157">
        <f>[16]Rounded!AB365</f>
        <v>1703</v>
      </c>
      <c r="AS364" s="157">
        <f>[16]Rounded!AC365</f>
        <v>0</v>
      </c>
      <c r="AT364" s="157">
        <f>[16]Rounded!AD365</f>
        <v>0</v>
      </c>
      <c r="AW364" s="14">
        <f t="shared" si="120"/>
        <v>1201.97395022605</v>
      </c>
      <c r="AX364" s="145">
        <f t="shared" si="121"/>
        <v>1825.7984303933699</v>
      </c>
      <c r="AY364" s="20"/>
      <c r="AZ364" s="164">
        <f t="shared" si="130"/>
        <v>22395.45974634248</v>
      </c>
      <c r="BM364" s="14">
        <f>[17]Base!$J146</f>
        <v>13438.916394128702</v>
      </c>
      <c r="BN364" s="14">
        <f>[17]High!$J146</f>
        <v>23608.274911721397</v>
      </c>
      <c r="BO364" s="14">
        <f>[17]Low!$J146</f>
        <v>3269.5578765360078</v>
      </c>
      <c r="BP364" s="14"/>
      <c r="BQ364" s="14">
        <f>[17]Base!$Q146</f>
        <v>14673.231114489154</v>
      </c>
      <c r="BR364" s="14">
        <f>[17]High!$Q146</f>
        <v>25776.607565281549</v>
      </c>
      <c r="BS364" s="14">
        <f>[17]Low!$Q146</f>
        <v>3569.8546636967631</v>
      </c>
      <c r="BT364" s="201" t="s">
        <v>150</v>
      </c>
      <c r="BU364" s="14">
        <f>'[18]Energy Summary'!$C145/1000</f>
        <v>5712.8005756180555</v>
      </c>
      <c r="BV364" s="14"/>
      <c r="BW364" s="14"/>
      <c r="BX364" s="14"/>
      <c r="BY364" s="14">
        <f>'[18]Energy Summary'!$D145/1000</f>
        <v>4791.891584557965</v>
      </c>
      <c r="BZ364" s="14"/>
      <c r="CA364" s="14"/>
    </row>
    <row r="365" spans="1:79">
      <c r="A365" s="2">
        <f t="shared" si="112"/>
        <v>2021</v>
      </c>
      <c r="B365" s="2">
        <f t="shared" si="113"/>
        <v>3</v>
      </c>
      <c r="C365" s="7">
        <f>[12]Err!$D220</f>
        <v>835.97092371509802</v>
      </c>
      <c r="D365" s="7">
        <f>ROUND([13]Err!$D208,0)</f>
        <v>915802</v>
      </c>
      <c r="E365" s="7">
        <f>[9]Err!$D208</f>
        <v>155987.174666857</v>
      </c>
      <c r="F365" s="7">
        <f>[10]Err!$D208</f>
        <v>1871.69936222462</v>
      </c>
      <c r="G365" s="13">
        <f>[14]Err!$D208</f>
        <v>253305.107069094</v>
      </c>
      <c r="H365" s="25"/>
      <c r="I365" s="26">
        <f t="shared" si="116"/>
        <v>865.97092371509802</v>
      </c>
      <c r="J365" s="26">
        <f t="shared" si="99"/>
        <v>915802</v>
      </c>
      <c r="K365" s="26">
        <f t="shared" si="114"/>
        <v>149737.57466685699</v>
      </c>
      <c r="L365" s="26">
        <f t="shared" si="115"/>
        <v>1871.69936222462</v>
      </c>
      <c r="M365" s="26">
        <f t="shared" si="117"/>
        <v>249345.107069094</v>
      </c>
      <c r="N365" s="25"/>
      <c r="O365" s="14">
        <v>30</v>
      </c>
      <c r="P365" s="14"/>
      <c r="Q365" s="14">
        <f t="shared" si="128"/>
        <v>-6249.5999999999995</v>
      </c>
      <c r="R365" s="14"/>
      <c r="S365" s="14">
        <f t="shared" si="103"/>
        <v>-3960</v>
      </c>
      <c r="U365" s="7">
        <f t="shared" si="122"/>
        <v>2857864.8064313186</v>
      </c>
      <c r="V365" s="126">
        <f t="shared" si="107"/>
        <v>0.62485525246600426</v>
      </c>
      <c r="W365" s="7">
        <f>[4]FCST!$I305</f>
        <v>69241.516302941222</v>
      </c>
      <c r="X365" s="7">
        <f t="shared" si="123"/>
        <v>1579366.0147194688</v>
      </c>
      <c r="Y365" s="7">
        <f>[4]FCST!D305</f>
        <v>1648607.5310224099</v>
      </c>
      <c r="Z365" s="7">
        <f>[4]FCST!$E305</f>
        <v>183289</v>
      </c>
      <c r="AA365" s="7">
        <f>[4]FCST!F305</f>
        <v>2212</v>
      </c>
      <c r="AB365" s="7">
        <f>[4]FCST!G305</f>
        <v>1518</v>
      </c>
      <c r="AC365" s="13">
        <f>[4]FCST!H305</f>
        <v>25245</v>
      </c>
      <c r="AD365" s="28">
        <f t="shared" si="124"/>
        <v>37467</v>
      </c>
      <c r="AE365" s="30">
        <f t="shared" si="104"/>
        <v>1367685</v>
      </c>
      <c r="AF365" s="30">
        <f t="shared" si="125"/>
        <v>915802</v>
      </c>
      <c r="AG365" s="31">
        <f t="shared" si="111"/>
        <v>285694</v>
      </c>
      <c r="AH365" s="35">
        <f t="shared" si="131"/>
        <v>135956</v>
      </c>
      <c r="AI365" s="28">
        <f t="shared" si="127"/>
        <v>149738</v>
      </c>
      <c r="AJ365" s="28">
        <f t="shared" si="118"/>
        <v>1871.69936222462</v>
      </c>
      <c r="AK365" s="28">
        <f t="shared" si="119"/>
        <v>249345.107069094</v>
      </c>
      <c r="AL365" s="110">
        <f t="shared" si="106"/>
        <v>865.97089417739051</v>
      </c>
      <c r="AM365" s="57"/>
      <c r="AN365" s="15">
        <f t="shared" si="102"/>
        <v>1233.0035324272858</v>
      </c>
      <c r="AP365" s="233">
        <f>[16]Rounded!Z366</f>
        <v>19594</v>
      </c>
      <c r="AQ365" s="157">
        <f>[16]Rounded!AA366</f>
        <v>10326</v>
      </c>
      <c r="AR365" s="157">
        <f>[16]Rounded!AB366</f>
        <v>1436</v>
      </c>
      <c r="AS365" s="157">
        <f>[16]Rounded!AC366</f>
        <v>0</v>
      </c>
      <c r="AT365" s="157">
        <f>[16]Rounded!AD366</f>
        <v>0</v>
      </c>
      <c r="AW365" s="14">
        <f t="shared" si="120"/>
        <v>1233.0035324272858</v>
      </c>
      <c r="AX365" s="145">
        <f t="shared" si="121"/>
        <v>1871.69936222462</v>
      </c>
      <c r="AY365" s="20"/>
      <c r="AZ365" s="164">
        <f t="shared" si="130"/>
        <v>22369.351359861201</v>
      </c>
      <c r="BM365" s="14">
        <f>[17]Base!$J147</f>
        <v>13794.511007265877</v>
      </c>
      <c r="BN365" s="14">
        <f>[17]High!$J147</f>
        <v>24232.951421185902</v>
      </c>
      <c r="BO365" s="14">
        <f>[17]Low!$J147</f>
        <v>3356.0705933458521</v>
      </c>
      <c r="BP365" s="14"/>
      <c r="BQ365" s="14">
        <f>[17]Base!$Q147</f>
        <v>15061.485776443051</v>
      </c>
      <c r="BR365" s="14">
        <f>[17]High!$Q147</f>
        <v>26458.658299607832</v>
      </c>
      <c r="BS365" s="14">
        <f>[17]Low!$Q147</f>
        <v>3664.3132532782706</v>
      </c>
      <c r="BT365" s="201" t="s">
        <v>150</v>
      </c>
      <c r="BU365" s="14">
        <f>'[18]Energy Summary'!$C146/1000</f>
        <v>7730.670417356263</v>
      </c>
      <c r="BV365" s="14"/>
      <c r="BW365" s="14"/>
      <c r="BX365" s="14"/>
      <c r="BY365" s="14">
        <f>'[18]Energy Summary'!$D146/1000</f>
        <v>6458.8092467546576</v>
      </c>
      <c r="BZ365" s="14"/>
      <c r="CA365" s="14"/>
    </row>
    <row r="366" spans="1:79">
      <c r="A366" s="2">
        <f t="shared" si="112"/>
        <v>2021</v>
      </c>
      <c r="B366" s="2">
        <f t="shared" si="113"/>
        <v>4</v>
      </c>
      <c r="C366" s="7">
        <f>[12]Err!$D221</f>
        <v>823.48599536994595</v>
      </c>
      <c r="D366" s="7">
        <f>ROUND([13]Err!$D209,0)</f>
        <v>992590</v>
      </c>
      <c r="E366" s="7">
        <f>[9]Err!$D209</f>
        <v>164963.29486176901</v>
      </c>
      <c r="F366" s="7">
        <f>[10]Err!$D209</f>
        <v>1848.1451689839801</v>
      </c>
      <c r="G366" s="13">
        <f>[14]Err!$D209</f>
        <v>258660.09745051499</v>
      </c>
      <c r="H366" s="25"/>
      <c r="I366" s="26">
        <f t="shared" si="116"/>
        <v>853.48599536994595</v>
      </c>
      <c r="J366" s="26">
        <f t="shared" si="99"/>
        <v>992590</v>
      </c>
      <c r="K366" s="26">
        <f t="shared" si="114"/>
        <v>158915.29486176901</v>
      </c>
      <c r="L366" s="26">
        <f t="shared" si="115"/>
        <v>1848.1451689839801</v>
      </c>
      <c r="M366" s="26">
        <f t="shared" si="117"/>
        <v>254568.09745051499</v>
      </c>
      <c r="N366" s="25"/>
      <c r="O366" s="14">
        <v>30</v>
      </c>
      <c r="P366" s="14"/>
      <c r="Q366" s="14">
        <f t="shared" si="128"/>
        <v>-6048</v>
      </c>
      <c r="R366" s="14"/>
      <c r="S366" s="14">
        <f t="shared" si="103"/>
        <v>-4092</v>
      </c>
      <c r="U366" s="7">
        <f t="shared" si="122"/>
        <v>2932459.2426194986</v>
      </c>
      <c r="V366" s="126">
        <f t="shared" si="107"/>
        <v>0.53442379914879401</v>
      </c>
      <c r="W366" s="7">
        <f>[4]FCST!$I306</f>
        <v>69312.774385042445</v>
      </c>
      <c r="X366" s="7">
        <f t="shared" si="123"/>
        <v>1580991.3776397775</v>
      </c>
      <c r="Y366" s="7">
        <f>[4]FCST!D306</f>
        <v>1650304.15202482</v>
      </c>
      <c r="Z366" s="7">
        <f>[4]FCST!$E306</f>
        <v>183467</v>
      </c>
      <c r="AA366" s="7">
        <f>[4]FCST!F306</f>
        <v>2211</v>
      </c>
      <c r="AB366" s="7">
        <f>[4]FCST!G306</f>
        <v>1518</v>
      </c>
      <c r="AC366" s="13">
        <f>[4]FCST!H306</f>
        <v>25209</v>
      </c>
      <c r="AD366" s="28">
        <f t="shared" si="124"/>
        <v>31615</v>
      </c>
      <c r="AE366" s="30">
        <f t="shared" si="104"/>
        <v>1349354</v>
      </c>
      <c r="AF366" s="30">
        <f t="shared" si="125"/>
        <v>992590</v>
      </c>
      <c r="AG366" s="31">
        <f t="shared" si="111"/>
        <v>302484</v>
      </c>
      <c r="AH366" s="35">
        <f t="shared" si="131"/>
        <v>143569</v>
      </c>
      <c r="AI366" s="28">
        <f t="shared" si="127"/>
        <v>158915</v>
      </c>
      <c r="AJ366" s="28">
        <f t="shared" si="118"/>
        <v>1848.1451689839801</v>
      </c>
      <c r="AK366" s="28">
        <f t="shared" si="119"/>
        <v>254568.09745051499</v>
      </c>
      <c r="AL366" s="110">
        <f t="shared" si="106"/>
        <v>853.48599561271283</v>
      </c>
      <c r="AM366" s="57"/>
      <c r="AN366" s="15">
        <f t="shared" si="102"/>
        <v>1217.4869360895784</v>
      </c>
      <c r="AP366" s="233">
        <f>[16]Rounded!Z367</f>
        <v>14514</v>
      </c>
      <c r="AQ366" s="157">
        <f>[16]Rounded!AA367</f>
        <v>10011</v>
      </c>
      <c r="AR366" s="157">
        <f>[16]Rounded!AB367</f>
        <v>1440</v>
      </c>
      <c r="AS366" s="157">
        <f>[16]Rounded!AC367</f>
        <v>0</v>
      </c>
      <c r="AT366" s="157">
        <f>[16]Rounded!AD367</f>
        <v>0</v>
      </c>
      <c r="AW366" s="14">
        <f t="shared" si="120"/>
        <v>1217.4869360895784</v>
      </c>
      <c r="AX366" s="145">
        <f t="shared" si="121"/>
        <v>1848.1451689839801</v>
      </c>
      <c r="AY366" s="20"/>
      <c r="AZ366" s="164">
        <f t="shared" si="130"/>
        <v>22343.242973379922</v>
      </c>
      <c r="BM366" s="14">
        <f>[17]Base!$J148</f>
        <v>13799.663673972031</v>
      </c>
      <c r="BN366" s="14">
        <f>[17]High!$J148</f>
        <v>24242.003160817269</v>
      </c>
      <c r="BO366" s="14">
        <f>[17]Low!$J148</f>
        <v>3357.3241871267928</v>
      </c>
      <c r="BP366" s="14"/>
      <c r="BQ366" s="14">
        <f>[17]Base!$Q148</f>
        <v>15067.111696511158</v>
      </c>
      <c r="BR366" s="14">
        <f>[17]High!$Q148</f>
        <v>26468.541408015088</v>
      </c>
      <c r="BS366" s="14">
        <f>[17]Low!$Q148</f>
        <v>3665.681985007227</v>
      </c>
      <c r="BT366" s="201" t="s">
        <v>150</v>
      </c>
      <c r="BU366" s="14">
        <f>'[18]Energy Summary'!$C147/1000</f>
        <v>8212.5466385771761</v>
      </c>
      <c r="BV366" s="14"/>
      <c r="BW366" s="14"/>
      <c r="BX366" s="14"/>
      <c r="BY366" s="14">
        <f>'[18]Energy Summary'!$D147/1000</f>
        <v>6835.7858637459522</v>
      </c>
      <c r="BZ366" s="14"/>
      <c r="CA366" s="14"/>
    </row>
    <row r="367" spans="1:79">
      <c r="A367" s="2">
        <f t="shared" si="112"/>
        <v>2021</v>
      </c>
      <c r="B367" s="2">
        <f t="shared" si="113"/>
        <v>5</v>
      </c>
      <c r="C367" s="7">
        <f>[12]Err!$D222</f>
        <v>919.24053698871501</v>
      </c>
      <c r="D367" s="7">
        <f>ROUND([13]Err!$D210,0)</f>
        <v>1040058</v>
      </c>
      <c r="E367" s="7">
        <f>[9]Err!$D210</f>
        <v>158507.50889601701</v>
      </c>
      <c r="F367" s="7">
        <f>[10]Err!$D210</f>
        <v>1827.94516898398</v>
      </c>
      <c r="G367" s="13">
        <f>[14]Err!$D210</f>
        <v>272321.606833347</v>
      </c>
      <c r="H367" s="25"/>
      <c r="I367" s="26">
        <f t="shared" si="116"/>
        <v>949.24053698871501</v>
      </c>
      <c r="J367" s="26">
        <f t="shared" ref="J367:J430" si="132">D367+P367</f>
        <v>1040058</v>
      </c>
      <c r="K367" s="26">
        <f t="shared" si="114"/>
        <v>152257.908896017</v>
      </c>
      <c r="L367" s="26">
        <f t="shared" si="115"/>
        <v>1827.94516898398</v>
      </c>
      <c r="M367" s="26">
        <f t="shared" si="117"/>
        <v>268361.606833347</v>
      </c>
      <c r="N367" s="25"/>
      <c r="O367" s="14">
        <v>30</v>
      </c>
      <c r="P367" s="14"/>
      <c r="Q367" s="14">
        <f t="shared" si="128"/>
        <v>-6249.5999999999995</v>
      </c>
      <c r="R367" s="14"/>
      <c r="S367" s="14">
        <f t="shared" si="103"/>
        <v>-3960</v>
      </c>
      <c r="U367" s="7">
        <f t="shared" si="122"/>
        <v>3135116.5520023312</v>
      </c>
      <c r="V367" s="126">
        <f t="shared" si="107"/>
        <v>0.35517028435765152</v>
      </c>
      <c r="W367" s="7">
        <f>[4]FCST!$I307</f>
        <v>69384.03246714409</v>
      </c>
      <c r="X367" s="7">
        <f t="shared" si="123"/>
        <v>1582616.740560096</v>
      </c>
      <c r="Y367" s="7">
        <f>[4]FCST!D307</f>
        <v>1652000.7730272401</v>
      </c>
      <c r="Z367" s="7">
        <f>[4]FCST!$E307</f>
        <v>183645</v>
      </c>
      <c r="AA367" s="7">
        <f>[4]FCST!F307</f>
        <v>2210</v>
      </c>
      <c r="AB367" s="7">
        <f>[4]FCST!G307</f>
        <v>1518</v>
      </c>
      <c r="AC367" s="13">
        <f>[4]FCST!H307</f>
        <v>25248</v>
      </c>
      <c r="AD367" s="28">
        <f t="shared" si="124"/>
        <v>23392</v>
      </c>
      <c r="AE367" s="30">
        <f t="shared" si="104"/>
        <v>1502284</v>
      </c>
      <c r="AF367" s="30">
        <f t="shared" si="125"/>
        <v>1040058</v>
      </c>
      <c r="AG367" s="31">
        <f t="shared" si="111"/>
        <v>299193</v>
      </c>
      <c r="AH367" s="35">
        <f t="shared" si="131"/>
        <v>146935</v>
      </c>
      <c r="AI367" s="28">
        <f t="shared" si="127"/>
        <v>152258</v>
      </c>
      <c r="AJ367" s="28">
        <f t="shared" si="118"/>
        <v>1827.94516898398</v>
      </c>
      <c r="AK367" s="28">
        <f t="shared" si="119"/>
        <v>268361.606833347</v>
      </c>
      <c r="AL367" s="110">
        <f t="shared" si="106"/>
        <v>949.24055932097247</v>
      </c>
      <c r="AM367" s="57"/>
      <c r="AN367" s="15">
        <f t="shared" si="102"/>
        <v>1204.1799532173779</v>
      </c>
      <c r="AP367" s="233">
        <f>[16]Rounded!Z368</f>
        <v>16555</v>
      </c>
      <c r="AQ367" s="157">
        <f>[16]Rounded!AA368</f>
        <v>10766</v>
      </c>
      <c r="AR367" s="157">
        <f>[16]Rounded!AB368</f>
        <v>1532</v>
      </c>
      <c r="AS367" s="157">
        <f>[16]Rounded!AC368</f>
        <v>0</v>
      </c>
      <c r="AT367" s="157">
        <f>[16]Rounded!AD368</f>
        <v>0</v>
      </c>
      <c r="AW367" s="14">
        <f t="shared" si="120"/>
        <v>1204.1799532173779</v>
      </c>
      <c r="AX367" s="145">
        <f t="shared" si="121"/>
        <v>1827.94516898398</v>
      </c>
      <c r="AY367" s="20"/>
      <c r="AZ367" s="164">
        <f t="shared" si="130"/>
        <v>22317.134586898639</v>
      </c>
      <c r="BM367" s="14">
        <f>[17]Base!$J149</f>
        <v>14002.454770655359</v>
      </c>
      <c r="BN367" s="14">
        <f>[17]High!$J149</f>
        <v>24598.248249315704</v>
      </c>
      <c r="BO367" s="14">
        <f>[17]Low!$J149</f>
        <v>3406.6612919950117</v>
      </c>
      <c r="BP367" s="14"/>
      <c r="BQ367" s="14">
        <f>[17]Base!$Q149</f>
        <v>15288.528404698673</v>
      </c>
      <c r="BR367" s="14">
        <f>[17]High!$Q149</f>
        <v>26857.50628908414</v>
      </c>
      <c r="BS367" s="14">
        <f>[17]Low!$Q149</f>
        <v>3719.5505203132011</v>
      </c>
      <c r="BT367" s="201" t="s">
        <v>150</v>
      </c>
      <c r="BU367" s="14">
        <f>'[18]Energy Summary'!$C148/1000</f>
        <v>8661.6052310638297</v>
      </c>
      <c r="BV367" s="14"/>
      <c r="BW367" s="14"/>
      <c r="BX367" s="14"/>
      <c r="BY367" s="14">
        <f>'[18]Energy Summary'!$D148/1000</f>
        <v>7184.1282891832379</v>
      </c>
      <c r="BZ367" s="14"/>
      <c r="CA367" s="14"/>
    </row>
    <row r="368" spans="1:79">
      <c r="A368" s="2">
        <f t="shared" si="112"/>
        <v>2021</v>
      </c>
      <c r="B368" s="2">
        <f t="shared" si="113"/>
        <v>6</v>
      </c>
      <c r="C368" s="7">
        <f>[12]Err!$D223</f>
        <v>1143.4305522079901</v>
      </c>
      <c r="D368" s="7">
        <f>ROUND([13]Err!$D211,0)</f>
        <v>1158818</v>
      </c>
      <c r="E368" s="7">
        <f>[9]Err!$D211</f>
        <v>164394.433324043</v>
      </c>
      <c r="F368" s="7">
        <f>[10]Err!$D211</f>
        <v>1848.44516898398</v>
      </c>
      <c r="G368" s="13">
        <f>[14]Err!$D211</f>
        <v>297117.67348598898</v>
      </c>
      <c r="H368" s="25"/>
      <c r="I368" s="26">
        <f t="shared" si="116"/>
        <v>1173.4305522079901</v>
      </c>
      <c r="J368" s="26">
        <f t="shared" si="132"/>
        <v>1158818</v>
      </c>
      <c r="K368" s="26">
        <f t="shared" si="114"/>
        <v>158346.433324043</v>
      </c>
      <c r="L368" s="26">
        <f t="shared" si="115"/>
        <v>1848.44516898398</v>
      </c>
      <c r="M368" s="26">
        <f t="shared" si="117"/>
        <v>293025.67348598898</v>
      </c>
      <c r="N368" s="25"/>
      <c r="O368" s="14">
        <v>30</v>
      </c>
      <c r="P368" s="14"/>
      <c r="Q368" s="14">
        <f t="shared" si="128"/>
        <v>-6048</v>
      </c>
      <c r="R368" s="14"/>
      <c r="S368" s="14">
        <f t="shared" si="103"/>
        <v>-4092</v>
      </c>
      <c r="U368" s="7">
        <f t="shared" si="122"/>
        <v>3644780.1186549729</v>
      </c>
      <c r="V368" s="126">
        <f t="shared" si="107"/>
        <v>0.25275986053332639</v>
      </c>
      <c r="W368" s="7">
        <f>[4]FCST!$I308</f>
        <v>69455.290549246143</v>
      </c>
      <c r="X368" s="7">
        <f t="shared" si="123"/>
        <v>1584242.1034804238</v>
      </c>
      <c r="Y368" s="7">
        <f>[4]FCST!D308</f>
        <v>1653697.3940296699</v>
      </c>
      <c r="Z368" s="7">
        <f>[4]FCST!$E308</f>
        <v>183823</v>
      </c>
      <c r="AA368" s="7">
        <f>[4]FCST!F308</f>
        <v>2208</v>
      </c>
      <c r="AB368" s="7">
        <f>[4]FCST!G308</f>
        <v>1518</v>
      </c>
      <c r="AC368" s="13">
        <f>[4]FCST!H308</f>
        <v>25202</v>
      </c>
      <c r="AD368" s="28">
        <f t="shared" si="124"/>
        <v>20600</v>
      </c>
      <c r="AE368" s="30">
        <f t="shared" ref="AE368:AE431" si="133">ROUND(I368*X368/1000-(AP368*0),0)</f>
        <v>1858998</v>
      </c>
      <c r="AF368" s="30">
        <f t="shared" si="125"/>
        <v>1158818</v>
      </c>
      <c r="AG368" s="31">
        <f t="shared" si="111"/>
        <v>311490</v>
      </c>
      <c r="AH368" s="35">
        <f t="shared" si="131"/>
        <v>153144</v>
      </c>
      <c r="AI368" s="28">
        <f t="shared" si="127"/>
        <v>158346</v>
      </c>
      <c r="AJ368" s="28">
        <f t="shared" si="118"/>
        <v>1848.44516898398</v>
      </c>
      <c r="AK368" s="28">
        <f t="shared" si="119"/>
        <v>293025.67348598898</v>
      </c>
      <c r="AL368" s="110">
        <f t="shared" si="106"/>
        <v>1173.4304977225163</v>
      </c>
      <c r="AM368" s="57"/>
      <c r="AN368" s="15">
        <f t="shared" ref="AN368:AN431" si="134">AJ368/AB368*1000</f>
        <v>1217.6845645480764</v>
      </c>
      <c r="AP368" s="233">
        <f>[16]Rounded!Z369</f>
        <v>18764</v>
      </c>
      <c r="AQ368" s="157">
        <f>[16]Rounded!AA369</f>
        <v>11724</v>
      </c>
      <c r="AR368" s="157">
        <f>[16]Rounded!AB369</f>
        <v>1694.9999999999991</v>
      </c>
      <c r="AS368" s="157">
        <f>[16]Rounded!AC369</f>
        <v>0</v>
      </c>
      <c r="AT368" s="157">
        <f>[16]Rounded!AD369</f>
        <v>0</v>
      </c>
      <c r="AW368" s="14">
        <f t="shared" si="120"/>
        <v>1217.6845645480764</v>
      </c>
      <c r="AX368" s="145">
        <f t="shared" si="121"/>
        <v>1848.44516898398</v>
      </c>
      <c r="AY368" s="20"/>
      <c r="AZ368" s="164">
        <f t="shared" si="130"/>
        <v>22291.026200417364</v>
      </c>
      <c r="BM368" s="14">
        <f>[17]Base!$J150</f>
        <v>14144.180618024526</v>
      </c>
      <c r="BN368" s="14">
        <f>[17]High!$J150</f>
        <v>24847.219421444566</v>
      </c>
      <c r="BO368" s="14">
        <f>[17]Low!$J150</f>
        <v>3441.1418146044866</v>
      </c>
      <c r="BP368" s="14"/>
      <c r="BQ368" s="14">
        <f>[17]Base!$Q150</f>
        <v>15443.271246484126</v>
      </c>
      <c r="BR368" s="14">
        <f>[17]High!$Q150</f>
        <v>27129.34454168969</v>
      </c>
      <c r="BS368" s="14">
        <f>[17]Low!$Q150</f>
        <v>3757.1979512785606</v>
      </c>
      <c r="BT368" s="201" t="s">
        <v>150</v>
      </c>
      <c r="BU368" s="14">
        <f>'[18]Energy Summary'!$C149/1000</f>
        <v>8123.1814901353182</v>
      </c>
      <c r="BV368" s="14"/>
      <c r="BW368" s="14"/>
      <c r="BX368" s="14"/>
      <c r="BY368" s="14">
        <f>'[18]Energy Summary'!$D149/1000</f>
        <v>6715.0535580274673</v>
      </c>
      <c r="BZ368" s="14"/>
      <c r="CA368" s="14"/>
    </row>
    <row r="369" spans="1:79">
      <c r="A369" s="2">
        <f t="shared" si="112"/>
        <v>2021</v>
      </c>
      <c r="B369" s="2">
        <f t="shared" si="113"/>
        <v>7</v>
      </c>
      <c r="C369" s="7">
        <f>[12]Err!$D224</f>
        <v>1255.06735163594</v>
      </c>
      <c r="D369" s="7">
        <f>ROUND([13]Err!$D212,0)</f>
        <v>1215481</v>
      </c>
      <c r="E369" s="7">
        <f>[9]Err!$D212</f>
        <v>158833.17459752099</v>
      </c>
      <c r="F369" s="7">
        <f>[10]Err!$D212</f>
        <v>1847.4795240535</v>
      </c>
      <c r="G369" s="13">
        <f>[14]Err!$D212</f>
        <v>285397.66370913299</v>
      </c>
      <c r="H369" s="25"/>
      <c r="I369" s="26">
        <f t="shared" si="116"/>
        <v>1285.06735163594</v>
      </c>
      <c r="J369" s="26">
        <f t="shared" si="132"/>
        <v>1215481</v>
      </c>
      <c r="K369" s="26">
        <f t="shared" si="114"/>
        <v>152583.57459752099</v>
      </c>
      <c r="L369" s="26">
        <f t="shared" si="115"/>
        <v>1847.4795240535</v>
      </c>
      <c r="M369" s="26">
        <f t="shared" si="117"/>
        <v>281437.66370913299</v>
      </c>
      <c r="N369" s="25"/>
      <c r="O369" s="14">
        <v>30</v>
      </c>
      <c r="P369" s="14"/>
      <c r="Q369" s="14">
        <f t="shared" si="128"/>
        <v>-6249.5999999999995</v>
      </c>
      <c r="R369" s="14"/>
      <c r="S369" s="14">
        <f t="shared" si="103"/>
        <v>-3960</v>
      </c>
      <c r="U369" s="7">
        <f t="shared" si="122"/>
        <v>3859105.1432331866</v>
      </c>
      <c r="V369" s="126">
        <f t="shared" si="107"/>
        <v>0.23540461725212367</v>
      </c>
      <c r="W369" s="7">
        <f>[4]FCST!$I309</f>
        <v>69526.548631348211</v>
      </c>
      <c r="X369" s="7">
        <f t="shared" si="123"/>
        <v>1585867.4664007518</v>
      </c>
      <c r="Y369" s="7">
        <f>[4]FCST!D309</f>
        <v>1655394.0150321</v>
      </c>
      <c r="Z369" s="7">
        <f>[4]FCST!$E309</f>
        <v>184001</v>
      </c>
      <c r="AA369" s="7">
        <f>[4]FCST!F309</f>
        <v>2207</v>
      </c>
      <c r="AB369" s="7">
        <f>[4]FCST!G309</f>
        <v>1518</v>
      </c>
      <c r="AC369" s="13">
        <f>[4]FCST!H309</f>
        <v>25180</v>
      </c>
      <c r="AD369" s="28">
        <f t="shared" si="124"/>
        <v>21033</v>
      </c>
      <c r="AE369" s="30">
        <f t="shared" si="133"/>
        <v>2037947</v>
      </c>
      <c r="AF369" s="30">
        <f t="shared" si="125"/>
        <v>1215481</v>
      </c>
      <c r="AG369" s="31">
        <f t="shared" si="111"/>
        <v>301359</v>
      </c>
      <c r="AH369" s="35">
        <f t="shared" si="131"/>
        <v>148775</v>
      </c>
      <c r="AI369" s="28">
        <f t="shared" si="127"/>
        <v>152584</v>
      </c>
      <c r="AJ369" s="28">
        <f t="shared" si="118"/>
        <v>1847.4795240535</v>
      </c>
      <c r="AK369" s="28">
        <f t="shared" si="119"/>
        <v>281437.66370913299</v>
      </c>
      <c r="AL369" s="110">
        <f t="shared" si="106"/>
        <v>1285.0676637091733</v>
      </c>
      <c r="AM369" s="57"/>
      <c r="AN369" s="15">
        <f t="shared" si="134"/>
        <v>1217.0484348178525</v>
      </c>
      <c r="AP369" s="233">
        <f>[16]Rounded!Z370</f>
        <v>18996</v>
      </c>
      <c r="AQ369" s="157">
        <f>[16]Rounded!AA370</f>
        <v>12402</v>
      </c>
      <c r="AR369" s="157">
        <f>[16]Rounded!AB370</f>
        <v>1818</v>
      </c>
      <c r="AS369" s="157">
        <f>[16]Rounded!AC370</f>
        <v>0</v>
      </c>
      <c r="AT369" s="157">
        <f>[16]Rounded!AD370</f>
        <v>0</v>
      </c>
      <c r="AW369" s="14">
        <f t="shared" si="120"/>
        <v>1217.0484348178525</v>
      </c>
      <c r="AX369" s="145">
        <f t="shared" si="121"/>
        <v>1847.4795240535</v>
      </c>
      <c r="AY369" s="20"/>
      <c r="AZ369" s="164">
        <f t="shared" si="130"/>
        <v>22264.917813936081</v>
      </c>
      <c r="BM369" s="14">
        <f>[17]Base!$J151</f>
        <v>14300.909495098063</v>
      </c>
      <c r="BN369" s="14">
        <f>[17]High!$J151</f>
        <v>25122.546561523657</v>
      </c>
      <c r="BO369" s="14">
        <f>[17]Low!$J151</f>
        <v>3479.2724286724706</v>
      </c>
      <c r="BP369" s="14"/>
      <c r="BQ369" s="14">
        <f>[17]Base!$Q151</f>
        <v>15614.395090711558</v>
      </c>
      <c r="BR369" s="14">
        <f>[17]High!$Q151</f>
        <v>27429.959460332742</v>
      </c>
      <c r="BS369" s="14">
        <f>[17]Low!$Q151</f>
        <v>3798.8307210903708</v>
      </c>
      <c r="BT369" s="201" t="s">
        <v>150</v>
      </c>
      <c r="BU369" s="14">
        <f>'[18]Energy Summary'!$C150/1000</f>
        <v>8750.6490856035798</v>
      </c>
      <c r="BV369" s="14"/>
      <c r="BW369" s="14"/>
      <c r="BX369" s="14"/>
      <c r="BY369" s="14">
        <f>'[18]Energy Summary'!$D150/1000</f>
        <v>7210.8634634927266</v>
      </c>
      <c r="BZ369" s="14"/>
      <c r="CA369" s="14"/>
    </row>
    <row r="370" spans="1:79">
      <c r="A370" s="2">
        <f t="shared" si="112"/>
        <v>2021</v>
      </c>
      <c r="B370" s="2">
        <f t="shared" si="113"/>
        <v>8</v>
      </c>
      <c r="C370" s="7">
        <f>[12]Err!$D225</f>
        <v>1259.36741009819</v>
      </c>
      <c r="D370" s="7">
        <f>ROUND([13]Err!$D213,0)</f>
        <v>1201908</v>
      </c>
      <c r="E370" s="7">
        <f>[9]Err!$D213</f>
        <v>158972.72960106799</v>
      </c>
      <c r="F370" s="7">
        <f>[10]Err!$D213</f>
        <v>1854.70208685445</v>
      </c>
      <c r="G370" s="13">
        <f>[14]Err!$D213</f>
        <v>289256.35338573699</v>
      </c>
      <c r="H370" s="25"/>
      <c r="I370" s="26">
        <f t="shared" si="116"/>
        <v>1289.36741009819</v>
      </c>
      <c r="J370" s="26">
        <f t="shared" si="132"/>
        <v>1201908</v>
      </c>
      <c r="K370" s="26">
        <f t="shared" si="114"/>
        <v>152723.12960106798</v>
      </c>
      <c r="L370" s="26">
        <f t="shared" si="115"/>
        <v>1854.70208685445</v>
      </c>
      <c r="M370" s="26">
        <f t="shared" si="117"/>
        <v>285164.35338573699</v>
      </c>
      <c r="N370" s="25"/>
      <c r="O370" s="14">
        <v>30</v>
      </c>
      <c r="P370" s="14"/>
      <c r="Q370" s="14">
        <f t="shared" si="128"/>
        <v>-6249.5999999999995</v>
      </c>
      <c r="R370" s="14"/>
      <c r="S370" s="14">
        <f t="shared" si="103"/>
        <v>-4092</v>
      </c>
      <c r="U370" s="7">
        <f t="shared" si="122"/>
        <v>3865046.0554725914</v>
      </c>
      <c r="V370" s="126">
        <f t="shared" si="107"/>
        <v>0.23491953518685663</v>
      </c>
      <c r="W370" s="7">
        <f>[4]FCST!$I310</f>
        <v>69596.567642727721</v>
      </c>
      <c r="X370" s="7">
        <f t="shared" si="123"/>
        <v>1587464.5667079324</v>
      </c>
      <c r="Y370" s="7">
        <f>[4]FCST!D310</f>
        <v>1657061.13435066</v>
      </c>
      <c r="Z370" s="7">
        <f>[4]FCST!$E310</f>
        <v>184178</v>
      </c>
      <c r="AA370" s="7">
        <f>[4]FCST!F310</f>
        <v>2206</v>
      </c>
      <c r="AB370" s="7">
        <f>[4]FCST!G310</f>
        <v>1517</v>
      </c>
      <c r="AC370" s="13">
        <f>[4]FCST!H310</f>
        <v>25241</v>
      </c>
      <c r="AD370" s="28">
        <f t="shared" si="124"/>
        <v>21081</v>
      </c>
      <c r="AE370" s="30">
        <f t="shared" si="133"/>
        <v>2046825</v>
      </c>
      <c r="AF370" s="30">
        <f t="shared" si="125"/>
        <v>1201908</v>
      </c>
      <c r="AG370" s="31">
        <f t="shared" si="111"/>
        <v>308213</v>
      </c>
      <c r="AH370" s="35">
        <f t="shared" si="131"/>
        <v>155490</v>
      </c>
      <c r="AI370" s="28">
        <f t="shared" si="127"/>
        <v>152723</v>
      </c>
      <c r="AJ370" s="28">
        <f t="shared" si="118"/>
        <v>1854.70208685445</v>
      </c>
      <c r="AK370" s="28">
        <f t="shared" si="119"/>
        <v>285164.35338573699</v>
      </c>
      <c r="AL370" s="110">
        <f t="shared" si="106"/>
        <v>1289.3673615938935</v>
      </c>
      <c r="AM370" s="57"/>
      <c r="AN370" s="15">
        <f t="shared" si="134"/>
        <v>1222.6117909389916</v>
      </c>
      <c r="AP370" s="233">
        <f>[16]Rounded!Z371</f>
        <v>20287</v>
      </c>
      <c r="AQ370" s="157">
        <f>[16]Rounded!AA371</f>
        <v>14091</v>
      </c>
      <c r="AR370" s="157">
        <f>[16]Rounded!AB371</f>
        <v>2027</v>
      </c>
      <c r="AS370" s="157">
        <f>[16]Rounded!AC371</f>
        <v>0</v>
      </c>
      <c r="AT370" s="157">
        <f>[16]Rounded!AD371</f>
        <v>0</v>
      </c>
      <c r="AW370" s="14">
        <f t="shared" si="120"/>
        <v>1222.6117909389916</v>
      </c>
      <c r="AX370" s="145">
        <f t="shared" si="121"/>
        <v>1854.70208685445</v>
      </c>
      <c r="AY370" s="20"/>
      <c r="AZ370" s="164">
        <f t="shared" si="130"/>
        <v>22238.809427454798</v>
      </c>
      <c r="BM370" s="14">
        <f>[17]Base!$J152</f>
        <v>14290.536378015378</v>
      </c>
      <c r="BN370" s="14">
        <f>[17]High!$J152</f>
        <v>25104.324006029037</v>
      </c>
      <c r="BO370" s="14">
        <f>[17]Low!$J152</f>
        <v>3476.7487500017155</v>
      </c>
      <c r="BP370" s="14"/>
      <c r="BQ370" s="14">
        <f>[17]Base!$Q152</f>
        <v>15603.069241225778</v>
      </c>
      <c r="BR370" s="14">
        <f>[17]High!$Q152</f>
        <v>27410.06323057527</v>
      </c>
      <c r="BS370" s="14">
        <f>[17]Low!$Q152</f>
        <v>3796.0752518762847</v>
      </c>
      <c r="BT370" s="201" t="s">
        <v>150</v>
      </c>
      <c r="BU370" s="14">
        <f>'[18]Energy Summary'!$C151/1000</f>
        <v>8716.7711598581354</v>
      </c>
      <c r="BV370" s="14"/>
      <c r="BW370" s="14"/>
      <c r="BX370" s="14"/>
      <c r="BY370" s="14">
        <f>'[18]Energy Summary'!$D151/1000</f>
        <v>7161.3772041653665</v>
      </c>
      <c r="BZ370" s="14"/>
      <c r="CA370" s="14"/>
    </row>
    <row r="371" spans="1:79">
      <c r="A371" s="2">
        <f t="shared" si="112"/>
        <v>2021</v>
      </c>
      <c r="B371" s="2">
        <f t="shared" si="113"/>
        <v>9</v>
      </c>
      <c r="C371" s="7">
        <f>[12]Err!$D226</f>
        <v>1259.9914442956999</v>
      </c>
      <c r="D371" s="7">
        <f>ROUND([13]Err!$D214,0)</f>
        <v>1207646</v>
      </c>
      <c r="E371" s="7">
        <f>[9]Err!$D214</f>
        <v>161333.43301801599</v>
      </c>
      <c r="F371" s="7">
        <f>[10]Err!$D214</f>
        <v>1824.1465312988901</v>
      </c>
      <c r="G371" s="13">
        <f>[14]Err!$D214</f>
        <v>312970.79100540001</v>
      </c>
      <c r="H371" s="25"/>
      <c r="I371" s="26">
        <f t="shared" si="116"/>
        <v>1289.9914442956999</v>
      </c>
      <c r="J371" s="26">
        <f t="shared" si="132"/>
        <v>1207646</v>
      </c>
      <c r="K371" s="26">
        <f t="shared" si="114"/>
        <v>155285.43301801599</v>
      </c>
      <c r="L371" s="26">
        <f t="shared" si="115"/>
        <v>1824.1465312988901</v>
      </c>
      <c r="M371" s="26">
        <f t="shared" si="117"/>
        <v>309010.79100540001</v>
      </c>
      <c r="N371" s="25"/>
      <c r="O371" s="14">
        <v>30</v>
      </c>
      <c r="P371" s="14"/>
      <c r="Q371" s="14">
        <f t="shared" si="128"/>
        <v>-6048</v>
      </c>
      <c r="R371" s="14"/>
      <c r="S371" s="14">
        <f t="shared" si="103"/>
        <v>-3960</v>
      </c>
      <c r="U371" s="7">
        <f t="shared" si="122"/>
        <v>3896338.9375366988</v>
      </c>
      <c r="V371" s="126">
        <f t="shared" si="107"/>
        <v>0.23675824630596484</v>
      </c>
      <c r="W371" s="7">
        <f>[4]FCST!$I311</f>
        <v>69666.586654107246</v>
      </c>
      <c r="X371" s="7">
        <f t="shared" si="123"/>
        <v>1589061.6670151127</v>
      </c>
      <c r="Y371" s="7">
        <f>[4]FCST!D311</f>
        <v>1658728.25366922</v>
      </c>
      <c r="Z371" s="7">
        <f>[4]FCST!$E311</f>
        <v>184354</v>
      </c>
      <c r="AA371" s="7">
        <f>[4]FCST!F311</f>
        <v>2204</v>
      </c>
      <c r="AB371" s="7">
        <f>[4]FCST!G311</f>
        <v>1517</v>
      </c>
      <c r="AC371" s="13">
        <f>[4]FCST!H311</f>
        <v>25254</v>
      </c>
      <c r="AD371" s="28">
        <f t="shared" si="124"/>
        <v>21277</v>
      </c>
      <c r="AE371" s="30">
        <f t="shared" si="133"/>
        <v>2049876</v>
      </c>
      <c r="AF371" s="30">
        <f t="shared" si="125"/>
        <v>1207646</v>
      </c>
      <c r="AG371" s="31">
        <f t="shared" si="111"/>
        <v>306705</v>
      </c>
      <c r="AH371" s="35">
        <f t="shared" si="131"/>
        <v>151420</v>
      </c>
      <c r="AI371" s="28">
        <f t="shared" si="127"/>
        <v>155285</v>
      </c>
      <c r="AJ371" s="28">
        <f t="shared" si="118"/>
        <v>1824.1465312988901</v>
      </c>
      <c r="AK371" s="28">
        <f t="shared" si="119"/>
        <v>309010.79100540001</v>
      </c>
      <c r="AL371" s="110">
        <f t="shared" si="106"/>
        <v>1289.9914726723471</v>
      </c>
      <c r="AM371" s="57"/>
      <c r="AN371" s="15">
        <f t="shared" si="134"/>
        <v>1202.4696976261635</v>
      </c>
      <c r="AP371" s="233">
        <f>[16]Rounded!Z372</f>
        <v>18964</v>
      </c>
      <c r="AQ371" s="157">
        <f>[16]Rounded!AA372</f>
        <v>12486</v>
      </c>
      <c r="AR371" s="157">
        <f>[16]Rounded!AB372</f>
        <v>1815</v>
      </c>
      <c r="AS371" s="157">
        <f>[16]Rounded!AC372</f>
        <v>0</v>
      </c>
      <c r="AT371" s="157">
        <f>[16]Rounded!AD372</f>
        <v>0</v>
      </c>
      <c r="AW371" s="14">
        <f t="shared" si="120"/>
        <v>1202.4696976261635</v>
      </c>
      <c r="AX371" s="145">
        <f t="shared" si="121"/>
        <v>1824.1465312988901</v>
      </c>
      <c r="AY371" s="20"/>
      <c r="AZ371" s="164">
        <f t="shared" si="130"/>
        <v>22212.701040973519</v>
      </c>
      <c r="BM371" s="14">
        <f>[17]Base!$J153</f>
        <v>13870.873824720953</v>
      </c>
      <c r="BN371" s="14">
        <f>[17]High!$J153</f>
        <v>24367.098724036947</v>
      </c>
      <c r="BO371" s="14">
        <f>[17]Low!$J153</f>
        <v>3374.6489254049607</v>
      </c>
      <c r="BP371" s="14"/>
      <c r="BQ371" s="14">
        <f>[17]Base!$Q153</f>
        <v>15144.862235988658</v>
      </c>
      <c r="BR371" s="14">
        <f>[17]High!$Q153</f>
        <v>26605.126535616706</v>
      </c>
      <c r="BS371" s="14">
        <f>[17]Low!$Q153</f>
        <v>3684.5979363606152</v>
      </c>
      <c r="BT371" s="201" t="s">
        <v>150</v>
      </c>
      <c r="BU371" s="14">
        <f>'[18]Energy Summary'!$C152/1000</f>
        <v>8229.7361995304891</v>
      </c>
      <c r="BV371" s="14"/>
      <c r="BW371" s="14"/>
      <c r="BX371" s="14"/>
      <c r="BY371" s="14">
        <f>'[18]Energy Summary'!$D152/1000</f>
        <v>6741.9526058928095</v>
      </c>
      <c r="BZ371" s="14"/>
      <c r="CA371" s="14"/>
    </row>
    <row r="372" spans="1:79">
      <c r="A372" s="2">
        <f t="shared" si="112"/>
        <v>2021</v>
      </c>
      <c r="B372" s="2">
        <f t="shared" si="113"/>
        <v>10</v>
      </c>
      <c r="C372" s="7">
        <f>[12]Err!$D227</f>
        <v>1156.93544144779</v>
      </c>
      <c r="D372" s="7">
        <f>ROUND([13]Err!$D215,0)</f>
        <v>1157230</v>
      </c>
      <c r="E372" s="7">
        <f>[9]Err!$D215</f>
        <v>159285.02038906101</v>
      </c>
      <c r="F372" s="7">
        <f>[10]Err!$D215</f>
        <v>1851.81319796556</v>
      </c>
      <c r="G372" s="13">
        <f>[14]Err!$D215</f>
        <v>300081.94831967901</v>
      </c>
      <c r="H372" s="25"/>
      <c r="I372" s="26">
        <f t="shared" si="116"/>
        <v>1186.93544144779</v>
      </c>
      <c r="J372" s="26">
        <f t="shared" si="132"/>
        <v>1157230</v>
      </c>
      <c r="K372" s="26">
        <f t="shared" si="114"/>
        <v>153035.42038906101</v>
      </c>
      <c r="L372" s="26">
        <f t="shared" si="115"/>
        <v>1851.81319796556</v>
      </c>
      <c r="M372" s="26">
        <f t="shared" si="117"/>
        <v>295989.94831967901</v>
      </c>
      <c r="N372" s="25"/>
      <c r="O372" s="14">
        <v>30</v>
      </c>
      <c r="P372" s="14"/>
      <c r="Q372" s="14">
        <f t="shared" si="128"/>
        <v>-6249.5999999999995</v>
      </c>
      <c r="R372" s="14"/>
      <c r="S372" s="14">
        <f t="shared" si="103"/>
        <v>-4092</v>
      </c>
      <c r="U372" s="7">
        <f t="shared" si="122"/>
        <v>3661186.7615176449</v>
      </c>
      <c r="V372" s="126">
        <f t="shared" si="107"/>
        <v>0.25544453159122188</v>
      </c>
      <c r="W372" s="7">
        <f>[4]FCST!$I312</f>
        <v>69736.605665487179</v>
      </c>
      <c r="X372" s="7">
        <f t="shared" si="123"/>
        <v>1590658.7673223028</v>
      </c>
      <c r="Y372" s="7">
        <f>[4]FCST!D312</f>
        <v>1660395.37298779</v>
      </c>
      <c r="Z372" s="7">
        <f>[4]FCST!$E312</f>
        <v>184528</v>
      </c>
      <c r="AA372" s="7">
        <f>[4]FCST!F312</f>
        <v>2203</v>
      </c>
      <c r="AB372" s="7">
        <f>[4]FCST!G312</f>
        <v>1517</v>
      </c>
      <c r="AC372" s="13">
        <f>[4]FCST!H312</f>
        <v>25282</v>
      </c>
      <c r="AD372" s="28">
        <f t="shared" si="124"/>
        <v>21144</v>
      </c>
      <c r="AE372" s="30">
        <f t="shared" si="133"/>
        <v>1888009</v>
      </c>
      <c r="AF372" s="30">
        <f t="shared" si="125"/>
        <v>1157230</v>
      </c>
      <c r="AG372" s="31">
        <f t="shared" si="111"/>
        <v>296962</v>
      </c>
      <c r="AH372" s="35">
        <f t="shared" si="131"/>
        <v>143927</v>
      </c>
      <c r="AI372" s="28">
        <f t="shared" si="127"/>
        <v>153035</v>
      </c>
      <c r="AJ372" s="28">
        <f t="shared" si="118"/>
        <v>1851.81319796556</v>
      </c>
      <c r="AK372" s="28">
        <f t="shared" si="119"/>
        <v>295989.94831967901</v>
      </c>
      <c r="AL372" s="110">
        <f t="shared" si="106"/>
        <v>1186.9352741054911</v>
      </c>
      <c r="AM372" s="57"/>
      <c r="AN372" s="15">
        <f t="shared" si="134"/>
        <v>1220.7074475712327</v>
      </c>
      <c r="AP372" s="233">
        <f>[16]Rounded!Z373</f>
        <v>14682</v>
      </c>
      <c r="AQ372" s="157">
        <f>[16]Rounded!AA373</f>
        <v>11654</v>
      </c>
      <c r="AR372" s="157">
        <f>[16]Rounded!AB373</f>
        <v>1732</v>
      </c>
      <c r="AS372" s="157">
        <f>[16]Rounded!AC373</f>
        <v>0</v>
      </c>
      <c r="AT372" s="157">
        <f>[16]Rounded!AD373</f>
        <v>0</v>
      </c>
      <c r="AW372" s="14">
        <f t="shared" si="120"/>
        <v>1220.7074475712327</v>
      </c>
      <c r="AX372" s="145">
        <f t="shared" si="121"/>
        <v>1851.81319796556</v>
      </c>
      <c r="AY372" s="20"/>
      <c r="AZ372" s="164">
        <f t="shared" si="130"/>
        <v>22186.59265449224</v>
      </c>
      <c r="BM372" s="14">
        <f>[17]Base!$J154</f>
        <v>13875.998186546429</v>
      </c>
      <c r="BN372" s="14">
        <f>[17]High!$J154</f>
        <v>24376.100740209604</v>
      </c>
      <c r="BO372" s="14">
        <f>[17]Low!$J154</f>
        <v>3375.8956328832528</v>
      </c>
      <c r="BP372" s="14"/>
      <c r="BQ372" s="14">
        <f>[17]Base!$Q154</f>
        <v>15150.457251477579</v>
      </c>
      <c r="BR372" s="14">
        <f>[17]High!$Q154</f>
        <v>26614.955353649646</v>
      </c>
      <c r="BS372" s="14">
        <f>[17]Low!$Q154</f>
        <v>3685.9591493055173</v>
      </c>
      <c r="BT372" s="201" t="s">
        <v>150</v>
      </c>
      <c r="BU372" s="14">
        <f>'[18]Energy Summary'!$C153/1000</f>
        <v>7534.726774440026</v>
      </c>
      <c r="BV372" s="14"/>
      <c r="BW372" s="14"/>
      <c r="BX372" s="14"/>
      <c r="BY372" s="14">
        <f>'[18]Energy Summary'!$D153/1000</f>
        <v>6155.8269855145745</v>
      </c>
      <c r="BZ372" s="14"/>
      <c r="CA372" s="14"/>
    </row>
    <row r="373" spans="1:79">
      <c r="A373" s="2">
        <f t="shared" si="112"/>
        <v>2021</v>
      </c>
      <c r="B373" s="2">
        <f t="shared" si="113"/>
        <v>11</v>
      </c>
      <c r="C373" s="7">
        <f>[12]Err!$D228</f>
        <v>923.97916070785402</v>
      </c>
      <c r="D373" s="7">
        <f>ROUND([13]Err!$D216,0)</f>
        <v>1046768</v>
      </c>
      <c r="E373" s="7">
        <f>[9]Err!$D216</f>
        <v>159441.16578305801</v>
      </c>
      <c r="F373" s="7">
        <f>[10]Err!$D216</f>
        <v>1819.81319796556</v>
      </c>
      <c r="G373" s="13">
        <f>[14]Err!$D216</f>
        <v>284389.05832495203</v>
      </c>
      <c r="H373" s="25"/>
      <c r="I373" s="26">
        <f t="shared" si="116"/>
        <v>953.97916070785402</v>
      </c>
      <c r="J373" s="26">
        <f t="shared" si="132"/>
        <v>1046768</v>
      </c>
      <c r="K373" s="26">
        <f t="shared" si="114"/>
        <v>153393.16578305801</v>
      </c>
      <c r="L373" s="26">
        <f t="shared" si="115"/>
        <v>1819.81319796556</v>
      </c>
      <c r="M373" s="26">
        <f t="shared" si="117"/>
        <v>280429.05832495203</v>
      </c>
      <c r="N373" s="25"/>
      <c r="O373" s="14">
        <v>30</v>
      </c>
      <c r="P373" s="14"/>
      <c r="Q373" s="14">
        <f t="shared" si="128"/>
        <v>-6048</v>
      </c>
      <c r="R373" s="14"/>
      <c r="S373" s="14">
        <f t="shared" si="103"/>
        <v>-3960</v>
      </c>
      <c r="U373" s="7">
        <f t="shared" si="122"/>
        <v>3171369.8715229179</v>
      </c>
      <c r="V373" s="126">
        <f t="shared" si="107"/>
        <v>0.34388341163246744</v>
      </c>
      <c r="W373" s="7">
        <f>[4]FCST!$I313</f>
        <v>69806.624676867126</v>
      </c>
      <c r="X373" s="7">
        <f t="shared" si="123"/>
        <v>1592255.8676294929</v>
      </c>
      <c r="Y373" s="7">
        <f>[4]FCST!D313</f>
        <v>1662062.49230636</v>
      </c>
      <c r="Z373" s="7">
        <f>[4]FCST!$E313</f>
        <v>184703</v>
      </c>
      <c r="AA373" s="7">
        <f>[4]FCST!F313</f>
        <v>2202</v>
      </c>
      <c r="AB373" s="7">
        <f>[4]FCST!G313</f>
        <v>1517</v>
      </c>
      <c r="AC373" s="13">
        <f>[4]FCST!H313</f>
        <v>25322</v>
      </c>
      <c r="AD373" s="28">
        <f t="shared" si="124"/>
        <v>22901</v>
      </c>
      <c r="AE373" s="30">
        <f t="shared" si="133"/>
        <v>1518979</v>
      </c>
      <c r="AF373" s="30">
        <f t="shared" si="125"/>
        <v>1046768</v>
      </c>
      <c r="AG373" s="31">
        <f t="shared" si="111"/>
        <v>300473</v>
      </c>
      <c r="AH373" s="35">
        <f t="shared" si="131"/>
        <v>147080</v>
      </c>
      <c r="AI373" s="28">
        <f t="shared" si="127"/>
        <v>153393</v>
      </c>
      <c r="AJ373" s="28">
        <f t="shared" si="118"/>
        <v>1819.81319796556</v>
      </c>
      <c r="AK373" s="28">
        <f t="shared" si="119"/>
        <v>280429.05832495203</v>
      </c>
      <c r="AL373" s="110">
        <f t="shared" si="106"/>
        <v>953.9792133166477</v>
      </c>
      <c r="AM373" s="57"/>
      <c r="AN373" s="15">
        <f t="shared" si="134"/>
        <v>1199.6131825745285</v>
      </c>
      <c r="AP373" s="233">
        <f>[16]Rounded!Z374</f>
        <v>15973</v>
      </c>
      <c r="AQ373" s="157">
        <f>[16]Rounded!AA374</f>
        <v>12019</v>
      </c>
      <c r="AR373" s="157">
        <f>[16]Rounded!AB374</f>
        <v>1749</v>
      </c>
      <c r="AS373" s="157">
        <f>[16]Rounded!AC374</f>
        <v>0</v>
      </c>
      <c r="AT373" s="157">
        <f>[16]Rounded!AD374</f>
        <v>0</v>
      </c>
      <c r="AW373" s="14">
        <f t="shared" si="120"/>
        <v>1199.6131825745285</v>
      </c>
      <c r="AX373" s="145">
        <f t="shared" si="121"/>
        <v>1819.81319796556</v>
      </c>
      <c r="AY373" s="20"/>
      <c r="AZ373" s="164">
        <f t="shared" si="130"/>
        <v>22160.484268010961</v>
      </c>
      <c r="BM373" s="14">
        <f>[17]Base!$J155</f>
        <v>13850.840086943967</v>
      </c>
      <c r="BN373" s="14">
        <f>[17]High!$J155</f>
        <v>24331.905262371012</v>
      </c>
      <c r="BO373" s="14">
        <f>[17]Low!$J155</f>
        <v>3369.7749115169199</v>
      </c>
      <c r="BP373" s="14"/>
      <c r="BQ373" s="14">
        <f>[17]Base!$Q155</f>
        <v>15122.988473561116</v>
      </c>
      <c r="BR373" s="14">
        <f>[17]High!$Q155</f>
        <v>26566.700684781827</v>
      </c>
      <c r="BS373" s="14">
        <f>[17]Low!$Q155</f>
        <v>3679.2762623404014</v>
      </c>
      <c r="BT373" s="201" t="s">
        <v>150</v>
      </c>
      <c r="BU373" s="14">
        <f>'[18]Energy Summary'!$C154/1000</f>
        <v>7127.63757209291</v>
      </c>
      <c r="BV373" s="14"/>
      <c r="BW373" s="14"/>
      <c r="BX373" s="14"/>
      <c r="BY373" s="14">
        <f>'[18]Energy Summary'!$D154/1000</f>
        <v>5808.173415781609</v>
      </c>
      <c r="BZ373" s="14"/>
      <c r="CA373" s="14"/>
    </row>
    <row r="374" spans="1:79">
      <c r="A374" s="2">
        <f t="shared" si="112"/>
        <v>2021</v>
      </c>
      <c r="B374" s="2">
        <f t="shared" si="113"/>
        <v>12</v>
      </c>
      <c r="C374" s="7">
        <f>[12]Err!$D229</f>
        <v>857.83798702769298</v>
      </c>
      <c r="D374" s="7">
        <f>ROUND([13]Err!$D217,0)</f>
        <v>997861</v>
      </c>
      <c r="E374" s="7">
        <f>[9]Err!$D217</f>
        <v>153476.87060775299</v>
      </c>
      <c r="F374" s="7">
        <f>[10]Err!$D217</f>
        <v>1845.1451689839801</v>
      </c>
      <c r="G374" s="13">
        <f>[14]Err!$D217</f>
        <v>263302.71972806402</v>
      </c>
      <c r="H374" s="25"/>
      <c r="I374" s="26">
        <f t="shared" si="116"/>
        <v>887.83798702769298</v>
      </c>
      <c r="J374" s="26">
        <f t="shared" si="132"/>
        <v>997861</v>
      </c>
      <c r="K374" s="26">
        <f t="shared" si="114"/>
        <v>147227.27060775299</v>
      </c>
      <c r="L374" s="26">
        <f t="shared" si="115"/>
        <v>1845.1451689839801</v>
      </c>
      <c r="M374" s="26">
        <f t="shared" si="117"/>
        <v>259210.71972806402</v>
      </c>
      <c r="N374" s="25"/>
      <c r="O374" s="14">
        <v>30</v>
      </c>
      <c r="P374" s="14"/>
      <c r="Q374" s="14">
        <f t="shared" si="128"/>
        <v>-6249.5999999999995</v>
      </c>
      <c r="R374" s="14"/>
      <c r="S374" s="14">
        <f t="shared" si="103"/>
        <v>-4092</v>
      </c>
      <c r="U374" s="7">
        <f t="shared" si="122"/>
        <v>2983635.8648970481</v>
      </c>
      <c r="V374" s="126">
        <f t="shared" si="107"/>
        <v>0.46872621458853259</v>
      </c>
      <c r="W374" s="7">
        <f>[4]FCST!$I314</f>
        <v>69876.643688247073</v>
      </c>
      <c r="X374" s="7">
        <f t="shared" si="123"/>
        <v>1593852.967936683</v>
      </c>
      <c r="Y374" s="7">
        <f>[4]FCST!D314</f>
        <v>1663729.6116249301</v>
      </c>
      <c r="Z374" s="7">
        <f>[4]FCST!$E314</f>
        <v>184877</v>
      </c>
      <c r="AA374" s="7">
        <f>[4]FCST!F314</f>
        <v>2200</v>
      </c>
      <c r="AB374" s="7">
        <f>[4]FCST!G314</f>
        <v>1517</v>
      </c>
      <c r="AC374" s="13">
        <f>[4]FCST!H314</f>
        <v>25276</v>
      </c>
      <c r="AD374" s="28">
        <f t="shared" si="124"/>
        <v>29079</v>
      </c>
      <c r="AE374" s="30">
        <f t="shared" si="133"/>
        <v>1415083</v>
      </c>
      <c r="AF374" s="30">
        <f t="shared" si="125"/>
        <v>997861</v>
      </c>
      <c r="AG374" s="31">
        <f t="shared" si="111"/>
        <v>280557</v>
      </c>
      <c r="AH374" s="35">
        <f>ROUND($AX$638*$AY625,0)+1</f>
        <v>133330</v>
      </c>
      <c r="AI374" s="28">
        <f t="shared" si="127"/>
        <v>147227</v>
      </c>
      <c r="AJ374" s="28">
        <f t="shared" si="118"/>
        <v>1845.1451689839801</v>
      </c>
      <c r="AK374" s="28">
        <f t="shared" si="119"/>
        <v>259210.71972806402</v>
      </c>
      <c r="AL374" s="110">
        <f t="shared" si="106"/>
        <v>887.83785485049543</v>
      </c>
      <c r="AM374" s="57"/>
      <c r="AN374" s="15">
        <f t="shared" si="134"/>
        <v>1216.3119109980091</v>
      </c>
      <c r="AP374" s="233">
        <f>[16]Rounded!Z375</f>
        <v>27426</v>
      </c>
      <c r="AQ374" s="157">
        <f>[16]Rounded!AA375</f>
        <v>15134</v>
      </c>
      <c r="AR374" s="157">
        <f>[16]Rounded!AB375</f>
        <v>1932</v>
      </c>
      <c r="AS374" s="157">
        <f>[16]Rounded!AC375</f>
        <v>0</v>
      </c>
      <c r="AT374" s="157">
        <f>[16]Rounded!AD375</f>
        <v>0</v>
      </c>
      <c r="AW374" s="14">
        <f t="shared" si="120"/>
        <v>1216.3119109980091</v>
      </c>
      <c r="AX374" s="145">
        <f t="shared" si="121"/>
        <v>1845.1451689839801</v>
      </c>
      <c r="AY374" s="20"/>
      <c r="AZ374" s="164">
        <f t="shared" si="130"/>
        <v>22134.375881529682</v>
      </c>
      <c r="BM374" s="14">
        <f>[17]Base!$J156</f>
        <v>13901.351329286081</v>
      </c>
      <c r="BN374" s="14">
        <f>[17]High!$J156</f>
        <v>24420.638852221025</v>
      </c>
      <c r="BO374" s="14">
        <f>[17]Low!$J156</f>
        <v>3382.063806351136</v>
      </c>
      <c r="BP374" s="14"/>
      <c r="BQ374" s="14">
        <f>[17]Base!$Q156</f>
        <v>15178.138986521344</v>
      </c>
      <c r="BR374" s="14">
        <f>[17]High!$Q156</f>
        <v>26663.584126370639</v>
      </c>
      <c r="BS374" s="14">
        <f>[17]Low!$Q156</f>
        <v>3692.6938466720439</v>
      </c>
      <c r="BT374" s="201" t="s">
        <v>150</v>
      </c>
      <c r="BU374" s="14">
        <f>'[18]Energy Summary'!$C155/1000</f>
        <v>6859.2085247248187</v>
      </c>
      <c r="BV374" s="14"/>
      <c r="BW374" s="14"/>
      <c r="BX374" s="14"/>
      <c r="BY374" s="14">
        <f>'[18]Energy Summary'!$D155/1000</f>
        <v>5575.6449050585661</v>
      </c>
      <c r="BZ374" s="14"/>
      <c r="CA374" s="14"/>
    </row>
    <row r="375" spans="1:79">
      <c r="A375" s="2">
        <f t="shared" si="112"/>
        <v>2022</v>
      </c>
      <c r="B375" s="2">
        <f t="shared" si="113"/>
        <v>1</v>
      </c>
      <c r="C375" s="7">
        <f>[12]Err!$D230</f>
        <v>995.04167673545999</v>
      </c>
      <c r="D375" s="7">
        <f>ROUND([13]Err!$D218,0)</f>
        <v>999653</v>
      </c>
      <c r="E375" s="7">
        <f>[9]Err!$D218</f>
        <v>151920.73367827301</v>
      </c>
      <c r="F375" s="7">
        <f>[10]Err!$D218</f>
        <v>1843.13448835653</v>
      </c>
      <c r="G375" s="13">
        <f>[14]Err!$D218</f>
        <v>254422.03643688501</v>
      </c>
      <c r="H375" s="25"/>
      <c r="I375" s="26">
        <f t="shared" si="116"/>
        <v>1023.04167673546</v>
      </c>
      <c r="J375" s="26">
        <f t="shared" si="132"/>
        <v>999653</v>
      </c>
      <c r="K375" s="26">
        <f t="shared" si="114"/>
        <v>145671.13367827301</v>
      </c>
      <c r="L375" s="26">
        <f t="shared" si="115"/>
        <v>1843.13448835653</v>
      </c>
      <c r="M375" s="26">
        <f t="shared" si="117"/>
        <v>250462.03643688501</v>
      </c>
      <c r="N375" s="25"/>
      <c r="O375" s="14">
        <v>28</v>
      </c>
      <c r="P375" s="14"/>
      <c r="Q375" s="14">
        <f t="shared" si="128"/>
        <v>-6249.5999999999995</v>
      </c>
      <c r="R375" s="14"/>
      <c r="S375" s="14">
        <f t="shared" si="103"/>
        <v>-3960</v>
      </c>
      <c r="U375" s="7">
        <f t="shared" si="122"/>
        <v>3202156.1709252414</v>
      </c>
      <c r="V375" s="126">
        <f t="shared" si="107"/>
        <v>0.55751998808037817</v>
      </c>
      <c r="W375" s="7">
        <f>[4]FCST!$I315</f>
        <v>69946.662699627006</v>
      </c>
      <c r="X375" s="7">
        <f t="shared" si="123"/>
        <v>1595450.0682438731</v>
      </c>
      <c r="Y375" s="7">
        <f>[4]FCST!D315</f>
        <v>1665396.7309435001</v>
      </c>
      <c r="Z375" s="7">
        <f>[4]FCST!$E315</f>
        <v>185051</v>
      </c>
      <c r="AA375" s="7">
        <f>[4]FCST!F315</f>
        <v>2199</v>
      </c>
      <c r="AB375" s="7">
        <f>[4]FCST!G315</f>
        <v>1517</v>
      </c>
      <c r="AC375" s="13">
        <f>[4]FCST!H315</f>
        <v>25322</v>
      </c>
      <c r="AD375" s="28">
        <f t="shared" si="124"/>
        <v>39895</v>
      </c>
      <c r="AE375" s="30">
        <f t="shared" si="133"/>
        <v>1632212</v>
      </c>
      <c r="AF375" s="30">
        <f t="shared" si="125"/>
        <v>999653</v>
      </c>
      <c r="AG375" s="31">
        <f t="shared" si="111"/>
        <v>278091</v>
      </c>
      <c r="AH375" s="35">
        <f>ROUND($AX$639*$AY614,0)</f>
        <v>132420</v>
      </c>
      <c r="AI375" s="28">
        <f t="shared" si="127"/>
        <v>145671</v>
      </c>
      <c r="AJ375" s="28">
        <f t="shared" si="118"/>
        <v>1843.13448835653</v>
      </c>
      <c r="AK375" s="28">
        <f t="shared" si="119"/>
        <v>250462.03643688501</v>
      </c>
      <c r="AL375" s="110">
        <f t="shared" si="106"/>
        <v>1023.0417312881443</v>
      </c>
      <c r="AM375" s="57"/>
      <c r="AN375" s="15">
        <f t="shared" si="134"/>
        <v>1214.9864788111602</v>
      </c>
      <c r="AP375" s="233">
        <f>[16]Rounded!Z376</f>
        <v>35086</v>
      </c>
      <c r="AQ375" s="157">
        <f>[16]Rounded!AA376</f>
        <v>16303</v>
      </c>
      <c r="AR375" s="157">
        <f>[16]Rounded!AB376</f>
        <v>2023</v>
      </c>
      <c r="AS375" s="157">
        <f>[16]Rounded!AC376</f>
        <v>0</v>
      </c>
      <c r="AT375" s="157">
        <f>[16]Rounded!AD376</f>
        <v>0</v>
      </c>
      <c r="AW375" s="14">
        <f t="shared" si="120"/>
        <v>1214.9864788111602</v>
      </c>
      <c r="AX375" s="145">
        <f t="shared" si="121"/>
        <v>1843.13448835653</v>
      </c>
      <c r="AY375" s="20"/>
      <c r="AZ375" s="164">
        <f t="shared" si="130"/>
        <v>22108.2674950484</v>
      </c>
      <c r="BM375" s="14">
        <f>[17]Base!$J157</f>
        <v>16054.752553039521</v>
      </c>
      <c r="BN375" s="14">
        <f>[17]High!$J157</f>
        <v>28664.963963230013</v>
      </c>
      <c r="BO375" s="14">
        <f>[17]Low!$J157</f>
        <v>3444.5411428490329</v>
      </c>
      <c r="BP375" s="14"/>
      <c r="BQ375" s="14">
        <f>[17]Base!$Q157</f>
        <v>17751.103766190849</v>
      </c>
      <c r="BR375" s="14">
        <f>[17]High!$Q157</f>
        <v>31693.714872552402</v>
      </c>
      <c r="BS375" s="14">
        <f>[17]Low!$Q157</f>
        <v>3808.4926598293046</v>
      </c>
      <c r="BT375" s="201" t="s">
        <v>150</v>
      </c>
      <c r="BU375" s="14">
        <f>'[18]Energy Summary'!$C156/1000</f>
        <v>5779.4560585201789</v>
      </c>
      <c r="BV375" s="14"/>
      <c r="BW375" s="14"/>
      <c r="BX375" s="14"/>
      <c r="BY375" s="14">
        <f>'[18]Energy Summary'!$D156/1000</f>
        <v>4826.6812289065947</v>
      </c>
      <c r="BZ375" s="14"/>
      <c r="CA375" s="14"/>
    </row>
    <row r="376" spans="1:79">
      <c r="A376" s="2">
        <f t="shared" si="112"/>
        <v>2022</v>
      </c>
      <c r="B376" s="2">
        <f t="shared" si="113"/>
        <v>2</v>
      </c>
      <c r="C376" s="7">
        <f>[12]Err!$D231</f>
        <v>943.14418242920897</v>
      </c>
      <c r="D376" s="7">
        <f>ROUND([13]Err!$D219,0)</f>
        <v>932623</v>
      </c>
      <c r="E376" s="7">
        <f>[9]Err!$D219</f>
        <v>157635.60750394501</v>
      </c>
      <c r="F376" s="7">
        <f>[10]Err!$D219</f>
        <v>1799.69004391209</v>
      </c>
      <c r="G376" s="13">
        <f>[14]Err!$D219</f>
        <v>253351.650765981</v>
      </c>
      <c r="H376" s="25"/>
      <c r="I376" s="26">
        <f t="shared" si="116"/>
        <v>971.14418242920897</v>
      </c>
      <c r="J376" s="26">
        <f t="shared" si="132"/>
        <v>932623</v>
      </c>
      <c r="K376" s="26">
        <f t="shared" si="114"/>
        <v>151990.80750394502</v>
      </c>
      <c r="L376" s="26">
        <f t="shared" si="115"/>
        <v>1799.69004391209</v>
      </c>
      <c r="M376" s="26">
        <f t="shared" si="117"/>
        <v>249259.650765981</v>
      </c>
      <c r="N376" s="25"/>
      <c r="O376" s="14">
        <v>28</v>
      </c>
      <c r="P376" s="14"/>
      <c r="Q376" s="14">
        <f t="shared" si="128"/>
        <v>-5644.7999999999993</v>
      </c>
      <c r="R376" s="14"/>
      <c r="S376" s="14">
        <f t="shared" si="103"/>
        <v>-4092</v>
      </c>
      <c r="U376" s="7">
        <f t="shared" si="122"/>
        <v>3063997.3408098933</v>
      </c>
      <c r="V376" s="126">
        <f t="shared" si="107"/>
        <v>0.63835327793467445</v>
      </c>
      <c r="W376" s="7">
        <f>[4]FCST!$I316</f>
        <v>70016.681711007361</v>
      </c>
      <c r="X376" s="7">
        <f t="shared" si="123"/>
        <v>1597047.1685510727</v>
      </c>
      <c r="Y376" s="7">
        <f>[4]FCST!D316</f>
        <v>1667063.8502620801</v>
      </c>
      <c r="Z376" s="7">
        <f>[4]FCST!$E316</f>
        <v>185226</v>
      </c>
      <c r="AA376" s="7">
        <f>[4]FCST!F316</f>
        <v>2198</v>
      </c>
      <c r="AB376" s="7">
        <f>[4]FCST!G316</f>
        <v>1516</v>
      </c>
      <c r="AC376" s="13">
        <f>[4]FCST!H316</f>
        <v>25330</v>
      </c>
      <c r="AD376" s="28">
        <f t="shared" si="124"/>
        <v>43406</v>
      </c>
      <c r="AE376" s="30">
        <f t="shared" si="133"/>
        <v>1550963</v>
      </c>
      <c r="AF376" s="30">
        <f t="shared" si="125"/>
        <v>932623</v>
      </c>
      <c r="AG376" s="31">
        <f t="shared" si="111"/>
        <v>285946</v>
      </c>
      <c r="AH376" s="35">
        <f t="shared" ref="AH376:AH385" si="135">ROUND($AX$639*$AY615,0)</f>
        <v>133955</v>
      </c>
      <c r="AI376" s="28">
        <f t="shared" si="127"/>
        <v>151991</v>
      </c>
      <c r="AJ376" s="28">
        <f t="shared" si="118"/>
        <v>1799.69004391209</v>
      </c>
      <c r="AK376" s="28">
        <f t="shared" si="119"/>
        <v>249259.650765981</v>
      </c>
      <c r="AL376" s="110">
        <f t="shared" si="106"/>
        <v>971.14414059987791</v>
      </c>
      <c r="AM376" s="57"/>
      <c r="AN376" s="15">
        <f t="shared" si="134"/>
        <v>1187.1306358259169</v>
      </c>
      <c r="AP376" s="233">
        <f>[16]Rounded!Z377</f>
        <v>27509</v>
      </c>
      <c r="AQ376" s="157">
        <f>[16]Rounded!AA377</f>
        <v>13895</v>
      </c>
      <c r="AR376" s="157">
        <f>[16]Rounded!AB377</f>
        <v>1885</v>
      </c>
      <c r="AS376" s="157">
        <f>[16]Rounded!AC377</f>
        <v>0</v>
      </c>
      <c r="AT376" s="157">
        <f>[16]Rounded!AD377</f>
        <v>0</v>
      </c>
      <c r="AW376" s="14">
        <f t="shared" si="120"/>
        <v>1187.1306358259169</v>
      </c>
      <c r="AX376" s="145">
        <f t="shared" si="121"/>
        <v>1799.69004391209</v>
      </c>
      <c r="AY376" s="20"/>
      <c r="AZ376" s="164">
        <f t="shared" si="130"/>
        <v>22082.159108567121</v>
      </c>
      <c r="BM376" s="14">
        <f>[17]Base!$J158</f>
        <v>16116.103229758757</v>
      </c>
      <c r="BN376" s="14">
        <f>[17]High!$J158</f>
        <v>28774.502551972928</v>
      </c>
      <c r="BO376" s="14">
        <f>[17]Low!$J158</f>
        <v>3457.7039075445891</v>
      </c>
      <c r="BP376" s="14"/>
      <c r="BQ376" s="14">
        <f>[17]Base!$Q158</f>
        <v>17818.936778563442</v>
      </c>
      <c r="BR376" s="14">
        <f>[17]High!$Q158</f>
        <v>31814.827349917214</v>
      </c>
      <c r="BS376" s="14">
        <f>[17]Low!$Q158</f>
        <v>3823.0462072096748</v>
      </c>
      <c r="BT376" s="201" t="s">
        <v>150</v>
      </c>
      <c r="BU376" s="14">
        <f>'[18]Energy Summary'!$C157/1000</f>
        <v>6404.7638292354823</v>
      </c>
      <c r="BV376" s="14"/>
      <c r="BW376" s="14"/>
      <c r="BX376" s="14"/>
      <c r="BY376" s="14">
        <f>'[18]Energy Summary'!$D157/1000</f>
        <v>5326.4160762691208</v>
      </c>
      <c r="BZ376" s="14"/>
      <c r="CA376" s="14"/>
    </row>
    <row r="377" spans="1:79">
      <c r="A377" s="2">
        <f t="shared" si="112"/>
        <v>2022</v>
      </c>
      <c r="B377" s="2">
        <f t="shared" si="113"/>
        <v>3</v>
      </c>
      <c r="C377" s="7">
        <f>[12]Err!$D232</f>
        <v>836.38870446783199</v>
      </c>
      <c r="D377" s="7">
        <f>ROUND([13]Err!$D220,0)</f>
        <v>931189</v>
      </c>
      <c r="E377" s="7">
        <f>[9]Err!$D220</f>
        <v>152500.23803278699</v>
      </c>
      <c r="F377" s="7">
        <f>[10]Err!$D220</f>
        <v>1845.5909757433401</v>
      </c>
      <c r="G377" s="13">
        <f>[14]Err!$D220</f>
        <v>254508.63166531801</v>
      </c>
      <c r="H377" s="25"/>
      <c r="I377" s="26">
        <f t="shared" si="116"/>
        <v>864.38870446783199</v>
      </c>
      <c r="J377" s="26">
        <f t="shared" si="132"/>
        <v>931189</v>
      </c>
      <c r="K377" s="26">
        <f t="shared" si="114"/>
        <v>146250.63803278698</v>
      </c>
      <c r="L377" s="26">
        <f t="shared" si="115"/>
        <v>1845.5909757433401</v>
      </c>
      <c r="M377" s="26">
        <f t="shared" si="117"/>
        <v>250548.63166531801</v>
      </c>
      <c r="N377" s="25"/>
      <c r="O377" s="14">
        <v>28</v>
      </c>
      <c r="P377" s="14"/>
      <c r="Q377" s="14">
        <f t="shared" si="128"/>
        <v>-6249.5999999999995</v>
      </c>
      <c r="R377" s="14"/>
      <c r="S377" s="14">
        <f t="shared" ref="S377:S440" si="136">S365</f>
        <v>-3960</v>
      </c>
      <c r="U377" s="7">
        <f t="shared" si="122"/>
        <v>2885495.2226410611</v>
      </c>
      <c r="V377" s="126">
        <f t="shared" si="107"/>
        <v>0.62485525246600426</v>
      </c>
      <c r="W377" s="7">
        <f>[4]FCST!$I317</f>
        <v>70086.700722387308</v>
      </c>
      <c r="X377" s="7">
        <f t="shared" si="123"/>
        <v>1598644.2688582628</v>
      </c>
      <c r="Y377" s="7">
        <f>[4]FCST!D317</f>
        <v>1668730.9695806501</v>
      </c>
      <c r="Z377" s="7">
        <f>[4]FCST!$E317</f>
        <v>185400</v>
      </c>
      <c r="AA377" s="7">
        <f>[4]FCST!F317</f>
        <v>2196</v>
      </c>
      <c r="AB377" s="7">
        <f>[4]FCST!G317</f>
        <v>1516</v>
      </c>
      <c r="AC377" s="13">
        <f>[4]FCST!H317</f>
        <v>25324</v>
      </c>
      <c r="AD377" s="28">
        <f t="shared" si="124"/>
        <v>37855</v>
      </c>
      <c r="AE377" s="30">
        <f t="shared" si="133"/>
        <v>1381850</v>
      </c>
      <c r="AF377" s="30">
        <f t="shared" si="125"/>
        <v>931189</v>
      </c>
      <c r="AG377" s="31">
        <f t="shared" si="111"/>
        <v>282207</v>
      </c>
      <c r="AH377" s="35">
        <f t="shared" si="135"/>
        <v>135956</v>
      </c>
      <c r="AI377" s="28">
        <f t="shared" si="127"/>
        <v>146251</v>
      </c>
      <c r="AJ377" s="28">
        <f t="shared" si="118"/>
        <v>1845.5909757433401</v>
      </c>
      <c r="AK377" s="28">
        <f t="shared" si="119"/>
        <v>250548.63166531801</v>
      </c>
      <c r="AL377" s="110">
        <f t="shared" si="106"/>
        <v>864.38867415257096</v>
      </c>
      <c r="AM377" s="57"/>
      <c r="AN377" s="15">
        <f t="shared" si="134"/>
        <v>1217.4082953452112</v>
      </c>
      <c r="AP377" s="233">
        <f>[16]Rounded!Z378</f>
        <v>21486</v>
      </c>
      <c r="AQ377" s="157">
        <f>[16]Rounded!AA378</f>
        <v>11357</v>
      </c>
      <c r="AR377" s="157">
        <f>[16]Rounded!AB378</f>
        <v>1588</v>
      </c>
      <c r="AS377" s="157">
        <f>[16]Rounded!AC378</f>
        <v>0</v>
      </c>
      <c r="AT377" s="157">
        <f>[16]Rounded!AD378</f>
        <v>0</v>
      </c>
      <c r="AW377" s="14">
        <f t="shared" si="120"/>
        <v>1217.4082953452112</v>
      </c>
      <c r="AX377" s="145">
        <f t="shared" si="121"/>
        <v>1845.5909757433401</v>
      </c>
      <c r="AY377" s="20"/>
      <c r="AZ377" s="164">
        <f t="shared" si="130"/>
        <v>22056.050722085838</v>
      </c>
      <c r="BM377" s="14">
        <f>[17]Base!$J159</f>
        <v>16542.536382938324</v>
      </c>
      <c r="BN377" s="14">
        <f>[17]High!$J159</f>
        <v>29535.877785146771</v>
      </c>
      <c r="BO377" s="14">
        <f>[17]Low!$J159</f>
        <v>3549.1949807298788</v>
      </c>
      <c r="BP377" s="14"/>
      <c r="BQ377" s="14">
        <f>[17]Base!$Q159</f>
        <v>18290.427019626128</v>
      </c>
      <c r="BR377" s="14">
        <f>[17]High!$Q159</f>
        <v>32656.649777539606</v>
      </c>
      <c r="BS377" s="14">
        <f>[17]Low!$Q159</f>
        <v>3924.2042617126549</v>
      </c>
      <c r="BT377" s="201" t="s">
        <v>150</v>
      </c>
      <c r="BU377" s="14">
        <f>'[18]Energy Summary'!$C158/1000</f>
        <v>8667.0482558315889</v>
      </c>
      <c r="BV377" s="14"/>
      <c r="BW377" s="14"/>
      <c r="BX377" s="14"/>
      <c r="BY377" s="14">
        <f>'[18]Energy Summary'!$D158/1000</f>
        <v>7179.2745721402116</v>
      </c>
      <c r="BZ377" s="14"/>
      <c r="CA377" s="14"/>
    </row>
    <row r="378" spans="1:79">
      <c r="A378" s="2">
        <f t="shared" si="112"/>
        <v>2022</v>
      </c>
      <c r="B378" s="2">
        <f t="shared" si="113"/>
        <v>4</v>
      </c>
      <c r="C378" s="7">
        <f>[12]Err!$D233</f>
        <v>791.66848968156398</v>
      </c>
      <c r="D378" s="7">
        <f>ROUND([13]Err!$D221,0)</f>
        <v>972846</v>
      </c>
      <c r="E378" s="7">
        <f>[9]Err!$D221</f>
        <v>152214.896212124</v>
      </c>
      <c r="F378" s="7">
        <f>[10]Err!$D221</f>
        <v>1822.0367825026999</v>
      </c>
      <c r="G378" s="13">
        <f>[14]Err!$D221</f>
        <v>259375.76055669799</v>
      </c>
      <c r="H378" s="25"/>
      <c r="I378" s="26">
        <f t="shared" si="116"/>
        <v>819.66848968156398</v>
      </c>
      <c r="J378" s="26">
        <f t="shared" si="132"/>
        <v>972846</v>
      </c>
      <c r="K378" s="26">
        <f t="shared" si="114"/>
        <v>146166.896212124</v>
      </c>
      <c r="L378" s="26">
        <f t="shared" si="115"/>
        <v>1822.0367825026999</v>
      </c>
      <c r="M378" s="26">
        <f t="shared" si="117"/>
        <v>255283.76055669799</v>
      </c>
      <c r="N378" s="25"/>
      <c r="O378" s="14">
        <v>28</v>
      </c>
      <c r="P378" s="14"/>
      <c r="Q378" s="14">
        <f t="shared" si="128"/>
        <v>-6048</v>
      </c>
      <c r="R378" s="14"/>
      <c r="S378" s="14">
        <f t="shared" si="136"/>
        <v>-4092</v>
      </c>
      <c r="U378" s="7">
        <f t="shared" si="122"/>
        <v>2862086.7973392005</v>
      </c>
      <c r="V378" s="126">
        <f t="shared" si="107"/>
        <v>0.53442379914879401</v>
      </c>
      <c r="W378" s="7">
        <f>[4]FCST!$I318</f>
        <v>70156.719733767663</v>
      </c>
      <c r="X378" s="7">
        <f t="shared" si="123"/>
        <v>1600241.3691654622</v>
      </c>
      <c r="Y378" s="7">
        <f>[4]FCST!D318</f>
        <v>1670398.0888992299</v>
      </c>
      <c r="Z378" s="7">
        <f>[4]FCST!$E318</f>
        <v>185574</v>
      </c>
      <c r="AA378" s="7">
        <f>[4]FCST!F318</f>
        <v>2195</v>
      </c>
      <c r="AB378" s="7">
        <f>[4]FCST!G318</f>
        <v>1516</v>
      </c>
      <c r="AC378" s="13">
        <f>[4]FCST!H318</f>
        <v>25287</v>
      </c>
      <c r="AD378" s="28">
        <f t="shared" si="124"/>
        <v>30732</v>
      </c>
      <c r="AE378" s="30">
        <f t="shared" si="133"/>
        <v>1311667</v>
      </c>
      <c r="AF378" s="30">
        <f t="shared" si="125"/>
        <v>972846</v>
      </c>
      <c r="AG378" s="31">
        <f t="shared" si="111"/>
        <v>289736</v>
      </c>
      <c r="AH378" s="35">
        <f t="shared" si="135"/>
        <v>143569</v>
      </c>
      <c r="AI378" s="28">
        <f t="shared" si="127"/>
        <v>146167</v>
      </c>
      <c r="AJ378" s="28">
        <f t="shared" si="118"/>
        <v>1822.0367825026999</v>
      </c>
      <c r="AK378" s="28">
        <f t="shared" si="119"/>
        <v>255283.76055669799</v>
      </c>
      <c r="AL378" s="110">
        <f t="shared" si="106"/>
        <v>819.66822335310837</v>
      </c>
      <c r="AM378" s="57"/>
      <c r="AN378" s="15">
        <f t="shared" si="134"/>
        <v>1201.8712285637862</v>
      </c>
      <c r="AP378" s="233">
        <f>[16]Rounded!Z379</f>
        <v>15915</v>
      </c>
      <c r="AQ378" s="157">
        <f>[16]Rounded!AA379</f>
        <v>11012</v>
      </c>
      <c r="AR378" s="157">
        <f>[16]Rounded!AB379</f>
        <v>1593</v>
      </c>
      <c r="AS378" s="157">
        <f>[16]Rounded!AC379</f>
        <v>0</v>
      </c>
      <c r="AT378" s="157">
        <f>[16]Rounded!AD379</f>
        <v>0</v>
      </c>
      <c r="AW378" s="14">
        <f t="shared" si="120"/>
        <v>1201.8712285637862</v>
      </c>
      <c r="AX378" s="145">
        <f t="shared" si="121"/>
        <v>1822.0367825026999</v>
      </c>
      <c r="AY378" s="20"/>
      <c r="AZ378" s="164">
        <f t="shared" si="130"/>
        <v>22029.942335604559</v>
      </c>
      <c r="BM378" s="14">
        <f>[17]Base!$J160</f>
        <v>16548.715520162597</v>
      </c>
      <c r="BN378" s="14">
        <f>[17]High!$J160</f>
        <v>29546.910328019829</v>
      </c>
      <c r="BO378" s="14">
        <f>[17]Low!$J160</f>
        <v>3550.5207123053742</v>
      </c>
      <c r="BP378" s="14"/>
      <c r="BQ378" s="14">
        <f>[17]Base!$Q160</f>
        <v>18297.259046821273</v>
      </c>
      <c r="BR378" s="14">
        <f>[17]High!$Q160</f>
        <v>32668.84802305586</v>
      </c>
      <c r="BS378" s="14">
        <f>[17]Low!$Q160</f>
        <v>3925.6700705866938</v>
      </c>
      <c r="BT378" s="201" t="s">
        <v>150</v>
      </c>
      <c r="BU378" s="14">
        <f>'[18]Energy Summary'!$C159/1000</f>
        <v>9207.2917582945593</v>
      </c>
      <c r="BV378" s="14"/>
      <c r="BW378" s="14"/>
      <c r="BX378" s="14"/>
      <c r="BY378" s="14">
        <f>'[18]Energy Summary'!$D159/1000</f>
        <v>7598.3020642459614</v>
      </c>
      <c r="BZ378" s="14"/>
      <c r="CA378" s="14"/>
    </row>
    <row r="379" spans="1:79">
      <c r="A379" s="2">
        <f t="shared" si="112"/>
        <v>2022</v>
      </c>
      <c r="B379" s="2">
        <f t="shared" si="113"/>
        <v>5</v>
      </c>
      <c r="C379" s="7">
        <f>[12]Err!$D234</f>
        <v>940.14606922259702</v>
      </c>
      <c r="D379" s="7">
        <f>ROUND([13]Err!$D222,0)</f>
        <v>1090290</v>
      </c>
      <c r="E379" s="7">
        <f>[9]Err!$D222</f>
        <v>164275.07931999199</v>
      </c>
      <c r="F379" s="7">
        <f>[10]Err!$D222</f>
        <v>1801.8367825027001</v>
      </c>
      <c r="G379" s="13">
        <f>[14]Err!$D222</f>
        <v>273181.014729338</v>
      </c>
      <c r="H379" s="25"/>
      <c r="I379" s="26">
        <f t="shared" si="116"/>
        <v>968.14606922259702</v>
      </c>
      <c r="J379" s="26">
        <f t="shared" si="132"/>
        <v>1090290</v>
      </c>
      <c r="K379" s="26">
        <f t="shared" si="114"/>
        <v>158025.47931999198</v>
      </c>
      <c r="L379" s="26">
        <f t="shared" si="115"/>
        <v>1801.8367825027001</v>
      </c>
      <c r="M379" s="26">
        <f t="shared" si="117"/>
        <v>269221.014729338</v>
      </c>
      <c r="N379" s="25"/>
      <c r="O379" s="14">
        <v>28</v>
      </c>
      <c r="P379" s="14"/>
      <c r="Q379" s="14">
        <f t="shared" si="128"/>
        <v>-6249.5999999999995</v>
      </c>
      <c r="R379" s="14"/>
      <c r="S379" s="14">
        <f t="shared" si="136"/>
        <v>-3960</v>
      </c>
      <c r="U379" s="7">
        <f t="shared" si="122"/>
        <v>3241234.8515118407</v>
      </c>
      <c r="V379" s="126">
        <f t="shared" si="107"/>
        <v>0.35517028435765152</v>
      </c>
      <c r="W379" s="7">
        <f>[4]FCST!$I319</f>
        <v>70226.738745147595</v>
      </c>
      <c r="X379" s="7">
        <f t="shared" si="123"/>
        <v>1601838.4694726523</v>
      </c>
      <c r="Y379" s="7">
        <f>[4]FCST!D319</f>
        <v>1672065.2082177999</v>
      </c>
      <c r="Z379" s="7">
        <f>[4]FCST!$E319</f>
        <v>185748</v>
      </c>
      <c r="AA379" s="7">
        <f>[4]FCST!F319</f>
        <v>2194</v>
      </c>
      <c r="AB379" s="7">
        <f>[4]FCST!G319</f>
        <v>1516</v>
      </c>
      <c r="AC379" s="13">
        <f>[4]FCST!H319</f>
        <v>25325</v>
      </c>
      <c r="AD379" s="28">
        <f t="shared" si="124"/>
        <v>24148</v>
      </c>
      <c r="AE379" s="30">
        <f t="shared" si="133"/>
        <v>1550814</v>
      </c>
      <c r="AF379" s="30">
        <f t="shared" si="125"/>
        <v>1090290</v>
      </c>
      <c r="AG379" s="31">
        <f t="shared" si="111"/>
        <v>304960</v>
      </c>
      <c r="AH379" s="35">
        <f t="shared" si="135"/>
        <v>146935</v>
      </c>
      <c r="AI379" s="28">
        <f t="shared" si="127"/>
        <v>158025</v>
      </c>
      <c r="AJ379" s="28">
        <f t="shared" si="118"/>
        <v>1801.8367825027001</v>
      </c>
      <c r="AK379" s="28">
        <f t="shared" si="119"/>
        <v>269221.014729338</v>
      </c>
      <c r="AL379" s="110">
        <f t="shared" si="106"/>
        <v>968.14630785496729</v>
      </c>
      <c r="AM379" s="57"/>
      <c r="AN379" s="15">
        <f t="shared" si="134"/>
        <v>1188.5466903052111</v>
      </c>
      <c r="AP379" s="233">
        <f>[16]Rounded!Z380</f>
        <v>18154</v>
      </c>
      <c r="AQ379" s="157">
        <f>[16]Rounded!AA380</f>
        <v>11842</v>
      </c>
      <c r="AR379" s="157">
        <f>[16]Rounded!AB380</f>
        <v>1695</v>
      </c>
      <c r="AS379" s="157">
        <f>[16]Rounded!AC380</f>
        <v>0</v>
      </c>
      <c r="AT379" s="157">
        <f>[16]Rounded!AD380</f>
        <v>0</v>
      </c>
      <c r="AW379" s="14">
        <f t="shared" si="120"/>
        <v>1188.5466903052111</v>
      </c>
      <c r="AX379" s="145">
        <f t="shared" si="121"/>
        <v>1801.8367825027001</v>
      </c>
      <c r="AY379" s="20"/>
      <c r="AZ379" s="164">
        <f t="shared" si="130"/>
        <v>22003.833949123284</v>
      </c>
      <c r="BM379" s="14">
        <f>[17]Base!$J161</f>
        <v>16791.904937551364</v>
      </c>
      <c r="BN379" s="14">
        <f>[17]High!$J161</f>
        <v>29981.112964445274</v>
      </c>
      <c r="BO379" s="14">
        <f>[17]Low!$J161</f>
        <v>3602.6969106574629</v>
      </c>
      <c r="BP379" s="14"/>
      <c r="BQ379" s="14">
        <f>[17]Base!$Q161</f>
        <v>18566.143949820926</v>
      </c>
      <c r="BR379" s="14">
        <f>[17]High!$Q161</f>
        <v>33148.928673896065</v>
      </c>
      <c r="BS379" s="14">
        <f>[17]Low!$Q161</f>
        <v>3983.3592257457958</v>
      </c>
      <c r="BT379" s="201" t="s">
        <v>150</v>
      </c>
      <c r="BU379" s="14">
        <f>'[18]Energy Summary'!$C160/1000</f>
        <v>9710.7425951119749</v>
      </c>
      <c r="BV379" s="14"/>
      <c r="BW379" s="14"/>
      <c r="BX379" s="14"/>
      <c r="BY379" s="14">
        <f>'[18]Energy Summary'!$D160/1000</f>
        <v>7985.5012865478357</v>
      </c>
      <c r="BZ379" s="14"/>
      <c r="CA379" s="14"/>
    </row>
    <row r="380" spans="1:79">
      <c r="A380" s="2">
        <f t="shared" si="112"/>
        <v>2022</v>
      </c>
      <c r="B380" s="2">
        <f t="shared" si="113"/>
        <v>6</v>
      </c>
      <c r="C380" s="7">
        <f>[12]Err!$D235</f>
        <v>1139.8133955835999</v>
      </c>
      <c r="D380" s="7">
        <f>ROUND([13]Err!$D223,0)</f>
        <v>1179519</v>
      </c>
      <c r="E380" s="7">
        <f>[9]Err!$D223</f>
        <v>161777.533786763</v>
      </c>
      <c r="F380" s="7">
        <f>[10]Err!$D223</f>
        <v>1822.3367825027001</v>
      </c>
      <c r="G380" s="13">
        <f>[14]Err!$D223</f>
        <v>297822.018629578</v>
      </c>
      <c r="H380" s="25"/>
      <c r="I380" s="26">
        <f t="shared" si="116"/>
        <v>1167.8133955835999</v>
      </c>
      <c r="J380" s="26">
        <f t="shared" si="132"/>
        <v>1179519</v>
      </c>
      <c r="K380" s="26">
        <f t="shared" si="114"/>
        <v>155729.533786763</v>
      </c>
      <c r="L380" s="26">
        <f t="shared" si="115"/>
        <v>1822.3367825027001</v>
      </c>
      <c r="M380" s="26">
        <f t="shared" si="117"/>
        <v>293730.018629578</v>
      </c>
      <c r="N380" s="25"/>
      <c r="O380" s="14">
        <v>28</v>
      </c>
      <c r="P380" s="14"/>
      <c r="Q380" s="14">
        <f t="shared" si="128"/>
        <v>-6048</v>
      </c>
      <c r="R380" s="14"/>
      <c r="S380" s="14">
        <f t="shared" si="136"/>
        <v>-4092</v>
      </c>
      <c r="U380" s="7">
        <f t="shared" si="122"/>
        <v>3677209.3554120804</v>
      </c>
      <c r="V380" s="126">
        <f t="shared" si="107"/>
        <v>0.25275986053332639</v>
      </c>
      <c r="W380" s="7">
        <f>[4]FCST!$I320</f>
        <v>70296.757756527964</v>
      </c>
      <c r="X380" s="7">
        <f t="shared" si="123"/>
        <v>1603435.5697798519</v>
      </c>
      <c r="Y380" s="7">
        <f>[4]FCST!D320</f>
        <v>1673732.3275363799</v>
      </c>
      <c r="Z380" s="7">
        <f>[4]FCST!$E320</f>
        <v>185923</v>
      </c>
      <c r="AA380" s="7">
        <f>[4]FCST!F320</f>
        <v>2192</v>
      </c>
      <c r="AB380" s="7">
        <f>[4]FCST!G320</f>
        <v>1516</v>
      </c>
      <c r="AC380" s="13">
        <f>[4]FCST!H320</f>
        <v>25279</v>
      </c>
      <c r="AD380" s="28">
        <f t="shared" si="124"/>
        <v>20750</v>
      </c>
      <c r="AE380" s="30">
        <f t="shared" si="133"/>
        <v>1872514</v>
      </c>
      <c r="AF380" s="30">
        <f t="shared" si="125"/>
        <v>1179519</v>
      </c>
      <c r="AG380" s="31">
        <f t="shared" si="111"/>
        <v>308874</v>
      </c>
      <c r="AH380" s="35">
        <f t="shared" si="135"/>
        <v>153144</v>
      </c>
      <c r="AI380" s="28">
        <f t="shared" si="127"/>
        <v>155730</v>
      </c>
      <c r="AJ380" s="28">
        <f t="shared" si="118"/>
        <v>1822.3367825027001</v>
      </c>
      <c r="AK380" s="28">
        <f t="shared" si="119"/>
        <v>293730.018629578</v>
      </c>
      <c r="AL380" s="110">
        <f t="shared" ref="AL380:AL422" si="137">AE380/X380*1000</f>
        <v>1167.8136841239539</v>
      </c>
      <c r="AM380" s="57"/>
      <c r="AN380" s="15">
        <f t="shared" si="134"/>
        <v>1202.0691177458446</v>
      </c>
      <c r="AP380" s="233">
        <f>[16]Rounded!Z381</f>
        <v>20576</v>
      </c>
      <c r="AQ380" s="157">
        <f>[16]Rounded!AA381</f>
        <v>12896</v>
      </c>
      <c r="AR380" s="157">
        <f>[16]Rounded!AB381</f>
        <v>1875</v>
      </c>
      <c r="AS380" s="157">
        <f>[16]Rounded!AC381</f>
        <v>0</v>
      </c>
      <c r="AT380" s="157">
        <f>[16]Rounded!AD381</f>
        <v>0</v>
      </c>
      <c r="AW380" s="14">
        <f t="shared" si="120"/>
        <v>1202.0691177458446</v>
      </c>
      <c r="AX380" s="145">
        <f t="shared" si="121"/>
        <v>1822.3367825027001</v>
      </c>
      <c r="AY380" s="20"/>
      <c r="AZ380" s="164">
        <f t="shared" si="130"/>
        <v>21977.725562642005</v>
      </c>
      <c r="BM380" s="14">
        <f>[17]Base!$J162</f>
        <v>16961.864205065256</v>
      </c>
      <c r="BN380" s="14">
        <f>[17]High!$J162</f>
        <v>30284.566802329577</v>
      </c>
      <c r="BO380" s="14">
        <f>[17]Low!$J162</f>
        <v>3639.161607800942</v>
      </c>
      <c r="BP380" s="14"/>
      <c r="BQ380" s="14">
        <f>[17]Base!$Q162</f>
        <v>18754.061177675911</v>
      </c>
      <c r="BR380" s="14">
        <f>[17]High!$Q162</f>
        <v>33484.445558802108</v>
      </c>
      <c r="BS380" s="14">
        <f>[17]Low!$Q162</f>
        <v>4023.6767965497179</v>
      </c>
      <c r="BT380" s="201" t="s">
        <v>150</v>
      </c>
      <c r="BU380" s="14">
        <f>'[18]Energy Summary'!$C161/1000</f>
        <v>9107.1022518067111</v>
      </c>
      <c r="BV380" s="14"/>
      <c r="BW380" s="14"/>
      <c r="BX380" s="14"/>
      <c r="BY380" s="14">
        <f>'[18]Energy Summary'!$D161/1000</f>
        <v>7464.1023473374471</v>
      </c>
      <c r="BZ380" s="14"/>
      <c r="CA380" s="14"/>
    </row>
    <row r="381" spans="1:79">
      <c r="A381" s="2">
        <f t="shared" si="112"/>
        <v>2022</v>
      </c>
      <c r="B381" s="2">
        <f t="shared" si="113"/>
        <v>7</v>
      </c>
      <c r="C381" s="7">
        <f>[12]Err!$D236</f>
        <v>1248.20848755054</v>
      </c>
      <c r="D381" s="7">
        <f>ROUND([13]Err!$D224,0)</f>
        <v>1230932</v>
      </c>
      <c r="E381" s="7">
        <f>[9]Err!$D224</f>
        <v>154445.479167843</v>
      </c>
      <c r="F381" s="7">
        <f>[10]Err!$D224</f>
        <v>1821.3711375722201</v>
      </c>
      <c r="G381" s="13">
        <f>[14]Err!$D224</f>
        <v>286310.248898694</v>
      </c>
      <c r="H381" s="25"/>
      <c r="I381" s="26">
        <f t="shared" si="116"/>
        <v>1276.20848755054</v>
      </c>
      <c r="J381" s="26">
        <f t="shared" si="132"/>
        <v>1230932</v>
      </c>
      <c r="K381" s="26">
        <f t="shared" si="114"/>
        <v>148195.879167843</v>
      </c>
      <c r="L381" s="26">
        <f t="shared" si="115"/>
        <v>1821.3711375722201</v>
      </c>
      <c r="M381" s="26">
        <f t="shared" si="117"/>
        <v>282350.248898694</v>
      </c>
      <c r="N381" s="25"/>
      <c r="O381" s="14">
        <v>28</v>
      </c>
      <c r="P381" s="14"/>
      <c r="Q381" s="14">
        <f t="shared" si="128"/>
        <v>-6249.5999999999995</v>
      </c>
      <c r="R381" s="14"/>
      <c r="S381" s="14">
        <f t="shared" si="136"/>
        <v>-3960</v>
      </c>
      <c r="U381" s="7">
        <f t="shared" si="122"/>
        <v>3881570.6200362663</v>
      </c>
      <c r="V381" s="126">
        <f t="shared" si="107"/>
        <v>0.23540461725212367</v>
      </c>
      <c r="W381" s="7">
        <f>[4]FCST!$I321</f>
        <v>70366.776767907897</v>
      </c>
      <c r="X381" s="7">
        <f t="shared" si="123"/>
        <v>1605032.670087042</v>
      </c>
      <c r="Y381" s="7">
        <f>[4]FCST!D321</f>
        <v>1675399.4468549499</v>
      </c>
      <c r="Z381" s="7">
        <f>[4]FCST!$E321</f>
        <v>186097</v>
      </c>
      <c r="AA381" s="7">
        <f>[4]FCST!F321</f>
        <v>2191</v>
      </c>
      <c r="AB381" s="7">
        <f>[4]FCST!G321</f>
        <v>1516</v>
      </c>
      <c r="AC381" s="13">
        <f>[4]FCST!H321</f>
        <v>25256</v>
      </c>
      <c r="AD381" s="28">
        <f t="shared" si="124"/>
        <v>21140</v>
      </c>
      <c r="AE381" s="30">
        <f t="shared" si="133"/>
        <v>2048356</v>
      </c>
      <c r="AF381" s="30">
        <f t="shared" si="125"/>
        <v>1230932</v>
      </c>
      <c r="AG381" s="31">
        <f t="shared" si="111"/>
        <v>296971</v>
      </c>
      <c r="AH381" s="35">
        <f t="shared" si="135"/>
        <v>148775</v>
      </c>
      <c r="AI381" s="28">
        <f t="shared" si="127"/>
        <v>148196</v>
      </c>
      <c r="AJ381" s="28">
        <f t="shared" si="118"/>
        <v>1821.3711375722201</v>
      </c>
      <c r="AK381" s="28">
        <f t="shared" si="119"/>
        <v>282350.248898694</v>
      </c>
      <c r="AL381" s="110">
        <f t="shared" si="137"/>
        <v>1276.2082904449019</v>
      </c>
      <c r="AM381" s="57"/>
      <c r="AN381" s="15">
        <f t="shared" si="134"/>
        <v>1201.4321487943405</v>
      </c>
      <c r="AP381" s="233">
        <f>[16]Rounded!Z382</f>
        <v>20830</v>
      </c>
      <c r="AQ381" s="157">
        <f>[16]Rounded!AA382</f>
        <v>13641</v>
      </c>
      <c r="AR381" s="157">
        <f>[16]Rounded!AB382</f>
        <v>2012</v>
      </c>
      <c r="AS381" s="157">
        <f>[16]Rounded!AC382</f>
        <v>0</v>
      </c>
      <c r="AT381" s="157">
        <f>[16]Rounded!AD382</f>
        <v>0</v>
      </c>
      <c r="AW381" s="14">
        <f t="shared" si="120"/>
        <v>1201.4321487943405</v>
      </c>
      <c r="AX381" s="145">
        <f t="shared" si="121"/>
        <v>1821.3711375722201</v>
      </c>
      <c r="AY381" s="20"/>
      <c r="AZ381" s="164">
        <f t="shared" si="130"/>
        <v>21951.617176160722</v>
      </c>
      <c r="BM381" s="14">
        <f>[17]Base!$J163</f>
        <v>17149.815278494418</v>
      </c>
      <c r="BN381" s="14">
        <f>[17]High!$J163</f>
        <v>30620.144116828727</v>
      </c>
      <c r="BO381" s="14">
        <f>[17]Low!$J163</f>
        <v>3679.4864401601199</v>
      </c>
      <c r="BP381" s="14"/>
      <c r="BQ381" s="14">
        <f>[17]Base!$Q163</f>
        <v>18961.871232448531</v>
      </c>
      <c r="BR381" s="14">
        <f>[17]High!$Q163</f>
        <v>33855.480098984182</v>
      </c>
      <c r="BS381" s="14">
        <f>[17]Low!$Q163</f>
        <v>4068.262365912884</v>
      </c>
      <c r="BT381" s="201" t="s">
        <v>150</v>
      </c>
      <c r="BU381" s="14">
        <f>'[18]Energy Summary'!$C162/1000</f>
        <v>9810.5718909578572</v>
      </c>
      <c r="BV381" s="14"/>
      <c r="BW381" s="14"/>
      <c r="BX381" s="14"/>
      <c r="BY381" s="14">
        <f>'[18]Energy Summary'!$D162/1000</f>
        <v>8015.2187080986096</v>
      </c>
      <c r="BZ381" s="14"/>
      <c r="CA381" s="14"/>
    </row>
    <row r="382" spans="1:79">
      <c r="A382" s="2">
        <f t="shared" si="112"/>
        <v>2022</v>
      </c>
      <c r="B382" s="2">
        <f t="shared" si="113"/>
        <v>8</v>
      </c>
      <c r="C382" s="7">
        <f>[12]Err!$D237</f>
        <v>1315.8998453868901</v>
      </c>
      <c r="D382" s="7">
        <f>ROUND([13]Err!$D225,0)</f>
        <v>1278386</v>
      </c>
      <c r="E382" s="7">
        <f>[9]Err!$D225</f>
        <v>167805.23283506499</v>
      </c>
      <c r="F382" s="7">
        <f>[10]Err!$D225</f>
        <v>1828.5937003731699</v>
      </c>
      <c r="G382" s="13">
        <f>[14]Err!$D225</f>
        <v>293330.274801786</v>
      </c>
      <c r="H382" s="25"/>
      <c r="I382" s="26">
        <f t="shared" si="116"/>
        <v>1343.8998453868901</v>
      </c>
      <c r="J382" s="26">
        <f t="shared" si="132"/>
        <v>1278386</v>
      </c>
      <c r="K382" s="26">
        <f t="shared" si="114"/>
        <v>161555.63283506499</v>
      </c>
      <c r="L382" s="26">
        <f t="shared" si="115"/>
        <v>1828.5937003731699</v>
      </c>
      <c r="M382" s="26">
        <f t="shared" si="117"/>
        <v>289238.274801786</v>
      </c>
      <c r="N382" s="25"/>
      <c r="O382" s="14">
        <v>28</v>
      </c>
      <c r="P382" s="14"/>
      <c r="Q382" s="14">
        <f t="shared" si="128"/>
        <v>-6249.5999999999995</v>
      </c>
      <c r="R382" s="14"/>
      <c r="S382" s="14">
        <f t="shared" si="136"/>
        <v>-4092</v>
      </c>
      <c r="U382" s="7">
        <f t="shared" si="122"/>
        <v>4067730.8685021591</v>
      </c>
      <c r="V382" s="126">
        <f t="shared" si="107"/>
        <v>0.23491953518685663</v>
      </c>
      <c r="W382" s="7">
        <f>[4]FCST!$I322</f>
        <v>70431.798040498019</v>
      </c>
      <c r="X382" s="7">
        <f t="shared" si="123"/>
        <v>1606515.7743523119</v>
      </c>
      <c r="Y382" s="7">
        <f>[4]FCST!D322</f>
        <v>1676947.5723928099</v>
      </c>
      <c r="Z382" s="7">
        <f>[4]FCST!$E322</f>
        <v>186266</v>
      </c>
      <c r="AA382" s="7">
        <f>[4]FCST!F322</f>
        <v>2190</v>
      </c>
      <c r="AB382" s="7">
        <f>[4]FCST!G322</f>
        <v>1515</v>
      </c>
      <c r="AC382" s="13">
        <f>[4]FCST!H322</f>
        <v>25316</v>
      </c>
      <c r="AD382" s="28">
        <f t="shared" si="124"/>
        <v>22236</v>
      </c>
      <c r="AE382" s="30">
        <f t="shared" si="133"/>
        <v>2158996</v>
      </c>
      <c r="AF382" s="30">
        <f t="shared" si="125"/>
        <v>1278386</v>
      </c>
      <c r="AG382" s="31">
        <f t="shared" si="111"/>
        <v>317046</v>
      </c>
      <c r="AH382" s="35">
        <f t="shared" si="135"/>
        <v>155490</v>
      </c>
      <c r="AI382" s="28">
        <f t="shared" si="127"/>
        <v>161556</v>
      </c>
      <c r="AJ382" s="28">
        <f t="shared" si="118"/>
        <v>1828.5937003731699</v>
      </c>
      <c r="AK382" s="28">
        <f t="shared" si="119"/>
        <v>289238.274801786</v>
      </c>
      <c r="AL382" s="110">
        <f t="shared" si="137"/>
        <v>1343.8996581720014</v>
      </c>
      <c r="AM382" s="57"/>
      <c r="AN382" s="15">
        <f t="shared" si="134"/>
        <v>1206.992541500442</v>
      </c>
      <c r="AP382" s="233">
        <f>[16]Rounded!Z383</f>
        <v>22246</v>
      </c>
      <c r="AQ382" s="157">
        <f>[16]Rounded!AA383</f>
        <v>15499</v>
      </c>
      <c r="AR382" s="157">
        <f>[16]Rounded!AB383</f>
        <v>2243</v>
      </c>
      <c r="AS382" s="157">
        <f>[16]Rounded!AC383</f>
        <v>0</v>
      </c>
      <c r="AT382" s="157">
        <f>[16]Rounded!AD383</f>
        <v>0</v>
      </c>
      <c r="AW382" s="14">
        <f t="shared" si="120"/>
        <v>1206.992541500442</v>
      </c>
      <c r="AX382" s="145">
        <f t="shared" si="121"/>
        <v>1828.5937003731699</v>
      </c>
      <c r="AY382" s="20"/>
      <c r="AZ382" s="164">
        <f t="shared" si="130"/>
        <v>21925.508789679443</v>
      </c>
      <c r="BM382" s="14">
        <f>[17]Base!$J164</f>
        <v>17137.375717088118</v>
      </c>
      <c r="BN382" s="14">
        <f>[17]High!$J164</f>
        <v>30597.933897253431</v>
      </c>
      <c r="BO382" s="14">
        <f>[17]Low!$J164</f>
        <v>3676.8175369228106</v>
      </c>
      <c r="BP382" s="14"/>
      <c r="BQ382" s="14">
        <f>[17]Base!$Q164</f>
        <v>18948.117302289866</v>
      </c>
      <c r="BR382" s="14">
        <f>[17]High!$Q164</f>
        <v>33830.92313922735</v>
      </c>
      <c r="BS382" s="14">
        <f>[17]Low!$Q164</f>
        <v>4065.3114653523871</v>
      </c>
      <c r="BT382" s="201" t="s">
        <v>150</v>
      </c>
      <c r="BU382" s="14">
        <f>'[18]Energy Summary'!$C163/1000</f>
        <v>9772.5904997729431</v>
      </c>
      <c r="BV382" s="14"/>
      <c r="BW382" s="14"/>
      <c r="BX382" s="14"/>
      <c r="BY382" s="14">
        <f>'[18]Energy Summary'!$D163/1000</f>
        <v>7960.2123702914096</v>
      </c>
      <c r="BZ382" s="14"/>
      <c r="CA382" s="14"/>
    </row>
    <row r="383" spans="1:79">
      <c r="A383" s="2">
        <f t="shared" si="112"/>
        <v>2022</v>
      </c>
      <c r="B383" s="2">
        <f t="shared" si="113"/>
        <v>9</v>
      </c>
      <c r="C383" s="7">
        <f>[12]Err!$D238</f>
        <v>1260.2310223023701</v>
      </c>
      <c r="D383" s="7">
        <f>ROUND([13]Err!$D226,0)</f>
        <v>1229115</v>
      </c>
      <c r="E383" s="7">
        <f>[9]Err!$D226</f>
        <v>158253.89755817599</v>
      </c>
      <c r="F383" s="7">
        <f>[10]Err!$D226</f>
        <v>1798.0381448176099</v>
      </c>
      <c r="G383" s="13">
        <f>[14]Err!$D226</f>
        <v>314242.24559973</v>
      </c>
      <c r="H383" s="25"/>
      <c r="I383" s="26">
        <f t="shared" si="116"/>
        <v>1288.2310223023701</v>
      </c>
      <c r="J383" s="26">
        <f t="shared" si="132"/>
        <v>1229115</v>
      </c>
      <c r="K383" s="26">
        <f t="shared" si="114"/>
        <v>152205.89755817599</v>
      </c>
      <c r="L383" s="26">
        <f t="shared" si="115"/>
        <v>1798.0381448176099</v>
      </c>
      <c r="M383" s="26">
        <f t="shared" si="117"/>
        <v>310282.24559973</v>
      </c>
      <c r="N383" s="25"/>
      <c r="O383" s="14">
        <v>28</v>
      </c>
      <c r="P383" s="14"/>
      <c r="Q383" s="14">
        <f t="shared" si="128"/>
        <v>-6048</v>
      </c>
      <c r="R383" s="14"/>
      <c r="S383" s="14">
        <f t="shared" si="136"/>
        <v>-3960</v>
      </c>
      <c r="U383" s="7">
        <f t="shared" si="122"/>
        <v>3937796.2837445475</v>
      </c>
      <c r="V383" s="126">
        <f t="shared" si="107"/>
        <v>0.23675824630596484</v>
      </c>
      <c r="W383" s="7">
        <f>[4]FCST!$I323</f>
        <v>70496.819313088155</v>
      </c>
      <c r="X383" s="7">
        <f t="shared" si="123"/>
        <v>1607998.8786175819</v>
      </c>
      <c r="Y383" s="7">
        <f>[4]FCST!D323</f>
        <v>1678495.6979306701</v>
      </c>
      <c r="Z383" s="7">
        <f>[4]FCST!$E323</f>
        <v>186431</v>
      </c>
      <c r="AA383" s="7">
        <f>[4]FCST!F323</f>
        <v>2188</v>
      </c>
      <c r="AB383" s="7">
        <f>[4]FCST!G323</f>
        <v>1515</v>
      </c>
      <c r="AC383" s="13">
        <f>[4]FCST!H323</f>
        <v>25328</v>
      </c>
      <c r="AD383" s="28">
        <f t="shared" si="124"/>
        <v>21501</v>
      </c>
      <c r="AE383" s="30">
        <f t="shared" si="133"/>
        <v>2071474</v>
      </c>
      <c r="AF383" s="30">
        <f t="shared" si="125"/>
        <v>1229115</v>
      </c>
      <c r="AG383" s="31">
        <f t="shared" si="111"/>
        <v>303626</v>
      </c>
      <c r="AH383" s="35">
        <f t="shared" si="135"/>
        <v>151420</v>
      </c>
      <c r="AI383" s="28">
        <f t="shared" si="127"/>
        <v>152206</v>
      </c>
      <c r="AJ383" s="28">
        <f t="shared" si="118"/>
        <v>1798.0381448176099</v>
      </c>
      <c r="AK383" s="28">
        <f t="shared" si="119"/>
        <v>310282.24559973</v>
      </c>
      <c r="AL383" s="110">
        <f t="shared" si="137"/>
        <v>1288.2309978853182</v>
      </c>
      <c r="AM383" s="57"/>
      <c r="AN383" s="15">
        <f t="shared" si="134"/>
        <v>1186.8238579654192</v>
      </c>
      <c r="AP383" s="233">
        <f>[16]Rounded!Z384</f>
        <v>20795</v>
      </c>
      <c r="AQ383" s="157">
        <f>[16]Rounded!AA384</f>
        <v>13734</v>
      </c>
      <c r="AR383" s="157">
        <f>[16]Rounded!AB384</f>
        <v>2008</v>
      </c>
      <c r="AS383" s="157">
        <f>[16]Rounded!AC384</f>
        <v>0</v>
      </c>
      <c r="AT383" s="157">
        <f>[16]Rounded!AD384</f>
        <v>0</v>
      </c>
      <c r="AW383" s="14">
        <f t="shared" si="120"/>
        <v>1186.8238579654192</v>
      </c>
      <c r="AX383" s="145">
        <f t="shared" si="121"/>
        <v>1798.0381448176099</v>
      </c>
      <c r="AY383" s="20"/>
      <c r="AZ383" s="164">
        <f t="shared" si="130"/>
        <v>21899.40040319816</v>
      </c>
      <c r="BM383" s="14">
        <f>[17]Base!$J165</f>
        <v>16634.111552611888</v>
      </c>
      <c r="BN383" s="14">
        <f>[17]High!$J165</f>
        <v>29699.380706163298</v>
      </c>
      <c r="BO383" s="14">
        <f>[17]Low!$J165</f>
        <v>3568.8423990604883</v>
      </c>
      <c r="BP383" s="14"/>
      <c r="BQ383" s="14">
        <f>[17]Base!$Q165</f>
        <v>18391.678056284072</v>
      </c>
      <c r="BR383" s="14">
        <f>[17]High!$Q165</f>
        <v>32837.428478889953</v>
      </c>
      <c r="BS383" s="14">
        <f>[17]Low!$Q165</f>
        <v>3945.9276336781968</v>
      </c>
      <c r="BT383" s="201" t="s">
        <v>150</v>
      </c>
      <c r="BU383" s="14">
        <f>'[18]Energy Summary'!$C164/1000</f>
        <v>9226.5634056725739</v>
      </c>
      <c r="BV383" s="14"/>
      <c r="BW383" s="14"/>
      <c r="BX383" s="14"/>
      <c r="BY383" s="14">
        <f>'[18]Energy Summary'!$D164/1000</f>
        <v>7494.0019221625544</v>
      </c>
      <c r="BZ383" s="14"/>
      <c r="CA383" s="14"/>
    </row>
    <row r="384" spans="1:79">
      <c r="A384" s="2">
        <f t="shared" si="112"/>
        <v>2022</v>
      </c>
      <c r="B384" s="2">
        <f t="shared" si="113"/>
        <v>10</v>
      </c>
      <c r="C384" s="7">
        <f>[12]Err!$D239</f>
        <v>1150.9666382394701</v>
      </c>
      <c r="D384" s="7">
        <f>ROUND([13]Err!$D227,0)</f>
        <v>1172926</v>
      </c>
      <c r="E384" s="7">
        <f>[9]Err!$D227</f>
        <v>155316.23635014199</v>
      </c>
      <c r="F384" s="7">
        <f>[10]Err!$D227</f>
        <v>1825.7048114842801</v>
      </c>
      <c r="G384" s="13">
        <f>[14]Err!$D227</f>
        <v>300864.96055022901</v>
      </c>
      <c r="H384" s="25"/>
      <c r="I384" s="26">
        <f t="shared" si="116"/>
        <v>1178.9666382394701</v>
      </c>
      <c r="J384" s="26">
        <f t="shared" si="132"/>
        <v>1172926</v>
      </c>
      <c r="K384" s="26">
        <f t="shared" si="114"/>
        <v>149066.63635014198</v>
      </c>
      <c r="L384" s="26">
        <f t="shared" si="115"/>
        <v>1825.7048114842801</v>
      </c>
      <c r="M384" s="26">
        <f t="shared" si="117"/>
        <v>296772.96055022901</v>
      </c>
      <c r="N384" s="25"/>
      <c r="O384" s="14">
        <v>28</v>
      </c>
      <c r="P384" s="14"/>
      <c r="Q384" s="14">
        <f t="shared" si="128"/>
        <v>-6249.5999999999995</v>
      </c>
      <c r="R384" s="14"/>
      <c r="S384" s="14">
        <f t="shared" si="136"/>
        <v>-4092</v>
      </c>
      <c r="U384" s="7">
        <f t="shared" si="122"/>
        <v>3683294.6653617132</v>
      </c>
      <c r="V384" s="126">
        <f t="shared" si="107"/>
        <v>0.25544453159122188</v>
      </c>
      <c r="W384" s="7">
        <f>[4]FCST!$I324</f>
        <v>70561.840585678263</v>
      </c>
      <c r="X384" s="7">
        <f t="shared" si="123"/>
        <v>1609481.9828828517</v>
      </c>
      <c r="Y384" s="7">
        <f>[4]FCST!D324</f>
        <v>1680043.8234685301</v>
      </c>
      <c r="Z384" s="7">
        <f>[4]FCST!$E324</f>
        <v>186591</v>
      </c>
      <c r="AA384" s="7">
        <f>[4]FCST!F324</f>
        <v>2187</v>
      </c>
      <c r="AB384" s="7">
        <f>[4]FCST!G324</f>
        <v>1515</v>
      </c>
      <c r="AC384" s="13">
        <f>[4]FCST!H324</f>
        <v>25355</v>
      </c>
      <c r="AD384" s="28">
        <f t="shared" si="124"/>
        <v>21250</v>
      </c>
      <c r="AE384" s="30">
        <f t="shared" si="133"/>
        <v>1897526</v>
      </c>
      <c r="AF384" s="30">
        <f t="shared" si="125"/>
        <v>1172926</v>
      </c>
      <c r="AG384" s="31">
        <f t="shared" si="111"/>
        <v>292994</v>
      </c>
      <c r="AH384" s="35">
        <f t="shared" si="135"/>
        <v>143927</v>
      </c>
      <c r="AI384" s="28">
        <f t="shared" si="127"/>
        <v>149067</v>
      </c>
      <c r="AJ384" s="28">
        <f t="shared" si="118"/>
        <v>1825.7048114842801</v>
      </c>
      <c r="AK384" s="28">
        <f t="shared" si="119"/>
        <v>296772.96055022901</v>
      </c>
      <c r="AL384" s="110">
        <f t="shared" si="137"/>
        <v>1178.9669099626783</v>
      </c>
      <c r="AM384" s="57"/>
      <c r="AN384" s="15">
        <f t="shared" si="134"/>
        <v>1205.0856841480397</v>
      </c>
      <c r="AP384" s="233">
        <f>[16]Rounded!Z385</f>
        <v>16100</v>
      </c>
      <c r="AQ384" s="157">
        <f>[16]Rounded!AA385</f>
        <v>12818</v>
      </c>
      <c r="AR384" s="157">
        <f>[16]Rounded!AB385</f>
        <v>1917</v>
      </c>
      <c r="AS384" s="157">
        <f>[16]Rounded!AC385</f>
        <v>0</v>
      </c>
      <c r="AT384" s="157">
        <f>[16]Rounded!AD385</f>
        <v>0</v>
      </c>
      <c r="AW384" s="14">
        <f t="shared" si="120"/>
        <v>1205.0856841480397</v>
      </c>
      <c r="AX384" s="145">
        <f t="shared" si="121"/>
        <v>1825.7048114842801</v>
      </c>
      <c r="AY384" s="20"/>
      <c r="AZ384" s="164">
        <f t="shared" si="130"/>
        <v>21873.292016716881</v>
      </c>
      <c r="BM384" s="14">
        <f>[17]Base!$J166</f>
        <v>16640.256746297455</v>
      </c>
      <c r="BN384" s="14">
        <f>[17]High!$J166</f>
        <v>29710.352644532435</v>
      </c>
      <c r="BO384" s="14">
        <f>[17]Low!$J166</f>
        <v>3570.1608480624745</v>
      </c>
      <c r="BP384" s="14"/>
      <c r="BQ384" s="14">
        <f>[17]Base!$Q166</f>
        <v>18398.47255345339</v>
      </c>
      <c r="BR384" s="14">
        <f>[17]High!$Q166</f>
        <v>32849.559716407537</v>
      </c>
      <c r="BS384" s="14">
        <f>[17]Low!$Q166</f>
        <v>3947.3853904992611</v>
      </c>
      <c r="BT384" s="201" t="s">
        <v>150</v>
      </c>
      <c r="BU384" s="14">
        <f>'[18]Energy Summary'!$C165/1000</f>
        <v>8447.3709294297696</v>
      </c>
      <c r="BV384" s="14"/>
      <c r="BW384" s="14"/>
      <c r="BX384" s="14"/>
      <c r="BY384" s="14">
        <f>'[18]Energy Summary'!$D165/1000</f>
        <v>6842.4953360877707</v>
      </c>
      <c r="BZ384" s="14"/>
      <c r="CA384" s="14"/>
    </row>
    <row r="385" spans="1:79">
      <c r="A385" s="2">
        <f t="shared" si="112"/>
        <v>2022</v>
      </c>
      <c r="B385" s="2">
        <f t="shared" si="113"/>
        <v>11</v>
      </c>
      <c r="C385" s="7">
        <f>[12]Err!$D240</f>
        <v>916.67111632077797</v>
      </c>
      <c r="D385" s="7">
        <f>ROUND([13]Err!$D228,0)</f>
        <v>1059006</v>
      </c>
      <c r="E385" s="7">
        <f>[9]Err!$D228</f>
        <v>155024.04476965099</v>
      </c>
      <c r="F385" s="7">
        <f>[10]Err!$D228</f>
        <v>1793.7048114842801</v>
      </c>
      <c r="G385" s="13">
        <f>[14]Err!$D228</f>
        <v>285135.502492662</v>
      </c>
      <c r="H385" s="25"/>
      <c r="I385" s="26">
        <f t="shared" si="116"/>
        <v>944.67111632077797</v>
      </c>
      <c r="J385" s="26">
        <f t="shared" si="132"/>
        <v>1059006</v>
      </c>
      <c r="K385" s="26">
        <f t="shared" si="114"/>
        <v>148976.04476965099</v>
      </c>
      <c r="L385" s="26">
        <f t="shared" si="115"/>
        <v>1793.7048114842801</v>
      </c>
      <c r="M385" s="26">
        <f t="shared" si="117"/>
        <v>281175.502492662</v>
      </c>
      <c r="N385" s="25"/>
      <c r="O385" s="14">
        <v>28</v>
      </c>
      <c r="P385" s="14"/>
      <c r="Q385" s="14">
        <f t="shared" si="128"/>
        <v>-6048</v>
      </c>
      <c r="R385" s="14"/>
      <c r="S385" s="14">
        <f t="shared" si="136"/>
        <v>-3960</v>
      </c>
      <c r="U385" s="7">
        <f t="shared" si="122"/>
        <v>3182807.2073041461</v>
      </c>
      <c r="V385" s="126">
        <f t="shared" si="107"/>
        <v>0.34388341163246744</v>
      </c>
      <c r="W385" s="7">
        <f>[4]FCST!$I325</f>
        <v>70626.861858268385</v>
      </c>
      <c r="X385" s="7">
        <f t="shared" si="123"/>
        <v>1610965.0871481216</v>
      </c>
      <c r="Y385" s="7">
        <f>[4]FCST!D325</f>
        <v>1681591.9490063901</v>
      </c>
      <c r="Z385" s="7">
        <f>[4]FCST!$E325</f>
        <v>186752</v>
      </c>
      <c r="AA385" s="7">
        <f>[4]FCST!F325</f>
        <v>2186</v>
      </c>
      <c r="AB385" s="7">
        <f>[4]FCST!G325</f>
        <v>1515</v>
      </c>
      <c r="AC385" s="13">
        <f>[4]FCST!H325</f>
        <v>25395</v>
      </c>
      <c r="AD385" s="28">
        <f t="shared" si="124"/>
        <v>22944</v>
      </c>
      <c r="AE385" s="30">
        <f t="shared" si="133"/>
        <v>1521832</v>
      </c>
      <c r="AF385" s="30">
        <f t="shared" si="125"/>
        <v>1059006</v>
      </c>
      <c r="AG385" s="31">
        <f t="shared" si="111"/>
        <v>296056</v>
      </c>
      <c r="AH385" s="35">
        <f t="shared" si="135"/>
        <v>147080</v>
      </c>
      <c r="AI385" s="28">
        <f t="shared" si="127"/>
        <v>148976</v>
      </c>
      <c r="AJ385" s="28">
        <f t="shared" si="118"/>
        <v>1793.7048114842801</v>
      </c>
      <c r="AK385" s="28">
        <f t="shared" si="119"/>
        <v>281175.502492662</v>
      </c>
      <c r="AL385" s="110">
        <f t="shared" si="137"/>
        <v>944.67100009851049</v>
      </c>
      <c r="AM385" s="57"/>
      <c r="AN385" s="15">
        <f t="shared" si="134"/>
        <v>1183.9635719368184</v>
      </c>
      <c r="AP385" s="233">
        <f>[16]Rounded!Z386</f>
        <v>17515</v>
      </c>
      <c r="AQ385" s="157">
        <f>[16]Rounded!AA386</f>
        <v>13220</v>
      </c>
      <c r="AR385" s="157">
        <f>[16]Rounded!AB386</f>
        <v>1935</v>
      </c>
      <c r="AS385" s="157">
        <f>[16]Rounded!AC386</f>
        <v>0</v>
      </c>
      <c r="AT385" s="157">
        <f>[16]Rounded!AD386</f>
        <v>0</v>
      </c>
      <c r="AW385" s="14">
        <f t="shared" si="120"/>
        <v>1183.9635719368184</v>
      </c>
      <c r="AX385" s="145">
        <f t="shared" si="121"/>
        <v>1793.7048114842801</v>
      </c>
      <c r="AY385" s="20"/>
      <c r="AZ385" s="164">
        <f t="shared" si="130"/>
        <v>21847.183630235599</v>
      </c>
      <c r="BM385" s="14">
        <f>[17]Base!$J167</f>
        <v>16610.08686366949</v>
      </c>
      <c r="BN385" s="14">
        <f>[17]High!$J167</f>
        <v>29656.485816286513</v>
      </c>
      <c r="BO385" s="14">
        <f>[17]Low!$J167</f>
        <v>3563.6879110524765</v>
      </c>
      <c r="BP385" s="14"/>
      <c r="BQ385" s="14">
        <f>[17]Base!$Q167</f>
        <v>18365.114909642103</v>
      </c>
      <c r="BR385" s="14">
        <f>[17]High!$Q167</f>
        <v>32790.001298762043</v>
      </c>
      <c r="BS385" s="14">
        <f>[17]Low!$Q167</f>
        <v>3940.2285205221688</v>
      </c>
      <c r="BT385" s="201" t="s">
        <v>150</v>
      </c>
      <c r="BU385" s="14">
        <f>'[18]Energy Summary'!$C166/1000</f>
        <v>7990.9730272181996</v>
      </c>
      <c r="BV385" s="14"/>
      <c r="BW385" s="14"/>
      <c r="BX385" s="14"/>
      <c r="BY385" s="14">
        <f>'[18]Energy Summary'!$D166/1000</f>
        <v>6456.0618097606439</v>
      </c>
      <c r="BZ385" s="14"/>
      <c r="CA385" s="14"/>
    </row>
    <row r="386" spans="1:79">
      <c r="A386" s="2">
        <f t="shared" si="112"/>
        <v>2022</v>
      </c>
      <c r="B386" s="2">
        <f t="shared" si="113"/>
        <v>12</v>
      </c>
      <c r="C386" s="7">
        <f>[12]Err!$D241</f>
        <v>886.16120212567205</v>
      </c>
      <c r="D386" s="7">
        <f>ROUND([13]Err!$D229,0)</f>
        <v>1024755</v>
      </c>
      <c r="E386" s="7">
        <f>[9]Err!$D229</f>
        <v>151698.155096931</v>
      </c>
      <c r="F386" s="7">
        <f>[10]Err!$D229</f>
        <v>1819.0367825026999</v>
      </c>
      <c r="G386" s="13">
        <f>[14]Err!$D229</f>
        <v>264485.47741157399</v>
      </c>
      <c r="H386" s="25"/>
      <c r="I386" s="26">
        <f t="shared" si="116"/>
        <v>914.16120212567205</v>
      </c>
      <c r="J386" s="26">
        <f t="shared" si="132"/>
        <v>1024755</v>
      </c>
      <c r="K386" s="26">
        <f t="shared" si="114"/>
        <v>145448.555096931</v>
      </c>
      <c r="L386" s="26">
        <f t="shared" si="115"/>
        <v>1819.0367825026999</v>
      </c>
      <c r="M386" s="26">
        <f t="shared" si="117"/>
        <v>260393.47741157399</v>
      </c>
      <c r="N386" s="25"/>
      <c r="O386" s="14">
        <v>28</v>
      </c>
      <c r="P386" s="14"/>
      <c r="Q386" s="14">
        <f t="shared" si="128"/>
        <v>-6249.5999999999995</v>
      </c>
      <c r="R386" s="14"/>
      <c r="S386" s="14">
        <f t="shared" si="136"/>
        <v>-4092</v>
      </c>
      <c r="U386" s="7">
        <f t="shared" si="122"/>
        <v>3070075.5141940769</v>
      </c>
      <c r="V386" s="126">
        <f t="shared" si="107"/>
        <v>0.46872621458853259</v>
      </c>
      <c r="W386" s="7">
        <f>[4]FCST!$I326</f>
        <v>70691.883130858085</v>
      </c>
      <c r="X386" s="7">
        <f t="shared" si="123"/>
        <v>1612448.1914133818</v>
      </c>
      <c r="Y386" s="7">
        <f>[4]FCST!D326</f>
        <v>1683140.07454424</v>
      </c>
      <c r="Z386" s="7">
        <f>[4]FCST!$E326</f>
        <v>186912</v>
      </c>
      <c r="AA386" s="7">
        <f>[4]FCST!F326</f>
        <v>2185</v>
      </c>
      <c r="AB386" s="7">
        <f>[4]FCST!G326</f>
        <v>1515</v>
      </c>
      <c r="AC386" s="13">
        <f>[4]FCST!H326</f>
        <v>25348</v>
      </c>
      <c r="AD386" s="28">
        <f t="shared" si="124"/>
        <v>30291</v>
      </c>
      <c r="AE386" s="30">
        <f t="shared" si="133"/>
        <v>1474038</v>
      </c>
      <c r="AF386" s="30">
        <f t="shared" si="125"/>
        <v>1024755</v>
      </c>
      <c r="AG386" s="31">
        <f t="shared" si="111"/>
        <v>278779</v>
      </c>
      <c r="AH386" s="35">
        <f>ROUND($AX$639*$AY625,0)+1</f>
        <v>133330</v>
      </c>
      <c r="AI386" s="28">
        <f t="shared" si="127"/>
        <v>145449</v>
      </c>
      <c r="AJ386" s="28">
        <f t="shared" si="118"/>
        <v>1819.0367825026999</v>
      </c>
      <c r="AK386" s="28">
        <f t="shared" si="119"/>
        <v>260393.47741157399</v>
      </c>
      <c r="AL386" s="110">
        <f t="shared" si="137"/>
        <v>914.16146444242702</v>
      </c>
      <c r="AM386" s="57"/>
      <c r="AN386" s="15">
        <f t="shared" si="134"/>
        <v>1200.6843448862705</v>
      </c>
      <c r="AP386" s="233">
        <f>[16]Rounded!Z387</f>
        <v>30075</v>
      </c>
      <c r="AQ386" s="157">
        <f>[16]Rounded!AA387</f>
        <v>16646</v>
      </c>
      <c r="AR386" s="157">
        <f>[16]Rounded!AB387</f>
        <v>2138</v>
      </c>
      <c r="AS386" s="157">
        <f>[16]Rounded!AC387</f>
        <v>0</v>
      </c>
      <c r="AT386" s="157">
        <f>[16]Rounded!AD387</f>
        <v>0</v>
      </c>
      <c r="AW386" s="14">
        <f t="shared" si="120"/>
        <v>1200.6843448862705</v>
      </c>
      <c r="AX386" s="145">
        <f t="shared" si="121"/>
        <v>1819.0367825026999</v>
      </c>
      <c r="AY386" s="20"/>
      <c r="AZ386" s="164">
        <f t="shared" si="130"/>
        <v>21821.07524375432</v>
      </c>
      <c r="BM386" s="14">
        <f>[17]Base!$J168</f>
        <v>16670.660526900592</v>
      </c>
      <c r="BN386" s="14">
        <f>[17]High!$J168</f>
        <v>29764.637086005805</v>
      </c>
      <c r="BO386" s="14">
        <f>[17]Low!$J168</f>
        <v>3576.6839677953817</v>
      </c>
      <c r="BP386" s="14"/>
      <c r="BQ386" s="14">
        <f>[17]Base!$Q168</f>
        <v>18432.088808988188</v>
      </c>
      <c r="BR386" s="14">
        <f>[17]High!$Q168</f>
        <v>32909.579872451672</v>
      </c>
      <c r="BS386" s="14">
        <f>[17]Low!$Q168</f>
        <v>3954.5977455247021</v>
      </c>
      <c r="BT386" s="201" t="s">
        <v>150</v>
      </c>
      <c r="BU386" s="14">
        <f>'[18]Energy Summary'!$C167/1000</f>
        <v>7690.0304981481577</v>
      </c>
      <c r="BV386" s="14"/>
      <c r="BW386" s="14"/>
      <c r="BX386" s="14"/>
      <c r="BY386" s="14">
        <f>'[18]Energy Summary'!$D167/1000</f>
        <v>6197.5952781518372</v>
      </c>
      <c r="BZ386" s="14"/>
      <c r="CA386" s="14"/>
    </row>
    <row r="387" spans="1:79">
      <c r="A387" s="2">
        <f t="shared" si="112"/>
        <v>2023</v>
      </c>
      <c r="B387" s="2">
        <f t="shared" si="113"/>
        <v>1</v>
      </c>
      <c r="C387" s="7">
        <f>[12]Err!$D242</f>
        <v>999.72308537993797</v>
      </c>
      <c r="D387" s="7">
        <f>ROUND([13]Err!$D230,0)</f>
        <v>1011954</v>
      </c>
      <c r="E387" s="7">
        <f>[9]Err!$D230</f>
        <v>147048.57281036099</v>
      </c>
      <c r="F387" s="7">
        <f>[10]Err!$D230</f>
        <v>1817.0261018752501</v>
      </c>
      <c r="G387" s="13">
        <f>[14]Err!$D230</f>
        <v>255441.08919371499</v>
      </c>
      <c r="H387" s="25"/>
      <c r="I387" s="26">
        <f t="shared" si="116"/>
        <v>1034.7230853799379</v>
      </c>
      <c r="J387" s="26">
        <f t="shared" si="132"/>
        <v>1011954</v>
      </c>
      <c r="K387" s="26">
        <f t="shared" si="114"/>
        <v>140798.97281036098</v>
      </c>
      <c r="L387" s="26">
        <f t="shared" si="115"/>
        <v>1817.0261018752501</v>
      </c>
      <c r="M387" s="26">
        <f t="shared" si="117"/>
        <v>251481.08919371499</v>
      </c>
      <c r="N387" s="25"/>
      <c r="O387" s="14">
        <v>35</v>
      </c>
      <c r="P387" s="14"/>
      <c r="Q387" s="14">
        <f t="shared" si="128"/>
        <v>-6249.5999999999995</v>
      </c>
      <c r="R387" s="14"/>
      <c r="S387" s="14">
        <f t="shared" si="136"/>
        <v>-3960</v>
      </c>
      <c r="U387" s="7">
        <f t="shared" si="122"/>
        <v>3249261.1152955899</v>
      </c>
      <c r="V387" s="126">
        <f t="shared" si="107"/>
        <v>0.55751998808037817</v>
      </c>
      <c r="W387" s="7">
        <f>[4]FCST!$I327</f>
        <v>70756.904403448207</v>
      </c>
      <c r="X387" s="7">
        <f t="shared" si="123"/>
        <v>1613931.2956786519</v>
      </c>
      <c r="Y387" s="7">
        <f>[4]FCST!D327</f>
        <v>1684688.2000821</v>
      </c>
      <c r="Z387" s="7">
        <f>[4]FCST!$E327</f>
        <v>187072</v>
      </c>
      <c r="AA387" s="7">
        <f>[4]FCST!F327</f>
        <v>2183</v>
      </c>
      <c r="AB387" s="7">
        <f>[4]FCST!G327</f>
        <v>1515</v>
      </c>
      <c r="AC387" s="13">
        <f>[4]FCST!H327</f>
        <v>25393</v>
      </c>
      <c r="AD387" s="28">
        <f t="shared" si="124"/>
        <v>40818</v>
      </c>
      <c r="AE387" s="30">
        <f t="shared" si="133"/>
        <v>1669972</v>
      </c>
      <c r="AF387" s="30">
        <f t="shared" si="125"/>
        <v>1011954</v>
      </c>
      <c r="AG387" s="31">
        <f t="shared" si="111"/>
        <v>273219</v>
      </c>
      <c r="AH387" s="35">
        <f>ROUND($AX$640*$AY614,0)</f>
        <v>132420</v>
      </c>
      <c r="AI387" s="28">
        <f t="shared" si="127"/>
        <v>140799</v>
      </c>
      <c r="AJ387" s="28">
        <f t="shared" si="118"/>
        <v>1817.0261018752501</v>
      </c>
      <c r="AK387" s="28">
        <f t="shared" si="119"/>
        <v>251481.08919371499</v>
      </c>
      <c r="AL387" s="110">
        <f t="shared" si="137"/>
        <v>1034.7231040574022</v>
      </c>
      <c r="AM387" s="57"/>
      <c r="AN387" s="15">
        <f t="shared" si="134"/>
        <v>1199.3571629539606</v>
      </c>
      <c r="AP387" s="233">
        <f>[16]Rounded!Z388</f>
        <v>38080</v>
      </c>
      <c r="AQ387" s="157">
        <f>[16]Rounded!AA388</f>
        <v>17733</v>
      </c>
      <c r="AR387" s="157">
        <f>[16]Rounded!AB388</f>
        <v>2210</v>
      </c>
      <c r="AS387" s="157">
        <f>[16]Rounded!AC388</f>
        <v>0</v>
      </c>
      <c r="AT387" s="157">
        <f>[16]Rounded!AD388</f>
        <v>0</v>
      </c>
      <c r="AW387" s="14">
        <f t="shared" si="120"/>
        <v>1199.3571629539606</v>
      </c>
      <c r="AX387" s="145">
        <f t="shared" si="121"/>
        <v>1817.0261018752501</v>
      </c>
      <c r="AY387" s="20"/>
      <c r="AZ387" s="164">
        <f t="shared" si="130"/>
        <v>21794.966857273037</v>
      </c>
      <c r="BM387" s="14">
        <f>[17]Base!$J169</f>
        <v>18767.317882318544</v>
      </c>
      <c r="BN387" s="14">
        <f>[17]High!$J169</f>
        <v>33978.661340189836</v>
      </c>
      <c r="BO387" s="14">
        <f>[17]Low!$J169</f>
        <v>3555.9744244472504</v>
      </c>
      <c r="BP387" s="14"/>
      <c r="BQ387" s="14">
        <f>[17]Base!$Q169</f>
        <v>21012.979851142965</v>
      </c>
      <c r="BR387" s="14">
        <f>[17]High!$Q169</f>
        <v>38044.484064656957</v>
      </c>
      <c r="BS387" s="14">
        <f>[17]Low!$Q169</f>
        <v>3981.4756376289683</v>
      </c>
      <c r="BT387" s="201" t="s">
        <v>150</v>
      </c>
      <c r="BU387" s="14">
        <f>'[18]Energy Summary'!$C168/1000</f>
        <v>6411.3243395418931</v>
      </c>
      <c r="BV387" s="14"/>
      <c r="BW387" s="14"/>
      <c r="BX387" s="14"/>
      <c r="BY387" s="14">
        <f>'[18]Energy Summary'!$D168/1000</f>
        <v>5315.617382098967</v>
      </c>
      <c r="BZ387" s="14"/>
      <c r="CA387" s="14"/>
    </row>
    <row r="388" spans="1:79">
      <c r="A388" s="2">
        <f t="shared" si="112"/>
        <v>2023</v>
      </c>
      <c r="B388" s="2">
        <f t="shared" si="113"/>
        <v>2</v>
      </c>
      <c r="C388" s="7">
        <f>[12]Err!$D243</f>
        <v>921.21274157089294</v>
      </c>
      <c r="D388" s="7">
        <f>ROUND([13]Err!$D231,0)</f>
        <v>936558</v>
      </c>
      <c r="E388" s="7">
        <f>[9]Err!$D231</f>
        <v>150992.73609271401</v>
      </c>
      <c r="F388" s="7">
        <f>[10]Err!$D231</f>
        <v>1773.5816574308001</v>
      </c>
      <c r="G388" s="13">
        <f>[14]Err!$D231</f>
        <v>254405.59036452099</v>
      </c>
      <c r="H388" s="25"/>
      <c r="I388" s="26">
        <f t="shared" si="116"/>
        <v>956.21274157089294</v>
      </c>
      <c r="J388" s="26">
        <f t="shared" si="132"/>
        <v>936558</v>
      </c>
      <c r="K388" s="26">
        <f t="shared" si="114"/>
        <v>145347.93609271402</v>
      </c>
      <c r="L388" s="26">
        <f t="shared" si="115"/>
        <v>1773.5816574308001</v>
      </c>
      <c r="M388" s="26">
        <f t="shared" si="117"/>
        <v>250313.59036452099</v>
      </c>
      <c r="N388" s="25"/>
      <c r="O388" s="14">
        <v>35</v>
      </c>
      <c r="P388" s="14"/>
      <c r="Q388" s="14">
        <f t="shared" si="128"/>
        <v>-5644.7999999999993</v>
      </c>
      <c r="R388" s="14"/>
      <c r="S388" s="14">
        <f t="shared" si="136"/>
        <v>-4092</v>
      </c>
      <c r="U388" s="7">
        <f t="shared" si="122"/>
        <v>3055858.1720219515</v>
      </c>
      <c r="V388" s="126">
        <f t="shared" ref="V388:V451" si="138">V376</f>
        <v>0.63835327793467445</v>
      </c>
      <c r="W388" s="7">
        <f>[4]FCST!$I328</f>
        <v>70821.925676038329</v>
      </c>
      <c r="X388" s="7">
        <f t="shared" si="123"/>
        <v>1615414.3999439217</v>
      </c>
      <c r="Y388" s="7">
        <f>[4]FCST!D328</f>
        <v>1686236.32561996</v>
      </c>
      <c r="Z388" s="7">
        <f>[4]FCST!$E328</f>
        <v>187232</v>
      </c>
      <c r="AA388" s="7">
        <f>[4]FCST!F328</f>
        <v>2182</v>
      </c>
      <c r="AB388" s="7">
        <f>[4]FCST!G328</f>
        <v>1515</v>
      </c>
      <c r="AC388" s="13">
        <f>[4]FCST!H328</f>
        <v>25400</v>
      </c>
      <c r="AD388" s="28">
        <f t="shared" si="124"/>
        <v>43230</v>
      </c>
      <c r="AE388" s="30">
        <f t="shared" si="133"/>
        <v>1544680</v>
      </c>
      <c r="AF388" s="30">
        <f t="shared" si="125"/>
        <v>936558</v>
      </c>
      <c r="AG388" s="31">
        <f t="shared" si="111"/>
        <v>279303</v>
      </c>
      <c r="AH388" s="35">
        <f t="shared" ref="AH388:AH397" si="139">ROUND($AX$640*$AY615,0)</f>
        <v>133955</v>
      </c>
      <c r="AI388" s="28">
        <f t="shared" si="127"/>
        <v>145348</v>
      </c>
      <c r="AJ388" s="28">
        <f t="shared" si="118"/>
        <v>1773.5816574308001</v>
      </c>
      <c r="AK388" s="28">
        <f t="shared" si="119"/>
        <v>250313.59036452099</v>
      </c>
      <c r="AL388" s="110">
        <f t="shared" si="137"/>
        <v>956.21284548015842</v>
      </c>
      <c r="AM388" s="57"/>
      <c r="AN388" s="15">
        <f t="shared" si="134"/>
        <v>1170.6809620005281</v>
      </c>
      <c r="AP388" s="233">
        <f>[16]Rounded!Z389</f>
        <v>29856</v>
      </c>
      <c r="AQ388" s="157">
        <f>[16]Rounded!AA389</f>
        <v>15115</v>
      </c>
      <c r="AR388" s="157">
        <f>[16]Rounded!AB389</f>
        <v>2060</v>
      </c>
      <c r="AS388" s="157">
        <f>[16]Rounded!AC389</f>
        <v>0</v>
      </c>
      <c r="AT388" s="157">
        <f>[16]Rounded!AD389</f>
        <v>0</v>
      </c>
      <c r="AW388" s="14">
        <f t="shared" si="120"/>
        <v>1170.6809620005281</v>
      </c>
      <c r="AX388" s="145">
        <f t="shared" si="121"/>
        <v>1773.5816574308001</v>
      </c>
      <c r="AY388" s="20"/>
      <c r="AZ388" s="164">
        <f t="shared" si="130"/>
        <v>21768.858470791751</v>
      </c>
      <c r="BM388" s="14">
        <f>[17]Base!$J170</f>
        <v>18839.034194885899</v>
      </c>
      <c r="BN388" s="14">
        <f>[17]High!$J170</f>
        <v>34108.505376113011</v>
      </c>
      <c r="BO388" s="14">
        <f>[17]Low!$J170</f>
        <v>3569.5630136587879</v>
      </c>
      <c r="BP388" s="14"/>
      <c r="BQ388" s="14">
        <f>[17]Base!$Q170</f>
        <v>21093.277602820945</v>
      </c>
      <c r="BR388" s="14">
        <f>[17]High!$Q170</f>
        <v>38189.864993767515</v>
      </c>
      <c r="BS388" s="14">
        <f>[17]Low!$Q170</f>
        <v>3996.6902118743651</v>
      </c>
      <c r="BT388" s="201" t="s">
        <v>150</v>
      </c>
      <c r="BU388" s="14">
        <f>'[18]Energy Summary'!$C169/1000</f>
        <v>7104.9970467132689</v>
      </c>
      <c r="BV388" s="14"/>
      <c r="BW388" s="14"/>
      <c r="BX388" s="14"/>
      <c r="BY388" s="14">
        <f>'[18]Energy Summary'!$D169/1000</f>
        <v>5865.9746804371835</v>
      </c>
      <c r="BZ388" s="14"/>
      <c r="CA388" s="14"/>
    </row>
    <row r="389" spans="1:79">
      <c r="A389" s="2">
        <f t="shared" si="112"/>
        <v>2023</v>
      </c>
      <c r="B389" s="2">
        <f t="shared" si="113"/>
        <v>3</v>
      </c>
      <c r="C389" s="7">
        <f>[12]Err!$D244</f>
        <v>826.61823985620401</v>
      </c>
      <c r="D389" s="7">
        <f>ROUND([13]Err!$D232,0)</f>
        <v>950574</v>
      </c>
      <c r="E389" s="7">
        <f>[9]Err!$D232</f>
        <v>148927.604968531</v>
      </c>
      <c r="F389" s="7">
        <f>[10]Err!$D232</f>
        <v>1819.4825892620599</v>
      </c>
      <c r="G389" s="13">
        <f>[14]Err!$D232</f>
        <v>255965.37269553801</v>
      </c>
      <c r="H389" s="25"/>
      <c r="I389" s="26">
        <f t="shared" si="116"/>
        <v>861.61823985620401</v>
      </c>
      <c r="J389" s="26">
        <f t="shared" si="132"/>
        <v>950574</v>
      </c>
      <c r="K389" s="26">
        <f t="shared" si="114"/>
        <v>142678.00496853099</v>
      </c>
      <c r="L389" s="26">
        <f t="shared" si="115"/>
        <v>1819.4825892620599</v>
      </c>
      <c r="M389" s="26">
        <f t="shared" si="117"/>
        <v>252005.37269553801</v>
      </c>
      <c r="N389" s="25"/>
      <c r="O389" s="14">
        <v>35</v>
      </c>
      <c r="P389" s="14"/>
      <c r="Q389" s="14">
        <f t="shared" si="128"/>
        <v>-6249.5999999999995</v>
      </c>
      <c r="R389" s="14"/>
      <c r="S389" s="14">
        <f t="shared" si="136"/>
        <v>-3960</v>
      </c>
      <c r="U389" s="7">
        <f t="shared" si="122"/>
        <v>2914345.8552848003</v>
      </c>
      <c r="V389" s="126">
        <f t="shared" si="138"/>
        <v>0.62485525246600426</v>
      </c>
      <c r="W389" s="7">
        <f>[4]FCST!$I329</f>
        <v>70886.946948628436</v>
      </c>
      <c r="X389" s="7">
        <f t="shared" si="123"/>
        <v>1616897.5042091915</v>
      </c>
      <c r="Y389" s="7">
        <f>[4]FCST!D329</f>
        <v>1687784.4511578199</v>
      </c>
      <c r="Z389" s="7">
        <f>[4]FCST!$E329</f>
        <v>187392</v>
      </c>
      <c r="AA389" s="7">
        <f>[4]FCST!F329</f>
        <v>2181</v>
      </c>
      <c r="AB389" s="7">
        <f>[4]FCST!G329</f>
        <v>1515</v>
      </c>
      <c r="AC389" s="13">
        <f>[4]FCST!H329</f>
        <v>25393</v>
      </c>
      <c r="AD389" s="28">
        <f t="shared" si="124"/>
        <v>38165</v>
      </c>
      <c r="AE389" s="30">
        <f t="shared" si="133"/>
        <v>1393148</v>
      </c>
      <c r="AF389" s="30">
        <f t="shared" si="125"/>
        <v>950574</v>
      </c>
      <c r="AG389" s="31">
        <f t="shared" si="111"/>
        <v>278634</v>
      </c>
      <c r="AH389" s="35">
        <f t="shared" si="139"/>
        <v>135956</v>
      </c>
      <c r="AI389" s="28">
        <f t="shared" si="127"/>
        <v>142678</v>
      </c>
      <c r="AJ389" s="28">
        <f t="shared" si="118"/>
        <v>1819.4825892620599</v>
      </c>
      <c r="AK389" s="28">
        <f t="shared" si="119"/>
        <v>252005.37269553801</v>
      </c>
      <c r="AL389" s="110">
        <f t="shared" si="137"/>
        <v>861.61800384581261</v>
      </c>
      <c r="AM389" s="57"/>
      <c r="AN389" s="15">
        <f t="shared" si="134"/>
        <v>1200.978606773637</v>
      </c>
      <c r="AP389" s="233">
        <f>[16]Rounded!Z390</f>
        <v>23320</v>
      </c>
      <c r="AQ389" s="157">
        <f>[16]Rounded!AA390</f>
        <v>12354</v>
      </c>
      <c r="AR389" s="157">
        <f>[16]Rounded!AB390</f>
        <v>1736</v>
      </c>
      <c r="AS389" s="157">
        <f>[16]Rounded!AC390</f>
        <v>0</v>
      </c>
      <c r="AT389" s="157">
        <f>[16]Rounded!AD390</f>
        <v>0</v>
      </c>
      <c r="AW389" s="14">
        <f t="shared" si="120"/>
        <v>1200.978606773637</v>
      </c>
      <c r="AX389" s="145">
        <f t="shared" si="121"/>
        <v>1819.4825892620599</v>
      </c>
      <c r="AY389" s="20"/>
      <c r="AZ389" s="164">
        <f t="shared" si="130"/>
        <v>21742.750084310475</v>
      </c>
      <c r="BM389" s="14">
        <f>[17]Base!$J171</f>
        <v>19337.516280787946</v>
      </c>
      <c r="BN389" s="14">
        <f>[17]High!$J171</f>
        <v>35011.018675414809</v>
      </c>
      <c r="BO389" s="14">
        <f>[17]Low!$J171</f>
        <v>3664.0138861610762</v>
      </c>
      <c r="BP389" s="14"/>
      <c r="BQ389" s="14">
        <f>[17]Base!$Q171</f>
        <v>21651.40711780528</v>
      </c>
      <c r="BR389" s="14">
        <f>[17]High!$Q171</f>
        <v>39200.371337430217</v>
      </c>
      <c r="BS389" s="14">
        <f>[17]Low!$Q171</f>
        <v>4102.4428981803458</v>
      </c>
      <c r="BT389" s="201" t="s">
        <v>150</v>
      </c>
      <c r="BU389" s="14">
        <f>'[18]Energy Summary'!$C170/1000</f>
        <v>9614.6171667278122</v>
      </c>
      <c r="BV389" s="14"/>
      <c r="BW389" s="14"/>
      <c r="BX389" s="14"/>
      <c r="BY389" s="14">
        <f>'[18]Energy Summary'!$D170/1000</f>
        <v>7906.5251871159226</v>
      </c>
      <c r="BZ389" s="14"/>
      <c r="CA389" s="14"/>
    </row>
    <row r="390" spans="1:79">
      <c r="A390" s="2">
        <f t="shared" si="112"/>
        <v>2023</v>
      </c>
      <c r="B390" s="2">
        <f t="shared" si="113"/>
        <v>4</v>
      </c>
      <c r="C390" s="7">
        <f>[12]Err!$D245</f>
        <v>810.36133904956398</v>
      </c>
      <c r="D390" s="7">
        <f>ROUND([13]Err!$D233,0)</f>
        <v>1014320</v>
      </c>
      <c r="E390" s="7">
        <f>[9]Err!$D233</f>
        <v>153917.059517794</v>
      </c>
      <c r="F390" s="7">
        <f>[10]Err!$D233</f>
        <v>1795.92839602142</v>
      </c>
      <c r="G390" s="13">
        <f>[14]Err!$D233</f>
        <v>261354.18251862499</v>
      </c>
      <c r="H390" s="25"/>
      <c r="I390" s="26">
        <f t="shared" si="116"/>
        <v>845.36133904956398</v>
      </c>
      <c r="J390" s="26">
        <f t="shared" si="132"/>
        <v>1014320</v>
      </c>
      <c r="K390" s="26">
        <f t="shared" si="114"/>
        <v>147869.059517794</v>
      </c>
      <c r="L390" s="26">
        <f t="shared" si="115"/>
        <v>1795.92839602142</v>
      </c>
      <c r="M390" s="26">
        <f t="shared" si="117"/>
        <v>257262.18251862499</v>
      </c>
      <c r="N390" s="25"/>
      <c r="O390" s="14">
        <v>35</v>
      </c>
      <c r="P390" s="14"/>
      <c r="Q390" s="14">
        <f t="shared" si="128"/>
        <v>-6048</v>
      </c>
      <c r="R390" s="14"/>
      <c r="S390" s="14">
        <f t="shared" si="136"/>
        <v>-4092</v>
      </c>
      <c r="U390" s="7">
        <f t="shared" si="122"/>
        <v>2964987.1109146466</v>
      </c>
      <c r="V390" s="126">
        <f t="shared" si="138"/>
        <v>0.53442379914879401</v>
      </c>
      <c r="W390" s="7">
        <f>[4]FCST!$I330</f>
        <v>70951.968221218558</v>
      </c>
      <c r="X390" s="7">
        <f t="shared" si="123"/>
        <v>1618380.6084744614</v>
      </c>
      <c r="Y390" s="7">
        <f>[4]FCST!D330</f>
        <v>1689332.5766956799</v>
      </c>
      <c r="Z390" s="7">
        <f>[4]FCST!$E330</f>
        <v>187552</v>
      </c>
      <c r="AA390" s="7">
        <f>[4]FCST!F330</f>
        <v>2179</v>
      </c>
      <c r="AB390" s="7">
        <f>[4]FCST!G330</f>
        <v>1514</v>
      </c>
      <c r="AC390" s="13">
        <f>[4]FCST!H330</f>
        <v>25356</v>
      </c>
      <c r="AD390" s="28">
        <f t="shared" si="124"/>
        <v>32055</v>
      </c>
      <c r="AE390" s="30">
        <f t="shared" si="133"/>
        <v>1368116</v>
      </c>
      <c r="AF390" s="30">
        <f t="shared" si="125"/>
        <v>1014320</v>
      </c>
      <c r="AG390" s="31">
        <f t="shared" si="111"/>
        <v>291438</v>
      </c>
      <c r="AH390" s="35">
        <f t="shared" si="139"/>
        <v>143569</v>
      </c>
      <c r="AI390" s="28">
        <f t="shared" si="127"/>
        <v>147869</v>
      </c>
      <c r="AJ390" s="28">
        <f t="shared" si="118"/>
        <v>1795.92839602142</v>
      </c>
      <c r="AK390" s="28">
        <f t="shared" si="119"/>
        <v>257262.18251862499</v>
      </c>
      <c r="AL390" s="110">
        <f t="shared" si="137"/>
        <v>845.36109295676192</v>
      </c>
      <c r="AM390" s="57"/>
      <c r="AN390" s="15">
        <f t="shared" si="134"/>
        <v>1186.2142642149404</v>
      </c>
      <c r="AP390" s="233">
        <f>[16]Rounded!Z391</f>
        <v>17274</v>
      </c>
      <c r="AQ390" s="157">
        <f>[16]Rounded!AA391</f>
        <v>11978</v>
      </c>
      <c r="AR390" s="157">
        <f>[16]Rounded!AB391</f>
        <v>1741</v>
      </c>
      <c r="AS390" s="157">
        <f>[16]Rounded!AC391</f>
        <v>0</v>
      </c>
      <c r="AT390" s="157">
        <f>[16]Rounded!AD391</f>
        <v>0</v>
      </c>
      <c r="AW390" s="14">
        <f t="shared" si="120"/>
        <v>1186.2142642149404</v>
      </c>
      <c r="AX390" s="145">
        <f t="shared" si="121"/>
        <v>1795.92839602142</v>
      </c>
      <c r="AY390" s="20"/>
      <c r="AZ390" s="164">
        <f t="shared" si="130"/>
        <v>21716.641697829193</v>
      </c>
      <c r="BM390" s="14">
        <f>[17]Base!$J172</f>
        <v>19344.739427463261</v>
      </c>
      <c r="BN390" s="14">
        <f>[17]High!$J172</f>
        <v>35024.096348859144</v>
      </c>
      <c r="BO390" s="14">
        <f>[17]Low!$J172</f>
        <v>3665.3825060673685</v>
      </c>
      <c r="BP390" s="14"/>
      <c r="BQ390" s="14">
        <f>[17]Base!$Q172</f>
        <v>21659.494572629781</v>
      </c>
      <c r="BR390" s="14">
        <f>[17]High!$Q172</f>
        <v>39215.013860688407</v>
      </c>
      <c r="BS390" s="14">
        <f>[17]Low!$Q172</f>
        <v>4103.9752845711528</v>
      </c>
      <c r="BT390" s="201" t="s">
        <v>150</v>
      </c>
      <c r="BU390" s="14">
        <f>'[18]Energy Summary'!$C171/1000</f>
        <v>10213.92552404528</v>
      </c>
      <c r="BV390" s="14"/>
      <c r="BW390" s="14"/>
      <c r="BX390" s="14"/>
      <c r="BY390" s="14">
        <f>'[18]Energy Summary'!$D171/1000</f>
        <v>8367.9995863936329</v>
      </c>
      <c r="BZ390" s="14"/>
      <c r="CA390" s="14"/>
    </row>
    <row r="391" spans="1:79">
      <c r="A391" s="2">
        <f t="shared" si="112"/>
        <v>2023</v>
      </c>
      <c r="B391" s="2">
        <f t="shared" si="113"/>
        <v>5</v>
      </c>
      <c r="C391" s="7">
        <f>[12]Err!$D246</f>
        <v>944.57610744969702</v>
      </c>
      <c r="D391" s="7">
        <f>ROUND([13]Err!$D234,0)</f>
        <v>1097064</v>
      </c>
      <c r="E391" s="7">
        <f>[9]Err!$D234</f>
        <v>155379.22123033501</v>
      </c>
      <c r="F391" s="7">
        <f>[10]Err!$D234</f>
        <v>1775.7283960214199</v>
      </c>
      <c r="G391" s="13">
        <f>[14]Err!$D234</f>
        <v>276489.61407922802</v>
      </c>
      <c r="H391" s="25"/>
      <c r="I391" s="26">
        <f t="shared" si="116"/>
        <v>979.57610744969702</v>
      </c>
      <c r="J391" s="26">
        <f t="shared" si="132"/>
        <v>1097064</v>
      </c>
      <c r="K391" s="26">
        <f t="shared" si="114"/>
        <v>149129.621230335</v>
      </c>
      <c r="L391" s="26">
        <f t="shared" si="115"/>
        <v>1775.7283960214199</v>
      </c>
      <c r="M391" s="26">
        <f t="shared" si="117"/>
        <v>272529.61407922802</v>
      </c>
      <c r="N391" s="25"/>
      <c r="O391" s="14">
        <v>35</v>
      </c>
      <c r="P391" s="14"/>
      <c r="Q391" s="14">
        <f t="shared" si="128"/>
        <v>-6249.5999999999995</v>
      </c>
      <c r="R391" s="14"/>
      <c r="S391" s="14">
        <f t="shared" si="136"/>
        <v>-3960</v>
      </c>
      <c r="U391" s="7">
        <f t="shared" si="122"/>
        <v>3278922.3424752494</v>
      </c>
      <c r="V391" s="126">
        <f t="shared" si="138"/>
        <v>0.35517028435765152</v>
      </c>
      <c r="W391" s="7">
        <f>[4]FCST!$I331</f>
        <v>71016.98949380868</v>
      </c>
      <c r="X391" s="7">
        <f t="shared" si="123"/>
        <v>1619863.7127397312</v>
      </c>
      <c r="Y391" s="7">
        <f>[4]FCST!D331</f>
        <v>1690880.7022335399</v>
      </c>
      <c r="Z391" s="7">
        <f>[4]FCST!$E331</f>
        <v>187712</v>
      </c>
      <c r="AA391" s="7">
        <f>[4]FCST!F331</f>
        <v>2178</v>
      </c>
      <c r="AB391" s="7">
        <f>[4]FCST!G331</f>
        <v>1514</v>
      </c>
      <c r="AC391" s="13">
        <f>[4]FCST!H331</f>
        <v>25393</v>
      </c>
      <c r="AD391" s="28">
        <f t="shared" si="124"/>
        <v>24708</v>
      </c>
      <c r="AE391" s="30">
        <f t="shared" si="133"/>
        <v>1586780</v>
      </c>
      <c r="AF391" s="30">
        <f t="shared" si="125"/>
        <v>1097064</v>
      </c>
      <c r="AG391" s="31">
        <f t="shared" si="111"/>
        <v>296065</v>
      </c>
      <c r="AH391" s="35">
        <f t="shared" si="139"/>
        <v>146935</v>
      </c>
      <c r="AI391" s="28">
        <f t="shared" si="127"/>
        <v>149130</v>
      </c>
      <c r="AJ391" s="28">
        <f t="shared" si="118"/>
        <v>1775.7283960214199</v>
      </c>
      <c r="AK391" s="28">
        <f t="shared" si="119"/>
        <v>272529.61407922802</v>
      </c>
      <c r="AL391" s="110">
        <f t="shared" si="137"/>
        <v>979.57623688984575</v>
      </c>
      <c r="AM391" s="57"/>
      <c r="AN391" s="15">
        <f t="shared" si="134"/>
        <v>1172.8721241885205</v>
      </c>
      <c r="AP391" s="233">
        <f>[16]Rounded!Z392</f>
        <v>19703</v>
      </c>
      <c r="AQ391" s="157">
        <f>[16]Rounded!AA392</f>
        <v>12881</v>
      </c>
      <c r="AR391" s="157">
        <f>[16]Rounded!AB392</f>
        <v>1852</v>
      </c>
      <c r="AS391" s="157">
        <f>[16]Rounded!AC392</f>
        <v>0</v>
      </c>
      <c r="AT391" s="157">
        <f>[16]Rounded!AD392</f>
        <v>0</v>
      </c>
      <c r="AW391" s="14">
        <f t="shared" si="120"/>
        <v>1172.8721241885205</v>
      </c>
      <c r="AX391" s="145">
        <f t="shared" si="121"/>
        <v>1775.7283960214199</v>
      </c>
      <c r="AY391" s="20"/>
      <c r="AZ391" s="164">
        <f t="shared" si="130"/>
        <v>21690.53331134791</v>
      </c>
      <c r="BM391" s="14">
        <f>[17]Base!$J173</f>
        <v>19629.017437147486</v>
      </c>
      <c r="BN391" s="14">
        <f>[17]High!$J173</f>
        <v>35538.788233874002</v>
      </c>
      <c r="BO391" s="14">
        <f>[17]Low!$J173</f>
        <v>3719.2466404209658</v>
      </c>
      <c r="BP391" s="14"/>
      <c r="BQ391" s="14">
        <f>[17]Base!$Q173</f>
        <v>21977.788754412977</v>
      </c>
      <c r="BR391" s="14">
        <f>[17]High!$Q173</f>
        <v>39791.292808867431</v>
      </c>
      <c r="BS391" s="14">
        <f>[17]Low!$Q173</f>
        <v>4164.2846999585126</v>
      </c>
      <c r="BT391" s="201" t="s">
        <v>150</v>
      </c>
      <c r="BU391" s="14">
        <f>'[18]Energy Summary'!$C172/1000</f>
        <v>10772.418671353107</v>
      </c>
      <c r="BV391" s="14"/>
      <c r="BW391" s="14"/>
      <c r="BX391" s="14"/>
      <c r="BY391" s="14">
        <f>'[18]Energy Summary'!$D172/1000</f>
        <v>8794.4215560229168</v>
      </c>
      <c r="BZ391" s="14"/>
      <c r="CA391" s="14"/>
    </row>
    <row r="392" spans="1:79">
      <c r="A392" s="2">
        <f t="shared" si="112"/>
        <v>2023</v>
      </c>
      <c r="B392" s="2">
        <f t="shared" si="113"/>
        <v>6</v>
      </c>
      <c r="C392" s="7">
        <f>[12]Err!$D247</f>
        <v>1166.9570748635699</v>
      </c>
      <c r="D392" s="7">
        <f>ROUND([13]Err!$D235,0)</f>
        <v>1214670</v>
      </c>
      <c r="E392" s="7">
        <f>[9]Err!$D235</f>
        <v>160365.96247282199</v>
      </c>
      <c r="F392" s="7">
        <f>[10]Err!$D235</f>
        <v>1796.2283960214199</v>
      </c>
      <c r="G392" s="13">
        <f>[14]Err!$D235</f>
        <v>301527.649558826</v>
      </c>
      <c r="H392" s="25"/>
      <c r="I392" s="26">
        <f t="shared" si="116"/>
        <v>1201.9570748635699</v>
      </c>
      <c r="J392" s="26">
        <f t="shared" si="132"/>
        <v>1214670</v>
      </c>
      <c r="K392" s="26">
        <f t="shared" si="114"/>
        <v>154317.96247282199</v>
      </c>
      <c r="L392" s="26">
        <f t="shared" si="115"/>
        <v>1796.2283960214199</v>
      </c>
      <c r="M392" s="26">
        <f t="shared" si="117"/>
        <v>297435.649558826</v>
      </c>
      <c r="N392" s="25"/>
      <c r="O392" s="14">
        <v>35</v>
      </c>
      <c r="P392" s="14"/>
      <c r="Q392" s="14">
        <f t="shared" si="128"/>
        <v>-6048</v>
      </c>
      <c r="R392" s="14"/>
      <c r="S392" s="14">
        <f t="shared" si="136"/>
        <v>-4092</v>
      </c>
      <c r="U392" s="7">
        <f t="shared" si="122"/>
        <v>3791747.8779548472</v>
      </c>
      <c r="V392" s="126">
        <f t="shared" si="138"/>
        <v>0.25275986053332639</v>
      </c>
      <c r="W392" s="7">
        <f>[4]FCST!$I332</f>
        <v>71082.010766398394</v>
      </c>
      <c r="X392" s="7">
        <f t="shared" si="123"/>
        <v>1621346.8170049917</v>
      </c>
      <c r="Y392" s="7">
        <f>[4]FCST!D332</f>
        <v>1692428.8277713901</v>
      </c>
      <c r="Z392" s="7">
        <f>[4]FCST!$E332</f>
        <v>187872</v>
      </c>
      <c r="AA392" s="7">
        <f>[4]FCST!F332</f>
        <v>2177</v>
      </c>
      <c r="AB392" s="7">
        <f>[4]FCST!G332</f>
        <v>1514</v>
      </c>
      <c r="AC392" s="13">
        <f>[4]FCST!H332</f>
        <v>25346</v>
      </c>
      <c r="AD392" s="28">
        <f t="shared" si="124"/>
        <v>21595</v>
      </c>
      <c r="AE392" s="30">
        <f t="shared" si="133"/>
        <v>1948789</v>
      </c>
      <c r="AF392" s="30">
        <f t="shared" si="125"/>
        <v>1214670</v>
      </c>
      <c r="AG392" s="31">
        <f t="shared" si="111"/>
        <v>307462</v>
      </c>
      <c r="AH392" s="35">
        <f t="shared" si="139"/>
        <v>153144</v>
      </c>
      <c r="AI392" s="28">
        <f t="shared" si="127"/>
        <v>154318</v>
      </c>
      <c r="AJ392" s="28">
        <f t="shared" si="118"/>
        <v>1796.2283960214199</v>
      </c>
      <c r="AK392" s="28">
        <f t="shared" si="119"/>
        <v>297435.649558826</v>
      </c>
      <c r="AL392" s="110">
        <f t="shared" si="137"/>
        <v>1201.9569037054459</v>
      </c>
      <c r="AM392" s="57"/>
      <c r="AN392" s="15">
        <f t="shared" si="134"/>
        <v>1186.4124148093922</v>
      </c>
      <c r="AP392" s="233">
        <f>[16]Rounded!Z393</f>
        <v>22332</v>
      </c>
      <c r="AQ392" s="157">
        <f>[16]Rounded!AA393</f>
        <v>14027</v>
      </c>
      <c r="AR392" s="157">
        <f>[16]Rounded!AB393</f>
        <v>2049</v>
      </c>
      <c r="AS392" s="157">
        <f>[16]Rounded!AC393</f>
        <v>0</v>
      </c>
      <c r="AT392" s="157">
        <f>[16]Rounded!AD393</f>
        <v>0</v>
      </c>
      <c r="AW392" s="14">
        <f t="shared" si="120"/>
        <v>1186.4124148093922</v>
      </c>
      <c r="AX392" s="145">
        <f t="shared" si="121"/>
        <v>1796.2283960214199</v>
      </c>
      <c r="AY392" s="20"/>
      <c r="AZ392" s="164">
        <f t="shared" si="130"/>
        <v>21664.424924866631</v>
      </c>
      <c r="BM392" s="14">
        <f>[17]Base!$J174</f>
        <v>19827.692539111315</v>
      </c>
      <c r="BN392" s="14">
        <f>[17]High!$J174</f>
        <v>35898.494082556666</v>
      </c>
      <c r="BO392" s="14">
        <f>[17]Low!$J174</f>
        <v>3756.8909956659654</v>
      </c>
      <c r="BP392" s="14"/>
      <c r="BQ392" s="14">
        <f>[17]Base!$Q174</f>
        <v>22200.236945500681</v>
      </c>
      <c r="BR392" s="14">
        <f>[17]High!$Q174</f>
        <v>40194.040383033491</v>
      </c>
      <c r="BS392" s="14">
        <f>[17]Low!$Q174</f>
        <v>4206.4335079678722</v>
      </c>
      <c r="BT392" s="201" t="s">
        <v>150</v>
      </c>
      <c r="BU392" s="14">
        <f>'[18]Energy Summary'!$C173/1000</f>
        <v>10102.782292743215</v>
      </c>
      <c r="BV392" s="14"/>
      <c r="BW392" s="14"/>
      <c r="BX392" s="14"/>
      <c r="BY392" s="14">
        <f>'[18]Energy Summary'!$D173/1000</f>
        <v>8220.2056232042996</v>
      </c>
      <c r="BZ392" s="14"/>
      <c r="CA392" s="14"/>
    </row>
    <row r="393" spans="1:79">
      <c r="A393" s="2">
        <f t="shared" si="112"/>
        <v>2023</v>
      </c>
      <c r="B393" s="2">
        <f t="shared" si="113"/>
        <v>7</v>
      </c>
      <c r="C393" s="7">
        <f>[12]Err!$D248</f>
        <v>1250.5502397144301</v>
      </c>
      <c r="D393" s="7">
        <f>ROUND([13]Err!$D236,0)</f>
        <v>1248736</v>
      </c>
      <c r="E393" s="7">
        <f>[9]Err!$D236</f>
        <v>150377.227724039</v>
      </c>
      <c r="F393" s="7">
        <f>[10]Err!$D236</f>
        <v>1795.2627510909299</v>
      </c>
      <c r="G393" s="13">
        <f>[14]Err!$D236</f>
        <v>287888.661368453</v>
      </c>
      <c r="H393" s="25"/>
      <c r="I393" s="26">
        <f t="shared" si="116"/>
        <v>1285.5502397144301</v>
      </c>
      <c r="J393" s="26">
        <f t="shared" si="132"/>
        <v>1248736</v>
      </c>
      <c r="K393" s="26">
        <f t="shared" si="114"/>
        <v>144127.62772403899</v>
      </c>
      <c r="L393" s="26">
        <f t="shared" si="115"/>
        <v>1795.2627510909299</v>
      </c>
      <c r="M393" s="26">
        <f t="shared" si="117"/>
        <v>283928.661368453</v>
      </c>
      <c r="N393" s="25"/>
      <c r="O393" s="14">
        <v>35</v>
      </c>
      <c r="P393" s="14"/>
      <c r="Q393" s="14">
        <f t="shared" si="128"/>
        <v>-6249.5999999999995</v>
      </c>
      <c r="R393" s="14"/>
      <c r="S393" s="14">
        <f t="shared" si="136"/>
        <v>-3960</v>
      </c>
      <c r="U393" s="7">
        <f t="shared" si="122"/>
        <v>3935122.9241195437</v>
      </c>
      <c r="V393" s="126">
        <f t="shared" si="138"/>
        <v>0.23540461725212367</v>
      </c>
      <c r="W393" s="7">
        <f>[4]FCST!$I333</f>
        <v>71147.032038988502</v>
      </c>
      <c r="X393" s="7">
        <f t="shared" si="123"/>
        <v>1622829.9212702615</v>
      </c>
      <c r="Y393" s="7">
        <f>[4]FCST!D333</f>
        <v>1693976.9533092501</v>
      </c>
      <c r="Z393" s="7">
        <f>[4]FCST!$E333</f>
        <v>188032</v>
      </c>
      <c r="AA393" s="7">
        <f>[4]FCST!F333</f>
        <v>2176</v>
      </c>
      <c r="AB393" s="7">
        <f>[4]FCST!G333</f>
        <v>1514</v>
      </c>
      <c r="AC393" s="13">
        <f>[4]FCST!H333</f>
        <v>25322</v>
      </c>
      <c r="AD393" s="28">
        <f t="shared" si="124"/>
        <v>21531</v>
      </c>
      <c r="AE393" s="30">
        <f t="shared" si="133"/>
        <v>2086229</v>
      </c>
      <c r="AF393" s="30">
        <f t="shared" si="125"/>
        <v>1248736</v>
      </c>
      <c r="AG393" s="31">
        <f t="shared" si="111"/>
        <v>292903</v>
      </c>
      <c r="AH393" s="35">
        <f t="shared" si="139"/>
        <v>148775</v>
      </c>
      <c r="AI393" s="28">
        <f t="shared" si="127"/>
        <v>144128</v>
      </c>
      <c r="AJ393" s="28">
        <f t="shared" si="118"/>
        <v>1795.2627510909299</v>
      </c>
      <c r="AK393" s="28">
        <f t="shared" si="119"/>
        <v>283928.661368453</v>
      </c>
      <c r="AL393" s="110">
        <f t="shared" si="137"/>
        <v>1285.549996740888</v>
      </c>
      <c r="AM393" s="57"/>
      <c r="AN393" s="15">
        <f t="shared" si="134"/>
        <v>1185.7746044193725</v>
      </c>
      <c r="AP393" s="233">
        <f>[16]Rounded!Z394</f>
        <v>22608</v>
      </c>
      <c r="AQ393" s="157">
        <f>[16]Rounded!AA394</f>
        <v>14838</v>
      </c>
      <c r="AR393" s="157">
        <f>[16]Rounded!AB394</f>
        <v>2199</v>
      </c>
      <c r="AS393" s="157">
        <f>[16]Rounded!AC394</f>
        <v>0</v>
      </c>
      <c r="AT393" s="157">
        <f>[16]Rounded!AD394</f>
        <v>0</v>
      </c>
      <c r="AW393" s="14">
        <f t="shared" si="120"/>
        <v>1185.7746044193725</v>
      </c>
      <c r="AX393" s="145">
        <f t="shared" si="121"/>
        <v>1795.2627510909299</v>
      </c>
      <c r="AY393" s="20"/>
      <c r="AZ393" s="164">
        <f t="shared" si="130"/>
        <v>21638.316538385337</v>
      </c>
      <c r="BM393" s="14">
        <f>[17]Base!$J175</f>
        <v>20047.399291346515</v>
      </c>
      <c r="BN393" s="14">
        <f>[17]High!$J175</f>
        <v>36296.278218529886</v>
      </c>
      <c r="BO393" s="14">
        <f>[17]Low!$J175</f>
        <v>3798.5203641631447</v>
      </c>
      <c r="BP393" s="14"/>
      <c r="BQ393" s="14">
        <f>[17]Base!$Q175</f>
        <v>22446.233394584535</v>
      </c>
      <c r="BR393" s="14">
        <f>[17]High!$Q175</f>
        <v>40639.4226207471</v>
      </c>
      <c r="BS393" s="14">
        <f>[17]Low!$Q175</f>
        <v>4253.0441684219786</v>
      </c>
      <c r="BT393" s="201" t="s">
        <v>150</v>
      </c>
      <c r="BU393" s="14">
        <f>'[18]Energy Summary'!$C174/1000</f>
        <v>10883.162310161895</v>
      </c>
      <c r="BV393" s="14"/>
      <c r="BW393" s="14"/>
      <c r="BX393" s="14"/>
      <c r="BY393" s="14">
        <f>'[18]Energy Summary'!$D174/1000</f>
        <v>8827.1493114007535</v>
      </c>
      <c r="BZ393" s="14"/>
      <c r="CA393" s="14"/>
    </row>
    <row r="394" spans="1:79">
      <c r="A394" s="2">
        <f t="shared" si="112"/>
        <v>2023</v>
      </c>
      <c r="B394" s="2">
        <f t="shared" si="113"/>
        <v>8</v>
      </c>
      <c r="C394" s="7">
        <f>[12]Err!$D249</f>
        <v>1308.27919987153</v>
      </c>
      <c r="D394" s="7">
        <f>ROUND([13]Err!$D237,0)</f>
        <v>1288831</v>
      </c>
      <c r="E394" s="7">
        <f>[9]Err!$D237</f>
        <v>162403.03607516899</v>
      </c>
      <c r="F394" s="7">
        <f>[10]Err!$D237</f>
        <v>1802.48531389189</v>
      </c>
      <c r="G394" s="13">
        <f>[14]Err!$D237</f>
        <v>294136.68603474199</v>
      </c>
      <c r="H394" s="25"/>
      <c r="I394" s="26">
        <f t="shared" si="116"/>
        <v>1343.27919987153</v>
      </c>
      <c r="J394" s="26">
        <f t="shared" si="132"/>
        <v>1288831</v>
      </c>
      <c r="K394" s="26">
        <f t="shared" si="114"/>
        <v>156153.43607516898</v>
      </c>
      <c r="L394" s="26">
        <f t="shared" si="115"/>
        <v>1802.48531389189</v>
      </c>
      <c r="M394" s="26">
        <f t="shared" si="117"/>
        <v>290044.68603474199</v>
      </c>
      <c r="N394" s="25"/>
      <c r="O394" s="14">
        <v>35</v>
      </c>
      <c r="P394" s="14"/>
      <c r="Q394" s="14">
        <f t="shared" si="128"/>
        <v>-6249.5999999999995</v>
      </c>
      <c r="R394" s="14"/>
      <c r="S394" s="14">
        <f t="shared" si="136"/>
        <v>-4092</v>
      </c>
      <c r="U394" s="7">
        <f t="shared" si="122"/>
        <v>4096662.1713486337</v>
      </c>
      <c r="V394" s="126">
        <f t="shared" si="138"/>
        <v>0.23491953518685663</v>
      </c>
      <c r="W394" s="7">
        <f>[4]FCST!$I334</f>
        <v>71210.883334018683</v>
      </c>
      <c r="X394" s="7">
        <f t="shared" si="123"/>
        <v>1624286.3389045212</v>
      </c>
      <c r="Y394" s="7">
        <f>[4]FCST!D334</f>
        <v>1695497.22223854</v>
      </c>
      <c r="Z394" s="7">
        <f>[4]FCST!$E334</f>
        <v>188191</v>
      </c>
      <c r="AA394" s="7">
        <f>[4]FCST!F334</f>
        <v>2174</v>
      </c>
      <c r="AB394" s="7">
        <f>[4]FCST!G334</f>
        <v>1514</v>
      </c>
      <c r="AC394" s="13">
        <f>[4]FCST!H334</f>
        <v>25382</v>
      </c>
      <c r="AD394" s="28">
        <f t="shared" si="124"/>
        <v>22471</v>
      </c>
      <c r="AE394" s="30">
        <f t="shared" si="133"/>
        <v>2181870</v>
      </c>
      <c r="AF394" s="30">
        <f t="shared" si="125"/>
        <v>1288831</v>
      </c>
      <c r="AG394" s="31">
        <f t="shared" si="111"/>
        <v>311643</v>
      </c>
      <c r="AH394" s="35">
        <f t="shared" si="139"/>
        <v>155490</v>
      </c>
      <c r="AI394" s="28">
        <f t="shared" si="127"/>
        <v>156153</v>
      </c>
      <c r="AJ394" s="28">
        <f t="shared" si="118"/>
        <v>1802.48531389189</v>
      </c>
      <c r="AK394" s="28">
        <f t="shared" si="119"/>
        <v>290044.68603474199</v>
      </c>
      <c r="AL394" s="110">
        <f t="shared" si="137"/>
        <v>1343.2791668195239</v>
      </c>
      <c r="AM394" s="57"/>
      <c r="AN394" s="15">
        <f t="shared" si="134"/>
        <v>1190.5451214609577</v>
      </c>
      <c r="AP394" s="233">
        <f>[16]Rounded!Z395</f>
        <v>24144</v>
      </c>
      <c r="AQ394" s="157">
        <f>[16]Rounded!AA395</f>
        <v>16859</v>
      </c>
      <c r="AR394" s="157">
        <f>[16]Rounded!AB395</f>
        <v>2451</v>
      </c>
      <c r="AS394" s="157">
        <f>[16]Rounded!AC395</f>
        <v>0</v>
      </c>
      <c r="AT394" s="157">
        <f>[16]Rounded!AD395</f>
        <v>0</v>
      </c>
      <c r="AW394" s="14">
        <f t="shared" si="120"/>
        <v>1190.5451214609577</v>
      </c>
      <c r="AX394" s="145">
        <f t="shared" si="121"/>
        <v>1802.48531389189</v>
      </c>
      <c r="AY394" s="20"/>
      <c r="AZ394" s="164">
        <f t="shared" si="130"/>
        <v>21612.208151904062</v>
      </c>
      <c r="BM394" s="14">
        <f>[17]Base!$J176</f>
        <v>20032.857977024953</v>
      </c>
      <c r="BN394" s="14">
        <f>[17]High!$J176</f>
        <v>36269.950833984483</v>
      </c>
      <c r="BO394" s="14">
        <f>[17]Low!$J176</f>
        <v>3795.7651200654227</v>
      </c>
      <c r="BP394" s="14"/>
      <c r="BQ394" s="14">
        <f>[17]Base!$Q176</f>
        <v>22429.952093933902</v>
      </c>
      <c r="BR394" s="14">
        <f>[17]High!$Q176</f>
        <v>40609.944950871475</v>
      </c>
      <c r="BS394" s="14">
        <f>[17]Low!$Q176</f>
        <v>4249.9592369963248</v>
      </c>
      <c r="BT394" s="201" t="s">
        <v>150</v>
      </c>
      <c r="BU394" s="14">
        <f>'[18]Energy Summary'!$C175/1000</f>
        <v>10841.028411177664</v>
      </c>
      <c r="BV394" s="14"/>
      <c r="BW394" s="14"/>
      <c r="BX394" s="14"/>
      <c r="BY394" s="14">
        <f>'[18]Energy Summary'!$D175/1000</f>
        <v>8766.5709074194747</v>
      </c>
      <c r="BZ394" s="14"/>
      <c r="CA394" s="14"/>
    </row>
    <row r="395" spans="1:79">
      <c r="A395" s="2">
        <f t="shared" si="112"/>
        <v>2023</v>
      </c>
      <c r="B395" s="2">
        <f t="shared" si="113"/>
        <v>9</v>
      </c>
      <c r="C395" s="7">
        <f>[12]Err!$D250</f>
        <v>1264.05532747963</v>
      </c>
      <c r="D395" s="7">
        <f>ROUND([13]Err!$D238,0)</f>
        <v>1254236</v>
      </c>
      <c r="E395" s="7">
        <f>[9]Err!$D238</f>
        <v>156804.42132872099</v>
      </c>
      <c r="F395" s="7">
        <f>[10]Err!$D238</f>
        <v>1771.92975833633</v>
      </c>
      <c r="G395" s="13">
        <f>[14]Err!$D238</f>
        <v>315063.60935564298</v>
      </c>
      <c r="H395" s="25"/>
      <c r="I395" s="26">
        <f t="shared" si="116"/>
        <v>1299.05532747963</v>
      </c>
      <c r="J395" s="26">
        <f t="shared" si="132"/>
        <v>1254236</v>
      </c>
      <c r="K395" s="26">
        <f t="shared" si="114"/>
        <v>150756.42132872099</v>
      </c>
      <c r="L395" s="26">
        <f t="shared" si="115"/>
        <v>1771.92975833633</v>
      </c>
      <c r="M395" s="26">
        <f t="shared" si="117"/>
        <v>311103.60935564298</v>
      </c>
      <c r="N395" s="25"/>
      <c r="O395" s="14">
        <v>35</v>
      </c>
      <c r="P395" s="14"/>
      <c r="Q395" s="14">
        <f t="shared" si="128"/>
        <v>-6048</v>
      </c>
      <c r="R395" s="14"/>
      <c r="S395" s="14">
        <f t="shared" si="136"/>
        <v>-3960</v>
      </c>
      <c r="U395" s="7">
        <f t="shared" si="122"/>
        <v>4003138.5391139793</v>
      </c>
      <c r="V395" s="126">
        <f t="shared" si="138"/>
        <v>0.23675824630596484</v>
      </c>
      <c r="W395" s="7">
        <f>[4]FCST!$I335</f>
        <v>71274.734629048442</v>
      </c>
      <c r="X395" s="7">
        <f t="shared" si="123"/>
        <v>1625742.7565387716</v>
      </c>
      <c r="Y395" s="7">
        <f>[4]FCST!D335</f>
        <v>1697017.4911678201</v>
      </c>
      <c r="Z395" s="7">
        <f>[4]FCST!$E335</f>
        <v>188348</v>
      </c>
      <c r="AA395" s="7">
        <f>[4]FCST!F335</f>
        <v>2173</v>
      </c>
      <c r="AB395" s="7">
        <f>[4]FCST!G335</f>
        <v>1514</v>
      </c>
      <c r="AC395" s="13">
        <f>[4]FCST!H335</f>
        <v>25393</v>
      </c>
      <c r="AD395" s="28">
        <f t="shared" si="124"/>
        <v>21921</v>
      </c>
      <c r="AE395" s="30">
        <f t="shared" si="133"/>
        <v>2111930</v>
      </c>
      <c r="AF395" s="30">
        <f t="shared" si="125"/>
        <v>1254236</v>
      </c>
      <c r="AG395" s="31">
        <f t="shared" ref="AG395:AG422" si="140">SUM(AH395:AI395)</f>
        <v>302176</v>
      </c>
      <c r="AH395" s="35">
        <f t="shared" si="139"/>
        <v>151420</v>
      </c>
      <c r="AI395" s="28">
        <f t="shared" si="127"/>
        <v>150756</v>
      </c>
      <c r="AJ395" s="28">
        <f t="shared" si="118"/>
        <v>1771.92975833633</v>
      </c>
      <c r="AK395" s="28">
        <f t="shared" si="119"/>
        <v>311103.60935564298</v>
      </c>
      <c r="AL395" s="110">
        <f t="shared" si="137"/>
        <v>1299.0554572706988</v>
      </c>
      <c r="AM395" s="57"/>
      <c r="AN395" s="15">
        <f t="shared" si="134"/>
        <v>1170.3631164704952</v>
      </c>
      <c r="AP395" s="233">
        <f>[16]Rounded!Z396</f>
        <v>22570</v>
      </c>
      <c r="AQ395" s="157">
        <f>[16]Rounded!AA396</f>
        <v>14939</v>
      </c>
      <c r="AR395" s="157">
        <f>[16]Rounded!AB396</f>
        <v>2195</v>
      </c>
      <c r="AS395" s="157">
        <f>[16]Rounded!AC396</f>
        <v>0</v>
      </c>
      <c r="AT395" s="157">
        <f>[16]Rounded!AD396</f>
        <v>0</v>
      </c>
      <c r="AW395" s="14">
        <f t="shared" si="120"/>
        <v>1170.3631164704952</v>
      </c>
      <c r="AX395" s="145">
        <f t="shared" si="121"/>
        <v>1771.92975833633</v>
      </c>
      <c r="AY395" s="20"/>
      <c r="AZ395" s="164">
        <f t="shared" si="130"/>
        <v>21586.099765422779</v>
      </c>
      <c r="BM395" s="14">
        <f>[17]Base!$J177</f>
        <v>19444.56373067628</v>
      </c>
      <c r="BN395" s="14">
        <f>[17]High!$J177</f>
        <v>35204.830549327467</v>
      </c>
      <c r="BO395" s="14">
        <f>[17]Low!$J177</f>
        <v>3684.2969120250891</v>
      </c>
      <c r="BP395" s="14"/>
      <c r="BQ395" s="14">
        <f>[17]Base!$Q177</f>
        <v>21771.263664261449</v>
      </c>
      <c r="BR395" s="14">
        <f>[17]High!$Q177</f>
        <v>39417.374375742678</v>
      </c>
      <c r="BS395" s="14">
        <f>[17]Low!$Q177</f>
        <v>4125.1529527802231</v>
      </c>
      <c r="BT395" s="201" t="s">
        <v>150</v>
      </c>
      <c r="BU395" s="14">
        <f>'[18]Energy Summary'!$C176/1000</f>
        <v>10235.304141798688</v>
      </c>
      <c r="BV395" s="14"/>
      <c r="BW395" s="14"/>
      <c r="BX395" s="14"/>
      <c r="BY395" s="14">
        <f>'[18]Energy Summary'!$D176/1000</f>
        <v>8253.1339837319974</v>
      </c>
      <c r="BZ395" s="14"/>
      <c r="CA395" s="14"/>
    </row>
    <row r="396" spans="1:79">
      <c r="A396" s="2">
        <f t="shared" ref="A396:A459" si="141">A384+1</f>
        <v>2023</v>
      </c>
      <c r="B396" s="2">
        <f t="shared" ref="B396:B459" si="142">B384</f>
        <v>10</v>
      </c>
      <c r="C396" s="7">
        <f>[12]Err!$D251</f>
        <v>1117.60062588083</v>
      </c>
      <c r="D396" s="7">
        <f>ROUND([13]Err!$D239,0)</f>
        <v>1169515</v>
      </c>
      <c r="E396" s="7">
        <f>[9]Err!$D239</f>
        <v>149442.16016391199</v>
      </c>
      <c r="F396" s="7">
        <f>[10]Err!$D239</f>
        <v>1799.5964250029999</v>
      </c>
      <c r="G396" s="13">
        <f>[14]Err!$D239</f>
        <v>298713.43628580298</v>
      </c>
      <c r="H396" s="25"/>
      <c r="I396" s="26">
        <f t="shared" si="116"/>
        <v>1152.60062588083</v>
      </c>
      <c r="J396" s="26">
        <f t="shared" si="132"/>
        <v>1169515</v>
      </c>
      <c r="K396" s="26">
        <f t="shared" si="114"/>
        <v>143192.56016391199</v>
      </c>
      <c r="L396" s="26">
        <f t="shared" si="115"/>
        <v>1799.5964250029999</v>
      </c>
      <c r="M396" s="26">
        <f t="shared" si="117"/>
        <v>294621.43628580298</v>
      </c>
      <c r="N396" s="25"/>
      <c r="O396" s="14">
        <v>35</v>
      </c>
      <c r="P396" s="14"/>
      <c r="Q396" s="14">
        <f t="shared" si="128"/>
        <v>-6249.5999999999995</v>
      </c>
      <c r="R396" s="14"/>
      <c r="S396" s="14">
        <f t="shared" si="136"/>
        <v>-4092</v>
      </c>
      <c r="U396" s="7">
        <f t="shared" si="122"/>
        <v>3649571.032710806</v>
      </c>
      <c r="V396" s="126">
        <f t="shared" si="138"/>
        <v>0.25544453159122188</v>
      </c>
      <c r="W396" s="7">
        <f>[4]FCST!$I336</f>
        <v>71338.585924078623</v>
      </c>
      <c r="X396" s="7">
        <f t="shared" si="123"/>
        <v>1627199.1741730312</v>
      </c>
      <c r="Y396" s="7">
        <f>[4]FCST!D336</f>
        <v>1698537.7600971099</v>
      </c>
      <c r="Z396" s="7">
        <f>[4]FCST!$E336</f>
        <v>188505</v>
      </c>
      <c r="AA396" s="7">
        <f>[4]FCST!F336</f>
        <v>2172</v>
      </c>
      <c r="AB396" s="7">
        <f>[4]FCST!G336</f>
        <v>1514</v>
      </c>
      <c r="AC396" s="13">
        <f>[4]FCST!H336</f>
        <v>25420</v>
      </c>
      <c r="AD396" s="28">
        <f t="shared" si="124"/>
        <v>21004</v>
      </c>
      <c r="AE396" s="30">
        <f t="shared" si="133"/>
        <v>1875511</v>
      </c>
      <c r="AF396" s="30">
        <f t="shared" si="125"/>
        <v>1169515</v>
      </c>
      <c r="AG396" s="31">
        <f t="shared" si="140"/>
        <v>287120</v>
      </c>
      <c r="AH396" s="35">
        <f t="shared" si="139"/>
        <v>143927</v>
      </c>
      <c r="AI396" s="28">
        <f t="shared" si="127"/>
        <v>143193</v>
      </c>
      <c r="AJ396" s="28">
        <f t="shared" si="118"/>
        <v>1799.5964250029999</v>
      </c>
      <c r="AK396" s="28">
        <f t="shared" si="119"/>
        <v>294621.43628580298</v>
      </c>
      <c r="AL396" s="110">
        <f t="shared" si="137"/>
        <v>1152.6007570358834</v>
      </c>
      <c r="AM396" s="57"/>
      <c r="AN396" s="15">
        <f t="shared" si="134"/>
        <v>1188.6370046254954</v>
      </c>
      <c r="AP396" s="233">
        <f>[16]Rounded!Z397</f>
        <v>17473.999999999993</v>
      </c>
      <c r="AQ396" s="157">
        <f>[16]Rounded!AA397</f>
        <v>13943</v>
      </c>
      <c r="AR396" s="157">
        <f>[16]Rounded!AB397</f>
        <v>2095</v>
      </c>
      <c r="AS396" s="157">
        <f>[16]Rounded!AC397</f>
        <v>0</v>
      </c>
      <c r="AT396" s="157">
        <f>[16]Rounded!AD397</f>
        <v>0</v>
      </c>
      <c r="AW396" s="14">
        <f t="shared" si="120"/>
        <v>1188.6370046254954</v>
      </c>
      <c r="AX396" s="145">
        <f t="shared" si="121"/>
        <v>1799.5964250029999</v>
      </c>
      <c r="AY396" s="20"/>
      <c r="AZ396" s="164">
        <f t="shared" si="130"/>
        <v>21559.9913789415</v>
      </c>
      <c r="BM396" s="14">
        <f>[17]Base!$J178</f>
        <v>19451.747198809117</v>
      </c>
      <c r="BN396" s="14">
        <f>[17]High!$J178</f>
        <v>35217.836383856637</v>
      </c>
      <c r="BO396" s="14">
        <f>[17]Low!$J178</f>
        <v>3685.6580137615965</v>
      </c>
      <c r="BP396" s="14"/>
      <c r="BQ396" s="14">
        <f>[17]Base!$Q178</f>
        <v>21779.306692683691</v>
      </c>
      <c r="BR396" s="14">
        <f>[17]High!$Q178</f>
        <v>39431.936463976192</v>
      </c>
      <c r="BS396" s="14">
        <f>[17]Low!$Q178</f>
        <v>4126.6769213911857</v>
      </c>
      <c r="BT396" s="201" t="s">
        <v>150</v>
      </c>
      <c r="BU396" s="14">
        <f>'[18]Energy Summary'!$C177/1000</f>
        <v>9370.9225049215092</v>
      </c>
      <c r="BV396" s="14"/>
      <c r="BW396" s="14"/>
      <c r="BX396" s="14"/>
      <c r="BY396" s="14">
        <f>'[18]Energy Summary'!$D177/1000</f>
        <v>7535.630678821266</v>
      </c>
      <c r="BZ396" s="14"/>
      <c r="CA396" s="14"/>
    </row>
    <row r="397" spans="1:79">
      <c r="A397" s="2">
        <f t="shared" si="141"/>
        <v>2023</v>
      </c>
      <c r="B397" s="2">
        <f t="shared" si="142"/>
        <v>11</v>
      </c>
      <c r="C397" s="7">
        <f>[12]Err!$D252</f>
        <v>905.34025816881103</v>
      </c>
      <c r="D397" s="7">
        <f>ROUND([13]Err!$D240,0)</f>
        <v>1078943</v>
      </c>
      <c r="E397" s="7">
        <f>[9]Err!$D240</f>
        <v>156189.07034599601</v>
      </c>
      <c r="F397" s="7">
        <f>[10]Err!$D240</f>
        <v>1767.5964250029999</v>
      </c>
      <c r="G397" s="13">
        <f>[14]Err!$D240</f>
        <v>283393.293217181</v>
      </c>
      <c r="H397" s="25"/>
      <c r="I397" s="26">
        <f t="shared" si="116"/>
        <v>940.34025816881103</v>
      </c>
      <c r="J397" s="26">
        <f t="shared" si="132"/>
        <v>1078943</v>
      </c>
      <c r="K397" s="26">
        <f t="shared" si="114"/>
        <v>150141.07034599601</v>
      </c>
      <c r="L397" s="26">
        <f t="shared" si="115"/>
        <v>1767.5964250029999</v>
      </c>
      <c r="M397" s="26">
        <f t="shared" si="117"/>
        <v>279433.293217181</v>
      </c>
      <c r="N397" s="25"/>
      <c r="O397" s="14">
        <v>35</v>
      </c>
      <c r="P397" s="14"/>
      <c r="Q397" s="14">
        <f t="shared" si="128"/>
        <v>-6048</v>
      </c>
      <c r="R397" s="14"/>
      <c r="S397" s="14">
        <f t="shared" si="136"/>
        <v>-3960</v>
      </c>
      <c r="U397" s="7">
        <f t="shared" si="122"/>
        <v>3211943.8896421837</v>
      </c>
      <c r="V397" s="126">
        <f t="shared" si="138"/>
        <v>0.34388341163246744</v>
      </c>
      <c r="W397" s="7">
        <f>[4]FCST!$I337</f>
        <v>71402.437219108382</v>
      </c>
      <c r="X397" s="7">
        <f t="shared" si="123"/>
        <v>1628655.5918072816</v>
      </c>
      <c r="Y397" s="7">
        <f>[4]FCST!D337</f>
        <v>1700058.0290263901</v>
      </c>
      <c r="Z397" s="7">
        <f>[4]FCST!$E337</f>
        <v>188661</v>
      </c>
      <c r="AA397" s="7">
        <f>[4]FCST!F337</f>
        <v>2170</v>
      </c>
      <c r="AB397" s="7">
        <f>[4]FCST!G337</f>
        <v>1514</v>
      </c>
      <c r="AC397" s="13">
        <f>[4]FCST!H337</f>
        <v>25458</v>
      </c>
      <c r="AD397" s="28">
        <f t="shared" si="124"/>
        <v>23089</v>
      </c>
      <c r="AE397" s="30">
        <f t="shared" si="133"/>
        <v>1531490</v>
      </c>
      <c r="AF397" s="30">
        <f t="shared" si="125"/>
        <v>1078943</v>
      </c>
      <c r="AG397" s="31">
        <f t="shared" si="140"/>
        <v>297221</v>
      </c>
      <c r="AH397" s="35">
        <f t="shared" si="139"/>
        <v>147080</v>
      </c>
      <c r="AI397" s="28">
        <f t="shared" si="127"/>
        <v>150141</v>
      </c>
      <c r="AJ397" s="28">
        <f t="shared" si="118"/>
        <v>1767.5964250029999</v>
      </c>
      <c r="AK397" s="28">
        <f t="shared" si="119"/>
        <v>279433.293217181</v>
      </c>
      <c r="AL397" s="110">
        <f t="shared" si="137"/>
        <v>940.34000049116639</v>
      </c>
      <c r="AM397" s="57"/>
      <c r="AN397" s="15">
        <f t="shared" si="134"/>
        <v>1167.5009412173051</v>
      </c>
      <c r="AP397" s="233">
        <f>[16]Rounded!Z398</f>
        <v>19009</v>
      </c>
      <c r="AQ397" s="157">
        <f>[16]Rounded!AA398</f>
        <v>14380</v>
      </c>
      <c r="AR397" s="157">
        <f>[16]Rounded!AB398</f>
        <v>2115</v>
      </c>
      <c r="AS397" s="157">
        <f>[16]Rounded!AC398</f>
        <v>0</v>
      </c>
      <c r="AT397" s="157">
        <f>[16]Rounded!AD398</f>
        <v>0</v>
      </c>
      <c r="AW397" s="14">
        <f t="shared" si="120"/>
        <v>1167.5009412173051</v>
      </c>
      <c r="AX397" s="145">
        <f t="shared" si="121"/>
        <v>1767.5964250029999</v>
      </c>
      <c r="AY397" s="20"/>
      <c r="AZ397" s="164">
        <f t="shared" si="130"/>
        <v>21533.882992460221</v>
      </c>
      <c r="BM397" s="14">
        <f>[17]Base!$J179</f>
        <v>19416.479898619931</v>
      </c>
      <c r="BN397" s="14">
        <f>[17]High!$J179</f>
        <v>35153.984124464776</v>
      </c>
      <c r="BO397" s="14">
        <f>[17]Low!$J179</f>
        <v>3678.9756727750769</v>
      </c>
      <c r="BP397" s="14"/>
      <c r="BQ397" s="14">
        <f>[17]Base!$Q179</f>
        <v>21739.819373668448</v>
      </c>
      <c r="BR397" s="14">
        <f>[17]High!$Q179</f>
        <v>39360.443763289586</v>
      </c>
      <c r="BS397" s="14">
        <f>[17]Low!$Q179</f>
        <v>4119.1949840473044</v>
      </c>
      <c r="BT397" s="201" t="s">
        <v>150</v>
      </c>
      <c r="BU397" s="14">
        <f>'[18]Energy Summary'!$C178/1000</f>
        <v>8864.6265924106465</v>
      </c>
      <c r="BV397" s="14"/>
      <c r="BW397" s="14"/>
      <c r="BX397" s="14"/>
      <c r="BY397" s="14">
        <f>'[18]Energy Summary'!$D178/1000</f>
        <v>7110.0519691131867</v>
      </c>
      <c r="BZ397" s="14"/>
      <c r="CA397" s="14"/>
    </row>
    <row r="398" spans="1:79">
      <c r="A398" s="2">
        <f t="shared" si="141"/>
        <v>2023</v>
      </c>
      <c r="B398" s="2">
        <f t="shared" si="142"/>
        <v>12</v>
      </c>
      <c r="C398" s="7">
        <f>[12]Err!$D253</f>
        <v>847.98391936653195</v>
      </c>
      <c r="D398" s="7">
        <f>ROUND([13]Err!$D241,0)</f>
        <v>1021507</v>
      </c>
      <c r="E398" s="7">
        <f>[9]Err!$D241</f>
        <v>145820.06750397501</v>
      </c>
      <c r="F398" s="7">
        <f>[10]Err!$D241</f>
        <v>1792.92839602142</v>
      </c>
      <c r="G398" s="13">
        <f>[14]Err!$D241</f>
        <v>264622.84674617398</v>
      </c>
      <c r="H398" s="25"/>
      <c r="I398" s="26">
        <f t="shared" si="116"/>
        <v>882.98391936653195</v>
      </c>
      <c r="J398" s="26">
        <f t="shared" si="132"/>
        <v>1021507</v>
      </c>
      <c r="K398" s="26">
        <f t="shared" si="114"/>
        <v>139570.467503975</v>
      </c>
      <c r="L398" s="26">
        <f t="shared" si="115"/>
        <v>1792.92839602142</v>
      </c>
      <c r="M398" s="26">
        <f t="shared" si="117"/>
        <v>260530.84674617398</v>
      </c>
      <c r="N398" s="25"/>
      <c r="O398" s="14">
        <v>35</v>
      </c>
      <c r="P398" s="14"/>
      <c r="Q398" s="14">
        <f t="shared" si="128"/>
        <v>-6249.5999999999995</v>
      </c>
      <c r="R398" s="14"/>
      <c r="S398" s="14">
        <f t="shared" si="136"/>
        <v>-4092</v>
      </c>
      <c r="U398" s="7">
        <f t="shared" si="122"/>
        <v>3025671.7751421956</v>
      </c>
      <c r="V398" s="126">
        <f t="shared" si="138"/>
        <v>0.46872621458853259</v>
      </c>
      <c r="W398" s="7">
        <f>[4]FCST!$I338</f>
        <v>71466.288514138563</v>
      </c>
      <c r="X398" s="7">
        <f t="shared" si="123"/>
        <v>1630112.0094415413</v>
      </c>
      <c r="Y398" s="7">
        <f>[4]FCST!D338</f>
        <v>1701578.2979556799</v>
      </c>
      <c r="Z398" s="7">
        <f>[4]FCST!$E338</f>
        <v>188818</v>
      </c>
      <c r="AA398" s="7">
        <f>[4]FCST!F338</f>
        <v>2169</v>
      </c>
      <c r="AB398" s="7">
        <f>[4]FCST!G338</f>
        <v>1513</v>
      </c>
      <c r="AC398" s="13">
        <f>[4]FCST!H338</f>
        <v>25411</v>
      </c>
      <c r="AD398" s="28">
        <f t="shared" si="124"/>
        <v>29578</v>
      </c>
      <c r="AE398" s="30">
        <f t="shared" si="133"/>
        <v>1439363</v>
      </c>
      <c r="AF398" s="30">
        <f t="shared" si="125"/>
        <v>1021507</v>
      </c>
      <c r="AG398" s="31">
        <f t="shared" si="140"/>
        <v>272900</v>
      </c>
      <c r="AH398" s="35">
        <f>ROUND($AX$640*$AY625,0)+1</f>
        <v>133330</v>
      </c>
      <c r="AI398" s="28">
        <f t="shared" si="127"/>
        <v>139570</v>
      </c>
      <c r="AJ398" s="28">
        <f t="shared" si="118"/>
        <v>1792.92839602142</v>
      </c>
      <c r="AK398" s="28">
        <f t="shared" si="119"/>
        <v>260530.84674617398</v>
      </c>
      <c r="AL398" s="110">
        <f t="shared" si="137"/>
        <v>882.98410886078329</v>
      </c>
      <c r="AM398" s="57"/>
      <c r="AN398" s="15">
        <f t="shared" si="134"/>
        <v>1185.0154633320687</v>
      </c>
      <c r="AP398" s="233">
        <f>[16]Rounded!Z399</f>
        <v>32641</v>
      </c>
      <c r="AQ398" s="157">
        <f>[16]Rounded!AA399</f>
        <v>18107</v>
      </c>
      <c r="AR398" s="157">
        <f>[16]Rounded!AB399</f>
        <v>2337</v>
      </c>
      <c r="AS398" s="157">
        <f>[16]Rounded!AC399</f>
        <v>0</v>
      </c>
      <c r="AT398" s="157">
        <f>[16]Rounded!AD399</f>
        <v>0</v>
      </c>
      <c r="AW398" s="14">
        <f t="shared" si="120"/>
        <v>1185.0154633320687</v>
      </c>
      <c r="AX398" s="145">
        <f t="shared" si="121"/>
        <v>1792.92839602142</v>
      </c>
      <c r="AY398" s="20"/>
      <c r="AZ398" s="164">
        <f t="shared" si="130"/>
        <v>21507.774605978939</v>
      </c>
      <c r="BM398" s="14">
        <f>[17]Base!$J180</f>
        <v>19487.287915710131</v>
      </c>
      <c r="BN398" s="14">
        <f>[17]High!$J180</f>
        <v>35282.183670503546</v>
      </c>
      <c r="BO398" s="14">
        <f>[17]Low!$J180</f>
        <v>3692.3921609167205</v>
      </c>
      <c r="BP398" s="14"/>
      <c r="BQ398" s="14">
        <f>[17]Base!$Q180</f>
        <v>21819.100144940378</v>
      </c>
      <c r="BR398" s="14">
        <f>[17]High!$Q180</f>
        <v>39503.983425948369</v>
      </c>
      <c r="BS398" s="14">
        <f>[17]Low!$Q180</f>
        <v>4134.2168639323918</v>
      </c>
      <c r="BT398" s="201" t="s">
        <v>150</v>
      </c>
      <c r="BU398" s="14">
        <f>'[18]Energy Summary'!$C179/1000</f>
        <v>8530.7819984050166</v>
      </c>
      <c r="BV398" s="14"/>
      <c r="BW398" s="14"/>
      <c r="BX398" s="14"/>
      <c r="BY398" s="14">
        <f>'[18]Energy Summary'!$D179/1000</f>
        <v>6825.4031342404014</v>
      </c>
      <c r="BZ398" s="14"/>
      <c r="CA398" s="14"/>
    </row>
    <row r="399" spans="1:79">
      <c r="A399" s="2">
        <f t="shared" si="141"/>
        <v>2024</v>
      </c>
      <c r="B399" s="2">
        <f t="shared" si="142"/>
        <v>1</v>
      </c>
      <c r="C399" s="7">
        <f>[12]Err!$D254</f>
        <v>955.54076221156595</v>
      </c>
      <c r="D399" s="7">
        <f>ROUND([13]Err!$D242,0)</f>
        <v>988893</v>
      </c>
      <c r="E399" s="7">
        <f>[9]Err!$D242</f>
        <v>132804.637234333</v>
      </c>
      <c r="F399" s="7">
        <f>[10]Err!$D242</f>
        <v>1790.91771539397</v>
      </c>
      <c r="G399" s="13">
        <f>[14]Err!$D242</f>
        <v>256414.338795277</v>
      </c>
      <c r="H399" s="25"/>
      <c r="I399" s="26">
        <f t="shared" si="116"/>
        <v>990.54076221156595</v>
      </c>
      <c r="J399" s="26">
        <f t="shared" si="132"/>
        <v>988893</v>
      </c>
      <c r="K399" s="26">
        <f t="shared" si="114"/>
        <v>126555.03723433299</v>
      </c>
      <c r="L399" s="26">
        <f t="shared" si="115"/>
        <v>1790.91771539397</v>
      </c>
      <c r="M399" s="26">
        <f t="shared" si="117"/>
        <v>252454.338795277</v>
      </c>
      <c r="N399" s="25"/>
      <c r="O399" s="14">
        <v>35</v>
      </c>
      <c r="P399" s="14"/>
      <c r="Q399" s="14">
        <f t="shared" si="128"/>
        <v>-6249.5999999999995</v>
      </c>
      <c r="R399" s="14"/>
      <c r="S399" s="14">
        <f t="shared" si="136"/>
        <v>-3960</v>
      </c>
      <c r="U399" s="7">
        <f t="shared" si="122"/>
        <v>3157750.2565106708</v>
      </c>
      <c r="V399" s="126">
        <f t="shared" si="138"/>
        <v>0.55751998808037817</v>
      </c>
      <c r="W399" s="7">
        <f>[4]FCST!$I339</f>
        <v>71530.139809168322</v>
      </c>
      <c r="X399" s="7">
        <f t="shared" si="123"/>
        <v>1631568.4270757916</v>
      </c>
      <c r="Y399" s="7">
        <f>[4]FCST!D339</f>
        <v>1703098.56688496</v>
      </c>
      <c r="Z399" s="7">
        <f>[4]FCST!$E339</f>
        <v>188974</v>
      </c>
      <c r="AA399" s="7">
        <f>[4]FCST!F339</f>
        <v>2168</v>
      </c>
      <c r="AB399" s="7">
        <f>[4]FCST!G339</f>
        <v>1513</v>
      </c>
      <c r="AC399" s="13">
        <f>[4]FCST!H339</f>
        <v>25455</v>
      </c>
      <c r="AD399" s="28">
        <f t="shared" si="124"/>
        <v>39502</v>
      </c>
      <c r="AE399" s="30">
        <f t="shared" si="133"/>
        <v>1616135</v>
      </c>
      <c r="AF399" s="30">
        <f t="shared" si="125"/>
        <v>988893</v>
      </c>
      <c r="AG399" s="31">
        <f t="shared" si="140"/>
        <v>258975</v>
      </c>
      <c r="AH399" s="35">
        <f>ROUND($AX$641*$AY614,0)</f>
        <v>132420</v>
      </c>
      <c r="AI399" s="28">
        <f t="shared" si="127"/>
        <v>126555</v>
      </c>
      <c r="AJ399" s="28">
        <f t="shared" si="118"/>
        <v>1790.91771539397</v>
      </c>
      <c r="AK399" s="28">
        <f t="shared" si="119"/>
        <v>252454.338795277</v>
      </c>
      <c r="AL399" s="110">
        <f t="shared" si="137"/>
        <v>990.54074176744609</v>
      </c>
      <c r="AM399" s="57"/>
      <c r="AN399" s="15">
        <f t="shared" si="134"/>
        <v>1183.6865270284004</v>
      </c>
      <c r="AP399" s="233">
        <f>[16]Rounded!Z400</f>
        <v>40993</v>
      </c>
      <c r="AQ399" s="157">
        <f>[16]Rounded!AA400</f>
        <v>19122</v>
      </c>
      <c r="AR399" s="157">
        <f>[16]Rounded!AB400</f>
        <v>2392</v>
      </c>
      <c r="AS399" s="157">
        <f>[16]Rounded!AC400</f>
        <v>0</v>
      </c>
      <c r="AT399" s="157">
        <f>[16]Rounded!AD400</f>
        <v>0</v>
      </c>
      <c r="AW399" s="14">
        <f t="shared" si="120"/>
        <v>1183.6865270284004</v>
      </c>
      <c r="AX399" s="145">
        <f t="shared" si="121"/>
        <v>1790.91771539397</v>
      </c>
      <c r="AY399" s="20"/>
      <c r="AZ399" s="164">
        <f t="shared" si="130"/>
        <v>21481.66621949766</v>
      </c>
      <c r="BM399" s="14">
        <f>[17]Base!$J181</f>
        <v>21477.353503923146</v>
      </c>
      <c r="BN399" s="14">
        <f>[17]High!$J181</f>
        <v>39346.31870561721</v>
      </c>
      <c r="BO399" s="14">
        <f>[17]Low!$J181</f>
        <v>3608.3883022290875</v>
      </c>
      <c r="BP399" s="14"/>
      <c r="BQ399" s="14">
        <f>[17]Base!$Q181</f>
        <v>24351.951487239803</v>
      </c>
      <c r="BR399" s="14">
        <f>[17]High!$Q181</f>
        <v>44612.556390881422</v>
      </c>
      <c r="BS399" s="14">
        <f>[17]Low!$Q181</f>
        <v>4091.3465835981774</v>
      </c>
      <c r="BT399" s="201" t="s">
        <v>150</v>
      </c>
      <c r="BU399" s="14">
        <f>'[18]Energy Summary'!$C180/1000</f>
        <v>7050.2356839312579</v>
      </c>
      <c r="BV399" s="14"/>
      <c r="BW399" s="14"/>
      <c r="BX399" s="14"/>
      <c r="BY399" s="14">
        <f>'[18]Energy Summary'!$D180/1000</f>
        <v>5808.9759445001246</v>
      </c>
      <c r="BZ399" s="14"/>
      <c r="CA399" s="14"/>
    </row>
    <row r="400" spans="1:79">
      <c r="A400" s="2">
        <f t="shared" si="141"/>
        <v>2024</v>
      </c>
      <c r="B400" s="2">
        <f t="shared" si="142"/>
        <v>2</v>
      </c>
      <c r="C400" s="7">
        <f>[12]Err!$D255</f>
        <v>970.23517400810499</v>
      </c>
      <c r="D400" s="7">
        <f>ROUND([13]Err!$D243,0)</f>
        <v>998378</v>
      </c>
      <c r="E400" s="7">
        <f>[9]Err!$D243</f>
        <v>160128.58806412201</v>
      </c>
      <c r="F400" s="7">
        <f>[10]Err!$D243</f>
        <v>1747.4732709495199</v>
      </c>
      <c r="G400" s="13">
        <f>[14]Err!$D243</f>
        <v>255406.87726858901</v>
      </c>
      <c r="H400" s="25"/>
      <c r="I400" s="26">
        <f t="shared" si="116"/>
        <v>1005.235174008105</v>
      </c>
      <c r="J400" s="26">
        <f t="shared" si="132"/>
        <v>998378</v>
      </c>
      <c r="K400" s="26">
        <f t="shared" si="114"/>
        <v>154483.78806412203</v>
      </c>
      <c r="L400" s="26">
        <f t="shared" si="115"/>
        <v>1747.4732709495199</v>
      </c>
      <c r="M400" s="26">
        <f t="shared" si="117"/>
        <v>251314.87726858901</v>
      </c>
      <c r="N400" s="25"/>
      <c r="O400" s="14">
        <v>35</v>
      </c>
      <c r="P400" s="14"/>
      <c r="Q400" s="14">
        <f t="shared" si="128"/>
        <v>-5644.7999999999993</v>
      </c>
      <c r="R400" s="14"/>
      <c r="S400" s="14">
        <f t="shared" si="136"/>
        <v>-4092</v>
      </c>
      <c r="U400" s="7">
        <f t="shared" si="122"/>
        <v>3227395.3505395385</v>
      </c>
      <c r="V400" s="126">
        <f t="shared" si="138"/>
        <v>0.63835327793467445</v>
      </c>
      <c r="W400" s="7">
        <f>[4]FCST!$I340</f>
        <v>71593.991104198503</v>
      </c>
      <c r="X400" s="7">
        <f t="shared" si="123"/>
        <v>1633024.8447100515</v>
      </c>
      <c r="Y400" s="7">
        <f>[4]FCST!D340</f>
        <v>1704618.8358142499</v>
      </c>
      <c r="Z400" s="7">
        <f>[4]FCST!$E340</f>
        <v>189130</v>
      </c>
      <c r="AA400" s="7">
        <f>[4]FCST!F340</f>
        <v>2167</v>
      </c>
      <c r="AB400" s="7">
        <f>[4]FCST!G340</f>
        <v>1513</v>
      </c>
      <c r="AC400" s="13">
        <f>[4]FCST!H340</f>
        <v>25462</v>
      </c>
      <c r="AD400" s="28">
        <f t="shared" si="124"/>
        <v>45942</v>
      </c>
      <c r="AE400" s="30">
        <f t="shared" si="133"/>
        <v>1641574</v>
      </c>
      <c r="AF400" s="30">
        <f t="shared" si="125"/>
        <v>998378</v>
      </c>
      <c r="AG400" s="31">
        <f t="shared" si="140"/>
        <v>288439</v>
      </c>
      <c r="AH400" s="35">
        <f t="shared" ref="AH400:AH409" si="143">ROUND($AX$641*$AY615,0)</f>
        <v>133955</v>
      </c>
      <c r="AI400" s="28">
        <f t="shared" si="127"/>
        <v>154484</v>
      </c>
      <c r="AJ400" s="28">
        <f t="shared" si="118"/>
        <v>1747.4732709495199</v>
      </c>
      <c r="AK400" s="28">
        <f t="shared" si="119"/>
        <v>251314.87726858901</v>
      </c>
      <c r="AL400" s="110">
        <f t="shared" si="137"/>
        <v>1005.2351654769014</v>
      </c>
      <c r="AM400" s="57"/>
      <c r="AN400" s="15">
        <f t="shared" si="134"/>
        <v>1154.9724196626041</v>
      </c>
      <c r="AP400" s="233">
        <f>[16]Rounded!Z401</f>
        <v>32140</v>
      </c>
      <c r="AQ400" s="157">
        <f>[16]Rounded!AA401</f>
        <v>16299</v>
      </c>
      <c r="AR400" s="157">
        <f>[16]Rounded!AB401</f>
        <v>2229</v>
      </c>
      <c r="AS400" s="157">
        <f>[16]Rounded!AC401</f>
        <v>0</v>
      </c>
      <c r="AT400" s="157">
        <f>[16]Rounded!AD401</f>
        <v>0</v>
      </c>
      <c r="AW400" s="14">
        <f t="shared" si="120"/>
        <v>1154.9724196626041</v>
      </c>
      <c r="AX400" s="145">
        <f t="shared" si="121"/>
        <v>1747.4732709495199</v>
      </c>
      <c r="AY400" s="20"/>
      <c r="AZ400" s="164">
        <f t="shared" si="130"/>
        <v>21455.557833016377</v>
      </c>
      <c r="BM400" s="14">
        <f>[17]Base!$J182</f>
        <v>21559.425785464136</v>
      </c>
      <c r="BN400" s="14">
        <f>[17]High!$J182</f>
        <v>39496.674388211861</v>
      </c>
      <c r="BO400" s="14">
        <f>[17]Low!$J182</f>
        <v>3622.177182716418</v>
      </c>
      <c r="BP400" s="14"/>
      <c r="BQ400" s="14">
        <f>[17]Base!$Q182</f>
        <v>24445.008586577864</v>
      </c>
      <c r="BR400" s="14">
        <f>[17]High!$Q182</f>
        <v>44783.036161012642</v>
      </c>
      <c r="BS400" s="14">
        <f>[17]Low!$Q182</f>
        <v>4106.9810121430864</v>
      </c>
      <c r="BT400" s="201" t="s">
        <v>150</v>
      </c>
      <c r="BU400" s="14">
        <f>'[18]Energy Summary'!$C181/1000</f>
        <v>7813.0353512178262</v>
      </c>
      <c r="BV400" s="14"/>
      <c r="BW400" s="14"/>
      <c r="BX400" s="14"/>
      <c r="BY400" s="14">
        <f>'[18]Energy Summary'!$D181/1000</f>
        <v>6410.4135719887272</v>
      </c>
      <c r="BZ400" s="14"/>
      <c r="CA400" s="14"/>
    </row>
    <row r="401" spans="1:79">
      <c r="A401" s="2">
        <f t="shared" si="141"/>
        <v>2024</v>
      </c>
      <c r="B401" s="2">
        <f t="shared" si="142"/>
        <v>3</v>
      </c>
      <c r="C401" s="7">
        <f>[12]Err!$D256</f>
        <v>827.75069163817705</v>
      </c>
      <c r="D401" s="7">
        <f>ROUND([13]Err!$D244,0)</f>
        <v>963151</v>
      </c>
      <c r="E401" s="7">
        <f>[9]Err!$D244</f>
        <v>145265.11321782699</v>
      </c>
      <c r="F401" s="7">
        <f>[10]Err!$D244</f>
        <v>1793.37420278078</v>
      </c>
      <c r="G401" s="13">
        <f>[14]Err!$D244</f>
        <v>256774.489981647</v>
      </c>
      <c r="H401" s="25"/>
      <c r="I401" s="26">
        <f t="shared" si="116"/>
        <v>862.75069163817705</v>
      </c>
      <c r="J401" s="26">
        <f t="shared" si="132"/>
        <v>963151</v>
      </c>
      <c r="K401" s="26">
        <f t="shared" si="114"/>
        <v>139015.51321782699</v>
      </c>
      <c r="L401" s="26">
        <f t="shared" si="115"/>
        <v>1793.37420278078</v>
      </c>
      <c r="M401" s="26">
        <f t="shared" si="117"/>
        <v>252814.489981647</v>
      </c>
      <c r="N401" s="25"/>
      <c r="O401" s="14">
        <v>35</v>
      </c>
      <c r="P401" s="14"/>
      <c r="Q401" s="14">
        <f t="shared" si="128"/>
        <v>-6249.5999999999995</v>
      </c>
      <c r="R401" s="14"/>
      <c r="S401" s="14">
        <f t="shared" si="136"/>
        <v>-3960</v>
      </c>
      <c r="U401" s="7">
        <f t="shared" si="122"/>
        <v>2941510.864184428</v>
      </c>
      <c r="V401" s="126">
        <f t="shared" si="138"/>
        <v>0.62485525246600426</v>
      </c>
      <c r="W401" s="7">
        <f>[4]FCST!$I341</f>
        <v>71657.842399228262</v>
      </c>
      <c r="X401" s="7">
        <f t="shared" si="123"/>
        <v>1634481.2623443017</v>
      </c>
      <c r="Y401" s="7">
        <f>[4]FCST!D341</f>
        <v>1706139.10474353</v>
      </c>
      <c r="Z401" s="7">
        <f>[4]FCST!$E341</f>
        <v>189287</v>
      </c>
      <c r="AA401" s="7">
        <f>[4]FCST!F341</f>
        <v>2165</v>
      </c>
      <c r="AB401" s="7">
        <f>[4]FCST!G341</f>
        <v>1513</v>
      </c>
      <c r="AC401" s="13">
        <f>[4]FCST!H341</f>
        <v>25454</v>
      </c>
      <c r="AD401" s="28">
        <f t="shared" si="124"/>
        <v>38630</v>
      </c>
      <c r="AE401" s="30">
        <f t="shared" si="133"/>
        <v>1410150</v>
      </c>
      <c r="AF401" s="30">
        <f t="shared" si="125"/>
        <v>963151</v>
      </c>
      <c r="AG401" s="31">
        <f t="shared" si="140"/>
        <v>274972</v>
      </c>
      <c r="AH401" s="35">
        <f t="shared" si="143"/>
        <v>135956</v>
      </c>
      <c r="AI401" s="28">
        <f t="shared" si="127"/>
        <v>139016</v>
      </c>
      <c r="AJ401" s="28">
        <f t="shared" si="118"/>
        <v>1793.37420278078</v>
      </c>
      <c r="AK401" s="28">
        <f t="shared" si="119"/>
        <v>252814.489981647</v>
      </c>
      <c r="AL401" s="110">
        <f t="shared" si="137"/>
        <v>862.75078979948159</v>
      </c>
      <c r="AM401" s="57"/>
      <c r="AN401" s="15">
        <f t="shared" si="134"/>
        <v>1185.3101141974753</v>
      </c>
      <c r="AP401" s="233">
        <f>[16]Rounded!Z402</f>
        <v>25104</v>
      </c>
      <c r="AQ401" s="157">
        <f>[16]Rounded!AA402</f>
        <v>13322</v>
      </c>
      <c r="AR401" s="157">
        <f>[16]Rounded!AB402</f>
        <v>1878</v>
      </c>
      <c r="AS401" s="157">
        <f>[16]Rounded!AC402</f>
        <v>0</v>
      </c>
      <c r="AT401" s="157">
        <f>[16]Rounded!AD402</f>
        <v>0</v>
      </c>
      <c r="AW401" s="14">
        <f t="shared" si="120"/>
        <v>1185.3101141974753</v>
      </c>
      <c r="AX401" s="145">
        <f t="shared" si="121"/>
        <v>1793.37420278078</v>
      </c>
      <c r="AY401" s="20"/>
      <c r="AZ401" s="164">
        <f t="shared" si="130"/>
        <v>21429.449446535094</v>
      </c>
      <c r="BM401" s="14">
        <f>[17]Base!$J183</f>
        <v>22129.889612070805</v>
      </c>
      <c r="BN401" s="14">
        <f>[17]High!$J183</f>
        <v>40541.758994543452</v>
      </c>
      <c r="BO401" s="14">
        <f>[17]Low!$J183</f>
        <v>3718.0202295981644</v>
      </c>
      <c r="BP401" s="14"/>
      <c r="BQ401" s="14">
        <f>[17]Base!$Q183</f>
        <v>25091.825124202631</v>
      </c>
      <c r="BR401" s="14">
        <f>[17]High!$Q183</f>
        <v>45967.998248115196</v>
      </c>
      <c r="BS401" s="14">
        <f>[17]Low!$Q183</f>
        <v>4215.6520002900761</v>
      </c>
      <c r="BT401" s="201" t="s">
        <v>150</v>
      </c>
      <c r="BU401" s="14">
        <f>'[18]Energy Summary'!$C182/1000</f>
        <v>10572.748069870056</v>
      </c>
      <c r="BV401" s="14"/>
      <c r="BW401" s="14"/>
      <c r="BX401" s="14"/>
      <c r="BY401" s="14">
        <f>'[18]Energy Summary'!$D182/1000</f>
        <v>8640.35375668911</v>
      </c>
      <c r="BZ401" s="14"/>
      <c r="CA401" s="14"/>
    </row>
    <row r="402" spans="1:79">
      <c r="A402" s="2">
        <f t="shared" si="141"/>
        <v>2024</v>
      </c>
      <c r="B402" s="2">
        <f t="shared" si="142"/>
        <v>4</v>
      </c>
      <c r="C402" s="7">
        <f>[12]Err!$D257</f>
        <v>816.81608729706295</v>
      </c>
      <c r="D402" s="7">
        <f>ROUND([13]Err!$D245,0)</f>
        <v>1038747</v>
      </c>
      <c r="E402" s="7">
        <f>[9]Err!$D245</f>
        <v>153329.04181023201</v>
      </c>
      <c r="F402" s="7">
        <f>[10]Err!$D245</f>
        <v>1769.8200095401401</v>
      </c>
      <c r="G402" s="13">
        <f>[14]Err!$D245</f>
        <v>262016.77063363401</v>
      </c>
      <c r="H402" s="25"/>
      <c r="I402" s="26">
        <f t="shared" si="116"/>
        <v>851.81608729706295</v>
      </c>
      <c r="J402" s="26">
        <f t="shared" si="132"/>
        <v>1038747</v>
      </c>
      <c r="K402" s="26">
        <f t="shared" ref="K402:K465" si="144">E402+Q402</f>
        <v>147281.04181023201</v>
      </c>
      <c r="L402" s="26">
        <f t="shared" ref="L402:L465" si="145">F402</f>
        <v>1769.8200095401401</v>
      </c>
      <c r="M402" s="26">
        <f t="shared" si="117"/>
        <v>257924.77063363401</v>
      </c>
      <c r="N402" s="25"/>
      <c r="O402" s="14">
        <v>35</v>
      </c>
      <c r="P402" s="14"/>
      <c r="Q402" s="14">
        <f t="shared" si="128"/>
        <v>-6048</v>
      </c>
      <c r="R402" s="14"/>
      <c r="S402" s="14">
        <f t="shared" si="136"/>
        <v>-4092</v>
      </c>
      <c r="U402" s="7">
        <f t="shared" si="122"/>
        <v>3015459.5906431745</v>
      </c>
      <c r="V402" s="126">
        <f t="shared" si="138"/>
        <v>0.53442379914879401</v>
      </c>
      <c r="W402" s="7">
        <f>[4]FCST!$I342</f>
        <v>71721.693694258443</v>
      </c>
      <c r="X402" s="7">
        <f t="shared" si="123"/>
        <v>1635937.6799785616</v>
      </c>
      <c r="Y402" s="7">
        <f>[4]FCST!D342</f>
        <v>1707659.3736728199</v>
      </c>
      <c r="Z402" s="7">
        <f>[4]FCST!$E342</f>
        <v>189443</v>
      </c>
      <c r="AA402" s="7">
        <f>[4]FCST!F342</f>
        <v>2164</v>
      </c>
      <c r="AB402" s="7">
        <f>[4]FCST!G342</f>
        <v>1513</v>
      </c>
      <c r="AC402" s="13">
        <f>[4]FCST!H342</f>
        <v>25416</v>
      </c>
      <c r="AD402" s="28">
        <f t="shared" si="124"/>
        <v>32650</v>
      </c>
      <c r="AE402" s="30">
        <f t="shared" si="133"/>
        <v>1393518</v>
      </c>
      <c r="AF402" s="30">
        <f t="shared" si="125"/>
        <v>1038747</v>
      </c>
      <c r="AG402" s="31">
        <f t="shared" si="140"/>
        <v>290850</v>
      </c>
      <c r="AH402" s="35">
        <f t="shared" si="143"/>
        <v>143569</v>
      </c>
      <c r="AI402" s="28">
        <f t="shared" si="127"/>
        <v>147281</v>
      </c>
      <c r="AJ402" s="28">
        <f t="shared" si="118"/>
        <v>1769.8200095401401</v>
      </c>
      <c r="AK402" s="28">
        <f t="shared" si="119"/>
        <v>257924.77063363401</v>
      </c>
      <c r="AL402" s="110">
        <f t="shared" si="137"/>
        <v>851.81606674544082</v>
      </c>
      <c r="AM402" s="57"/>
      <c r="AN402" s="15">
        <f t="shared" si="134"/>
        <v>1169.7422402776867</v>
      </c>
      <c r="AP402" s="233">
        <f>[16]Rounded!Z403</f>
        <v>18595</v>
      </c>
      <c r="AQ402" s="157">
        <f>[16]Rounded!AA403</f>
        <v>12916</v>
      </c>
      <c r="AR402" s="157">
        <f>[16]Rounded!AB403</f>
        <v>1884</v>
      </c>
      <c r="AS402" s="157">
        <f>[16]Rounded!AC403</f>
        <v>0</v>
      </c>
      <c r="AT402" s="157">
        <f>[16]Rounded!AD403</f>
        <v>0</v>
      </c>
      <c r="AW402" s="14">
        <f t="shared" si="120"/>
        <v>1169.7422402776867</v>
      </c>
      <c r="AX402" s="145">
        <f t="shared" si="121"/>
        <v>1769.8200095401401</v>
      </c>
      <c r="AY402" s="20"/>
      <c r="AZ402" s="164">
        <f t="shared" si="130"/>
        <v>21403.341060053815</v>
      </c>
      <c r="BM402" s="14">
        <f>[17]Base!$J184</f>
        <v>22138.155794565781</v>
      </c>
      <c r="BN402" s="14">
        <f>[17]High!$J184</f>
        <v>40556.90256662586</v>
      </c>
      <c r="BO402" s="14">
        <f>[17]Low!$J184</f>
        <v>3719.4090225057039</v>
      </c>
      <c r="BP402" s="14"/>
      <c r="BQ402" s="14">
        <f>[17]Base!$Q184</f>
        <v>25101.19767911567</v>
      </c>
      <c r="BR402" s="14">
        <f>[17]High!$Q184</f>
        <v>45985.168684529854</v>
      </c>
      <c r="BS402" s="14">
        <f>[17]Low!$Q184</f>
        <v>4217.2266737014934</v>
      </c>
      <c r="BT402" s="201" t="s">
        <v>150</v>
      </c>
      <c r="BU402" s="14">
        <f>'[18]Energy Summary'!$C183/1000</f>
        <v>11231.779643172078</v>
      </c>
      <c r="BV402" s="14"/>
      <c r="BW402" s="14"/>
      <c r="BX402" s="14"/>
      <c r="BY402" s="14">
        <f>'[18]Energy Summary'!$D183/1000</f>
        <v>9144.6589938257111</v>
      </c>
      <c r="BZ402" s="14"/>
      <c r="CA402" s="14"/>
    </row>
    <row r="403" spans="1:79">
      <c r="A403" s="2">
        <f t="shared" si="141"/>
        <v>2024</v>
      </c>
      <c r="B403" s="2">
        <f t="shared" si="142"/>
        <v>5</v>
      </c>
      <c r="C403" s="7">
        <f>[12]Err!$D258</f>
        <v>919.10977585469902</v>
      </c>
      <c r="D403" s="7">
        <f>ROUND([13]Err!$D246,0)</f>
        <v>1093981</v>
      </c>
      <c r="E403" s="7">
        <f>[9]Err!$D246</f>
        <v>148606.533869515</v>
      </c>
      <c r="F403" s="7">
        <f>[10]Err!$D246</f>
        <v>1749.62000954013</v>
      </c>
      <c r="G403" s="13">
        <f>[14]Err!$D246</f>
        <v>275709.40672890103</v>
      </c>
      <c r="H403" s="25"/>
      <c r="I403" s="26">
        <f t="shared" ref="I403:I466" si="146">C403+O403</f>
        <v>954.10977585469902</v>
      </c>
      <c r="J403" s="26">
        <f t="shared" si="132"/>
        <v>1093981</v>
      </c>
      <c r="K403" s="26">
        <f t="shared" si="144"/>
        <v>142356.93386951499</v>
      </c>
      <c r="L403" s="26">
        <f t="shared" si="145"/>
        <v>1749.62000954013</v>
      </c>
      <c r="M403" s="26">
        <f t="shared" ref="M403:M466" si="147">G403+S403</f>
        <v>271749.40672890103</v>
      </c>
      <c r="N403" s="25"/>
      <c r="O403" s="14">
        <v>35</v>
      </c>
      <c r="P403" s="14"/>
      <c r="Q403" s="14">
        <f t="shared" si="128"/>
        <v>-6249.5999999999995</v>
      </c>
      <c r="R403" s="14"/>
      <c r="S403" s="14">
        <f t="shared" si="136"/>
        <v>-3960</v>
      </c>
      <c r="U403" s="7">
        <f t="shared" si="122"/>
        <v>3243352.0267384411</v>
      </c>
      <c r="V403" s="126">
        <f t="shared" si="138"/>
        <v>0.35517028435765152</v>
      </c>
      <c r="W403" s="7">
        <f>[4]FCST!$I343</f>
        <v>71785.544989288202</v>
      </c>
      <c r="X403" s="7">
        <f t="shared" si="123"/>
        <v>1637394.0976128117</v>
      </c>
      <c r="Y403" s="7">
        <f>[4]FCST!D343</f>
        <v>1709179.6426021</v>
      </c>
      <c r="Z403" s="7">
        <f>[4]FCST!$E343</f>
        <v>189599</v>
      </c>
      <c r="AA403" s="7">
        <f>[4]FCST!F343</f>
        <v>2163</v>
      </c>
      <c r="AB403" s="7">
        <f>[4]FCST!G343</f>
        <v>1513</v>
      </c>
      <c r="AC403" s="13">
        <f>[4]FCST!H343</f>
        <v>25453</v>
      </c>
      <c r="AD403" s="28">
        <f t="shared" si="124"/>
        <v>24326</v>
      </c>
      <c r="AE403" s="30">
        <f t="shared" si="133"/>
        <v>1562254</v>
      </c>
      <c r="AF403" s="30">
        <f t="shared" si="125"/>
        <v>1093981</v>
      </c>
      <c r="AG403" s="31">
        <f t="shared" si="140"/>
        <v>289292</v>
      </c>
      <c r="AH403" s="35">
        <f t="shared" si="143"/>
        <v>146935</v>
      </c>
      <c r="AI403" s="28">
        <f t="shared" si="127"/>
        <v>142357</v>
      </c>
      <c r="AJ403" s="28">
        <f t="shared" ref="AJ403:AJ466" si="148">L403</f>
        <v>1749.62000954013</v>
      </c>
      <c r="AK403" s="28">
        <f t="shared" ref="AK403:AK466" si="149">M403</f>
        <v>271749.40672890103</v>
      </c>
      <c r="AL403" s="110">
        <f t="shared" si="137"/>
        <v>954.10994963133192</v>
      </c>
      <c r="AM403" s="57"/>
      <c r="AN403" s="15">
        <f t="shared" si="134"/>
        <v>1156.3912819168077</v>
      </c>
      <c r="AP403" s="233">
        <f>[16]Rounded!Z404</f>
        <v>21210</v>
      </c>
      <c r="AQ403" s="157">
        <f>[16]Rounded!AA404</f>
        <v>13890</v>
      </c>
      <c r="AR403" s="157">
        <f>[16]Rounded!AB404</f>
        <v>2004</v>
      </c>
      <c r="AS403" s="157">
        <f>[16]Rounded!AC404</f>
        <v>0</v>
      </c>
      <c r="AT403" s="157">
        <f>[16]Rounded!AD404</f>
        <v>0</v>
      </c>
      <c r="AW403" s="14">
        <f t="shared" ref="AW403:AW466" si="150">AJ403/AB403*1000</f>
        <v>1156.3912819168077</v>
      </c>
      <c r="AX403" s="145">
        <f t="shared" ref="AX403:AX466" si="151">AJ403</f>
        <v>1749.62000954013</v>
      </c>
      <c r="AY403" s="20"/>
      <c r="AZ403" s="164">
        <f t="shared" si="130"/>
        <v>21377.232673572529</v>
      </c>
      <c r="BM403" s="14">
        <f>[17]Base!$J185</f>
        <v>22463.484077790101</v>
      </c>
      <c r="BN403" s="14">
        <f>[17]High!$J185</f>
        <v>41152.901059333868</v>
      </c>
      <c r="BO403" s="14">
        <f>[17]Low!$J185</f>
        <v>3774.0670962463291</v>
      </c>
      <c r="BP403" s="14"/>
      <c r="BQ403" s="14">
        <f>[17]Base!$Q185</f>
        <v>25470.068944798317</v>
      </c>
      <c r="BR403" s="14">
        <f>[17]High!$Q185</f>
        <v>46660.93752999037</v>
      </c>
      <c r="BS403" s="14">
        <f>[17]Low!$Q185</f>
        <v>4279.200359606255</v>
      </c>
      <c r="BT403" s="201" t="s">
        <v>150</v>
      </c>
      <c r="BU403" s="14">
        <f>'[18]Energy Summary'!$C184/1000</f>
        <v>11845.928625168839</v>
      </c>
      <c r="BV403" s="14"/>
      <c r="BW403" s="14"/>
      <c r="BX403" s="14"/>
      <c r="BY403" s="14">
        <f>'[18]Energy Summary'!$D184/1000</f>
        <v>9610.6584790641973</v>
      </c>
      <c r="BZ403" s="14"/>
      <c r="CA403" s="14"/>
    </row>
    <row r="404" spans="1:79">
      <c r="A404" s="2">
        <f t="shared" si="141"/>
        <v>2024</v>
      </c>
      <c r="B404" s="2">
        <f t="shared" si="142"/>
        <v>6</v>
      </c>
      <c r="C404" s="7">
        <f>[12]Err!$D259</f>
        <v>1211.5301652180201</v>
      </c>
      <c r="D404" s="7">
        <f>ROUND([13]Err!$D247,0)</f>
        <v>1284710</v>
      </c>
      <c r="E404" s="7">
        <f>[9]Err!$D247</f>
        <v>169040.74060830599</v>
      </c>
      <c r="F404" s="7">
        <f>[10]Err!$D247</f>
        <v>1770.12000954014</v>
      </c>
      <c r="G404" s="13">
        <f>[14]Err!$D247</f>
        <v>303726.14736688999</v>
      </c>
      <c r="H404" s="25"/>
      <c r="I404" s="26">
        <f t="shared" si="146"/>
        <v>1246.5301652180201</v>
      </c>
      <c r="J404" s="26">
        <f t="shared" si="132"/>
        <v>1284710</v>
      </c>
      <c r="K404" s="26">
        <f t="shared" si="144"/>
        <v>162992.74060830599</v>
      </c>
      <c r="L404" s="26">
        <f t="shared" si="145"/>
        <v>1770.12000954014</v>
      </c>
      <c r="M404" s="26">
        <f t="shared" si="147"/>
        <v>299634.14736688999</v>
      </c>
      <c r="N404" s="25"/>
      <c r="O404" s="14">
        <v>35</v>
      </c>
      <c r="P404" s="14"/>
      <c r="Q404" s="14">
        <f t="shared" si="128"/>
        <v>-6048</v>
      </c>
      <c r="R404" s="14"/>
      <c r="S404" s="14">
        <f t="shared" si="136"/>
        <v>-4092</v>
      </c>
      <c r="U404" s="7">
        <f t="shared" ref="U404:U467" si="152">SUM(AD404:AG404,AJ404,AK404)</f>
        <v>3967766.2673764303</v>
      </c>
      <c r="V404" s="126">
        <f t="shared" si="138"/>
        <v>0.25275986053332639</v>
      </c>
      <c r="W404" s="7">
        <f>[4]FCST!$I344</f>
        <v>71849.396284318384</v>
      </c>
      <c r="X404" s="7">
        <f t="shared" ref="X404:X467" si="153">Y404-W404</f>
        <v>1638850.5152470716</v>
      </c>
      <c r="Y404" s="7">
        <f>[4]FCST!D344</f>
        <v>1710699.9115313899</v>
      </c>
      <c r="Z404" s="7">
        <f>[4]FCST!$E344</f>
        <v>189755</v>
      </c>
      <c r="AA404" s="7">
        <f>[4]FCST!F344</f>
        <v>2162</v>
      </c>
      <c r="AB404" s="7">
        <f>[4]FCST!G344</f>
        <v>1513</v>
      </c>
      <c r="AC404" s="13">
        <f>[4]FCST!H344</f>
        <v>25405</v>
      </c>
      <c r="AD404" s="28">
        <f t="shared" ref="AD404:AD467" si="154">ROUND(V404*AL404*W404/1000,0)</f>
        <v>22638</v>
      </c>
      <c r="AE404" s="30">
        <f t="shared" si="133"/>
        <v>2042877</v>
      </c>
      <c r="AF404" s="30">
        <f t="shared" ref="AF404:AF467" si="155">ROUND(J404-(AQ404*0),0)</f>
        <v>1284710</v>
      </c>
      <c r="AG404" s="31">
        <f t="shared" si="140"/>
        <v>316137</v>
      </c>
      <c r="AH404" s="35">
        <f t="shared" si="143"/>
        <v>153144</v>
      </c>
      <c r="AI404" s="28">
        <f t="shared" ref="AI404:AI467" si="156">ROUND(K404-(AR404*0),0)</f>
        <v>162993</v>
      </c>
      <c r="AJ404" s="28">
        <f t="shared" si="148"/>
        <v>1770.12000954014</v>
      </c>
      <c r="AK404" s="28">
        <f t="shared" si="149"/>
        <v>299634.14736688999</v>
      </c>
      <c r="AL404" s="110">
        <f t="shared" si="137"/>
        <v>1246.5304071323537</v>
      </c>
      <c r="AM404" s="57"/>
      <c r="AN404" s="15">
        <f t="shared" si="134"/>
        <v>1169.9405218375016</v>
      </c>
      <c r="AP404" s="233">
        <f>[16]Rounded!Z405</f>
        <v>24040</v>
      </c>
      <c r="AQ404" s="157">
        <f>[16]Rounded!AA405</f>
        <v>15126</v>
      </c>
      <c r="AR404" s="157">
        <f>[16]Rounded!AB405</f>
        <v>2217</v>
      </c>
      <c r="AS404" s="157">
        <f>[16]Rounded!AC405</f>
        <v>0</v>
      </c>
      <c r="AT404" s="157">
        <f>[16]Rounded!AD405</f>
        <v>0</v>
      </c>
      <c r="AW404" s="14">
        <f t="shared" si="150"/>
        <v>1169.9405218375016</v>
      </c>
      <c r="AX404" s="145">
        <f t="shared" si="151"/>
        <v>1770.12000954014</v>
      </c>
      <c r="AY404" s="20"/>
      <c r="AZ404" s="164">
        <f t="shared" si="130"/>
        <v>21351.12428709125</v>
      </c>
      <c r="BM404" s="14">
        <f>[17]Base!$J186</f>
        <v>22690.84823414221</v>
      </c>
      <c r="BN404" s="14">
        <f>[17]High!$J186</f>
        <v>41569.430151543944</v>
      </c>
      <c r="BO404" s="14">
        <f>[17]Low!$J186</f>
        <v>3812.2663167404776</v>
      </c>
      <c r="BP404" s="14"/>
      <c r="BQ404" s="14">
        <f>[17]Base!$Q186</f>
        <v>25727.864250184164</v>
      </c>
      <c r="BR404" s="14">
        <f>[17]High!$Q186</f>
        <v>47133.216213892032</v>
      </c>
      <c r="BS404" s="14">
        <f>[17]Low!$Q186</f>
        <v>4322.5122864762934</v>
      </c>
      <c r="BT404" s="201" t="s">
        <v>150</v>
      </c>
      <c r="BU404" s="14">
        <f>'[18]Energy Summary'!$C185/1000</f>
        <v>11109.560592340336</v>
      </c>
      <c r="BV404" s="14"/>
      <c r="BW404" s="14"/>
      <c r="BX404" s="14"/>
      <c r="BY404" s="14">
        <f>'[18]Energy Summary'!$D185/1000</f>
        <v>8983.1478249066713</v>
      </c>
      <c r="BZ404" s="14"/>
      <c r="CA404" s="14"/>
    </row>
    <row r="405" spans="1:79">
      <c r="A405" s="2">
        <f t="shared" si="141"/>
        <v>2024</v>
      </c>
      <c r="B405" s="2">
        <f t="shared" si="142"/>
        <v>7</v>
      </c>
      <c r="C405" s="7">
        <f>[12]Err!$D260</f>
        <v>1246.5129555892099</v>
      </c>
      <c r="D405" s="7">
        <f>ROUND([13]Err!$D248,0)</f>
        <v>1263787</v>
      </c>
      <c r="E405" s="7">
        <f>[9]Err!$D248</f>
        <v>146281.12866204101</v>
      </c>
      <c r="F405" s="7">
        <f>[10]Err!$D248</f>
        <v>1769.15436460965</v>
      </c>
      <c r="G405" s="13">
        <f>[14]Err!$D248</f>
        <v>288602.55362923897</v>
      </c>
      <c r="H405" s="25"/>
      <c r="I405" s="26">
        <f t="shared" si="146"/>
        <v>1281.5129555892099</v>
      </c>
      <c r="J405" s="26">
        <f t="shared" si="132"/>
        <v>1263787</v>
      </c>
      <c r="K405" s="26">
        <f t="shared" si="144"/>
        <v>140031.528662041</v>
      </c>
      <c r="L405" s="26">
        <f t="shared" si="145"/>
        <v>1769.15436460965</v>
      </c>
      <c r="M405" s="26">
        <f t="shared" si="147"/>
        <v>284642.55362923897</v>
      </c>
      <c r="N405" s="25"/>
      <c r="O405" s="14">
        <v>35</v>
      </c>
      <c r="P405" s="14"/>
      <c r="Q405" s="14">
        <f t="shared" si="128"/>
        <v>-6249.5999999999995</v>
      </c>
      <c r="R405" s="14"/>
      <c r="S405" s="14">
        <f t="shared" si="136"/>
        <v>-3960</v>
      </c>
      <c r="U405" s="7">
        <f t="shared" si="152"/>
        <v>3962774.7079938487</v>
      </c>
      <c r="V405" s="126">
        <f t="shared" si="138"/>
        <v>0.23540461725212367</v>
      </c>
      <c r="W405" s="7">
        <f>[4]FCST!$I345</f>
        <v>71913.247579348143</v>
      </c>
      <c r="X405" s="7">
        <f t="shared" si="153"/>
        <v>1640306.932881322</v>
      </c>
      <c r="Y405" s="7">
        <f>[4]FCST!D345</f>
        <v>1712220.18046067</v>
      </c>
      <c r="Z405" s="7">
        <f>[4]FCST!$E345</f>
        <v>189911</v>
      </c>
      <c r="AA405" s="7">
        <f>[4]FCST!F345</f>
        <v>2160</v>
      </c>
      <c r="AB405" s="7">
        <f>[4]FCST!G345</f>
        <v>1513</v>
      </c>
      <c r="AC405" s="13">
        <f>[4]FCST!H345</f>
        <v>25381</v>
      </c>
      <c r="AD405" s="28">
        <f t="shared" si="154"/>
        <v>21694</v>
      </c>
      <c r="AE405" s="30">
        <f t="shared" si="133"/>
        <v>2102075</v>
      </c>
      <c r="AF405" s="30">
        <f t="shared" si="155"/>
        <v>1263787</v>
      </c>
      <c r="AG405" s="31">
        <f t="shared" si="140"/>
        <v>288807</v>
      </c>
      <c r="AH405" s="35">
        <f t="shared" si="143"/>
        <v>148775</v>
      </c>
      <c r="AI405" s="28">
        <f t="shared" si="156"/>
        <v>140032</v>
      </c>
      <c r="AJ405" s="28">
        <f t="shared" si="148"/>
        <v>1769.15436460965</v>
      </c>
      <c r="AK405" s="28">
        <f t="shared" si="149"/>
        <v>284642.55362923897</v>
      </c>
      <c r="AL405" s="110">
        <f t="shared" si="137"/>
        <v>1281.5132082064347</v>
      </c>
      <c r="AM405" s="57"/>
      <c r="AN405" s="15">
        <f t="shared" si="134"/>
        <v>1169.3022898940185</v>
      </c>
      <c r="AP405" s="233">
        <f>[16]Rounded!Z406</f>
        <v>24337</v>
      </c>
      <c r="AQ405" s="157">
        <f>[16]Rounded!AA406</f>
        <v>16000</v>
      </c>
      <c r="AR405" s="157">
        <f>[16]Rounded!AB406</f>
        <v>2379</v>
      </c>
      <c r="AS405" s="157">
        <f>[16]Rounded!AC406</f>
        <v>0</v>
      </c>
      <c r="AT405" s="157">
        <f>[16]Rounded!AD406</f>
        <v>0</v>
      </c>
      <c r="AW405" s="14">
        <f t="shared" si="150"/>
        <v>1169.3022898940185</v>
      </c>
      <c r="AX405" s="145">
        <f t="shared" si="151"/>
        <v>1769.15436460965</v>
      </c>
      <c r="AY405" s="20"/>
      <c r="AZ405" s="164">
        <f t="shared" si="130"/>
        <v>21325.015900609971</v>
      </c>
      <c r="BM405" s="14">
        <f>[17]Base!$J187</f>
        <v>22942.281050197398</v>
      </c>
      <c r="BN405" s="14">
        <f>[17]High!$J187</f>
        <v>42030.052812140893</v>
      </c>
      <c r="BO405" s="14">
        <f>[17]Low!$J187</f>
        <v>3854.5092882539061</v>
      </c>
      <c r="BP405" s="14"/>
      <c r="BQ405" s="14">
        <f>[17]Base!$Q187</f>
        <v>26012.949642002</v>
      </c>
      <c r="BR405" s="14">
        <f>[17]High!$Q187</f>
        <v>47655.490091012478</v>
      </c>
      <c r="BS405" s="14">
        <f>[17]Low!$Q187</f>
        <v>4370.4091929915194</v>
      </c>
      <c r="BT405" s="201" t="s">
        <v>150</v>
      </c>
      <c r="BU405" s="14">
        <f>'[18]Energy Summary'!$C186/1000</f>
        <v>11967.708262689706</v>
      </c>
      <c r="BV405" s="14"/>
      <c r="BW405" s="14"/>
      <c r="BX405" s="14"/>
      <c r="BY405" s="14">
        <f>'[18]Energy Summary'!$D186/1000</f>
        <v>9646.4237966259134</v>
      </c>
      <c r="BZ405" s="14"/>
      <c r="CA405" s="14"/>
    </row>
    <row r="406" spans="1:79">
      <c r="A406" s="2">
        <f t="shared" si="141"/>
        <v>2024</v>
      </c>
      <c r="B406" s="2">
        <f t="shared" si="142"/>
        <v>8</v>
      </c>
      <c r="C406" s="7">
        <f>[12]Err!$D261</f>
        <v>1309.57228724072</v>
      </c>
      <c r="D406" s="7">
        <f>ROUND([13]Err!$D249,0)</f>
        <v>1309115</v>
      </c>
      <c r="E406" s="7">
        <f>[9]Err!$D249</f>
        <v>159204.319557991</v>
      </c>
      <c r="F406" s="7">
        <f>[10]Err!$D249</f>
        <v>1776.3769274106</v>
      </c>
      <c r="G406" s="13">
        <f>[14]Err!$D249</f>
        <v>295206.280812071</v>
      </c>
      <c r="H406" s="25"/>
      <c r="I406" s="26">
        <f t="shared" si="146"/>
        <v>1344.57228724072</v>
      </c>
      <c r="J406" s="26">
        <f t="shared" si="132"/>
        <v>1309115</v>
      </c>
      <c r="K406" s="26">
        <f t="shared" si="144"/>
        <v>152954.71955799099</v>
      </c>
      <c r="L406" s="26">
        <f t="shared" si="145"/>
        <v>1776.3769274106</v>
      </c>
      <c r="M406" s="26">
        <f t="shared" si="147"/>
        <v>291114.280812071</v>
      </c>
      <c r="N406" s="25"/>
      <c r="O406" s="14">
        <v>35</v>
      </c>
      <c r="P406" s="14"/>
      <c r="Q406" s="14">
        <f t="shared" si="128"/>
        <v>-6249.5999999999995</v>
      </c>
      <c r="R406" s="14"/>
      <c r="S406" s="14">
        <f t="shared" si="136"/>
        <v>-4092</v>
      </c>
      <c r="U406" s="7">
        <f t="shared" si="152"/>
        <v>4140560.6577394819</v>
      </c>
      <c r="V406" s="126">
        <f t="shared" si="138"/>
        <v>0.23491953518685663</v>
      </c>
      <c r="W406" s="7">
        <f>[4]FCST!$I346</f>
        <v>71974.044956573765</v>
      </c>
      <c r="X406" s="7">
        <f t="shared" si="153"/>
        <v>1641693.6921047063</v>
      </c>
      <c r="Y406" s="7">
        <f>[4]FCST!D346</f>
        <v>1713667.7370612801</v>
      </c>
      <c r="Z406" s="7">
        <f>[4]FCST!$E346</f>
        <v>190064</v>
      </c>
      <c r="AA406" s="7">
        <f>[4]FCST!F346</f>
        <v>2159</v>
      </c>
      <c r="AB406" s="7">
        <f>[4]FCST!G346</f>
        <v>1513</v>
      </c>
      <c r="AC406" s="13">
        <f>[4]FCST!H346</f>
        <v>25440</v>
      </c>
      <c r="AD406" s="28">
        <f t="shared" si="154"/>
        <v>22734</v>
      </c>
      <c r="AE406" s="30">
        <f t="shared" si="133"/>
        <v>2207376</v>
      </c>
      <c r="AF406" s="30">
        <f t="shared" si="155"/>
        <v>1309115</v>
      </c>
      <c r="AG406" s="31">
        <f t="shared" si="140"/>
        <v>308445</v>
      </c>
      <c r="AH406" s="35">
        <f t="shared" si="143"/>
        <v>155490</v>
      </c>
      <c r="AI406" s="28">
        <f t="shared" si="156"/>
        <v>152955</v>
      </c>
      <c r="AJ406" s="28">
        <f t="shared" si="148"/>
        <v>1776.3769274106</v>
      </c>
      <c r="AK406" s="28">
        <f t="shared" si="149"/>
        <v>291114.280812071</v>
      </c>
      <c r="AL406" s="110">
        <f t="shared" si="137"/>
        <v>1344.5723831527123</v>
      </c>
      <c r="AM406" s="57"/>
      <c r="AN406" s="15">
        <f t="shared" si="134"/>
        <v>1174.0759599541309</v>
      </c>
      <c r="AP406" s="233">
        <f>[16]Rounded!Z407</f>
        <v>25991</v>
      </c>
      <c r="AQ406" s="157">
        <f>[16]Rounded!AA407</f>
        <v>18179</v>
      </c>
      <c r="AR406" s="157">
        <f>[16]Rounded!AB407</f>
        <v>2652</v>
      </c>
      <c r="AS406" s="157">
        <f>[16]Rounded!AC407</f>
        <v>0</v>
      </c>
      <c r="AT406" s="157">
        <f>[16]Rounded!AD407</f>
        <v>0</v>
      </c>
      <c r="AW406" s="14">
        <f t="shared" si="150"/>
        <v>1174.0759599541309</v>
      </c>
      <c r="AX406" s="145">
        <f t="shared" si="151"/>
        <v>1776.3769274106</v>
      </c>
      <c r="AY406" s="20"/>
      <c r="AZ406" s="164">
        <f t="shared" si="130"/>
        <v>21298.907514128681</v>
      </c>
      <c r="BM406" s="14">
        <f>[17]Base!$J188</f>
        <v>22925.639943031514</v>
      </c>
      <c r="BN406" s="14">
        <f>[17]High!$J188</f>
        <v>41999.566453286498</v>
      </c>
      <c r="BO406" s="14">
        <f>[17]Low!$J188</f>
        <v>3851.7134327765284</v>
      </c>
      <c r="BP406" s="14"/>
      <c r="BQ406" s="14">
        <f>[17]Base!$Q188</f>
        <v>25994.081235597852</v>
      </c>
      <c r="BR406" s="14">
        <f>[17]High!$Q188</f>
        <v>47620.923339959605</v>
      </c>
      <c r="BS406" s="14">
        <f>[17]Low!$Q188</f>
        <v>4367.2391312360987</v>
      </c>
      <c r="BT406" s="201" t="s">
        <v>150</v>
      </c>
      <c r="BU406" s="14">
        <f>'[18]Energy Summary'!$C187/1000</f>
        <v>11921.375570348793</v>
      </c>
      <c r="BV406" s="14"/>
      <c r="BW406" s="14"/>
      <c r="BX406" s="14"/>
      <c r="BY406" s="14">
        <f>'[18]Energy Summary'!$D187/1000</f>
        <v>9580.2229273405283</v>
      </c>
      <c r="BZ406" s="14"/>
      <c r="CA406" s="14"/>
    </row>
    <row r="407" spans="1:79">
      <c r="A407" s="2">
        <f t="shared" si="141"/>
        <v>2024</v>
      </c>
      <c r="B407" s="2">
        <f t="shared" si="142"/>
        <v>9</v>
      </c>
      <c r="C407" s="7">
        <f>[12]Err!$D262</f>
        <v>1266.14587804597</v>
      </c>
      <c r="D407" s="7">
        <f>ROUND([13]Err!$D250,0)</f>
        <v>1274488</v>
      </c>
      <c r="E407" s="7">
        <f>[9]Err!$D250</f>
        <v>153631.33335367599</v>
      </c>
      <c r="F407" s="7">
        <f>[10]Err!$D250</f>
        <v>1745.8213718550501</v>
      </c>
      <c r="G407" s="13">
        <f>[14]Err!$D250</f>
        <v>316242.11829821201</v>
      </c>
      <c r="H407" s="25"/>
      <c r="I407" s="26">
        <f t="shared" si="146"/>
        <v>1301.14587804597</v>
      </c>
      <c r="J407" s="26">
        <f t="shared" si="132"/>
        <v>1274488</v>
      </c>
      <c r="K407" s="26">
        <f t="shared" si="144"/>
        <v>147583.33335367599</v>
      </c>
      <c r="L407" s="26">
        <f t="shared" si="145"/>
        <v>1745.8213718550501</v>
      </c>
      <c r="M407" s="26">
        <f t="shared" si="147"/>
        <v>312282.11829821201</v>
      </c>
      <c r="N407" s="25"/>
      <c r="O407" s="14">
        <v>35</v>
      </c>
      <c r="P407" s="14"/>
      <c r="Q407" s="14">
        <f t="shared" si="128"/>
        <v>-6048</v>
      </c>
      <c r="R407" s="14"/>
      <c r="S407" s="14">
        <f t="shared" si="136"/>
        <v>-3960</v>
      </c>
      <c r="U407" s="7">
        <f t="shared" si="152"/>
        <v>4047596.9396700673</v>
      </c>
      <c r="V407" s="126">
        <f t="shared" si="138"/>
        <v>0.23675824630596484</v>
      </c>
      <c r="W407" s="7">
        <f>[4]FCST!$I347</f>
        <v>72034.842333799388</v>
      </c>
      <c r="X407" s="7">
        <f t="shared" si="153"/>
        <v>1643080.4513280906</v>
      </c>
      <c r="Y407" s="7">
        <f>[4]FCST!D347</f>
        <v>1715115.2936618901</v>
      </c>
      <c r="Z407" s="7">
        <f>[4]FCST!$E347</f>
        <v>190215</v>
      </c>
      <c r="AA407" s="7">
        <f>[4]FCST!F347</f>
        <v>2158</v>
      </c>
      <c r="AB407" s="7">
        <f>[4]FCST!G347</f>
        <v>1513</v>
      </c>
      <c r="AC407" s="13">
        <f>[4]FCST!H347</f>
        <v>25450</v>
      </c>
      <c r="AD407" s="28">
        <f t="shared" si="154"/>
        <v>22191</v>
      </c>
      <c r="AE407" s="30">
        <f t="shared" si="133"/>
        <v>2137887</v>
      </c>
      <c r="AF407" s="30">
        <f t="shared" si="155"/>
        <v>1274488</v>
      </c>
      <c r="AG407" s="31">
        <f t="shared" si="140"/>
        <v>299003</v>
      </c>
      <c r="AH407" s="35">
        <f t="shared" si="143"/>
        <v>151420</v>
      </c>
      <c r="AI407" s="28">
        <f t="shared" si="156"/>
        <v>147583</v>
      </c>
      <c r="AJ407" s="28">
        <f t="shared" si="148"/>
        <v>1745.8213718550501</v>
      </c>
      <c r="AK407" s="28">
        <f t="shared" si="149"/>
        <v>312282.11829821201</v>
      </c>
      <c r="AL407" s="110">
        <f t="shared" si="137"/>
        <v>1301.1456610490136</v>
      </c>
      <c r="AM407" s="57"/>
      <c r="AN407" s="15">
        <f t="shared" si="134"/>
        <v>1153.8806158989094</v>
      </c>
      <c r="AP407" s="233">
        <f>[16]Rounded!Z408</f>
        <v>24296</v>
      </c>
      <c r="AQ407" s="157">
        <f>[16]Rounded!AA408</f>
        <v>16109</v>
      </c>
      <c r="AR407" s="157">
        <f>[16]Rounded!AB408</f>
        <v>2375</v>
      </c>
      <c r="AS407" s="157">
        <f>[16]Rounded!AC408</f>
        <v>0</v>
      </c>
      <c r="AT407" s="157">
        <f>[16]Rounded!AD408</f>
        <v>0</v>
      </c>
      <c r="AW407" s="14">
        <f t="shared" si="150"/>
        <v>1153.8806158989094</v>
      </c>
      <c r="AX407" s="145">
        <f t="shared" si="151"/>
        <v>1745.8213718550501</v>
      </c>
      <c r="AY407" s="20"/>
      <c r="AZ407" s="164">
        <f t="shared" si="130"/>
        <v>21272.799127647402</v>
      </c>
      <c r="BM407" s="14">
        <f>[17]Base!$J189</f>
        <v>22252.394912900781</v>
      </c>
      <c r="BN407" s="14">
        <f>[17]High!$J189</f>
        <v>40766.187605298648</v>
      </c>
      <c r="BO407" s="14">
        <f>[17]Low!$J189</f>
        <v>3738.6022205029194</v>
      </c>
      <c r="BP407" s="14"/>
      <c r="BQ407" s="14">
        <f>[17]Base!$Q189</f>
        <v>25230.726928011765</v>
      </c>
      <c r="BR407" s="14">
        <f>[17]High!$Q189</f>
        <v>46222.465105051771</v>
      </c>
      <c r="BS407" s="14">
        <f>[17]Low!$Q189</f>
        <v>4238.9887509717573</v>
      </c>
      <c r="BT407" s="201" t="s">
        <v>150</v>
      </c>
      <c r="BU407" s="14">
        <f>'[18]Energy Summary'!$C188/1000</f>
        <v>11255.288716458015</v>
      </c>
      <c r="BV407" s="14"/>
      <c r="BW407" s="14"/>
      <c r="BX407" s="14"/>
      <c r="BY407" s="14">
        <f>'[18]Energy Summary'!$D188/1000</f>
        <v>9019.1323663902967</v>
      </c>
      <c r="BZ407" s="14"/>
      <c r="CA407" s="14"/>
    </row>
    <row r="408" spans="1:79">
      <c r="A408" s="2">
        <f t="shared" si="141"/>
        <v>2024</v>
      </c>
      <c r="B408" s="2">
        <f t="shared" si="142"/>
        <v>10</v>
      </c>
      <c r="C408" s="7">
        <f>[12]Err!$D263</f>
        <v>1118.8956970361501</v>
      </c>
      <c r="D408" s="7">
        <f>ROUND([13]Err!$D251,0)</f>
        <v>1186281</v>
      </c>
      <c r="E408" s="7">
        <f>[9]Err!$D251</f>
        <v>145412.87752181801</v>
      </c>
      <c r="F408" s="7">
        <f>[10]Err!$D251</f>
        <v>1773.48803852172</v>
      </c>
      <c r="G408" s="13">
        <f>[14]Err!$D251</f>
        <v>300106.84486816102</v>
      </c>
      <c r="H408" s="25"/>
      <c r="I408" s="26">
        <f t="shared" si="146"/>
        <v>1153.8956970361501</v>
      </c>
      <c r="J408" s="26">
        <f t="shared" si="132"/>
        <v>1186281</v>
      </c>
      <c r="K408" s="26">
        <f t="shared" si="144"/>
        <v>139163.277521818</v>
      </c>
      <c r="L408" s="26">
        <f t="shared" si="145"/>
        <v>1773.48803852172</v>
      </c>
      <c r="M408" s="26">
        <f t="shared" si="147"/>
        <v>296014.84486816102</v>
      </c>
      <c r="N408" s="25"/>
      <c r="O408" s="14">
        <v>35</v>
      </c>
      <c r="P408" s="14"/>
      <c r="Q408" s="14">
        <f t="shared" si="128"/>
        <v>-6249.5999999999995</v>
      </c>
      <c r="R408" s="14"/>
      <c r="S408" s="14">
        <f t="shared" si="136"/>
        <v>-4092</v>
      </c>
      <c r="U408" s="7">
        <f t="shared" si="152"/>
        <v>3685954.332906683</v>
      </c>
      <c r="V408" s="126">
        <f t="shared" si="138"/>
        <v>0.25544453159122188</v>
      </c>
      <c r="W408" s="7">
        <f>[4]FCST!$I348</f>
        <v>72095.639711025011</v>
      </c>
      <c r="X408" s="7">
        <f t="shared" si="153"/>
        <v>1644467.2105514752</v>
      </c>
      <c r="Y408" s="7">
        <f>[4]FCST!D348</f>
        <v>1716562.8502625001</v>
      </c>
      <c r="Z408" s="7">
        <f>[4]FCST!$E348</f>
        <v>190362</v>
      </c>
      <c r="AA408" s="7">
        <f>[4]FCST!F348</f>
        <v>2157</v>
      </c>
      <c r="AB408" s="7">
        <f>[4]FCST!G348</f>
        <v>1512</v>
      </c>
      <c r="AC408" s="13">
        <f>[4]FCST!H348</f>
        <v>25476</v>
      </c>
      <c r="AD408" s="28">
        <f t="shared" si="154"/>
        <v>21251</v>
      </c>
      <c r="AE408" s="30">
        <f t="shared" si="133"/>
        <v>1897544</v>
      </c>
      <c r="AF408" s="30">
        <f t="shared" si="155"/>
        <v>1186281</v>
      </c>
      <c r="AG408" s="31">
        <f t="shared" si="140"/>
        <v>283090</v>
      </c>
      <c r="AH408" s="35">
        <f t="shared" si="143"/>
        <v>143927</v>
      </c>
      <c r="AI408" s="28">
        <f t="shared" si="156"/>
        <v>139163</v>
      </c>
      <c r="AJ408" s="28">
        <f t="shared" si="148"/>
        <v>1773.48803852172</v>
      </c>
      <c r="AK408" s="28">
        <f t="shared" si="149"/>
        <v>296014.84486816102</v>
      </c>
      <c r="AL408" s="110">
        <f t="shared" si="137"/>
        <v>1153.8959170634087</v>
      </c>
      <c r="AM408" s="57"/>
      <c r="AN408" s="15">
        <f t="shared" si="134"/>
        <v>1172.941824419127</v>
      </c>
      <c r="AP408" s="233">
        <f>[16]Rounded!Z409</f>
        <v>18810</v>
      </c>
      <c r="AQ408" s="157">
        <f>[16]Rounded!AA409</f>
        <v>15035</v>
      </c>
      <c r="AR408" s="157">
        <f>[16]Rounded!AB409</f>
        <v>2266</v>
      </c>
      <c r="AS408" s="157">
        <f>[16]Rounded!AC409</f>
        <v>0</v>
      </c>
      <c r="AT408" s="157">
        <f>[16]Rounded!AD409</f>
        <v>0</v>
      </c>
      <c r="AW408" s="14">
        <f t="shared" si="150"/>
        <v>1172.941824419127</v>
      </c>
      <c r="AX408" s="145">
        <f t="shared" si="151"/>
        <v>1773.48803852172</v>
      </c>
      <c r="AY408" s="20"/>
      <c r="AZ408" s="164">
        <f t="shared" si="130"/>
        <v>21246.690741166123</v>
      </c>
      <c r="BM408" s="14">
        <f>[17]Base!$J190</f>
        <v>22260.615687197918</v>
      </c>
      <c r="BN408" s="14">
        <f>[17]High!$J190</f>
        <v>40781.247989970478</v>
      </c>
      <c r="BO408" s="14">
        <f>[17]Low!$J190</f>
        <v>3739.9833844253567</v>
      </c>
      <c r="BP408" s="14"/>
      <c r="BQ408" s="14">
        <f>[17]Base!$Q190</f>
        <v>25240.047997147907</v>
      </c>
      <c r="BR408" s="14">
        <f>[17]High!$Q190</f>
        <v>46239.541219985615</v>
      </c>
      <c r="BS408" s="14">
        <f>[17]Low!$Q190</f>
        <v>4240.5547743101997</v>
      </c>
      <c r="BT408" s="201" t="s">
        <v>150</v>
      </c>
      <c r="BU408" s="14">
        <f>'[18]Energy Summary'!$C189/1000</f>
        <v>10304.768365574964</v>
      </c>
      <c r="BV408" s="14"/>
      <c r="BW408" s="14"/>
      <c r="BX408" s="14"/>
      <c r="BY408" s="14">
        <f>'[18]Energy Summary'!$D189/1000</f>
        <v>8235.0354047914589</v>
      </c>
      <c r="BZ408" s="14"/>
      <c r="CA408" s="14"/>
    </row>
    <row r="409" spans="1:79">
      <c r="A409" s="2">
        <f t="shared" si="141"/>
        <v>2024</v>
      </c>
      <c r="B409" s="2">
        <f t="shared" si="142"/>
        <v>11</v>
      </c>
      <c r="C409" s="7">
        <f>[12]Err!$D264</f>
        <v>897.42426854753205</v>
      </c>
      <c r="D409" s="7">
        <f>ROUND([13]Err!$D252,0)</f>
        <v>1084078</v>
      </c>
      <c r="E409" s="7">
        <f>[9]Err!$D252</f>
        <v>149099.035013902</v>
      </c>
      <c r="F409" s="7">
        <f>[10]Err!$D252</f>
        <v>1741.48803852172</v>
      </c>
      <c r="G409" s="13">
        <f>[14]Err!$D252</f>
        <v>284822.85140157398</v>
      </c>
      <c r="H409" s="25"/>
      <c r="I409" s="26">
        <f t="shared" si="146"/>
        <v>932.42426854753205</v>
      </c>
      <c r="J409" s="26">
        <f t="shared" si="132"/>
        <v>1084078</v>
      </c>
      <c r="K409" s="26">
        <f t="shared" si="144"/>
        <v>143051.035013902</v>
      </c>
      <c r="L409" s="26">
        <f t="shared" si="145"/>
        <v>1741.48803852172</v>
      </c>
      <c r="M409" s="26">
        <f t="shared" si="147"/>
        <v>280862.85140157398</v>
      </c>
      <c r="N409" s="25"/>
      <c r="O409" s="14">
        <v>35</v>
      </c>
      <c r="P409" s="14"/>
      <c r="Q409" s="14">
        <f t="shared" si="128"/>
        <v>-6048</v>
      </c>
      <c r="R409" s="14"/>
      <c r="S409" s="14">
        <f t="shared" si="136"/>
        <v>-3960</v>
      </c>
      <c r="U409" s="7">
        <f t="shared" si="152"/>
        <v>3214584.3394400957</v>
      </c>
      <c r="V409" s="126">
        <f t="shared" si="138"/>
        <v>0.34388341163246744</v>
      </c>
      <c r="W409" s="7">
        <f>[4]FCST!$I349</f>
        <v>72156.437088250619</v>
      </c>
      <c r="X409" s="7">
        <f t="shared" si="153"/>
        <v>1645853.9697748593</v>
      </c>
      <c r="Y409" s="7">
        <f>[4]FCST!D349</f>
        <v>1718010.4068631099</v>
      </c>
      <c r="Z409" s="7">
        <f>[4]FCST!$E349</f>
        <v>190510</v>
      </c>
      <c r="AA409" s="7">
        <f>[4]FCST!F349</f>
        <v>2156</v>
      </c>
      <c r="AB409" s="7">
        <f>[4]FCST!G349</f>
        <v>1512</v>
      </c>
      <c r="AC409" s="13">
        <f>[4]FCST!H349</f>
        <v>25515</v>
      </c>
      <c r="AD409" s="28">
        <f t="shared" si="154"/>
        <v>23137</v>
      </c>
      <c r="AE409" s="30">
        <f t="shared" si="133"/>
        <v>1534634</v>
      </c>
      <c r="AF409" s="30">
        <f t="shared" si="155"/>
        <v>1084078</v>
      </c>
      <c r="AG409" s="31">
        <f t="shared" si="140"/>
        <v>290131</v>
      </c>
      <c r="AH409" s="35">
        <f t="shared" si="143"/>
        <v>147080</v>
      </c>
      <c r="AI409" s="28">
        <f t="shared" si="156"/>
        <v>143051</v>
      </c>
      <c r="AJ409" s="28">
        <f t="shared" si="148"/>
        <v>1741.48803852172</v>
      </c>
      <c r="AK409" s="28">
        <f t="shared" si="149"/>
        <v>280862.85140157398</v>
      </c>
      <c r="AL409" s="110">
        <f t="shared" si="137"/>
        <v>932.4241568101736</v>
      </c>
      <c r="AM409" s="57"/>
      <c r="AN409" s="15">
        <f t="shared" si="134"/>
        <v>1151.7778032551057</v>
      </c>
      <c r="AP409" s="233">
        <f>[16]Rounded!Z410</f>
        <v>20463</v>
      </c>
      <c r="AQ409" s="157">
        <f>[16]Rounded!AA410</f>
        <v>15506</v>
      </c>
      <c r="AR409" s="157">
        <f>[16]Rounded!AB410</f>
        <v>2289</v>
      </c>
      <c r="AS409" s="157">
        <f>[16]Rounded!AC410</f>
        <v>0</v>
      </c>
      <c r="AT409" s="157">
        <f>[16]Rounded!AD410</f>
        <v>0</v>
      </c>
      <c r="AW409" s="14">
        <f t="shared" si="150"/>
        <v>1151.7778032551057</v>
      </c>
      <c r="AX409" s="145">
        <f t="shared" si="151"/>
        <v>1741.48803852172</v>
      </c>
      <c r="AY409" s="20"/>
      <c r="AZ409" s="164">
        <f t="shared" si="130"/>
        <v>21220.582354684837</v>
      </c>
      <c r="BM409" s="14">
        <f>[17]Base!$J191</f>
        <v>22220.255723241335</v>
      </c>
      <c r="BN409" s="14">
        <f>[17]High!$J191</f>
        <v>40707.3088985227</v>
      </c>
      <c r="BO409" s="14">
        <f>[17]Low!$J191</f>
        <v>3733.2025479599733</v>
      </c>
      <c r="BP409" s="14"/>
      <c r="BQ409" s="14">
        <f>[17]Base!$Q191</f>
        <v>25194.2861259696</v>
      </c>
      <c r="BR409" s="14">
        <f>[17]High!$Q191</f>
        <v>46155.705883028568</v>
      </c>
      <c r="BS409" s="14">
        <f>[17]Low!$Q191</f>
        <v>4232.8663689106361</v>
      </c>
      <c r="BT409" s="201" t="s">
        <v>150</v>
      </c>
      <c r="BU409" s="14">
        <f>'[18]Energy Summary'!$C190/1000</f>
        <v>9748.0182590489749</v>
      </c>
      <c r="BV409" s="14"/>
      <c r="BW409" s="14"/>
      <c r="BX409" s="14"/>
      <c r="BY409" s="14">
        <f>'[18]Energy Summary'!$D190/1000</f>
        <v>7769.9574449836273</v>
      </c>
      <c r="BZ409" s="14"/>
      <c r="CA409" s="14"/>
    </row>
    <row r="410" spans="1:79">
      <c r="A410" s="2">
        <f t="shared" si="141"/>
        <v>2024</v>
      </c>
      <c r="B410" s="2">
        <f t="shared" si="142"/>
        <v>12</v>
      </c>
      <c r="C410" s="7">
        <f>[12]Err!$D265</f>
        <v>838.19902439118596</v>
      </c>
      <c r="D410" s="7">
        <f>ROUND([13]Err!$D253,0)</f>
        <v>1042515</v>
      </c>
      <c r="E410" s="7">
        <f>[9]Err!$D253</f>
        <v>144031.725410955</v>
      </c>
      <c r="F410" s="7">
        <f>[10]Err!$D253</f>
        <v>1766.8200095401301</v>
      </c>
      <c r="G410" s="13">
        <f>[14]Err!$D253</f>
        <v>265641.86011635402</v>
      </c>
      <c r="H410" s="25"/>
      <c r="I410" s="26">
        <f t="shared" si="146"/>
        <v>873.19902439118596</v>
      </c>
      <c r="J410" s="26">
        <f t="shared" si="132"/>
        <v>1042515</v>
      </c>
      <c r="K410" s="26">
        <f t="shared" si="144"/>
        <v>137782.12541095499</v>
      </c>
      <c r="L410" s="26">
        <f t="shared" si="145"/>
        <v>1766.8200095401301</v>
      </c>
      <c r="M410" s="26">
        <f t="shared" si="147"/>
        <v>261549.86011635402</v>
      </c>
      <c r="N410" s="25"/>
      <c r="O410" s="14">
        <v>35</v>
      </c>
      <c r="P410" s="14"/>
      <c r="Q410" s="14">
        <f t="shared" si="128"/>
        <v>-6249.5999999999995</v>
      </c>
      <c r="R410" s="14"/>
      <c r="S410" s="14">
        <f t="shared" si="136"/>
        <v>-4092</v>
      </c>
      <c r="U410" s="7">
        <f t="shared" si="152"/>
        <v>3044870.6801258945</v>
      </c>
      <c r="V410" s="126">
        <f t="shared" si="138"/>
        <v>0.46872621458853259</v>
      </c>
      <c r="W410" s="7">
        <f>[4]FCST!$I350</f>
        <v>72217.234465476242</v>
      </c>
      <c r="X410" s="7">
        <f t="shared" si="153"/>
        <v>1647240.7289982438</v>
      </c>
      <c r="Y410" s="7">
        <f>[4]FCST!D350</f>
        <v>1719457.9634637199</v>
      </c>
      <c r="Z410" s="7">
        <f>[4]FCST!$E350</f>
        <v>190657</v>
      </c>
      <c r="AA410" s="7">
        <f>[4]FCST!F350</f>
        <v>2155</v>
      </c>
      <c r="AB410" s="7">
        <f>[4]FCST!G350</f>
        <v>1512</v>
      </c>
      <c r="AC410" s="13">
        <f>[4]FCST!H350</f>
        <v>25467</v>
      </c>
      <c r="AD410" s="28">
        <f t="shared" si="154"/>
        <v>29558</v>
      </c>
      <c r="AE410" s="30">
        <f t="shared" si="133"/>
        <v>1438369</v>
      </c>
      <c r="AF410" s="30">
        <f t="shared" si="155"/>
        <v>1042515</v>
      </c>
      <c r="AG410" s="31">
        <f t="shared" si="140"/>
        <v>271112</v>
      </c>
      <c r="AH410" s="35">
        <f>ROUND($AX$641*$AY625,0)+1</f>
        <v>133330</v>
      </c>
      <c r="AI410" s="28">
        <f t="shared" si="156"/>
        <v>137782</v>
      </c>
      <c r="AJ410" s="28">
        <f t="shared" si="148"/>
        <v>1766.8200095401301</v>
      </c>
      <c r="AK410" s="28">
        <f t="shared" si="149"/>
        <v>261549.86011635402</v>
      </c>
      <c r="AL410" s="110">
        <f t="shared" si="137"/>
        <v>873.19902590966922</v>
      </c>
      <c r="AM410" s="57"/>
      <c r="AN410" s="15">
        <f t="shared" si="134"/>
        <v>1168.531752341356</v>
      </c>
      <c r="AP410" s="233">
        <f>[16]Rounded!Z411</f>
        <v>35137</v>
      </c>
      <c r="AQ410" s="157">
        <f>[16]Rounded!AA411</f>
        <v>19525</v>
      </c>
      <c r="AR410" s="157">
        <f>[16]Rounded!AB411</f>
        <v>2528</v>
      </c>
      <c r="AS410" s="157">
        <f>[16]Rounded!AC411</f>
        <v>0</v>
      </c>
      <c r="AT410" s="157">
        <f>[16]Rounded!AD411</f>
        <v>0</v>
      </c>
      <c r="AW410" s="14">
        <f t="shared" si="150"/>
        <v>1168.531752341356</v>
      </c>
      <c r="AX410" s="145">
        <f t="shared" si="151"/>
        <v>1766.8200095401301</v>
      </c>
      <c r="AY410" s="20"/>
      <c r="AZ410" s="164">
        <f t="shared" si="130"/>
        <v>21194.473968203551</v>
      </c>
      <c r="BM410" s="14">
        <f>[17]Base!$J192</f>
        <v>22301.288549748249</v>
      </c>
      <c r="BN410" s="14">
        <f>[17]High!$J192</f>
        <v>40855.760308831501</v>
      </c>
      <c r="BO410" s="14">
        <f>[17]Low!$J192</f>
        <v>3746.8167906650024</v>
      </c>
      <c r="BP410" s="14"/>
      <c r="BQ410" s="14">
        <f>[17]Base!$Q192</f>
        <v>25286.164646272849</v>
      </c>
      <c r="BR410" s="14">
        <f>[17]High!$Q192</f>
        <v>46324.026506954229</v>
      </c>
      <c r="BS410" s="14">
        <f>[17]Low!$Q192</f>
        <v>4248.3027855914816</v>
      </c>
      <c r="BT410" s="201" t="s">
        <v>150</v>
      </c>
      <c r="BU410" s="14">
        <f>'[18]Energy Summary'!$C191/1000</f>
        <v>9380.9048601791528</v>
      </c>
      <c r="BV410" s="14"/>
      <c r="BW410" s="14"/>
      <c r="BX410" s="14"/>
      <c r="BY410" s="14">
        <f>'[18]Energy Summary'!$D191/1000</f>
        <v>7458.8894888936284</v>
      </c>
      <c r="BZ410" s="14"/>
      <c r="CA410" s="14"/>
    </row>
    <row r="411" spans="1:79">
      <c r="A411" s="2">
        <f t="shared" si="141"/>
        <v>2025</v>
      </c>
      <c r="B411" s="2">
        <f t="shared" si="142"/>
        <v>1</v>
      </c>
      <c r="C411" s="7">
        <f>[12]Err!$D266</f>
        <v>1005.8510410703</v>
      </c>
      <c r="D411" s="7">
        <f>ROUND([13]Err!$D254,0)</f>
        <v>1068438</v>
      </c>
      <c r="E411" s="7">
        <f>[9]Err!$D254</f>
        <v>146018.043681376</v>
      </c>
      <c r="F411" s="7">
        <f>[10]Err!$D254</f>
        <v>1764.80932891268</v>
      </c>
      <c r="G411" s="13">
        <f>[14]Err!$D254</f>
        <v>257495.60266352099</v>
      </c>
      <c r="H411" s="25"/>
      <c r="I411" s="26">
        <f t="shared" si="146"/>
        <v>1040.8510410703</v>
      </c>
      <c r="J411" s="26">
        <f t="shared" si="132"/>
        <v>1068438</v>
      </c>
      <c r="K411" s="26">
        <f t="shared" si="144"/>
        <v>139768.443681376</v>
      </c>
      <c r="L411" s="26">
        <f t="shared" si="145"/>
        <v>1764.80932891268</v>
      </c>
      <c r="M411" s="26">
        <f t="shared" si="147"/>
        <v>253535.60266352099</v>
      </c>
      <c r="N411" s="25"/>
      <c r="O411" s="14">
        <v>35</v>
      </c>
      <c r="P411" s="14"/>
      <c r="Q411" s="14">
        <f t="shared" ref="Q411:Q474" si="157">Q399</f>
        <v>-6249.5999999999995</v>
      </c>
      <c r="R411" s="14"/>
      <c r="S411" s="14">
        <f t="shared" si="136"/>
        <v>-3960</v>
      </c>
      <c r="U411" s="7">
        <f t="shared" si="152"/>
        <v>3353845.4119924339</v>
      </c>
      <c r="V411" s="126">
        <f t="shared" si="138"/>
        <v>0.55751998808037817</v>
      </c>
      <c r="W411" s="7">
        <f>[4]FCST!$I351</f>
        <v>72278.031842701443</v>
      </c>
      <c r="X411" s="7">
        <f t="shared" si="153"/>
        <v>1648627.4882216186</v>
      </c>
      <c r="Y411" s="7">
        <f>[4]FCST!D351</f>
        <v>1720905.5200643199</v>
      </c>
      <c r="Z411" s="7">
        <f>[4]FCST!$E351</f>
        <v>190805</v>
      </c>
      <c r="AA411" s="7">
        <f>[4]FCST!F351</f>
        <v>2153</v>
      </c>
      <c r="AB411" s="7">
        <f>[4]FCST!G351</f>
        <v>1512</v>
      </c>
      <c r="AC411" s="13">
        <f>[4]FCST!H351</f>
        <v>25510</v>
      </c>
      <c r="AD411" s="28">
        <f t="shared" si="154"/>
        <v>41943</v>
      </c>
      <c r="AE411" s="30">
        <f t="shared" si="133"/>
        <v>1715976</v>
      </c>
      <c r="AF411" s="30">
        <f t="shared" si="155"/>
        <v>1068438</v>
      </c>
      <c r="AG411" s="31">
        <f t="shared" si="140"/>
        <v>272188</v>
      </c>
      <c r="AH411" s="35">
        <f>ROUND($AX$642*$AY614,0)</f>
        <v>132420</v>
      </c>
      <c r="AI411" s="28">
        <f t="shared" si="156"/>
        <v>139768</v>
      </c>
      <c r="AJ411" s="28">
        <f t="shared" si="148"/>
        <v>1764.80932891268</v>
      </c>
      <c r="AK411" s="28">
        <f t="shared" si="149"/>
        <v>253535.60266352099</v>
      </c>
      <c r="AL411" s="110">
        <f t="shared" si="137"/>
        <v>1040.8512609789314</v>
      </c>
      <c r="AM411" s="57"/>
      <c r="AN411" s="15">
        <f t="shared" si="134"/>
        <v>1167.2019371115609</v>
      </c>
      <c r="AP411" s="233">
        <f>[16]Rounded!Z412</f>
        <v>43837</v>
      </c>
      <c r="AQ411" s="157">
        <f>[16]Rounded!AA412</f>
        <v>20476</v>
      </c>
      <c r="AR411" s="157">
        <f>[16]Rounded!AB412</f>
        <v>2567</v>
      </c>
      <c r="AS411" s="157">
        <f>[16]Rounded!AC412</f>
        <v>0</v>
      </c>
      <c r="AT411" s="157">
        <f>[16]Rounded!AD412</f>
        <v>0</v>
      </c>
      <c r="AW411" s="14">
        <f t="shared" si="150"/>
        <v>1167.2019371115609</v>
      </c>
      <c r="AX411" s="145">
        <f t="shared" si="151"/>
        <v>1764.80932891268</v>
      </c>
      <c r="AY411" s="20"/>
      <c r="AZ411" s="164">
        <f t="shared" si="130"/>
        <v>21168.365581722261</v>
      </c>
      <c r="BM411" s="14">
        <f>[17]Base!$J193</f>
        <v>24070.16373153343</v>
      </c>
      <c r="BN411" s="14">
        <f>[17]High!$J193</f>
        <v>44505.250519249799</v>
      </c>
      <c r="BO411" s="14">
        <f>[17]Low!$J193</f>
        <v>3635.0769438170632</v>
      </c>
      <c r="BP411" s="14"/>
      <c r="BQ411" s="14">
        <f>[17]Base!$Q193</f>
        <v>27637.829963156262</v>
      </c>
      <c r="BR411" s="14">
        <f>[17]High!$Q193</f>
        <v>51101.793907088504</v>
      </c>
      <c r="BS411" s="14">
        <f>[17]Low!$Q193</f>
        <v>4173.8660192240159</v>
      </c>
      <c r="BT411" s="201" t="s">
        <v>150</v>
      </c>
      <c r="BU411" s="14">
        <f>'[18]Energy Summary'!$C192/1000</f>
        <v>7697.3052883267628</v>
      </c>
      <c r="BV411" s="14"/>
      <c r="BW411" s="14"/>
      <c r="BX411" s="14"/>
      <c r="BY411" s="14">
        <f>'[18]Energy Summary'!$D192/1000</f>
        <v>6306.6547602815572</v>
      </c>
      <c r="BZ411" s="14"/>
      <c r="CA411" s="14"/>
    </row>
    <row r="412" spans="1:79">
      <c r="A412" s="2">
        <f t="shared" si="141"/>
        <v>2025</v>
      </c>
      <c r="B412" s="2">
        <f t="shared" si="142"/>
        <v>2</v>
      </c>
      <c r="C412" s="7">
        <f>[12]Err!$D267</f>
        <v>930.14214737881696</v>
      </c>
      <c r="D412" s="7">
        <f>ROUND([13]Err!$D255,0)</f>
        <v>971141</v>
      </c>
      <c r="E412" s="7">
        <f>[9]Err!$D255</f>
        <v>144693.49419677901</v>
      </c>
      <c r="F412" s="7">
        <f>[10]Err!$D255</f>
        <v>1721.36488446824</v>
      </c>
      <c r="G412" s="13">
        <f>[14]Err!$D255</f>
        <v>256322.64902912799</v>
      </c>
      <c r="H412" s="25"/>
      <c r="I412" s="26">
        <f t="shared" si="146"/>
        <v>965.14214737881696</v>
      </c>
      <c r="J412" s="26">
        <f t="shared" si="132"/>
        <v>971141</v>
      </c>
      <c r="K412" s="26">
        <f t="shared" si="144"/>
        <v>139048.69419677902</v>
      </c>
      <c r="L412" s="26">
        <f t="shared" si="145"/>
        <v>1721.36488446824</v>
      </c>
      <c r="M412" s="26">
        <f t="shared" si="147"/>
        <v>252230.64902912799</v>
      </c>
      <c r="N412" s="25"/>
      <c r="O412" s="14">
        <v>35</v>
      </c>
      <c r="P412" s="14"/>
      <c r="Q412" s="14">
        <f t="shared" si="157"/>
        <v>-5644.7999999999993</v>
      </c>
      <c r="R412" s="14"/>
      <c r="S412" s="14">
        <f t="shared" si="136"/>
        <v>-4092</v>
      </c>
      <c r="U412" s="7">
        <f t="shared" si="152"/>
        <v>3135163.013913596</v>
      </c>
      <c r="V412" s="126">
        <f t="shared" si="138"/>
        <v>0.63835327793467445</v>
      </c>
      <c r="W412" s="7">
        <f>[4]FCST!$I352</f>
        <v>72338.829219927065</v>
      </c>
      <c r="X412" s="7">
        <f t="shared" si="153"/>
        <v>1650014.2474450029</v>
      </c>
      <c r="Y412" s="7">
        <f>[4]FCST!D352</f>
        <v>1722353.07666493</v>
      </c>
      <c r="Z412" s="7">
        <f>[4]FCST!$E352</f>
        <v>190952</v>
      </c>
      <c r="AA412" s="7">
        <f>[4]FCST!F352</f>
        <v>2152</v>
      </c>
      <c r="AB412" s="7">
        <f>[4]FCST!G352</f>
        <v>1512</v>
      </c>
      <c r="AC412" s="13">
        <f>[4]FCST!H352</f>
        <v>25516</v>
      </c>
      <c r="AD412" s="28">
        <f t="shared" si="154"/>
        <v>44568</v>
      </c>
      <c r="AE412" s="30">
        <f t="shared" si="133"/>
        <v>1592498</v>
      </c>
      <c r="AF412" s="30">
        <f t="shared" si="155"/>
        <v>971141</v>
      </c>
      <c r="AG412" s="31">
        <f t="shared" si="140"/>
        <v>273004</v>
      </c>
      <c r="AH412" s="35">
        <f t="shared" ref="AH412:AH421" si="158">ROUND($AX$642*$AY615,0)</f>
        <v>133955</v>
      </c>
      <c r="AI412" s="28">
        <f t="shared" si="156"/>
        <v>139049</v>
      </c>
      <c r="AJ412" s="28">
        <f t="shared" si="148"/>
        <v>1721.36488446824</v>
      </c>
      <c r="AK412" s="28">
        <f t="shared" si="149"/>
        <v>252230.64902912799</v>
      </c>
      <c r="AL412" s="110">
        <f t="shared" si="137"/>
        <v>965.14196920780228</v>
      </c>
      <c r="AM412" s="57"/>
      <c r="AN412" s="15">
        <f t="shared" si="134"/>
        <v>1138.4688389340213</v>
      </c>
      <c r="AP412" s="233">
        <f>[16]Rounded!Z413</f>
        <v>34370</v>
      </c>
      <c r="AQ412" s="157">
        <f>[16]Rounded!AA413</f>
        <v>17453</v>
      </c>
      <c r="AR412" s="157">
        <f>[16]Rounded!AB413</f>
        <v>2392</v>
      </c>
      <c r="AS412" s="157">
        <f>[16]Rounded!AC413</f>
        <v>0</v>
      </c>
      <c r="AT412" s="157">
        <f>[16]Rounded!AD413</f>
        <v>0</v>
      </c>
      <c r="AW412" s="14">
        <f t="shared" si="150"/>
        <v>1138.4688389340213</v>
      </c>
      <c r="AX412" s="145">
        <f t="shared" si="151"/>
        <v>1721.36488446824</v>
      </c>
      <c r="AY412" s="20"/>
      <c r="AZ412" s="164">
        <f t="shared" si="130"/>
        <v>21142.257195240982</v>
      </c>
      <c r="BM412" s="14">
        <f>[17]Base!$J194</f>
        <v>24162.144023898189</v>
      </c>
      <c r="BN412" s="14">
        <f>[17]High!$J194</f>
        <v>44675.320237104046</v>
      </c>
      <c r="BO412" s="14">
        <f>[17]Low!$J194</f>
        <v>3648.9678106923334</v>
      </c>
      <c r="BP412" s="14"/>
      <c r="BQ412" s="14">
        <f>[17]Base!$Q194</f>
        <v>27743.443523109254</v>
      </c>
      <c r="BR412" s="14">
        <f>[17]High!$Q194</f>
        <v>51297.071263585254</v>
      </c>
      <c r="BS412" s="14">
        <f>[17]Low!$Q194</f>
        <v>4189.8157826332526</v>
      </c>
      <c r="BT412" s="201" t="s">
        <v>150</v>
      </c>
      <c r="BU412" s="14">
        <f>'[18]Energy Summary'!$C193/1000</f>
        <v>8530.1145979957982</v>
      </c>
      <c r="BV412" s="14"/>
      <c r="BW412" s="14"/>
      <c r="BX412" s="14"/>
      <c r="BY412" s="14">
        <f>'[18]Energy Summary'!$D193/1000</f>
        <v>6959.6200182982766</v>
      </c>
      <c r="BZ412" s="14"/>
      <c r="CA412" s="14"/>
    </row>
    <row r="413" spans="1:79">
      <c r="A413" s="2">
        <f t="shared" si="141"/>
        <v>2025</v>
      </c>
      <c r="B413" s="2">
        <f t="shared" si="142"/>
        <v>3</v>
      </c>
      <c r="C413" s="7">
        <f>[12]Err!$D268</f>
        <v>830.35863178604802</v>
      </c>
      <c r="D413" s="7">
        <f>ROUND([13]Err!$D256,0)</f>
        <v>977436</v>
      </c>
      <c r="E413" s="7">
        <f>[9]Err!$D256</f>
        <v>141759.90195647799</v>
      </c>
      <c r="F413" s="7">
        <f>[10]Err!$D256</f>
        <v>1767.2658162995001</v>
      </c>
      <c r="G413" s="13">
        <f>[14]Err!$D256</f>
        <v>257480.29190395499</v>
      </c>
      <c r="H413" s="25"/>
      <c r="I413" s="26">
        <f t="shared" si="146"/>
        <v>865.35863178604802</v>
      </c>
      <c r="J413" s="26">
        <f t="shared" si="132"/>
        <v>977436</v>
      </c>
      <c r="K413" s="26">
        <f t="shared" si="144"/>
        <v>135510.30195647798</v>
      </c>
      <c r="L413" s="26">
        <f t="shared" si="145"/>
        <v>1767.2658162995001</v>
      </c>
      <c r="M413" s="26">
        <f t="shared" si="147"/>
        <v>253520.29190395499</v>
      </c>
      <c r="N413" s="25"/>
      <c r="O413" s="14">
        <v>35</v>
      </c>
      <c r="P413" s="14"/>
      <c r="Q413" s="14">
        <f t="shared" si="157"/>
        <v>-6249.5999999999995</v>
      </c>
      <c r="R413" s="14"/>
      <c r="S413" s="14">
        <f t="shared" si="136"/>
        <v>-3960</v>
      </c>
      <c r="U413" s="7">
        <f t="shared" si="152"/>
        <v>2972391.5577202546</v>
      </c>
      <c r="V413" s="126">
        <f t="shared" si="138"/>
        <v>0.62485525246600426</v>
      </c>
      <c r="W413" s="7">
        <f>[4]FCST!$I353</f>
        <v>72399.626597152688</v>
      </c>
      <c r="X413" s="7">
        <f t="shared" si="153"/>
        <v>1651401.0066683872</v>
      </c>
      <c r="Y413" s="7">
        <f>[4]FCST!D353</f>
        <v>1723800.63326554</v>
      </c>
      <c r="Z413" s="7">
        <f>[4]FCST!$E353</f>
        <v>191100</v>
      </c>
      <c r="AA413" s="7">
        <f>[4]FCST!F353</f>
        <v>2151</v>
      </c>
      <c r="AB413" s="7">
        <f>[4]FCST!G353</f>
        <v>1512</v>
      </c>
      <c r="AC413" s="13">
        <f>[4]FCST!H353</f>
        <v>25508</v>
      </c>
      <c r="AD413" s="28">
        <f t="shared" si="154"/>
        <v>39148</v>
      </c>
      <c r="AE413" s="30">
        <f t="shared" si="133"/>
        <v>1429054</v>
      </c>
      <c r="AF413" s="30">
        <f t="shared" si="155"/>
        <v>977436</v>
      </c>
      <c r="AG413" s="31">
        <f t="shared" si="140"/>
        <v>271466</v>
      </c>
      <c r="AH413" s="35">
        <f t="shared" si="158"/>
        <v>135956</v>
      </c>
      <c r="AI413" s="28">
        <f t="shared" si="156"/>
        <v>135510</v>
      </c>
      <c r="AJ413" s="28">
        <f t="shared" si="148"/>
        <v>1767.2658162995001</v>
      </c>
      <c r="AK413" s="28">
        <f t="shared" si="149"/>
        <v>253520.29190395499</v>
      </c>
      <c r="AL413" s="110">
        <f t="shared" si="137"/>
        <v>865.35856174814842</v>
      </c>
      <c r="AM413" s="57"/>
      <c r="AN413" s="15">
        <f t="shared" si="134"/>
        <v>1168.8265980816798</v>
      </c>
      <c r="AP413" s="233">
        <f>[16]Rounded!Z414</f>
        <v>26845</v>
      </c>
      <c r="AQ413" s="157">
        <f>[16]Rounded!AA414</f>
        <v>14265</v>
      </c>
      <c r="AR413" s="157">
        <f>[16]Rounded!AB414</f>
        <v>2016</v>
      </c>
      <c r="AS413" s="157">
        <f>[16]Rounded!AC414</f>
        <v>0</v>
      </c>
      <c r="AT413" s="157">
        <f>[16]Rounded!AD414</f>
        <v>0</v>
      </c>
      <c r="AW413" s="14">
        <f t="shared" si="150"/>
        <v>1168.8265980816798</v>
      </c>
      <c r="AX413" s="145">
        <f t="shared" si="151"/>
        <v>1767.2658162995001</v>
      </c>
      <c r="AY413" s="20"/>
      <c r="AZ413" s="164">
        <f t="shared" si="130"/>
        <v>21116.148808759699</v>
      </c>
      <c r="BM413" s="14">
        <f>[17]Base!$J195</f>
        <v>24801.475946559491</v>
      </c>
      <c r="BN413" s="14">
        <f>[17]High!$J195</f>
        <v>45857.432153763701</v>
      </c>
      <c r="BO413" s="14">
        <f>[17]Low!$J195</f>
        <v>3745.5197393552744</v>
      </c>
      <c r="BP413" s="14"/>
      <c r="BQ413" s="14">
        <f>[17]Base!$Q195</f>
        <v>28477.536866453749</v>
      </c>
      <c r="BR413" s="14">
        <f>[17]High!$Q195</f>
        <v>52654.395148642965</v>
      </c>
      <c r="BS413" s="14">
        <f>[17]Low!$Q195</f>
        <v>4300.6785842645213</v>
      </c>
      <c r="BT413" s="201" t="s">
        <v>150</v>
      </c>
      <c r="BU413" s="14">
        <f>'[18]Energy Summary'!$C194/1000</f>
        <v>11543.113348088586</v>
      </c>
      <c r="BV413" s="14"/>
      <c r="BW413" s="14"/>
      <c r="BX413" s="14"/>
      <c r="BY413" s="14">
        <f>'[18]Energy Summary'!$D194/1000</f>
        <v>9380.6083328219302</v>
      </c>
      <c r="BZ413" s="14"/>
      <c r="CA413" s="14"/>
    </row>
    <row r="414" spans="1:79">
      <c r="A414" s="2">
        <f t="shared" si="141"/>
        <v>2025</v>
      </c>
      <c r="B414" s="2">
        <f t="shared" si="142"/>
        <v>4</v>
      </c>
      <c r="C414" s="7">
        <f>[12]Err!$D269</f>
        <v>796.091319723835</v>
      </c>
      <c r="D414" s="7">
        <f>ROUND([13]Err!$D257,0)</f>
        <v>1029442</v>
      </c>
      <c r="E414" s="7">
        <f>[9]Err!$D257</f>
        <v>143676.33736667299</v>
      </c>
      <c r="F414" s="7">
        <f>[10]Err!$D257</f>
        <v>1743.7116230588499</v>
      </c>
      <c r="G414" s="13">
        <f>[14]Err!$D257</f>
        <v>262480.27142893203</v>
      </c>
      <c r="H414" s="25"/>
      <c r="I414" s="26">
        <f t="shared" si="146"/>
        <v>831.091319723835</v>
      </c>
      <c r="J414" s="26">
        <f t="shared" si="132"/>
        <v>1029442</v>
      </c>
      <c r="K414" s="26">
        <f t="shared" si="144"/>
        <v>137628.33736667299</v>
      </c>
      <c r="L414" s="26">
        <f t="shared" si="145"/>
        <v>1743.7116230588499</v>
      </c>
      <c r="M414" s="26">
        <f t="shared" si="147"/>
        <v>258388.27142893203</v>
      </c>
      <c r="N414" s="25"/>
      <c r="O414" s="14">
        <v>35</v>
      </c>
      <c r="P414" s="14"/>
      <c r="Q414" s="14">
        <f t="shared" si="157"/>
        <v>-6048</v>
      </c>
      <c r="R414" s="14"/>
      <c r="S414" s="14">
        <f t="shared" si="136"/>
        <v>-4092</v>
      </c>
      <c r="U414" s="7">
        <f t="shared" si="152"/>
        <v>2976572.9830519906</v>
      </c>
      <c r="V414" s="126">
        <f t="shared" si="138"/>
        <v>0.53442379914879401</v>
      </c>
      <c r="W414" s="7">
        <f>[4]FCST!$I354</f>
        <v>72460.423974378311</v>
      </c>
      <c r="X414" s="7">
        <f t="shared" si="153"/>
        <v>1652787.7658917718</v>
      </c>
      <c r="Y414" s="7">
        <f>[4]FCST!D354</f>
        <v>1725248.18986615</v>
      </c>
      <c r="Z414" s="7">
        <f>[4]FCST!$E354</f>
        <v>191247</v>
      </c>
      <c r="AA414" s="7">
        <f>[4]FCST!F354</f>
        <v>2150</v>
      </c>
      <c r="AB414" s="7">
        <f>[4]FCST!G354</f>
        <v>1512</v>
      </c>
      <c r="AC414" s="13">
        <f>[4]FCST!H354</f>
        <v>25469</v>
      </c>
      <c r="AD414" s="28">
        <f t="shared" si="154"/>
        <v>32184</v>
      </c>
      <c r="AE414" s="30">
        <f t="shared" si="133"/>
        <v>1373618</v>
      </c>
      <c r="AF414" s="30">
        <f t="shared" si="155"/>
        <v>1029442</v>
      </c>
      <c r="AG414" s="31">
        <f t="shared" si="140"/>
        <v>281197</v>
      </c>
      <c r="AH414" s="35">
        <f t="shared" si="158"/>
        <v>143569</v>
      </c>
      <c r="AI414" s="28">
        <f t="shared" si="156"/>
        <v>137628</v>
      </c>
      <c r="AJ414" s="28">
        <f t="shared" si="148"/>
        <v>1743.7116230588499</v>
      </c>
      <c r="AK414" s="28">
        <f t="shared" si="149"/>
        <v>258388.27142893203</v>
      </c>
      <c r="AL414" s="110">
        <f t="shared" si="137"/>
        <v>831.09158256556668</v>
      </c>
      <c r="AM414" s="57"/>
      <c r="AN414" s="15">
        <f t="shared" si="134"/>
        <v>1153.2484279489747</v>
      </c>
      <c r="AP414" s="233">
        <f>[16]Rounded!Z415</f>
        <v>19885</v>
      </c>
      <c r="AQ414" s="157">
        <f>[16]Rounded!AA415</f>
        <v>13831</v>
      </c>
      <c r="AR414" s="157">
        <f>[16]Rounded!AB415</f>
        <v>2022</v>
      </c>
      <c r="AS414" s="157">
        <f>[16]Rounded!AC415</f>
        <v>0</v>
      </c>
      <c r="AT414" s="157">
        <f>[16]Rounded!AD415</f>
        <v>0</v>
      </c>
      <c r="AW414" s="14">
        <f t="shared" si="150"/>
        <v>1153.2484279489747</v>
      </c>
      <c r="AX414" s="145">
        <f t="shared" si="151"/>
        <v>1743.7116230588499</v>
      </c>
      <c r="AY414" s="20"/>
      <c r="AZ414" s="164">
        <f t="shared" si="130"/>
        <v>21090.040422278409</v>
      </c>
      <c r="BM414" s="14">
        <f>[17]Base!$J196</f>
        <v>24810.740047280859</v>
      </c>
      <c r="BN414" s="14">
        <f>[17]High!$J196</f>
        <v>45874.56129040102</v>
      </c>
      <c r="BO414" s="14">
        <f>[17]Low!$J196</f>
        <v>3746.9188041606931</v>
      </c>
      <c r="BP414" s="14"/>
      <c r="BQ414" s="14">
        <f>[17]Base!$Q196</f>
        <v>28488.174087012547</v>
      </c>
      <c r="BR414" s="14">
        <f>[17]High!$Q196</f>
        <v>52674.063156350683</v>
      </c>
      <c r="BS414" s="14">
        <f>[17]Low!$Q196</f>
        <v>4302.2850176744005</v>
      </c>
      <c r="BT414" s="201" t="s">
        <v>150</v>
      </c>
      <c r="BU414" s="14">
        <f>'[18]Energy Summary'!$C195/1000</f>
        <v>12262.630743218184</v>
      </c>
      <c r="BV414" s="14"/>
      <c r="BW414" s="14"/>
      <c r="BX414" s="14"/>
      <c r="BY414" s="14">
        <f>'[18]Energy Summary'!$D195/1000</f>
        <v>9928.1194698638574</v>
      </c>
      <c r="BZ414" s="14"/>
      <c r="CA414" s="14"/>
    </row>
    <row r="415" spans="1:79">
      <c r="A415" s="2">
        <f t="shared" si="141"/>
        <v>2025</v>
      </c>
      <c r="B415" s="2">
        <f t="shared" si="142"/>
        <v>5</v>
      </c>
      <c r="C415" s="7">
        <f>[12]Err!$D270</f>
        <v>931.135638154037</v>
      </c>
      <c r="D415" s="7">
        <f>ROUND([13]Err!$D258,0)</f>
        <v>1132975</v>
      </c>
      <c r="E415" s="7">
        <f>[9]Err!$D258</f>
        <v>151324.623636542</v>
      </c>
      <c r="F415" s="7">
        <f>[10]Err!$D258</f>
        <v>1723.5116230588501</v>
      </c>
      <c r="G415" s="13">
        <f>[14]Err!$D258</f>
        <v>276101.758358002</v>
      </c>
      <c r="H415" s="25"/>
      <c r="I415" s="26">
        <f t="shared" si="146"/>
        <v>966.135638154037</v>
      </c>
      <c r="J415" s="26">
        <f t="shared" si="132"/>
        <v>1132975</v>
      </c>
      <c r="K415" s="26">
        <f t="shared" si="144"/>
        <v>145075.023636542</v>
      </c>
      <c r="L415" s="26">
        <f t="shared" si="145"/>
        <v>1723.5116230588501</v>
      </c>
      <c r="M415" s="26">
        <f t="shared" si="147"/>
        <v>272141.758358002</v>
      </c>
      <c r="N415" s="25"/>
      <c r="O415" s="14">
        <v>35</v>
      </c>
      <c r="P415" s="14"/>
      <c r="Q415" s="14">
        <f t="shared" si="157"/>
        <v>-6249.5999999999995</v>
      </c>
      <c r="R415" s="14"/>
      <c r="S415" s="14">
        <f t="shared" si="136"/>
        <v>-3960</v>
      </c>
      <c r="U415" s="7">
        <f t="shared" si="152"/>
        <v>3321892.2699810611</v>
      </c>
      <c r="V415" s="126">
        <f t="shared" si="138"/>
        <v>0.35517028435765152</v>
      </c>
      <c r="W415" s="7">
        <f>[4]FCST!$I355</f>
        <v>72521.221351603934</v>
      </c>
      <c r="X415" s="7">
        <f t="shared" si="153"/>
        <v>1654174.5251151561</v>
      </c>
      <c r="Y415" s="7">
        <f>[4]FCST!D355</f>
        <v>1726695.7464667601</v>
      </c>
      <c r="Z415" s="7">
        <f>[4]FCST!$E355</f>
        <v>191394</v>
      </c>
      <c r="AA415" s="7">
        <f>[4]FCST!F355</f>
        <v>2149</v>
      </c>
      <c r="AB415" s="7">
        <f>[4]FCST!G355</f>
        <v>1512</v>
      </c>
      <c r="AC415" s="13">
        <f>[4]FCST!H355</f>
        <v>25506</v>
      </c>
      <c r="AD415" s="28">
        <f t="shared" si="154"/>
        <v>24885</v>
      </c>
      <c r="AE415" s="30">
        <f t="shared" si="133"/>
        <v>1598157</v>
      </c>
      <c r="AF415" s="30">
        <f t="shared" si="155"/>
        <v>1132975</v>
      </c>
      <c r="AG415" s="31">
        <f t="shared" si="140"/>
        <v>292010</v>
      </c>
      <c r="AH415" s="35">
        <f t="shared" si="158"/>
        <v>146935</v>
      </c>
      <c r="AI415" s="28">
        <f t="shared" si="156"/>
        <v>145075</v>
      </c>
      <c r="AJ415" s="28">
        <f t="shared" si="148"/>
        <v>1723.5116230588501</v>
      </c>
      <c r="AK415" s="28">
        <f t="shared" si="149"/>
        <v>272141.758358002</v>
      </c>
      <c r="AL415" s="110">
        <f t="shared" si="137"/>
        <v>966.13566206911798</v>
      </c>
      <c r="AM415" s="57"/>
      <c r="AN415" s="15">
        <f t="shared" si="134"/>
        <v>1139.8886395891866</v>
      </c>
      <c r="AP415" s="233">
        <f>[16]Rounded!Z416</f>
        <v>22682</v>
      </c>
      <c r="AQ415" s="157">
        <f>[16]Rounded!AA416</f>
        <v>14873</v>
      </c>
      <c r="AR415" s="157">
        <f>[16]Rounded!AB416</f>
        <v>2151</v>
      </c>
      <c r="AS415" s="157">
        <f>[16]Rounded!AC416</f>
        <v>0</v>
      </c>
      <c r="AT415" s="157">
        <f>[16]Rounded!AD416</f>
        <v>0</v>
      </c>
      <c r="AW415" s="14">
        <f t="shared" si="150"/>
        <v>1139.8886395891866</v>
      </c>
      <c r="AX415" s="145">
        <f t="shared" si="151"/>
        <v>1723.5116230588501</v>
      </c>
      <c r="AY415" s="20"/>
      <c r="AZ415" s="164">
        <f t="shared" si="130"/>
        <v>21063.93203579713</v>
      </c>
      <c r="BM415" s="14">
        <f>[17]Base!$J197</f>
        <v>25175.342932002091</v>
      </c>
      <c r="BN415" s="14">
        <f>[17]High!$J197</f>
        <v>46548.704719816153</v>
      </c>
      <c r="BO415" s="14">
        <f>[17]Low!$J197</f>
        <v>3801.9811441880292</v>
      </c>
      <c r="BP415" s="14"/>
      <c r="BQ415" s="14">
        <f>[17]Base!$Q197</f>
        <v>28906.818207775232</v>
      </c>
      <c r="BR415" s="14">
        <f>[17]High!$Q197</f>
        <v>53448.127748547267</v>
      </c>
      <c r="BS415" s="14">
        <f>[17]Low!$Q197</f>
        <v>4365.5086670031897</v>
      </c>
      <c r="BT415" s="201" t="s">
        <v>150</v>
      </c>
      <c r="BU415" s="14">
        <f>'[18]Energy Summary'!$C196/1000</f>
        <v>12933.146229348456</v>
      </c>
      <c r="BV415" s="14"/>
      <c r="BW415" s="14"/>
      <c r="BX415" s="14"/>
      <c r="BY415" s="14">
        <f>'[18]Energy Summary'!$D196/1000</f>
        <v>10434.043043992371</v>
      </c>
      <c r="BZ415" s="14"/>
      <c r="CA415" s="14"/>
    </row>
    <row r="416" spans="1:79">
      <c r="A416" s="2">
        <f t="shared" si="141"/>
        <v>2025</v>
      </c>
      <c r="B416" s="2">
        <f t="shared" si="142"/>
        <v>6</v>
      </c>
      <c r="C416" s="7">
        <f>[12]Err!$D271</f>
        <v>1148.7724348685001</v>
      </c>
      <c r="D416" s="7">
        <f>ROUND([13]Err!$D259,0)</f>
        <v>1243644</v>
      </c>
      <c r="E416" s="7">
        <f>[9]Err!$D259</f>
        <v>153260.653607449</v>
      </c>
      <c r="F416" s="7">
        <f>[10]Err!$D259</f>
        <v>1744.0116230588501</v>
      </c>
      <c r="G416" s="13">
        <f>[14]Err!$D259</f>
        <v>301302.85496967402</v>
      </c>
      <c r="H416" s="25"/>
      <c r="I416" s="26">
        <f t="shared" si="146"/>
        <v>1183.7724348685001</v>
      </c>
      <c r="J416" s="26">
        <f t="shared" si="132"/>
        <v>1243644</v>
      </c>
      <c r="K416" s="26">
        <f t="shared" si="144"/>
        <v>147212.653607449</v>
      </c>
      <c r="L416" s="26">
        <f t="shared" si="145"/>
        <v>1744.0116230588501</v>
      </c>
      <c r="M416" s="26">
        <f t="shared" si="147"/>
        <v>297210.85496967402</v>
      </c>
      <c r="N416" s="25"/>
      <c r="O416" s="14">
        <v>35</v>
      </c>
      <c r="P416" s="14"/>
      <c r="Q416" s="14">
        <f t="shared" si="157"/>
        <v>-6048</v>
      </c>
      <c r="R416" s="14"/>
      <c r="S416" s="14">
        <f t="shared" si="136"/>
        <v>-4092</v>
      </c>
      <c r="U416" s="7">
        <f t="shared" si="152"/>
        <v>3824480.8665927332</v>
      </c>
      <c r="V416" s="126">
        <f t="shared" si="138"/>
        <v>0.25275986053332639</v>
      </c>
      <c r="W416" s="7">
        <f>[4]FCST!$I356</f>
        <v>72582.018728829542</v>
      </c>
      <c r="X416" s="7">
        <f t="shared" si="153"/>
        <v>1655561.2843385406</v>
      </c>
      <c r="Y416" s="7">
        <f>[4]FCST!D356</f>
        <v>1728143.3030673701</v>
      </c>
      <c r="Z416" s="7">
        <f>[4]FCST!$E356</f>
        <v>191541</v>
      </c>
      <c r="AA416" s="7">
        <f>[4]FCST!F356</f>
        <v>2147</v>
      </c>
      <c r="AB416" s="7">
        <f>[4]FCST!G356</f>
        <v>1512</v>
      </c>
      <c r="AC416" s="13">
        <f>[4]FCST!H356</f>
        <v>25457</v>
      </c>
      <c r="AD416" s="28">
        <f t="shared" si="154"/>
        <v>21717</v>
      </c>
      <c r="AE416" s="30">
        <f t="shared" si="133"/>
        <v>1959808</v>
      </c>
      <c r="AF416" s="30">
        <f t="shared" si="155"/>
        <v>1243644</v>
      </c>
      <c r="AG416" s="31">
        <f t="shared" si="140"/>
        <v>300357</v>
      </c>
      <c r="AH416" s="35">
        <f t="shared" si="158"/>
        <v>153144</v>
      </c>
      <c r="AI416" s="28">
        <f t="shared" si="156"/>
        <v>147213</v>
      </c>
      <c r="AJ416" s="28">
        <f t="shared" si="148"/>
        <v>1744.0116230588501</v>
      </c>
      <c r="AK416" s="28">
        <f t="shared" si="149"/>
        <v>297210.85496967402</v>
      </c>
      <c r="AL416" s="110">
        <f t="shared" si="137"/>
        <v>1183.7725480413233</v>
      </c>
      <c r="AM416" s="57"/>
      <c r="AN416" s="15">
        <f t="shared" si="134"/>
        <v>1153.4468406473877</v>
      </c>
      <c r="AP416" s="233">
        <f>[16]Rounded!Z417</f>
        <v>25708</v>
      </c>
      <c r="AQ416" s="157">
        <f>[16]Rounded!AA417</f>
        <v>16197</v>
      </c>
      <c r="AR416" s="157">
        <f>[16]Rounded!AB417</f>
        <v>2379</v>
      </c>
      <c r="AS416" s="157">
        <f>[16]Rounded!AC417</f>
        <v>0</v>
      </c>
      <c r="AT416" s="157">
        <f>[16]Rounded!AD417</f>
        <v>0</v>
      </c>
      <c r="AW416" s="14">
        <f t="shared" si="150"/>
        <v>1153.4468406473877</v>
      </c>
      <c r="AX416" s="145">
        <f t="shared" si="151"/>
        <v>1744.0116230588501</v>
      </c>
      <c r="AY416" s="20"/>
      <c r="AZ416" s="164">
        <f t="shared" si="130"/>
        <v>21037.82364931584</v>
      </c>
      <c r="BM416" s="14">
        <f>[17]Base!$J198</f>
        <v>25430.155168019792</v>
      </c>
      <c r="BN416" s="14">
        <f>[17]High!$J198</f>
        <v>47019.847439318357</v>
      </c>
      <c r="BO416" s="14">
        <f>[17]Low!$J198</f>
        <v>3840.4628967212261</v>
      </c>
      <c r="BP416" s="14"/>
      <c r="BQ416" s="14">
        <f>[17]Base!$Q198</f>
        <v>29199.398571171878</v>
      </c>
      <c r="BR416" s="14">
        <f>[17]High!$Q198</f>
        <v>53989.102978928531</v>
      </c>
      <c r="BS416" s="14">
        <f>[17]Low!$Q198</f>
        <v>4409.6941634152245</v>
      </c>
      <c r="BT416" s="201" t="s">
        <v>150</v>
      </c>
      <c r="BU416" s="14">
        <f>'[18]Energy Summary'!$C197/1000</f>
        <v>12129.194445698997</v>
      </c>
      <c r="BV416" s="14"/>
      <c r="BW416" s="14"/>
      <c r="BX416" s="14"/>
      <c r="BY416" s="14">
        <f>'[18]Energy Summary'!$D197/1000</f>
        <v>9752.7709760787711</v>
      </c>
      <c r="BZ416" s="14"/>
      <c r="CA416" s="14"/>
    </row>
    <row r="417" spans="1:79">
      <c r="A417" s="2">
        <f t="shared" si="141"/>
        <v>2025</v>
      </c>
      <c r="B417" s="2">
        <f t="shared" si="142"/>
        <v>7</v>
      </c>
      <c r="C417" s="7">
        <f>[12]Err!$D272</f>
        <v>1239.2477810575299</v>
      </c>
      <c r="D417" s="7">
        <f>ROUND([13]Err!$D260,0)</f>
        <v>1277648</v>
      </c>
      <c r="E417" s="7">
        <f>[9]Err!$D260</f>
        <v>141984.854005448</v>
      </c>
      <c r="F417" s="7">
        <f>[10]Err!$D260</f>
        <v>1743.0459781283701</v>
      </c>
      <c r="G417" s="13">
        <f>[14]Err!$D260</f>
        <v>288941.47061621601</v>
      </c>
      <c r="H417" s="25"/>
      <c r="I417" s="26">
        <f t="shared" si="146"/>
        <v>1274.2477810575299</v>
      </c>
      <c r="J417" s="26">
        <f t="shared" si="132"/>
        <v>1277648</v>
      </c>
      <c r="K417" s="26">
        <f t="shared" si="144"/>
        <v>135735.25400544799</v>
      </c>
      <c r="L417" s="26">
        <f t="shared" si="145"/>
        <v>1743.0459781283701</v>
      </c>
      <c r="M417" s="26">
        <f t="shared" si="147"/>
        <v>284981.47061621601</v>
      </c>
      <c r="N417" s="25"/>
      <c r="O417" s="14">
        <v>35</v>
      </c>
      <c r="P417" s="14"/>
      <c r="Q417" s="14">
        <f t="shared" si="157"/>
        <v>-6249.5999999999995</v>
      </c>
      <c r="R417" s="14"/>
      <c r="S417" s="14">
        <f t="shared" si="136"/>
        <v>-3960</v>
      </c>
      <c r="U417" s="7">
        <f t="shared" si="152"/>
        <v>3982034.5165943443</v>
      </c>
      <c r="V417" s="126">
        <f t="shared" si="138"/>
        <v>0.23540461725212367</v>
      </c>
      <c r="W417" s="7">
        <f>[4]FCST!$I357</f>
        <v>72642.816106054743</v>
      </c>
      <c r="X417" s="7">
        <f t="shared" si="153"/>
        <v>1656948.0435619154</v>
      </c>
      <c r="Y417" s="7">
        <f>[4]FCST!D357</f>
        <v>1729590.8596679701</v>
      </c>
      <c r="Z417" s="7">
        <f>[4]FCST!$E357</f>
        <v>191688</v>
      </c>
      <c r="AA417" s="7">
        <f>[4]FCST!F357</f>
        <v>2146</v>
      </c>
      <c r="AB417" s="7">
        <f>[4]FCST!G357</f>
        <v>1512</v>
      </c>
      <c r="AC417" s="13">
        <f>[4]FCST!H357</f>
        <v>25432</v>
      </c>
      <c r="AD417" s="28">
        <f t="shared" si="154"/>
        <v>21790</v>
      </c>
      <c r="AE417" s="30">
        <f t="shared" si="133"/>
        <v>2111362</v>
      </c>
      <c r="AF417" s="30">
        <f t="shared" si="155"/>
        <v>1277648</v>
      </c>
      <c r="AG417" s="31">
        <f t="shared" si="140"/>
        <v>284510</v>
      </c>
      <c r="AH417" s="35">
        <f t="shared" si="158"/>
        <v>148775</v>
      </c>
      <c r="AI417" s="28">
        <f t="shared" si="156"/>
        <v>135735</v>
      </c>
      <c r="AJ417" s="28">
        <f t="shared" si="148"/>
        <v>1743.0459781283701</v>
      </c>
      <c r="AK417" s="28">
        <f t="shared" si="149"/>
        <v>284981.47061621601</v>
      </c>
      <c r="AL417" s="110">
        <f t="shared" si="137"/>
        <v>1274.2475590611991</v>
      </c>
      <c r="AM417" s="57"/>
      <c r="AN417" s="15">
        <f t="shared" si="134"/>
        <v>1152.8081865928373</v>
      </c>
      <c r="AP417" s="233">
        <f>[16]Rounded!Z418</f>
        <v>26025</v>
      </c>
      <c r="AQ417" s="157">
        <f>[16]Rounded!AA418</f>
        <v>17133</v>
      </c>
      <c r="AR417" s="157">
        <f>[16]Rounded!AB418</f>
        <v>2553</v>
      </c>
      <c r="AS417" s="157">
        <f>[16]Rounded!AC418</f>
        <v>0</v>
      </c>
      <c r="AT417" s="157">
        <f>[16]Rounded!AD418</f>
        <v>0</v>
      </c>
      <c r="AW417" s="14">
        <f t="shared" si="150"/>
        <v>1152.8081865928373</v>
      </c>
      <c r="AX417" s="145">
        <f t="shared" si="151"/>
        <v>1743.0459781283701</v>
      </c>
      <c r="AY417" s="20"/>
      <c r="AZ417" s="164">
        <f t="shared" si="130"/>
        <v>21011.715262834561</v>
      </c>
      <c r="BM417" s="14">
        <f>[17]Base!$J199</f>
        <v>25711.941704187921</v>
      </c>
      <c r="BN417" s="14">
        <f>[17]High!$J199</f>
        <v>47540.86509939703</v>
      </c>
      <c r="BO417" s="14">
        <f>[17]Low!$J199</f>
        <v>3883.0183089788056</v>
      </c>
      <c r="BP417" s="14"/>
      <c r="BQ417" s="14">
        <f>[17]Base!$Q199</f>
        <v>29522.951350429412</v>
      </c>
      <c r="BR417" s="14">
        <f>[17]High!$Q199</f>
        <v>54587.345585736861</v>
      </c>
      <c r="BS417" s="14">
        <f>[17]Low!$Q199</f>
        <v>4458.5571151219547</v>
      </c>
      <c r="BT417" s="201" t="s">
        <v>150</v>
      </c>
      <c r="BU417" s="14">
        <f>'[18]Energy Summary'!$C198/1000</f>
        <v>13066.102784267086</v>
      </c>
      <c r="BV417" s="14"/>
      <c r="BW417" s="14"/>
      <c r="BX417" s="14"/>
      <c r="BY417" s="14">
        <f>'[18]Energy Summary'!$D198/1000</f>
        <v>10472.872523130969</v>
      </c>
      <c r="BZ417" s="14"/>
      <c r="CA417" s="14"/>
    </row>
    <row r="418" spans="1:79">
      <c r="A418" s="2">
        <f t="shared" si="141"/>
        <v>2025</v>
      </c>
      <c r="B418" s="2">
        <f t="shared" si="142"/>
        <v>8</v>
      </c>
      <c r="C418" s="7">
        <f>[12]Err!$D273</f>
        <v>1312.19672611804</v>
      </c>
      <c r="D418" s="7">
        <f>ROUND([13]Err!$D261,0)</f>
        <v>1332777</v>
      </c>
      <c r="E418" s="7">
        <f>[9]Err!$D261</f>
        <v>156691.80194467399</v>
      </c>
      <c r="F418" s="7">
        <f>[10]Err!$D261</f>
        <v>1750.2685409293199</v>
      </c>
      <c r="G418" s="13">
        <f>[14]Err!$D261</f>
        <v>296140.34747822402</v>
      </c>
      <c r="H418" s="25"/>
      <c r="I418" s="26">
        <f t="shared" si="146"/>
        <v>1347.19672611804</v>
      </c>
      <c r="J418" s="26">
        <f t="shared" si="132"/>
        <v>1332777</v>
      </c>
      <c r="K418" s="26">
        <f t="shared" si="144"/>
        <v>150442.20194467399</v>
      </c>
      <c r="L418" s="26">
        <f t="shared" si="145"/>
        <v>1750.2685409293199</v>
      </c>
      <c r="M418" s="26">
        <f t="shared" si="147"/>
        <v>292048.34747822402</v>
      </c>
      <c r="N418" s="25"/>
      <c r="O418" s="14">
        <v>35</v>
      </c>
      <c r="P418" s="14"/>
      <c r="Q418" s="14">
        <f t="shared" si="157"/>
        <v>-6249.5999999999995</v>
      </c>
      <c r="R418" s="14"/>
      <c r="S418" s="14">
        <f t="shared" si="136"/>
        <v>-4092</v>
      </c>
      <c r="U418" s="7">
        <f t="shared" si="152"/>
        <v>4189524.6160191535</v>
      </c>
      <c r="V418" s="126">
        <f t="shared" si="138"/>
        <v>0.23491953518685663</v>
      </c>
      <c r="W418" s="7">
        <f>[4]FCST!$I358</f>
        <v>72700.561100879888</v>
      </c>
      <c r="X418" s="7">
        <f t="shared" si="153"/>
        <v>1658265.1793962601</v>
      </c>
      <c r="Y418" s="7">
        <f>[4]FCST!D358</f>
        <v>1730965.74049714</v>
      </c>
      <c r="Z418" s="7">
        <f>[4]FCST!$E358</f>
        <v>191833</v>
      </c>
      <c r="AA418" s="7">
        <f>[4]FCST!F358</f>
        <v>2145</v>
      </c>
      <c r="AB418" s="7">
        <f>[4]FCST!G358</f>
        <v>1512</v>
      </c>
      <c r="AC418" s="13">
        <f>[4]FCST!H358</f>
        <v>25491</v>
      </c>
      <c r="AD418" s="28">
        <f t="shared" si="154"/>
        <v>23008</v>
      </c>
      <c r="AE418" s="30">
        <f t="shared" si="133"/>
        <v>2234009</v>
      </c>
      <c r="AF418" s="30">
        <f t="shared" si="155"/>
        <v>1332777</v>
      </c>
      <c r="AG418" s="31">
        <f t="shared" si="140"/>
        <v>305932</v>
      </c>
      <c r="AH418" s="35">
        <f t="shared" si="158"/>
        <v>155490</v>
      </c>
      <c r="AI418" s="28">
        <f t="shared" si="156"/>
        <v>150442</v>
      </c>
      <c r="AJ418" s="28">
        <f t="shared" si="148"/>
        <v>1750.2685409293199</v>
      </c>
      <c r="AK418" s="28">
        <f t="shared" si="149"/>
        <v>292048.34747822402</v>
      </c>
      <c r="AL418" s="110">
        <f t="shared" si="137"/>
        <v>1347.1964724082047</v>
      </c>
      <c r="AM418" s="57"/>
      <c r="AN418" s="15">
        <f t="shared" si="134"/>
        <v>1157.5850138421429</v>
      </c>
      <c r="AP418" s="233">
        <f>[16]Rounded!Z419</f>
        <v>27794</v>
      </c>
      <c r="AQ418" s="157">
        <f>[16]Rounded!AA419</f>
        <v>19467</v>
      </c>
      <c r="AR418" s="157">
        <f>[16]Rounded!AB419</f>
        <v>2846</v>
      </c>
      <c r="AS418" s="157">
        <f>[16]Rounded!AC419</f>
        <v>0</v>
      </c>
      <c r="AT418" s="157">
        <f>[16]Rounded!AD419</f>
        <v>0</v>
      </c>
      <c r="AW418" s="14">
        <f t="shared" si="150"/>
        <v>1157.5850138421429</v>
      </c>
      <c r="AX418" s="145">
        <f t="shared" si="151"/>
        <v>1750.2685409293199</v>
      </c>
      <c r="AY418" s="20"/>
      <c r="AZ418" s="164">
        <f t="shared" si="130"/>
        <v>20985.606876353278</v>
      </c>
      <c r="BM418" s="14">
        <f>[17]Base!$J200</f>
        <v>25693.291632889159</v>
      </c>
      <c r="BN418" s="14">
        <f>[17]High!$J200</f>
        <v>47506.38149120014</v>
      </c>
      <c r="BO418" s="14">
        <f>[17]Low!$J200</f>
        <v>3880.2017745781754</v>
      </c>
      <c r="BP418" s="14"/>
      <c r="BQ418" s="14">
        <f>[17]Base!$Q200</f>
        <v>29501.536975973762</v>
      </c>
      <c r="BR418" s="14">
        <f>[17]High!$Q200</f>
        <v>54547.750836382773</v>
      </c>
      <c r="BS418" s="14">
        <f>[17]Low!$Q200</f>
        <v>4455.3231155647345</v>
      </c>
      <c r="BT418" s="201" t="s">
        <v>150</v>
      </c>
      <c r="BU418" s="14">
        <f>'[18]Energy Summary'!$C199/1000</f>
        <v>13015.517684170225</v>
      </c>
      <c r="BV418" s="14"/>
      <c r="BW418" s="14"/>
      <c r="BX418" s="14"/>
      <c r="BY418" s="14">
        <f>'[18]Energy Summary'!$D199/1000</f>
        <v>10400.999953610562</v>
      </c>
      <c r="BZ418" s="14"/>
      <c r="CA418" s="14"/>
    </row>
    <row r="419" spans="1:79">
      <c r="A419" s="2">
        <f t="shared" si="141"/>
        <v>2025</v>
      </c>
      <c r="B419" s="2">
        <f t="shared" si="142"/>
        <v>9</v>
      </c>
      <c r="C419" s="7">
        <f>[12]Err!$D274</f>
        <v>1267.5529668204399</v>
      </c>
      <c r="D419" s="7">
        <f>ROUND([13]Err!$D262,0)</f>
        <v>1293550</v>
      </c>
      <c r="E419" s="7">
        <f>[9]Err!$D262</f>
        <v>149786.54763291799</v>
      </c>
      <c r="F419" s="7">
        <f>[10]Err!$D262</f>
        <v>1719.7129853737599</v>
      </c>
      <c r="G419" s="13">
        <f>[14]Err!$D262</f>
        <v>317488.97844881401</v>
      </c>
      <c r="H419" s="25"/>
      <c r="I419" s="26">
        <f t="shared" si="146"/>
        <v>1302.5529668204399</v>
      </c>
      <c r="J419" s="26">
        <f t="shared" si="132"/>
        <v>1293550</v>
      </c>
      <c r="K419" s="26">
        <f t="shared" si="144"/>
        <v>143738.54763291799</v>
      </c>
      <c r="L419" s="26">
        <f t="shared" si="145"/>
        <v>1719.7129853737599</v>
      </c>
      <c r="M419" s="26">
        <f t="shared" si="147"/>
        <v>313528.97844881401</v>
      </c>
      <c r="N419" s="25"/>
      <c r="O419" s="14">
        <v>35</v>
      </c>
      <c r="P419" s="14"/>
      <c r="Q419" s="14">
        <f t="shared" si="157"/>
        <v>-6048</v>
      </c>
      <c r="R419" s="14"/>
      <c r="S419" s="14">
        <f t="shared" si="136"/>
        <v>-3960</v>
      </c>
      <c r="U419" s="7">
        <f t="shared" si="152"/>
        <v>4088089.6914341878</v>
      </c>
      <c r="V419" s="126">
        <f t="shared" si="138"/>
        <v>0.23675824630596484</v>
      </c>
      <c r="W419" s="7">
        <f>[4]FCST!$I359</f>
        <v>72758.306095704611</v>
      </c>
      <c r="X419" s="7">
        <f t="shared" si="153"/>
        <v>1659582.3152305954</v>
      </c>
      <c r="Y419" s="7">
        <f>[4]FCST!D359</f>
        <v>1732340.6213263001</v>
      </c>
      <c r="Z419" s="7">
        <f>[4]FCST!$E359</f>
        <v>191974</v>
      </c>
      <c r="AA419" s="7">
        <f>[4]FCST!F359</f>
        <v>2144</v>
      </c>
      <c r="AB419" s="7">
        <f>[4]FCST!G359</f>
        <v>1512</v>
      </c>
      <c r="AC419" s="13">
        <f>[4]FCST!H359</f>
        <v>25501</v>
      </c>
      <c r="AD419" s="28">
        <f t="shared" si="154"/>
        <v>22438</v>
      </c>
      <c r="AE419" s="30">
        <f t="shared" si="133"/>
        <v>2161694</v>
      </c>
      <c r="AF419" s="30">
        <f t="shared" si="155"/>
        <v>1293550</v>
      </c>
      <c r="AG419" s="31">
        <f t="shared" si="140"/>
        <v>295159</v>
      </c>
      <c r="AH419" s="35">
        <f t="shared" si="158"/>
        <v>151420</v>
      </c>
      <c r="AI419" s="28">
        <f t="shared" si="156"/>
        <v>143739</v>
      </c>
      <c r="AJ419" s="28">
        <f t="shared" si="148"/>
        <v>1719.7129853737599</v>
      </c>
      <c r="AK419" s="28">
        <f t="shared" si="149"/>
        <v>313528.97844881401</v>
      </c>
      <c r="AL419" s="110">
        <f t="shared" si="137"/>
        <v>1302.5530461257281</v>
      </c>
      <c r="AM419" s="57"/>
      <c r="AN419" s="15">
        <f t="shared" si="134"/>
        <v>1137.3763130778837</v>
      </c>
      <c r="AP419" s="233">
        <f>[16]Rounded!Z420</f>
        <v>25982</v>
      </c>
      <c r="AQ419" s="157">
        <f>[16]Rounded!AA420</f>
        <v>17250</v>
      </c>
      <c r="AR419" s="157">
        <f>[16]Rounded!AB420</f>
        <v>2549</v>
      </c>
      <c r="AS419" s="157">
        <f>[16]Rounded!AC420</f>
        <v>0</v>
      </c>
      <c r="AT419" s="157">
        <f>[16]Rounded!AD420</f>
        <v>0</v>
      </c>
      <c r="AW419" s="14">
        <f t="shared" si="150"/>
        <v>1137.3763130778837</v>
      </c>
      <c r="AX419" s="145">
        <f t="shared" si="151"/>
        <v>1719.7129853737599</v>
      </c>
      <c r="AY419" s="20"/>
      <c r="AZ419" s="164">
        <f t="shared" si="130"/>
        <v>20959.498489871992</v>
      </c>
      <c r="BM419" s="14">
        <f>[17]Base!$J201</f>
        <v>24938.770452999481</v>
      </c>
      <c r="BN419" s="14">
        <f>[17]High!$J201</f>
        <v>46111.286945620552</v>
      </c>
      <c r="BO419" s="14">
        <f>[17]Low!$J201</f>
        <v>3766.2539603784135</v>
      </c>
      <c r="BP419" s="14"/>
      <c r="BQ419" s="14">
        <f>[17]Base!$Q201</f>
        <v>28635.181087996491</v>
      </c>
      <c r="BR419" s="14">
        <f>[17]High!$Q201</f>
        <v>52945.876156039711</v>
      </c>
      <c r="BS419" s="14">
        <f>[17]Low!$Q201</f>
        <v>4324.4860199532659</v>
      </c>
      <c r="BT419" s="201" t="s">
        <v>150</v>
      </c>
      <c r="BU419" s="14">
        <f>'[18]Energy Summary'!$C200/1000</f>
        <v>12288.297475826845</v>
      </c>
      <c r="BV419" s="14"/>
      <c r="BW419" s="14"/>
      <c r="BX419" s="14"/>
      <c r="BY419" s="14">
        <f>'[18]Energy Summary'!$D200/1000</f>
        <v>9791.8384609526092</v>
      </c>
      <c r="BZ419" s="14"/>
      <c r="CA419" s="14"/>
    </row>
    <row r="420" spans="1:79">
      <c r="A420" s="2">
        <f t="shared" si="141"/>
        <v>2025</v>
      </c>
      <c r="B420" s="2">
        <f t="shared" si="142"/>
        <v>10</v>
      </c>
      <c r="C420" s="7">
        <f>[12]Err!$D275</f>
        <v>1136.4421916921499</v>
      </c>
      <c r="D420" s="7">
        <f>ROUND([13]Err!$D263,0)</f>
        <v>1213996</v>
      </c>
      <c r="E420" s="7">
        <f>[9]Err!$D263</f>
        <v>142440.38171657099</v>
      </c>
      <c r="F420" s="7">
        <f>[10]Err!$D263</f>
        <v>1747.3796520404301</v>
      </c>
      <c r="G420" s="13">
        <f>[14]Err!$D263</f>
        <v>303014.30485394603</v>
      </c>
      <c r="H420" s="25"/>
      <c r="I420" s="26">
        <f t="shared" si="146"/>
        <v>1171.4421916921499</v>
      </c>
      <c r="J420" s="26">
        <f t="shared" si="132"/>
        <v>1213996</v>
      </c>
      <c r="K420" s="26">
        <f t="shared" si="144"/>
        <v>136190.78171657099</v>
      </c>
      <c r="L420" s="26">
        <f t="shared" si="145"/>
        <v>1747.3796520404301</v>
      </c>
      <c r="M420" s="26">
        <f t="shared" si="147"/>
        <v>298922.30485394603</v>
      </c>
      <c r="N420" s="25"/>
      <c r="O420" s="14">
        <v>35</v>
      </c>
      <c r="P420" s="14"/>
      <c r="Q420" s="14">
        <f t="shared" si="157"/>
        <v>-6249.5999999999995</v>
      </c>
      <c r="R420" s="14"/>
      <c r="S420" s="14">
        <f t="shared" si="136"/>
        <v>-4092</v>
      </c>
      <c r="U420" s="7">
        <f t="shared" si="152"/>
        <v>3762220.6845059865</v>
      </c>
      <c r="V420" s="126">
        <f t="shared" si="138"/>
        <v>0.25544453159122188</v>
      </c>
      <c r="W420" s="7">
        <f>[4]FCST!$I360</f>
        <v>72816.051090529319</v>
      </c>
      <c r="X420" s="7">
        <f t="shared" si="153"/>
        <v>1660899.4510649305</v>
      </c>
      <c r="Y420" s="7">
        <f>[4]FCST!D360</f>
        <v>1733715.50215546</v>
      </c>
      <c r="Z420" s="7">
        <f>[4]FCST!$E360</f>
        <v>192113</v>
      </c>
      <c r="AA420" s="7">
        <f>[4]FCST!F360</f>
        <v>2143</v>
      </c>
      <c r="AB420" s="7">
        <f>[4]FCST!G360</f>
        <v>1511</v>
      </c>
      <c r="AC420" s="13">
        <f>[4]FCST!H360</f>
        <v>25526</v>
      </c>
      <c r="AD420" s="28">
        <f t="shared" si="154"/>
        <v>21789</v>
      </c>
      <c r="AE420" s="30">
        <f t="shared" si="133"/>
        <v>1945648</v>
      </c>
      <c r="AF420" s="30">
        <f t="shared" si="155"/>
        <v>1213996</v>
      </c>
      <c r="AG420" s="31">
        <f t="shared" si="140"/>
        <v>280118</v>
      </c>
      <c r="AH420" s="35">
        <f t="shared" si="158"/>
        <v>143927</v>
      </c>
      <c r="AI420" s="28">
        <f t="shared" si="156"/>
        <v>136191</v>
      </c>
      <c r="AJ420" s="28">
        <f t="shared" si="148"/>
        <v>1747.3796520404301</v>
      </c>
      <c r="AK420" s="28">
        <f t="shared" si="149"/>
        <v>298922.30485394603</v>
      </c>
      <c r="AL420" s="110">
        <f t="shared" si="137"/>
        <v>1171.4423764499984</v>
      </c>
      <c r="AM420" s="57"/>
      <c r="AN420" s="15">
        <f t="shared" si="134"/>
        <v>1156.4392137924754</v>
      </c>
      <c r="AP420" s="233">
        <f>[16]Rounded!Z421</f>
        <v>20115</v>
      </c>
      <c r="AQ420" s="157">
        <f>[16]Rounded!AA421</f>
        <v>16100</v>
      </c>
      <c r="AR420" s="157">
        <f>[16]Rounded!AB421</f>
        <v>2432</v>
      </c>
      <c r="AS420" s="157">
        <f>[16]Rounded!AC421</f>
        <v>0</v>
      </c>
      <c r="AT420" s="157">
        <f>[16]Rounded!AD421</f>
        <v>0</v>
      </c>
      <c r="AW420" s="14">
        <f t="shared" si="150"/>
        <v>1156.4392137924754</v>
      </c>
      <c r="AX420" s="145">
        <f t="shared" si="151"/>
        <v>1747.3796520404301</v>
      </c>
      <c r="AY420" s="20"/>
      <c r="AZ420" s="164">
        <f t="shared" si="130"/>
        <v>20933.390103390699</v>
      </c>
      <c r="BM420" s="14">
        <f>[17]Base!$J202</f>
        <v>24947.98366370982</v>
      </c>
      <c r="BN420" s="14">
        <f>[17]High!$J202</f>
        <v>46128.321987646996</v>
      </c>
      <c r="BO420" s="14">
        <f>[17]Low!$J202</f>
        <v>3767.6453397726382</v>
      </c>
      <c r="BP420" s="14"/>
      <c r="BQ420" s="14">
        <f>[17]Base!$Q202</f>
        <v>28645.759875655229</v>
      </c>
      <c r="BR420" s="14">
        <f>[17]High!$Q202</f>
        <v>52965.436122485859</v>
      </c>
      <c r="BS420" s="14">
        <f>[17]Low!$Q202</f>
        <v>4326.0836288245937</v>
      </c>
      <c r="BT420" s="201" t="s">
        <v>150</v>
      </c>
      <c r="BU420" s="14">
        <f>'[18]Energy Summary'!$C201/1000</f>
        <v>11250.53850555727</v>
      </c>
      <c r="BV420" s="14"/>
      <c r="BW420" s="14"/>
      <c r="BX420" s="14"/>
      <c r="BY420" s="14">
        <f>'[18]Energy Summary'!$D201/1000</f>
        <v>8940.5646938316568</v>
      </c>
      <c r="BZ420" s="14"/>
      <c r="CA420" s="14"/>
    </row>
    <row r="421" spans="1:79">
      <c r="A421" s="2">
        <f t="shared" si="141"/>
        <v>2025</v>
      </c>
      <c r="B421" s="2">
        <f t="shared" si="142"/>
        <v>11</v>
      </c>
      <c r="C421" s="7">
        <f>[12]Err!$D276</f>
        <v>910.88959500554097</v>
      </c>
      <c r="D421" s="7">
        <f>ROUND([13]Err!$D264,0)</f>
        <v>1105466</v>
      </c>
      <c r="E421" s="7">
        <f>[9]Err!$D264</f>
        <v>143912.447892033</v>
      </c>
      <c r="F421" s="7">
        <f>[10]Err!$D264</f>
        <v>1715.3796520404401</v>
      </c>
      <c r="G421" s="13">
        <f>[14]Err!$D264</f>
        <v>287807.43458877801</v>
      </c>
      <c r="H421" s="25"/>
      <c r="I421" s="26">
        <f t="shared" si="146"/>
        <v>945.88959500554097</v>
      </c>
      <c r="J421" s="26">
        <f t="shared" si="132"/>
        <v>1105466</v>
      </c>
      <c r="K421" s="26">
        <f t="shared" si="144"/>
        <v>137864.447892033</v>
      </c>
      <c r="L421" s="26">
        <f t="shared" si="145"/>
        <v>1715.3796520404401</v>
      </c>
      <c r="M421" s="26">
        <f t="shared" si="147"/>
        <v>283847.43458877801</v>
      </c>
      <c r="N421" s="25"/>
      <c r="O421" s="14">
        <v>35</v>
      </c>
      <c r="P421" s="14"/>
      <c r="Q421" s="14">
        <f t="shared" si="157"/>
        <v>-6048</v>
      </c>
      <c r="R421" s="14"/>
      <c r="S421" s="14">
        <f t="shared" si="136"/>
        <v>-3960</v>
      </c>
      <c r="U421" s="7">
        <f t="shared" si="152"/>
        <v>3271949.8142408184</v>
      </c>
      <c r="V421" s="126">
        <f t="shared" si="138"/>
        <v>0.34388341163246744</v>
      </c>
      <c r="W421" s="7">
        <f>[4]FCST!$I361</f>
        <v>72873.796085354043</v>
      </c>
      <c r="X421" s="7">
        <f t="shared" si="153"/>
        <v>1662216.5868992661</v>
      </c>
      <c r="Y421" s="7">
        <f>[4]FCST!D361</f>
        <v>1735090.3829846201</v>
      </c>
      <c r="Z421" s="7">
        <f>[4]FCST!$E361</f>
        <v>192251</v>
      </c>
      <c r="AA421" s="7">
        <f>[4]FCST!F361</f>
        <v>2142</v>
      </c>
      <c r="AB421" s="7">
        <f>[4]FCST!G361</f>
        <v>1511</v>
      </c>
      <c r="AC421" s="13">
        <f>[4]FCST!H361</f>
        <v>25564</v>
      </c>
      <c r="AD421" s="28">
        <f t="shared" si="154"/>
        <v>23704</v>
      </c>
      <c r="AE421" s="30">
        <f t="shared" si="133"/>
        <v>1572273</v>
      </c>
      <c r="AF421" s="30">
        <f t="shared" si="155"/>
        <v>1105466</v>
      </c>
      <c r="AG421" s="31">
        <f t="shared" si="140"/>
        <v>284944</v>
      </c>
      <c r="AH421" s="35">
        <f t="shared" si="158"/>
        <v>147080</v>
      </c>
      <c r="AI421" s="28">
        <f t="shared" si="156"/>
        <v>137864</v>
      </c>
      <c r="AJ421" s="28">
        <f t="shared" si="148"/>
        <v>1715.3796520404401</v>
      </c>
      <c r="AK421" s="28">
        <f t="shared" si="149"/>
        <v>283847.43458877801</v>
      </c>
      <c r="AL421" s="110">
        <f t="shared" si="137"/>
        <v>945.88936988828345</v>
      </c>
      <c r="AM421" s="57"/>
      <c r="AN421" s="15">
        <f t="shared" si="134"/>
        <v>1135.2611859963204</v>
      </c>
      <c r="AP421" s="233">
        <f>[16]Rounded!Z422</f>
        <v>21883</v>
      </c>
      <c r="AQ421" s="157">
        <f>[16]Rounded!AA422</f>
        <v>16604</v>
      </c>
      <c r="AR421" s="157">
        <f>[16]Rounded!AB422</f>
        <v>2456</v>
      </c>
      <c r="AS421" s="157">
        <f>[16]Rounded!AC422</f>
        <v>0</v>
      </c>
      <c r="AT421" s="157">
        <f>[16]Rounded!AD422</f>
        <v>0</v>
      </c>
      <c r="AW421" s="14">
        <f t="shared" si="150"/>
        <v>1135.2611859963204</v>
      </c>
      <c r="AX421" s="145">
        <f t="shared" si="151"/>
        <v>1715.3796520404401</v>
      </c>
      <c r="AY421" s="20"/>
      <c r="AZ421" s="164">
        <f t="shared" ref="AZ421:AZ484" si="159">SUM(AX410:AX421)</f>
        <v>20907.28171690942</v>
      </c>
      <c r="BM421" s="14">
        <f>[17]Base!$J203</f>
        <v>24902.751324424797</v>
      </c>
      <c r="BN421" s="14">
        <f>[17]High!$J203</f>
        <v>46044.688298491223</v>
      </c>
      <c r="BO421" s="14">
        <f>[17]Low!$J203</f>
        <v>3760.8143503583665</v>
      </c>
      <c r="BP421" s="14"/>
      <c r="BQ421" s="14">
        <f>[17]Base!$Q203</f>
        <v>28593.823224291387</v>
      </c>
      <c r="BR421" s="14">
        <f>[17]High!$Q203</f>
        <v>52869.406294610177</v>
      </c>
      <c r="BS421" s="14">
        <f>[17]Low!$Q203</f>
        <v>4318.2401539725961</v>
      </c>
      <c r="BT421" s="201" t="s">
        <v>150</v>
      </c>
      <c r="BU421" s="14">
        <f>'[18]Energy Summary'!$C202/1000</f>
        <v>10642.689955329886</v>
      </c>
      <c r="BV421" s="14"/>
      <c r="BW421" s="14"/>
      <c r="BX421" s="14"/>
      <c r="BY421" s="14">
        <f>'[18]Energy Summary'!$D202/1000</f>
        <v>8435.6415960004269</v>
      </c>
      <c r="BZ421" s="14"/>
      <c r="CA421" s="14"/>
    </row>
    <row r="422" spans="1:79">
      <c r="A422" s="2">
        <f t="shared" si="141"/>
        <v>2025</v>
      </c>
      <c r="B422" s="2">
        <f t="shared" si="142"/>
        <v>12</v>
      </c>
      <c r="C422" s="7">
        <f>[12]Err!$D277</f>
        <v>865.04080152869199</v>
      </c>
      <c r="D422" s="7">
        <f>ROUND([13]Err!$D265,0)</f>
        <v>1066687</v>
      </c>
      <c r="E422" s="7">
        <f>[9]Err!$D265</f>
        <v>139710.38988285</v>
      </c>
      <c r="F422" s="7">
        <f>[10]Err!$D265</f>
        <v>1740.7116230588499</v>
      </c>
      <c r="G422" s="13">
        <f>[14]Err!$D265</f>
        <v>267268.23139418499</v>
      </c>
      <c r="H422" s="25"/>
      <c r="I422" s="26">
        <f t="shared" si="146"/>
        <v>900.04080152869199</v>
      </c>
      <c r="J422" s="26">
        <f t="shared" si="132"/>
        <v>1066687</v>
      </c>
      <c r="K422" s="26">
        <f t="shared" si="144"/>
        <v>133460.78988284999</v>
      </c>
      <c r="L422" s="26">
        <f t="shared" si="145"/>
        <v>1740.7116230588499</v>
      </c>
      <c r="M422" s="26">
        <f t="shared" si="147"/>
        <v>263176.23139418499</v>
      </c>
      <c r="N422" s="25"/>
      <c r="O422" s="14">
        <v>35</v>
      </c>
      <c r="P422" s="14"/>
      <c r="Q422" s="14">
        <f t="shared" si="157"/>
        <v>-6249.5999999999995</v>
      </c>
      <c r="R422" s="14"/>
      <c r="S422" s="14">
        <f t="shared" si="136"/>
        <v>-4092</v>
      </c>
      <c r="U422" s="7">
        <f t="shared" si="152"/>
        <v>3126409.9430172434</v>
      </c>
      <c r="V422" s="126">
        <f t="shared" si="138"/>
        <v>0.46872621458853259</v>
      </c>
      <c r="W422" s="7">
        <f>[4]FCST!$I362</f>
        <v>72931.541080178766</v>
      </c>
      <c r="X422" s="7">
        <f t="shared" si="153"/>
        <v>1663533.7227336012</v>
      </c>
      <c r="Y422" s="7">
        <f>[4]FCST!D362</f>
        <v>1736465.2638137799</v>
      </c>
      <c r="Z422" s="7">
        <f>[4]FCST!$E362</f>
        <v>192390</v>
      </c>
      <c r="AA422" s="7">
        <f>[4]FCST!F362</f>
        <v>2141</v>
      </c>
      <c r="AB422" s="7">
        <f>[4]FCST!G362</f>
        <v>1511</v>
      </c>
      <c r="AC422" s="13">
        <f>[4]FCST!H362</f>
        <v>25516</v>
      </c>
      <c r="AD422" s="28">
        <f t="shared" si="154"/>
        <v>30768</v>
      </c>
      <c r="AE422" s="30">
        <f t="shared" si="133"/>
        <v>1497248</v>
      </c>
      <c r="AF422" s="30">
        <f t="shared" si="155"/>
        <v>1066687</v>
      </c>
      <c r="AG422" s="31">
        <f t="shared" si="140"/>
        <v>266790</v>
      </c>
      <c r="AH422" s="35">
        <f>ROUND($AX$642*$AY625,0)</f>
        <v>133329</v>
      </c>
      <c r="AI422" s="28">
        <f t="shared" si="156"/>
        <v>133461</v>
      </c>
      <c r="AJ422" s="28">
        <f t="shared" si="148"/>
        <v>1740.7116230588499</v>
      </c>
      <c r="AK422" s="28">
        <f t="shared" si="149"/>
        <v>263176.23139418499</v>
      </c>
      <c r="AL422" s="110">
        <f t="shared" si="137"/>
        <v>900.04066616674766</v>
      </c>
      <c r="AM422" s="57"/>
      <c r="AN422" s="15">
        <f t="shared" si="134"/>
        <v>1152.0262230700528</v>
      </c>
      <c r="AP422" s="233">
        <f>[16]Rounded!Z423</f>
        <v>37575</v>
      </c>
      <c r="AQ422" s="157">
        <f>[16]Rounded!AA423</f>
        <v>20908</v>
      </c>
      <c r="AR422" s="157">
        <f>[16]Rounded!AB423</f>
        <v>2713</v>
      </c>
      <c r="AS422" s="157">
        <f>[16]Rounded!AC423</f>
        <v>0</v>
      </c>
      <c r="AT422" s="157">
        <f>[16]Rounded!AD423</f>
        <v>0</v>
      </c>
      <c r="AW422" s="14">
        <f t="shared" si="150"/>
        <v>1152.0262230700528</v>
      </c>
      <c r="AX422" s="145">
        <f t="shared" si="151"/>
        <v>1740.7116230588499</v>
      </c>
      <c r="AY422" s="20"/>
      <c r="AZ422" s="164">
        <f t="shared" si="159"/>
        <v>20881.173330428141</v>
      </c>
      <c r="BM422" s="14">
        <f>[17]Base!$J204</f>
        <v>24993.566675640865</v>
      </c>
      <c r="BN422" s="14">
        <f>[17]High!$J204</f>
        <v>46212.604063499908</v>
      </c>
      <c r="BO422" s="14">
        <f>[17]Low!$J204</f>
        <v>3774.5292877818165</v>
      </c>
      <c r="BP422" s="14"/>
      <c r="BQ422" s="14">
        <f>[17]Base!$Q204</f>
        <v>28698.099176168929</v>
      </c>
      <c r="BR422" s="14">
        <f>[17]High!$Q204</f>
        <v>53062.210440572992</v>
      </c>
      <c r="BS422" s="14">
        <f>[17]Low!$Q204</f>
        <v>4333.9879117648725</v>
      </c>
      <c r="BT422" s="201" t="s">
        <v>150</v>
      </c>
      <c r="BU422" s="14">
        <f>'[18]Energy Summary'!$C203/1000</f>
        <v>10241.882942171906</v>
      </c>
      <c r="BV422" s="14"/>
      <c r="BW422" s="14"/>
      <c r="BX422" s="14"/>
      <c r="BY422" s="14">
        <f>'[18]Energy Summary'!$D203/1000</f>
        <v>8097.9231711370121</v>
      </c>
      <c r="BZ422" s="14"/>
      <c r="CA422" s="14"/>
    </row>
    <row r="423" spans="1:79">
      <c r="A423" s="2">
        <f t="shared" si="141"/>
        <v>2026</v>
      </c>
      <c r="B423" s="2">
        <f t="shared" si="142"/>
        <v>1</v>
      </c>
      <c r="C423" s="7">
        <f>[12]Err!$D278</f>
        <v>1003.2713476533301</v>
      </c>
      <c r="D423" s="7">
        <f>ROUND([13]Err!$D266,0)</f>
        <v>1077871</v>
      </c>
      <c r="E423" s="7">
        <f>[9]Err!$D266</f>
        <v>140357.401724083</v>
      </c>
      <c r="F423" s="7">
        <f>[10]Err!$D266</f>
        <v>1738.7009424314001</v>
      </c>
      <c r="G423" s="13">
        <f>[14]Err!$D266</f>
        <v>258369.76537170901</v>
      </c>
      <c r="H423" s="25"/>
      <c r="I423" s="26">
        <f t="shared" si="146"/>
        <v>1043.2713476533299</v>
      </c>
      <c r="J423" s="26">
        <f t="shared" si="132"/>
        <v>1077871</v>
      </c>
      <c r="K423" s="26">
        <f t="shared" si="144"/>
        <v>134107.80172408299</v>
      </c>
      <c r="L423" s="26">
        <f t="shared" si="145"/>
        <v>1738.7009424314001</v>
      </c>
      <c r="M423" s="26">
        <f t="shared" si="147"/>
        <v>254409.76537170901</v>
      </c>
      <c r="N423" s="25"/>
      <c r="O423" s="14">
        <v>40</v>
      </c>
      <c r="P423" s="14"/>
      <c r="Q423" s="14">
        <f t="shared" si="157"/>
        <v>-6249.5999999999995</v>
      </c>
      <c r="R423" s="14"/>
      <c r="S423" s="14">
        <f t="shared" si="136"/>
        <v>-3960</v>
      </c>
      <c r="U423" s="7">
        <f t="shared" si="152"/>
        <v>3379892.4663141407</v>
      </c>
      <c r="V423" s="126">
        <f t="shared" si="138"/>
        <v>0.55751998808037817</v>
      </c>
      <c r="W423" s="7">
        <f>[4]FCST!$I363</f>
        <v>72989.286075003489</v>
      </c>
      <c r="X423" s="7">
        <f t="shared" si="153"/>
        <v>1664850.8585679366</v>
      </c>
      <c r="Y423" s="7">
        <f>[4]FCST!D363</f>
        <v>1737840.14464294</v>
      </c>
      <c r="Z423" s="7">
        <f>[4]FCST!$E363</f>
        <v>192528</v>
      </c>
      <c r="AA423" s="7">
        <f>[4]FCST!F363</f>
        <v>2140</v>
      </c>
      <c r="AB423" s="7">
        <f>[4]FCST!G363</f>
        <v>1511</v>
      </c>
      <c r="AC423" s="13">
        <f>[4]FCST!H363</f>
        <v>25559</v>
      </c>
      <c r="AD423" s="28">
        <f t="shared" si="154"/>
        <v>42454</v>
      </c>
      <c r="AE423" s="30">
        <f t="shared" si="133"/>
        <v>1736891</v>
      </c>
      <c r="AF423" s="30">
        <f t="shared" si="155"/>
        <v>1077871</v>
      </c>
      <c r="AG423" s="31">
        <f t="shared" ref="AG423:AG482" si="160">SUM(AH423:AI423)</f>
        <v>266528</v>
      </c>
      <c r="AH423" s="35">
        <f>ROUND($AX$643*$AY614,0)</f>
        <v>132420</v>
      </c>
      <c r="AI423" s="28">
        <f t="shared" si="156"/>
        <v>134108</v>
      </c>
      <c r="AJ423" s="28">
        <f t="shared" si="148"/>
        <v>1738.7009424314001</v>
      </c>
      <c r="AK423" s="28">
        <f t="shared" si="149"/>
        <v>254409.76537170901</v>
      </c>
      <c r="AL423" s="110">
        <f t="shared" ref="AL423:AL482" si="161">AE423/X423*1000</f>
        <v>1043.2712282072105</v>
      </c>
      <c r="AM423" s="57"/>
      <c r="AN423" s="15">
        <f t="shared" si="134"/>
        <v>1150.6955277507611</v>
      </c>
      <c r="AP423" s="233">
        <f>[16]Rounded!Z424</f>
        <v>46562</v>
      </c>
      <c r="AQ423" s="157">
        <f>[16]Rounded!AA424</f>
        <v>21776</v>
      </c>
      <c r="AR423" s="157">
        <f>[16]Rounded!AB424</f>
        <v>2736</v>
      </c>
      <c r="AS423" s="157">
        <f>[16]Rounded!AC424</f>
        <v>0</v>
      </c>
      <c r="AT423" s="157">
        <f>[16]Rounded!AD424</f>
        <v>0</v>
      </c>
      <c r="AW423" s="14">
        <f t="shared" si="150"/>
        <v>1150.6955277507611</v>
      </c>
      <c r="AX423" s="145">
        <f t="shared" si="151"/>
        <v>1738.7009424314001</v>
      </c>
      <c r="AY423" s="20"/>
      <c r="AZ423" s="164">
        <f t="shared" si="159"/>
        <v>20855.064943946862</v>
      </c>
      <c r="BM423" s="14">
        <f>[17]Base!$J205</f>
        <v>26487.82065880458</v>
      </c>
      <c r="BN423" s="14">
        <f>[17]High!$J205</f>
        <v>49337.951933397293</v>
      </c>
      <c r="BO423" s="14">
        <f>[17]Low!$J205</f>
        <v>3637.6893842118857</v>
      </c>
      <c r="BP423" s="14"/>
      <c r="BQ423" s="14">
        <f>[17]Base!$Q205</f>
        <v>30799.791463726255</v>
      </c>
      <c r="BR423" s="14">
        <f>[17]High!$Q205</f>
        <v>57369.711550461972</v>
      </c>
      <c r="BS423" s="14">
        <f>[17]Low!$Q205</f>
        <v>4229.8713769905653</v>
      </c>
      <c r="BT423" s="201" t="s">
        <v>150</v>
      </c>
      <c r="BU423" s="14">
        <f>'[18]Energy Summary'!$C204/1000</f>
        <v>8353.2323218720667</v>
      </c>
      <c r="BV423" s="14"/>
      <c r="BW423" s="14"/>
      <c r="BX423" s="14"/>
      <c r="BY423" s="14">
        <f>'[18]Energy Summary'!$D204/1000</f>
        <v>6808.6086584986851</v>
      </c>
      <c r="BZ423" s="14"/>
      <c r="CA423" s="14"/>
    </row>
    <row r="424" spans="1:79">
      <c r="A424" s="2">
        <f t="shared" si="141"/>
        <v>2026</v>
      </c>
      <c r="B424" s="2">
        <f t="shared" si="142"/>
        <v>2</v>
      </c>
      <c r="C424" s="7">
        <f>[12]Err!$D279</f>
        <v>917.24554537197901</v>
      </c>
      <c r="D424" s="7">
        <f>ROUND([13]Err!$D267,0)</f>
        <v>982533</v>
      </c>
      <c r="E424" s="7">
        <f>[9]Err!$D267</f>
        <v>139898.10383325</v>
      </c>
      <c r="F424" s="7">
        <f>[10]Err!$D267</f>
        <v>1695.2564979869601</v>
      </c>
      <c r="G424" s="13">
        <f>[14]Err!$D267</f>
        <v>257297.721920868</v>
      </c>
      <c r="H424" s="25"/>
      <c r="I424" s="26">
        <f t="shared" si="146"/>
        <v>957.24554537197901</v>
      </c>
      <c r="J424" s="26">
        <f t="shared" si="132"/>
        <v>982533</v>
      </c>
      <c r="K424" s="26">
        <f t="shared" si="144"/>
        <v>134253.30383325001</v>
      </c>
      <c r="L424" s="26">
        <f t="shared" si="145"/>
        <v>1695.2564979869601</v>
      </c>
      <c r="M424" s="26">
        <f t="shared" si="147"/>
        <v>253205.721920868</v>
      </c>
      <c r="N424" s="25"/>
      <c r="O424" s="14">
        <v>40</v>
      </c>
      <c r="P424" s="14"/>
      <c r="Q424" s="14">
        <f t="shared" si="157"/>
        <v>-5644.7999999999993</v>
      </c>
      <c r="R424" s="14"/>
      <c r="S424" s="14">
        <f t="shared" si="136"/>
        <v>-4092</v>
      </c>
      <c r="U424" s="7">
        <f t="shared" si="152"/>
        <v>3145209.978418855</v>
      </c>
      <c r="V424" s="126">
        <f t="shared" si="138"/>
        <v>0.63835327793467445</v>
      </c>
      <c r="W424" s="7">
        <f>[4]FCST!$I364</f>
        <v>73047.031069828197</v>
      </c>
      <c r="X424" s="7">
        <f t="shared" si="153"/>
        <v>1666167.9944022717</v>
      </c>
      <c r="Y424" s="7">
        <f>[4]FCST!D364</f>
        <v>1739215.0254720999</v>
      </c>
      <c r="Z424" s="7">
        <f>[4]FCST!$E364</f>
        <v>192667</v>
      </c>
      <c r="AA424" s="7">
        <f>[4]FCST!F364</f>
        <v>2138</v>
      </c>
      <c r="AB424" s="7">
        <f>[4]FCST!G364</f>
        <v>1511</v>
      </c>
      <c r="AC424" s="13">
        <f>[4]FCST!H364</f>
        <v>25564</v>
      </c>
      <c r="AD424" s="28">
        <f t="shared" si="154"/>
        <v>44636</v>
      </c>
      <c r="AE424" s="30">
        <f t="shared" si="133"/>
        <v>1594932</v>
      </c>
      <c r="AF424" s="30">
        <f t="shared" si="155"/>
        <v>982533</v>
      </c>
      <c r="AG424" s="31">
        <f t="shared" si="160"/>
        <v>268208</v>
      </c>
      <c r="AH424" s="35">
        <f t="shared" ref="AH424:AH434" si="162">ROUND($AX$643*$AY615,0)</f>
        <v>133955</v>
      </c>
      <c r="AI424" s="28">
        <f t="shared" si="156"/>
        <v>134253</v>
      </c>
      <c r="AJ424" s="28">
        <f t="shared" si="148"/>
        <v>1695.2564979869601</v>
      </c>
      <c r="AK424" s="28">
        <f t="shared" si="149"/>
        <v>253205.721920868</v>
      </c>
      <c r="AL424" s="110">
        <f t="shared" si="161"/>
        <v>957.24561110188222</v>
      </c>
      <c r="AM424" s="57"/>
      <c r="AN424" s="15">
        <f t="shared" si="134"/>
        <v>1121.9434136247255</v>
      </c>
      <c r="AP424" s="233">
        <f>[16]Rounded!Z425</f>
        <v>36506</v>
      </c>
      <c r="AQ424" s="157">
        <f>[16]Rounded!AA425</f>
        <v>18561</v>
      </c>
      <c r="AR424" s="157">
        <f>[16]Rounded!AB425</f>
        <v>2549</v>
      </c>
      <c r="AS424" s="157">
        <f>[16]Rounded!AC425</f>
        <v>0</v>
      </c>
      <c r="AT424" s="157">
        <f>[16]Rounded!AD425</f>
        <v>0</v>
      </c>
      <c r="AW424" s="14">
        <f t="shared" si="150"/>
        <v>1121.9434136247255</v>
      </c>
      <c r="AX424" s="145">
        <f t="shared" si="151"/>
        <v>1695.2564979869601</v>
      </c>
      <c r="AY424" s="20"/>
      <c r="AZ424" s="164">
        <f t="shared" si="159"/>
        <v>20828.956557465583</v>
      </c>
      <c r="BM424" s="14">
        <f>[17]Base!$J206</f>
        <v>26589.039641586583</v>
      </c>
      <c r="BN424" s="14">
        <f>[17]High!$J206</f>
        <v>49526.489049061653</v>
      </c>
      <c r="BO424" s="14">
        <f>[17]Low!$J206</f>
        <v>3651.5902341115334</v>
      </c>
      <c r="BP424" s="14"/>
      <c r="BQ424" s="14">
        <f>[17]Base!$Q206</f>
        <v>30917.487955333236</v>
      </c>
      <c r="BR424" s="14">
        <f>[17]High!$Q206</f>
        <v>57588.940754722847</v>
      </c>
      <c r="BS424" s="14">
        <f>[17]Low!$Q206</f>
        <v>4246.035155943644</v>
      </c>
      <c r="BT424" s="201" t="s">
        <v>150</v>
      </c>
      <c r="BU424" s="14">
        <f>'[18]Energy Summary'!$C205/1000</f>
        <v>9257.0096027385734</v>
      </c>
      <c r="BV424" s="14"/>
      <c r="BW424" s="14"/>
      <c r="BX424" s="14"/>
      <c r="BY424" s="14">
        <f>'[18]Energy Summary'!$D205/1000</f>
        <v>7513.5441716062687</v>
      </c>
      <c r="BZ424" s="14"/>
      <c r="CA424" s="14"/>
    </row>
    <row r="425" spans="1:79">
      <c r="A425" s="2">
        <f t="shared" si="141"/>
        <v>2026</v>
      </c>
      <c r="B425" s="2">
        <f t="shared" si="142"/>
        <v>3</v>
      </c>
      <c r="C425" s="7">
        <f>[12]Err!$D280</f>
        <v>827.34174000699295</v>
      </c>
      <c r="D425" s="7">
        <f>ROUND([13]Err!$D268,0)</f>
        <v>998223</v>
      </c>
      <c r="E425" s="7">
        <f>[9]Err!$D268</f>
        <v>138734.57110143101</v>
      </c>
      <c r="F425" s="7">
        <f>[10]Err!$D268</f>
        <v>1741.1574298182099</v>
      </c>
      <c r="G425" s="13">
        <f>[14]Err!$D268</f>
        <v>258682.89099597101</v>
      </c>
      <c r="H425" s="25"/>
      <c r="I425" s="26">
        <f t="shared" si="146"/>
        <v>867.34174000699295</v>
      </c>
      <c r="J425" s="26">
        <f t="shared" si="132"/>
        <v>998223</v>
      </c>
      <c r="K425" s="26">
        <f t="shared" si="144"/>
        <v>132484.971101431</v>
      </c>
      <c r="L425" s="26">
        <f t="shared" si="145"/>
        <v>1741.1574298182099</v>
      </c>
      <c r="M425" s="26">
        <f t="shared" si="147"/>
        <v>254722.89099597101</v>
      </c>
      <c r="N425" s="25"/>
      <c r="O425" s="14">
        <v>40</v>
      </c>
      <c r="P425" s="14"/>
      <c r="Q425" s="14">
        <f t="shared" si="157"/>
        <v>-6249.5999999999995</v>
      </c>
      <c r="R425" s="14"/>
      <c r="S425" s="14">
        <f t="shared" si="136"/>
        <v>-3960</v>
      </c>
      <c r="U425" s="7">
        <f t="shared" si="152"/>
        <v>3009027.048425789</v>
      </c>
      <c r="V425" s="126">
        <f t="shared" si="138"/>
        <v>0.62485525246600426</v>
      </c>
      <c r="W425" s="7">
        <f>[4]FCST!$I365</f>
        <v>73104.77606465292</v>
      </c>
      <c r="X425" s="7">
        <f t="shared" si="153"/>
        <v>1667485.130236607</v>
      </c>
      <c r="Y425" s="7">
        <f>[4]FCST!D365</f>
        <v>1740589.90630126</v>
      </c>
      <c r="Z425" s="7">
        <f>[4]FCST!$E365</f>
        <v>192805</v>
      </c>
      <c r="AA425" s="7">
        <f>[4]FCST!F365</f>
        <v>2137</v>
      </c>
      <c r="AB425" s="7">
        <f>[4]FCST!G365</f>
        <v>1511</v>
      </c>
      <c r="AC425" s="13">
        <f>[4]FCST!H365</f>
        <v>25556</v>
      </c>
      <c r="AD425" s="28">
        <f t="shared" si="154"/>
        <v>39620</v>
      </c>
      <c r="AE425" s="30">
        <f t="shared" si="133"/>
        <v>1446279</v>
      </c>
      <c r="AF425" s="30">
        <f t="shared" si="155"/>
        <v>998223</v>
      </c>
      <c r="AG425" s="31">
        <f t="shared" si="160"/>
        <v>268441</v>
      </c>
      <c r="AH425" s="35">
        <f t="shared" si="162"/>
        <v>135956</v>
      </c>
      <c r="AI425" s="28">
        <f t="shared" si="156"/>
        <v>132485</v>
      </c>
      <c r="AJ425" s="28">
        <f t="shared" si="148"/>
        <v>1741.1574298182099</v>
      </c>
      <c r="AK425" s="28">
        <f t="shared" si="149"/>
        <v>254722.89099597101</v>
      </c>
      <c r="AL425" s="110">
        <f t="shared" si="161"/>
        <v>867.34146756366022</v>
      </c>
      <c r="AM425" s="57"/>
      <c r="AN425" s="15">
        <f t="shared" si="134"/>
        <v>1152.3212639432229</v>
      </c>
      <c r="AP425" s="233">
        <f>[16]Rounded!Z426</f>
        <v>28514</v>
      </c>
      <c r="AQ425" s="157">
        <f>[16]Rounded!AA426</f>
        <v>15171</v>
      </c>
      <c r="AR425" s="157">
        <f>[16]Rounded!AB426</f>
        <v>2149</v>
      </c>
      <c r="AS425" s="157">
        <f>[16]Rounded!AC426</f>
        <v>0</v>
      </c>
      <c r="AT425" s="157">
        <f>[16]Rounded!AD426</f>
        <v>0</v>
      </c>
      <c r="AW425" s="14">
        <f t="shared" si="150"/>
        <v>1152.3212639432229</v>
      </c>
      <c r="AX425" s="145">
        <f t="shared" si="151"/>
        <v>1741.1574298182099</v>
      </c>
      <c r="AY425" s="20"/>
      <c r="AZ425" s="164">
        <f t="shared" si="159"/>
        <v>20802.848170984293</v>
      </c>
      <c r="BM425" s="14">
        <f>[17]Base!$J207</f>
        <v>27292.58738217449</v>
      </c>
      <c r="BN425" s="14">
        <f>[17]High!$J207</f>
        <v>50836.963212078088</v>
      </c>
      <c r="BO425" s="14">
        <f>[17]Low!$J207</f>
        <v>3748.2115522709105</v>
      </c>
      <c r="BP425" s="14"/>
      <c r="BQ425" s="14">
        <f>[17]Base!$Q207</f>
        <v>31735.566723458705</v>
      </c>
      <c r="BR425" s="14">
        <f>[17]High!$Q207</f>
        <v>59112.747921021029</v>
      </c>
      <c r="BS425" s="14">
        <f>[17]Low!$Q207</f>
        <v>4358.3855258964077</v>
      </c>
      <c r="BT425" s="201" t="s">
        <v>150</v>
      </c>
      <c r="BU425" s="14">
        <f>'[18]Energy Summary'!$C206/1000</f>
        <v>12526.761496716821</v>
      </c>
      <c r="BV425" s="14"/>
      <c r="BW425" s="14"/>
      <c r="BX425" s="14"/>
      <c r="BY425" s="14">
        <f>'[18]Energy Summary'!$D206/1000</f>
        <v>10127.221727606493</v>
      </c>
      <c r="BZ425" s="14"/>
      <c r="CA425" s="14"/>
    </row>
    <row r="426" spans="1:79">
      <c r="A426" s="2">
        <f t="shared" si="141"/>
        <v>2026</v>
      </c>
      <c r="B426" s="2">
        <f t="shared" si="142"/>
        <v>4</v>
      </c>
      <c r="C426" s="7">
        <f>[12]Err!$D281</f>
        <v>807.94120743243002</v>
      </c>
      <c r="D426" s="7">
        <f>ROUND([13]Err!$D269,0)</f>
        <v>1064370</v>
      </c>
      <c r="E426" s="7">
        <f>[9]Err!$D269</f>
        <v>143743.80083387799</v>
      </c>
      <c r="F426" s="7">
        <f>[10]Err!$D269</f>
        <v>1717.60323657757</v>
      </c>
      <c r="G426" s="13">
        <f>[14]Err!$D269</f>
        <v>263987.33486150502</v>
      </c>
      <c r="H426" s="25"/>
      <c r="I426" s="26">
        <f t="shared" si="146"/>
        <v>847.94120743243002</v>
      </c>
      <c r="J426" s="26">
        <f t="shared" si="132"/>
        <v>1064370</v>
      </c>
      <c r="K426" s="26">
        <f t="shared" si="144"/>
        <v>137695.80083387799</v>
      </c>
      <c r="L426" s="26">
        <f t="shared" si="145"/>
        <v>1717.60323657757</v>
      </c>
      <c r="M426" s="26">
        <f t="shared" si="147"/>
        <v>259895.33486150502</v>
      </c>
      <c r="N426" s="25"/>
      <c r="O426" s="14">
        <v>40</v>
      </c>
      <c r="P426" s="14"/>
      <c r="Q426" s="14">
        <f t="shared" si="157"/>
        <v>-6048</v>
      </c>
      <c r="R426" s="14"/>
      <c r="S426" s="14">
        <f t="shared" si="136"/>
        <v>-4092</v>
      </c>
      <c r="U426" s="7">
        <f t="shared" si="152"/>
        <v>3055447.9380980823</v>
      </c>
      <c r="V426" s="126">
        <f t="shared" si="138"/>
        <v>0.53442379914879401</v>
      </c>
      <c r="W426" s="7">
        <f>[4]FCST!$I366</f>
        <v>73162.521059477644</v>
      </c>
      <c r="X426" s="7">
        <f t="shared" si="153"/>
        <v>1668802.2660709424</v>
      </c>
      <c r="Y426" s="7">
        <f>[4]FCST!D366</f>
        <v>1741964.7871304201</v>
      </c>
      <c r="Z426" s="7">
        <f>[4]FCST!$E366</f>
        <v>192943</v>
      </c>
      <c r="AA426" s="7">
        <f>[4]FCST!F366</f>
        <v>2136</v>
      </c>
      <c r="AB426" s="7">
        <f>[4]FCST!G366</f>
        <v>1511</v>
      </c>
      <c r="AC426" s="13">
        <f>[4]FCST!H366</f>
        <v>25516</v>
      </c>
      <c r="AD426" s="28">
        <f t="shared" si="154"/>
        <v>33154</v>
      </c>
      <c r="AE426" s="30">
        <f t="shared" si="133"/>
        <v>1415046</v>
      </c>
      <c r="AF426" s="30">
        <f t="shared" si="155"/>
        <v>1064370</v>
      </c>
      <c r="AG426" s="31">
        <f t="shared" si="160"/>
        <v>281265</v>
      </c>
      <c r="AH426" s="35">
        <f t="shared" si="162"/>
        <v>143569</v>
      </c>
      <c r="AI426" s="28">
        <f t="shared" si="156"/>
        <v>137696</v>
      </c>
      <c r="AJ426" s="28">
        <f t="shared" si="148"/>
        <v>1717.60323657757</v>
      </c>
      <c r="AK426" s="28">
        <f t="shared" si="149"/>
        <v>259895.33486150502</v>
      </c>
      <c r="AL426" s="110">
        <f t="shared" si="161"/>
        <v>847.94108251758871</v>
      </c>
      <c r="AM426" s="57"/>
      <c r="AN426" s="15">
        <f t="shared" si="134"/>
        <v>1136.7327839692721</v>
      </c>
      <c r="AP426" s="233">
        <f>[16]Rounded!Z427</f>
        <v>21121</v>
      </c>
      <c r="AQ426" s="157">
        <f>[16]Rounded!AA427</f>
        <v>14709</v>
      </c>
      <c r="AR426" s="157">
        <f>[16]Rounded!AB427</f>
        <v>2155</v>
      </c>
      <c r="AS426" s="157">
        <f>[16]Rounded!AC427</f>
        <v>0</v>
      </c>
      <c r="AT426" s="157">
        <f>[16]Rounded!AD427</f>
        <v>0</v>
      </c>
      <c r="AW426" s="14">
        <f t="shared" si="150"/>
        <v>1136.7327839692721</v>
      </c>
      <c r="AX426" s="145">
        <f t="shared" si="151"/>
        <v>1717.60323657757</v>
      </c>
      <c r="AY426" s="20"/>
      <c r="AZ426" s="164">
        <f t="shared" si="159"/>
        <v>20776.739784503006</v>
      </c>
      <c r="BM426" s="14">
        <f>[17]Base!$J208</f>
        <v>27302.781988293897</v>
      </c>
      <c r="BN426" s="14">
        <f>[17]High!$J208</f>
        <v>50855.952354038025</v>
      </c>
      <c r="BO426" s="14">
        <f>[17]Low!$J208</f>
        <v>3749.611622549794</v>
      </c>
      <c r="BP426" s="14"/>
      <c r="BQ426" s="14">
        <f>[17]Base!$Q208</f>
        <v>31747.420916620813</v>
      </c>
      <c r="BR426" s="14">
        <f>[17]High!$Q208</f>
        <v>59134.828318648855</v>
      </c>
      <c r="BS426" s="14">
        <f>[17]Low!$Q208</f>
        <v>4360.0135145927843</v>
      </c>
      <c r="BT426" s="201" t="s">
        <v>150</v>
      </c>
      <c r="BU426" s="14">
        <f>'[18]Energy Summary'!$C207/1000</f>
        <v>13307.592675423033</v>
      </c>
      <c r="BV426" s="14"/>
      <c r="BW426" s="14"/>
      <c r="BX426" s="14"/>
      <c r="BY426" s="14">
        <f>'[18]Energy Summary'!$D207/1000</f>
        <v>10718.309905092476</v>
      </c>
      <c r="BZ426" s="14"/>
      <c r="CA426" s="14"/>
    </row>
    <row r="427" spans="1:79">
      <c r="A427" s="2">
        <f t="shared" si="141"/>
        <v>2026</v>
      </c>
      <c r="B427" s="2">
        <f t="shared" si="142"/>
        <v>5</v>
      </c>
      <c r="C427" s="7">
        <f>[12]Err!$D282</f>
        <v>950.75569101031704</v>
      </c>
      <c r="D427" s="7">
        <f>ROUND([13]Err!$D270,0)</f>
        <v>1153208</v>
      </c>
      <c r="E427" s="7">
        <f>[9]Err!$D270</f>
        <v>144343.91452042101</v>
      </c>
      <c r="F427" s="7">
        <f>[10]Err!$D270</f>
        <v>1697.4032365775699</v>
      </c>
      <c r="G427" s="13">
        <f>[14]Err!$D270</f>
        <v>279977.945212661</v>
      </c>
      <c r="H427" s="25"/>
      <c r="I427" s="26">
        <f t="shared" si="146"/>
        <v>990.75569101031704</v>
      </c>
      <c r="J427" s="26">
        <f t="shared" si="132"/>
        <v>1153208</v>
      </c>
      <c r="K427" s="26">
        <f t="shared" si="144"/>
        <v>138094.314520421</v>
      </c>
      <c r="L427" s="26">
        <f t="shared" si="145"/>
        <v>1697.4032365775699</v>
      </c>
      <c r="M427" s="26">
        <f t="shared" si="147"/>
        <v>276017.945212661</v>
      </c>
      <c r="N427" s="25"/>
      <c r="O427" s="14">
        <v>40</v>
      </c>
      <c r="P427" s="14"/>
      <c r="Q427" s="14">
        <f t="shared" si="157"/>
        <v>-6249.5999999999995</v>
      </c>
      <c r="R427" s="14"/>
      <c r="S427" s="14">
        <f t="shared" si="136"/>
        <v>-3960</v>
      </c>
      <c r="U427" s="7">
        <f t="shared" si="152"/>
        <v>3396397.3484492386</v>
      </c>
      <c r="V427" s="126">
        <f t="shared" si="138"/>
        <v>0.35517028435765152</v>
      </c>
      <c r="W427" s="7">
        <f>[4]FCST!$I367</f>
        <v>73220.266054302367</v>
      </c>
      <c r="X427" s="7">
        <f t="shared" si="153"/>
        <v>1670119.4019052775</v>
      </c>
      <c r="Y427" s="7">
        <f>[4]FCST!D367</f>
        <v>1743339.66795958</v>
      </c>
      <c r="Z427" s="7">
        <f>[4]FCST!$E367</f>
        <v>193082</v>
      </c>
      <c r="AA427" s="7">
        <f>[4]FCST!F367</f>
        <v>2135</v>
      </c>
      <c r="AB427" s="7">
        <f>[4]FCST!G367</f>
        <v>1511</v>
      </c>
      <c r="AC427" s="13">
        <f>[4]FCST!H367</f>
        <v>25552</v>
      </c>
      <c r="AD427" s="28">
        <f t="shared" si="154"/>
        <v>25765</v>
      </c>
      <c r="AE427" s="30">
        <f t="shared" si="133"/>
        <v>1654680</v>
      </c>
      <c r="AF427" s="30">
        <f t="shared" si="155"/>
        <v>1153208</v>
      </c>
      <c r="AG427" s="31">
        <f t="shared" si="160"/>
        <v>285029</v>
      </c>
      <c r="AH427" s="35">
        <f t="shared" si="162"/>
        <v>146935</v>
      </c>
      <c r="AI427" s="28">
        <f t="shared" si="156"/>
        <v>138094</v>
      </c>
      <c r="AJ427" s="28">
        <f t="shared" si="148"/>
        <v>1697.4032365775699</v>
      </c>
      <c r="AK427" s="28">
        <f t="shared" si="149"/>
        <v>276017.945212661</v>
      </c>
      <c r="AL427" s="110">
        <f t="shared" si="161"/>
        <v>990.75551012241147</v>
      </c>
      <c r="AM427" s="57"/>
      <c r="AN427" s="15">
        <f t="shared" si="134"/>
        <v>1123.364153922945</v>
      </c>
      <c r="AP427" s="233">
        <f>[16]Rounded!Z428</f>
        <v>24092</v>
      </c>
      <c r="AQ427" s="157">
        <f>[16]Rounded!AA428</f>
        <v>15818</v>
      </c>
      <c r="AR427" s="157">
        <f>[16]Rounded!AB428</f>
        <v>2293</v>
      </c>
      <c r="AS427" s="157">
        <f>[16]Rounded!AC428</f>
        <v>0</v>
      </c>
      <c r="AT427" s="157">
        <f>[16]Rounded!AD428</f>
        <v>0</v>
      </c>
      <c r="AW427" s="14">
        <f t="shared" si="150"/>
        <v>1123.364153922945</v>
      </c>
      <c r="AX427" s="145">
        <f t="shared" si="151"/>
        <v>1697.4032365775699</v>
      </c>
      <c r="AY427" s="20"/>
      <c r="AZ427" s="164">
        <f t="shared" si="159"/>
        <v>20750.631398021731</v>
      </c>
      <c r="BM427" s="14">
        <f>[17]Base!$J209</f>
        <v>27704.006339315947</v>
      </c>
      <c r="BN427" s="14">
        <f>[17]High!$J209</f>
        <v>51603.299144105258</v>
      </c>
      <c r="BO427" s="14">
        <f>[17]Low!$J209</f>
        <v>3804.7135345266502</v>
      </c>
      <c r="BP427" s="14"/>
      <c r="BQ427" s="14">
        <f>[17]Base!$Q209</f>
        <v>32213.960859669703</v>
      </c>
      <c r="BR427" s="14">
        <f>[17]High!$Q209</f>
        <v>60003.836214075884</v>
      </c>
      <c r="BS427" s="14">
        <f>[17]Low!$Q209</f>
        <v>4424.0855052635461</v>
      </c>
      <c r="BT427" s="201" t="s">
        <v>150</v>
      </c>
      <c r="BU427" s="14">
        <f>'[18]Energy Summary'!$C208/1000</f>
        <v>14035.246240048207</v>
      </c>
      <c r="BV427" s="14"/>
      <c r="BW427" s="14"/>
      <c r="BX427" s="14"/>
      <c r="BY427" s="14">
        <f>'[18]Energy Summary'!$D208/1000</f>
        <v>11264.500517751954</v>
      </c>
      <c r="BZ427" s="14"/>
      <c r="CA427" s="14"/>
    </row>
    <row r="428" spans="1:79">
      <c r="A428" s="2">
        <f t="shared" si="141"/>
        <v>2026</v>
      </c>
      <c r="B428" s="2">
        <f t="shared" si="142"/>
        <v>6</v>
      </c>
      <c r="C428" s="7">
        <f>[12]Err!$D283</f>
        <v>1101.67917119255</v>
      </c>
      <c r="D428" s="7">
        <f>ROUND([13]Err!$D271,0)</f>
        <v>1203650</v>
      </c>
      <c r="E428" s="7">
        <f>[9]Err!$D271</f>
        <v>135686.98846461301</v>
      </c>
      <c r="F428" s="7">
        <f>[10]Err!$D271</f>
        <v>1717.9032365775699</v>
      </c>
      <c r="G428" s="13">
        <f>[14]Err!$D271</f>
        <v>301463.55868033197</v>
      </c>
      <c r="H428" s="25"/>
      <c r="I428" s="26">
        <f t="shared" si="146"/>
        <v>1141.67917119255</v>
      </c>
      <c r="J428" s="26">
        <f t="shared" si="132"/>
        <v>1203650</v>
      </c>
      <c r="K428" s="26">
        <f t="shared" si="144"/>
        <v>129638.98846461301</v>
      </c>
      <c r="L428" s="26">
        <f t="shared" si="145"/>
        <v>1717.9032365775699</v>
      </c>
      <c r="M428" s="26">
        <f t="shared" si="147"/>
        <v>297371.55868033197</v>
      </c>
      <c r="N428" s="25"/>
      <c r="O428" s="14">
        <v>40</v>
      </c>
      <c r="P428" s="14"/>
      <c r="Q428" s="14">
        <f t="shared" si="157"/>
        <v>-6048</v>
      </c>
      <c r="R428" s="14"/>
      <c r="S428" s="14">
        <f t="shared" si="136"/>
        <v>-4092</v>
      </c>
      <c r="U428" s="7">
        <f t="shared" si="152"/>
        <v>3714912.4619169096</v>
      </c>
      <c r="V428" s="126">
        <f t="shared" si="138"/>
        <v>0.25275986053332639</v>
      </c>
      <c r="W428" s="7">
        <f>[4]FCST!$I368</f>
        <v>73278.01104912709</v>
      </c>
      <c r="X428" s="7">
        <f t="shared" si="153"/>
        <v>1671436.5377396131</v>
      </c>
      <c r="Y428" s="7">
        <f>[4]FCST!D368</f>
        <v>1744714.5487887401</v>
      </c>
      <c r="Z428" s="7">
        <f>[4]FCST!$E368</f>
        <v>193220</v>
      </c>
      <c r="AA428" s="7">
        <f>[4]FCST!F368</f>
        <v>2134</v>
      </c>
      <c r="AB428" s="7">
        <f>[4]FCST!G368</f>
        <v>1511</v>
      </c>
      <c r="AC428" s="13">
        <f>[4]FCST!H368</f>
        <v>25503</v>
      </c>
      <c r="AD428" s="28">
        <f t="shared" si="154"/>
        <v>21146</v>
      </c>
      <c r="AE428" s="30">
        <f t="shared" si="133"/>
        <v>1908244</v>
      </c>
      <c r="AF428" s="30">
        <f t="shared" si="155"/>
        <v>1203650</v>
      </c>
      <c r="AG428" s="31">
        <f t="shared" si="160"/>
        <v>282783</v>
      </c>
      <c r="AH428" s="35">
        <f t="shared" si="162"/>
        <v>153144</v>
      </c>
      <c r="AI428" s="28">
        <f t="shared" si="156"/>
        <v>129639</v>
      </c>
      <c r="AJ428" s="28">
        <f t="shared" si="148"/>
        <v>1717.9032365775699</v>
      </c>
      <c r="AK428" s="28">
        <f t="shared" si="149"/>
        <v>297371.55868033197</v>
      </c>
      <c r="AL428" s="110">
        <f t="shared" si="161"/>
        <v>1141.679003009373</v>
      </c>
      <c r="AM428" s="57"/>
      <c r="AN428" s="15">
        <f t="shared" si="134"/>
        <v>1136.931327979861</v>
      </c>
      <c r="AP428" s="233">
        <f>[16]Rounded!Z429</f>
        <v>27305</v>
      </c>
      <c r="AQ428" s="157">
        <f>[16]Rounded!AA429</f>
        <v>17225</v>
      </c>
      <c r="AR428" s="157">
        <f>[16]Rounded!AB429</f>
        <v>2536</v>
      </c>
      <c r="AS428" s="157">
        <f>[16]Rounded!AC429</f>
        <v>0</v>
      </c>
      <c r="AT428" s="157">
        <f>[16]Rounded!AD429</f>
        <v>0</v>
      </c>
      <c r="AW428" s="14">
        <f t="shared" si="150"/>
        <v>1136.931327979861</v>
      </c>
      <c r="AX428" s="145">
        <f t="shared" si="151"/>
        <v>1717.9032365775699</v>
      </c>
      <c r="AY428" s="20"/>
      <c r="AZ428" s="164">
        <f t="shared" si="159"/>
        <v>20724.523011540452</v>
      </c>
      <c r="BM428" s="14">
        <f>[17]Base!$J210</f>
        <v>27984.412442265031</v>
      </c>
      <c r="BN428" s="14">
        <f>[17]High!$J210</f>
        <v>52125.601941581146</v>
      </c>
      <c r="BO428" s="14">
        <f>[17]Low!$J210</f>
        <v>3843.2229429489344</v>
      </c>
      <c r="BP428" s="14"/>
      <c r="BQ428" s="14">
        <f>[17]Base!$Q210</f>
        <v>32540.014467750032</v>
      </c>
      <c r="BR428" s="14">
        <f>[17]High!$Q210</f>
        <v>60611.165048350165</v>
      </c>
      <c r="BS428" s="14">
        <f>[17]Low!$Q210</f>
        <v>4468.8638871499234</v>
      </c>
      <c r="BT428" s="201" t="s">
        <v>150</v>
      </c>
      <c r="BU428" s="14">
        <f>'[18]Energy Summary'!$C209/1000</f>
        <v>13162.785583642672</v>
      </c>
      <c r="BV428" s="14"/>
      <c r="BW428" s="14"/>
      <c r="BX428" s="14"/>
      <c r="BY428" s="14">
        <f>'[18]Energy Summary'!$D209/1000</f>
        <v>10529.005223225517</v>
      </c>
      <c r="BZ428" s="14"/>
      <c r="CA428" s="14"/>
    </row>
    <row r="429" spans="1:79">
      <c r="A429" s="2">
        <f t="shared" si="141"/>
        <v>2026</v>
      </c>
      <c r="B429" s="2">
        <f t="shared" si="142"/>
        <v>7</v>
      </c>
      <c r="C429" s="7">
        <f>[12]Err!$D284</f>
        <v>1284.7648659342799</v>
      </c>
      <c r="D429" s="7">
        <f>ROUND([13]Err!$D272,0)</f>
        <v>1357152</v>
      </c>
      <c r="E429" s="7">
        <f>[9]Err!$D272</f>
        <v>153059.365644442</v>
      </c>
      <c r="F429" s="7">
        <f>[10]Err!$D272</f>
        <v>1716.9375916470899</v>
      </c>
      <c r="G429" s="13">
        <f>[14]Err!$D272</f>
        <v>291056.81531188003</v>
      </c>
      <c r="H429" s="25"/>
      <c r="I429" s="26">
        <f t="shared" si="146"/>
        <v>1324.7648659342799</v>
      </c>
      <c r="J429" s="26">
        <f t="shared" si="132"/>
        <v>1357152</v>
      </c>
      <c r="K429" s="26">
        <f t="shared" si="144"/>
        <v>146809.765644442</v>
      </c>
      <c r="L429" s="26">
        <f t="shared" si="145"/>
        <v>1716.9375916470899</v>
      </c>
      <c r="M429" s="26">
        <f t="shared" si="147"/>
        <v>287096.81531188003</v>
      </c>
      <c r="N429" s="25"/>
      <c r="O429" s="14">
        <v>40</v>
      </c>
      <c r="P429" s="14"/>
      <c r="Q429" s="14">
        <f t="shared" si="157"/>
        <v>-6249.5999999999995</v>
      </c>
      <c r="R429" s="14"/>
      <c r="S429" s="14">
        <f t="shared" si="136"/>
        <v>-3960</v>
      </c>
      <c r="U429" s="7">
        <f t="shared" si="152"/>
        <v>4180425.7529035271</v>
      </c>
      <c r="V429" s="126">
        <f t="shared" si="138"/>
        <v>0.23540461725212367</v>
      </c>
      <c r="W429" s="7">
        <f>[4]FCST!$I369</f>
        <v>73335.75604395222</v>
      </c>
      <c r="X429" s="7">
        <f t="shared" si="153"/>
        <v>1672753.6735739578</v>
      </c>
      <c r="Y429" s="7">
        <f>[4]FCST!D369</f>
        <v>1746089.4296179099</v>
      </c>
      <c r="Z429" s="7">
        <f>[4]FCST!$E369</f>
        <v>193358</v>
      </c>
      <c r="AA429" s="7">
        <f>[4]FCST!F369</f>
        <v>2133</v>
      </c>
      <c r="AB429" s="7">
        <f>[4]FCST!G369</f>
        <v>1511</v>
      </c>
      <c r="AC429" s="13">
        <f>[4]FCST!H369</f>
        <v>25478</v>
      </c>
      <c r="AD429" s="28">
        <f t="shared" si="154"/>
        <v>22870</v>
      </c>
      <c r="AE429" s="30">
        <f t="shared" si="133"/>
        <v>2216005</v>
      </c>
      <c r="AF429" s="30">
        <f t="shared" si="155"/>
        <v>1357152</v>
      </c>
      <c r="AG429" s="31">
        <f t="shared" si="160"/>
        <v>295585</v>
      </c>
      <c r="AH429" s="35">
        <f t="shared" si="162"/>
        <v>148775</v>
      </c>
      <c r="AI429" s="28">
        <f t="shared" si="156"/>
        <v>146810</v>
      </c>
      <c r="AJ429" s="28">
        <f t="shared" si="148"/>
        <v>1716.9375916470899</v>
      </c>
      <c r="AK429" s="28">
        <f t="shared" si="149"/>
        <v>287096.81531188003</v>
      </c>
      <c r="AL429" s="110">
        <f t="shared" si="161"/>
        <v>1324.7646889128314</v>
      </c>
      <c r="AM429" s="57"/>
      <c r="AN429" s="15">
        <f t="shared" si="134"/>
        <v>1136.2922512555194</v>
      </c>
      <c r="AP429" s="233">
        <f>[16]Rounded!Z430</f>
        <v>27643</v>
      </c>
      <c r="AQ429" s="157">
        <f>[16]Rounded!AA430</f>
        <v>18221</v>
      </c>
      <c r="AR429" s="157">
        <f>[16]Rounded!AB430</f>
        <v>2721</v>
      </c>
      <c r="AS429" s="157">
        <f>[16]Rounded!AC430</f>
        <v>0</v>
      </c>
      <c r="AT429" s="157">
        <f>[16]Rounded!AD430</f>
        <v>0</v>
      </c>
      <c r="AW429" s="14">
        <f t="shared" si="150"/>
        <v>1136.2922512555194</v>
      </c>
      <c r="AX429" s="145">
        <f t="shared" si="151"/>
        <v>1716.9375916470899</v>
      </c>
      <c r="AY429" s="20"/>
      <c r="AZ429" s="164">
        <f t="shared" si="159"/>
        <v>20698.414625059169</v>
      </c>
      <c r="BM429" s="14">
        <f>[17]Base!$J211</f>
        <v>28294.502199748029</v>
      </c>
      <c r="BN429" s="14">
        <f>[17]High!$J211</f>
        <v>52703.195460761424</v>
      </c>
      <c r="BO429" s="14">
        <f>[17]Low!$J211</f>
        <v>3885.8089387346531</v>
      </c>
      <c r="BP429" s="14"/>
      <c r="BQ429" s="14">
        <f>[17]Base!$Q211</f>
        <v>32900.583953195382</v>
      </c>
      <c r="BR429" s="14">
        <f>[17]High!$Q211</f>
        <v>61282.785419490021</v>
      </c>
      <c r="BS429" s="14">
        <f>[17]Low!$Q211</f>
        <v>4518.3824869007594</v>
      </c>
      <c r="BT429" s="201" t="s">
        <v>150</v>
      </c>
      <c r="BU429" s="14">
        <f>'[18]Energy Summary'!$C210/1000</f>
        <v>14179.532707889795</v>
      </c>
      <c r="BV429" s="14"/>
      <c r="BW429" s="14"/>
      <c r="BX429" s="14"/>
      <c r="BY429" s="14">
        <f>'[18]Energy Summary'!$D210/1000</f>
        <v>11306.420479747185</v>
      </c>
      <c r="BZ429" s="14"/>
      <c r="CA429" s="14"/>
    </row>
    <row r="430" spans="1:79">
      <c r="A430" s="2">
        <f t="shared" si="141"/>
        <v>2026</v>
      </c>
      <c r="B430" s="2">
        <f t="shared" si="142"/>
        <v>8</v>
      </c>
      <c r="C430" s="7">
        <f>[12]Err!$D285</f>
        <v>1250.97340853373</v>
      </c>
      <c r="D430" s="7">
        <f>ROUND([13]Err!$D273,0)</f>
        <v>1289468</v>
      </c>
      <c r="E430" s="7">
        <f>[9]Err!$D273</f>
        <v>139977.80497792599</v>
      </c>
      <c r="F430" s="7">
        <f>[10]Err!$D273</f>
        <v>1724.16015444804</v>
      </c>
      <c r="G430" s="13">
        <f>[14]Err!$D273</f>
        <v>294182.37238624197</v>
      </c>
      <c r="H430" s="25"/>
      <c r="I430" s="26">
        <f t="shared" si="146"/>
        <v>1290.97340853373</v>
      </c>
      <c r="J430" s="26">
        <f t="shared" si="132"/>
        <v>1289468</v>
      </c>
      <c r="K430" s="26">
        <f t="shared" si="144"/>
        <v>133728.20497792598</v>
      </c>
      <c r="L430" s="26">
        <f t="shared" si="145"/>
        <v>1724.16015444804</v>
      </c>
      <c r="M430" s="26">
        <f t="shared" si="147"/>
        <v>290090.37238624197</v>
      </c>
      <c r="N430" s="25"/>
      <c r="O430" s="14">
        <v>40</v>
      </c>
      <c r="P430" s="14"/>
      <c r="Q430" s="14">
        <f t="shared" si="157"/>
        <v>-6249.5999999999995</v>
      </c>
      <c r="R430" s="14"/>
      <c r="S430" s="14">
        <f t="shared" si="136"/>
        <v>-4092</v>
      </c>
      <c r="U430" s="7">
        <f t="shared" si="152"/>
        <v>4053906.5325406897</v>
      </c>
      <c r="V430" s="126">
        <f t="shared" si="138"/>
        <v>0.23491953518685663</v>
      </c>
      <c r="W430" s="7">
        <f>[4]FCST!$I370</f>
        <v>73392.392477361733</v>
      </c>
      <c r="X430" s="7">
        <f t="shared" si="153"/>
        <v>1674045.5236502984</v>
      </c>
      <c r="Y430" s="7">
        <f>[4]FCST!D370</f>
        <v>1747437.9161276601</v>
      </c>
      <c r="Z430" s="7">
        <f>[4]FCST!$E370</f>
        <v>193495</v>
      </c>
      <c r="AA430" s="7">
        <f>[4]FCST!F370</f>
        <v>2132</v>
      </c>
      <c r="AB430" s="7">
        <f>[4]FCST!G370</f>
        <v>1511</v>
      </c>
      <c r="AC430" s="13">
        <f>[4]FCST!H370</f>
        <v>25536</v>
      </c>
      <c r="AD430" s="28">
        <f t="shared" si="154"/>
        <v>22258</v>
      </c>
      <c r="AE430" s="30">
        <f t="shared" si="133"/>
        <v>2161148</v>
      </c>
      <c r="AF430" s="30">
        <f t="shared" si="155"/>
        <v>1289468</v>
      </c>
      <c r="AG430" s="31">
        <f t="shared" si="160"/>
        <v>289218</v>
      </c>
      <c r="AH430" s="35">
        <f t="shared" si="162"/>
        <v>155490</v>
      </c>
      <c r="AI430" s="28">
        <f t="shared" si="156"/>
        <v>133728</v>
      </c>
      <c r="AJ430" s="28">
        <f t="shared" si="148"/>
        <v>1724.16015444804</v>
      </c>
      <c r="AK430" s="28">
        <f t="shared" si="149"/>
        <v>290090.37238624197</v>
      </c>
      <c r="AL430" s="110">
        <f t="shared" si="161"/>
        <v>1290.9732557855191</v>
      </c>
      <c r="AM430" s="57"/>
      <c r="AN430" s="15">
        <f t="shared" si="134"/>
        <v>1141.0722398729583</v>
      </c>
      <c r="AP430" s="233">
        <f>[16]Rounded!Z431</f>
        <v>29522</v>
      </c>
      <c r="AQ430" s="157">
        <f>[16]Rounded!AA431</f>
        <v>20703</v>
      </c>
      <c r="AR430" s="157">
        <f>[16]Rounded!AB431</f>
        <v>3034</v>
      </c>
      <c r="AS430" s="157">
        <f>[16]Rounded!AC431</f>
        <v>0</v>
      </c>
      <c r="AT430" s="157">
        <f>[16]Rounded!AD431</f>
        <v>0</v>
      </c>
      <c r="AW430" s="14">
        <f t="shared" si="150"/>
        <v>1141.0722398729583</v>
      </c>
      <c r="AX430" s="145">
        <f t="shared" si="151"/>
        <v>1724.16015444804</v>
      </c>
      <c r="AY430" s="20"/>
      <c r="AZ430" s="164">
        <f t="shared" si="159"/>
        <v>20672.30623857789</v>
      </c>
      <c r="BM430" s="14">
        <f>[17]Base!$J212</f>
        <v>28273.978876793299</v>
      </c>
      <c r="BN430" s="14">
        <f>[17]High!$J212</f>
        <v>52664.967373426589</v>
      </c>
      <c r="BO430" s="14">
        <f>[17]Low!$J212</f>
        <v>3882.9903801600217</v>
      </c>
      <c r="BP430" s="14"/>
      <c r="BQ430" s="14">
        <f>[17]Base!$Q212</f>
        <v>32876.719624178251</v>
      </c>
      <c r="BR430" s="14">
        <f>[17]High!$Q212</f>
        <v>61238.334155147197</v>
      </c>
      <c r="BS430" s="14">
        <f>[17]Low!$Q212</f>
        <v>4515.1050932093276</v>
      </c>
      <c r="BT430" s="201" t="s">
        <v>150</v>
      </c>
      <c r="BU430" s="14">
        <f>'[18]Energy Summary'!$C211/1000</f>
        <v>14124.636990842555</v>
      </c>
      <c r="BV430" s="14"/>
      <c r="BW430" s="14"/>
      <c r="BX430" s="14"/>
      <c r="BY430" s="14">
        <f>'[18]Energy Summary'!$D211/1000</f>
        <v>11228.827489842764</v>
      </c>
      <c r="BZ430" s="14"/>
      <c r="CA430" s="14"/>
    </row>
    <row r="431" spans="1:79">
      <c r="A431" s="2">
        <f t="shared" si="141"/>
        <v>2026</v>
      </c>
      <c r="B431" s="2">
        <f t="shared" si="142"/>
        <v>9</v>
      </c>
      <c r="C431" s="7">
        <f>[12]Err!$D286</f>
        <v>1255.4036271609</v>
      </c>
      <c r="D431" s="7">
        <f>ROUND([13]Err!$D274,0)</f>
        <v>1301003</v>
      </c>
      <c r="E431" s="7">
        <f>[9]Err!$D274</f>
        <v>143660.18726189801</v>
      </c>
      <c r="F431" s="7">
        <f>[10]Err!$D274</f>
        <v>1693.60459889248</v>
      </c>
      <c r="G431" s="13">
        <f>[14]Err!$D274</f>
        <v>317904.48920781002</v>
      </c>
      <c r="H431" s="25"/>
      <c r="I431" s="26">
        <f t="shared" si="146"/>
        <v>1295.4036271609</v>
      </c>
      <c r="J431" s="26">
        <f t="shared" ref="J431:J482" si="163">D431+P431</f>
        <v>1301003</v>
      </c>
      <c r="K431" s="26">
        <f t="shared" si="144"/>
        <v>137612.18726189801</v>
      </c>
      <c r="L431" s="26">
        <f t="shared" si="145"/>
        <v>1693.60459889248</v>
      </c>
      <c r="M431" s="26">
        <f t="shared" si="147"/>
        <v>313944.48920781002</v>
      </c>
      <c r="N431" s="25"/>
      <c r="O431" s="14">
        <v>40</v>
      </c>
      <c r="P431" s="14"/>
      <c r="Q431" s="14">
        <f t="shared" si="157"/>
        <v>-6048</v>
      </c>
      <c r="R431" s="14"/>
      <c r="S431" s="14">
        <f t="shared" si="136"/>
        <v>-3960</v>
      </c>
      <c r="U431" s="7">
        <f t="shared" si="152"/>
        <v>4098438.0938067026</v>
      </c>
      <c r="V431" s="126">
        <f t="shared" si="138"/>
        <v>0.23675824630596484</v>
      </c>
      <c r="W431" s="7">
        <f>[4]FCST!$I371</f>
        <v>73449.028910771231</v>
      </c>
      <c r="X431" s="7">
        <f t="shared" si="153"/>
        <v>1675337.3737266387</v>
      </c>
      <c r="Y431" s="7">
        <f>[4]FCST!D371</f>
        <v>1748786.40263741</v>
      </c>
      <c r="Z431" s="7">
        <f>[4]FCST!$E371</f>
        <v>193631</v>
      </c>
      <c r="AA431" s="7">
        <f>[4]FCST!F371</f>
        <v>2131</v>
      </c>
      <c r="AB431" s="7">
        <f>[4]FCST!G371</f>
        <v>1511</v>
      </c>
      <c r="AC431" s="13">
        <f>[4]FCST!H371</f>
        <v>25545</v>
      </c>
      <c r="AD431" s="28">
        <f t="shared" si="154"/>
        <v>22527</v>
      </c>
      <c r="AE431" s="30">
        <f t="shared" si="133"/>
        <v>2170238</v>
      </c>
      <c r="AF431" s="30">
        <f t="shared" si="155"/>
        <v>1301003</v>
      </c>
      <c r="AG431" s="31">
        <f t="shared" si="160"/>
        <v>289032</v>
      </c>
      <c r="AH431" s="35">
        <f t="shared" si="162"/>
        <v>151420</v>
      </c>
      <c r="AI431" s="28">
        <f t="shared" si="156"/>
        <v>137612</v>
      </c>
      <c r="AJ431" s="28">
        <f t="shared" si="148"/>
        <v>1693.60459889248</v>
      </c>
      <c r="AK431" s="28">
        <f t="shared" si="149"/>
        <v>313944.48920781002</v>
      </c>
      <c r="AL431" s="110">
        <f t="shared" si="161"/>
        <v>1295.4035611182592</v>
      </c>
      <c r="AM431" s="57"/>
      <c r="AN431" s="15">
        <f t="shared" si="134"/>
        <v>1120.8501647203707</v>
      </c>
      <c r="AP431" s="233">
        <f>[16]Rounded!Z432</f>
        <v>27597</v>
      </c>
      <c r="AQ431" s="157">
        <f>[16]Rounded!AA432</f>
        <v>18345</v>
      </c>
      <c r="AR431" s="157">
        <f>[16]Rounded!AB432</f>
        <v>2717</v>
      </c>
      <c r="AS431" s="157">
        <f>[16]Rounded!AC432</f>
        <v>0</v>
      </c>
      <c r="AT431" s="157">
        <f>[16]Rounded!AD432</f>
        <v>0</v>
      </c>
      <c r="AW431" s="14">
        <f t="shared" si="150"/>
        <v>1120.8501647203707</v>
      </c>
      <c r="AX431" s="145">
        <f t="shared" si="151"/>
        <v>1693.60459889248</v>
      </c>
      <c r="AY431" s="20"/>
      <c r="AZ431" s="164">
        <f t="shared" si="159"/>
        <v>20646.197852096611</v>
      </c>
      <c r="BM431" s="14">
        <f>[17]Base!$J213</f>
        <v>27443.672032224349</v>
      </c>
      <c r="BN431" s="14">
        <f>[17]High!$J213</f>
        <v>51118.383389979972</v>
      </c>
      <c r="BO431" s="14">
        <f>[17]Low!$J213</f>
        <v>3768.9606744687408</v>
      </c>
      <c r="BP431" s="14"/>
      <c r="BQ431" s="14">
        <f>[17]Base!$Q213</f>
        <v>31911.246549098076</v>
      </c>
      <c r="BR431" s="14">
        <f>[17]High!$Q213</f>
        <v>59439.980686023227</v>
      </c>
      <c r="BS431" s="14">
        <f>[17]Low!$Q213</f>
        <v>4382.512412172955</v>
      </c>
      <c r="BT431" s="201" t="s">
        <v>150</v>
      </c>
      <c r="BU431" s="14">
        <f>'[18]Energy Summary'!$C212/1000</f>
        <v>13335.446602530312</v>
      </c>
      <c r="BV431" s="14"/>
      <c r="BW431" s="14"/>
      <c r="BX431" s="14"/>
      <c r="BY431" s="14">
        <f>'[18]Energy Summary'!$D212/1000</f>
        <v>10571.182134105908</v>
      </c>
      <c r="BZ431" s="14"/>
      <c r="CA431" s="14"/>
    </row>
    <row r="432" spans="1:79">
      <c r="A432" s="2">
        <f t="shared" si="141"/>
        <v>2026</v>
      </c>
      <c r="B432" s="2">
        <f t="shared" si="142"/>
        <v>10</v>
      </c>
      <c r="C432" s="7">
        <f>[12]Err!$D287</f>
        <v>1146.9467498449401</v>
      </c>
      <c r="D432" s="7">
        <f>ROUND([13]Err!$D275,0)</f>
        <v>1245203</v>
      </c>
      <c r="E432" s="7">
        <f>[9]Err!$D275</f>
        <v>141610.71868619401</v>
      </c>
      <c r="F432" s="7">
        <f>[10]Err!$D275</f>
        <v>1721.2712655591499</v>
      </c>
      <c r="G432" s="13">
        <f>[14]Err!$D275</f>
        <v>304387.898076254</v>
      </c>
      <c r="H432" s="25"/>
      <c r="I432" s="26">
        <f t="shared" si="146"/>
        <v>1186.9467498449401</v>
      </c>
      <c r="J432" s="26">
        <f t="shared" si="163"/>
        <v>1245203</v>
      </c>
      <c r="K432" s="26">
        <f t="shared" si="144"/>
        <v>135361.11868619401</v>
      </c>
      <c r="L432" s="26">
        <f t="shared" si="145"/>
        <v>1721.2712655591499</v>
      </c>
      <c r="M432" s="26">
        <f t="shared" si="147"/>
        <v>300295.898076254</v>
      </c>
      <c r="N432" s="25"/>
      <c r="O432" s="14">
        <v>40</v>
      </c>
      <c r="P432" s="14"/>
      <c r="Q432" s="14">
        <f t="shared" si="157"/>
        <v>-6249.5999999999995</v>
      </c>
      <c r="R432" s="14"/>
      <c r="S432" s="14">
        <f t="shared" si="136"/>
        <v>-4092</v>
      </c>
      <c r="U432" s="7">
        <f t="shared" si="152"/>
        <v>3838865.1693418133</v>
      </c>
      <c r="V432" s="126">
        <f t="shared" si="138"/>
        <v>0.25544453159122188</v>
      </c>
      <c r="W432" s="7">
        <f>[4]FCST!$I372</f>
        <v>73505.665344180728</v>
      </c>
      <c r="X432" s="7">
        <f t="shared" si="153"/>
        <v>1676629.2238029793</v>
      </c>
      <c r="Y432" s="7">
        <f>[4]FCST!D372</f>
        <v>1750134.8891471601</v>
      </c>
      <c r="Z432" s="7">
        <f>[4]FCST!$E372</f>
        <v>193766</v>
      </c>
      <c r="AA432" s="7">
        <f>[4]FCST!F372</f>
        <v>2129</v>
      </c>
      <c r="AB432" s="7">
        <f>[4]FCST!G372</f>
        <v>1511</v>
      </c>
      <c r="AC432" s="13">
        <f>[4]FCST!H372</f>
        <v>25571</v>
      </c>
      <c r="AD432" s="28">
        <f t="shared" si="154"/>
        <v>22287</v>
      </c>
      <c r="AE432" s="30">
        <f t="shared" ref="AE432:AE495" si="164">ROUND(I432*X432/1000-(AP432*0),0)</f>
        <v>1990070</v>
      </c>
      <c r="AF432" s="30">
        <f t="shared" si="155"/>
        <v>1245203</v>
      </c>
      <c r="AG432" s="31">
        <f t="shared" si="160"/>
        <v>279288</v>
      </c>
      <c r="AH432" s="35">
        <f t="shared" si="162"/>
        <v>143927</v>
      </c>
      <c r="AI432" s="28">
        <f t="shared" si="156"/>
        <v>135361</v>
      </c>
      <c r="AJ432" s="28">
        <f t="shared" si="148"/>
        <v>1721.2712655591499</v>
      </c>
      <c r="AK432" s="28">
        <f t="shared" si="149"/>
        <v>300295.898076254</v>
      </c>
      <c r="AL432" s="110">
        <f t="shared" si="161"/>
        <v>1186.9469837141842</v>
      </c>
      <c r="AM432" s="57"/>
      <c r="AN432" s="15">
        <f t="shared" ref="AN432:AN495" si="165">AJ432/AB432*1000</f>
        <v>1139.1603345858041</v>
      </c>
      <c r="AP432" s="233">
        <f>[16]Rounded!Z433</f>
        <v>21366</v>
      </c>
      <c r="AQ432" s="157">
        <f>[16]Rounded!AA433</f>
        <v>17122</v>
      </c>
      <c r="AR432" s="157">
        <f>[16]Rounded!AB433</f>
        <v>2592</v>
      </c>
      <c r="AS432" s="157">
        <f>[16]Rounded!AC433</f>
        <v>0</v>
      </c>
      <c r="AT432" s="157">
        <f>[16]Rounded!AD433</f>
        <v>0</v>
      </c>
      <c r="AW432" s="14">
        <f t="shared" si="150"/>
        <v>1139.1603345858041</v>
      </c>
      <c r="AX432" s="145">
        <f t="shared" si="151"/>
        <v>1721.2712655591499</v>
      </c>
      <c r="AY432" s="20"/>
      <c r="AZ432" s="164">
        <f t="shared" si="159"/>
        <v>20620.089465615329</v>
      </c>
      <c r="BM432" s="14">
        <f>[17]Base!$J214</f>
        <v>27453.81063683498</v>
      </c>
      <c r="BN432" s="14">
        <f>[17]High!$J214</f>
        <v>51137.268219856865</v>
      </c>
      <c r="BO432" s="14">
        <f>[17]Low!$J214</f>
        <v>3770.3530538131149</v>
      </c>
      <c r="BP432" s="14"/>
      <c r="BQ432" s="14">
        <f>[17]Base!$Q214</f>
        <v>31923.035624226719</v>
      </c>
      <c r="BR432" s="14">
        <f>[17]High!$Q214</f>
        <v>59461.939790531236</v>
      </c>
      <c r="BS432" s="14">
        <f>[17]Low!$Q214</f>
        <v>4384.1314579222262</v>
      </c>
      <c r="BT432" s="201" t="s">
        <v>150</v>
      </c>
      <c r="BU432" s="14">
        <f>'[18]Energy Summary'!$C213/1000</f>
        <v>12209.254844758303</v>
      </c>
      <c r="BV432" s="14"/>
      <c r="BW432" s="14"/>
      <c r="BX432" s="14"/>
      <c r="BY432" s="14">
        <f>'[18]Energy Summary'!$D213/1000</f>
        <v>9652.1545098137285</v>
      </c>
      <c r="BZ432" s="14"/>
      <c r="CA432" s="14"/>
    </row>
    <row r="433" spans="1:79">
      <c r="A433" s="2">
        <f t="shared" si="141"/>
        <v>2026</v>
      </c>
      <c r="B433" s="2">
        <f t="shared" si="142"/>
        <v>11</v>
      </c>
      <c r="C433" s="7">
        <f>[12]Err!$D288</f>
        <v>910.33217762802894</v>
      </c>
      <c r="D433" s="7">
        <f>ROUND([13]Err!$D276,0)</f>
        <v>1125440</v>
      </c>
      <c r="E433" s="7">
        <f>[9]Err!$D276</f>
        <v>141324.89652885299</v>
      </c>
      <c r="F433" s="7">
        <f>[10]Err!$D276</f>
        <v>1689.2712655591499</v>
      </c>
      <c r="G433" s="13">
        <f>[14]Err!$D276</f>
        <v>288534.81107588101</v>
      </c>
      <c r="H433" s="25"/>
      <c r="I433" s="26">
        <f t="shared" si="146"/>
        <v>950.33217762802894</v>
      </c>
      <c r="J433" s="26">
        <f t="shared" si="163"/>
        <v>1125440</v>
      </c>
      <c r="K433" s="26">
        <f t="shared" si="144"/>
        <v>135276.89652885299</v>
      </c>
      <c r="L433" s="26">
        <f t="shared" si="145"/>
        <v>1689.2712655591499</v>
      </c>
      <c r="M433" s="26">
        <f t="shared" si="147"/>
        <v>284574.81107588101</v>
      </c>
      <c r="N433" s="25"/>
      <c r="O433" s="14">
        <v>40</v>
      </c>
      <c r="P433" s="14"/>
      <c r="Q433" s="14">
        <f t="shared" si="157"/>
        <v>-6048</v>
      </c>
      <c r="R433" s="14"/>
      <c r="S433" s="14">
        <f t="shared" si="136"/>
        <v>-3960</v>
      </c>
      <c r="U433" s="7">
        <f t="shared" si="152"/>
        <v>3312683.0823414405</v>
      </c>
      <c r="V433" s="126">
        <f t="shared" si="138"/>
        <v>0.34388341163246744</v>
      </c>
      <c r="W433" s="7">
        <f>[4]FCST!$I373</f>
        <v>73562.301777590226</v>
      </c>
      <c r="X433" s="7">
        <f t="shared" si="153"/>
        <v>1677921.0738793197</v>
      </c>
      <c r="Y433" s="7">
        <f>[4]FCST!D373</f>
        <v>1751483.37565691</v>
      </c>
      <c r="Z433" s="7">
        <f>[4]FCST!$E373</f>
        <v>193901</v>
      </c>
      <c r="AA433" s="7">
        <f>[4]FCST!F373</f>
        <v>2128</v>
      </c>
      <c r="AB433" s="7">
        <f>[4]FCST!G373</f>
        <v>1511</v>
      </c>
      <c r="AC433" s="13">
        <f>[4]FCST!H373</f>
        <v>25608</v>
      </c>
      <c r="AD433" s="28">
        <f t="shared" si="154"/>
        <v>24040</v>
      </c>
      <c r="AE433" s="30">
        <f t="shared" si="164"/>
        <v>1594582</v>
      </c>
      <c r="AF433" s="30">
        <f t="shared" si="155"/>
        <v>1125440</v>
      </c>
      <c r="AG433" s="31">
        <f t="shared" si="160"/>
        <v>282357</v>
      </c>
      <c r="AH433" s="35">
        <f t="shared" si="162"/>
        <v>147080</v>
      </c>
      <c r="AI433" s="28">
        <f t="shared" si="156"/>
        <v>135277</v>
      </c>
      <c r="AJ433" s="28">
        <f t="shared" si="148"/>
        <v>1689.2712655591499</v>
      </c>
      <c r="AK433" s="28">
        <f t="shared" si="149"/>
        <v>284574.81107588101</v>
      </c>
      <c r="AL433" s="110">
        <f t="shared" si="161"/>
        <v>950.33194637299516</v>
      </c>
      <c r="AM433" s="57"/>
      <c r="AN433" s="15">
        <f t="shared" si="165"/>
        <v>1117.9823067896425</v>
      </c>
      <c r="AP433" s="233">
        <f>[16]Rounded!Z434</f>
        <v>23243</v>
      </c>
      <c r="AQ433" s="157">
        <f>[16]Rounded!AA434</f>
        <v>17658</v>
      </c>
      <c r="AR433" s="157">
        <f>[16]Rounded!AB434</f>
        <v>2618</v>
      </c>
      <c r="AS433" s="157">
        <f>[16]Rounded!AC434</f>
        <v>0</v>
      </c>
      <c r="AT433" s="157">
        <f>[16]Rounded!AD434</f>
        <v>0</v>
      </c>
      <c r="AW433" s="14">
        <f t="shared" si="150"/>
        <v>1117.9823067896425</v>
      </c>
      <c r="AX433" s="145">
        <f t="shared" si="151"/>
        <v>1689.2712655591499</v>
      </c>
      <c r="AY433" s="20"/>
      <c r="AZ433" s="164">
        <f t="shared" si="159"/>
        <v>20593.981079134039</v>
      </c>
      <c r="BM433" s="14">
        <f>[17]Base!$J215</f>
        <v>27404.035068030262</v>
      </c>
      <c r="BN433" s="14">
        <f>[17]High!$J215</f>
        <v>51044.552980925779</v>
      </c>
      <c r="BO433" s="14">
        <f>[17]Low!$J215</f>
        <v>3763.5171551347594</v>
      </c>
      <c r="BP433" s="14"/>
      <c r="BQ433" s="14">
        <f>[17]Base!$Q215</f>
        <v>31865.157055849144</v>
      </c>
      <c r="BR433" s="14">
        <f>[17]High!$Q215</f>
        <v>59354.131373169512</v>
      </c>
      <c r="BS433" s="14">
        <f>[17]Low!$Q215</f>
        <v>4376.1827385287897</v>
      </c>
      <c r="BT433" s="201" t="s">
        <v>150</v>
      </c>
      <c r="BU433" s="14">
        <f>'[18]Energy Summary'!$C214/1000</f>
        <v>11549.608388450708</v>
      </c>
      <c r="BV433" s="14"/>
      <c r="BW433" s="14"/>
      <c r="BX433" s="14"/>
      <c r="BY433" s="14">
        <f>'[18]Energy Summary'!$D214/1000</f>
        <v>9107.0440025095049</v>
      </c>
      <c r="BZ433" s="14"/>
      <c r="CA433" s="14"/>
    </row>
    <row r="434" spans="1:79">
      <c r="A434" s="2">
        <f t="shared" si="141"/>
        <v>2026</v>
      </c>
      <c r="B434" s="2">
        <f t="shared" si="142"/>
        <v>12</v>
      </c>
      <c r="C434" s="7">
        <f>[12]Err!$D289</f>
        <v>853.62017241846297</v>
      </c>
      <c r="D434" s="7">
        <f>ROUND([13]Err!$D277,0)</f>
        <v>1081955</v>
      </c>
      <c r="E434" s="7">
        <f>[9]Err!$D277</f>
        <v>136247.011579524</v>
      </c>
      <c r="F434" s="7">
        <f>[10]Err!$D277</f>
        <v>1714.60323657757</v>
      </c>
      <c r="G434" s="13">
        <f>[14]Err!$D277</f>
        <v>268177.62923275097</v>
      </c>
      <c r="H434" s="25"/>
      <c r="I434" s="26">
        <f t="shared" si="146"/>
        <v>893.62017241846297</v>
      </c>
      <c r="J434" s="26">
        <f t="shared" si="163"/>
        <v>1081955</v>
      </c>
      <c r="K434" s="26">
        <f t="shared" si="144"/>
        <v>129997.41157952399</v>
      </c>
      <c r="L434" s="26">
        <f t="shared" si="145"/>
        <v>1714.60323657757</v>
      </c>
      <c r="M434" s="26">
        <f t="shared" si="147"/>
        <v>264085.62923275097</v>
      </c>
      <c r="N434" s="25"/>
      <c r="O434" s="14">
        <v>40</v>
      </c>
      <c r="P434" s="14"/>
      <c r="Q434" s="14">
        <f t="shared" si="157"/>
        <v>-6249.5999999999995</v>
      </c>
      <c r="R434" s="14"/>
      <c r="S434" s="14">
        <f t="shared" si="136"/>
        <v>-4092</v>
      </c>
      <c r="U434" s="7">
        <f t="shared" si="152"/>
        <v>3142496.2324693287</v>
      </c>
      <c r="V434" s="126">
        <f t="shared" si="138"/>
        <v>0.46872621458853259</v>
      </c>
      <c r="W434" s="7">
        <f>[4]FCST!$I374</f>
        <v>73618.938210999724</v>
      </c>
      <c r="X434" s="7">
        <f t="shared" si="153"/>
        <v>1679212.9239556601</v>
      </c>
      <c r="Y434" s="7">
        <f>[4]FCST!D374</f>
        <v>1752831.8621666599</v>
      </c>
      <c r="Z434" s="7">
        <f>[4]FCST!$E374</f>
        <v>194036</v>
      </c>
      <c r="AA434" s="7">
        <f>[4]FCST!F374</f>
        <v>2127</v>
      </c>
      <c r="AB434" s="7">
        <f>[4]FCST!G374</f>
        <v>1511</v>
      </c>
      <c r="AC434" s="13">
        <f>[4]FCST!H374</f>
        <v>25559</v>
      </c>
      <c r="AD434" s="28">
        <f t="shared" si="154"/>
        <v>30836</v>
      </c>
      <c r="AE434" s="30">
        <f t="shared" si="164"/>
        <v>1500579</v>
      </c>
      <c r="AF434" s="30">
        <f t="shared" si="155"/>
        <v>1081955</v>
      </c>
      <c r="AG434" s="31">
        <f t="shared" si="160"/>
        <v>263326</v>
      </c>
      <c r="AH434" s="35">
        <f t="shared" si="162"/>
        <v>133329</v>
      </c>
      <c r="AI434" s="28">
        <f t="shared" si="156"/>
        <v>129997</v>
      </c>
      <c r="AJ434" s="28">
        <f t="shared" si="148"/>
        <v>1714.60323657757</v>
      </c>
      <c r="AK434" s="28">
        <f t="shared" si="149"/>
        <v>264085.62923275097</v>
      </c>
      <c r="AL434" s="110">
        <f t="shared" si="161"/>
        <v>893.62044478858661</v>
      </c>
      <c r="AM434" s="57"/>
      <c r="AN434" s="15">
        <f t="shared" si="165"/>
        <v>1134.747343863382</v>
      </c>
      <c r="AP434" s="233">
        <f>[16]Rounded!Z435</f>
        <v>39911</v>
      </c>
      <c r="AQ434" s="157">
        <f>[16]Rounded!AA435</f>
        <v>22235</v>
      </c>
      <c r="AR434" s="157">
        <f>[16]Rounded!AB435</f>
        <v>2892</v>
      </c>
      <c r="AS434" s="157">
        <f>[16]Rounded!AC435</f>
        <v>0</v>
      </c>
      <c r="AT434" s="157">
        <f>[16]Rounded!AD435</f>
        <v>0</v>
      </c>
      <c r="AW434" s="14">
        <f t="shared" si="150"/>
        <v>1134.747343863382</v>
      </c>
      <c r="AX434" s="145">
        <f t="shared" si="151"/>
        <v>1714.60323657757</v>
      </c>
      <c r="AY434" s="20"/>
      <c r="AZ434" s="164">
        <f t="shared" si="159"/>
        <v>20567.87269265276</v>
      </c>
      <c r="BM434" s="14">
        <f>[17]Base!$J216</f>
        <v>27503.972100570099</v>
      </c>
      <c r="BN434" s="14">
        <f>[17]High!$J216</f>
        <v>51230.702251993804</v>
      </c>
      <c r="BO434" s="14">
        <f>[17]Low!$J216</f>
        <v>3777.2419491464166</v>
      </c>
      <c r="BP434" s="14"/>
      <c r="BQ434" s="14">
        <f>[17]Base!$Q216</f>
        <v>31981.36290763965</v>
      </c>
      <c r="BR434" s="14">
        <f>[17]High!$Q216</f>
        <v>59570.584013946289</v>
      </c>
      <c r="BS434" s="14">
        <f>[17]Low!$Q216</f>
        <v>4392.1418013330422</v>
      </c>
      <c r="BT434" s="201" t="s">
        <v>150</v>
      </c>
      <c r="BU434" s="14">
        <f>'[18]Energy Summary'!$C215/1000</f>
        <v>11114.646545086945</v>
      </c>
      <c r="BV434" s="14"/>
      <c r="BW434" s="14"/>
      <c r="BX434" s="14"/>
      <c r="BY434" s="14">
        <f>'[18]Energy Summary'!$D215/1000</f>
        <v>8742.4461801995149</v>
      </c>
      <c r="BZ434" s="14"/>
      <c r="CA434" s="14"/>
    </row>
    <row r="435" spans="1:79">
      <c r="A435" s="2">
        <f t="shared" si="141"/>
        <v>2027</v>
      </c>
      <c r="B435" s="2">
        <f t="shared" si="142"/>
        <v>1</v>
      </c>
      <c r="C435" s="7">
        <f>[12]Err!$D290</f>
        <v>1000.34065849248</v>
      </c>
      <c r="D435" s="7">
        <f>ROUND([13]Err!$D278,0)</f>
        <v>1098568</v>
      </c>
      <c r="E435" s="7">
        <f>[9]Err!$D278</f>
        <v>137340.931294382</v>
      </c>
      <c r="F435" s="7">
        <f>[10]Err!$D278</f>
        <v>1712.59255595012</v>
      </c>
      <c r="G435" s="13">
        <f>[14]Err!$D278</f>
        <v>259506.859849214</v>
      </c>
      <c r="H435" s="25"/>
      <c r="I435" s="26">
        <f t="shared" si="146"/>
        <v>1035.3406584924801</v>
      </c>
      <c r="J435" s="26">
        <f t="shared" si="163"/>
        <v>1098568</v>
      </c>
      <c r="K435" s="26">
        <f t="shared" si="144"/>
        <v>131091.33129438199</v>
      </c>
      <c r="L435" s="26">
        <f t="shared" si="145"/>
        <v>1712.59255595012</v>
      </c>
      <c r="M435" s="26">
        <f t="shared" si="147"/>
        <v>255546.859849214</v>
      </c>
      <c r="N435" s="25"/>
      <c r="O435" s="14">
        <v>35</v>
      </c>
      <c r="P435" s="14"/>
      <c r="Q435" s="14">
        <f t="shared" si="157"/>
        <v>-6249.5999999999995</v>
      </c>
      <c r="R435" s="14"/>
      <c r="S435" s="14">
        <f t="shared" si="136"/>
        <v>-3960</v>
      </c>
      <c r="U435" s="7">
        <f t="shared" si="152"/>
        <v>3401760.452405164</v>
      </c>
      <c r="V435" s="126">
        <f t="shared" si="138"/>
        <v>0.55751998808037817</v>
      </c>
      <c r="W435" s="7">
        <f>[4]FCST!$I375</f>
        <v>73675.574644409644</v>
      </c>
      <c r="X435" s="7">
        <f t="shared" si="153"/>
        <v>1680504.7740320105</v>
      </c>
      <c r="Y435" s="7">
        <f>[4]FCST!D375</f>
        <v>1754180.34867642</v>
      </c>
      <c r="Z435" s="7">
        <f>[4]FCST!$E375</f>
        <v>194171</v>
      </c>
      <c r="AA435" s="7">
        <f>[4]FCST!F375</f>
        <v>2126</v>
      </c>
      <c r="AB435" s="7">
        <f>[4]FCST!G375</f>
        <v>1510</v>
      </c>
      <c r="AC435" s="13">
        <f>[4]FCST!H375</f>
        <v>25601</v>
      </c>
      <c r="AD435" s="28">
        <f t="shared" si="154"/>
        <v>42527</v>
      </c>
      <c r="AE435" s="30">
        <f t="shared" si="164"/>
        <v>1739895</v>
      </c>
      <c r="AF435" s="30">
        <f t="shared" si="155"/>
        <v>1098568</v>
      </c>
      <c r="AG435" s="31">
        <f t="shared" si="160"/>
        <v>263511</v>
      </c>
      <c r="AH435" s="35">
        <f>ROUND($AX$644*$AY614,0)</f>
        <v>132420</v>
      </c>
      <c r="AI435" s="28">
        <f t="shared" si="156"/>
        <v>131091</v>
      </c>
      <c r="AJ435" s="28">
        <f t="shared" si="148"/>
        <v>1712.59255595012</v>
      </c>
      <c r="AK435" s="28">
        <f t="shared" si="149"/>
        <v>255546.859849214</v>
      </c>
      <c r="AL435" s="110">
        <f t="shared" si="161"/>
        <v>1035.3407064863584</v>
      </c>
      <c r="AM435" s="57"/>
      <c r="AN435" s="15">
        <f t="shared" si="165"/>
        <v>1134.1672555961061</v>
      </c>
      <c r="AP435" s="233">
        <f>[16]Rounded!Z436</f>
        <v>49183</v>
      </c>
      <c r="AQ435" s="157">
        <f>[16]Rounded!AA436</f>
        <v>23028</v>
      </c>
      <c r="AR435" s="157">
        <f>[16]Rounded!AB436</f>
        <v>2899</v>
      </c>
      <c r="AS435" s="157">
        <f>[16]Rounded!AC436</f>
        <v>0</v>
      </c>
      <c r="AT435" s="157">
        <f>[16]Rounded!AD436</f>
        <v>0</v>
      </c>
      <c r="AW435" s="14">
        <f t="shared" si="150"/>
        <v>1134.1672555961061</v>
      </c>
      <c r="AX435" s="145">
        <f t="shared" si="151"/>
        <v>1712.59255595012</v>
      </c>
      <c r="AY435" s="20"/>
      <c r="AZ435" s="164">
        <f t="shared" si="159"/>
        <v>20541.764306171477</v>
      </c>
      <c r="BM435" s="14">
        <f>[17]Base!$J217</f>
        <v>28943.734858765318</v>
      </c>
      <c r="BN435" s="14">
        <f>[17]High!$J217</f>
        <v>54248.810086930964</v>
      </c>
      <c r="BO435" s="14">
        <f>[17]Low!$J217</f>
        <v>3638.6596305996572</v>
      </c>
      <c r="BP435" s="14"/>
      <c r="BQ435" s="14">
        <f>[17]Base!$Q217</f>
        <v>33655.505649727114</v>
      </c>
      <c r="BR435" s="14">
        <f>[17]High!$Q217</f>
        <v>63080.011728989499</v>
      </c>
      <c r="BS435" s="14">
        <f>[17]Low!$Q217</f>
        <v>4230.9995704647172</v>
      </c>
      <c r="BT435" s="201" t="s">
        <v>150</v>
      </c>
      <c r="BU435" s="14">
        <f>'[18]Energy Summary'!$C216/1000</f>
        <v>9018.3590181278687</v>
      </c>
      <c r="BV435" s="14"/>
      <c r="BW435" s="14"/>
      <c r="BX435" s="14"/>
      <c r="BY435" s="14">
        <f>'[18]Energy Summary'!$D216/1000</f>
        <v>7314.7486292260965</v>
      </c>
      <c r="BZ435" s="14"/>
      <c r="CA435" s="14"/>
    </row>
    <row r="436" spans="1:79">
      <c r="A436" s="2">
        <f t="shared" si="141"/>
        <v>2027</v>
      </c>
      <c r="B436" s="2">
        <f t="shared" si="142"/>
        <v>2</v>
      </c>
      <c r="C436" s="7">
        <f>[12]Err!$D291</f>
        <v>920.17328280453796</v>
      </c>
      <c r="D436" s="7">
        <f>ROUND([13]Err!$D279,0)</f>
        <v>1001671</v>
      </c>
      <c r="E436" s="7">
        <f>[9]Err!$D279</f>
        <v>136887.62967258401</v>
      </c>
      <c r="F436" s="7">
        <f>[10]Err!$D279</f>
        <v>1669.1481115056799</v>
      </c>
      <c r="G436" s="13">
        <f>[14]Err!$D279</f>
        <v>258431.57398559901</v>
      </c>
      <c r="H436" s="25"/>
      <c r="I436" s="26">
        <f t="shared" si="146"/>
        <v>955.17328280453796</v>
      </c>
      <c r="J436" s="26">
        <f t="shared" si="163"/>
        <v>1001671</v>
      </c>
      <c r="K436" s="26">
        <f t="shared" si="144"/>
        <v>131242.82967258402</v>
      </c>
      <c r="L436" s="26">
        <f t="shared" si="145"/>
        <v>1669.1481115056799</v>
      </c>
      <c r="M436" s="26">
        <f t="shared" si="147"/>
        <v>254339.57398559901</v>
      </c>
      <c r="N436" s="25"/>
      <c r="O436" s="14">
        <v>35</v>
      </c>
      <c r="P436" s="14"/>
      <c r="Q436" s="14">
        <f t="shared" si="157"/>
        <v>-5644.7999999999993</v>
      </c>
      <c r="R436" s="14"/>
      <c r="S436" s="14">
        <f t="shared" si="136"/>
        <v>-4092</v>
      </c>
      <c r="U436" s="7">
        <f t="shared" si="152"/>
        <v>3174241.7220971049</v>
      </c>
      <c r="V436" s="126">
        <f t="shared" si="138"/>
        <v>0.63835327793467445</v>
      </c>
      <c r="W436" s="7">
        <f>[4]FCST!$I376</f>
        <v>73732.211077819142</v>
      </c>
      <c r="X436" s="7">
        <f t="shared" si="153"/>
        <v>1681796.6241083508</v>
      </c>
      <c r="Y436" s="7">
        <f>[4]FCST!D376</f>
        <v>1755528.8351861699</v>
      </c>
      <c r="Z436" s="7">
        <f>[4]FCST!$E376</f>
        <v>194305</v>
      </c>
      <c r="AA436" s="7">
        <f>[4]FCST!F376</f>
        <v>2125</v>
      </c>
      <c r="AB436" s="7">
        <f>[4]FCST!G376</f>
        <v>1510</v>
      </c>
      <c r="AC436" s="13">
        <f>[4]FCST!H376</f>
        <v>25607</v>
      </c>
      <c r="AD436" s="28">
        <f t="shared" si="154"/>
        <v>44957</v>
      </c>
      <c r="AE436" s="30">
        <f t="shared" si="164"/>
        <v>1606407</v>
      </c>
      <c r="AF436" s="30">
        <f t="shared" si="155"/>
        <v>1001671</v>
      </c>
      <c r="AG436" s="31">
        <f t="shared" si="160"/>
        <v>265198</v>
      </c>
      <c r="AH436" s="35">
        <f t="shared" ref="AH436:AH446" si="166">ROUND($AX$644*$AY615,0)</f>
        <v>133955</v>
      </c>
      <c r="AI436" s="28">
        <f t="shared" si="156"/>
        <v>131243</v>
      </c>
      <c r="AJ436" s="28">
        <f t="shared" si="148"/>
        <v>1669.1481115056799</v>
      </c>
      <c r="AK436" s="28">
        <f t="shared" si="149"/>
        <v>254339.57398559901</v>
      </c>
      <c r="AL436" s="110">
        <f t="shared" si="161"/>
        <v>955.17316242187087</v>
      </c>
      <c r="AM436" s="57"/>
      <c r="AN436" s="15">
        <f t="shared" si="165"/>
        <v>1105.3961003348873</v>
      </c>
      <c r="AP436" s="233">
        <f>[16]Rounded!Z437</f>
        <v>38561</v>
      </c>
      <c r="AQ436" s="157">
        <f>[16]Rounded!AA437</f>
        <v>19628</v>
      </c>
      <c r="AR436" s="157">
        <f>[16]Rounded!AB437</f>
        <v>2701</v>
      </c>
      <c r="AS436" s="157">
        <f>[16]Rounded!AC437</f>
        <v>0</v>
      </c>
      <c r="AT436" s="157">
        <f>[16]Rounded!AD437</f>
        <v>0</v>
      </c>
      <c r="AW436" s="14">
        <f t="shared" si="150"/>
        <v>1105.3961003348873</v>
      </c>
      <c r="AX436" s="145">
        <f t="shared" si="151"/>
        <v>1669.1481115056799</v>
      </c>
      <c r="AY436" s="20"/>
      <c r="AZ436" s="164">
        <f t="shared" si="159"/>
        <v>20515.655919690198</v>
      </c>
      <c r="BM436" s="14">
        <f>[17]Base!$J218</f>
        <v>29054.338726031478</v>
      </c>
      <c r="BN436" s="14">
        <f>[17]High!$J218</f>
        <v>54456.11326392179</v>
      </c>
      <c r="BO436" s="14">
        <f>[17]Low!$J218</f>
        <v>3652.5641881411557</v>
      </c>
      <c r="BP436" s="14"/>
      <c r="BQ436" s="14">
        <f>[17]Base!$Q218</f>
        <v>33784.114797711023</v>
      </c>
      <c r="BR436" s="14">
        <f>[17]High!$Q218</f>
        <v>63321.061934792779</v>
      </c>
      <c r="BS436" s="14">
        <f>[17]Low!$Q218</f>
        <v>4247.1676606292513</v>
      </c>
      <c r="BT436" s="201" t="s">
        <v>150</v>
      </c>
      <c r="BU436" s="14">
        <f>'[18]Energy Summary'!$C217/1000</f>
        <v>9994.0996269386742</v>
      </c>
      <c r="BV436" s="14"/>
      <c r="BW436" s="14"/>
      <c r="BX436" s="14"/>
      <c r="BY436" s="14">
        <f>'[18]Energy Summary'!$D217/1000</f>
        <v>8072.0878062634065</v>
      </c>
      <c r="BZ436" s="14"/>
      <c r="CA436" s="14"/>
    </row>
    <row r="437" spans="1:79">
      <c r="A437" s="2">
        <f t="shared" si="141"/>
        <v>2027</v>
      </c>
      <c r="B437" s="2">
        <f t="shared" si="142"/>
        <v>3</v>
      </c>
      <c r="C437" s="7">
        <f>[12]Err!$D292</f>
        <v>827.69394584586598</v>
      </c>
      <c r="D437" s="7">
        <f>ROUND([13]Err!$D280,0)</f>
        <v>1012864</v>
      </c>
      <c r="E437" s="7">
        <f>[9]Err!$D280</f>
        <v>134859.33759285399</v>
      </c>
      <c r="F437" s="7">
        <f>[10]Err!$D280</f>
        <v>1715.04904333693</v>
      </c>
      <c r="G437" s="13">
        <f>[14]Err!$D280</f>
        <v>259701.939606748</v>
      </c>
      <c r="H437" s="25"/>
      <c r="I437" s="26">
        <f t="shared" si="146"/>
        <v>862.69394584586598</v>
      </c>
      <c r="J437" s="26">
        <f t="shared" si="163"/>
        <v>1012864</v>
      </c>
      <c r="K437" s="26">
        <f t="shared" si="144"/>
        <v>128609.73759285398</v>
      </c>
      <c r="L437" s="26">
        <f t="shared" si="145"/>
        <v>1715.04904333693</v>
      </c>
      <c r="M437" s="26">
        <f t="shared" si="147"/>
        <v>255741.939606748</v>
      </c>
      <c r="N437" s="25"/>
      <c r="O437" s="14">
        <v>35</v>
      </c>
      <c r="P437" s="14"/>
      <c r="Q437" s="14">
        <f t="shared" si="157"/>
        <v>-6249.5999999999995</v>
      </c>
      <c r="R437" s="14"/>
      <c r="S437" s="14">
        <f t="shared" si="136"/>
        <v>-3960</v>
      </c>
      <c r="U437" s="7">
        <f t="shared" si="152"/>
        <v>3026653.9886500849</v>
      </c>
      <c r="V437" s="126">
        <f t="shared" si="138"/>
        <v>0.62485525246600426</v>
      </c>
      <c r="W437" s="7">
        <f>[4]FCST!$I377</f>
        <v>73788.847511228654</v>
      </c>
      <c r="X437" s="7">
        <f t="shared" si="153"/>
        <v>1683088.4741846914</v>
      </c>
      <c r="Y437" s="7">
        <f>[4]FCST!D377</f>
        <v>1756877.3216959201</v>
      </c>
      <c r="Z437" s="7">
        <f>[4]FCST!$E377</f>
        <v>194440</v>
      </c>
      <c r="AA437" s="7">
        <f>[4]FCST!F377</f>
        <v>2124</v>
      </c>
      <c r="AB437" s="7">
        <f>[4]FCST!G377</f>
        <v>1510</v>
      </c>
      <c r="AC437" s="13">
        <f>[4]FCST!H377</f>
        <v>25598</v>
      </c>
      <c r="AD437" s="28">
        <f t="shared" si="154"/>
        <v>39777</v>
      </c>
      <c r="AE437" s="30">
        <f t="shared" si="164"/>
        <v>1451990</v>
      </c>
      <c r="AF437" s="30">
        <f t="shared" si="155"/>
        <v>1012864</v>
      </c>
      <c r="AG437" s="31">
        <f t="shared" si="160"/>
        <v>264566</v>
      </c>
      <c r="AH437" s="35">
        <f t="shared" si="166"/>
        <v>135956</v>
      </c>
      <c r="AI437" s="28">
        <f t="shared" si="156"/>
        <v>128610</v>
      </c>
      <c r="AJ437" s="28">
        <f t="shared" si="148"/>
        <v>1715.04904333693</v>
      </c>
      <c r="AK437" s="28">
        <f t="shared" si="149"/>
        <v>255741.939606748</v>
      </c>
      <c r="AL437" s="110">
        <f t="shared" si="161"/>
        <v>862.69380503206264</v>
      </c>
      <c r="AM437" s="57"/>
      <c r="AN437" s="15">
        <f t="shared" si="165"/>
        <v>1135.7940684350528</v>
      </c>
      <c r="AP437" s="233">
        <f>[16]Rounded!Z438</f>
        <v>30119</v>
      </c>
      <c r="AQ437" s="157">
        <f>[16]Rounded!AA438</f>
        <v>16043</v>
      </c>
      <c r="AR437" s="157">
        <f>[16]Rounded!AB438</f>
        <v>2277</v>
      </c>
      <c r="AS437" s="157">
        <f>[16]Rounded!AC438</f>
        <v>0</v>
      </c>
      <c r="AT437" s="157">
        <f>[16]Rounded!AD438</f>
        <v>0</v>
      </c>
      <c r="AW437" s="14">
        <f t="shared" si="150"/>
        <v>1135.7940684350528</v>
      </c>
      <c r="AX437" s="145">
        <f t="shared" si="151"/>
        <v>1715.04904333693</v>
      </c>
      <c r="AY437" s="20"/>
      <c r="AZ437" s="164">
        <f t="shared" si="159"/>
        <v>20489.547533208919</v>
      </c>
      <c r="BM437" s="14">
        <f>[17]Base!$J219</f>
        <v>29823.118442806361</v>
      </c>
      <c r="BN437" s="14">
        <f>[17]High!$J219</f>
        <v>55897.025608424396</v>
      </c>
      <c r="BO437" s="14">
        <f>[17]Low!$J219</f>
        <v>3749.2112771883203</v>
      </c>
      <c r="BP437" s="14"/>
      <c r="BQ437" s="14">
        <f>[17]Base!$Q219</f>
        <v>34678.044700937637</v>
      </c>
      <c r="BR437" s="14">
        <f>[17]High!$Q219</f>
        <v>64996.541405144642</v>
      </c>
      <c r="BS437" s="14">
        <f>[17]Low!$Q219</f>
        <v>4359.5479967306046</v>
      </c>
      <c r="BT437" s="201" t="s">
        <v>150</v>
      </c>
      <c r="BU437" s="14">
        <f>'[18]Energy Summary'!$C218/1000</f>
        <v>13524.205739621388</v>
      </c>
      <c r="BV437" s="14"/>
      <c r="BW437" s="14"/>
      <c r="BX437" s="14"/>
      <c r="BY437" s="14">
        <f>'[18]Energy Summary'!$D218/1000</f>
        <v>10880.061546408915</v>
      </c>
      <c r="BZ437" s="14"/>
      <c r="CA437" s="14"/>
    </row>
    <row r="438" spans="1:79">
      <c r="A438" s="2">
        <f t="shared" si="141"/>
        <v>2027</v>
      </c>
      <c r="B438" s="2">
        <f t="shared" si="142"/>
        <v>4</v>
      </c>
      <c r="C438" s="7">
        <f>[12]Err!$D293</f>
        <v>818.57290746720503</v>
      </c>
      <c r="D438" s="7">
        <f>ROUND([13]Err!$D281,0)</f>
        <v>1095873</v>
      </c>
      <c r="E438" s="7">
        <f>[9]Err!$D281</f>
        <v>143853.83562788399</v>
      </c>
      <c r="F438" s="7">
        <f>[10]Err!$D281</f>
        <v>1691.4948500962901</v>
      </c>
      <c r="G438" s="13">
        <f>[14]Err!$D281</f>
        <v>265036.58512706502</v>
      </c>
      <c r="H438" s="25"/>
      <c r="I438" s="26">
        <f t="shared" si="146"/>
        <v>853.57290746720503</v>
      </c>
      <c r="J438" s="26">
        <f t="shared" si="163"/>
        <v>1095873</v>
      </c>
      <c r="K438" s="26">
        <f t="shared" si="144"/>
        <v>137805.83562788399</v>
      </c>
      <c r="L438" s="26">
        <f t="shared" si="145"/>
        <v>1691.4948500962901</v>
      </c>
      <c r="M438" s="26">
        <f t="shared" si="147"/>
        <v>260944.58512706502</v>
      </c>
      <c r="N438" s="25"/>
      <c r="O438" s="14">
        <v>35</v>
      </c>
      <c r="P438" s="14"/>
      <c r="Q438" s="14">
        <f t="shared" si="157"/>
        <v>-6048</v>
      </c>
      <c r="R438" s="14"/>
      <c r="S438" s="14">
        <f t="shared" si="136"/>
        <v>-4092</v>
      </c>
      <c r="U438" s="7">
        <f t="shared" si="152"/>
        <v>3111311.0799771613</v>
      </c>
      <c r="V438" s="126">
        <f t="shared" si="138"/>
        <v>0.53442379914879401</v>
      </c>
      <c r="W438" s="7">
        <f>[4]FCST!$I378</f>
        <v>73845.483944638137</v>
      </c>
      <c r="X438" s="7">
        <f t="shared" si="153"/>
        <v>1684380.3242610318</v>
      </c>
      <c r="Y438" s="7">
        <f>[4]FCST!D378</f>
        <v>1758225.80820567</v>
      </c>
      <c r="Z438" s="7">
        <f>[4]FCST!$E378</f>
        <v>194575</v>
      </c>
      <c r="AA438" s="7">
        <f>[4]FCST!F378</f>
        <v>2123</v>
      </c>
      <c r="AB438" s="7">
        <f>[4]FCST!G378</f>
        <v>1510</v>
      </c>
      <c r="AC438" s="13">
        <f>[4]FCST!H378</f>
        <v>25558</v>
      </c>
      <c r="AD438" s="28">
        <f t="shared" si="154"/>
        <v>33686</v>
      </c>
      <c r="AE438" s="30">
        <f t="shared" si="164"/>
        <v>1437741</v>
      </c>
      <c r="AF438" s="30">
        <f t="shared" si="155"/>
        <v>1095873</v>
      </c>
      <c r="AG438" s="31">
        <f t="shared" si="160"/>
        <v>281375</v>
      </c>
      <c r="AH438" s="35">
        <f t="shared" si="166"/>
        <v>143569</v>
      </c>
      <c r="AI438" s="28">
        <f t="shared" si="156"/>
        <v>137806</v>
      </c>
      <c r="AJ438" s="28">
        <f t="shared" si="148"/>
        <v>1691.4948500962901</v>
      </c>
      <c r="AK438" s="28">
        <f t="shared" si="149"/>
        <v>260944.58512706502</v>
      </c>
      <c r="AL438" s="110">
        <f t="shared" si="161"/>
        <v>853.57266366238457</v>
      </c>
      <c r="AM438" s="57"/>
      <c r="AN438" s="15">
        <f t="shared" si="165"/>
        <v>1120.1952649644304</v>
      </c>
      <c r="AP438" s="233">
        <f>[16]Rounded!Z439</f>
        <v>22310</v>
      </c>
      <c r="AQ438" s="157">
        <f>[16]Rounded!AA439</f>
        <v>15554</v>
      </c>
      <c r="AR438" s="157">
        <f>[16]Rounded!AB439</f>
        <v>2284</v>
      </c>
      <c r="AS438" s="157">
        <f>[16]Rounded!AC439</f>
        <v>0</v>
      </c>
      <c r="AT438" s="157">
        <f>[16]Rounded!AD439</f>
        <v>0</v>
      </c>
      <c r="AW438" s="14">
        <f t="shared" si="150"/>
        <v>1120.1952649644304</v>
      </c>
      <c r="AX438" s="145">
        <f t="shared" si="151"/>
        <v>1691.4948500962901</v>
      </c>
      <c r="AY438" s="20"/>
      <c r="AZ438" s="164">
        <f t="shared" si="159"/>
        <v>20463.439146727636</v>
      </c>
      <c r="BM438" s="14">
        <f>[17]Base!$J220</f>
        <v>29834.258278744946</v>
      </c>
      <c r="BN438" s="14">
        <f>[17]High!$J220</f>
        <v>55917.904836595211</v>
      </c>
      <c r="BO438" s="14">
        <f>[17]Low!$J220</f>
        <v>3750.6117208946707</v>
      </c>
      <c r="BP438" s="14"/>
      <c r="BQ438" s="14">
        <f>[17]Base!$Q220</f>
        <v>34690.997998540632</v>
      </c>
      <c r="BR438" s="14">
        <f>[17]High!$Q220</f>
        <v>65020.819577436298</v>
      </c>
      <c r="BS438" s="14">
        <f>[17]Low!$Q220</f>
        <v>4361.1764196449658</v>
      </c>
      <c r="BT438" s="201" t="s">
        <v>150</v>
      </c>
      <c r="BU438" s="14">
        <f>'[18]Energy Summary'!$C219/1000</f>
        <v>14367.210654459244</v>
      </c>
      <c r="BV438" s="14"/>
      <c r="BW438" s="14"/>
      <c r="BX438" s="14"/>
      <c r="BY438" s="14">
        <f>'[18]Energy Summary'!$D219/1000</f>
        <v>11515.09017749648</v>
      </c>
      <c r="BZ438" s="14"/>
      <c r="CA438" s="14"/>
    </row>
    <row r="439" spans="1:79">
      <c r="A439" s="2">
        <f t="shared" si="141"/>
        <v>2027</v>
      </c>
      <c r="B439" s="2">
        <f t="shared" si="142"/>
        <v>5</v>
      </c>
      <c r="C439" s="7">
        <f>[12]Err!$D294</f>
        <v>915.93094438955302</v>
      </c>
      <c r="D439" s="7">
        <f>ROUND([13]Err!$D282,0)</f>
        <v>1145178</v>
      </c>
      <c r="E439" s="7">
        <f>[9]Err!$D282</f>
        <v>137416.42750225001</v>
      </c>
      <c r="F439" s="7">
        <f>[10]Err!$D282</f>
        <v>1671.29485009629</v>
      </c>
      <c r="G439" s="13">
        <f>[14]Err!$D282</f>
        <v>278687.28143733903</v>
      </c>
      <c r="H439" s="25"/>
      <c r="I439" s="26">
        <f t="shared" si="146"/>
        <v>950.93094438955302</v>
      </c>
      <c r="J439" s="26">
        <f t="shared" si="163"/>
        <v>1145178</v>
      </c>
      <c r="K439" s="26">
        <f t="shared" si="144"/>
        <v>131166.82750225</v>
      </c>
      <c r="L439" s="26">
        <f t="shared" si="145"/>
        <v>1671.29485009629</v>
      </c>
      <c r="M439" s="26">
        <f t="shared" si="147"/>
        <v>274727.28143733903</v>
      </c>
      <c r="N439" s="25"/>
      <c r="O439" s="14">
        <v>35</v>
      </c>
      <c r="P439" s="14"/>
      <c r="Q439" s="14">
        <f t="shared" si="157"/>
        <v>-6249.5999999999995</v>
      </c>
      <c r="R439" s="14"/>
      <c r="S439" s="14">
        <f t="shared" si="136"/>
        <v>-3960</v>
      </c>
      <c r="U439" s="7">
        <f t="shared" si="152"/>
        <v>3327596.5762874354</v>
      </c>
      <c r="V439" s="126">
        <f t="shared" si="138"/>
        <v>0.35517028435765152</v>
      </c>
      <c r="W439" s="7">
        <f>[4]FCST!$I379</f>
        <v>73902.12037804765</v>
      </c>
      <c r="X439" s="7">
        <f t="shared" si="153"/>
        <v>1685672.1743373724</v>
      </c>
      <c r="Y439" s="7">
        <f>[4]FCST!D379</f>
        <v>1759574.2947154201</v>
      </c>
      <c r="Z439" s="7">
        <f>[4]FCST!$E379</f>
        <v>194709</v>
      </c>
      <c r="AA439" s="7">
        <f>[4]FCST!F379</f>
        <v>2122</v>
      </c>
      <c r="AB439" s="7">
        <f>[4]FCST!G379</f>
        <v>1510</v>
      </c>
      <c r="AC439" s="13">
        <f>[4]FCST!H379</f>
        <v>25593</v>
      </c>
      <c r="AD439" s="28">
        <f t="shared" si="154"/>
        <v>24960</v>
      </c>
      <c r="AE439" s="30">
        <f t="shared" si="164"/>
        <v>1602958</v>
      </c>
      <c r="AF439" s="30">
        <f t="shared" si="155"/>
        <v>1145178</v>
      </c>
      <c r="AG439" s="31">
        <f t="shared" si="160"/>
        <v>278102</v>
      </c>
      <c r="AH439" s="35">
        <f t="shared" si="166"/>
        <v>146935</v>
      </c>
      <c r="AI439" s="28">
        <f t="shared" si="156"/>
        <v>131167</v>
      </c>
      <c r="AJ439" s="28">
        <f t="shared" si="148"/>
        <v>1671.29485009629</v>
      </c>
      <c r="AK439" s="28">
        <f t="shared" si="149"/>
        <v>274727.28143733903</v>
      </c>
      <c r="AL439" s="110">
        <f t="shared" si="161"/>
        <v>950.93104365332067</v>
      </c>
      <c r="AM439" s="57"/>
      <c r="AN439" s="15">
        <f t="shared" si="165"/>
        <v>1106.8177815207218</v>
      </c>
      <c r="AP439" s="233">
        <f>[16]Rounded!Z440</f>
        <v>25448</v>
      </c>
      <c r="AQ439" s="157">
        <f>[16]Rounded!AA440</f>
        <v>16727</v>
      </c>
      <c r="AR439" s="157">
        <f>[16]Rounded!AB440</f>
        <v>2430</v>
      </c>
      <c r="AS439" s="157">
        <f>[16]Rounded!AC440</f>
        <v>0</v>
      </c>
      <c r="AT439" s="157">
        <f>[16]Rounded!AD440</f>
        <v>0</v>
      </c>
      <c r="AW439" s="14">
        <f t="shared" si="150"/>
        <v>1106.8177815207218</v>
      </c>
      <c r="AX439" s="145">
        <f t="shared" si="151"/>
        <v>1671.29485009629</v>
      </c>
      <c r="AY439" s="20"/>
      <c r="AZ439" s="164">
        <f t="shared" si="159"/>
        <v>20437.330760246354</v>
      </c>
      <c r="BM439" s="14">
        <f>[17]Base!$J221</f>
        <v>30272.683598232379</v>
      </c>
      <c r="BN439" s="14">
        <f>[17]High!$J221</f>
        <v>56739.638866782865</v>
      </c>
      <c r="BO439" s="14">
        <f>[17]Low!$J221</f>
        <v>3805.7283296818937</v>
      </c>
      <c r="BP439" s="14"/>
      <c r="BQ439" s="14">
        <f>[17]Base!$Q221</f>
        <v>35200.794881665555</v>
      </c>
      <c r="BR439" s="14">
        <f>[17]High!$Q221</f>
        <v>65976.324263700997</v>
      </c>
      <c r="BS439" s="14">
        <f>[17]Low!$Q221</f>
        <v>4425.2654996301089</v>
      </c>
      <c r="BT439" s="201" t="s">
        <v>150</v>
      </c>
      <c r="BU439" s="14">
        <f>'[18]Energy Summary'!$C220/1000</f>
        <v>15152.803684049451</v>
      </c>
      <c r="BV439" s="14"/>
      <c r="BW439" s="14"/>
      <c r="BX439" s="14"/>
      <c r="BY439" s="14">
        <f>'[18]Energy Summary'!$D220/1000</f>
        <v>12101.883637899011</v>
      </c>
      <c r="BZ439" s="14"/>
      <c r="CA439" s="14"/>
    </row>
    <row r="440" spans="1:79">
      <c r="A440" s="2">
        <f t="shared" si="141"/>
        <v>2027</v>
      </c>
      <c r="B440" s="2">
        <f t="shared" si="142"/>
        <v>6</v>
      </c>
      <c r="C440" s="7">
        <f>[12]Err!$D295</f>
        <v>1141.2101680793901</v>
      </c>
      <c r="D440" s="7">
        <f>ROUND([13]Err!$D283,0)</f>
        <v>1272264</v>
      </c>
      <c r="E440" s="7">
        <f>[9]Err!$D283</f>
        <v>143316.51156738299</v>
      </c>
      <c r="F440" s="7">
        <f>[10]Err!$D283</f>
        <v>1691.79485009629</v>
      </c>
      <c r="G440" s="13">
        <f>[14]Err!$D283</f>
        <v>303482.26171839301</v>
      </c>
      <c r="H440" s="25"/>
      <c r="I440" s="26">
        <f t="shared" si="146"/>
        <v>1176.2101680793901</v>
      </c>
      <c r="J440" s="26">
        <f t="shared" si="163"/>
        <v>1272264</v>
      </c>
      <c r="K440" s="26">
        <f t="shared" si="144"/>
        <v>137268.51156738299</v>
      </c>
      <c r="L440" s="26">
        <f t="shared" si="145"/>
        <v>1691.79485009629</v>
      </c>
      <c r="M440" s="26">
        <f t="shared" si="147"/>
        <v>299390.26171839301</v>
      </c>
      <c r="N440" s="25"/>
      <c r="O440" s="14">
        <v>35</v>
      </c>
      <c r="P440" s="14"/>
      <c r="Q440" s="14">
        <f t="shared" si="157"/>
        <v>-6048</v>
      </c>
      <c r="R440" s="14"/>
      <c r="S440" s="14">
        <f t="shared" si="136"/>
        <v>-4092</v>
      </c>
      <c r="U440" s="7">
        <f t="shared" si="152"/>
        <v>3869971.0565684889</v>
      </c>
      <c r="V440" s="126">
        <f t="shared" si="138"/>
        <v>0.25275986053332639</v>
      </c>
      <c r="W440" s="7">
        <f>[4]FCST!$I380</f>
        <v>73958.75681145757</v>
      </c>
      <c r="X440" s="7">
        <f t="shared" si="153"/>
        <v>1686964.0244137226</v>
      </c>
      <c r="Y440" s="7">
        <f>[4]FCST!D380</f>
        <v>1760922.78122518</v>
      </c>
      <c r="Z440" s="7">
        <f>[4]FCST!$E380</f>
        <v>194844</v>
      </c>
      <c r="AA440" s="7">
        <f>[4]FCST!F380</f>
        <v>2121</v>
      </c>
      <c r="AB440" s="7">
        <f>[4]FCST!G380</f>
        <v>1510</v>
      </c>
      <c r="AC440" s="13">
        <f>[4]FCST!H380</f>
        <v>25544</v>
      </c>
      <c r="AD440" s="28">
        <f t="shared" si="154"/>
        <v>21988</v>
      </c>
      <c r="AE440" s="30">
        <f t="shared" si="164"/>
        <v>1984224</v>
      </c>
      <c r="AF440" s="30">
        <f t="shared" si="155"/>
        <v>1272264</v>
      </c>
      <c r="AG440" s="31">
        <f t="shared" si="160"/>
        <v>290413</v>
      </c>
      <c r="AH440" s="35">
        <f t="shared" si="166"/>
        <v>153144</v>
      </c>
      <c r="AI440" s="28">
        <f t="shared" si="156"/>
        <v>137269</v>
      </c>
      <c r="AJ440" s="28">
        <f t="shared" si="148"/>
        <v>1691.79485009629</v>
      </c>
      <c r="AK440" s="28">
        <f t="shared" si="149"/>
        <v>299390.26171839301</v>
      </c>
      <c r="AL440" s="110">
        <f t="shared" si="161"/>
        <v>1176.2100265828642</v>
      </c>
      <c r="AM440" s="57"/>
      <c r="AN440" s="15">
        <f t="shared" si="165"/>
        <v>1120.3939404611192</v>
      </c>
      <c r="AP440" s="233">
        <f>[16]Rounded!Z441</f>
        <v>28843</v>
      </c>
      <c r="AQ440" s="157">
        <f>[16]Rounded!AA441</f>
        <v>18215</v>
      </c>
      <c r="AR440" s="157">
        <f>[16]Rounded!AB441</f>
        <v>2688</v>
      </c>
      <c r="AS440" s="157">
        <f>[16]Rounded!AC441</f>
        <v>0</v>
      </c>
      <c r="AT440" s="157">
        <f>[16]Rounded!AD441</f>
        <v>0</v>
      </c>
      <c r="AW440" s="14">
        <f t="shared" si="150"/>
        <v>1120.3939404611192</v>
      </c>
      <c r="AX440" s="145">
        <f t="shared" si="151"/>
        <v>1691.79485009629</v>
      </c>
      <c r="AY440" s="20"/>
      <c r="AZ440" s="164">
        <f t="shared" si="159"/>
        <v>20411.222373765075</v>
      </c>
      <c r="BM440" s="14">
        <f>[17]Base!$J222</f>
        <v>30579.088568315878</v>
      </c>
      <c r="BN440" s="14">
        <f>[17]High!$J222</f>
        <v>57313.929127278301</v>
      </c>
      <c r="BO440" s="14">
        <f>[17]Low!$J222</f>
        <v>3844.2480093534436</v>
      </c>
      <c r="BP440" s="14"/>
      <c r="BQ440" s="14">
        <f>[17]Base!$Q222</f>
        <v>35557.079730599857</v>
      </c>
      <c r="BR440" s="14">
        <f>[17]High!$Q222</f>
        <v>66644.103636370113</v>
      </c>
      <c r="BS440" s="14">
        <f>[17]Low!$Q222</f>
        <v>4470.0558248295865</v>
      </c>
      <c r="BT440" s="201" t="s">
        <v>150</v>
      </c>
      <c r="BU440" s="14">
        <f>'[18]Energy Summary'!$C221/1000</f>
        <v>14210.873288069124</v>
      </c>
      <c r="BV440" s="14"/>
      <c r="BW440" s="14"/>
      <c r="BX440" s="14"/>
      <c r="BY440" s="14">
        <f>'[18]Energy Summary'!$D221/1000</f>
        <v>11311.7129191393</v>
      </c>
      <c r="BZ440" s="14"/>
      <c r="CA440" s="14"/>
    </row>
    <row r="441" spans="1:79">
      <c r="A441" s="2">
        <f t="shared" si="141"/>
        <v>2027</v>
      </c>
      <c r="B441" s="2">
        <f t="shared" si="142"/>
        <v>7</v>
      </c>
      <c r="C441" s="7">
        <f>[12]Err!$D296</f>
        <v>1253.53690714342</v>
      </c>
      <c r="D441" s="7">
        <f>ROUND([13]Err!$D284,0)</f>
        <v>1332816</v>
      </c>
      <c r="E441" s="7">
        <f>[9]Err!$D284</f>
        <v>137768.41247797001</v>
      </c>
      <c r="F441" s="7">
        <f>[10]Err!$D284</f>
        <v>1690.82920516581</v>
      </c>
      <c r="G441" s="13">
        <f>[14]Err!$D284</f>
        <v>291762.93954387901</v>
      </c>
      <c r="H441" s="25"/>
      <c r="I441" s="26">
        <f t="shared" si="146"/>
        <v>1288.53690714342</v>
      </c>
      <c r="J441" s="26">
        <f t="shared" si="163"/>
        <v>1332816</v>
      </c>
      <c r="K441" s="26">
        <f t="shared" si="144"/>
        <v>131518.81247797</v>
      </c>
      <c r="L441" s="26">
        <f t="shared" si="145"/>
        <v>1690.82920516581</v>
      </c>
      <c r="M441" s="26">
        <f t="shared" si="147"/>
        <v>287802.93954387901</v>
      </c>
      <c r="N441" s="25"/>
      <c r="O441" s="14">
        <v>35</v>
      </c>
      <c r="P441" s="14"/>
      <c r="Q441" s="14">
        <f t="shared" si="157"/>
        <v>-6249.5999999999995</v>
      </c>
      <c r="R441" s="14"/>
      <c r="S441" s="14">
        <f t="shared" ref="S441:S504" si="167">S429</f>
        <v>-3960</v>
      </c>
      <c r="U441" s="7">
        <f t="shared" si="152"/>
        <v>4100434.7687490447</v>
      </c>
      <c r="V441" s="126">
        <f t="shared" si="138"/>
        <v>0.23540461725212367</v>
      </c>
      <c r="W441" s="7">
        <f>[4]FCST!$I381</f>
        <v>74015.393244867068</v>
      </c>
      <c r="X441" s="7">
        <f t="shared" si="153"/>
        <v>1688255.8744900629</v>
      </c>
      <c r="Y441" s="7">
        <f>[4]FCST!D381</f>
        <v>1762271.2677349299</v>
      </c>
      <c r="Z441" s="7">
        <f>[4]FCST!$E381</f>
        <v>194979</v>
      </c>
      <c r="AA441" s="7">
        <f>[4]FCST!F381</f>
        <v>2120</v>
      </c>
      <c r="AB441" s="7">
        <f>[4]FCST!G381</f>
        <v>1510</v>
      </c>
      <c r="AC441" s="13">
        <f>[4]FCST!H381</f>
        <v>25518</v>
      </c>
      <c r="AD441" s="28">
        <f t="shared" si="154"/>
        <v>22451</v>
      </c>
      <c r="AE441" s="30">
        <f t="shared" si="164"/>
        <v>2175380</v>
      </c>
      <c r="AF441" s="30">
        <f t="shared" si="155"/>
        <v>1332816</v>
      </c>
      <c r="AG441" s="31">
        <f t="shared" si="160"/>
        <v>280294</v>
      </c>
      <c r="AH441" s="35">
        <f t="shared" si="166"/>
        <v>148775</v>
      </c>
      <c r="AI441" s="28">
        <f t="shared" si="156"/>
        <v>131519</v>
      </c>
      <c r="AJ441" s="28">
        <f t="shared" si="148"/>
        <v>1690.82920516581</v>
      </c>
      <c r="AK441" s="28">
        <f t="shared" si="149"/>
        <v>287802.93954387901</v>
      </c>
      <c r="AL441" s="110">
        <f t="shared" si="161"/>
        <v>1288.5369053770196</v>
      </c>
      <c r="AM441" s="57"/>
      <c r="AN441" s="15">
        <f t="shared" si="165"/>
        <v>1119.754440507159</v>
      </c>
      <c r="AP441" s="233">
        <f>[16]Rounded!Z442</f>
        <v>29200</v>
      </c>
      <c r="AQ441" s="157">
        <f>[16]Rounded!AA442</f>
        <v>19268</v>
      </c>
      <c r="AR441" s="157">
        <f>[16]Rounded!AB442</f>
        <v>2884</v>
      </c>
      <c r="AS441" s="157">
        <f>[16]Rounded!AC442</f>
        <v>0</v>
      </c>
      <c r="AT441" s="157">
        <f>[16]Rounded!AD442</f>
        <v>0</v>
      </c>
      <c r="AW441" s="14">
        <f t="shared" si="150"/>
        <v>1119.754440507159</v>
      </c>
      <c r="AX441" s="145">
        <f t="shared" si="151"/>
        <v>1690.82920516581</v>
      </c>
      <c r="AY441" s="20"/>
      <c r="AZ441" s="164">
        <f t="shared" si="159"/>
        <v>20385.113987283796</v>
      </c>
      <c r="BM441" s="14">
        <f>[17]Base!$J223</f>
        <v>30917.929420442506</v>
      </c>
      <c r="BN441" s="14">
        <f>[17]High!$J223</f>
        <v>57949.013477187087</v>
      </c>
      <c r="BO441" s="14">
        <f>[17]Low!$J223</f>
        <v>3886.8453636979116</v>
      </c>
      <c r="BP441" s="14"/>
      <c r="BQ441" s="14">
        <f>[17]Base!$Q223</f>
        <v>35951.080721444778</v>
      </c>
      <c r="BR441" s="14">
        <f>[17]High!$Q223</f>
        <v>67382.573810682661</v>
      </c>
      <c r="BS441" s="14">
        <f>[17]Low!$Q223</f>
        <v>4519.5876322068743</v>
      </c>
      <c r="BT441" s="201" t="s">
        <v>150</v>
      </c>
      <c r="BU441" s="14">
        <f>'[18]Energy Summary'!$C222/1000</f>
        <v>15308.578971783983</v>
      </c>
      <c r="BV441" s="14"/>
      <c r="BW441" s="14"/>
      <c r="BX441" s="14"/>
      <c r="BY441" s="14">
        <f>'[18]Energy Summary'!$D222/1000</f>
        <v>12146.919856004904</v>
      </c>
      <c r="BZ441" s="14"/>
      <c r="CA441" s="14"/>
    </row>
    <row r="442" spans="1:79">
      <c r="A442" s="2">
        <f t="shared" si="141"/>
        <v>2027</v>
      </c>
      <c r="B442" s="2">
        <f t="shared" si="142"/>
        <v>8</v>
      </c>
      <c r="C442" s="7">
        <f>[12]Err!$D297</f>
        <v>1258.01519405515</v>
      </c>
      <c r="D442" s="7">
        <f>ROUND([13]Err!$D285,0)</f>
        <v>1317338</v>
      </c>
      <c r="E442" s="7">
        <f>[9]Err!$D285</f>
        <v>137921.12711862399</v>
      </c>
      <c r="F442" s="7">
        <f>[10]Err!$D285</f>
        <v>1698.0517679667601</v>
      </c>
      <c r="G442" s="13">
        <f>[14]Err!$D285</f>
        <v>295613.13729840599</v>
      </c>
      <c r="H442" s="25"/>
      <c r="I442" s="26">
        <f t="shared" si="146"/>
        <v>1293.01519405515</v>
      </c>
      <c r="J442" s="26">
        <f t="shared" si="163"/>
        <v>1317338</v>
      </c>
      <c r="K442" s="26">
        <f t="shared" si="144"/>
        <v>131671.52711862398</v>
      </c>
      <c r="L442" s="26">
        <f t="shared" si="145"/>
        <v>1698.0517679667601</v>
      </c>
      <c r="M442" s="26">
        <f t="shared" si="147"/>
        <v>291521.13729840599</v>
      </c>
      <c r="N442" s="25"/>
      <c r="O442" s="14">
        <v>35</v>
      </c>
      <c r="P442" s="14"/>
      <c r="Q442" s="14">
        <f t="shared" si="157"/>
        <v>-6249.5999999999995</v>
      </c>
      <c r="R442" s="14"/>
      <c r="S442" s="14">
        <f t="shared" si="167"/>
        <v>-4092</v>
      </c>
      <c r="U442" s="7">
        <f t="shared" si="152"/>
        <v>4104795.1890663728</v>
      </c>
      <c r="V442" s="126">
        <f t="shared" si="138"/>
        <v>0.23491953518685663</v>
      </c>
      <c r="W442" s="7">
        <f>[4]FCST!$I382</f>
        <v>74070.895014999973</v>
      </c>
      <c r="X442" s="7">
        <f t="shared" si="153"/>
        <v>1689521.8434373802</v>
      </c>
      <c r="Y442" s="7">
        <f>[4]FCST!D382</f>
        <v>1763592.7384523801</v>
      </c>
      <c r="Z442" s="7">
        <f>[4]FCST!$E382</f>
        <v>195112</v>
      </c>
      <c r="AA442" s="7">
        <f>[4]FCST!F382</f>
        <v>2119</v>
      </c>
      <c r="AB442" s="7">
        <f>[4]FCST!G382</f>
        <v>1510</v>
      </c>
      <c r="AC442" s="13">
        <f>[4]FCST!H382</f>
        <v>25575</v>
      </c>
      <c r="AD442" s="28">
        <f t="shared" si="154"/>
        <v>22499</v>
      </c>
      <c r="AE442" s="30">
        <f t="shared" si="164"/>
        <v>2184577</v>
      </c>
      <c r="AF442" s="30">
        <f t="shared" si="155"/>
        <v>1317338</v>
      </c>
      <c r="AG442" s="31">
        <f t="shared" si="160"/>
        <v>287162</v>
      </c>
      <c r="AH442" s="35">
        <f t="shared" si="166"/>
        <v>155490</v>
      </c>
      <c r="AI442" s="28">
        <f t="shared" si="156"/>
        <v>131672</v>
      </c>
      <c r="AJ442" s="28">
        <f t="shared" si="148"/>
        <v>1698.0517679667601</v>
      </c>
      <c r="AK442" s="28">
        <f t="shared" si="149"/>
        <v>291521.13729840599</v>
      </c>
      <c r="AL442" s="110">
        <f t="shared" si="161"/>
        <v>1293.0149488658969</v>
      </c>
      <c r="AM442" s="57"/>
      <c r="AN442" s="15">
        <f t="shared" si="165"/>
        <v>1124.5375946799736</v>
      </c>
      <c r="AP442" s="233">
        <f>[16]Rounded!Z443</f>
        <v>31184</v>
      </c>
      <c r="AQ442" s="157">
        <f>[16]Rounded!AA443</f>
        <v>21893</v>
      </c>
      <c r="AR442" s="157">
        <f>[16]Rounded!AB443</f>
        <v>3215</v>
      </c>
      <c r="AS442" s="157">
        <f>[16]Rounded!AC443</f>
        <v>0</v>
      </c>
      <c r="AT442" s="157">
        <f>[16]Rounded!AD443</f>
        <v>0</v>
      </c>
      <c r="AW442" s="14">
        <f t="shared" si="150"/>
        <v>1124.5375946799736</v>
      </c>
      <c r="AX442" s="145">
        <f t="shared" si="151"/>
        <v>1698.0517679667601</v>
      </c>
      <c r="AY442" s="20"/>
      <c r="AZ442" s="164">
        <f t="shared" si="159"/>
        <v>20359.00560080252</v>
      </c>
      <c r="BM442" s="14">
        <f>[17]Base!$J224</f>
        <v>30895.503203288808</v>
      </c>
      <c r="BN442" s="14">
        <f>[17]High!$J224</f>
        <v>57906.980353221727</v>
      </c>
      <c r="BO442" s="14">
        <f>[17]Low!$J224</f>
        <v>3884.026053355884</v>
      </c>
      <c r="BP442" s="14"/>
      <c r="BQ442" s="14">
        <f>[17]Base!$Q224</f>
        <v>35925.003724754424</v>
      </c>
      <c r="BR442" s="14">
        <f>[17]High!$Q224</f>
        <v>67333.698085141528</v>
      </c>
      <c r="BS442" s="14">
        <f>[17]Low!$Q224</f>
        <v>4516.3093643673064</v>
      </c>
      <c r="BT442" s="201" t="s">
        <v>150</v>
      </c>
      <c r="BU442" s="14">
        <f>'[18]Energy Summary'!$C223/1000</f>
        <v>15249.31217950367</v>
      </c>
      <c r="BV442" s="14"/>
      <c r="BW442" s="14"/>
      <c r="BX442" s="14"/>
      <c r="BY442" s="14">
        <f>'[18]Energy Summary'!$D223/1000</f>
        <v>12063.558739951855</v>
      </c>
      <c r="BZ442" s="14"/>
      <c r="CA442" s="14"/>
    </row>
    <row r="443" spans="1:79">
      <c r="A443" s="2">
        <f t="shared" si="141"/>
        <v>2027</v>
      </c>
      <c r="B443" s="2">
        <f t="shared" si="142"/>
        <v>9</v>
      </c>
      <c r="C443" s="7">
        <f>[12]Err!$D298</f>
        <v>1258.37256568777</v>
      </c>
      <c r="D443" s="7">
        <f>ROUND([13]Err!$D286,0)</f>
        <v>1323555</v>
      </c>
      <c r="E443" s="7">
        <f>[9]Err!$D286</f>
        <v>140306.736587825</v>
      </c>
      <c r="F443" s="7">
        <f>[10]Err!$D286</f>
        <v>1667.4962124112001</v>
      </c>
      <c r="G443" s="13">
        <f>[14]Err!$D286</f>
        <v>319304.399893258</v>
      </c>
      <c r="H443" s="25"/>
      <c r="I443" s="26">
        <f t="shared" si="146"/>
        <v>1293.37256568777</v>
      </c>
      <c r="J443" s="26">
        <f t="shared" si="163"/>
        <v>1323555</v>
      </c>
      <c r="K443" s="26">
        <f t="shared" si="144"/>
        <v>134258.736587825</v>
      </c>
      <c r="L443" s="26">
        <f t="shared" si="145"/>
        <v>1667.4962124112001</v>
      </c>
      <c r="M443" s="26">
        <f t="shared" si="147"/>
        <v>315344.399893258</v>
      </c>
      <c r="N443" s="25"/>
      <c r="O443" s="14">
        <v>35</v>
      </c>
      <c r="P443" s="14"/>
      <c r="Q443" s="14">
        <f t="shared" si="157"/>
        <v>-6048</v>
      </c>
      <c r="R443" s="14"/>
      <c r="S443" s="14">
        <f t="shared" si="167"/>
        <v>-3960</v>
      </c>
      <c r="U443" s="7">
        <f t="shared" si="152"/>
        <v>4135763.8961056694</v>
      </c>
      <c r="V443" s="126">
        <f t="shared" si="138"/>
        <v>0.23675824630596484</v>
      </c>
      <c r="W443" s="7">
        <f>[4]FCST!$I383</f>
        <v>74126.396785132441</v>
      </c>
      <c r="X443" s="7">
        <f t="shared" si="153"/>
        <v>1690787.8123846876</v>
      </c>
      <c r="Y443" s="7">
        <f>[4]FCST!D383</f>
        <v>1764914.20916982</v>
      </c>
      <c r="Z443" s="7">
        <f>[4]FCST!$E383</f>
        <v>195244</v>
      </c>
      <c r="AA443" s="7">
        <f>[4]FCST!F383</f>
        <v>2118</v>
      </c>
      <c r="AB443" s="7">
        <f>[4]FCST!G383</f>
        <v>1510</v>
      </c>
      <c r="AC443" s="13">
        <f>[4]FCST!H383</f>
        <v>25584</v>
      </c>
      <c r="AD443" s="28">
        <f t="shared" si="154"/>
        <v>22699</v>
      </c>
      <c r="AE443" s="30">
        <f t="shared" si="164"/>
        <v>2186819</v>
      </c>
      <c r="AF443" s="30">
        <f t="shared" si="155"/>
        <v>1323555</v>
      </c>
      <c r="AG443" s="31">
        <f t="shared" si="160"/>
        <v>285679</v>
      </c>
      <c r="AH443" s="35">
        <f t="shared" si="166"/>
        <v>151420</v>
      </c>
      <c r="AI443" s="28">
        <f t="shared" si="156"/>
        <v>134259</v>
      </c>
      <c r="AJ443" s="28">
        <f t="shared" si="148"/>
        <v>1667.4962124112001</v>
      </c>
      <c r="AK443" s="28">
        <f t="shared" si="149"/>
        <v>315344.399893258</v>
      </c>
      <c r="AL443" s="110">
        <f t="shared" si="161"/>
        <v>1293.3728194525545</v>
      </c>
      <c r="AM443" s="57"/>
      <c r="AN443" s="15">
        <f t="shared" si="165"/>
        <v>1104.302127424636</v>
      </c>
      <c r="AP443" s="233">
        <f>[16]Rounded!Z444</f>
        <v>29151</v>
      </c>
      <c r="AQ443" s="157">
        <f>[16]Rounded!AA444</f>
        <v>19399</v>
      </c>
      <c r="AR443" s="157">
        <f>[16]Rounded!AB444</f>
        <v>2879</v>
      </c>
      <c r="AS443" s="157">
        <f>[16]Rounded!AC444</f>
        <v>0</v>
      </c>
      <c r="AT443" s="157">
        <f>[16]Rounded!AD444</f>
        <v>0</v>
      </c>
      <c r="AW443" s="14">
        <f t="shared" si="150"/>
        <v>1104.302127424636</v>
      </c>
      <c r="AX443" s="145">
        <f t="shared" si="151"/>
        <v>1667.4962124112001</v>
      </c>
      <c r="AY443" s="20"/>
      <c r="AZ443" s="164">
        <f t="shared" si="159"/>
        <v>20332.897214321241</v>
      </c>
      <c r="BM443" s="14">
        <f>[17]Base!$J225</f>
        <v>29988.211453235625</v>
      </c>
      <c r="BN443" s="14">
        <f>[17]High!$J225</f>
        <v>56206.456972868524</v>
      </c>
      <c r="BO443" s="14">
        <f>[17]Low!$J225</f>
        <v>3769.9659336027189</v>
      </c>
      <c r="BP443" s="14"/>
      <c r="BQ443" s="14">
        <f>[17]Base!$Q225</f>
        <v>34870.013317715842</v>
      </c>
      <c r="BR443" s="14">
        <f>[17]High!$Q225</f>
        <v>65356.345317288986</v>
      </c>
      <c r="BS443" s="14">
        <f>[17]Low!$Q225</f>
        <v>4383.681318142696</v>
      </c>
      <c r="BT443" s="201" t="s">
        <v>150</v>
      </c>
      <c r="BU443" s="14">
        <f>'[18]Energy Summary'!$C224/1000</f>
        <v>14397.282452421867</v>
      </c>
      <c r="BV443" s="14"/>
      <c r="BW443" s="14"/>
      <c r="BX443" s="14"/>
      <c r="BY443" s="14">
        <f>'[18]Energy Summary'!$D224/1000</f>
        <v>11357.025187257726</v>
      </c>
      <c r="BZ443" s="14"/>
      <c r="CA443" s="14"/>
    </row>
    <row r="444" spans="1:79">
      <c r="A444" s="2">
        <f t="shared" si="141"/>
        <v>2027</v>
      </c>
      <c r="B444" s="2">
        <f t="shared" si="142"/>
        <v>10</v>
      </c>
      <c r="C444" s="7">
        <f>[12]Err!$D299</f>
        <v>1154.63027501383</v>
      </c>
      <c r="D444" s="7">
        <f>ROUND([13]Err!$D287,0)</f>
        <v>1269367</v>
      </c>
      <c r="E444" s="7">
        <f>[9]Err!$D287</f>
        <v>138283.23001112201</v>
      </c>
      <c r="F444" s="7">
        <f>[10]Err!$D287</f>
        <v>1695.16287907787</v>
      </c>
      <c r="G444" s="13">
        <f>[14]Err!$D287</f>
        <v>306386.54668600799</v>
      </c>
      <c r="H444" s="25"/>
      <c r="I444" s="26">
        <f t="shared" si="146"/>
        <v>1189.63027501383</v>
      </c>
      <c r="J444" s="26">
        <f t="shared" si="163"/>
        <v>1269367</v>
      </c>
      <c r="K444" s="26">
        <f t="shared" si="144"/>
        <v>132033.630011122</v>
      </c>
      <c r="L444" s="26">
        <f t="shared" si="145"/>
        <v>1695.16287907787</v>
      </c>
      <c r="M444" s="26">
        <f t="shared" si="147"/>
        <v>302294.54668600799</v>
      </c>
      <c r="N444" s="25"/>
      <c r="O444" s="14">
        <v>35</v>
      </c>
      <c r="P444" s="14"/>
      <c r="Q444" s="14">
        <f t="shared" si="157"/>
        <v>-6249.5999999999995</v>
      </c>
      <c r="R444" s="14"/>
      <c r="S444" s="14">
        <f t="shared" si="167"/>
        <v>-4092</v>
      </c>
      <c r="U444" s="7">
        <f t="shared" si="152"/>
        <v>3884778.7095650858</v>
      </c>
      <c r="V444" s="126">
        <f t="shared" si="138"/>
        <v>0.25544453159122188</v>
      </c>
      <c r="W444" s="7">
        <f>[4]FCST!$I384</f>
        <v>74181.898555265347</v>
      </c>
      <c r="X444" s="7">
        <f t="shared" si="153"/>
        <v>1692053.7813320048</v>
      </c>
      <c r="Y444" s="7">
        <f>[4]FCST!D384</f>
        <v>1766235.6798872701</v>
      </c>
      <c r="Z444" s="7">
        <f>[4]FCST!$E384</f>
        <v>195376</v>
      </c>
      <c r="AA444" s="7">
        <f>[4]FCST!F384</f>
        <v>2117</v>
      </c>
      <c r="AB444" s="7">
        <f>[4]FCST!G384</f>
        <v>1510</v>
      </c>
      <c r="AC444" s="13">
        <f>[4]FCST!H384</f>
        <v>25609</v>
      </c>
      <c r="AD444" s="28">
        <f t="shared" si="154"/>
        <v>22543</v>
      </c>
      <c r="AE444" s="30">
        <f t="shared" si="164"/>
        <v>2012918</v>
      </c>
      <c r="AF444" s="30">
        <f t="shared" si="155"/>
        <v>1269367</v>
      </c>
      <c r="AG444" s="31">
        <f t="shared" si="160"/>
        <v>275961</v>
      </c>
      <c r="AH444" s="35">
        <f t="shared" si="166"/>
        <v>143927</v>
      </c>
      <c r="AI444" s="28">
        <f t="shared" si="156"/>
        <v>132034</v>
      </c>
      <c r="AJ444" s="28">
        <f t="shared" si="148"/>
        <v>1695.16287907787</v>
      </c>
      <c r="AK444" s="28">
        <f t="shared" si="149"/>
        <v>302294.54668600799</v>
      </c>
      <c r="AL444" s="110">
        <f t="shared" si="161"/>
        <v>1189.6300355272438</v>
      </c>
      <c r="AM444" s="57"/>
      <c r="AN444" s="15">
        <f t="shared" si="165"/>
        <v>1122.6244232303775</v>
      </c>
      <c r="AP444" s="233">
        <f>[16]Rounded!Z445</f>
        <v>22569</v>
      </c>
      <c r="AQ444" s="157">
        <f>[16]Rounded!AA445</f>
        <v>18106</v>
      </c>
      <c r="AR444" s="157">
        <f>[16]Rounded!AB445</f>
        <v>2747</v>
      </c>
      <c r="AS444" s="157">
        <f>[16]Rounded!AC445</f>
        <v>0</v>
      </c>
      <c r="AT444" s="157">
        <f>[16]Rounded!AD445</f>
        <v>0</v>
      </c>
      <c r="AW444" s="14">
        <f t="shared" si="150"/>
        <v>1122.6244232303775</v>
      </c>
      <c r="AX444" s="145">
        <f t="shared" si="151"/>
        <v>1695.16287907787</v>
      </c>
      <c r="AY444" s="20"/>
      <c r="AZ444" s="164">
        <f t="shared" si="159"/>
        <v>20306.788827839962</v>
      </c>
      <c r="BM444" s="14">
        <f>[17]Base!$J226</f>
        <v>29999.290095282773</v>
      </c>
      <c r="BN444" s="14">
        <f>[17]High!$J226</f>
        <v>56227.221506242306</v>
      </c>
      <c r="BO444" s="14">
        <f>[17]Low!$J226</f>
        <v>3771.3586843232297</v>
      </c>
      <c r="BP444" s="14"/>
      <c r="BQ444" s="14">
        <f>[17]Base!$Q226</f>
        <v>34882.895459631138</v>
      </c>
      <c r="BR444" s="14">
        <f>[17]High!$Q226</f>
        <v>65380.490123537573</v>
      </c>
      <c r="BS444" s="14">
        <f>[17]Low!$Q226</f>
        <v>4385.3007957246864</v>
      </c>
      <c r="BT444" s="201" t="s">
        <v>150</v>
      </c>
      <c r="BU444" s="14">
        <f>'[18]Energy Summary'!$C225/1000</f>
        <v>13181.41759873511</v>
      </c>
      <c r="BV444" s="14"/>
      <c r="BW444" s="14"/>
      <c r="BX444" s="14"/>
      <c r="BY444" s="14">
        <f>'[18]Energy Summary'!$D225/1000</f>
        <v>10369.678668726221</v>
      </c>
      <c r="BZ444" s="14"/>
      <c r="CA444" s="14"/>
    </row>
    <row r="445" spans="1:79">
      <c r="A445" s="2">
        <f t="shared" si="141"/>
        <v>2027</v>
      </c>
      <c r="B445" s="2">
        <f t="shared" si="142"/>
        <v>11</v>
      </c>
      <c r="C445" s="7">
        <f>[12]Err!$D300</f>
        <v>920.10393752579296</v>
      </c>
      <c r="D445" s="7">
        <f>ROUND([13]Err!$D288,0)</f>
        <v>1151610</v>
      </c>
      <c r="E445" s="7">
        <f>[9]Err!$D288</f>
        <v>138464.28145737</v>
      </c>
      <c r="F445" s="7">
        <f>[10]Err!$D288</f>
        <v>1663.16287907787</v>
      </c>
      <c r="G445" s="13">
        <f>[14]Err!$D288</f>
        <v>290672.34117931599</v>
      </c>
      <c r="H445" s="25"/>
      <c r="I445" s="26">
        <f t="shared" si="146"/>
        <v>955.10393752579296</v>
      </c>
      <c r="J445" s="26">
        <f t="shared" si="163"/>
        <v>1151610</v>
      </c>
      <c r="K445" s="26">
        <f t="shared" si="144"/>
        <v>132416.28145737</v>
      </c>
      <c r="L445" s="26">
        <f t="shared" si="145"/>
        <v>1663.16287907787</v>
      </c>
      <c r="M445" s="26">
        <f t="shared" si="147"/>
        <v>286712.34117931599</v>
      </c>
      <c r="N445" s="25"/>
      <c r="O445" s="14">
        <v>35</v>
      </c>
      <c r="P445" s="14"/>
      <c r="Q445" s="14">
        <f t="shared" si="157"/>
        <v>-6048</v>
      </c>
      <c r="R445" s="14"/>
      <c r="S445" s="14">
        <f t="shared" si="167"/>
        <v>-3960</v>
      </c>
      <c r="U445" s="7">
        <f t="shared" si="152"/>
        <v>3361160.5040583936</v>
      </c>
      <c r="V445" s="126">
        <f t="shared" si="138"/>
        <v>0.34388341163246744</v>
      </c>
      <c r="W445" s="7">
        <f>[4]FCST!$I385</f>
        <v>74237.400325398237</v>
      </c>
      <c r="X445" s="7">
        <f t="shared" si="153"/>
        <v>1693319.7502793218</v>
      </c>
      <c r="Y445" s="7">
        <f>[4]FCST!D385</f>
        <v>1767557.15060472</v>
      </c>
      <c r="Z445" s="7">
        <f>[4]FCST!$E385</f>
        <v>195507</v>
      </c>
      <c r="AA445" s="7">
        <f>[4]FCST!F385</f>
        <v>2116</v>
      </c>
      <c r="AB445" s="7">
        <f>[4]FCST!G385</f>
        <v>1510</v>
      </c>
      <c r="AC445" s="13">
        <f>[4]FCST!H385</f>
        <v>25646</v>
      </c>
      <c r="AD445" s="28">
        <f t="shared" si="154"/>
        <v>24383</v>
      </c>
      <c r="AE445" s="30">
        <f t="shared" si="164"/>
        <v>1617296</v>
      </c>
      <c r="AF445" s="30">
        <f t="shared" si="155"/>
        <v>1151610</v>
      </c>
      <c r="AG445" s="31">
        <f t="shared" si="160"/>
        <v>279496</v>
      </c>
      <c r="AH445" s="35">
        <f t="shared" si="166"/>
        <v>147080</v>
      </c>
      <c r="AI445" s="28">
        <f t="shared" si="156"/>
        <v>132416</v>
      </c>
      <c r="AJ445" s="28">
        <f t="shared" si="148"/>
        <v>1663.16287907787</v>
      </c>
      <c r="AK445" s="28">
        <f t="shared" si="149"/>
        <v>286712.34117931599</v>
      </c>
      <c r="AL445" s="110">
        <f t="shared" si="161"/>
        <v>955.10372434575265</v>
      </c>
      <c r="AM445" s="57"/>
      <c r="AN445" s="15">
        <f t="shared" si="165"/>
        <v>1101.4323702502452</v>
      </c>
      <c r="AP445" s="233">
        <f>[16]Rounded!Z446</f>
        <v>24552</v>
      </c>
      <c r="AQ445" s="157">
        <f>[16]Rounded!AA446</f>
        <v>18673</v>
      </c>
      <c r="AR445" s="157">
        <f>[16]Rounded!AB446</f>
        <v>2774</v>
      </c>
      <c r="AS445" s="157">
        <f>[16]Rounded!AC446</f>
        <v>0</v>
      </c>
      <c r="AT445" s="157">
        <f>[16]Rounded!AD446</f>
        <v>0</v>
      </c>
      <c r="AW445" s="14">
        <f t="shared" si="150"/>
        <v>1101.4323702502452</v>
      </c>
      <c r="AX445" s="145">
        <f t="shared" si="151"/>
        <v>1663.16287907787</v>
      </c>
      <c r="AY445" s="20"/>
      <c r="AZ445" s="164">
        <f t="shared" si="159"/>
        <v>20280.680441358683</v>
      </c>
      <c r="BM445" s="14">
        <f>[17]Base!$J227</f>
        <v>29944.899404388041</v>
      </c>
      <c r="BN445" s="14">
        <f>[17]High!$J227</f>
        <v>56125.277846405625</v>
      </c>
      <c r="BO445" s="14">
        <f>[17]Low!$J227</f>
        <v>3764.520962370455</v>
      </c>
      <c r="BP445" s="14"/>
      <c r="BQ445" s="14">
        <f>[17]Base!$Q227</f>
        <v>34819.650470218658</v>
      </c>
      <c r="BR445" s="14">
        <f>[17]High!$Q227</f>
        <v>65261.950984192583</v>
      </c>
      <c r="BS445" s="14">
        <f>[17]Low!$Q227</f>
        <v>4377.3499562447141</v>
      </c>
      <c r="BT445" s="201" t="s">
        <v>150</v>
      </c>
      <c r="BU445" s="14">
        <f>'[18]Energy Summary'!$C226/1000</f>
        <v>12469.246748124258</v>
      </c>
      <c r="BV445" s="14"/>
      <c r="BW445" s="14"/>
      <c r="BX445" s="14"/>
      <c r="BY445" s="14">
        <f>'[18]Energy Summary'!$D226/1000</f>
        <v>9784.0456068078802</v>
      </c>
      <c r="BZ445" s="14"/>
      <c r="CA445" s="14"/>
    </row>
    <row r="446" spans="1:79">
      <c r="A446" s="2">
        <f t="shared" si="141"/>
        <v>2027</v>
      </c>
      <c r="B446" s="2">
        <f t="shared" si="142"/>
        <v>12</v>
      </c>
      <c r="C446" s="7">
        <f>[12]Err!$D301</f>
        <v>873.39259514768605</v>
      </c>
      <c r="D446" s="7">
        <f>ROUND([13]Err!$D289,0)</f>
        <v>1105412</v>
      </c>
      <c r="E446" s="7">
        <f>[9]Err!$D289</f>
        <v>132512.334110489</v>
      </c>
      <c r="F446" s="7">
        <f>[10]Err!$D289</f>
        <v>1688.4948500962901</v>
      </c>
      <c r="G446" s="13">
        <f>[14]Err!$D289</f>
        <v>269720.12929967302</v>
      </c>
      <c r="H446" s="25"/>
      <c r="I446" s="26">
        <f t="shared" si="146"/>
        <v>908.39259514768605</v>
      </c>
      <c r="J446" s="26">
        <f t="shared" si="163"/>
        <v>1105412</v>
      </c>
      <c r="K446" s="26">
        <f t="shared" si="144"/>
        <v>126262.73411048899</v>
      </c>
      <c r="L446" s="26">
        <f t="shared" si="145"/>
        <v>1688.4948500962901</v>
      </c>
      <c r="M446" s="26">
        <f t="shared" si="147"/>
        <v>265628.12929967302</v>
      </c>
      <c r="N446" s="25"/>
      <c r="O446" s="14">
        <v>35</v>
      </c>
      <c r="P446" s="14"/>
      <c r="Q446" s="14">
        <f t="shared" si="157"/>
        <v>-6249.5999999999995</v>
      </c>
      <c r="R446" s="14"/>
      <c r="S446" s="14">
        <f t="shared" si="167"/>
        <v>-4092</v>
      </c>
      <c r="U446" s="7">
        <f t="shared" si="152"/>
        <v>3203302.6241497695</v>
      </c>
      <c r="V446" s="126">
        <f t="shared" si="138"/>
        <v>0.46872621458853259</v>
      </c>
      <c r="W446" s="7">
        <f>[4]FCST!$I386</f>
        <v>74292.902095531143</v>
      </c>
      <c r="X446" s="7">
        <f t="shared" si="153"/>
        <v>1694585.7192266388</v>
      </c>
      <c r="Y446" s="7">
        <f>[4]FCST!D386</f>
        <v>1768878.6213221699</v>
      </c>
      <c r="Z446" s="7">
        <f>[4]FCST!$E386</f>
        <v>195638</v>
      </c>
      <c r="AA446" s="7">
        <f>[4]FCST!F386</f>
        <v>2115</v>
      </c>
      <c r="AB446" s="7">
        <f>[4]FCST!G386</f>
        <v>1510</v>
      </c>
      <c r="AC446" s="13">
        <f>[4]FCST!H386</f>
        <v>25597</v>
      </c>
      <c r="AD446" s="28">
        <f t="shared" si="154"/>
        <v>31633</v>
      </c>
      <c r="AE446" s="30">
        <f t="shared" si="164"/>
        <v>1539349</v>
      </c>
      <c r="AF446" s="30">
        <f t="shared" si="155"/>
        <v>1105412</v>
      </c>
      <c r="AG446" s="31">
        <f t="shared" si="160"/>
        <v>259592</v>
      </c>
      <c r="AH446" s="35">
        <f t="shared" si="166"/>
        <v>133329</v>
      </c>
      <c r="AI446" s="28">
        <f t="shared" si="156"/>
        <v>126263</v>
      </c>
      <c r="AJ446" s="28">
        <f t="shared" si="148"/>
        <v>1688.4948500962901</v>
      </c>
      <c r="AK446" s="28">
        <f t="shared" si="149"/>
        <v>265628.12929967302</v>
      </c>
      <c r="AL446" s="110">
        <f t="shared" si="161"/>
        <v>908.39252481279937</v>
      </c>
      <c r="AM446" s="57"/>
      <c r="AN446" s="15">
        <f t="shared" si="165"/>
        <v>1118.2085099975432</v>
      </c>
      <c r="AP446" s="233">
        <f>[16]Rounded!Z447</f>
        <v>42158</v>
      </c>
      <c r="AQ446" s="157">
        <f>[16]Rounded!AA447</f>
        <v>23513</v>
      </c>
      <c r="AR446" s="157">
        <f>[16]Rounded!AB447</f>
        <v>3065</v>
      </c>
      <c r="AS446" s="157">
        <f>[16]Rounded!AC447</f>
        <v>0</v>
      </c>
      <c r="AT446" s="157">
        <f>[16]Rounded!AD447</f>
        <v>0</v>
      </c>
      <c r="AW446" s="14">
        <f t="shared" si="150"/>
        <v>1118.2085099975432</v>
      </c>
      <c r="AX446" s="145">
        <f t="shared" si="151"/>
        <v>1688.4948500962901</v>
      </c>
      <c r="AY446" s="20"/>
      <c r="AZ446" s="164">
        <f t="shared" si="159"/>
        <v>20254.572054877397</v>
      </c>
      <c r="BM446" s="14">
        <f>[17]Base!$J228</f>
        <v>30054.102460753631</v>
      </c>
      <c r="BN446" s="14">
        <f>[17]High!$J228</f>
        <v>56329.955504441001</v>
      </c>
      <c r="BO446" s="14">
        <f>[17]Low!$J228</f>
        <v>3778.2494170662462</v>
      </c>
      <c r="BP446" s="14"/>
      <c r="BQ446" s="14">
        <f>[17]Base!$Q228</f>
        <v>34946.630768318173</v>
      </c>
      <c r="BR446" s="14">
        <f>[17]High!$Q228</f>
        <v>65499.948260977915</v>
      </c>
      <c r="BS446" s="14">
        <f>[17]Low!$Q228</f>
        <v>4393.3132756584255</v>
      </c>
      <c r="BT446" s="201" t="s">
        <v>150</v>
      </c>
      <c r="BU446" s="14">
        <f>'[18]Energy Summary'!$C227/1000</f>
        <v>11999.651038165364</v>
      </c>
      <c r="BV446" s="14"/>
      <c r="BW446" s="14"/>
      <c r="BX446" s="14"/>
      <c r="BY446" s="14">
        <f>'[18]Energy Summary'!$D227/1000</f>
        <v>9392.3442248182018</v>
      </c>
      <c r="BZ446" s="14"/>
      <c r="CA446" s="14"/>
    </row>
    <row r="447" spans="1:79">
      <c r="A447" s="2">
        <f t="shared" si="141"/>
        <v>2028</v>
      </c>
      <c r="B447" s="2">
        <f t="shared" si="142"/>
        <v>1</v>
      </c>
      <c r="C447" s="7">
        <f>[12]Err!$D302</f>
        <v>955.87719672762296</v>
      </c>
      <c r="D447" s="7">
        <f>ROUND([13]Err!$D290,0)</f>
        <v>1064621</v>
      </c>
      <c r="E447" s="7">
        <f>[9]Err!$D290</f>
        <v>120386.666499263</v>
      </c>
      <c r="F447" s="7">
        <f>[10]Err!$D290</f>
        <v>1686.48416946884</v>
      </c>
      <c r="G447" s="13">
        <f>[14]Err!$D290</f>
        <v>260667.483809631</v>
      </c>
      <c r="H447" s="25"/>
      <c r="I447" s="26">
        <f t="shared" si="146"/>
        <v>985.87719672762296</v>
      </c>
      <c r="J447" s="26">
        <f t="shared" si="163"/>
        <v>1064621</v>
      </c>
      <c r="K447" s="26">
        <f t="shared" si="144"/>
        <v>114137.06649926299</v>
      </c>
      <c r="L447" s="26">
        <f t="shared" si="145"/>
        <v>1686.48416946884</v>
      </c>
      <c r="M447" s="26">
        <f t="shared" si="147"/>
        <v>256707.483809631</v>
      </c>
      <c r="N447" s="25"/>
      <c r="O447" s="14">
        <v>30</v>
      </c>
      <c r="P447" s="14"/>
      <c r="Q447" s="14">
        <f t="shared" si="157"/>
        <v>-6249.5999999999995</v>
      </c>
      <c r="R447" s="14"/>
      <c r="S447" s="14">
        <f t="shared" si="167"/>
        <v>-3960</v>
      </c>
      <c r="U447" s="7">
        <f t="shared" si="152"/>
        <v>3282338.9679790996</v>
      </c>
      <c r="V447" s="126">
        <f t="shared" si="138"/>
        <v>0.55751998808037817</v>
      </c>
      <c r="W447" s="7">
        <f>[4]FCST!$I387</f>
        <v>74348.403865664048</v>
      </c>
      <c r="X447" s="7">
        <f t="shared" si="153"/>
        <v>1695851.688173956</v>
      </c>
      <c r="Y447" s="7">
        <f>[4]FCST!D387</f>
        <v>1770200.09203962</v>
      </c>
      <c r="Z447" s="7">
        <f>[4]FCST!$E387</f>
        <v>195769</v>
      </c>
      <c r="AA447" s="7">
        <f>[4]FCST!F387</f>
        <v>2113</v>
      </c>
      <c r="AB447" s="7">
        <f>[4]FCST!G387</f>
        <v>1510</v>
      </c>
      <c r="AC447" s="13">
        <f>[4]FCST!H387</f>
        <v>25639</v>
      </c>
      <c r="AD447" s="28">
        <f t="shared" si="154"/>
        <v>40865</v>
      </c>
      <c r="AE447" s="30">
        <f t="shared" si="164"/>
        <v>1671902</v>
      </c>
      <c r="AF447" s="30">
        <f t="shared" si="155"/>
        <v>1064621</v>
      </c>
      <c r="AG447" s="31">
        <f t="shared" si="160"/>
        <v>246557</v>
      </c>
      <c r="AH447" s="35">
        <f>ROUND($AX$645*$AY614,0)</f>
        <v>132420</v>
      </c>
      <c r="AI447" s="28">
        <f t="shared" si="156"/>
        <v>114137</v>
      </c>
      <c r="AJ447" s="28">
        <f t="shared" si="148"/>
        <v>1686.48416946884</v>
      </c>
      <c r="AK447" s="28">
        <f t="shared" si="149"/>
        <v>256707.483809631</v>
      </c>
      <c r="AL447" s="110">
        <f t="shared" si="161"/>
        <v>985.87748660984369</v>
      </c>
      <c r="AM447" s="57"/>
      <c r="AN447" s="15">
        <f t="shared" si="165"/>
        <v>1116.8769334230728</v>
      </c>
      <c r="AP447" s="233">
        <f>[16]Rounded!Z448</f>
        <v>51721</v>
      </c>
      <c r="AQ447" s="157">
        <f>[16]Rounded!AA448</f>
        <v>24239</v>
      </c>
      <c r="AR447" s="157">
        <f>[16]Rounded!AB448</f>
        <v>3057</v>
      </c>
      <c r="AS447" s="157">
        <f>[16]Rounded!AC448</f>
        <v>0</v>
      </c>
      <c r="AT447" s="157">
        <f>[16]Rounded!AD448</f>
        <v>0</v>
      </c>
      <c r="AW447" s="14">
        <f t="shared" si="150"/>
        <v>1116.8769334230728</v>
      </c>
      <c r="AX447" s="145">
        <f t="shared" si="151"/>
        <v>1686.48416946884</v>
      </c>
      <c r="AY447" s="20"/>
      <c r="AZ447" s="164">
        <f t="shared" si="159"/>
        <v>20228.463668396118</v>
      </c>
      <c r="BM447" s="14">
        <f>[17]Base!$J229</f>
        <v>31263.401138535577</v>
      </c>
      <c r="BN447" s="14">
        <f>[17]High!$J229</f>
        <v>58910.756211185151</v>
      </c>
      <c r="BO447" s="14">
        <f>[17]Low!$J229</f>
        <v>3616.0460658859961</v>
      </c>
      <c r="BP447" s="14"/>
      <c r="BQ447" s="14">
        <f>[17]Base!$Q229</f>
        <v>36352.792021553003</v>
      </c>
      <c r="BR447" s="14">
        <f>[17]High!$Q229</f>
        <v>68500.879315331578</v>
      </c>
      <c r="BS447" s="14">
        <f>[17]Low!$Q229</f>
        <v>4204.7047277744132</v>
      </c>
      <c r="BT447" s="201" t="s">
        <v>150</v>
      </c>
      <c r="BU447" s="14">
        <f>'[18]Energy Summary'!$C228/1000</f>
        <v>9692.9812340054868</v>
      </c>
      <c r="BV447" s="14"/>
      <c r="BW447" s="14"/>
      <c r="BX447" s="14"/>
      <c r="BY447" s="14">
        <f>'[18]Energy Summary'!$D228/1000</f>
        <v>7825.0083059221424</v>
      </c>
      <c r="BZ447" s="14"/>
      <c r="CA447" s="14"/>
    </row>
    <row r="448" spans="1:79">
      <c r="A448" s="2">
        <f t="shared" si="141"/>
        <v>2028</v>
      </c>
      <c r="B448" s="2">
        <f t="shared" si="142"/>
        <v>2</v>
      </c>
      <c r="C448" s="7">
        <f>[12]Err!$D303</f>
        <v>953.75083810671094</v>
      </c>
      <c r="D448" s="7">
        <f>ROUND([13]Err!$D291,0)</f>
        <v>1061245</v>
      </c>
      <c r="E448" s="7">
        <f>[9]Err!$D291</f>
        <v>144191.263941565</v>
      </c>
      <c r="F448" s="7">
        <f>[10]Err!$D291</f>
        <v>1643.0397250244</v>
      </c>
      <c r="G448" s="13">
        <f>[14]Err!$D291</f>
        <v>259692.76408582399</v>
      </c>
      <c r="H448" s="25"/>
      <c r="I448" s="26">
        <f t="shared" si="146"/>
        <v>983.75083810671094</v>
      </c>
      <c r="J448" s="26">
        <f t="shared" si="163"/>
        <v>1061245</v>
      </c>
      <c r="K448" s="26">
        <f t="shared" si="144"/>
        <v>138546.46394156502</v>
      </c>
      <c r="L448" s="26">
        <f t="shared" si="145"/>
        <v>1643.0397250244</v>
      </c>
      <c r="M448" s="26">
        <f t="shared" si="147"/>
        <v>255600.76408582399</v>
      </c>
      <c r="N448" s="25"/>
      <c r="O448" s="14">
        <v>30</v>
      </c>
      <c r="P448" s="14"/>
      <c r="Q448" s="14">
        <f t="shared" si="157"/>
        <v>-5644.7999999999993</v>
      </c>
      <c r="R448" s="14"/>
      <c r="S448" s="14">
        <f t="shared" si="167"/>
        <v>-4092</v>
      </c>
      <c r="U448" s="7">
        <f t="shared" si="152"/>
        <v>3307254.8038108484</v>
      </c>
      <c r="V448" s="126">
        <f t="shared" si="138"/>
        <v>0.63835327793467445</v>
      </c>
      <c r="W448" s="7">
        <f>[4]FCST!$I388</f>
        <v>74403.905635796938</v>
      </c>
      <c r="X448" s="7">
        <f t="shared" si="153"/>
        <v>1697117.657121273</v>
      </c>
      <c r="Y448" s="7">
        <f>[4]FCST!D388</f>
        <v>1771521.5627570699</v>
      </c>
      <c r="Z448" s="7">
        <f>[4]FCST!$E388</f>
        <v>195900</v>
      </c>
      <c r="AA448" s="7">
        <f>[4]FCST!F388</f>
        <v>2112</v>
      </c>
      <c r="AB448" s="7">
        <f>[4]FCST!G388</f>
        <v>1510</v>
      </c>
      <c r="AC448" s="13">
        <f>[4]FCST!H388</f>
        <v>25644</v>
      </c>
      <c r="AD448" s="28">
        <f t="shared" si="154"/>
        <v>46724</v>
      </c>
      <c r="AE448" s="30">
        <f t="shared" si="164"/>
        <v>1669541</v>
      </c>
      <c r="AF448" s="30">
        <f t="shared" si="155"/>
        <v>1061245</v>
      </c>
      <c r="AG448" s="31">
        <f t="shared" si="160"/>
        <v>272501</v>
      </c>
      <c r="AH448" s="35">
        <f t="shared" ref="AH448:AH458" si="168">ROUND($AX$645*$AY615,0)</f>
        <v>133955</v>
      </c>
      <c r="AI448" s="28">
        <f t="shared" si="156"/>
        <v>138546</v>
      </c>
      <c r="AJ448" s="28">
        <f t="shared" si="148"/>
        <v>1643.0397250244</v>
      </c>
      <c r="AK448" s="28">
        <f t="shared" si="149"/>
        <v>255600.76408582399</v>
      </c>
      <c r="AL448" s="110">
        <f t="shared" si="161"/>
        <v>983.7508866839263</v>
      </c>
      <c r="AM448" s="57"/>
      <c r="AN448" s="15">
        <f t="shared" si="165"/>
        <v>1088.1057781618545</v>
      </c>
      <c r="AP448" s="233">
        <f>[16]Rounded!Z449</f>
        <v>40551</v>
      </c>
      <c r="AQ448" s="157">
        <f>[16]Rounded!AA449</f>
        <v>20660</v>
      </c>
      <c r="AR448" s="157">
        <f>[16]Rounded!AB449</f>
        <v>2849</v>
      </c>
      <c r="AS448" s="157">
        <f>[16]Rounded!AC449</f>
        <v>0</v>
      </c>
      <c r="AT448" s="157">
        <f>[16]Rounded!AD449</f>
        <v>0</v>
      </c>
      <c r="AW448" s="14">
        <f t="shared" si="150"/>
        <v>1088.1057781618545</v>
      </c>
      <c r="AX448" s="145">
        <f t="shared" si="151"/>
        <v>1643.0397250244</v>
      </c>
      <c r="AY448" s="20"/>
      <c r="AZ448" s="164">
        <f t="shared" si="159"/>
        <v>20202.355281914843</v>
      </c>
      <c r="BM448" s="14">
        <f>[17]Base!$J230</f>
        <v>31382.869240585584</v>
      </c>
      <c r="BN448" s="14">
        <f>[17]High!$J230</f>
        <v>59135.87427187516</v>
      </c>
      <c r="BO448" s="14">
        <f>[17]Low!$J230</f>
        <v>3629.8642092960008</v>
      </c>
      <c r="BP448" s="14"/>
      <c r="BQ448" s="14">
        <f>[17]Base!$Q230</f>
        <v>36491.708419285562</v>
      </c>
      <c r="BR448" s="14">
        <f>[17]High!$Q230</f>
        <v>68762.644502180425</v>
      </c>
      <c r="BS448" s="14">
        <f>[17]Low!$Q230</f>
        <v>4220.7723363906989</v>
      </c>
      <c r="BT448" s="201" t="s">
        <v>150</v>
      </c>
      <c r="BU448" s="14">
        <f>'[18]Energy Summary'!$C229/1000</f>
        <v>10741.712537721492</v>
      </c>
      <c r="BV448" s="14"/>
      <c r="BW448" s="14"/>
      <c r="BX448" s="14"/>
      <c r="BY448" s="14">
        <f>'[18]Energy Summary'!$D229/1000</f>
        <v>8635.1776844075612</v>
      </c>
      <c r="BZ448" s="14"/>
      <c r="CA448" s="14"/>
    </row>
    <row r="449" spans="1:79">
      <c r="A449" s="2">
        <f t="shared" si="141"/>
        <v>2028</v>
      </c>
      <c r="B449" s="2">
        <f t="shared" si="142"/>
        <v>3</v>
      </c>
      <c r="C449" s="7">
        <f>[12]Err!$D304</f>
        <v>824.89680545347801</v>
      </c>
      <c r="D449" s="7">
        <f>ROUND([13]Err!$D292,0)</f>
        <v>1033176</v>
      </c>
      <c r="E449" s="7">
        <f>[9]Err!$D292</f>
        <v>131575.63895004001</v>
      </c>
      <c r="F449" s="7">
        <f>[10]Err!$D292</f>
        <v>1688.9406568556501</v>
      </c>
      <c r="G449" s="13">
        <f>[14]Err!$D292</f>
        <v>261171.182745172</v>
      </c>
      <c r="H449" s="25"/>
      <c r="I449" s="26">
        <f t="shared" si="146"/>
        <v>854.89680545347801</v>
      </c>
      <c r="J449" s="26">
        <f t="shared" si="163"/>
        <v>1033176</v>
      </c>
      <c r="K449" s="26">
        <f t="shared" si="144"/>
        <v>125326.03895004001</v>
      </c>
      <c r="L449" s="26">
        <f t="shared" si="145"/>
        <v>1688.9406568556501</v>
      </c>
      <c r="M449" s="26">
        <f t="shared" si="147"/>
        <v>257211.182745172</v>
      </c>
      <c r="N449" s="25"/>
      <c r="O449" s="14">
        <v>30</v>
      </c>
      <c r="P449" s="14"/>
      <c r="Q449" s="14">
        <f t="shared" si="157"/>
        <v>-6249.5999999999995</v>
      </c>
      <c r="R449" s="14"/>
      <c r="S449" s="14">
        <f t="shared" si="167"/>
        <v>-3960</v>
      </c>
      <c r="U449" s="7">
        <f t="shared" si="152"/>
        <v>3045076.1234020279</v>
      </c>
      <c r="V449" s="126">
        <f t="shared" si="138"/>
        <v>0.62485525246600426</v>
      </c>
      <c r="W449" s="7">
        <f>[4]FCST!$I389</f>
        <v>74459.407405929422</v>
      </c>
      <c r="X449" s="7">
        <f t="shared" si="153"/>
        <v>1698383.6260685807</v>
      </c>
      <c r="Y449" s="7">
        <f>[4]FCST!D389</f>
        <v>1772843.0334745101</v>
      </c>
      <c r="Z449" s="7">
        <f>[4]FCST!$E389</f>
        <v>196031</v>
      </c>
      <c r="AA449" s="7">
        <f>[4]FCST!F389</f>
        <v>2111</v>
      </c>
      <c r="AB449" s="7">
        <f>[4]FCST!G389</f>
        <v>1510</v>
      </c>
      <c r="AC449" s="13">
        <f>[4]FCST!H389</f>
        <v>25635</v>
      </c>
      <c r="AD449" s="28">
        <f t="shared" si="154"/>
        <v>39775</v>
      </c>
      <c r="AE449" s="30">
        <f t="shared" si="164"/>
        <v>1451943</v>
      </c>
      <c r="AF449" s="30">
        <f t="shared" si="155"/>
        <v>1033176</v>
      </c>
      <c r="AG449" s="31">
        <f t="shared" si="160"/>
        <v>261282</v>
      </c>
      <c r="AH449" s="35">
        <f t="shared" si="168"/>
        <v>135956</v>
      </c>
      <c r="AI449" s="28">
        <f t="shared" si="156"/>
        <v>125326</v>
      </c>
      <c r="AJ449" s="28">
        <f t="shared" si="148"/>
        <v>1688.9406568556501</v>
      </c>
      <c r="AK449" s="28">
        <f t="shared" si="149"/>
        <v>257211.182745172</v>
      </c>
      <c r="AL449" s="110">
        <f t="shared" si="161"/>
        <v>854.89696068311639</v>
      </c>
      <c r="AM449" s="57"/>
      <c r="AN449" s="15">
        <f t="shared" si="165"/>
        <v>1118.5037462620201</v>
      </c>
      <c r="AP449" s="233">
        <f>[16]Rounded!Z450</f>
        <v>31673</v>
      </c>
      <c r="AQ449" s="157">
        <f>[16]Rounded!AA450</f>
        <v>16886</v>
      </c>
      <c r="AR449" s="157">
        <f>[16]Rounded!AB450</f>
        <v>2401</v>
      </c>
      <c r="AS449" s="157">
        <f>[16]Rounded!AC450</f>
        <v>0</v>
      </c>
      <c r="AT449" s="157">
        <f>[16]Rounded!AD450</f>
        <v>0</v>
      </c>
      <c r="AW449" s="14">
        <f t="shared" si="150"/>
        <v>1118.5037462620201</v>
      </c>
      <c r="AX449" s="145">
        <f t="shared" si="151"/>
        <v>1688.9406568556501</v>
      </c>
      <c r="AY449" s="20"/>
      <c r="AZ449" s="164">
        <f t="shared" si="159"/>
        <v>20176.246895433564</v>
      </c>
      <c r="BM449" s="14">
        <f>[17]Base!$J231</f>
        <v>32213.262028177902</v>
      </c>
      <c r="BN449" s="14">
        <f>[17]High!$J231</f>
        <v>60700.613400948328</v>
      </c>
      <c r="BO449" s="14">
        <f>[17]Low!$J231</f>
        <v>3725.9106554074601</v>
      </c>
      <c r="BP449" s="14"/>
      <c r="BQ449" s="14">
        <f>[17]Base!$Q231</f>
        <v>37457.281428113834</v>
      </c>
      <c r="BR449" s="14">
        <f>[17]High!$Q231</f>
        <v>70582.108605753863</v>
      </c>
      <c r="BS449" s="14">
        <f>[17]Low!$Q231</f>
        <v>4332.4542504737901</v>
      </c>
      <c r="BT449" s="201" t="s">
        <v>150</v>
      </c>
      <c r="BU449" s="14">
        <f>'[18]Energy Summary'!$C230/1000</f>
        <v>14535.889752833606</v>
      </c>
      <c r="BV449" s="14"/>
      <c r="BW449" s="14"/>
      <c r="BX449" s="14"/>
      <c r="BY449" s="14">
        <f>'[18]Energy Summary'!$D230/1000</f>
        <v>11639.029074687609</v>
      </c>
      <c r="BZ449" s="14"/>
      <c r="CA449" s="14"/>
    </row>
    <row r="450" spans="1:79">
      <c r="A450" s="2">
        <f t="shared" si="141"/>
        <v>2028</v>
      </c>
      <c r="B450" s="2">
        <f t="shared" si="142"/>
        <v>4</v>
      </c>
      <c r="C450" s="7">
        <f>[12]Err!$D305</f>
        <v>836.33858158124201</v>
      </c>
      <c r="D450" s="7">
        <f>ROUND([13]Err!$D293,0)</f>
        <v>1139798</v>
      </c>
      <c r="E450" s="7">
        <f>[9]Err!$D293</f>
        <v>145855.62183853</v>
      </c>
      <c r="F450" s="7">
        <f>[10]Err!$D293</f>
        <v>1665.3864636150099</v>
      </c>
      <c r="G450" s="13">
        <f>[14]Err!$D293</f>
        <v>266745.10533789598</v>
      </c>
      <c r="H450" s="25"/>
      <c r="I450" s="26">
        <f t="shared" si="146"/>
        <v>866.33858158124201</v>
      </c>
      <c r="J450" s="26">
        <f t="shared" si="163"/>
        <v>1139798</v>
      </c>
      <c r="K450" s="26">
        <f t="shared" si="144"/>
        <v>139807.62183853</v>
      </c>
      <c r="L450" s="26">
        <f t="shared" si="145"/>
        <v>1665.3864636150099</v>
      </c>
      <c r="M450" s="26">
        <f t="shared" si="147"/>
        <v>262653.10533789598</v>
      </c>
      <c r="N450" s="25"/>
      <c r="O450" s="14">
        <v>30</v>
      </c>
      <c r="P450" s="14"/>
      <c r="Q450" s="14">
        <f t="shared" si="157"/>
        <v>-6048</v>
      </c>
      <c r="R450" s="14"/>
      <c r="S450" s="14">
        <f t="shared" si="167"/>
        <v>-4092</v>
      </c>
      <c r="U450" s="7">
        <f t="shared" si="152"/>
        <v>3194465.491801511</v>
      </c>
      <c r="V450" s="126">
        <f t="shared" si="138"/>
        <v>0.53442379914879401</v>
      </c>
      <c r="W450" s="7">
        <f>[4]FCST!$I390</f>
        <v>74514.909176062327</v>
      </c>
      <c r="X450" s="7">
        <f t="shared" si="153"/>
        <v>1699649.5950158976</v>
      </c>
      <c r="Y450" s="7">
        <f>[4]FCST!D390</f>
        <v>1774164.50419196</v>
      </c>
      <c r="Z450" s="7">
        <f>[4]FCST!$E390</f>
        <v>196162</v>
      </c>
      <c r="AA450" s="7">
        <f>[4]FCST!F390</f>
        <v>2110</v>
      </c>
      <c r="AB450" s="7">
        <f>[4]FCST!G390</f>
        <v>1510</v>
      </c>
      <c r="AC450" s="13">
        <f>[4]FCST!H390</f>
        <v>25594</v>
      </c>
      <c r="AD450" s="28">
        <f t="shared" si="154"/>
        <v>34500</v>
      </c>
      <c r="AE450" s="30">
        <f t="shared" si="164"/>
        <v>1472472</v>
      </c>
      <c r="AF450" s="30">
        <f t="shared" si="155"/>
        <v>1139798</v>
      </c>
      <c r="AG450" s="31">
        <f t="shared" si="160"/>
        <v>283377</v>
      </c>
      <c r="AH450" s="35">
        <f t="shared" si="168"/>
        <v>143569</v>
      </c>
      <c r="AI450" s="28">
        <f t="shared" si="156"/>
        <v>139808</v>
      </c>
      <c r="AJ450" s="28">
        <f t="shared" si="148"/>
        <v>1665.3864636150099</v>
      </c>
      <c r="AK450" s="28">
        <f t="shared" si="149"/>
        <v>262653.10533789598</v>
      </c>
      <c r="AL450" s="110">
        <f t="shared" si="161"/>
        <v>866.33857020760047</v>
      </c>
      <c r="AM450" s="57"/>
      <c r="AN450" s="15">
        <f t="shared" si="165"/>
        <v>1102.9049427913974</v>
      </c>
      <c r="AP450" s="233">
        <f>[16]Rounded!Z451</f>
        <v>23461</v>
      </c>
      <c r="AQ450" s="157">
        <f>[16]Rounded!AA451</f>
        <v>16372</v>
      </c>
      <c r="AR450" s="157">
        <f>[16]Rounded!AB451</f>
        <v>2408</v>
      </c>
      <c r="AS450" s="157">
        <f>[16]Rounded!AC451</f>
        <v>0</v>
      </c>
      <c r="AT450" s="157">
        <f>[16]Rounded!AD451</f>
        <v>0</v>
      </c>
      <c r="AW450" s="14">
        <f t="shared" si="150"/>
        <v>1102.9049427913974</v>
      </c>
      <c r="AX450" s="145">
        <f t="shared" si="151"/>
        <v>1665.3864636150099</v>
      </c>
      <c r="AY450" s="20"/>
      <c r="AZ450" s="164">
        <f t="shared" si="159"/>
        <v>20150.138508952281</v>
      </c>
      <c r="BM450" s="14">
        <f>[17]Base!$J232</f>
        <v>32225.294654971392</v>
      </c>
      <c r="BN450" s="14">
        <f>[17]High!$J232</f>
        <v>60723.286914315308</v>
      </c>
      <c r="BO450" s="14">
        <f>[17]Low!$J232</f>
        <v>3727.3023956274733</v>
      </c>
      <c r="BP450" s="14"/>
      <c r="BQ450" s="14">
        <f>[17]Base!$Q232</f>
        <v>37471.272854617891</v>
      </c>
      <c r="BR450" s="14">
        <f>[17]High!$Q232</f>
        <v>70608.473156180597</v>
      </c>
      <c r="BS450" s="14">
        <f>[17]Low!$Q232</f>
        <v>4334.0725530552018</v>
      </c>
      <c r="BT450" s="201" t="s">
        <v>150</v>
      </c>
      <c r="BU450" s="14">
        <f>'[18]Energy Summary'!$C231/1000</f>
        <v>15441.956012035826</v>
      </c>
      <c r="BV450" s="14"/>
      <c r="BW450" s="14"/>
      <c r="BX450" s="14"/>
      <c r="BY450" s="14">
        <f>'[18]Energy Summary'!$D231/1000</f>
        <v>12318.355810934496</v>
      </c>
      <c r="BZ450" s="14"/>
      <c r="CA450" s="14"/>
    </row>
    <row r="451" spans="1:79">
      <c r="A451" s="2">
        <f t="shared" si="141"/>
        <v>2028</v>
      </c>
      <c r="B451" s="2">
        <f t="shared" si="142"/>
        <v>5</v>
      </c>
      <c r="C451" s="7">
        <f>[12]Err!$D306</f>
        <v>954.11018646253399</v>
      </c>
      <c r="D451" s="7">
        <f>ROUND([13]Err!$D294,0)</f>
        <v>1203378</v>
      </c>
      <c r="E451" s="7">
        <f>[9]Err!$D294</f>
        <v>141176.405729633</v>
      </c>
      <c r="F451" s="7">
        <f>[10]Err!$D294</f>
        <v>1645.1864636150101</v>
      </c>
      <c r="G451" s="13">
        <f>[14]Err!$D294</f>
        <v>281918.89710703201</v>
      </c>
      <c r="H451" s="25"/>
      <c r="I451" s="26">
        <f t="shared" si="146"/>
        <v>984.11018646253399</v>
      </c>
      <c r="J451" s="26">
        <f t="shared" si="163"/>
        <v>1203378</v>
      </c>
      <c r="K451" s="26">
        <f t="shared" si="144"/>
        <v>134926.80572963299</v>
      </c>
      <c r="L451" s="26">
        <f t="shared" si="145"/>
        <v>1645.1864636150101</v>
      </c>
      <c r="M451" s="26">
        <f t="shared" si="147"/>
        <v>277958.89710703201</v>
      </c>
      <c r="N451" s="25"/>
      <c r="O451" s="14">
        <v>30</v>
      </c>
      <c r="P451" s="14"/>
      <c r="Q451" s="14">
        <f t="shared" si="157"/>
        <v>-6249.5999999999995</v>
      </c>
      <c r="R451" s="14"/>
      <c r="S451" s="14">
        <f t="shared" si="167"/>
        <v>-3960</v>
      </c>
      <c r="U451" s="7">
        <f t="shared" si="152"/>
        <v>3464796.0835706471</v>
      </c>
      <c r="V451" s="126">
        <f t="shared" si="138"/>
        <v>0.35517028435765152</v>
      </c>
      <c r="W451" s="7">
        <f>[4]FCST!$I391</f>
        <v>74570.410946195232</v>
      </c>
      <c r="X451" s="7">
        <f t="shared" si="153"/>
        <v>1700915.5639632149</v>
      </c>
      <c r="Y451" s="7">
        <f>[4]FCST!D391</f>
        <v>1775485.9749094101</v>
      </c>
      <c r="Z451" s="7">
        <f>[4]FCST!$E391</f>
        <v>196293</v>
      </c>
      <c r="AA451" s="7">
        <f>[4]FCST!F391</f>
        <v>2109</v>
      </c>
      <c r="AB451" s="7">
        <f>[4]FCST!G391</f>
        <v>1510</v>
      </c>
      <c r="AC451" s="13">
        <f>[4]FCST!H391</f>
        <v>25629</v>
      </c>
      <c r="AD451" s="28">
        <f t="shared" si="154"/>
        <v>26064</v>
      </c>
      <c r="AE451" s="30">
        <f t="shared" si="164"/>
        <v>1673888</v>
      </c>
      <c r="AF451" s="30">
        <f t="shared" si="155"/>
        <v>1203378</v>
      </c>
      <c r="AG451" s="31">
        <f t="shared" si="160"/>
        <v>281862</v>
      </c>
      <c r="AH451" s="35">
        <f t="shared" si="168"/>
        <v>146935</v>
      </c>
      <c r="AI451" s="28">
        <f t="shared" si="156"/>
        <v>134927</v>
      </c>
      <c r="AJ451" s="28">
        <f t="shared" si="148"/>
        <v>1645.1864636150101</v>
      </c>
      <c r="AK451" s="28">
        <f t="shared" si="149"/>
        <v>277958.89710703201</v>
      </c>
      <c r="AL451" s="110">
        <f t="shared" si="161"/>
        <v>984.1099907979916</v>
      </c>
      <c r="AM451" s="57"/>
      <c r="AN451" s="15">
        <f t="shared" si="165"/>
        <v>1089.5274593476888</v>
      </c>
      <c r="AP451" s="233">
        <f>[16]Rounded!Z452</f>
        <v>26761</v>
      </c>
      <c r="AQ451" s="157">
        <f>[16]Rounded!AA452</f>
        <v>17606.000000000007</v>
      </c>
      <c r="AR451" s="157">
        <f>[16]Rounded!AB452</f>
        <v>2562</v>
      </c>
      <c r="AS451" s="157">
        <f>[16]Rounded!AC452</f>
        <v>0</v>
      </c>
      <c r="AT451" s="157">
        <f>[16]Rounded!AD452</f>
        <v>0</v>
      </c>
      <c r="AW451" s="14">
        <f t="shared" si="150"/>
        <v>1089.5274593476888</v>
      </c>
      <c r="AX451" s="145">
        <f t="shared" si="151"/>
        <v>1645.1864636150101</v>
      </c>
      <c r="AY451" s="20"/>
      <c r="AZ451" s="164">
        <f t="shared" si="159"/>
        <v>20124.030122471002</v>
      </c>
      <c r="BM451" s="14">
        <f>[17]Base!$J233</f>
        <v>32698.857127102572</v>
      </c>
      <c r="BN451" s="14">
        <f>[17]High!$J233</f>
        <v>61615.637788836721</v>
      </c>
      <c r="BO451" s="14">
        <f>[17]Low!$J233</f>
        <v>3782.0764653684155</v>
      </c>
      <c r="BP451" s="14"/>
      <c r="BQ451" s="14">
        <f>[17]Base!$Q233</f>
        <v>38021.926891979732</v>
      </c>
      <c r="BR451" s="14">
        <f>[17]High!$Q233</f>
        <v>71646.09045213573</v>
      </c>
      <c r="BS451" s="14">
        <f>[17]Low!$Q233</f>
        <v>4397.7633318237386</v>
      </c>
      <c r="BT451" s="201" t="s">
        <v>150</v>
      </c>
      <c r="BU451" s="14">
        <f>'[18]Energy Summary'!$C232/1000</f>
        <v>16286.315665280608</v>
      </c>
      <c r="BV451" s="14"/>
      <c r="BW451" s="14"/>
      <c r="BX451" s="14"/>
      <c r="BY451" s="14">
        <f>'[18]Energy Summary'!$D232/1000</f>
        <v>12946.082604328953</v>
      </c>
      <c r="BZ451" s="14"/>
      <c r="CA451" s="14"/>
    </row>
    <row r="452" spans="1:79">
      <c r="A452" s="2">
        <f t="shared" si="141"/>
        <v>2028</v>
      </c>
      <c r="B452" s="2">
        <f t="shared" si="142"/>
        <v>6</v>
      </c>
      <c r="C452" s="7">
        <f>[12]Err!$D307</f>
        <v>1168.6436329687799</v>
      </c>
      <c r="D452" s="7">
        <f>ROUND([13]Err!$D295,0)</f>
        <v>1315246</v>
      </c>
      <c r="E452" s="7">
        <f>[9]Err!$D295</f>
        <v>143117.41572007301</v>
      </c>
      <c r="F452" s="7">
        <f>[10]Err!$D295</f>
        <v>1665.6864636150101</v>
      </c>
      <c r="G452" s="13">
        <f>[14]Err!$D295</f>
        <v>306872.02409232903</v>
      </c>
      <c r="H452" s="25"/>
      <c r="I452" s="26">
        <f t="shared" si="146"/>
        <v>1198.6436329687799</v>
      </c>
      <c r="J452" s="26">
        <f t="shared" si="163"/>
        <v>1315246</v>
      </c>
      <c r="K452" s="26">
        <f t="shared" si="144"/>
        <v>137069.41572007301</v>
      </c>
      <c r="L452" s="26">
        <f t="shared" si="145"/>
        <v>1665.6864636150101</v>
      </c>
      <c r="M452" s="26">
        <f t="shared" si="147"/>
        <v>302780.02409232903</v>
      </c>
      <c r="N452" s="25"/>
      <c r="O452" s="14">
        <v>30</v>
      </c>
      <c r="P452" s="14"/>
      <c r="Q452" s="14">
        <f t="shared" si="157"/>
        <v>-6048</v>
      </c>
      <c r="R452" s="14"/>
      <c r="S452" s="14">
        <f t="shared" si="167"/>
        <v>-4092</v>
      </c>
      <c r="U452" s="7">
        <f t="shared" si="152"/>
        <v>3972822.7105559441</v>
      </c>
      <c r="V452" s="126">
        <f t="shared" ref="V452:V515" si="169">V440</f>
        <v>0.25275986053332639</v>
      </c>
      <c r="W452" s="7">
        <f>[4]FCST!$I392</f>
        <v>74625.912716328123</v>
      </c>
      <c r="X452" s="7">
        <f t="shared" si="153"/>
        <v>1702181.5329105319</v>
      </c>
      <c r="Y452" s="7">
        <f>[4]FCST!D392</f>
        <v>1776807.44562686</v>
      </c>
      <c r="Z452" s="7">
        <f>[4]FCST!$E392</f>
        <v>196424</v>
      </c>
      <c r="AA452" s="7">
        <f>[4]FCST!F392</f>
        <v>2108</v>
      </c>
      <c r="AB452" s="7">
        <f>[4]FCST!G392</f>
        <v>1510</v>
      </c>
      <c r="AC452" s="13">
        <f>[4]FCST!H392</f>
        <v>25580</v>
      </c>
      <c r="AD452" s="28">
        <f t="shared" si="154"/>
        <v>22609</v>
      </c>
      <c r="AE452" s="30">
        <f t="shared" si="164"/>
        <v>2040309</v>
      </c>
      <c r="AF452" s="30">
        <f t="shared" si="155"/>
        <v>1315246</v>
      </c>
      <c r="AG452" s="31">
        <f t="shared" si="160"/>
        <v>290213</v>
      </c>
      <c r="AH452" s="35">
        <f t="shared" si="168"/>
        <v>153144</v>
      </c>
      <c r="AI452" s="28">
        <f t="shared" si="156"/>
        <v>137069</v>
      </c>
      <c r="AJ452" s="28">
        <f t="shared" si="148"/>
        <v>1665.6864636150101</v>
      </c>
      <c r="AK452" s="28">
        <f t="shared" si="149"/>
        <v>302780.02409232903</v>
      </c>
      <c r="AL452" s="110">
        <f t="shared" si="161"/>
        <v>1198.643599728937</v>
      </c>
      <c r="AM452" s="57"/>
      <c r="AN452" s="15">
        <f t="shared" si="165"/>
        <v>1103.1036182880862</v>
      </c>
      <c r="AP452" s="233">
        <f>[16]Rounded!Z453</f>
        <v>30331</v>
      </c>
      <c r="AQ452" s="157">
        <f>[16]Rounded!AA453</f>
        <v>19173</v>
      </c>
      <c r="AR452" s="157">
        <f>[16]Rounded!AB453</f>
        <v>2834</v>
      </c>
      <c r="AS452" s="157">
        <f>[16]Rounded!AC453</f>
        <v>0</v>
      </c>
      <c r="AT452" s="157">
        <f>[16]Rounded!AD453</f>
        <v>0</v>
      </c>
      <c r="AW452" s="14">
        <f t="shared" si="150"/>
        <v>1103.1036182880862</v>
      </c>
      <c r="AX452" s="145">
        <f t="shared" si="151"/>
        <v>1665.6864636150101</v>
      </c>
      <c r="AY452" s="20"/>
      <c r="AZ452" s="164">
        <f t="shared" si="159"/>
        <v>20097.921735989719</v>
      </c>
      <c r="BM452" s="14">
        <f>[17]Base!$J234</f>
        <v>33029.81861280249</v>
      </c>
      <c r="BN452" s="14">
        <f>[17]High!$J234</f>
        <v>62239.280472912025</v>
      </c>
      <c r="BO452" s="14">
        <f>[17]Low!$J234</f>
        <v>3820.3567526929382</v>
      </c>
      <c r="BP452" s="14"/>
      <c r="BQ452" s="14">
        <f>[17]Base!$Q234</f>
        <v>38406.7658288401</v>
      </c>
      <c r="BR452" s="14">
        <f>[17]High!$Q234</f>
        <v>72371.256363851207</v>
      </c>
      <c r="BS452" s="14">
        <f>[17]Low!$Q234</f>
        <v>4442.2752938289977</v>
      </c>
      <c r="BT452" s="201" t="s">
        <v>150</v>
      </c>
      <c r="BU452" s="14">
        <f>'[18]Energy Summary'!$C233/1000</f>
        <v>15273.923761872886</v>
      </c>
      <c r="BV452" s="14"/>
      <c r="BW452" s="14"/>
      <c r="BX452" s="14"/>
      <c r="BY452" s="14">
        <f>'[18]Energy Summary'!$D233/1000</f>
        <v>12100.79143291581</v>
      </c>
      <c r="BZ452" s="14"/>
      <c r="CA452" s="14"/>
    </row>
    <row r="453" spans="1:79">
      <c r="A453" s="2">
        <f t="shared" si="141"/>
        <v>2028</v>
      </c>
      <c r="B453" s="2">
        <f t="shared" si="142"/>
        <v>7</v>
      </c>
      <c r="C453" s="7">
        <f>[12]Err!$D308</f>
        <v>1313.7404947601201</v>
      </c>
      <c r="D453" s="7">
        <f>ROUND([13]Err!$D296,0)</f>
        <v>1415766</v>
      </c>
      <c r="E453" s="7">
        <f>[9]Err!$D296</f>
        <v>145955.76748449801</v>
      </c>
      <c r="F453" s="7">
        <f>[10]Err!$D296</f>
        <v>1664.7208186845301</v>
      </c>
      <c r="G453" s="13">
        <f>[14]Err!$D296</f>
        <v>296242.80019623297</v>
      </c>
      <c r="H453" s="25"/>
      <c r="I453" s="26">
        <f t="shared" si="146"/>
        <v>1343.7404947601201</v>
      </c>
      <c r="J453" s="26">
        <f t="shared" si="163"/>
        <v>1415766</v>
      </c>
      <c r="K453" s="26">
        <f t="shared" si="144"/>
        <v>139706.167484498</v>
      </c>
      <c r="L453" s="26">
        <f t="shared" si="145"/>
        <v>1664.7208186845301</v>
      </c>
      <c r="M453" s="26">
        <f t="shared" si="147"/>
        <v>292282.80019623297</v>
      </c>
      <c r="N453" s="25"/>
      <c r="O453" s="14">
        <v>30</v>
      </c>
      <c r="P453" s="14"/>
      <c r="Q453" s="14">
        <f t="shared" si="157"/>
        <v>-6249.5999999999995</v>
      </c>
      <c r="R453" s="14"/>
      <c r="S453" s="14">
        <f t="shared" si="167"/>
        <v>-3960</v>
      </c>
      <c r="U453" s="7">
        <f t="shared" si="152"/>
        <v>4310808.5210149176</v>
      </c>
      <c r="V453" s="126">
        <f t="shared" si="169"/>
        <v>0.23540461725212367</v>
      </c>
      <c r="W453" s="7">
        <f>[4]FCST!$I393</f>
        <v>74681.414486461028</v>
      </c>
      <c r="X453" s="7">
        <f t="shared" si="153"/>
        <v>1703447.5018578488</v>
      </c>
      <c r="Y453" s="7">
        <f>[4]FCST!D393</f>
        <v>1778128.9163443099</v>
      </c>
      <c r="Z453" s="7">
        <f>[4]FCST!$E393</f>
        <v>196554</v>
      </c>
      <c r="AA453" s="7">
        <f>[4]FCST!F393</f>
        <v>2107</v>
      </c>
      <c r="AB453" s="7">
        <f>[4]FCST!G393</f>
        <v>1510</v>
      </c>
      <c r="AC453" s="13">
        <f>[4]FCST!H393</f>
        <v>25553</v>
      </c>
      <c r="AD453" s="28">
        <f t="shared" si="154"/>
        <v>23623</v>
      </c>
      <c r="AE453" s="30">
        <f t="shared" si="164"/>
        <v>2288991</v>
      </c>
      <c r="AF453" s="30">
        <f t="shared" si="155"/>
        <v>1415766</v>
      </c>
      <c r="AG453" s="31">
        <f t="shared" si="160"/>
        <v>288481</v>
      </c>
      <c r="AH453" s="35">
        <f t="shared" si="168"/>
        <v>148775</v>
      </c>
      <c r="AI453" s="28">
        <f t="shared" si="156"/>
        <v>139706</v>
      </c>
      <c r="AJ453" s="28">
        <f t="shared" si="148"/>
        <v>1664.7208186845301</v>
      </c>
      <c r="AK453" s="28">
        <f t="shared" si="149"/>
        <v>292282.80019623297</v>
      </c>
      <c r="AL453" s="110">
        <f t="shared" si="161"/>
        <v>1343.7402664323577</v>
      </c>
      <c r="AM453" s="57"/>
      <c r="AN453" s="15">
        <f t="shared" si="165"/>
        <v>1102.4641183341259</v>
      </c>
      <c r="AP453" s="233">
        <f>[16]Rounded!Z454</f>
        <v>30706</v>
      </c>
      <c r="AQ453" s="157">
        <f>[16]Rounded!AA454</f>
        <v>20281</v>
      </c>
      <c r="AR453" s="157">
        <f>[16]Rounded!AB454</f>
        <v>3041</v>
      </c>
      <c r="AS453" s="157">
        <f>[16]Rounded!AC454</f>
        <v>0</v>
      </c>
      <c r="AT453" s="157">
        <f>[16]Rounded!AD454</f>
        <v>0</v>
      </c>
      <c r="AW453" s="14">
        <f t="shared" si="150"/>
        <v>1102.4641183341259</v>
      </c>
      <c r="AX453" s="145">
        <f t="shared" si="151"/>
        <v>1664.7208186845301</v>
      </c>
      <c r="AY453" s="20"/>
      <c r="AZ453" s="164">
        <f t="shared" si="159"/>
        <v>20071.81334950844</v>
      </c>
      <c r="BM453" s="14">
        <f>[17]Base!$J235</f>
        <v>33395.815521420169</v>
      </c>
      <c r="BN453" s="14">
        <f>[17]High!$J235</f>
        <v>62928.941670108106</v>
      </c>
      <c r="BO453" s="14">
        <f>[17]Low!$J235</f>
        <v>3862.6893727322245</v>
      </c>
      <c r="BP453" s="14"/>
      <c r="BQ453" s="14">
        <f>[17]Base!$Q235</f>
        <v>38832.343629558338</v>
      </c>
      <c r="BR453" s="14">
        <f>[17]High!$Q235</f>
        <v>73173.187988497782</v>
      </c>
      <c r="BS453" s="14">
        <f>[17]Low!$Q235</f>
        <v>4491.499270618865</v>
      </c>
      <c r="BT453" s="201" t="s">
        <v>150</v>
      </c>
      <c r="BU453" s="14">
        <f>'[18]Energy Summary'!$C234/1000</f>
        <v>16453.743790252956</v>
      </c>
      <c r="BV453" s="14"/>
      <c r="BW453" s="14"/>
      <c r="BX453" s="14"/>
      <c r="BY453" s="14">
        <f>'[18]Energy Summary'!$D234/1000</f>
        <v>12994.260443186997</v>
      </c>
      <c r="BZ453" s="14"/>
      <c r="CA453" s="14"/>
    </row>
    <row r="454" spans="1:79">
      <c r="A454" s="2">
        <f t="shared" si="141"/>
        <v>2028</v>
      </c>
      <c r="B454" s="2">
        <f t="shared" si="142"/>
        <v>8</v>
      </c>
      <c r="C454" s="7">
        <f>[12]Err!$D309</f>
        <v>1250.8679348097801</v>
      </c>
      <c r="D454" s="7">
        <f>ROUND([13]Err!$D297,0)</f>
        <v>1329584</v>
      </c>
      <c r="E454" s="7">
        <f>[9]Err!$D297</f>
        <v>132449.352749471</v>
      </c>
      <c r="F454" s="7">
        <f>[10]Err!$D297</f>
        <v>1671.9433814854799</v>
      </c>
      <c r="G454" s="13">
        <f>[14]Err!$D297</f>
        <v>296602.68301519001</v>
      </c>
      <c r="H454" s="25"/>
      <c r="I454" s="26">
        <f t="shared" si="146"/>
        <v>1280.8679348097801</v>
      </c>
      <c r="J454" s="26">
        <f t="shared" si="163"/>
        <v>1329584</v>
      </c>
      <c r="K454" s="26">
        <f t="shared" si="144"/>
        <v>126199.75274947099</v>
      </c>
      <c r="L454" s="26">
        <f t="shared" si="145"/>
        <v>1671.9433814854799</v>
      </c>
      <c r="M454" s="26">
        <f t="shared" si="147"/>
        <v>292510.68301519001</v>
      </c>
      <c r="N454" s="25"/>
      <c r="O454" s="14">
        <v>30</v>
      </c>
      <c r="P454" s="14"/>
      <c r="Q454" s="14">
        <f t="shared" si="157"/>
        <v>-6249.5999999999995</v>
      </c>
      <c r="R454" s="14"/>
      <c r="S454" s="14">
        <f t="shared" si="167"/>
        <v>-4092</v>
      </c>
      <c r="U454" s="7">
        <f t="shared" si="152"/>
        <v>4111423.6263966756</v>
      </c>
      <c r="V454" s="126">
        <f t="shared" si="169"/>
        <v>0.23491953518685663</v>
      </c>
      <c r="W454" s="7">
        <f>[4]FCST!$I394</f>
        <v>74735.752420648205</v>
      </c>
      <c r="X454" s="7">
        <f t="shared" si="153"/>
        <v>1704686.9242614517</v>
      </c>
      <c r="Y454" s="7">
        <f>[4]FCST!D394</f>
        <v>1779422.6766820999</v>
      </c>
      <c r="Z454" s="7">
        <f>[4]FCST!$E394</f>
        <v>196684</v>
      </c>
      <c r="AA454" s="7">
        <f>[4]FCST!F394</f>
        <v>2106</v>
      </c>
      <c r="AB454" s="7">
        <f>[4]FCST!G394</f>
        <v>1510</v>
      </c>
      <c r="AC454" s="13">
        <f>[4]FCST!H394</f>
        <v>25610</v>
      </c>
      <c r="AD454" s="28">
        <f t="shared" si="154"/>
        <v>22488</v>
      </c>
      <c r="AE454" s="30">
        <f t="shared" si="164"/>
        <v>2183479</v>
      </c>
      <c r="AF454" s="30">
        <f t="shared" si="155"/>
        <v>1329584</v>
      </c>
      <c r="AG454" s="31">
        <f t="shared" si="160"/>
        <v>281690</v>
      </c>
      <c r="AH454" s="35">
        <f t="shared" si="168"/>
        <v>155490</v>
      </c>
      <c r="AI454" s="28">
        <f t="shared" si="156"/>
        <v>126200</v>
      </c>
      <c r="AJ454" s="28">
        <f t="shared" si="148"/>
        <v>1671.9433814854799</v>
      </c>
      <c r="AK454" s="28">
        <f t="shared" si="149"/>
        <v>292510.68301519001</v>
      </c>
      <c r="AL454" s="110">
        <f t="shared" si="161"/>
        <v>1280.8680402977709</v>
      </c>
      <c r="AM454" s="57"/>
      <c r="AN454" s="15">
        <f t="shared" si="165"/>
        <v>1107.2472725069404</v>
      </c>
      <c r="AP454" s="233">
        <f>[16]Rounded!Z455</f>
        <v>32793</v>
      </c>
      <c r="AQ454" s="157">
        <f>[16]Rounded!AA455</f>
        <v>23044</v>
      </c>
      <c r="AR454" s="157">
        <f>[16]Rounded!AB455</f>
        <v>3390</v>
      </c>
      <c r="AS454" s="157">
        <f>[16]Rounded!AC455</f>
        <v>0</v>
      </c>
      <c r="AT454" s="157">
        <f>[16]Rounded!AD455</f>
        <v>0</v>
      </c>
      <c r="AW454" s="14">
        <f t="shared" si="150"/>
        <v>1107.2472725069404</v>
      </c>
      <c r="AX454" s="145">
        <f t="shared" si="151"/>
        <v>1671.9433814854799</v>
      </c>
      <c r="AY454" s="20"/>
      <c r="AZ454" s="164">
        <f t="shared" si="159"/>
        <v>20045.704963027158</v>
      </c>
      <c r="BM454" s="14">
        <f>[17]Base!$J236</f>
        <v>33371.591977834061</v>
      </c>
      <c r="BN454" s="14">
        <f>[17]High!$J236</f>
        <v>62883.29637181032</v>
      </c>
      <c r="BO454" s="14">
        <f>[17]Low!$J236</f>
        <v>3859.8875838578083</v>
      </c>
      <c r="BP454" s="14"/>
      <c r="BQ454" s="14">
        <f>[17]Base!$Q236</f>
        <v>38804.176718411705</v>
      </c>
      <c r="BR454" s="14">
        <f>[17]High!$Q236</f>
        <v>73120.112060244544</v>
      </c>
      <c r="BS454" s="14">
        <f>[17]Low!$Q236</f>
        <v>4488.2413765788469</v>
      </c>
      <c r="BT454" s="201" t="s">
        <v>150</v>
      </c>
      <c r="BU454" s="14">
        <f>'[18]Energy Summary'!$C235/1000</f>
        <v>16390.043520146384</v>
      </c>
      <c r="BV454" s="14"/>
      <c r="BW454" s="14"/>
      <c r="BX454" s="14"/>
      <c r="BY454" s="14">
        <f>'[18]Energy Summary'!$D235/1000</f>
        <v>12905.084251554137</v>
      </c>
      <c r="BZ454" s="14"/>
      <c r="CA454" s="14"/>
    </row>
    <row r="455" spans="1:79">
      <c r="A455" s="2">
        <f t="shared" si="141"/>
        <v>2028</v>
      </c>
      <c r="B455" s="2">
        <f t="shared" si="142"/>
        <v>9</v>
      </c>
      <c r="C455" s="7">
        <f>[12]Err!$D310</f>
        <v>1325.2936915825801</v>
      </c>
      <c r="D455" s="7">
        <f>ROUND([13]Err!$D298,0)</f>
        <v>1421039</v>
      </c>
      <c r="E455" s="7">
        <f>[9]Err!$D298</f>
        <v>152487.06711728199</v>
      </c>
      <c r="F455" s="7">
        <f>[10]Err!$D298</f>
        <v>1641.3878259299199</v>
      </c>
      <c r="G455" s="13">
        <f>[14]Err!$D298</f>
        <v>323235.67237560003</v>
      </c>
      <c r="H455" s="25"/>
      <c r="I455" s="26">
        <f t="shared" si="146"/>
        <v>1355.2936915825801</v>
      </c>
      <c r="J455" s="26">
        <f t="shared" si="163"/>
        <v>1421039</v>
      </c>
      <c r="K455" s="26">
        <f t="shared" si="144"/>
        <v>146439.06711728199</v>
      </c>
      <c r="L455" s="26">
        <f t="shared" si="145"/>
        <v>1641.3878259299199</v>
      </c>
      <c r="M455" s="26">
        <f t="shared" si="147"/>
        <v>319275.67237560003</v>
      </c>
      <c r="N455" s="25"/>
      <c r="O455" s="14">
        <v>30</v>
      </c>
      <c r="P455" s="14"/>
      <c r="Q455" s="14">
        <f t="shared" si="157"/>
        <v>-6048</v>
      </c>
      <c r="R455" s="14"/>
      <c r="S455" s="14">
        <f t="shared" si="167"/>
        <v>-3960</v>
      </c>
      <c r="U455" s="7">
        <f t="shared" si="152"/>
        <v>4375844.0602015303</v>
      </c>
      <c r="V455" s="126">
        <f t="shared" si="169"/>
        <v>0.23675824630596484</v>
      </c>
      <c r="W455" s="7">
        <f>[4]FCST!$I395</f>
        <v>74790.090354835382</v>
      </c>
      <c r="X455" s="7">
        <f t="shared" si="153"/>
        <v>1705926.3466650546</v>
      </c>
      <c r="Y455" s="7">
        <f>[4]FCST!D395</f>
        <v>1780716.4370198899</v>
      </c>
      <c r="Z455" s="7">
        <f>[4]FCST!$E395</f>
        <v>196813</v>
      </c>
      <c r="AA455" s="7">
        <f>[4]FCST!F395</f>
        <v>2105</v>
      </c>
      <c r="AB455" s="7">
        <f>[4]FCST!G395</f>
        <v>1509</v>
      </c>
      <c r="AC455" s="13">
        <f>[4]FCST!H395</f>
        <v>25619</v>
      </c>
      <c r="AD455" s="28">
        <f t="shared" si="154"/>
        <v>23998</v>
      </c>
      <c r="AE455" s="30">
        <f t="shared" si="164"/>
        <v>2312031</v>
      </c>
      <c r="AF455" s="30">
        <f t="shared" si="155"/>
        <v>1421039</v>
      </c>
      <c r="AG455" s="31">
        <f t="shared" si="160"/>
        <v>297859</v>
      </c>
      <c r="AH455" s="35">
        <f t="shared" si="168"/>
        <v>151420</v>
      </c>
      <c r="AI455" s="28">
        <f t="shared" si="156"/>
        <v>146439</v>
      </c>
      <c r="AJ455" s="28">
        <f t="shared" si="148"/>
        <v>1641.3878259299199</v>
      </c>
      <c r="AK455" s="28">
        <f t="shared" si="149"/>
        <v>319275.67237560003</v>
      </c>
      <c r="AL455" s="110">
        <f t="shared" si="161"/>
        <v>1355.2935650005231</v>
      </c>
      <c r="AM455" s="57"/>
      <c r="AN455" s="15">
        <f t="shared" si="165"/>
        <v>1087.7321576739032</v>
      </c>
      <c r="AP455" s="233">
        <f>[16]Rounded!Z456</f>
        <v>30654</v>
      </c>
      <c r="AQ455" s="157">
        <f>[16]Rounded!AA456</f>
        <v>20419</v>
      </c>
      <c r="AR455" s="157">
        <f>[16]Rounded!AB456</f>
        <v>3036</v>
      </c>
      <c r="AS455" s="157">
        <f>[16]Rounded!AC456</f>
        <v>0</v>
      </c>
      <c r="AT455" s="157">
        <f>[16]Rounded!AD456</f>
        <v>0</v>
      </c>
      <c r="AW455" s="14">
        <f t="shared" si="150"/>
        <v>1087.7321576739032</v>
      </c>
      <c r="AX455" s="145">
        <f t="shared" si="151"/>
        <v>1641.3878259299199</v>
      </c>
      <c r="AY455" s="20"/>
      <c r="AZ455" s="164">
        <f t="shared" si="159"/>
        <v>20019.596576545879</v>
      </c>
      <c r="BM455" s="14">
        <f>[17]Base!$J237</f>
        <v>32391.586250514927</v>
      </c>
      <c r="BN455" s="14">
        <f>[17]High!$J237</f>
        <v>61036.63617537696</v>
      </c>
      <c r="BO455" s="14">
        <f>[17]Low!$J237</f>
        <v>3746.536325652889</v>
      </c>
      <c r="BP455" s="14"/>
      <c r="BQ455" s="14">
        <f>[17]Base!$Q237</f>
        <v>37664.635175017349</v>
      </c>
      <c r="BR455" s="14">
        <f>[17]High!$Q237</f>
        <v>70972.832762066231</v>
      </c>
      <c r="BS455" s="14">
        <f>[17]Low!$Q237</f>
        <v>4356.4375879684758</v>
      </c>
      <c r="BT455" s="201" t="s">
        <v>150</v>
      </c>
      <c r="BU455" s="14">
        <f>'[18]Energy Summary'!$C236/1000</f>
        <v>15474.277343748014</v>
      </c>
      <c r="BV455" s="14"/>
      <c r="BW455" s="14"/>
      <c r="BX455" s="14"/>
      <c r="BY455" s="14">
        <f>'[18]Energy Summary'!$D236/1000</f>
        <v>12149.264578386616</v>
      </c>
      <c r="BZ455" s="14"/>
      <c r="CA455" s="14"/>
    </row>
    <row r="456" spans="1:79">
      <c r="A456" s="2">
        <f t="shared" si="141"/>
        <v>2028</v>
      </c>
      <c r="B456" s="2">
        <f t="shared" si="142"/>
        <v>10</v>
      </c>
      <c r="C456" s="7">
        <f>[12]Err!$D311</f>
        <v>1107.6608111728001</v>
      </c>
      <c r="D456" s="7">
        <f>ROUND([13]Err!$D299,0)</f>
        <v>1260469</v>
      </c>
      <c r="E456" s="7">
        <f>[9]Err!$D299</f>
        <v>131960.91386277601</v>
      </c>
      <c r="F456" s="7">
        <f>[10]Err!$D299</f>
        <v>1669.0544925965901</v>
      </c>
      <c r="G456" s="13">
        <f>[14]Err!$D299</f>
        <v>302983.495394887</v>
      </c>
      <c r="H456" s="25"/>
      <c r="I456" s="26">
        <f t="shared" si="146"/>
        <v>1137.6608111728001</v>
      </c>
      <c r="J456" s="26">
        <f t="shared" si="163"/>
        <v>1260469</v>
      </c>
      <c r="K456" s="26">
        <f t="shared" si="144"/>
        <v>125711.31386277601</v>
      </c>
      <c r="L456" s="26">
        <f t="shared" si="145"/>
        <v>1669.0544925965901</v>
      </c>
      <c r="M456" s="26">
        <f t="shared" si="147"/>
        <v>298891.495394887</v>
      </c>
      <c r="N456" s="25"/>
      <c r="O456" s="14">
        <v>30</v>
      </c>
      <c r="P456" s="14"/>
      <c r="Q456" s="14">
        <f t="shared" si="157"/>
        <v>-6249.5999999999995</v>
      </c>
      <c r="R456" s="14"/>
      <c r="S456" s="14">
        <f t="shared" si="167"/>
        <v>-4092</v>
      </c>
      <c r="U456" s="7">
        <f t="shared" si="152"/>
        <v>3794593.5498874835</v>
      </c>
      <c r="V456" s="126">
        <f t="shared" si="169"/>
        <v>0.25544453159122188</v>
      </c>
      <c r="W456" s="7">
        <f>[4]FCST!$I396</f>
        <v>74844.428289022559</v>
      </c>
      <c r="X456" s="7">
        <f t="shared" si="153"/>
        <v>1707165.7690686574</v>
      </c>
      <c r="Y456" s="7">
        <f>[4]FCST!D396</f>
        <v>1782010.19735768</v>
      </c>
      <c r="Z456" s="7">
        <f>[4]FCST!$E396</f>
        <v>196940</v>
      </c>
      <c r="AA456" s="7">
        <f>[4]FCST!F396</f>
        <v>2104</v>
      </c>
      <c r="AB456" s="7">
        <f>[4]FCST!G396</f>
        <v>1509</v>
      </c>
      <c r="AC456" s="13">
        <f>[4]FCST!H396</f>
        <v>25644</v>
      </c>
      <c r="AD456" s="28">
        <f t="shared" si="154"/>
        <v>21750</v>
      </c>
      <c r="AE456" s="30">
        <f t="shared" si="164"/>
        <v>1942176</v>
      </c>
      <c r="AF456" s="30">
        <f t="shared" si="155"/>
        <v>1260469</v>
      </c>
      <c r="AG456" s="31">
        <f t="shared" si="160"/>
        <v>269638</v>
      </c>
      <c r="AH456" s="35">
        <f t="shared" si="168"/>
        <v>143927</v>
      </c>
      <c r="AI456" s="28">
        <f t="shared" si="156"/>
        <v>125711</v>
      </c>
      <c r="AJ456" s="28">
        <f t="shared" si="148"/>
        <v>1669.0544925965901</v>
      </c>
      <c r="AK456" s="28">
        <f t="shared" si="149"/>
        <v>298891.495394887</v>
      </c>
      <c r="AL456" s="110">
        <f t="shared" si="161"/>
        <v>1137.6610492017726</v>
      </c>
      <c r="AM456" s="57"/>
      <c r="AN456" s="15">
        <f t="shared" si="165"/>
        <v>1106.0665954914448</v>
      </c>
      <c r="AP456" s="233">
        <f>[16]Rounded!Z457</f>
        <v>23733</v>
      </c>
      <c r="AQ456" s="157">
        <f>[16]Rounded!AA457</f>
        <v>19058</v>
      </c>
      <c r="AR456" s="157">
        <f>[16]Rounded!AB457</f>
        <v>2897</v>
      </c>
      <c r="AS456" s="157">
        <f>[16]Rounded!AC457</f>
        <v>0</v>
      </c>
      <c r="AT456" s="157">
        <f>[16]Rounded!AD457</f>
        <v>0</v>
      </c>
      <c r="AW456" s="14">
        <f t="shared" si="150"/>
        <v>1106.0665954914448</v>
      </c>
      <c r="AX456" s="145">
        <f t="shared" si="151"/>
        <v>1669.0544925965901</v>
      </c>
      <c r="AY456" s="20"/>
      <c r="AZ456" s="164">
        <f t="shared" si="159"/>
        <v>19993.4881900646</v>
      </c>
      <c r="BM456" s="14">
        <f>[17]Base!$J238</f>
        <v>32403.552779094611</v>
      </c>
      <c r="BN456" s="14">
        <f>[17]High!$J238</f>
        <v>61059.185137491746</v>
      </c>
      <c r="BO456" s="14">
        <f>[17]Low!$J238</f>
        <v>3747.9204206974791</v>
      </c>
      <c r="BP456" s="14"/>
      <c r="BQ456" s="14">
        <f>[17]Base!$Q238</f>
        <v>37678.54974313327</v>
      </c>
      <c r="BR456" s="14">
        <f>[17]High!$Q238</f>
        <v>70999.052485455511</v>
      </c>
      <c r="BS456" s="14">
        <f>[17]Low!$Q238</f>
        <v>4358.0470008110224</v>
      </c>
      <c r="BT456" s="201" t="s">
        <v>150</v>
      </c>
      <c r="BU456" s="14">
        <f>'[18]Energy Summary'!$C237/1000</f>
        <v>14167.459197987491</v>
      </c>
      <c r="BV456" s="14"/>
      <c r="BW456" s="14"/>
      <c r="BX456" s="14"/>
      <c r="BY456" s="14">
        <f>'[18]Energy Summary'!$D237/1000</f>
        <v>11093.043086719341</v>
      </c>
      <c r="BZ456" s="14"/>
      <c r="CA456" s="14"/>
    </row>
    <row r="457" spans="1:79">
      <c r="A457" s="2">
        <f t="shared" si="141"/>
        <v>2028</v>
      </c>
      <c r="B457" s="2">
        <f t="shared" si="142"/>
        <v>11</v>
      </c>
      <c r="C457" s="7">
        <f>[12]Err!$D312</f>
        <v>876.030006675854</v>
      </c>
      <c r="D457" s="7">
        <f>ROUND([13]Err!$D300,0)</f>
        <v>1141388</v>
      </c>
      <c r="E457" s="7">
        <f>[9]Err!$D300</f>
        <v>133039.42923319899</v>
      </c>
      <c r="F457" s="7">
        <f>[10]Err!$D300</f>
        <v>1637.0544925965901</v>
      </c>
      <c r="G457" s="13">
        <f>[14]Err!$D300</f>
        <v>287700.92211498797</v>
      </c>
      <c r="H457" s="25"/>
      <c r="I457" s="26">
        <f t="shared" si="146"/>
        <v>906.030006675854</v>
      </c>
      <c r="J457" s="26">
        <f t="shared" si="163"/>
        <v>1141388</v>
      </c>
      <c r="K457" s="26">
        <f t="shared" si="144"/>
        <v>126991.42923319899</v>
      </c>
      <c r="L457" s="26">
        <f t="shared" si="145"/>
        <v>1637.0544925965901</v>
      </c>
      <c r="M457" s="26">
        <f t="shared" si="147"/>
        <v>283740.92211498797</v>
      </c>
      <c r="N457" s="25"/>
      <c r="O457" s="14">
        <v>30</v>
      </c>
      <c r="P457" s="14"/>
      <c r="Q457" s="14">
        <f t="shared" si="157"/>
        <v>-6048</v>
      </c>
      <c r="R457" s="14"/>
      <c r="S457" s="14">
        <f t="shared" si="167"/>
        <v>-3960</v>
      </c>
      <c r="U457" s="7">
        <f t="shared" si="152"/>
        <v>3272038.9766075844</v>
      </c>
      <c r="V457" s="126">
        <f t="shared" si="169"/>
        <v>0.34388341163246744</v>
      </c>
      <c r="W457" s="7">
        <f>[4]FCST!$I397</f>
        <v>74898.76622320975</v>
      </c>
      <c r="X457" s="7">
        <f t="shared" si="153"/>
        <v>1708405.1914722603</v>
      </c>
      <c r="Y457" s="7">
        <f>[4]FCST!D397</f>
        <v>1783303.95769547</v>
      </c>
      <c r="Z457" s="7">
        <f>[4]FCST!$E397</f>
        <v>197067</v>
      </c>
      <c r="AA457" s="7">
        <f>[4]FCST!F397</f>
        <v>2103</v>
      </c>
      <c r="AB457" s="7">
        <f>[4]FCST!G397</f>
        <v>1509</v>
      </c>
      <c r="AC457" s="13">
        <f>[4]FCST!H397</f>
        <v>25680</v>
      </c>
      <c r="AD457" s="28">
        <f t="shared" si="154"/>
        <v>23336</v>
      </c>
      <c r="AE457" s="30">
        <f t="shared" si="164"/>
        <v>1547866</v>
      </c>
      <c r="AF457" s="30">
        <f t="shared" si="155"/>
        <v>1141388</v>
      </c>
      <c r="AG457" s="31">
        <f t="shared" si="160"/>
        <v>274071</v>
      </c>
      <c r="AH457" s="35">
        <f t="shared" si="168"/>
        <v>147080</v>
      </c>
      <c r="AI457" s="28">
        <f t="shared" si="156"/>
        <v>126991</v>
      </c>
      <c r="AJ457" s="28">
        <f t="shared" si="148"/>
        <v>1637.0544925965901</v>
      </c>
      <c r="AK457" s="28">
        <f t="shared" si="149"/>
        <v>283740.92211498797</v>
      </c>
      <c r="AL457" s="110">
        <f t="shared" si="161"/>
        <v>906.02979183532477</v>
      </c>
      <c r="AM457" s="57"/>
      <c r="AN457" s="15">
        <f t="shared" si="165"/>
        <v>1084.8604987386284</v>
      </c>
      <c r="AP457" s="233">
        <f>[16]Rounded!Z458</f>
        <v>25819</v>
      </c>
      <c r="AQ457" s="157">
        <f>[16]Rounded!AA458</f>
        <v>19655</v>
      </c>
      <c r="AR457" s="157">
        <f>[16]Rounded!AB458</f>
        <v>2925</v>
      </c>
      <c r="AS457" s="157">
        <f>[16]Rounded!AC458</f>
        <v>0</v>
      </c>
      <c r="AT457" s="157">
        <f>[16]Rounded!AD458</f>
        <v>0</v>
      </c>
      <c r="AW457" s="14">
        <f t="shared" si="150"/>
        <v>1084.8604987386284</v>
      </c>
      <c r="AX457" s="145">
        <f t="shared" si="151"/>
        <v>1637.0544925965901</v>
      </c>
      <c r="AY457" s="20"/>
      <c r="AZ457" s="164">
        <f t="shared" si="159"/>
        <v>19967.379803583324</v>
      </c>
      <c r="BM457" s="14">
        <f>[17]Base!$J239</f>
        <v>32344.803001433178</v>
      </c>
      <c r="BN457" s="14">
        <f>[17]High!$J239</f>
        <v>60948.48080900433</v>
      </c>
      <c r="BO457" s="14">
        <f>[17]Low!$J239</f>
        <v>3741.1251938620194</v>
      </c>
      <c r="BP457" s="14"/>
      <c r="BQ457" s="14">
        <f>[17]Base!$Q239</f>
        <v>37610.236048178107</v>
      </c>
      <c r="BR457" s="14">
        <f>[17]High!$Q239</f>
        <v>70870.326522098054</v>
      </c>
      <c r="BS457" s="14">
        <f>[17]Low!$Q239</f>
        <v>4350.145574258162</v>
      </c>
      <c r="BT457" s="201" t="s">
        <v>150</v>
      </c>
      <c r="BU457" s="14">
        <f>'[18]Energy Summary'!$C238/1000</f>
        <v>13402.014101324026</v>
      </c>
      <c r="BV457" s="14"/>
      <c r="BW457" s="14"/>
      <c r="BX457" s="14"/>
      <c r="BY457" s="14">
        <f>'[18]Energy Summary'!$D238/1000</f>
        <v>10466.55763848071</v>
      </c>
      <c r="BZ457" s="14"/>
      <c r="CA457" s="14"/>
    </row>
    <row r="458" spans="1:79">
      <c r="A458" s="2">
        <f t="shared" si="141"/>
        <v>2028</v>
      </c>
      <c r="B458" s="2">
        <f t="shared" si="142"/>
        <v>12</v>
      </c>
      <c r="C458" s="7">
        <f>[12]Err!$D313</f>
        <v>838.10737004478403</v>
      </c>
      <c r="D458" s="7">
        <f>ROUND([13]Err!$D301,0)</f>
        <v>1089088</v>
      </c>
      <c r="E458" s="7">
        <f>[9]Err!$D301</f>
        <v>122710.439230463</v>
      </c>
      <c r="F458" s="7">
        <f>[10]Err!$D301</f>
        <v>1662.3864636150099</v>
      </c>
      <c r="G458" s="13">
        <f>[14]Err!$D301</f>
        <v>270060.38536762999</v>
      </c>
      <c r="H458" s="25"/>
      <c r="I458" s="26">
        <f t="shared" si="146"/>
        <v>868.10737004478403</v>
      </c>
      <c r="J458" s="26">
        <f t="shared" si="163"/>
        <v>1089088</v>
      </c>
      <c r="K458" s="26">
        <f t="shared" si="144"/>
        <v>116460.839230463</v>
      </c>
      <c r="L458" s="26">
        <f t="shared" si="145"/>
        <v>1662.3864636150099</v>
      </c>
      <c r="M458" s="26">
        <f t="shared" si="147"/>
        <v>265968.38536762999</v>
      </c>
      <c r="N458" s="25"/>
      <c r="O458" s="14">
        <v>30</v>
      </c>
      <c r="P458" s="14"/>
      <c r="Q458" s="14">
        <f t="shared" si="157"/>
        <v>-6249.5999999999995</v>
      </c>
      <c r="R458" s="14"/>
      <c r="S458" s="14">
        <f t="shared" si="167"/>
        <v>-4092</v>
      </c>
      <c r="U458" s="7">
        <f t="shared" si="152"/>
        <v>3121162.7718312452</v>
      </c>
      <c r="V458" s="126">
        <f t="shared" si="169"/>
        <v>0.46872621458853259</v>
      </c>
      <c r="W458" s="7">
        <f>[4]FCST!$I398</f>
        <v>74953.104157396927</v>
      </c>
      <c r="X458" s="7">
        <f t="shared" si="153"/>
        <v>1709644.6138758631</v>
      </c>
      <c r="Y458" s="7">
        <f>[4]FCST!D398</f>
        <v>1784597.71803326</v>
      </c>
      <c r="Z458" s="7">
        <f>[4]FCST!$E398</f>
        <v>197195</v>
      </c>
      <c r="AA458" s="7">
        <f>[4]FCST!F398</f>
        <v>2102</v>
      </c>
      <c r="AB458" s="7">
        <f>[4]FCST!G398</f>
        <v>1509</v>
      </c>
      <c r="AC458" s="13">
        <f>[4]FCST!H398</f>
        <v>25631</v>
      </c>
      <c r="AD458" s="28">
        <f t="shared" si="154"/>
        <v>30499</v>
      </c>
      <c r="AE458" s="30">
        <f t="shared" si="164"/>
        <v>1484155</v>
      </c>
      <c r="AF458" s="30">
        <f t="shared" si="155"/>
        <v>1089088</v>
      </c>
      <c r="AG458" s="31">
        <f t="shared" si="160"/>
        <v>249790</v>
      </c>
      <c r="AH458" s="35">
        <f t="shared" si="168"/>
        <v>133329</v>
      </c>
      <c r="AI458" s="28">
        <f t="shared" si="156"/>
        <v>116461</v>
      </c>
      <c r="AJ458" s="28">
        <f t="shared" si="148"/>
        <v>1662.3864636150099</v>
      </c>
      <c r="AK458" s="28">
        <f t="shared" si="149"/>
        <v>265968.38536762999</v>
      </c>
      <c r="AL458" s="110">
        <f t="shared" si="161"/>
        <v>868.10731771636142</v>
      </c>
      <c r="AM458" s="57"/>
      <c r="AN458" s="15">
        <f t="shared" si="165"/>
        <v>1101.6477558747581</v>
      </c>
      <c r="AP458" s="233">
        <f>[16]Rounded!Z459</f>
        <v>44333</v>
      </c>
      <c r="AQ458" s="157">
        <f>[16]Rounded!AA459</f>
        <v>24750</v>
      </c>
      <c r="AR458" s="157">
        <f>[16]Rounded!AB459</f>
        <v>3232</v>
      </c>
      <c r="AS458" s="157">
        <f>[16]Rounded!AC459</f>
        <v>0</v>
      </c>
      <c r="AT458" s="157">
        <f>[16]Rounded!AD459</f>
        <v>0</v>
      </c>
      <c r="AW458" s="14">
        <f t="shared" si="150"/>
        <v>1101.6477558747581</v>
      </c>
      <c r="AX458" s="145">
        <f t="shared" si="151"/>
        <v>1662.3864636150099</v>
      </c>
      <c r="AY458" s="20"/>
      <c r="AZ458" s="164">
        <f t="shared" si="159"/>
        <v>19941.271417102042</v>
      </c>
      <c r="BM458" s="14">
        <f>[17]Base!$J240</f>
        <v>32462.758026013482</v>
      </c>
      <c r="BN458" s="14">
        <f>[17]High!$J240</f>
        <v>61170.747723155568</v>
      </c>
      <c r="BO458" s="14">
        <f>[17]Low!$J240</f>
        <v>3754.7683288713883</v>
      </c>
      <c r="BP458" s="14"/>
      <c r="BQ458" s="14">
        <f>[17]Base!$Q240</f>
        <v>37747.393053504056</v>
      </c>
      <c r="BR458" s="14">
        <f>[17]High!$Q240</f>
        <v>71128.776422273921</v>
      </c>
      <c r="BS458" s="14">
        <f>[17]Low!$Q240</f>
        <v>4366.0096847341729</v>
      </c>
      <c r="BT458" s="201" t="s">
        <v>150</v>
      </c>
      <c r="BU458" s="14">
        <f>'[18]Energy Summary'!$C239/1000</f>
        <v>12897.290082791222</v>
      </c>
      <c r="BV458" s="14"/>
      <c r="BW458" s="14"/>
      <c r="BX458" s="14"/>
      <c r="BY458" s="14">
        <f>'[18]Energy Summary'!$D239/1000</f>
        <v>10047.532088475624</v>
      </c>
      <c r="BZ458" s="14"/>
      <c r="CA458" s="14"/>
    </row>
    <row r="459" spans="1:79">
      <c r="A459" s="2">
        <f t="shared" si="141"/>
        <v>2029</v>
      </c>
      <c r="B459" s="2">
        <f t="shared" si="142"/>
        <v>1</v>
      </c>
      <c r="C459" s="7">
        <f>[12]Err!$D314</f>
        <v>996.81077877440396</v>
      </c>
      <c r="D459" s="7">
        <f>ROUND([13]Err!$D302,0)</f>
        <v>1126987</v>
      </c>
      <c r="E459" s="7">
        <f>[9]Err!$D302</f>
        <v>127812.397588312</v>
      </c>
      <c r="F459" s="7">
        <f>[10]Err!$D302</f>
        <v>1660.3757829875599</v>
      </c>
      <c r="G459" s="13">
        <f>[14]Err!$D302</f>
        <v>262084.82351817601</v>
      </c>
      <c r="H459" s="25"/>
      <c r="I459" s="26">
        <f t="shared" si="146"/>
        <v>1026.8107787744038</v>
      </c>
      <c r="J459" s="26">
        <f t="shared" si="163"/>
        <v>1126987</v>
      </c>
      <c r="K459" s="26">
        <f t="shared" si="144"/>
        <v>121562.79758831199</v>
      </c>
      <c r="L459" s="26">
        <f t="shared" si="145"/>
        <v>1660.3757829875599</v>
      </c>
      <c r="M459" s="26">
        <f t="shared" si="147"/>
        <v>258124.82351817601</v>
      </c>
      <c r="N459" s="25"/>
      <c r="O459" s="14">
        <v>30</v>
      </c>
      <c r="P459" s="14"/>
      <c r="Q459" s="14">
        <f t="shared" si="157"/>
        <v>-6249.5999999999995</v>
      </c>
      <c r="R459" s="14"/>
      <c r="S459" s="14">
        <f t="shared" si="167"/>
        <v>-3960</v>
      </c>
      <c r="U459" s="7">
        <f t="shared" si="152"/>
        <v>3440448.1993011637</v>
      </c>
      <c r="V459" s="126">
        <f t="shared" si="169"/>
        <v>0.55751998808037817</v>
      </c>
      <c r="W459" s="7">
        <f>[4]FCST!$I399</f>
        <v>75007.442091584526</v>
      </c>
      <c r="X459" s="7">
        <f t="shared" si="153"/>
        <v>1710884.0362794755</v>
      </c>
      <c r="Y459" s="7">
        <f>[4]FCST!D399</f>
        <v>1785891.47837106</v>
      </c>
      <c r="Z459" s="7">
        <f>[4]FCST!$E399</f>
        <v>197322</v>
      </c>
      <c r="AA459" s="7">
        <f>[4]FCST!F399</f>
        <v>2101</v>
      </c>
      <c r="AB459" s="7">
        <f>[4]FCST!G399</f>
        <v>1509</v>
      </c>
      <c r="AC459" s="13">
        <f>[4]FCST!H399</f>
        <v>25672</v>
      </c>
      <c r="AD459" s="28">
        <f t="shared" si="154"/>
        <v>42939</v>
      </c>
      <c r="AE459" s="30">
        <f t="shared" si="164"/>
        <v>1756754</v>
      </c>
      <c r="AF459" s="30">
        <f t="shared" si="155"/>
        <v>1126987</v>
      </c>
      <c r="AG459" s="31">
        <f t="shared" si="160"/>
        <v>253983</v>
      </c>
      <c r="AH459" s="15">
        <f t="shared" ref="AH459:AH487" si="170">AH447</f>
        <v>132420</v>
      </c>
      <c r="AI459" s="28">
        <f t="shared" si="156"/>
        <v>121563</v>
      </c>
      <c r="AJ459" s="28">
        <f t="shared" si="148"/>
        <v>1660.3757829875599</v>
      </c>
      <c r="AK459" s="28">
        <f t="shared" si="149"/>
        <v>258124.82351817601</v>
      </c>
      <c r="AL459" s="110">
        <f t="shared" si="161"/>
        <v>1026.8106795947867</v>
      </c>
      <c r="AM459" s="57"/>
      <c r="AN459" s="15">
        <f t="shared" si="165"/>
        <v>1100.3152968771105</v>
      </c>
      <c r="AP459" s="233">
        <f>[16]Rounded!Z460</f>
        <v>54176</v>
      </c>
      <c r="AQ459" s="157">
        <f>[16]Rounded!AA460</f>
        <v>25410</v>
      </c>
      <c r="AR459" s="157">
        <f>[16]Rounded!AB460</f>
        <v>3210</v>
      </c>
      <c r="AS459" s="157">
        <f>[16]Rounded!AC460</f>
        <v>0</v>
      </c>
      <c r="AT459" s="157">
        <f>[16]Rounded!AD460</f>
        <v>0</v>
      </c>
      <c r="AW459" s="14">
        <f t="shared" si="150"/>
        <v>1100.3152968771105</v>
      </c>
      <c r="AX459" s="145">
        <f t="shared" si="151"/>
        <v>1660.3757829875599</v>
      </c>
      <c r="AY459" s="20"/>
      <c r="AZ459" s="164">
        <f t="shared" si="159"/>
        <v>19915.163030620763</v>
      </c>
      <c r="BM459" s="14">
        <f>[17]Base!$J241</f>
        <v>33452.213358894383</v>
      </c>
      <c r="BN459" s="14">
        <f>[17]High!$J241</f>
        <v>63330.553964269966</v>
      </c>
      <c r="BO459" s="14">
        <f>[17]Low!$J241</f>
        <v>3573.8727535187777</v>
      </c>
      <c r="BP459" s="14"/>
      <c r="BQ459" s="14">
        <f>[17]Base!$Q241</f>
        <v>38897.922510342301</v>
      </c>
      <c r="BR459" s="14">
        <f>[17]High!$Q241</f>
        <v>73640.179028220882</v>
      </c>
      <c r="BS459" s="14">
        <f>[17]Low!$Q241</f>
        <v>4155.6659924636951</v>
      </c>
      <c r="BT459" s="201" t="s">
        <v>150</v>
      </c>
      <c r="BU459" s="14">
        <f>'[18]Energy Summary'!$C240/1000</f>
        <v>10375.977471999749</v>
      </c>
      <c r="BV459" s="14"/>
      <c r="BW459" s="14"/>
      <c r="BX459" s="14"/>
      <c r="BY459" s="14">
        <f>'[18]Energy Summary'!$D240/1000</f>
        <v>8339.4479165129269</v>
      </c>
      <c r="BZ459" s="14"/>
      <c r="CA459" s="14"/>
    </row>
    <row r="460" spans="1:79">
      <c r="A460" s="2">
        <f t="shared" ref="A460:A523" si="171">A448+1</f>
        <v>2029</v>
      </c>
      <c r="B460" s="2">
        <f t="shared" ref="B460:B523" si="172">B448</f>
        <v>2</v>
      </c>
      <c r="C460" s="7">
        <f>[12]Err!$D315</f>
        <v>911.34397637513098</v>
      </c>
      <c r="D460" s="7">
        <f>ROUND([13]Err!$D303,0)</f>
        <v>1036732</v>
      </c>
      <c r="E460" s="7">
        <f>[9]Err!$D303</f>
        <v>130044.399795733</v>
      </c>
      <c r="F460" s="7">
        <f>[10]Err!$D303</f>
        <v>1616.9313385431101</v>
      </c>
      <c r="G460" s="13">
        <f>[14]Err!$D303</f>
        <v>261073.113872596</v>
      </c>
      <c r="H460" s="25"/>
      <c r="I460" s="26">
        <f t="shared" si="146"/>
        <v>941.34397637513098</v>
      </c>
      <c r="J460" s="26">
        <f t="shared" si="163"/>
        <v>1036732</v>
      </c>
      <c r="K460" s="26">
        <f t="shared" si="144"/>
        <v>124399.599795733</v>
      </c>
      <c r="L460" s="26">
        <f t="shared" si="145"/>
        <v>1616.9313385431101</v>
      </c>
      <c r="M460" s="26">
        <f t="shared" si="147"/>
        <v>256981.113872596</v>
      </c>
      <c r="N460" s="25"/>
      <c r="O460" s="14">
        <v>30</v>
      </c>
      <c r="P460" s="14"/>
      <c r="Q460" s="14">
        <f t="shared" si="157"/>
        <v>-5644.7999999999993</v>
      </c>
      <c r="R460" s="14"/>
      <c r="S460" s="14">
        <f t="shared" si="167"/>
        <v>-4092</v>
      </c>
      <c r="U460" s="7">
        <f t="shared" si="152"/>
        <v>3210487.0452111391</v>
      </c>
      <c r="V460" s="126">
        <f t="shared" si="169"/>
        <v>0.63835327793467445</v>
      </c>
      <c r="W460" s="7">
        <f>[4]FCST!$I400</f>
        <v>75061.780025771703</v>
      </c>
      <c r="X460" s="7">
        <f t="shared" si="153"/>
        <v>1712123.4586830782</v>
      </c>
      <c r="Y460" s="7">
        <f>[4]FCST!D400</f>
        <v>1787185.23870885</v>
      </c>
      <c r="Z460" s="7">
        <f>[4]FCST!$E400</f>
        <v>197449</v>
      </c>
      <c r="AA460" s="7">
        <f>[4]FCST!F400</f>
        <v>2100</v>
      </c>
      <c r="AB460" s="7">
        <f>[4]FCST!G400</f>
        <v>1509</v>
      </c>
      <c r="AC460" s="13">
        <f>[4]FCST!H400</f>
        <v>25677</v>
      </c>
      <c r="AD460" s="28">
        <f t="shared" si="154"/>
        <v>45105</v>
      </c>
      <c r="AE460" s="30">
        <f t="shared" si="164"/>
        <v>1611697</v>
      </c>
      <c r="AF460" s="30">
        <f t="shared" si="155"/>
        <v>1036732</v>
      </c>
      <c r="AG460" s="31">
        <f t="shared" si="160"/>
        <v>258355</v>
      </c>
      <c r="AH460" s="15">
        <f t="shared" si="170"/>
        <v>133955</v>
      </c>
      <c r="AI460" s="28">
        <f t="shared" si="156"/>
        <v>124400</v>
      </c>
      <c r="AJ460" s="28">
        <f t="shared" si="148"/>
        <v>1616.9313385431101</v>
      </c>
      <c r="AK460" s="28">
        <f t="shared" si="149"/>
        <v>256981.113872596</v>
      </c>
      <c r="AL460" s="110">
        <f t="shared" si="161"/>
        <v>941.34391525695014</v>
      </c>
      <c r="AM460" s="57"/>
      <c r="AN460" s="15">
        <f t="shared" si="165"/>
        <v>1071.5250752439431</v>
      </c>
      <c r="AP460" s="233">
        <f>[16]Rounded!Z461</f>
        <v>42476</v>
      </c>
      <c r="AQ460" s="157">
        <f>[16]Rounded!AA461</f>
        <v>21658</v>
      </c>
      <c r="AR460" s="157">
        <f>[16]Rounded!AB461</f>
        <v>2991</v>
      </c>
      <c r="AS460" s="157">
        <f>[16]Rounded!AC461</f>
        <v>0</v>
      </c>
      <c r="AT460" s="157">
        <f>[16]Rounded!AD461</f>
        <v>0</v>
      </c>
      <c r="AW460" s="14">
        <f t="shared" si="150"/>
        <v>1071.5250752439431</v>
      </c>
      <c r="AX460" s="145">
        <f t="shared" si="151"/>
        <v>1616.9313385431101</v>
      </c>
      <c r="AY460" s="20"/>
      <c r="AZ460" s="164">
        <f t="shared" si="159"/>
        <v>19889.054644139469</v>
      </c>
      <c r="BM460" s="14">
        <f>[17]Base!$J242</f>
        <v>33580.045657806761</v>
      </c>
      <c r="BN460" s="14">
        <f>[17]High!$J242</f>
        <v>63572.561577272791</v>
      </c>
      <c r="BO460" s="14">
        <f>[17]Low!$J242</f>
        <v>3587.5297383407146</v>
      </c>
      <c r="BP460" s="14"/>
      <c r="BQ460" s="14">
        <f>[17]Base!$Q242</f>
        <v>39046.564718379952</v>
      </c>
      <c r="BR460" s="14">
        <f>[17]High!$Q242</f>
        <v>73921.583229386975</v>
      </c>
      <c r="BS460" s="14">
        <f>[17]Low!$Q242</f>
        <v>4171.5462073729241</v>
      </c>
      <c r="BT460" s="201" t="s">
        <v>150</v>
      </c>
      <c r="BU460" s="14">
        <f>'[18]Energy Summary'!$C241/1000</f>
        <v>11498.605497251949</v>
      </c>
      <c r="BV460" s="14"/>
      <c r="BW460" s="14"/>
      <c r="BX460" s="14"/>
      <c r="BY460" s="14">
        <f>'[18]Energy Summary'!$D241/1000</f>
        <v>9202.8802697181545</v>
      </c>
      <c r="BZ460" s="14"/>
      <c r="CA460" s="14"/>
    </row>
    <row r="461" spans="1:79">
      <c r="A461" s="2">
        <f t="shared" si="171"/>
        <v>2029</v>
      </c>
      <c r="B461" s="2">
        <f t="shared" si="172"/>
        <v>3</v>
      </c>
      <c r="C461" s="7">
        <f>[12]Err!$D316</f>
        <v>820.53525615132003</v>
      </c>
      <c r="D461" s="7">
        <f>ROUND([13]Err!$D304,0)</f>
        <v>1053654</v>
      </c>
      <c r="E461" s="7">
        <f>[9]Err!$D304</f>
        <v>128461.687716744</v>
      </c>
      <c r="F461" s="7">
        <f>[10]Err!$D304</f>
        <v>1662.83227037437</v>
      </c>
      <c r="G461" s="13">
        <f>[14]Err!$D304</f>
        <v>262714.99016315199</v>
      </c>
      <c r="H461" s="25"/>
      <c r="I461" s="26">
        <f t="shared" si="146"/>
        <v>850.53525615132003</v>
      </c>
      <c r="J461" s="26">
        <f t="shared" si="163"/>
        <v>1053654</v>
      </c>
      <c r="K461" s="26">
        <f t="shared" si="144"/>
        <v>122212.08771674399</v>
      </c>
      <c r="L461" s="26">
        <f t="shared" si="145"/>
        <v>1662.83227037437</v>
      </c>
      <c r="M461" s="26">
        <f t="shared" si="147"/>
        <v>258754.99016315199</v>
      </c>
      <c r="N461" s="25"/>
      <c r="O461" s="14">
        <v>30</v>
      </c>
      <c r="P461" s="14"/>
      <c r="Q461" s="14">
        <f t="shared" si="157"/>
        <v>-6249.5999999999995</v>
      </c>
      <c r="R461" s="14"/>
      <c r="S461" s="14">
        <f t="shared" si="167"/>
        <v>-3960</v>
      </c>
      <c r="U461" s="7">
        <f t="shared" si="152"/>
        <v>3069436.8224335266</v>
      </c>
      <c r="V461" s="126">
        <f t="shared" si="169"/>
        <v>0.62485525246600426</v>
      </c>
      <c r="W461" s="7">
        <f>[4]FCST!$I401</f>
        <v>75116.11795995888</v>
      </c>
      <c r="X461" s="7">
        <f t="shared" si="153"/>
        <v>1713362.881086681</v>
      </c>
      <c r="Y461" s="7">
        <f>[4]FCST!D401</f>
        <v>1788478.99904664</v>
      </c>
      <c r="Z461" s="7">
        <f>[4]FCST!$E401</f>
        <v>197576</v>
      </c>
      <c r="AA461" s="7">
        <f>[4]FCST!F401</f>
        <v>2100</v>
      </c>
      <c r="AB461" s="7">
        <f>[4]FCST!G401</f>
        <v>1509</v>
      </c>
      <c r="AC461" s="13">
        <f>[4]FCST!H401</f>
        <v>25667</v>
      </c>
      <c r="AD461" s="28">
        <f t="shared" si="154"/>
        <v>39921</v>
      </c>
      <c r="AE461" s="30">
        <f t="shared" si="164"/>
        <v>1457276</v>
      </c>
      <c r="AF461" s="30">
        <f t="shared" si="155"/>
        <v>1053654</v>
      </c>
      <c r="AG461" s="31">
        <f t="shared" si="160"/>
        <v>258168</v>
      </c>
      <c r="AH461" s="15">
        <f t="shared" si="170"/>
        <v>135956</v>
      </c>
      <c r="AI461" s="28">
        <f t="shared" si="156"/>
        <v>122212</v>
      </c>
      <c r="AJ461" s="28">
        <f t="shared" si="148"/>
        <v>1662.83227037437</v>
      </c>
      <c r="AK461" s="28">
        <f t="shared" si="149"/>
        <v>258754.99016315199</v>
      </c>
      <c r="AL461" s="110">
        <f t="shared" si="161"/>
        <v>850.53552641209262</v>
      </c>
      <c r="AM461" s="57"/>
      <c r="AN461" s="15">
        <f t="shared" si="165"/>
        <v>1101.9431877895097</v>
      </c>
      <c r="AP461" s="233">
        <f>[16]Rounded!Z462</f>
        <v>33177</v>
      </c>
      <c r="AQ461" s="157">
        <f>[16]Rounded!AA462</f>
        <v>17702</v>
      </c>
      <c r="AR461" s="157">
        <f>[16]Rounded!AB462</f>
        <v>2521</v>
      </c>
      <c r="AS461" s="157">
        <f>[16]Rounded!AC462</f>
        <v>0</v>
      </c>
      <c r="AT461" s="157">
        <f>[16]Rounded!AD462</f>
        <v>0</v>
      </c>
      <c r="AW461" s="14">
        <f t="shared" si="150"/>
        <v>1101.9431877895097</v>
      </c>
      <c r="AX461" s="145">
        <f t="shared" si="151"/>
        <v>1662.83227037437</v>
      </c>
      <c r="AY461" s="20"/>
      <c r="AZ461" s="164">
        <f t="shared" si="159"/>
        <v>19862.946257658186</v>
      </c>
      <c r="BM461" s="14">
        <f>[17]Base!$J243</f>
        <v>34468.575878147538</v>
      </c>
      <c r="BN461" s="14">
        <f>[17]High!$J243</f>
        <v>65254.695744733341</v>
      </c>
      <c r="BO461" s="14">
        <f>[17]Low!$J243</f>
        <v>3682.4560115617255</v>
      </c>
      <c r="BP461" s="14"/>
      <c r="BQ461" s="14">
        <f>[17]Base!$Q243</f>
        <v>40079.739393194817</v>
      </c>
      <c r="BR461" s="14">
        <f>[17]High!$Q243</f>
        <v>75877.553191550396</v>
      </c>
      <c r="BS461" s="14">
        <f>[17]Low!$Q243</f>
        <v>4281.9255948392156</v>
      </c>
      <c r="BT461" s="201" t="s">
        <v>150</v>
      </c>
      <c r="BU461" s="14">
        <f>'[18]Energy Summary'!$C242/1000</f>
        <v>15560.131704551704</v>
      </c>
      <c r="BV461" s="14"/>
      <c r="BW461" s="14"/>
      <c r="BX461" s="14"/>
      <c r="BY461" s="14">
        <f>'[18]Energy Summary'!$D242/1000</f>
        <v>12404.213896319758</v>
      </c>
      <c r="BZ461" s="14"/>
      <c r="CA461" s="14"/>
    </row>
    <row r="462" spans="1:79">
      <c r="A462" s="2">
        <f t="shared" si="171"/>
        <v>2029</v>
      </c>
      <c r="B462" s="2">
        <f t="shared" si="172"/>
        <v>4</v>
      </c>
      <c r="C462" s="7">
        <f>[12]Err!$D317</f>
        <v>820.312293127771</v>
      </c>
      <c r="D462" s="7">
        <f>ROUND([13]Err!$D305,0)</f>
        <v>1138134</v>
      </c>
      <c r="E462" s="7">
        <f>[9]Err!$D305</f>
        <v>137019.94254333401</v>
      </c>
      <c r="F462" s="7">
        <f>[10]Err!$D305</f>
        <v>1639.27807713373</v>
      </c>
      <c r="G462" s="13">
        <f>[14]Err!$D305</f>
        <v>268322.163336973</v>
      </c>
      <c r="H462" s="25"/>
      <c r="I462" s="26">
        <f t="shared" si="146"/>
        <v>850.312293127771</v>
      </c>
      <c r="J462" s="26">
        <f t="shared" si="163"/>
        <v>1138134</v>
      </c>
      <c r="K462" s="26">
        <f t="shared" si="144"/>
        <v>130971.94254333401</v>
      </c>
      <c r="L462" s="26">
        <f t="shared" si="145"/>
        <v>1639.27807713373</v>
      </c>
      <c r="M462" s="26">
        <f t="shared" si="147"/>
        <v>264230.163336973</v>
      </c>
      <c r="N462" s="25"/>
      <c r="O462" s="14">
        <v>30</v>
      </c>
      <c r="P462" s="14"/>
      <c r="Q462" s="14">
        <f t="shared" si="157"/>
        <v>-6048</v>
      </c>
      <c r="R462" s="14"/>
      <c r="S462" s="14">
        <f t="shared" si="167"/>
        <v>-4092</v>
      </c>
      <c r="U462" s="7">
        <f t="shared" si="152"/>
        <v>3170650.4414141071</v>
      </c>
      <c r="V462" s="126">
        <f t="shared" si="169"/>
        <v>0.53442379914879401</v>
      </c>
      <c r="W462" s="7">
        <f>[4]FCST!$I402</f>
        <v>75170.455894146071</v>
      </c>
      <c r="X462" s="7">
        <f t="shared" si="153"/>
        <v>1714602.3034902839</v>
      </c>
      <c r="Y462" s="7">
        <f>[4]FCST!D402</f>
        <v>1789772.75938443</v>
      </c>
      <c r="Z462" s="7">
        <f>[4]FCST!$E402</f>
        <v>197703</v>
      </c>
      <c r="AA462" s="7">
        <f>[4]FCST!F402</f>
        <v>2099</v>
      </c>
      <c r="AB462" s="7">
        <f>[4]FCST!G402</f>
        <v>1509</v>
      </c>
      <c r="AC462" s="13">
        <f>[4]FCST!H402</f>
        <v>25627</v>
      </c>
      <c r="AD462" s="28">
        <f t="shared" si="154"/>
        <v>34159</v>
      </c>
      <c r="AE462" s="30">
        <f t="shared" si="164"/>
        <v>1457947</v>
      </c>
      <c r="AF462" s="30">
        <f t="shared" si="155"/>
        <v>1138134</v>
      </c>
      <c r="AG462" s="31">
        <f t="shared" si="160"/>
        <v>274541</v>
      </c>
      <c r="AH462" s="15">
        <f t="shared" si="170"/>
        <v>143569</v>
      </c>
      <c r="AI462" s="28">
        <f t="shared" si="156"/>
        <v>130972</v>
      </c>
      <c r="AJ462" s="28">
        <f t="shared" si="148"/>
        <v>1639.27807713373</v>
      </c>
      <c r="AK462" s="28">
        <f t="shared" si="149"/>
        <v>264230.163336973</v>
      </c>
      <c r="AL462" s="110">
        <f t="shared" si="161"/>
        <v>850.31205022422375</v>
      </c>
      <c r="AM462" s="57"/>
      <c r="AN462" s="15">
        <f t="shared" si="165"/>
        <v>1086.3340471396489</v>
      </c>
      <c r="AP462" s="233">
        <f>[16]Rounded!Z463</f>
        <v>24575</v>
      </c>
      <c r="AQ462" s="157">
        <f>[16]Rounded!AA463</f>
        <v>17163</v>
      </c>
      <c r="AR462" s="157">
        <f>[16]Rounded!AB463</f>
        <v>2527.9999999999991</v>
      </c>
      <c r="AS462" s="157">
        <f>[16]Rounded!AC463</f>
        <v>0</v>
      </c>
      <c r="AT462" s="157">
        <f>[16]Rounded!AD463</f>
        <v>0</v>
      </c>
      <c r="AW462" s="14">
        <f t="shared" si="150"/>
        <v>1086.3340471396489</v>
      </c>
      <c r="AX462" s="145">
        <f t="shared" si="151"/>
        <v>1639.27807713373</v>
      </c>
      <c r="AY462" s="20"/>
      <c r="AZ462" s="164">
        <f t="shared" si="159"/>
        <v>19836.837871176907</v>
      </c>
      <c r="BM462" s="14">
        <f>[17]Base!$J244</f>
        <v>34481.450932815467</v>
      </c>
      <c r="BN462" s="14">
        <f>[17]High!$J244</f>
        <v>65279.07034547178</v>
      </c>
      <c r="BO462" s="14">
        <f>[17]Low!$J244</f>
        <v>3683.8315201591422</v>
      </c>
      <c r="BP462" s="14"/>
      <c r="BQ462" s="14">
        <f>[17]Base!$Q244</f>
        <v>40094.710386994731</v>
      </c>
      <c r="BR462" s="14">
        <f>[17]High!$Q244</f>
        <v>75905.895750548574</v>
      </c>
      <c r="BS462" s="14">
        <f>[17]Low!$Q244</f>
        <v>4283.5250234408622</v>
      </c>
      <c r="BT462" s="201" t="s">
        <v>150</v>
      </c>
      <c r="BU462" s="14">
        <f>'[18]Energy Summary'!$C243/1000</f>
        <v>16530.042082654887</v>
      </c>
      <c r="BV462" s="14"/>
      <c r="BW462" s="14"/>
      <c r="BX462" s="14"/>
      <c r="BY462" s="14">
        <f>'[18]Energy Summary'!$D243/1000</f>
        <v>13128.201617960649</v>
      </c>
      <c r="BZ462" s="14"/>
      <c r="CA462" s="14"/>
    </row>
    <row r="463" spans="1:79">
      <c r="A463" s="2">
        <f t="shared" si="171"/>
        <v>2029</v>
      </c>
      <c r="B463" s="2">
        <f t="shared" si="172"/>
        <v>5</v>
      </c>
      <c r="C463" s="7">
        <f>[12]Err!$D318</f>
        <v>936.02909326304598</v>
      </c>
      <c r="D463" s="7">
        <f>ROUND([13]Err!$D306,0)</f>
        <v>1196756</v>
      </c>
      <c r="E463" s="7">
        <f>[9]Err!$D306</f>
        <v>131469.026023032</v>
      </c>
      <c r="F463" s="7">
        <f>[10]Err!$D306</f>
        <v>1619.0780771337299</v>
      </c>
      <c r="G463" s="13">
        <f>[14]Err!$D306</f>
        <v>283403.90617373801</v>
      </c>
      <c r="H463" s="25"/>
      <c r="I463" s="26">
        <f t="shared" si="146"/>
        <v>966.02909326304598</v>
      </c>
      <c r="J463" s="26">
        <f t="shared" si="163"/>
        <v>1196756</v>
      </c>
      <c r="K463" s="26">
        <f t="shared" si="144"/>
        <v>125219.42602303199</v>
      </c>
      <c r="L463" s="26">
        <f t="shared" si="145"/>
        <v>1619.0780771337299</v>
      </c>
      <c r="M463" s="26">
        <f t="shared" si="147"/>
        <v>279443.90617373801</v>
      </c>
      <c r="N463" s="25"/>
      <c r="O463" s="14">
        <v>30</v>
      </c>
      <c r="P463" s="14"/>
      <c r="Q463" s="14">
        <f t="shared" si="157"/>
        <v>-6249.5999999999995</v>
      </c>
      <c r="R463" s="14"/>
      <c r="S463" s="14">
        <f t="shared" si="167"/>
        <v>-3960</v>
      </c>
      <c r="U463" s="7">
        <f t="shared" si="152"/>
        <v>3433335.9842508719</v>
      </c>
      <c r="V463" s="126">
        <f t="shared" si="169"/>
        <v>0.35517028435765152</v>
      </c>
      <c r="W463" s="7">
        <f>[4]FCST!$I403</f>
        <v>75224.793828333248</v>
      </c>
      <c r="X463" s="7">
        <f t="shared" si="153"/>
        <v>1715841.7258938868</v>
      </c>
      <c r="Y463" s="7">
        <f>[4]FCST!D403</f>
        <v>1791066.51972222</v>
      </c>
      <c r="Z463" s="7">
        <f>[4]FCST!$E403</f>
        <v>197830</v>
      </c>
      <c r="AA463" s="7">
        <f>[4]FCST!F403</f>
        <v>2098</v>
      </c>
      <c r="AB463" s="7">
        <f>[4]FCST!G403</f>
        <v>1509</v>
      </c>
      <c r="AC463" s="13">
        <f>[4]FCST!H403</f>
        <v>25661</v>
      </c>
      <c r="AD463" s="28">
        <f t="shared" si="154"/>
        <v>25810</v>
      </c>
      <c r="AE463" s="30">
        <f t="shared" si="164"/>
        <v>1657553</v>
      </c>
      <c r="AF463" s="30">
        <f t="shared" si="155"/>
        <v>1196756</v>
      </c>
      <c r="AG463" s="31">
        <f t="shared" si="160"/>
        <v>272154</v>
      </c>
      <c r="AH463" s="15">
        <f t="shared" si="170"/>
        <v>146935</v>
      </c>
      <c r="AI463" s="28">
        <f t="shared" si="156"/>
        <v>125219</v>
      </c>
      <c r="AJ463" s="28">
        <f t="shared" si="148"/>
        <v>1619.0780771337299</v>
      </c>
      <c r="AK463" s="28">
        <f t="shared" si="149"/>
        <v>279443.90617373801</v>
      </c>
      <c r="AL463" s="110">
        <f t="shared" si="161"/>
        <v>966.02907773237609</v>
      </c>
      <c r="AM463" s="57"/>
      <c r="AN463" s="15">
        <f t="shared" si="165"/>
        <v>1072.9476985644333</v>
      </c>
      <c r="AP463" s="233">
        <f>[16]Rounded!Z464</f>
        <v>28031</v>
      </c>
      <c r="AQ463" s="157">
        <f>[16]Rounded!AA464</f>
        <v>18457</v>
      </c>
      <c r="AR463" s="157">
        <f>[16]Rounded!AB464</f>
        <v>2689</v>
      </c>
      <c r="AS463" s="157">
        <f>[16]Rounded!AC464</f>
        <v>0</v>
      </c>
      <c r="AT463" s="157">
        <f>[16]Rounded!AD464</f>
        <v>0</v>
      </c>
      <c r="AW463" s="14">
        <f t="shared" si="150"/>
        <v>1072.9476985644333</v>
      </c>
      <c r="AX463" s="145">
        <f t="shared" si="151"/>
        <v>1619.0780771337299</v>
      </c>
      <c r="AY463" s="20"/>
      <c r="AZ463" s="164">
        <f t="shared" si="159"/>
        <v>19810.729484695632</v>
      </c>
      <c r="BM463" s="14">
        <f>[17]Base!$J245</f>
        <v>34988.168445292737</v>
      </c>
      <c r="BN463" s="14">
        <f>[17]High!$J245</f>
        <v>66238.370121073909</v>
      </c>
      <c r="BO463" s="14">
        <f>[17]Low!$J245</f>
        <v>3737.9667695115381</v>
      </c>
      <c r="BP463" s="14"/>
      <c r="BQ463" s="14">
        <f>[17]Base!$Q245</f>
        <v>40683.91679685202</v>
      </c>
      <c r="BR463" s="14">
        <f>[17]High!$Q245</f>
        <v>77021.360605899885</v>
      </c>
      <c r="BS463" s="14">
        <f>[17]Low!$Q245</f>
        <v>4346.4729878041144</v>
      </c>
      <c r="BT463" s="201" t="s">
        <v>150</v>
      </c>
      <c r="BU463" s="14">
        <f>'[18]Energy Summary'!$C244/1000</f>
        <v>17433.897824126598</v>
      </c>
      <c r="BV463" s="14"/>
      <c r="BW463" s="14"/>
      <c r="BX463" s="14"/>
      <c r="BY463" s="14">
        <f>'[18]Energy Summary'!$D244/1000</f>
        <v>13797.197061115752</v>
      </c>
      <c r="BZ463" s="14"/>
      <c r="CA463" s="14"/>
    </row>
    <row r="464" spans="1:79">
      <c r="A464" s="2">
        <f t="shared" si="171"/>
        <v>2029</v>
      </c>
      <c r="B464" s="2">
        <f t="shared" si="172"/>
        <v>6</v>
      </c>
      <c r="C464" s="7">
        <f>[12]Err!$D319</f>
        <v>1172.0149712172499</v>
      </c>
      <c r="D464" s="7">
        <f>ROUND([13]Err!$D307,0)</f>
        <v>1338267</v>
      </c>
      <c r="E464" s="7">
        <f>[9]Err!$D307</f>
        <v>140048.24298046599</v>
      </c>
      <c r="F464" s="7">
        <f>[10]Err!$D307</f>
        <v>1639.5780771337299</v>
      </c>
      <c r="G464" s="13">
        <f>[14]Err!$D307</f>
        <v>308690.58523399499</v>
      </c>
      <c r="H464" s="25"/>
      <c r="I464" s="26">
        <f t="shared" si="146"/>
        <v>1202.0149712172499</v>
      </c>
      <c r="J464" s="26">
        <f t="shared" si="163"/>
        <v>1338267</v>
      </c>
      <c r="K464" s="26">
        <f t="shared" si="144"/>
        <v>134000.24298046599</v>
      </c>
      <c r="L464" s="26">
        <f t="shared" si="145"/>
        <v>1639.5780771337299</v>
      </c>
      <c r="M464" s="26">
        <f t="shared" si="147"/>
        <v>304598.58523399499</v>
      </c>
      <c r="N464" s="25"/>
      <c r="O464" s="14">
        <v>30</v>
      </c>
      <c r="P464" s="14"/>
      <c r="Q464" s="14">
        <f t="shared" si="157"/>
        <v>-6048</v>
      </c>
      <c r="R464" s="14"/>
      <c r="S464" s="14">
        <f t="shared" si="167"/>
        <v>-4092</v>
      </c>
      <c r="U464" s="7">
        <f t="shared" si="152"/>
        <v>4018477.1633111285</v>
      </c>
      <c r="V464" s="126">
        <f t="shared" si="169"/>
        <v>0.25275986053332639</v>
      </c>
      <c r="W464" s="7">
        <f>[4]FCST!$I404</f>
        <v>75279.131762520425</v>
      </c>
      <c r="X464" s="7">
        <f t="shared" si="153"/>
        <v>1717081.1482974896</v>
      </c>
      <c r="Y464" s="7">
        <f>[4]FCST!D404</f>
        <v>1792360.28006001</v>
      </c>
      <c r="Z464" s="7">
        <f>[4]FCST!$E404</f>
        <v>197957</v>
      </c>
      <c r="AA464" s="7">
        <f>[4]FCST!F404</f>
        <v>2097</v>
      </c>
      <c r="AB464" s="7">
        <f>[4]FCST!G404</f>
        <v>1509</v>
      </c>
      <c r="AC464" s="13">
        <f>[4]FCST!H404</f>
        <v>25611</v>
      </c>
      <c r="AD464" s="28">
        <f t="shared" si="154"/>
        <v>22871</v>
      </c>
      <c r="AE464" s="30">
        <f t="shared" si="164"/>
        <v>2063957</v>
      </c>
      <c r="AF464" s="30">
        <f t="shared" si="155"/>
        <v>1338267</v>
      </c>
      <c r="AG464" s="31">
        <f t="shared" si="160"/>
        <v>287144</v>
      </c>
      <c r="AH464" s="15">
        <f t="shared" si="170"/>
        <v>153144</v>
      </c>
      <c r="AI464" s="28">
        <f t="shared" si="156"/>
        <v>134000</v>
      </c>
      <c r="AJ464" s="28">
        <f t="shared" si="148"/>
        <v>1639.5780771337299</v>
      </c>
      <c r="AK464" s="28">
        <f t="shared" si="149"/>
        <v>304598.58523399499</v>
      </c>
      <c r="AL464" s="110">
        <f t="shared" si="161"/>
        <v>1202.0148273402469</v>
      </c>
      <c r="AM464" s="57"/>
      <c r="AN464" s="15">
        <f t="shared" si="165"/>
        <v>1086.5328542967063</v>
      </c>
      <c r="AP464" s="233">
        <f>[16]Rounded!Z465</f>
        <v>31771</v>
      </c>
      <c r="AQ464" s="157">
        <f>[16]Rounded!AA465</f>
        <v>20099</v>
      </c>
      <c r="AR464" s="157">
        <f>[16]Rounded!AB465</f>
        <v>2975</v>
      </c>
      <c r="AS464" s="157">
        <f>[16]Rounded!AC465</f>
        <v>0</v>
      </c>
      <c r="AT464" s="157">
        <f>[16]Rounded!AD465</f>
        <v>0</v>
      </c>
      <c r="AW464" s="14">
        <f t="shared" si="150"/>
        <v>1086.5328542967063</v>
      </c>
      <c r="AX464" s="145">
        <f t="shared" si="151"/>
        <v>1639.5780771337299</v>
      </c>
      <c r="AY464" s="20"/>
      <c r="AZ464" s="164">
        <f t="shared" si="159"/>
        <v>19784.621098214353</v>
      </c>
      <c r="BM464" s="14">
        <f>[17]Base!$J246</f>
        <v>35342.30119572991</v>
      </c>
      <c r="BN464" s="14">
        <f>[17]High!$J246</f>
        <v>66908.801790914775</v>
      </c>
      <c r="BO464" s="14">
        <f>[17]Low!$J246</f>
        <v>3775.8006005450106</v>
      </c>
      <c r="BP464" s="14"/>
      <c r="BQ464" s="14">
        <f>[17]Base!$Q246</f>
        <v>41095.699064802226</v>
      </c>
      <c r="BR464" s="14">
        <f>[17]High!$Q246</f>
        <v>77800.932315017184</v>
      </c>
      <c r="BS464" s="14">
        <f>[17]Low!$Q246</f>
        <v>4390.4658145872218</v>
      </c>
      <c r="BT464" s="201" t="s">
        <v>150</v>
      </c>
      <c r="BU464" s="14">
        <f>'[18]Energy Summary'!$C245/1000</f>
        <v>16350.169781226772</v>
      </c>
      <c r="BV464" s="14"/>
      <c r="BW464" s="14"/>
      <c r="BX464" s="14"/>
      <c r="BY464" s="14">
        <f>'[18]Energy Summary'!$D245/1000</f>
        <v>12896.333902548486</v>
      </c>
      <c r="BZ464" s="14"/>
      <c r="CA464" s="14"/>
    </row>
    <row r="465" spans="1:79">
      <c r="A465" s="2">
        <f t="shared" si="171"/>
        <v>2029</v>
      </c>
      <c r="B465" s="2">
        <f t="shared" si="172"/>
        <v>7</v>
      </c>
      <c r="C465" s="7">
        <f>[12]Err!$D320</f>
        <v>1254.21210478391</v>
      </c>
      <c r="D465" s="7">
        <f>ROUND([13]Err!$D308,0)</f>
        <v>1373458</v>
      </c>
      <c r="E465" s="7">
        <f>[9]Err!$D308</f>
        <v>130124.691109907</v>
      </c>
      <c r="F465" s="7">
        <f>[10]Err!$D308</f>
        <v>1638.6124322032399</v>
      </c>
      <c r="G465" s="13">
        <f>[14]Err!$D308</f>
        <v>294819.25518141798</v>
      </c>
      <c r="H465" s="25"/>
      <c r="I465" s="26">
        <f t="shared" si="146"/>
        <v>1284.21210478391</v>
      </c>
      <c r="J465" s="26">
        <f t="shared" si="163"/>
        <v>1373458</v>
      </c>
      <c r="K465" s="26">
        <f t="shared" si="144"/>
        <v>123875.09110990699</v>
      </c>
      <c r="L465" s="26">
        <f t="shared" si="145"/>
        <v>1638.6124322032399</v>
      </c>
      <c r="M465" s="26">
        <f t="shared" si="147"/>
        <v>290859.25518141798</v>
      </c>
      <c r="N465" s="25"/>
      <c r="O465" s="14">
        <v>30</v>
      </c>
      <c r="P465" s="14"/>
      <c r="Q465" s="14">
        <f t="shared" si="157"/>
        <v>-6249.5999999999995</v>
      </c>
      <c r="R465" s="14"/>
      <c r="S465" s="14">
        <f t="shared" si="167"/>
        <v>-3960</v>
      </c>
      <c r="U465" s="7">
        <f t="shared" si="152"/>
        <v>4168067.8676136211</v>
      </c>
      <c r="V465" s="126">
        <f t="shared" si="169"/>
        <v>0.23540461725212367</v>
      </c>
      <c r="W465" s="7">
        <f>[4]FCST!$I405</f>
        <v>75333.469696708024</v>
      </c>
      <c r="X465" s="7">
        <f t="shared" si="153"/>
        <v>1718320.570701102</v>
      </c>
      <c r="Y465" s="7">
        <f>[4]FCST!D405</f>
        <v>1793654.0403978101</v>
      </c>
      <c r="Z465" s="7">
        <f>[4]FCST!$E405</f>
        <v>198084</v>
      </c>
      <c r="AA465" s="7">
        <f>[4]FCST!F405</f>
        <v>2096</v>
      </c>
      <c r="AB465" s="7">
        <f>[4]FCST!G405</f>
        <v>1509</v>
      </c>
      <c r="AC465" s="13">
        <f>[4]FCST!H405</f>
        <v>25585</v>
      </c>
      <c r="AD465" s="28">
        <f t="shared" si="154"/>
        <v>22774</v>
      </c>
      <c r="AE465" s="30">
        <f t="shared" si="164"/>
        <v>2206688</v>
      </c>
      <c r="AF465" s="30">
        <f t="shared" si="155"/>
        <v>1373458</v>
      </c>
      <c r="AG465" s="31">
        <f t="shared" si="160"/>
        <v>272650</v>
      </c>
      <c r="AH465" s="15">
        <f t="shared" si="170"/>
        <v>148775</v>
      </c>
      <c r="AI465" s="28">
        <f t="shared" si="156"/>
        <v>123875</v>
      </c>
      <c r="AJ465" s="28">
        <f t="shared" si="148"/>
        <v>1638.6124322032399</v>
      </c>
      <c r="AK465" s="28">
        <f t="shared" si="149"/>
        <v>290859.25518141798</v>
      </c>
      <c r="AL465" s="110">
        <f t="shared" si="161"/>
        <v>1284.2120600928592</v>
      </c>
      <c r="AM465" s="57"/>
      <c r="AN465" s="15">
        <f t="shared" si="165"/>
        <v>1085.8929305521804</v>
      </c>
      <c r="AP465" s="233">
        <f>[16]Rounded!Z466</f>
        <v>32164</v>
      </c>
      <c r="AQ465" s="157">
        <f>[16]Rounded!AA466</f>
        <v>21261</v>
      </c>
      <c r="AR465" s="157">
        <f>[16]Rounded!AB466</f>
        <v>3192</v>
      </c>
      <c r="AS465" s="157">
        <f>[16]Rounded!AC466</f>
        <v>0</v>
      </c>
      <c r="AT465" s="157">
        <f>[16]Rounded!AD466</f>
        <v>0</v>
      </c>
      <c r="AW465" s="14">
        <f t="shared" si="150"/>
        <v>1085.8929305521804</v>
      </c>
      <c r="AX465" s="145">
        <f t="shared" si="151"/>
        <v>1638.6124322032399</v>
      </c>
      <c r="AY465" s="20"/>
      <c r="AZ465" s="164">
        <f t="shared" si="159"/>
        <v>19758.512711733059</v>
      </c>
      <c r="BM465" s="14">
        <f>[17]Base!$J247</f>
        <v>35733.922267970927</v>
      </c>
      <c r="BN465" s="14">
        <f>[17]High!$J247</f>
        <v>67650.205033295788</v>
      </c>
      <c r="BO465" s="14">
        <f>[17]Low!$J247</f>
        <v>3817.6395026460541</v>
      </c>
      <c r="BP465" s="14"/>
      <c r="BQ465" s="14">
        <f>[17]Base!$Q247</f>
        <v>41551.072404617356</v>
      </c>
      <c r="BR465" s="14">
        <f>[17]High!$Q247</f>
        <v>78663.029108483475</v>
      </c>
      <c r="BS465" s="14">
        <f>[17]Low!$Q247</f>
        <v>4439.1157007512256</v>
      </c>
      <c r="BT465" s="201" t="s">
        <v>150</v>
      </c>
      <c r="BU465" s="14">
        <f>'[18]Energy Summary'!$C246/1000</f>
        <v>17613.123431909429</v>
      </c>
      <c r="BV465" s="14"/>
      <c r="BW465" s="14"/>
      <c r="BX465" s="14"/>
      <c r="BY465" s="14">
        <f>'[18]Energy Summary'!$D246/1000</f>
        <v>13848.542256185096</v>
      </c>
      <c r="BZ465" s="14"/>
      <c r="CA465" s="14"/>
    </row>
    <row r="466" spans="1:79">
      <c r="A466" s="2">
        <f t="shared" si="171"/>
        <v>2029</v>
      </c>
      <c r="B466" s="2">
        <f t="shared" si="172"/>
        <v>8</v>
      </c>
      <c r="C466" s="7">
        <f>[12]Err!$D321</f>
        <v>1312.44549211406</v>
      </c>
      <c r="D466" s="7">
        <f>ROUND([13]Err!$D309,0)</f>
        <v>1417417</v>
      </c>
      <c r="E466" s="7">
        <f>[9]Err!$D309</f>
        <v>142215.68233926099</v>
      </c>
      <c r="F466" s="7">
        <f>[10]Err!$D309</f>
        <v>1645.8349950042</v>
      </c>
      <c r="G466" s="13">
        <f>[14]Err!$D309</f>
        <v>301148.663385792</v>
      </c>
      <c r="H466" s="25"/>
      <c r="I466" s="26">
        <f t="shared" si="146"/>
        <v>1342.44549211406</v>
      </c>
      <c r="J466" s="26">
        <f t="shared" si="163"/>
        <v>1417417</v>
      </c>
      <c r="K466" s="26">
        <f t="shared" ref="K466:K529" si="173">E466+Q466</f>
        <v>135966.08233926099</v>
      </c>
      <c r="L466" s="26">
        <f t="shared" ref="L466:L529" si="174">F466</f>
        <v>1645.8349950042</v>
      </c>
      <c r="M466" s="26">
        <f t="shared" si="147"/>
        <v>297056.663385792</v>
      </c>
      <c r="N466" s="25"/>
      <c r="O466" s="14">
        <v>30</v>
      </c>
      <c r="P466" s="14"/>
      <c r="Q466" s="14">
        <f t="shared" si="157"/>
        <v>-6249.5999999999995</v>
      </c>
      <c r="R466" s="14"/>
      <c r="S466" s="14">
        <f t="shared" si="167"/>
        <v>-4092</v>
      </c>
      <c r="U466" s="7">
        <f t="shared" si="152"/>
        <v>4339664.4983807961</v>
      </c>
      <c r="V466" s="126">
        <f t="shared" si="169"/>
        <v>0.23491953518685663</v>
      </c>
      <c r="W466" s="7">
        <f>[4]FCST!$I406</f>
        <v>75384.524937951181</v>
      </c>
      <c r="X466" s="7">
        <f t="shared" si="153"/>
        <v>1719485.1164418387</v>
      </c>
      <c r="Y466" s="7">
        <f>[4]FCST!D406</f>
        <v>1794869.6413797899</v>
      </c>
      <c r="Z466" s="7">
        <f>[4]FCST!$E406</f>
        <v>198208</v>
      </c>
      <c r="AA466" s="7">
        <f>[4]FCST!F406</f>
        <v>2095</v>
      </c>
      <c r="AB466" s="7">
        <f>[4]FCST!G406</f>
        <v>1509</v>
      </c>
      <c r="AC466" s="13">
        <f>[4]FCST!H406</f>
        <v>25641</v>
      </c>
      <c r="AD466" s="28">
        <f t="shared" si="154"/>
        <v>23774</v>
      </c>
      <c r="AE466" s="30">
        <f t="shared" si="164"/>
        <v>2308315</v>
      </c>
      <c r="AF466" s="30">
        <f t="shared" si="155"/>
        <v>1417417</v>
      </c>
      <c r="AG466" s="31">
        <f>SUM(AH466:AI466)</f>
        <v>291456</v>
      </c>
      <c r="AH466" s="15">
        <f t="shared" si="170"/>
        <v>155490</v>
      </c>
      <c r="AI466" s="28">
        <f t="shared" si="156"/>
        <v>135966</v>
      </c>
      <c r="AJ466" s="28">
        <f t="shared" si="148"/>
        <v>1645.8349950042</v>
      </c>
      <c r="AK466" s="28">
        <f t="shared" si="149"/>
        <v>297056.663385792</v>
      </c>
      <c r="AL466" s="110">
        <f t="shared" si="161"/>
        <v>1342.4454669178162</v>
      </c>
      <c r="AM466" s="57"/>
      <c r="AN466" s="15">
        <f t="shared" si="165"/>
        <v>1090.6792544759442</v>
      </c>
      <c r="AP466" s="233">
        <f>[16]Rounded!Z467</f>
        <v>34350</v>
      </c>
      <c r="AQ466" s="157">
        <f>[16]Rounded!AA467</f>
        <v>24157</v>
      </c>
      <c r="AR466" s="157">
        <f>[16]Rounded!AB467</f>
        <v>3559</v>
      </c>
      <c r="AS466" s="157">
        <f>[16]Rounded!AC467</f>
        <v>0</v>
      </c>
      <c r="AT466" s="157">
        <f>[16]Rounded!AD467</f>
        <v>0</v>
      </c>
      <c r="AW466" s="14">
        <f t="shared" si="150"/>
        <v>1090.6792544759442</v>
      </c>
      <c r="AX466" s="145">
        <f t="shared" si="151"/>
        <v>1645.8349950042</v>
      </c>
      <c r="AY466" s="20"/>
      <c r="AZ466" s="164">
        <f t="shared" si="159"/>
        <v>19732.40432525178</v>
      </c>
      <c r="BM466" s="14">
        <f>[17]Base!$J248</f>
        <v>35708.002786441713</v>
      </c>
      <c r="BN466" s="14">
        <f>[17]High!$J248</f>
        <v>67601.135182338505</v>
      </c>
      <c r="BO466" s="14">
        <f>[17]Low!$J248</f>
        <v>3814.870390544897</v>
      </c>
      <c r="BP466" s="14"/>
      <c r="BQ466" s="14">
        <f>[17]Base!$Q248</f>
        <v>41520.933472606637</v>
      </c>
      <c r="BR466" s="14">
        <f>[17]High!$Q248</f>
        <v>78605.971142254071</v>
      </c>
      <c r="BS466" s="14">
        <f>[17]Low!$Q248</f>
        <v>4435.8958029591822</v>
      </c>
      <c r="BT466" s="201" t="s">
        <v>150</v>
      </c>
      <c r="BU466" s="14">
        <f>'[18]Energy Summary'!$C247/1000</f>
        <v>17544.934651633317</v>
      </c>
      <c r="BV466" s="14"/>
      <c r="BW466" s="14"/>
      <c r="BX466" s="14"/>
      <c r="BY466" s="14">
        <f>'[18]Energy Summary'!$D247/1000</f>
        <v>13753.503353165355</v>
      </c>
      <c r="BZ466" s="14"/>
      <c r="CA466" s="14"/>
    </row>
    <row r="467" spans="1:79">
      <c r="A467" s="2">
        <f t="shared" si="171"/>
        <v>2029</v>
      </c>
      <c r="B467" s="2">
        <f t="shared" si="172"/>
        <v>9</v>
      </c>
      <c r="C467" s="7">
        <f>[12]Err!$D322</f>
        <v>1268.54877020666</v>
      </c>
      <c r="D467" s="7">
        <f>ROUND([13]Err!$D310,0)</f>
        <v>1381580</v>
      </c>
      <c r="E467" s="7">
        <f>[9]Err!$D310</f>
        <v>137132.25274500201</v>
      </c>
      <c r="F467" s="7">
        <f>[10]Err!$D310</f>
        <v>1615.27943944864</v>
      </c>
      <c r="G467" s="13">
        <f>[14]Err!$D310</f>
        <v>322068.92797418998</v>
      </c>
      <c r="H467" s="25"/>
      <c r="I467" s="26">
        <f t="shared" ref="I467:I530" si="175">C467+O467</f>
        <v>1298.54877020666</v>
      </c>
      <c r="J467" s="26">
        <f t="shared" si="163"/>
        <v>1381580</v>
      </c>
      <c r="K467" s="26">
        <f t="shared" si="173"/>
        <v>131084.25274500201</v>
      </c>
      <c r="L467" s="26">
        <f t="shared" si="174"/>
        <v>1615.27943944864</v>
      </c>
      <c r="M467" s="26">
        <f t="shared" ref="M467:M530" si="176">G467+S467</f>
        <v>318108.92797418998</v>
      </c>
      <c r="N467" s="25"/>
      <c r="O467" s="14">
        <v>30</v>
      </c>
      <c r="P467" s="14"/>
      <c r="Q467" s="14">
        <f t="shared" si="157"/>
        <v>-6048</v>
      </c>
      <c r="R467" s="14"/>
      <c r="S467" s="14">
        <f t="shared" si="167"/>
        <v>-3960</v>
      </c>
      <c r="U467" s="7">
        <f t="shared" si="152"/>
        <v>4241348.2074136389</v>
      </c>
      <c r="V467" s="126">
        <f t="shared" si="169"/>
        <v>0.23675824630596484</v>
      </c>
      <c r="W467" s="7">
        <f>[4]FCST!$I407</f>
        <v>75435.58017919393</v>
      </c>
      <c r="X467" s="7">
        <f t="shared" si="153"/>
        <v>1720649.662182566</v>
      </c>
      <c r="Y467" s="7">
        <f>[4]FCST!D407</f>
        <v>1796085.24236176</v>
      </c>
      <c r="Z467" s="7">
        <f>[4]FCST!$E407</f>
        <v>198329</v>
      </c>
      <c r="AA467" s="7">
        <f>[4]FCST!F407</f>
        <v>2094</v>
      </c>
      <c r="AB467" s="7">
        <f>[4]FCST!G407</f>
        <v>1509</v>
      </c>
      <c r="AC467" s="13">
        <f>[4]FCST!H407</f>
        <v>25650</v>
      </c>
      <c r="AD467" s="28">
        <f t="shared" si="154"/>
        <v>23192</v>
      </c>
      <c r="AE467" s="30">
        <f t="shared" si="164"/>
        <v>2234348</v>
      </c>
      <c r="AF467" s="30">
        <f t="shared" si="155"/>
        <v>1381580</v>
      </c>
      <c r="AG467" s="31">
        <f t="shared" si="160"/>
        <v>282504</v>
      </c>
      <c r="AH467" s="15">
        <f t="shared" si="170"/>
        <v>151420</v>
      </c>
      <c r="AI467" s="28">
        <f t="shared" si="156"/>
        <v>131084</v>
      </c>
      <c r="AJ467" s="28">
        <f t="shared" ref="AJ467:AJ530" si="177">L467</f>
        <v>1615.27943944864</v>
      </c>
      <c r="AK467" s="28">
        <f t="shared" ref="AK467:AK530" si="178">M467</f>
        <v>318108.92797418998</v>
      </c>
      <c r="AL467" s="110">
        <f t="shared" si="161"/>
        <v>1298.5490591767709</v>
      </c>
      <c r="AM467" s="57"/>
      <c r="AN467" s="15">
        <f t="shared" si="165"/>
        <v>1070.4303773682173</v>
      </c>
      <c r="AP467" s="233">
        <f>[16]Rounded!Z468</f>
        <v>32110</v>
      </c>
      <c r="AQ467" s="157">
        <f>[16]Rounded!AA468</f>
        <v>21406</v>
      </c>
      <c r="AR467" s="157">
        <f>[16]Rounded!AB468</f>
        <v>3187</v>
      </c>
      <c r="AS467" s="157">
        <f>[16]Rounded!AC468</f>
        <v>0</v>
      </c>
      <c r="AT467" s="157">
        <f>[16]Rounded!AD468</f>
        <v>0</v>
      </c>
      <c r="AW467" s="14">
        <f t="shared" ref="AW467:AW530" si="179">AJ467/AB467*1000</f>
        <v>1070.4303773682173</v>
      </c>
      <c r="AX467" s="145">
        <f t="shared" ref="AX467:AX530" si="180">AJ467</f>
        <v>1615.27943944864</v>
      </c>
      <c r="AY467" s="20"/>
      <c r="AZ467" s="164">
        <f t="shared" si="159"/>
        <v>19706.295938770501</v>
      </c>
      <c r="BM467" s="14">
        <f>[17]Base!$J249</f>
        <v>34659.384930119959</v>
      </c>
      <c r="BN467" s="14">
        <f>[17]High!$J249</f>
        <v>65615.9287320148</v>
      </c>
      <c r="BO467" s="14">
        <f>[17]Low!$J249</f>
        <v>3702.8411282250941</v>
      </c>
      <c r="BP467" s="14"/>
      <c r="BQ467" s="14">
        <f>[17]Base!$Q249</f>
        <v>40301.61038386041</v>
      </c>
      <c r="BR467" s="14">
        <f>[17]High!$Q249</f>
        <v>76297.591548854412</v>
      </c>
      <c r="BS467" s="14">
        <f>[17]Low!$Q249</f>
        <v>4305.6292188663883</v>
      </c>
      <c r="BT467" s="201" t="s">
        <v>150</v>
      </c>
      <c r="BU467" s="14">
        <f>'[18]Energy Summary'!$C248/1000</f>
        <v>16564.640871367505</v>
      </c>
      <c r="BV467" s="14"/>
      <c r="BW467" s="14"/>
      <c r="BX467" s="14"/>
      <c r="BY467" s="14">
        <f>'[18]Energy Summary'!$D248/1000</f>
        <v>12947.993818576615</v>
      </c>
      <c r="BZ467" s="14"/>
      <c r="CA467" s="14"/>
    </row>
    <row r="468" spans="1:79">
      <c r="A468" s="2">
        <f t="shared" si="171"/>
        <v>2029</v>
      </c>
      <c r="B468" s="2">
        <f t="shared" si="172"/>
        <v>10</v>
      </c>
      <c r="C468" s="7">
        <f>[12]Err!$D323</f>
        <v>1114.6777412097999</v>
      </c>
      <c r="D468" s="7">
        <f>ROUND([13]Err!$D311,0)</f>
        <v>1284818</v>
      </c>
      <c r="E468" s="7">
        <f>[9]Err!$D311</f>
        <v>128962.441918611</v>
      </c>
      <c r="F468" s="7">
        <f>[10]Err!$D311</f>
        <v>1642.9461061153099</v>
      </c>
      <c r="G468" s="13">
        <f>[14]Err!$D311</f>
        <v>305340.04829230101</v>
      </c>
      <c r="H468" s="25"/>
      <c r="I468" s="26">
        <f t="shared" si="175"/>
        <v>1144.6777412097999</v>
      </c>
      <c r="J468" s="26">
        <f t="shared" si="163"/>
        <v>1284818</v>
      </c>
      <c r="K468" s="26">
        <f t="shared" si="173"/>
        <v>122712.841918611</v>
      </c>
      <c r="L468" s="26">
        <f t="shared" si="174"/>
        <v>1642.9461061153099</v>
      </c>
      <c r="M468" s="26">
        <f t="shared" si="176"/>
        <v>301248.04829230101</v>
      </c>
      <c r="N468" s="25"/>
      <c r="O468" s="14">
        <v>30</v>
      </c>
      <c r="P468" s="14"/>
      <c r="Q468" s="14">
        <f t="shared" si="157"/>
        <v>-6249.5999999999995</v>
      </c>
      <c r="R468" s="14"/>
      <c r="S468" s="14">
        <f t="shared" si="167"/>
        <v>-4092</v>
      </c>
      <c r="U468" s="7">
        <f t="shared" ref="U468:U531" si="181">SUM(AD468:AG468,AJ468,AK468)</f>
        <v>3847342.9943984165</v>
      </c>
      <c r="V468" s="126">
        <f t="shared" si="169"/>
        <v>0.25544453159122188</v>
      </c>
      <c r="W468" s="7">
        <f>[4]FCST!$I408</f>
        <v>75486.635420437087</v>
      </c>
      <c r="X468" s="7">
        <f t="shared" ref="X468:X531" si="182">Y468-W468</f>
        <v>1721814.2079233029</v>
      </c>
      <c r="Y468" s="7">
        <f>[4]FCST!D408</f>
        <v>1797300.8433437401</v>
      </c>
      <c r="Z468" s="7">
        <f>[4]FCST!$E408</f>
        <v>198447</v>
      </c>
      <c r="AA468" s="7">
        <f>[4]FCST!F408</f>
        <v>2093</v>
      </c>
      <c r="AB468" s="7">
        <f>[4]FCST!G408</f>
        <v>1509</v>
      </c>
      <c r="AC468" s="13">
        <f>[4]FCST!H408</f>
        <v>25674</v>
      </c>
      <c r="AD468" s="28">
        <f t="shared" ref="AD468:AD531" si="183">ROUND(V468*AL468*W468/1000,0)</f>
        <v>22072</v>
      </c>
      <c r="AE468" s="30">
        <f t="shared" si="164"/>
        <v>1970922</v>
      </c>
      <c r="AF468" s="30">
        <f t="shared" ref="AF468:AF531" si="184">ROUND(J468-(AQ468*0),0)</f>
        <v>1284818</v>
      </c>
      <c r="AG468" s="31">
        <f t="shared" si="160"/>
        <v>266640</v>
      </c>
      <c r="AH468" s="15">
        <f t="shared" si="170"/>
        <v>143927</v>
      </c>
      <c r="AI468" s="28">
        <f t="shared" ref="AI468:AI531" si="185">ROUND(K468-(AR468*0),0)</f>
        <v>122713</v>
      </c>
      <c r="AJ468" s="28">
        <f t="shared" si="177"/>
        <v>1642.9461061153099</v>
      </c>
      <c r="AK468" s="28">
        <f t="shared" si="178"/>
        <v>301248.04829230101</v>
      </c>
      <c r="AL468" s="110">
        <f t="shared" si="161"/>
        <v>1144.6775098790411</v>
      </c>
      <c r="AM468" s="57"/>
      <c r="AN468" s="15">
        <f t="shared" si="165"/>
        <v>1088.7648151857588</v>
      </c>
      <c r="AP468" s="233">
        <f>[16]Rounded!Z469</f>
        <v>24860</v>
      </c>
      <c r="AQ468" s="157">
        <f>[16]Rounded!AA469</f>
        <v>19979</v>
      </c>
      <c r="AR468" s="157">
        <f>[16]Rounded!AB469</f>
        <v>3041</v>
      </c>
      <c r="AS468" s="157">
        <f>[16]Rounded!AC469</f>
        <v>0</v>
      </c>
      <c r="AT468" s="157">
        <f>[16]Rounded!AD469</f>
        <v>0</v>
      </c>
      <c r="AW468" s="14">
        <f t="shared" si="179"/>
        <v>1088.7648151857588</v>
      </c>
      <c r="AX468" s="145">
        <f t="shared" si="180"/>
        <v>1642.9461061153099</v>
      </c>
      <c r="AY468" s="20"/>
      <c r="AZ468" s="164">
        <f t="shared" si="159"/>
        <v>19680.187552289219</v>
      </c>
      <c r="BM468" s="14">
        <f>[17]Base!$J250</f>
        <v>34672.189258908082</v>
      </c>
      <c r="BN468" s="14">
        <f>[17]High!$J250</f>
        <v>65640.169437004719</v>
      </c>
      <c r="BO468" s="14">
        <f>[17]Low!$J250</f>
        <v>3704.2090808114303</v>
      </c>
      <c r="BP468" s="14"/>
      <c r="BQ468" s="14">
        <f>[17]Base!$Q250</f>
        <v>40316.499138265215</v>
      </c>
      <c r="BR468" s="14">
        <f>[17]High!$Q250</f>
        <v>76325.778415121764</v>
      </c>
      <c r="BS468" s="14">
        <f>[17]Low!$Q250</f>
        <v>4307.2198614086401</v>
      </c>
      <c r="BT468" s="201" t="s">
        <v>150</v>
      </c>
      <c r="BU468" s="14">
        <f>'[18]Energy Summary'!$C249/1000</f>
        <v>15165.74043887297</v>
      </c>
      <c r="BV468" s="14"/>
      <c r="BW468" s="14"/>
      <c r="BX468" s="14"/>
      <c r="BY468" s="14">
        <f>'[18]Energy Summary'!$D249/1000</f>
        <v>11822.333145297267</v>
      </c>
      <c r="BZ468" s="14"/>
      <c r="CA468" s="14"/>
    </row>
    <row r="469" spans="1:79">
      <c r="A469" s="2">
        <f t="shared" si="171"/>
        <v>2029</v>
      </c>
      <c r="B469" s="2">
        <f t="shared" si="172"/>
        <v>11</v>
      </c>
      <c r="C469" s="7">
        <f>[12]Err!$D324</f>
        <v>901.97728837913201</v>
      </c>
      <c r="D469" s="7">
        <f>ROUND([13]Err!$D312,0)</f>
        <v>1192352</v>
      </c>
      <c r="E469" s="7">
        <f>[9]Err!$D312</f>
        <v>136665.448857474</v>
      </c>
      <c r="F469" s="7">
        <f>[10]Err!$D312</f>
        <v>1610.9461061153099</v>
      </c>
      <c r="G469" s="13">
        <f>[14]Err!$D312</f>
        <v>290136.50022801</v>
      </c>
      <c r="H469" s="25"/>
      <c r="I469" s="26">
        <f t="shared" si="175"/>
        <v>931.97728837913201</v>
      </c>
      <c r="J469" s="26">
        <f t="shared" si="163"/>
        <v>1192352</v>
      </c>
      <c r="K469" s="26">
        <f t="shared" si="173"/>
        <v>130617.448857474</v>
      </c>
      <c r="L469" s="26">
        <f t="shared" si="174"/>
        <v>1610.9461061153099</v>
      </c>
      <c r="M469" s="26">
        <f t="shared" si="176"/>
        <v>286176.50022801</v>
      </c>
      <c r="N469" s="25"/>
      <c r="O469" s="14">
        <v>30</v>
      </c>
      <c r="P469" s="14"/>
      <c r="Q469" s="14">
        <f t="shared" si="157"/>
        <v>-6048</v>
      </c>
      <c r="R469" s="14"/>
      <c r="S469" s="14">
        <f t="shared" si="167"/>
        <v>-3960</v>
      </c>
      <c r="U469" s="7">
        <f t="shared" si="181"/>
        <v>3387822.4463341255</v>
      </c>
      <c r="V469" s="126">
        <f t="shared" si="169"/>
        <v>0.34388341163246744</v>
      </c>
      <c r="W469" s="7">
        <f>[4]FCST!$I409</f>
        <v>75537.690661680244</v>
      </c>
      <c r="X469" s="7">
        <f t="shared" si="182"/>
        <v>1722978.7536640398</v>
      </c>
      <c r="Y469" s="7">
        <f>[4]FCST!D409</f>
        <v>1798516.44432572</v>
      </c>
      <c r="Z469" s="7">
        <f>[4]FCST!$E409</f>
        <v>198564</v>
      </c>
      <c r="AA469" s="7">
        <f>[4]FCST!F409</f>
        <v>2092</v>
      </c>
      <c r="AB469" s="7">
        <f>[4]FCST!G409</f>
        <v>1509</v>
      </c>
      <c r="AC469" s="13">
        <f>[4]FCST!H409</f>
        <v>25710</v>
      </c>
      <c r="AD469" s="28">
        <f t="shared" si="183"/>
        <v>24209</v>
      </c>
      <c r="AE469" s="30">
        <f t="shared" si="164"/>
        <v>1605777</v>
      </c>
      <c r="AF469" s="30">
        <f t="shared" si="184"/>
        <v>1192352</v>
      </c>
      <c r="AG469" s="31">
        <f t="shared" si="160"/>
        <v>277697</v>
      </c>
      <c r="AH469" s="15">
        <f t="shared" si="170"/>
        <v>147080</v>
      </c>
      <c r="AI469" s="28">
        <f t="shared" si="185"/>
        <v>130617</v>
      </c>
      <c r="AJ469" s="28">
        <f t="shared" si="177"/>
        <v>1610.9461061153099</v>
      </c>
      <c r="AK469" s="28">
        <f t="shared" si="178"/>
        <v>286176.50022801</v>
      </c>
      <c r="AL469" s="110">
        <f t="shared" si="161"/>
        <v>931.97724962376822</v>
      </c>
      <c r="AM469" s="57"/>
      <c r="AN469" s="15">
        <f t="shared" si="165"/>
        <v>1067.5587184329422</v>
      </c>
      <c r="AP469" s="233">
        <f>[16]Rounded!Z470</f>
        <v>27044</v>
      </c>
      <c r="AQ469" s="157">
        <f>[16]Rounded!AA470</f>
        <v>20604</v>
      </c>
      <c r="AR469" s="157">
        <f>[16]Rounded!AB470</f>
        <v>3071</v>
      </c>
      <c r="AS469" s="157">
        <f>[16]Rounded!AC470</f>
        <v>0</v>
      </c>
      <c r="AT469" s="157">
        <f>[16]Rounded!AD470</f>
        <v>0</v>
      </c>
      <c r="AW469" s="14">
        <f t="shared" si="179"/>
        <v>1067.5587184329422</v>
      </c>
      <c r="AX469" s="145">
        <f t="shared" si="180"/>
        <v>1610.9461061153099</v>
      </c>
      <c r="AY469" s="20"/>
      <c r="AZ469" s="164">
        <f t="shared" si="159"/>
        <v>19654.079165807936</v>
      </c>
      <c r="BM469" s="14">
        <f>[17]Base!$J251</f>
        <v>34609.326293730068</v>
      </c>
      <c r="BN469" s="14">
        <f>[17]High!$J251</f>
        <v>65521.159481942901</v>
      </c>
      <c r="BO469" s="14">
        <f>[17]Low!$J251</f>
        <v>3697.4931055172169</v>
      </c>
      <c r="BP469" s="14"/>
      <c r="BQ469" s="14">
        <f>[17]Base!$Q251</f>
        <v>40243.402667127986</v>
      </c>
      <c r="BR469" s="14">
        <f>[17]High!$Q251</f>
        <v>76187.394746445236</v>
      </c>
      <c r="BS469" s="14">
        <f>[17]Low!$Q251</f>
        <v>4299.4105878107175</v>
      </c>
      <c r="BT469" s="201" t="s">
        <v>150</v>
      </c>
      <c r="BU469" s="14">
        <f>'[18]Energy Summary'!$C250/1000</f>
        <v>14346.359807951148</v>
      </c>
      <c r="BV469" s="14"/>
      <c r="BW469" s="14"/>
      <c r="BX469" s="14"/>
      <c r="BY469" s="14">
        <f>'[18]Energy Summary'!$D250/1000</f>
        <v>11154.66065706677</v>
      </c>
      <c r="BZ469" s="14"/>
      <c r="CA469" s="14"/>
    </row>
    <row r="470" spans="1:79">
      <c r="A470" s="2">
        <f t="shared" si="171"/>
        <v>2029</v>
      </c>
      <c r="B470" s="2">
        <f t="shared" si="172"/>
        <v>12</v>
      </c>
      <c r="C470" s="7">
        <f>[12]Err!$D325</f>
        <v>823.89636231794395</v>
      </c>
      <c r="D470" s="7">
        <f>ROUND([13]Err!$D313,0)</f>
        <v>1129947</v>
      </c>
      <c r="E470" s="7">
        <f>[9]Err!$D313</f>
        <v>126337.889940462</v>
      </c>
      <c r="F470" s="7">
        <f>[10]Err!$D313</f>
        <v>1636.27807713373</v>
      </c>
      <c r="G470" s="13">
        <f>[14]Err!$D313</f>
        <v>271602.65798540198</v>
      </c>
      <c r="H470" s="25"/>
      <c r="I470" s="26">
        <f t="shared" si="175"/>
        <v>853.89636231794395</v>
      </c>
      <c r="J470" s="26">
        <f t="shared" si="163"/>
        <v>1129947</v>
      </c>
      <c r="K470" s="26">
        <f t="shared" si="173"/>
        <v>120088.289940462</v>
      </c>
      <c r="L470" s="26">
        <f t="shared" si="174"/>
        <v>1636.27807713373</v>
      </c>
      <c r="M470" s="26">
        <f t="shared" si="176"/>
        <v>267510.65798540198</v>
      </c>
      <c r="N470" s="25"/>
      <c r="O470" s="14">
        <v>30</v>
      </c>
      <c r="P470" s="14"/>
      <c r="Q470" s="14">
        <f t="shared" si="157"/>
        <v>-6249.5999999999995</v>
      </c>
      <c r="R470" s="14"/>
      <c r="S470" s="14">
        <f t="shared" si="167"/>
        <v>-4092</v>
      </c>
      <c r="U470" s="7">
        <f t="shared" si="181"/>
        <v>3155004.9360625357</v>
      </c>
      <c r="V470" s="126">
        <f t="shared" si="169"/>
        <v>0.46872621458853259</v>
      </c>
      <c r="W470" s="7">
        <f>[4]FCST!$I410</f>
        <v>75588.745902923401</v>
      </c>
      <c r="X470" s="7">
        <f t="shared" si="182"/>
        <v>1724143.2994047767</v>
      </c>
      <c r="Y470" s="7">
        <f>[4]FCST!D410</f>
        <v>1799732.0453077001</v>
      </c>
      <c r="Z470" s="7">
        <f>[4]FCST!$E410</f>
        <v>198682</v>
      </c>
      <c r="AA470" s="7">
        <f>[4]FCST!F410</f>
        <v>2091</v>
      </c>
      <c r="AB470" s="7">
        <f>[4]FCST!G410</f>
        <v>1509</v>
      </c>
      <c r="AC470" s="13">
        <f>[4]FCST!H410</f>
        <v>25660</v>
      </c>
      <c r="AD470" s="28">
        <f t="shared" si="183"/>
        <v>30254</v>
      </c>
      <c r="AE470" s="30">
        <f t="shared" si="164"/>
        <v>1472240</v>
      </c>
      <c r="AF470" s="30">
        <f t="shared" si="184"/>
        <v>1129947</v>
      </c>
      <c r="AG470" s="31">
        <f t="shared" si="160"/>
        <v>253417</v>
      </c>
      <c r="AH470" s="15">
        <f t="shared" si="170"/>
        <v>133329</v>
      </c>
      <c r="AI470" s="28">
        <f t="shared" si="185"/>
        <v>120088</v>
      </c>
      <c r="AJ470" s="28">
        <f t="shared" si="177"/>
        <v>1636.27807713373</v>
      </c>
      <c r="AK470" s="28">
        <f t="shared" si="178"/>
        <v>267510.65798540198</v>
      </c>
      <c r="AL470" s="110">
        <f t="shared" si="161"/>
        <v>853.89654126096082</v>
      </c>
      <c r="AM470" s="57"/>
      <c r="AN470" s="15">
        <f t="shared" si="165"/>
        <v>1084.3459755690724</v>
      </c>
      <c r="AP470" s="233">
        <f>[16]Rounded!Z471</f>
        <v>46437</v>
      </c>
      <c r="AQ470" s="157">
        <f>[16]Rounded!AA471</f>
        <v>25945</v>
      </c>
      <c r="AR470" s="157">
        <f>[16]Rounded!AB471</f>
        <v>3393</v>
      </c>
      <c r="AS470" s="157">
        <f>[16]Rounded!AC471</f>
        <v>0</v>
      </c>
      <c r="AT470" s="157">
        <f>[16]Rounded!AD471</f>
        <v>0</v>
      </c>
      <c r="AW470" s="14">
        <f t="shared" si="179"/>
        <v>1084.3459755690724</v>
      </c>
      <c r="AX470" s="145">
        <f t="shared" si="180"/>
        <v>1636.27807713373</v>
      </c>
      <c r="AY470" s="20"/>
      <c r="AZ470" s="164">
        <f t="shared" si="159"/>
        <v>19627.970779326661</v>
      </c>
      <c r="BM470" s="14">
        <f>[17]Base!$J252</f>
        <v>34735.539581642312</v>
      </c>
      <c r="BN470" s="14">
        <f>[17]High!$J252</f>
        <v>65760.10204025374</v>
      </c>
      <c r="BO470" s="14">
        <f>[17]Low!$J252</f>
        <v>3710.9771230308638</v>
      </c>
      <c r="BP470" s="14"/>
      <c r="BQ470" s="14">
        <f>[17]Base!$Q252</f>
        <v>40390.162304235244</v>
      </c>
      <c r="BR470" s="14">
        <f>[17]High!$Q252</f>
        <v>76465.234930527615</v>
      </c>
      <c r="BS470" s="14">
        <f>[17]Low!$Q252</f>
        <v>4315.0896779428649</v>
      </c>
      <c r="BT470" s="201" t="s">
        <v>150</v>
      </c>
      <c r="BU470" s="14">
        <f>'[18]Energy Summary'!$C251/1000</f>
        <v>13806.071436453969</v>
      </c>
      <c r="BV470" s="14"/>
      <c r="BW470" s="14"/>
      <c r="BX470" s="14"/>
      <c r="BY470" s="14">
        <f>'[18]Energy Summary'!$D251/1000</f>
        <v>10708.087105533168</v>
      </c>
      <c r="BZ470" s="14"/>
      <c r="CA470" s="14"/>
    </row>
    <row r="471" spans="1:79">
      <c r="A471" s="2">
        <f t="shared" si="171"/>
        <v>2030</v>
      </c>
      <c r="B471" s="2">
        <f t="shared" si="172"/>
        <v>1</v>
      </c>
      <c r="C471" s="7">
        <f>[12]Err!$D326</f>
        <v>986.53778982393396</v>
      </c>
      <c r="D471" s="7">
        <f>ROUND([13]Err!$D314,0)</f>
        <v>1145634</v>
      </c>
      <c r="E471" s="7">
        <f>[9]Err!$D314</f>
        <v>125268.51691977</v>
      </c>
      <c r="F471" s="7">
        <f>[10]Err!$D314</f>
        <v>1634.26739650628</v>
      </c>
      <c r="G471" s="13">
        <f>[14]Err!$D314</f>
        <v>263782.93756073399</v>
      </c>
      <c r="H471" s="25"/>
      <c r="I471" s="26">
        <f t="shared" si="175"/>
        <v>1011.537789823934</v>
      </c>
      <c r="J471" s="26">
        <f t="shared" si="163"/>
        <v>1145634</v>
      </c>
      <c r="K471" s="26">
        <f t="shared" si="173"/>
        <v>119018.91691977</v>
      </c>
      <c r="L471" s="26">
        <f t="shared" si="174"/>
        <v>1634.26739650628</v>
      </c>
      <c r="M471" s="26">
        <f t="shared" si="176"/>
        <v>259822.93756073399</v>
      </c>
      <c r="N471" s="25"/>
      <c r="O471" s="14">
        <v>25</v>
      </c>
      <c r="P471" s="14"/>
      <c r="Q471" s="14">
        <f t="shared" si="157"/>
        <v>-6249.5999999999995</v>
      </c>
      <c r="R471" s="14"/>
      <c r="S471" s="14">
        <f t="shared" si="167"/>
        <v>-3960</v>
      </c>
      <c r="U471" s="7">
        <f t="shared" si="181"/>
        <v>3446401.2049572403</v>
      </c>
      <c r="V471" s="126">
        <f t="shared" si="169"/>
        <v>0.55751998808037817</v>
      </c>
      <c r="W471" s="7">
        <f>[4]FCST!$I411</f>
        <v>75639.801144166559</v>
      </c>
      <c r="X471" s="7">
        <f t="shared" si="182"/>
        <v>1725307.8451455133</v>
      </c>
      <c r="Y471" s="7">
        <f>[4]FCST!D411</f>
        <v>1800947.6462896799</v>
      </c>
      <c r="Z471" s="7">
        <f>[4]FCST!$E411</f>
        <v>198800</v>
      </c>
      <c r="AA471" s="7">
        <f>[4]FCST!F411</f>
        <v>2090</v>
      </c>
      <c r="AB471" s="7">
        <f>[4]FCST!G411</f>
        <v>1509</v>
      </c>
      <c r="AC471" s="13">
        <f>[4]FCST!H411</f>
        <v>25702</v>
      </c>
      <c r="AD471" s="28">
        <f t="shared" si="183"/>
        <v>42657</v>
      </c>
      <c r="AE471" s="30">
        <f t="shared" si="164"/>
        <v>1745214</v>
      </c>
      <c r="AF471" s="30">
        <f t="shared" si="184"/>
        <v>1145634</v>
      </c>
      <c r="AG471" s="31">
        <f t="shared" si="160"/>
        <v>251439</v>
      </c>
      <c r="AH471" s="15">
        <f t="shared" si="170"/>
        <v>132420</v>
      </c>
      <c r="AI471" s="28">
        <f t="shared" si="185"/>
        <v>119019</v>
      </c>
      <c r="AJ471" s="28">
        <f t="shared" si="177"/>
        <v>1634.26739650628</v>
      </c>
      <c r="AK471" s="28">
        <f t="shared" si="178"/>
        <v>259822.93756073399</v>
      </c>
      <c r="AL471" s="110">
        <f t="shared" si="161"/>
        <v>1011.5377408794011</v>
      </c>
      <c r="AM471" s="57"/>
      <c r="AN471" s="15">
        <f t="shared" si="165"/>
        <v>1083.0135165714248</v>
      </c>
      <c r="AP471" s="233">
        <f>[16]Rounded!Z472</f>
        <v>56549</v>
      </c>
      <c r="AQ471" s="157">
        <f>[16]Rounded!AA472</f>
        <v>26541</v>
      </c>
      <c r="AR471" s="157">
        <f>[16]Rounded!AB472</f>
        <v>3357</v>
      </c>
      <c r="AS471" s="157">
        <f>[16]Rounded!AC472</f>
        <v>0</v>
      </c>
      <c r="AT471" s="157">
        <f>[16]Rounded!AD472</f>
        <v>0</v>
      </c>
      <c r="AW471" s="14">
        <f t="shared" si="179"/>
        <v>1083.0135165714248</v>
      </c>
      <c r="AX471" s="145">
        <f t="shared" si="180"/>
        <v>1634.26739650628</v>
      </c>
      <c r="AY471" s="20"/>
      <c r="AZ471" s="164">
        <f t="shared" si="159"/>
        <v>19601.862392845382</v>
      </c>
      <c r="BM471" s="14">
        <f>[17]Base!$J253</f>
        <v>35500.214232082166</v>
      </c>
      <c r="BN471" s="14">
        <f>[17]High!$J253</f>
        <v>67488.920028764755</v>
      </c>
      <c r="BO471" s="14">
        <f>[17]Low!$J253</f>
        <v>3511.5084353995799</v>
      </c>
      <c r="BP471" s="14"/>
      <c r="BQ471" s="14">
        <f>[17]Base!$Q253</f>
        <v>41279.318874514138</v>
      </c>
      <c r="BR471" s="14">
        <f>[17]High!$Q253</f>
        <v>78475.488405540411</v>
      </c>
      <c r="BS471" s="14">
        <f>[17]Low!$Q253</f>
        <v>4083.1493434878839</v>
      </c>
      <c r="BT471" s="201" t="s">
        <v>150</v>
      </c>
      <c r="BU471" s="14">
        <f>'[18]Energy Summary'!$C252/1000</f>
        <v>11067.703418873189</v>
      </c>
      <c r="BV471" s="14"/>
      <c r="BW471" s="14"/>
      <c r="BX471" s="14"/>
      <c r="BY471" s="14">
        <f>'[18]Energy Summary'!$D252/1000</f>
        <v>8858.1227085383616</v>
      </c>
      <c r="BZ471" s="14"/>
      <c r="CA471" s="14"/>
    </row>
    <row r="472" spans="1:79">
      <c r="A472" s="2">
        <f t="shared" si="171"/>
        <v>2030</v>
      </c>
      <c r="B472" s="2">
        <f t="shared" si="172"/>
        <v>2</v>
      </c>
      <c r="C472" s="7">
        <f>[12]Err!$D327</f>
        <v>926.50333524201505</v>
      </c>
      <c r="D472" s="7">
        <f>ROUND([13]Err!$D315,0)</f>
        <v>1058276</v>
      </c>
      <c r="E472" s="7">
        <f>[9]Err!$D315</f>
        <v>128383.773422097</v>
      </c>
      <c r="F472" s="7">
        <f>[10]Err!$D315</f>
        <v>1590.8229520618299</v>
      </c>
      <c r="G472" s="13">
        <f>[14]Err!$D315</f>
        <v>262702.02816370298</v>
      </c>
      <c r="H472" s="25"/>
      <c r="I472" s="26">
        <f t="shared" si="175"/>
        <v>951.50333524201505</v>
      </c>
      <c r="J472" s="26">
        <f t="shared" si="163"/>
        <v>1058276</v>
      </c>
      <c r="K472" s="26">
        <f t="shared" si="173"/>
        <v>122738.973422097</v>
      </c>
      <c r="L472" s="26">
        <f t="shared" si="174"/>
        <v>1590.8229520618299</v>
      </c>
      <c r="M472" s="26">
        <f t="shared" si="176"/>
        <v>258610.02816370298</v>
      </c>
      <c r="N472" s="25"/>
      <c r="O472" s="14">
        <v>25</v>
      </c>
      <c r="P472" s="14"/>
      <c r="Q472" s="14">
        <f t="shared" si="157"/>
        <v>-5644.7999999999993</v>
      </c>
      <c r="R472" s="14"/>
      <c r="S472" s="14">
        <f t="shared" si="167"/>
        <v>-4092</v>
      </c>
      <c r="U472" s="7">
        <f t="shared" si="181"/>
        <v>3263888.8511157651</v>
      </c>
      <c r="V472" s="126">
        <f t="shared" si="169"/>
        <v>0.63835327793467445</v>
      </c>
      <c r="W472" s="7">
        <f>[4]FCST!$I412</f>
        <v>75690.85638540973</v>
      </c>
      <c r="X472" s="7">
        <f t="shared" si="182"/>
        <v>1726472.3908862502</v>
      </c>
      <c r="Y472" s="7">
        <f>[4]FCST!D412</f>
        <v>1802163.24727166</v>
      </c>
      <c r="Z472" s="7">
        <f>[4]FCST!$E412</f>
        <v>198917</v>
      </c>
      <c r="AA472" s="7">
        <f>[4]FCST!F412</f>
        <v>2089</v>
      </c>
      <c r="AB472" s="7">
        <f>[4]FCST!G412</f>
        <v>1509</v>
      </c>
      <c r="AC472" s="13">
        <f>[4]FCST!H412</f>
        <v>25706</v>
      </c>
      <c r="AD472" s="28">
        <f t="shared" si="183"/>
        <v>45974</v>
      </c>
      <c r="AE472" s="30">
        <f t="shared" si="164"/>
        <v>1642744</v>
      </c>
      <c r="AF472" s="30">
        <f t="shared" si="184"/>
        <v>1058276</v>
      </c>
      <c r="AG472" s="31">
        <f t="shared" si="160"/>
        <v>256694</v>
      </c>
      <c r="AH472" s="15">
        <f t="shared" si="170"/>
        <v>133955</v>
      </c>
      <c r="AI472" s="28">
        <f t="shared" si="185"/>
        <v>122739</v>
      </c>
      <c r="AJ472" s="28">
        <f t="shared" si="177"/>
        <v>1590.8229520618299</v>
      </c>
      <c r="AK472" s="28">
        <f t="shared" si="178"/>
        <v>258610.02816370298</v>
      </c>
      <c r="AL472" s="110">
        <f t="shared" si="161"/>
        <v>951.50319731248646</v>
      </c>
      <c r="AM472" s="57"/>
      <c r="AN472" s="15">
        <f t="shared" si="165"/>
        <v>1054.2232949382571</v>
      </c>
      <c r="AP472" s="233">
        <f>[16]Rounded!Z473</f>
        <v>44336</v>
      </c>
      <c r="AQ472" s="157">
        <f>[16]Rounded!AA473</f>
        <v>22623</v>
      </c>
      <c r="AR472" s="157">
        <f>[16]Rounded!AB473</f>
        <v>3128</v>
      </c>
      <c r="AS472" s="157">
        <f>[16]Rounded!AC473</f>
        <v>0</v>
      </c>
      <c r="AT472" s="157">
        <f>[16]Rounded!AD473</f>
        <v>0</v>
      </c>
      <c r="AW472" s="14">
        <f t="shared" si="179"/>
        <v>1054.2232949382571</v>
      </c>
      <c r="AX472" s="145">
        <f t="shared" si="180"/>
        <v>1590.8229520618299</v>
      </c>
      <c r="AY472" s="20"/>
      <c r="AZ472" s="164">
        <f t="shared" si="159"/>
        <v>19575.754006364099</v>
      </c>
      <c r="BM472" s="14">
        <f>[17]Base!$J254</f>
        <v>35635.872639748115</v>
      </c>
      <c r="BN472" s="14">
        <f>[17]High!$J254</f>
        <v>67746.818174571512</v>
      </c>
      <c r="BO472" s="14">
        <f>[17]Low!$J254</f>
        <v>3524.9271049247163</v>
      </c>
      <c r="BP472" s="14"/>
      <c r="BQ472" s="14">
        <f>[17]Base!$Q254</f>
        <v>41437.061209009436</v>
      </c>
      <c r="BR472" s="14">
        <f>[17]High!$Q254</f>
        <v>78775.369970432002</v>
      </c>
      <c r="BS472" s="14">
        <f>[17]Low!$Q254</f>
        <v>4098.7524475868795</v>
      </c>
      <c r="BT472" s="201" t="s">
        <v>150</v>
      </c>
      <c r="BU472" s="14">
        <f>'[18]Energy Summary'!$C253/1000</f>
        <v>12265.172675792459</v>
      </c>
      <c r="BV472" s="14"/>
      <c r="BW472" s="14"/>
      <c r="BX472" s="14"/>
      <c r="BY472" s="14">
        <f>'[18]Energy Summary'!$D253/1000</f>
        <v>9775.2565298395748</v>
      </c>
      <c r="BZ472" s="14"/>
      <c r="CA472" s="14"/>
    </row>
    <row r="473" spans="1:79">
      <c r="A473" s="2">
        <f t="shared" si="171"/>
        <v>2030</v>
      </c>
      <c r="B473" s="2">
        <f t="shared" si="172"/>
        <v>3</v>
      </c>
      <c r="C473" s="7">
        <f>[12]Err!$D328</f>
        <v>827.88865874531302</v>
      </c>
      <c r="D473" s="7">
        <f>ROUND([13]Err!$D316,0)</f>
        <v>1064056</v>
      </c>
      <c r="E473" s="7">
        <f>[9]Err!$D316</f>
        <v>125499.14575009501</v>
      </c>
      <c r="F473" s="7">
        <f>[10]Err!$D316</f>
        <v>1636.72388389309</v>
      </c>
      <c r="G473" s="13">
        <f>[14]Err!$D316</f>
        <v>263859.224666883</v>
      </c>
      <c r="H473" s="25"/>
      <c r="I473" s="26">
        <f t="shared" si="175"/>
        <v>852.88865874531302</v>
      </c>
      <c r="J473" s="26">
        <f t="shared" si="163"/>
        <v>1064056</v>
      </c>
      <c r="K473" s="26">
        <f t="shared" si="173"/>
        <v>119249.545750095</v>
      </c>
      <c r="L473" s="26">
        <f t="shared" si="174"/>
        <v>1636.72388389309</v>
      </c>
      <c r="M473" s="26">
        <f t="shared" si="176"/>
        <v>259899.224666883</v>
      </c>
      <c r="N473" s="25"/>
      <c r="O473" s="14">
        <v>25</v>
      </c>
      <c r="P473" s="14"/>
      <c r="Q473" s="14">
        <f t="shared" si="157"/>
        <v>-6249.5999999999995</v>
      </c>
      <c r="R473" s="14"/>
      <c r="S473" s="14">
        <f t="shared" si="167"/>
        <v>-3960</v>
      </c>
      <c r="U473" s="7">
        <f t="shared" si="181"/>
        <v>3094644.9485507756</v>
      </c>
      <c r="V473" s="126">
        <f t="shared" si="169"/>
        <v>0.62485525246600426</v>
      </c>
      <c r="W473" s="7">
        <f>[4]FCST!$I413</f>
        <v>75741.911626652887</v>
      </c>
      <c r="X473" s="7">
        <f t="shared" si="182"/>
        <v>1727636.9366269873</v>
      </c>
      <c r="Y473" s="7">
        <f>[4]FCST!D413</f>
        <v>1803378.8482536401</v>
      </c>
      <c r="Z473" s="7">
        <f>[4]FCST!$E413</f>
        <v>199035</v>
      </c>
      <c r="AA473" s="7">
        <f>[4]FCST!F413</f>
        <v>2088</v>
      </c>
      <c r="AB473" s="7">
        <f>[4]FCST!G413</f>
        <v>1509</v>
      </c>
      <c r="AC473" s="13">
        <f>[4]FCST!H413</f>
        <v>25696</v>
      </c>
      <c r="AD473" s="28">
        <f t="shared" si="183"/>
        <v>40365</v>
      </c>
      <c r="AE473" s="30">
        <f t="shared" si="164"/>
        <v>1473482</v>
      </c>
      <c r="AF473" s="30">
        <f t="shared" si="184"/>
        <v>1064056</v>
      </c>
      <c r="AG473" s="31">
        <f t="shared" si="160"/>
        <v>255206</v>
      </c>
      <c r="AH473" s="15">
        <f t="shared" si="170"/>
        <v>135956</v>
      </c>
      <c r="AI473" s="28">
        <f t="shared" si="185"/>
        <v>119250</v>
      </c>
      <c r="AJ473" s="28">
        <f t="shared" si="177"/>
        <v>1636.72388389309</v>
      </c>
      <c r="AK473" s="28">
        <f t="shared" si="178"/>
        <v>259899.224666883</v>
      </c>
      <c r="AL473" s="110">
        <f t="shared" si="161"/>
        <v>852.88868787258298</v>
      </c>
      <c r="AM473" s="57"/>
      <c r="AN473" s="15">
        <f t="shared" si="165"/>
        <v>1084.6414074838237</v>
      </c>
      <c r="AP473" s="233">
        <f>[16]Rounded!Z474</f>
        <v>34630</v>
      </c>
      <c r="AQ473" s="157">
        <f>[16]Rounded!AA474</f>
        <v>18491</v>
      </c>
      <c r="AR473" s="157">
        <f>[16]Rounded!AB474</f>
        <v>2636.0000000000009</v>
      </c>
      <c r="AS473" s="157">
        <f>[16]Rounded!AC474</f>
        <v>0</v>
      </c>
      <c r="AT473" s="157">
        <f>[16]Rounded!AD474</f>
        <v>0</v>
      </c>
      <c r="AW473" s="14">
        <f t="shared" si="179"/>
        <v>1084.6414074838237</v>
      </c>
      <c r="AX473" s="145">
        <f t="shared" si="180"/>
        <v>1636.72388389309</v>
      </c>
      <c r="AY473" s="20"/>
      <c r="AZ473" s="164">
        <f t="shared" si="159"/>
        <v>19549.64561988282</v>
      </c>
      <c r="BM473" s="14">
        <f>[17]Base!$J255</f>
        <v>36578.800177467827</v>
      </c>
      <c r="BN473" s="14">
        <f>[17]High!$J255</f>
        <v>69539.403446594355</v>
      </c>
      <c r="BO473" s="14">
        <f>[17]Low!$J255</f>
        <v>3618.1969083413119</v>
      </c>
      <c r="BP473" s="14"/>
      <c r="BQ473" s="14">
        <f>[17]Base!$Q255</f>
        <v>42533.488578450961</v>
      </c>
      <c r="BR473" s="14">
        <f>[17]High!$Q255</f>
        <v>80859.771449528314</v>
      </c>
      <c r="BS473" s="14">
        <f>[17]Low!$Q255</f>
        <v>4207.2057073736187</v>
      </c>
      <c r="BT473" s="201" t="s">
        <v>150</v>
      </c>
      <c r="BU473" s="14">
        <f>'[18]Energy Summary'!$C254/1000</f>
        <v>16597.464993473357</v>
      </c>
      <c r="BV473" s="14"/>
      <c r="BW473" s="14"/>
      <c r="BX473" s="14"/>
      <c r="BY473" s="14">
        <f>'[18]Energy Summary'!$D254/1000</f>
        <v>13175.698187285014</v>
      </c>
      <c r="BZ473" s="14"/>
      <c r="CA473" s="14"/>
    </row>
    <row r="474" spans="1:79">
      <c r="A474" s="2">
        <f t="shared" si="171"/>
        <v>2030</v>
      </c>
      <c r="B474" s="2">
        <f t="shared" si="172"/>
        <v>4</v>
      </c>
      <c r="C474" s="7">
        <f>[12]Err!$D329</f>
        <v>823.24403265973899</v>
      </c>
      <c r="D474" s="7">
        <f>ROUND([13]Err!$D317,0)</f>
        <v>1158159</v>
      </c>
      <c r="E474" s="7">
        <f>[9]Err!$D317</f>
        <v>136282.77782039499</v>
      </c>
      <c r="F474" s="7">
        <f>[10]Err!$D317</f>
        <v>1613.1696906524501</v>
      </c>
      <c r="G474" s="13">
        <f>[14]Err!$D317</f>
        <v>269223.35312950902</v>
      </c>
      <c r="H474" s="25"/>
      <c r="I474" s="26">
        <f t="shared" si="175"/>
        <v>848.24403265973899</v>
      </c>
      <c r="J474" s="26">
        <f t="shared" si="163"/>
        <v>1158159</v>
      </c>
      <c r="K474" s="26">
        <f t="shared" si="173"/>
        <v>130234.77782039499</v>
      </c>
      <c r="L474" s="26">
        <f t="shared" si="174"/>
        <v>1613.1696906524501</v>
      </c>
      <c r="M474" s="26">
        <f t="shared" si="176"/>
        <v>265131.35312950902</v>
      </c>
      <c r="N474" s="25"/>
      <c r="O474" s="14">
        <v>25</v>
      </c>
      <c r="P474" s="14"/>
      <c r="Q474" s="14">
        <f t="shared" si="157"/>
        <v>-6048</v>
      </c>
      <c r="R474" s="14"/>
      <c r="S474" s="14">
        <f t="shared" si="167"/>
        <v>-4092</v>
      </c>
      <c r="U474" s="7">
        <f t="shared" si="181"/>
        <v>3199512.5228201612</v>
      </c>
      <c r="V474" s="126">
        <f t="shared" si="169"/>
        <v>0.53442379914879401</v>
      </c>
      <c r="W474" s="7">
        <f>[4]FCST!$I414</f>
        <v>75792.966867896044</v>
      </c>
      <c r="X474" s="7">
        <f t="shared" si="182"/>
        <v>1728801.4823677239</v>
      </c>
      <c r="Y474" s="7">
        <f>[4]FCST!D414</f>
        <v>1804594.44923562</v>
      </c>
      <c r="Z474" s="7">
        <f>[4]FCST!$E414</f>
        <v>199152</v>
      </c>
      <c r="AA474" s="7">
        <f>[4]FCST!F414</f>
        <v>2088</v>
      </c>
      <c r="AB474" s="7">
        <f>[4]FCST!G414</f>
        <v>1509</v>
      </c>
      <c r="AC474" s="13">
        <f>[4]FCST!H414</f>
        <v>25655</v>
      </c>
      <c r="AD474" s="28">
        <f t="shared" si="183"/>
        <v>34359</v>
      </c>
      <c r="AE474" s="30">
        <f t="shared" si="164"/>
        <v>1466446</v>
      </c>
      <c r="AF474" s="30">
        <f t="shared" si="184"/>
        <v>1158159</v>
      </c>
      <c r="AG474" s="31">
        <f t="shared" si="160"/>
        <v>273804</v>
      </c>
      <c r="AH474" s="15">
        <f t="shared" si="170"/>
        <v>143569</v>
      </c>
      <c r="AI474" s="28">
        <f t="shared" si="185"/>
        <v>130235</v>
      </c>
      <c r="AJ474" s="28">
        <f t="shared" si="177"/>
        <v>1613.1696906524501</v>
      </c>
      <c r="AK474" s="28">
        <f t="shared" si="178"/>
        <v>265131.35312950902</v>
      </c>
      <c r="AL474" s="110">
        <f t="shared" si="161"/>
        <v>848.24429812010089</v>
      </c>
      <c r="AM474" s="57"/>
      <c r="AN474" s="15">
        <f t="shared" si="165"/>
        <v>1069.0322668339629</v>
      </c>
      <c r="AP474" s="233">
        <f>[16]Rounded!Z475</f>
        <v>25651</v>
      </c>
      <c r="AQ474" s="157">
        <f>[16]Rounded!AA475</f>
        <v>17927</v>
      </c>
      <c r="AR474" s="157">
        <f>[16]Rounded!AB475</f>
        <v>2644.0000000000009</v>
      </c>
      <c r="AS474" s="157">
        <f>[16]Rounded!AC475</f>
        <v>0</v>
      </c>
      <c r="AT474" s="157">
        <f>[16]Rounded!AD475</f>
        <v>0</v>
      </c>
      <c r="AW474" s="14">
        <f t="shared" si="179"/>
        <v>1069.0322668339629</v>
      </c>
      <c r="AX474" s="145">
        <f t="shared" si="180"/>
        <v>1613.1696906524501</v>
      </c>
      <c r="AY474" s="20"/>
      <c r="AZ474" s="164">
        <f t="shared" si="159"/>
        <v>19523.537233401541</v>
      </c>
      <c r="BM474" s="14">
        <f>[17]Base!$J256</f>
        <v>36592.46346467868</v>
      </c>
      <c r="BN474" s="14">
        <f>[17]High!$J256</f>
        <v>69565.378515135482</v>
      </c>
      <c r="BO474" s="14">
        <f>[17]Low!$J256</f>
        <v>3619.5484142218829</v>
      </c>
      <c r="BP474" s="14"/>
      <c r="BQ474" s="14">
        <f>[17]Base!$Q256</f>
        <v>42549.376121719397</v>
      </c>
      <c r="BR474" s="14">
        <f>[17]High!$Q256</f>
        <v>80889.975017599398</v>
      </c>
      <c r="BS474" s="14">
        <f>[17]Low!$Q256</f>
        <v>4208.7772258393979</v>
      </c>
      <c r="BT474" s="201" t="s">
        <v>150</v>
      </c>
      <c r="BU474" s="14">
        <f>'[18]Energy Summary'!$C255/1000</f>
        <v>17632.035513378727</v>
      </c>
      <c r="BV474" s="14"/>
      <c r="BW474" s="14"/>
      <c r="BX474" s="14"/>
      <c r="BY474" s="14">
        <f>'[18]Energy Summary'!$D255/1000</f>
        <v>13944.714570860167</v>
      </c>
      <c r="BZ474" s="14"/>
      <c r="CA474" s="14"/>
    </row>
    <row r="475" spans="1:79">
      <c r="A475" s="2">
        <f t="shared" si="171"/>
        <v>2030</v>
      </c>
      <c r="B475" s="2">
        <f t="shared" si="172"/>
        <v>5</v>
      </c>
      <c r="C475" s="7">
        <f>[12]Err!$D330</f>
        <v>950.93404654238998</v>
      </c>
      <c r="D475" s="7">
        <f>ROUND([13]Err!$D318,0)</f>
        <v>1250225</v>
      </c>
      <c r="E475" s="7">
        <f>[9]Err!$D318</f>
        <v>138689.089403477</v>
      </c>
      <c r="F475" s="7">
        <f>[10]Err!$D318</f>
        <v>1592.96969065244</v>
      </c>
      <c r="G475" s="13">
        <f>[14]Err!$D318</f>
        <v>283567.70412167098</v>
      </c>
      <c r="H475" s="25"/>
      <c r="I475" s="26">
        <f t="shared" si="175"/>
        <v>975.93404654238998</v>
      </c>
      <c r="J475" s="26">
        <f t="shared" si="163"/>
        <v>1250225</v>
      </c>
      <c r="K475" s="26">
        <f t="shared" si="173"/>
        <v>132439.489403477</v>
      </c>
      <c r="L475" s="26">
        <f t="shared" si="174"/>
        <v>1592.96969065244</v>
      </c>
      <c r="M475" s="26">
        <f t="shared" si="176"/>
        <v>279607.70412167098</v>
      </c>
      <c r="N475" s="25"/>
      <c r="O475" s="14">
        <v>25</v>
      </c>
      <c r="P475" s="14"/>
      <c r="Q475" s="14">
        <f t="shared" ref="Q475:Q538" si="186">Q463</f>
        <v>-6249.5999999999995</v>
      </c>
      <c r="R475" s="14"/>
      <c r="S475" s="14">
        <f t="shared" si="167"/>
        <v>-3960</v>
      </c>
      <c r="U475" s="7">
        <f t="shared" si="181"/>
        <v>3525421.6738123237</v>
      </c>
      <c r="V475" s="126">
        <f t="shared" si="169"/>
        <v>0.35517028435765152</v>
      </c>
      <c r="W475" s="7">
        <f>[4]FCST!$I415</f>
        <v>75844.022109139201</v>
      </c>
      <c r="X475" s="7">
        <f t="shared" si="182"/>
        <v>1729966.0281084608</v>
      </c>
      <c r="Y475" s="7">
        <f>[4]FCST!D415</f>
        <v>1805810.0502176001</v>
      </c>
      <c r="Z475" s="7">
        <f>[4]FCST!$E415</f>
        <v>199269</v>
      </c>
      <c r="AA475" s="7">
        <f>[4]FCST!F415</f>
        <v>2087</v>
      </c>
      <c r="AB475" s="7">
        <f>[4]FCST!G415</f>
        <v>1509</v>
      </c>
      <c r="AC475" s="13">
        <f>[4]FCST!H415</f>
        <v>25689</v>
      </c>
      <c r="AD475" s="28">
        <f t="shared" si="183"/>
        <v>26289</v>
      </c>
      <c r="AE475" s="30">
        <f t="shared" si="164"/>
        <v>1688333</v>
      </c>
      <c r="AF475" s="30">
        <f t="shared" si="184"/>
        <v>1250225</v>
      </c>
      <c r="AG475" s="31">
        <f t="shared" si="160"/>
        <v>279374</v>
      </c>
      <c r="AH475" s="15">
        <f t="shared" si="170"/>
        <v>146935</v>
      </c>
      <c r="AI475" s="28">
        <f t="shared" si="185"/>
        <v>132439</v>
      </c>
      <c r="AJ475" s="28">
        <f t="shared" si="177"/>
        <v>1592.96969065244</v>
      </c>
      <c r="AK475" s="28">
        <f t="shared" si="178"/>
        <v>279607.70412167098</v>
      </c>
      <c r="AL475" s="110">
        <f t="shared" si="161"/>
        <v>975.9341932546605</v>
      </c>
      <c r="AM475" s="57"/>
      <c r="AN475" s="15">
        <f t="shared" si="165"/>
        <v>1055.6459182587409</v>
      </c>
      <c r="AP475" s="233">
        <f>[16]Rounded!Z476</f>
        <v>29259</v>
      </c>
      <c r="AQ475" s="157">
        <f>[16]Rounded!AA476</f>
        <v>19279</v>
      </c>
      <c r="AR475" s="157">
        <f>[16]Rounded!AB476</f>
        <v>2813</v>
      </c>
      <c r="AS475" s="157">
        <f>[16]Rounded!AC476</f>
        <v>0</v>
      </c>
      <c r="AT475" s="157">
        <f>[16]Rounded!AD476</f>
        <v>0</v>
      </c>
      <c r="AW475" s="14">
        <f t="shared" si="179"/>
        <v>1055.6459182587409</v>
      </c>
      <c r="AX475" s="145">
        <f t="shared" si="180"/>
        <v>1592.96969065244</v>
      </c>
      <c r="AY475" s="20"/>
      <c r="AZ475" s="164">
        <f t="shared" si="159"/>
        <v>19497.428846920247</v>
      </c>
      <c r="BM475" s="14">
        <f>[17]Base!$J257</f>
        <v>37130.203077155107</v>
      </c>
      <c r="BN475" s="14">
        <f>[17]High!$J257</f>
        <v>70587.667154450886</v>
      </c>
      <c r="BO475" s="14">
        <f>[17]Low!$J257</f>
        <v>3672.7389998593358</v>
      </c>
      <c r="BP475" s="14"/>
      <c r="BQ475" s="14">
        <f>[17]Base!$Q257</f>
        <v>43174.654740878032</v>
      </c>
      <c r="BR475" s="14">
        <f>[17]High!$Q257</f>
        <v>82078.682737733587</v>
      </c>
      <c r="BS475" s="14">
        <f>[17]Low!$Q257</f>
        <v>4270.6267440224829</v>
      </c>
      <c r="BT475" s="201" t="s">
        <v>150</v>
      </c>
      <c r="BU475" s="14">
        <f>'[18]Energy Summary'!$C256/1000</f>
        <v>18596.147791672505</v>
      </c>
      <c r="BV475" s="14"/>
      <c r="BW475" s="14"/>
      <c r="BX475" s="14"/>
      <c r="BY475" s="14">
        <f>'[18]Energy Summary'!$D256/1000</f>
        <v>14655.318412534958</v>
      </c>
      <c r="BZ475" s="14"/>
      <c r="CA475" s="14"/>
    </row>
    <row r="476" spans="1:79">
      <c r="A476" s="2">
        <f t="shared" si="171"/>
        <v>2030</v>
      </c>
      <c r="B476" s="2">
        <f t="shared" si="172"/>
        <v>6</v>
      </c>
      <c r="C476" s="7">
        <f>[12]Err!$D331</f>
        <v>1158.77785596433</v>
      </c>
      <c r="D476" s="7">
        <f>ROUND([13]Err!$D319,0)</f>
        <v>1351526</v>
      </c>
      <c r="E476" s="7">
        <f>[9]Err!$D319</f>
        <v>137134.30433717399</v>
      </c>
      <c r="F476" s="7">
        <f>[10]Err!$D319</f>
        <v>1613.46969065244</v>
      </c>
      <c r="G476" s="13">
        <f>[14]Err!$D319</f>
        <v>308670.16498353297</v>
      </c>
      <c r="H476" s="25"/>
      <c r="I476" s="26">
        <f t="shared" si="175"/>
        <v>1183.77785596433</v>
      </c>
      <c r="J476" s="26">
        <f t="shared" si="163"/>
        <v>1351526</v>
      </c>
      <c r="K476" s="26">
        <f t="shared" si="173"/>
        <v>131086.30433717399</v>
      </c>
      <c r="L476" s="26">
        <f t="shared" si="174"/>
        <v>1613.46969065244</v>
      </c>
      <c r="M476" s="26">
        <f t="shared" si="176"/>
        <v>304578.16498353297</v>
      </c>
      <c r="N476" s="25"/>
      <c r="O476" s="14">
        <v>25</v>
      </c>
      <c r="P476" s="14"/>
      <c r="Q476" s="14">
        <f t="shared" si="186"/>
        <v>-6048</v>
      </c>
      <c r="R476" s="14"/>
      <c r="S476" s="14">
        <f t="shared" si="167"/>
        <v>-4092</v>
      </c>
      <c r="U476" s="7">
        <f t="shared" si="181"/>
        <v>4013930.6346741854</v>
      </c>
      <c r="V476" s="126">
        <f t="shared" si="169"/>
        <v>0.25275986053332639</v>
      </c>
      <c r="W476" s="7">
        <f>[4]FCST!$I416</f>
        <v>75895.077350382358</v>
      </c>
      <c r="X476" s="7">
        <f t="shared" si="182"/>
        <v>1731130.5738491975</v>
      </c>
      <c r="Y476" s="7">
        <f>[4]FCST!D416</f>
        <v>1807025.6511995799</v>
      </c>
      <c r="Z476" s="7">
        <f>[4]FCST!$E416</f>
        <v>199387</v>
      </c>
      <c r="AA476" s="7">
        <f>[4]FCST!F416</f>
        <v>2086</v>
      </c>
      <c r="AB476" s="7">
        <f>[4]FCST!G416</f>
        <v>1509</v>
      </c>
      <c r="AC476" s="13">
        <f>[4]FCST!H416</f>
        <v>25639</v>
      </c>
      <c r="AD476" s="28">
        <f t="shared" si="183"/>
        <v>22709</v>
      </c>
      <c r="AE476" s="30">
        <f t="shared" si="164"/>
        <v>2049274</v>
      </c>
      <c r="AF476" s="30">
        <f t="shared" si="184"/>
        <v>1351526</v>
      </c>
      <c r="AG476" s="31">
        <f t="shared" si="160"/>
        <v>284230</v>
      </c>
      <c r="AH476" s="15">
        <f t="shared" si="170"/>
        <v>153144</v>
      </c>
      <c r="AI476" s="28">
        <f t="shared" si="185"/>
        <v>131086</v>
      </c>
      <c r="AJ476" s="28">
        <f t="shared" si="177"/>
        <v>1613.46969065244</v>
      </c>
      <c r="AK476" s="28">
        <f t="shared" si="178"/>
        <v>304578.16498353297</v>
      </c>
      <c r="AL476" s="110">
        <f t="shared" si="161"/>
        <v>1183.7778333747556</v>
      </c>
      <c r="AM476" s="57"/>
      <c r="AN476" s="15">
        <f t="shared" si="165"/>
        <v>1069.231073991014</v>
      </c>
      <c r="AP476" s="233">
        <f>[16]Rounded!Z477</f>
        <v>33162</v>
      </c>
      <c r="AQ476" s="157">
        <f>[16]Rounded!AA477</f>
        <v>20994</v>
      </c>
      <c r="AR476" s="157">
        <f>[16]Rounded!AB477</f>
        <v>3112</v>
      </c>
      <c r="AS476" s="157">
        <f>[16]Rounded!AC477</f>
        <v>0</v>
      </c>
      <c r="AT476" s="157">
        <f>[16]Rounded!AD477</f>
        <v>0</v>
      </c>
      <c r="AW476" s="14">
        <f t="shared" si="179"/>
        <v>1069.231073991014</v>
      </c>
      <c r="AX476" s="145">
        <f t="shared" si="180"/>
        <v>1613.46969065244</v>
      </c>
      <c r="AY476" s="20"/>
      <c r="AZ476" s="164">
        <f t="shared" si="159"/>
        <v>19471.320460438958</v>
      </c>
      <c r="BM476" s="14">
        <f>[17]Base!$J258</f>
        <v>37506.016431334057</v>
      </c>
      <c r="BN476" s="14">
        <f>[17]High!$J258</f>
        <v>71302.120234652408</v>
      </c>
      <c r="BO476" s="14">
        <f>[17]Low!$J258</f>
        <v>3709.9126280157143</v>
      </c>
      <c r="BP476" s="14"/>
      <c r="BQ476" s="14">
        <f>[17]Base!$Q258</f>
        <v>43611.647013179136</v>
      </c>
      <c r="BR476" s="14">
        <f>[17]High!$Q258</f>
        <v>82909.442133316741</v>
      </c>
      <c r="BS476" s="14">
        <f>[17]Low!$Q258</f>
        <v>4313.8518930415285</v>
      </c>
      <c r="BT476" s="201" t="s">
        <v>150</v>
      </c>
      <c r="BU476" s="14">
        <f>'[18]Energy Summary'!$C257/1000</f>
        <v>17440.171827200844</v>
      </c>
      <c r="BV476" s="14"/>
      <c r="BW476" s="14"/>
      <c r="BX476" s="14"/>
      <c r="BY476" s="14">
        <f>'[18]Energy Summary'!$D257/1000</f>
        <v>13698.425764235159</v>
      </c>
      <c r="BZ476" s="14"/>
      <c r="CA476" s="14"/>
    </row>
    <row r="477" spans="1:79">
      <c r="A477" s="2">
        <f t="shared" si="171"/>
        <v>2030</v>
      </c>
      <c r="B477" s="2">
        <f t="shared" si="172"/>
        <v>7</v>
      </c>
      <c r="C477" s="7">
        <f>[12]Err!$D332</f>
        <v>1247.50327584656</v>
      </c>
      <c r="D477" s="7">
        <f>ROUND([13]Err!$D320,0)</f>
        <v>1387484</v>
      </c>
      <c r="E477" s="7">
        <f>[9]Err!$D320</f>
        <v>126335.894139276</v>
      </c>
      <c r="F477" s="7">
        <f>[10]Err!$D320</f>
        <v>1612.50404572196</v>
      </c>
      <c r="G477" s="13">
        <f>[14]Err!$D320</f>
        <v>295888.25657769101</v>
      </c>
      <c r="H477" s="25"/>
      <c r="I477" s="26">
        <f t="shared" si="175"/>
        <v>1272.50327584656</v>
      </c>
      <c r="J477" s="26">
        <f t="shared" si="163"/>
        <v>1387484</v>
      </c>
      <c r="K477" s="26">
        <f t="shared" si="173"/>
        <v>120086.294139276</v>
      </c>
      <c r="L477" s="26">
        <f t="shared" si="174"/>
        <v>1612.50404572196</v>
      </c>
      <c r="M477" s="26">
        <f t="shared" si="176"/>
        <v>291928.25657769101</v>
      </c>
      <c r="N477" s="25"/>
      <c r="O477" s="14">
        <v>25</v>
      </c>
      <c r="P477" s="14"/>
      <c r="Q477" s="14">
        <f t="shared" si="186"/>
        <v>-6249.5999999999995</v>
      </c>
      <c r="R477" s="14"/>
      <c r="S477" s="14">
        <f t="shared" si="167"/>
        <v>-3960</v>
      </c>
      <c r="U477" s="7">
        <f t="shared" si="181"/>
        <v>4176986.7606234131</v>
      </c>
      <c r="V477" s="126">
        <f t="shared" si="169"/>
        <v>0.23540461725212367</v>
      </c>
      <c r="W477" s="7">
        <f>[4]FCST!$I417</f>
        <v>75946.13259162553</v>
      </c>
      <c r="X477" s="7">
        <f t="shared" si="182"/>
        <v>1732295.1195899346</v>
      </c>
      <c r="Y477" s="7">
        <f>[4]FCST!D417</f>
        <v>1808241.25218156</v>
      </c>
      <c r="Z477" s="7">
        <f>[4]FCST!$E417</f>
        <v>199504</v>
      </c>
      <c r="AA477" s="7">
        <f>[4]FCST!F417</f>
        <v>2085</v>
      </c>
      <c r="AB477" s="7">
        <f>[4]FCST!G417</f>
        <v>1509</v>
      </c>
      <c r="AC477" s="13">
        <f>[4]FCST!H417</f>
        <v>25612</v>
      </c>
      <c r="AD477" s="28">
        <f t="shared" si="183"/>
        <v>22750</v>
      </c>
      <c r="AE477" s="30">
        <f t="shared" si="164"/>
        <v>2204351</v>
      </c>
      <c r="AF477" s="30">
        <f t="shared" si="184"/>
        <v>1387484</v>
      </c>
      <c r="AG477" s="31">
        <f t="shared" si="160"/>
        <v>268861</v>
      </c>
      <c r="AH477" s="15">
        <f t="shared" si="170"/>
        <v>148775</v>
      </c>
      <c r="AI477" s="28">
        <f t="shared" si="185"/>
        <v>120086</v>
      </c>
      <c r="AJ477" s="28">
        <f t="shared" si="177"/>
        <v>1612.50404572196</v>
      </c>
      <c r="AK477" s="28">
        <f t="shared" si="178"/>
        <v>291928.25657769101</v>
      </c>
      <c r="AL477" s="110">
        <f t="shared" si="161"/>
        <v>1272.5031520736545</v>
      </c>
      <c r="AM477" s="57"/>
      <c r="AN477" s="15">
        <f t="shared" si="165"/>
        <v>1068.5911502464944</v>
      </c>
      <c r="AP477" s="233">
        <f>[16]Rounded!Z478</f>
        <v>33573</v>
      </c>
      <c r="AQ477" s="157">
        <f>[16]Rounded!AA478</f>
        <v>22208</v>
      </c>
      <c r="AR477" s="157">
        <f>[16]Rounded!AB478</f>
        <v>3338</v>
      </c>
      <c r="AS477" s="157">
        <f>[16]Rounded!AC478</f>
        <v>0</v>
      </c>
      <c r="AT477" s="157">
        <f>[16]Rounded!AD478</f>
        <v>0</v>
      </c>
      <c r="AW477" s="14">
        <f t="shared" si="179"/>
        <v>1068.5911502464944</v>
      </c>
      <c r="AX477" s="145">
        <f t="shared" si="180"/>
        <v>1612.50404572196</v>
      </c>
      <c r="AY477" s="20"/>
      <c r="AZ477" s="164">
        <f t="shared" si="159"/>
        <v>19445.212073957679</v>
      </c>
      <c r="BM477" s="14">
        <f>[17]Base!$J259</f>
        <v>37921.61320555042</v>
      </c>
      <c r="BN477" s="14">
        <f>[17]High!$J259</f>
        <v>72092.204972618667</v>
      </c>
      <c r="BO477" s="14">
        <f>[17]Low!$J259</f>
        <v>3751.0214384821802</v>
      </c>
      <c r="BP477" s="14"/>
      <c r="BQ477" s="14">
        <f>[17]Base!$Q259</f>
        <v>44094.899076221423</v>
      </c>
      <c r="BR477" s="14">
        <f>[17]High!$Q259</f>
        <v>83828.145316998445</v>
      </c>
      <c r="BS477" s="14">
        <f>[17]Low!$Q259</f>
        <v>4361.6528354443944</v>
      </c>
      <c r="BT477" s="201" t="s">
        <v>150</v>
      </c>
      <c r="BU477" s="14">
        <f>'[18]Energy Summary'!$C258/1000</f>
        <v>18787.321671662186</v>
      </c>
      <c r="BV477" s="14"/>
      <c r="BW477" s="14"/>
      <c r="BX477" s="14"/>
      <c r="BY477" s="14">
        <f>'[18]Energy Summary'!$D258/1000</f>
        <v>14709.857039428649</v>
      </c>
      <c r="BZ477" s="14"/>
      <c r="CA477" s="14"/>
    </row>
    <row r="478" spans="1:79">
      <c r="A478" s="2">
        <f t="shared" si="171"/>
        <v>2030</v>
      </c>
      <c r="B478" s="2">
        <f t="shared" si="172"/>
        <v>8</v>
      </c>
      <c r="C478" s="7">
        <f>[12]Err!$D333</f>
        <v>1257.2447886488501</v>
      </c>
      <c r="D478" s="7">
        <f>ROUND([13]Err!$D321,0)</f>
        <v>1377612</v>
      </c>
      <c r="E478" s="7">
        <f>[9]Err!$D321</f>
        <v>127851.97174030299</v>
      </c>
      <c r="F478" s="7">
        <f>[10]Err!$D321</f>
        <v>1619.7266085229101</v>
      </c>
      <c r="G478" s="13">
        <f>[14]Err!$D321</f>
        <v>299962.037363232</v>
      </c>
      <c r="H478" s="25"/>
      <c r="I478" s="26">
        <f t="shared" si="175"/>
        <v>1282.2447886488501</v>
      </c>
      <c r="J478" s="26">
        <f t="shared" si="163"/>
        <v>1377612</v>
      </c>
      <c r="K478" s="26">
        <f t="shared" si="173"/>
        <v>121602.37174030299</v>
      </c>
      <c r="L478" s="26">
        <f t="shared" si="174"/>
        <v>1619.7266085229101</v>
      </c>
      <c r="M478" s="26">
        <f t="shared" si="176"/>
        <v>295870.037363232</v>
      </c>
      <c r="N478" s="25"/>
      <c r="O478" s="14">
        <v>25</v>
      </c>
      <c r="P478" s="14"/>
      <c r="Q478" s="14">
        <f t="shared" si="186"/>
        <v>-6249.5999999999995</v>
      </c>
      <c r="R478" s="14"/>
      <c r="S478" s="14">
        <f t="shared" si="167"/>
        <v>-4092</v>
      </c>
      <c r="U478" s="7">
        <f t="shared" si="181"/>
        <v>4197768.7639717543</v>
      </c>
      <c r="V478" s="126">
        <f t="shared" si="169"/>
        <v>0.23491953518685663</v>
      </c>
      <c r="W478" s="7">
        <f>[4]FCST!$I418</f>
        <v>75995.938014320112</v>
      </c>
      <c r="X478" s="7">
        <f t="shared" si="182"/>
        <v>1733431.1575647299</v>
      </c>
      <c r="Y478" s="7">
        <f>[4]FCST!D418</f>
        <v>1809427.09557905</v>
      </c>
      <c r="Z478" s="7">
        <f>[4]FCST!$E418</f>
        <v>199620</v>
      </c>
      <c r="AA478" s="7">
        <f>[4]FCST!F418</f>
        <v>2084</v>
      </c>
      <c r="AB478" s="7">
        <f>[4]FCST!G418</f>
        <v>1509</v>
      </c>
      <c r="AC478" s="13">
        <f>[4]FCST!H418</f>
        <v>25669</v>
      </c>
      <c r="AD478" s="28">
        <f t="shared" si="183"/>
        <v>22892</v>
      </c>
      <c r="AE478" s="30">
        <f t="shared" si="164"/>
        <v>2222683</v>
      </c>
      <c r="AF478" s="30">
        <f t="shared" si="184"/>
        <v>1377612</v>
      </c>
      <c r="AG478" s="31">
        <f t="shared" si="160"/>
        <v>277092</v>
      </c>
      <c r="AH478" s="15">
        <f t="shared" si="170"/>
        <v>155490</v>
      </c>
      <c r="AI478" s="28">
        <f t="shared" si="185"/>
        <v>121602</v>
      </c>
      <c r="AJ478" s="28">
        <f t="shared" si="177"/>
        <v>1619.7266085229101</v>
      </c>
      <c r="AK478" s="28">
        <f t="shared" si="178"/>
        <v>295870.037363232</v>
      </c>
      <c r="AL478" s="110">
        <f t="shared" si="161"/>
        <v>1282.2447492651581</v>
      </c>
      <c r="AM478" s="57"/>
      <c r="AN478" s="15">
        <f t="shared" si="165"/>
        <v>1073.3774741702518</v>
      </c>
      <c r="AP478" s="233">
        <f>[16]Rounded!Z479</f>
        <v>35854</v>
      </c>
      <c r="AQ478" s="157">
        <f>[16]Rounded!AA479</f>
        <v>25233</v>
      </c>
      <c r="AR478" s="157">
        <f>[16]Rounded!AB479</f>
        <v>3722</v>
      </c>
      <c r="AS478" s="157">
        <f>[16]Rounded!AC479</f>
        <v>0</v>
      </c>
      <c r="AT478" s="157">
        <f>[16]Rounded!AD479</f>
        <v>0</v>
      </c>
      <c r="AW478" s="14">
        <f t="shared" si="179"/>
        <v>1073.3774741702518</v>
      </c>
      <c r="AX478" s="145">
        <f t="shared" si="180"/>
        <v>1619.7266085229101</v>
      </c>
      <c r="AY478" s="20"/>
      <c r="AZ478" s="164">
        <f t="shared" si="159"/>
        <v>19419.103687476389</v>
      </c>
      <c r="BM478" s="14">
        <f>[17]Base!$J260</f>
        <v>37894.10688968427</v>
      </c>
      <c r="BN478" s="14">
        <f>[17]High!$J260</f>
        <v>72039.913131796493</v>
      </c>
      <c r="BO478" s="14">
        <f>[17]Low!$J260</f>
        <v>3748.3006475720376</v>
      </c>
      <c r="BP478" s="14"/>
      <c r="BQ478" s="14">
        <f>[17]Base!$Q260</f>
        <v>44062.914988004959</v>
      </c>
      <c r="BR478" s="14">
        <f>[17]High!$Q260</f>
        <v>83767.340850926164</v>
      </c>
      <c r="BS478" s="14">
        <f>[17]Low!$Q260</f>
        <v>4358.4891250837645</v>
      </c>
      <c r="BT478" s="201" t="s">
        <v>150</v>
      </c>
      <c r="BU478" s="14">
        <f>'[18]Energy Summary'!$C259/1000</f>
        <v>18714.587011373329</v>
      </c>
      <c r="BV478" s="14"/>
      <c r="BW478" s="14"/>
      <c r="BX478" s="14"/>
      <c r="BY478" s="14">
        <f>'[18]Energy Summary'!$D259/1000</f>
        <v>14608.907159597064</v>
      </c>
      <c r="BZ478" s="14"/>
      <c r="CA478" s="14"/>
    </row>
    <row r="479" spans="1:79">
      <c r="A479" s="2">
        <f t="shared" si="171"/>
        <v>2030</v>
      </c>
      <c r="B479" s="2">
        <f t="shared" si="172"/>
        <v>9</v>
      </c>
      <c r="C479" s="7">
        <f>[12]Err!$D334</f>
        <v>1271.36180039395</v>
      </c>
      <c r="D479" s="7">
        <f>ROUND([13]Err!$D322,0)</f>
        <v>1400271</v>
      </c>
      <c r="E479" s="7">
        <f>[9]Err!$D322</f>
        <v>133371.44431778899</v>
      </c>
      <c r="F479" s="7">
        <f>[10]Err!$D322</f>
        <v>1589.1710529673601</v>
      </c>
      <c r="G479" s="13">
        <f>[14]Err!$D322</f>
        <v>324327.87402381102</v>
      </c>
      <c r="H479" s="224"/>
      <c r="I479" s="26">
        <f t="shared" si="175"/>
        <v>1296.36180039395</v>
      </c>
      <c r="J479" s="26">
        <f t="shared" si="163"/>
        <v>1400271</v>
      </c>
      <c r="K479" s="26">
        <f t="shared" si="173"/>
        <v>127323.44431778899</v>
      </c>
      <c r="L479" s="26">
        <f t="shared" si="174"/>
        <v>1589.1710529673601</v>
      </c>
      <c r="M479" s="26">
        <f t="shared" si="176"/>
        <v>320367.87402381102</v>
      </c>
      <c r="N479" s="25"/>
      <c r="O479" s="14">
        <v>25</v>
      </c>
      <c r="P479" s="14"/>
      <c r="Q479" s="14">
        <f t="shared" si="186"/>
        <v>-6048</v>
      </c>
      <c r="R479" s="14"/>
      <c r="S479" s="14">
        <f t="shared" si="167"/>
        <v>-3960</v>
      </c>
      <c r="U479" s="7">
        <f t="shared" si="181"/>
        <v>4272938.0450767782</v>
      </c>
      <c r="V479" s="126">
        <f t="shared" si="169"/>
        <v>0.23675824630596484</v>
      </c>
      <c r="W479" s="7">
        <f>[4]FCST!$I419</f>
        <v>76045.74343701468</v>
      </c>
      <c r="X479" s="7">
        <f t="shared" si="182"/>
        <v>1734567.1955395252</v>
      </c>
      <c r="Y479" s="7">
        <f>[4]FCST!D419</f>
        <v>1810612.93897654</v>
      </c>
      <c r="Z479" s="7">
        <f>[4]FCST!$E419</f>
        <v>199735</v>
      </c>
      <c r="AA479" s="7">
        <f>[4]FCST!F419</f>
        <v>2083</v>
      </c>
      <c r="AB479" s="7">
        <f>[4]FCST!G419</f>
        <v>1509</v>
      </c>
      <c r="AC479" s="13">
        <f>[4]FCST!H419</f>
        <v>25677</v>
      </c>
      <c r="AD479" s="28">
        <f t="shared" si="183"/>
        <v>23340</v>
      </c>
      <c r="AE479" s="30">
        <f t="shared" si="164"/>
        <v>2248627</v>
      </c>
      <c r="AF479" s="30">
        <f t="shared" si="184"/>
        <v>1400271</v>
      </c>
      <c r="AG479" s="31">
        <f t="shared" si="160"/>
        <v>278743</v>
      </c>
      <c r="AH479" s="15">
        <f t="shared" si="170"/>
        <v>151420</v>
      </c>
      <c r="AI479" s="28">
        <f t="shared" si="185"/>
        <v>127323</v>
      </c>
      <c r="AJ479" s="28">
        <f t="shared" si="177"/>
        <v>1589.1710529673601</v>
      </c>
      <c r="AK479" s="28">
        <f t="shared" si="178"/>
        <v>320367.87402381102</v>
      </c>
      <c r="AL479" s="110">
        <f t="shared" si="161"/>
        <v>1296.3620007240941</v>
      </c>
      <c r="AM479" s="57"/>
      <c r="AN479" s="15">
        <f t="shared" si="165"/>
        <v>1053.1285970625315</v>
      </c>
      <c r="AP479" s="233">
        <f>[16]Rounded!Z480</f>
        <v>33516</v>
      </c>
      <c r="AQ479" s="157">
        <f>[16]Rounded!AA480</f>
        <v>22359</v>
      </c>
      <c r="AR479" s="157">
        <f>[16]Rounded!AB480</f>
        <v>3333</v>
      </c>
      <c r="AS479" s="157">
        <f>[16]Rounded!AC480</f>
        <v>0</v>
      </c>
      <c r="AT479" s="157">
        <f>[16]Rounded!AD480</f>
        <v>0</v>
      </c>
      <c r="AW479" s="14">
        <f t="shared" si="179"/>
        <v>1053.1285970625315</v>
      </c>
      <c r="AX479" s="145">
        <f t="shared" si="180"/>
        <v>1589.1710529673601</v>
      </c>
      <c r="AY479" s="20"/>
      <c r="AZ479" s="164">
        <f t="shared" si="159"/>
        <v>19392.995300995113</v>
      </c>
      <c r="BM479" s="14">
        <f>[17]Base!$J261</f>
        <v>36781.290881140209</v>
      </c>
      <c r="BN479" s="14">
        <f>[17]High!$J261</f>
        <v>69924.355458922306</v>
      </c>
      <c r="BO479" s="14">
        <f>[17]Low!$J261</f>
        <v>3638.2263033581162</v>
      </c>
      <c r="BP479" s="14"/>
      <c r="BQ479" s="14">
        <f>[17]Base!$Q261</f>
        <v>42768.942885046752</v>
      </c>
      <c r="BR479" s="14">
        <f>[17]High!$Q261</f>
        <v>81307.390068514302</v>
      </c>
      <c r="BS479" s="14">
        <f>[17]Low!$Q261</f>
        <v>4230.4957015792052</v>
      </c>
      <c r="BT479" s="201" t="s">
        <v>150</v>
      </c>
      <c r="BU479" s="14">
        <f>'[18]Energy Summary'!$C260/1000</f>
        <v>17668.940868383288</v>
      </c>
      <c r="BV479" s="14"/>
      <c r="BW479" s="14"/>
      <c r="BX479" s="14"/>
      <c r="BY479" s="14">
        <f>'[18]Energy Summary'!$D260/1000</f>
        <v>13753.298686264425</v>
      </c>
      <c r="BZ479" s="14"/>
      <c r="CA479" s="14"/>
    </row>
    <row r="480" spans="1:79">
      <c r="A480" s="2">
        <f t="shared" si="171"/>
        <v>2030</v>
      </c>
      <c r="B480" s="2">
        <f t="shared" si="172"/>
        <v>10</v>
      </c>
      <c r="C480" s="7">
        <f>[12]Err!$D335</f>
        <v>1144.60486390705</v>
      </c>
      <c r="D480" s="7">
        <f>ROUND([13]Err!$D323,0)</f>
        <v>1320566</v>
      </c>
      <c r="E480" s="7">
        <f>[9]Err!$D323</f>
        <v>126986.303571335</v>
      </c>
      <c r="F480" s="7">
        <f>[10]Err!$D323</f>
        <v>1616.83771963403</v>
      </c>
      <c r="G480" s="13">
        <f>[14]Err!$D323</f>
        <v>310278.06663331197</v>
      </c>
      <c r="H480" s="224"/>
      <c r="I480" s="26">
        <f t="shared" si="175"/>
        <v>1169.60486390705</v>
      </c>
      <c r="J480" s="26">
        <f t="shared" si="163"/>
        <v>1320566</v>
      </c>
      <c r="K480" s="26">
        <f t="shared" si="173"/>
        <v>120736.70357133499</v>
      </c>
      <c r="L480" s="26">
        <f t="shared" si="174"/>
        <v>1616.83771963403</v>
      </c>
      <c r="M480" s="26">
        <f t="shared" si="176"/>
        <v>306186.06663331197</v>
      </c>
      <c r="N480" s="25"/>
      <c r="O480" s="14">
        <v>25</v>
      </c>
      <c r="P480" s="14"/>
      <c r="Q480" s="14">
        <f t="shared" si="186"/>
        <v>-6249.5999999999995</v>
      </c>
      <c r="S480" s="14">
        <f t="shared" si="167"/>
        <v>-4092</v>
      </c>
      <c r="U480" s="7">
        <f t="shared" si="181"/>
        <v>3945854.9043529462</v>
      </c>
      <c r="V480" s="126">
        <f t="shared" si="169"/>
        <v>0.25544453159122188</v>
      </c>
      <c r="W480" s="7">
        <f>[4]FCST!$I420</f>
        <v>76095.548859709685</v>
      </c>
      <c r="X480" s="7">
        <f t="shared" si="182"/>
        <v>1735703.2335143303</v>
      </c>
      <c r="Y480" s="7">
        <f>[4]FCST!D420</f>
        <v>1811798.78237404</v>
      </c>
      <c r="Z480" s="7">
        <f>[4]FCST!$E420</f>
        <v>199849</v>
      </c>
      <c r="AA480" s="7">
        <f>[4]FCST!F420</f>
        <v>2082</v>
      </c>
      <c r="AB480" s="7">
        <f>[4]FCST!G420</f>
        <v>1509</v>
      </c>
      <c r="AC480" s="13">
        <f>[4]FCST!H420</f>
        <v>25701</v>
      </c>
      <c r="AD480" s="28">
        <f t="shared" si="183"/>
        <v>22735</v>
      </c>
      <c r="AE480" s="30">
        <f t="shared" si="164"/>
        <v>2030087</v>
      </c>
      <c r="AF480" s="30">
        <f t="shared" si="184"/>
        <v>1320566</v>
      </c>
      <c r="AG480" s="31">
        <f t="shared" si="160"/>
        <v>264664</v>
      </c>
      <c r="AH480" s="15">
        <f t="shared" si="170"/>
        <v>143927</v>
      </c>
      <c r="AI480" s="28">
        <f t="shared" si="185"/>
        <v>120737</v>
      </c>
      <c r="AJ480" s="28">
        <f t="shared" si="177"/>
        <v>1616.83771963403</v>
      </c>
      <c r="AK480" s="28">
        <f t="shared" si="178"/>
        <v>306186.06663331197</v>
      </c>
      <c r="AL480" s="110">
        <f t="shared" si="161"/>
        <v>1169.6048960452888</v>
      </c>
      <c r="AM480" s="57"/>
      <c r="AN480" s="15">
        <f t="shared" si="165"/>
        <v>1071.4630348800729</v>
      </c>
      <c r="AP480" s="233">
        <f>[16]Rounded!Z481</f>
        <v>25949</v>
      </c>
      <c r="AQ480" s="157">
        <f>[16]Rounded!AA481</f>
        <v>20869</v>
      </c>
      <c r="AR480" s="157">
        <f>[16]Rounded!AB481</f>
        <v>3181</v>
      </c>
      <c r="AS480" s="157">
        <f>[16]Rounded!AC481</f>
        <v>0</v>
      </c>
      <c r="AT480" s="157">
        <f>[16]Rounded!AD481</f>
        <v>0</v>
      </c>
      <c r="AW480" s="14">
        <f t="shared" si="179"/>
        <v>1071.4630348800729</v>
      </c>
      <c r="AX480" s="145">
        <f t="shared" si="180"/>
        <v>1616.83771963403</v>
      </c>
      <c r="AZ480" s="164">
        <f t="shared" si="159"/>
        <v>19366.886914513831</v>
      </c>
      <c r="BM480" s="14">
        <f>[17]Base!$J262</f>
        <v>36794.879112513721</v>
      </c>
      <c r="BN480" s="14">
        <f>[17]High!$J262</f>
        <v>69950.187839946928</v>
      </c>
      <c r="BO480" s="14">
        <f>[17]Low!$J262</f>
        <v>3639.5703850805053</v>
      </c>
      <c r="BP480" s="14"/>
      <c r="BQ480" s="14">
        <f>[17]Base!$Q262</f>
        <v>42784.743154085721</v>
      </c>
      <c r="BR480" s="14">
        <f>[17]High!$Q262</f>
        <v>81337.427720868538</v>
      </c>
      <c r="BS480" s="14">
        <f>[17]Low!$Q262</f>
        <v>4232.0585873029131</v>
      </c>
      <c r="BT480" s="201" t="s">
        <v>150</v>
      </c>
      <c r="BU480" s="14">
        <f>'[18]Energy Summary'!$C261/1000</f>
        <v>16176.781200422967</v>
      </c>
      <c r="BV480" s="14"/>
      <c r="BW480" s="14"/>
      <c r="BX480" s="14"/>
      <c r="BY480" s="14">
        <f>'[18]Energy Summary'!$D261/1000</f>
        <v>12557.62716557055</v>
      </c>
      <c r="BZ480" s="14"/>
      <c r="CA480" s="14"/>
    </row>
    <row r="481" spans="1:79">
      <c r="A481" s="2">
        <f t="shared" si="171"/>
        <v>2030</v>
      </c>
      <c r="B481" s="2">
        <f t="shared" si="172"/>
        <v>11</v>
      </c>
      <c r="C481" s="7">
        <f>[12]Err!$D336</f>
        <v>919.24582194586696</v>
      </c>
      <c r="D481" s="7">
        <f>ROUND([13]Err!$D324,0)</f>
        <v>1209886</v>
      </c>
      <c r="E481" s="7">
        <f>[9]Err!$D324</f>
        <v>129419.39491668899</v>
      </c>
      <c r="F481" s="7">
        <f>[10]Err!$D324</f>
        <v>1584.83771963403</v>
      </c>
      <c r="G481" s="13">
        <f>[14]Err!$D324</f>
        <v>295161.01938151201</v>
      </c>
      <c r="H481" s="224"/>
      <c r="I481" s="26">
        <f t="shared" si="175"/>
        <v>944.24582194586696</v>
      </c>
      <c r="J481" s="26">
        <f t="shared" si="163"/>
        <v>1209886</v>
      </c>
      <c r="K481" s="26">
        <f t="shared" si="173"/>
        <v>123371.39491668899</v>
      </c>
      <c r="L481" s="26">
        <f t="shared" si="174"/>
        <v>1584.83771963403</v>
      </c>
      <c r="M481" s="26">
        <f t="shared" si="176"/>
        <v>291201.01938151201</v>
      </c>
      <c r="N481" s="25"/>
      <c r="O481" s="14">
        <v>25</v>
      </c>
      <c r="P481" s="14"/>
      <c r="Q481" s="14">
        <f t="shared" si="186"/>
        <v>-6048</v>
      </c>
      <c r="S481" s="14">
        <f t="shared" si="167"/>
        <v>-3960</v>
      </c>
      <c r="U481" s="7">
        <f t="shared" si="181"/>
        <v>3437850.8571011461</v>
      </c>
      <c r="V481" s="126">
        <f t="shared" si="169"/>
        <v>0.34388341163246744</v>
      </c>
      <c r="W481" s="7">
        <f>[4]FCST!$I421</f>
        <v>76145.354282404267</v>
      </c>
      <c r="X481" s="7">
        <f t="shared" si="182"/>
        <v>1736839.2714891257</v>
      </c>
      <c r="Y481" s="7">
        <f>[4]FCST!D421</f>
        <v>1812984.62577153</v>
      </c>
      <c r="Z481" s="7">
        <f>[4]FCST!$E421</f>
        <v>199962</v>
      </c>
      <c r="AA481" s="7">
        <f>[4]FCST!F421</f>
        <v>2082</v>
      </c>
      <c r="AB481" s="7">
        <f>[4]FCST!G421</f>
        <v>1509</v>
      </c>
      <c r="AC481" s="13">
        <f>[4]FCST!H421</f>
        <v>25736</v>
      </c>
      <c r="AD481" s="28">
        <f t="shared" si="183"/>
        <v>24725</v>
      </c>
      <c r="AE481" s="30">
        <f t="shared" si="164"/>
        <v>1640003</v>
      </c>
      <c r="AF481" s="30">
        <f t="shared" si="184"/>
        <v>1209886</v>
      </c>
      <c r="AG481" s="31">
        <f t="shared" si="160"/>
        <v>270451</v>
      </c>
      <c r="AH481" s="15">
        <f t="shared" si="170"/>
        <v>147080</v>
      </c>
      <c r="AI481" s="28">
        <f t="shared" si="185"/>
        <v>123371</v>
      </c>
      <c r="AJ481" s="28">
        <f t="shared" si="177"/>
        <v>1584.83771963403</v>
      </c>
      <c r="AK481" s="28">
        <f t="shared" si="178"/>
        <v>291201.01938151201</v>
      </c>
      <c r="AL481" s="110">
        <f t="shared" si="161"/>
        <v>944.2456921151371</v>
      </c>
      <c r="AM481" s="57"/>
      <c r="AN481" s="15">
        <f t="shared" si="165"/>
        <v>1050.2569381272565</v>
      </c>
      <c r="AP481" s="233">
        <f>[16]Rounded!Z482</f>
        <v>28229</v>
      </c>
      <c r="AQ481" s="157">
        <f>[16]Rounded!AA482</f>
        <v>21522</v>
      </c>
      <c r="AR481" s="157">
        <f>[16]Rounded!AB482</f>
        <v>3212</v>
      </c>
      <c r="AS481" s="157">
        <f>[16]Rounded!AC482</f>
        <v>0</v>
      </c>
      <c r="AT481" s="157">
        <f>[16]Rounded!AD482</f>
        <v>0</v>
      </c>
      <c r="AW481" s="14">
        <f t="shared" si="179"/>
        <v>1050.2569381272565</v>
      </c>
      <c r="AX481" s="145">
        <f t="shared" si="180"/>
        <v>1584.83771963403</v>
      </c>
      <c r="AZ481" s="164">
        <f t="shared" si="159"/>
        <v>19340.778528032552</v>
      </c>
      <c r="BM481" s="14">
        <f>[17]Base!$J263</f>
        <v>36728.167570675185</v>
      </c>
      <c r="BN481" s="14">
        <f>[17]High!$J263</f>
        <v>69823.363537346871</v>
      </c>
      <c r="BO481" s="14">
        <f>[17]Low!$J263</f>
        <v>3632.9716040034937</v>
      </c>
      <c r="BP481" s="14"/>
      <c r="BQ481" s="14">
        <f>[17]Base!$Q263</f>
        <v>42707.171593808351</v>
      </c>
      <c r="BR481" s="14">
        <f>[17]High!$Q263</f>
        <v>81189.95760156613</v>
      </c>
      <c r="BS481" s="14">
        <f>[17]Low!$Q263</f>
        <v>4224.3855860505737</v>
      </c>
      <c r="BT481" s="201" t="s">
        <v>150</v>
      </c>
      <c r="BU481" s="14">
        <f>'[18]Energy Summary'!$C262/1000</f>
        <v>15302.775658806837</v>
      </c>
      <c r="BV481" s="14"/>
      <c r="BW481" s="14"/>
      <c r="BX481" s="14"/>
      <c r="BY481" s="14">
        <f>'[18]Energy Summary'!$D262/1000</f>
        <v>11848.428560450668</v>
      </c>
      <c r="BZ481" s="14"/>
      <c r="CA481" s="14"/>
    </row>
    <row r="482" spans="1:79">
      <c r="A482" s="2">
        <f t="shared" si="171"/>
        <v>2030</v>
      </c>
      <c r="B482" s="2">
        <f t="shared" si="172"/>
        <v>12</v>
      </c>
      <c r="C482" s="7">
        <f>[12]Err!$D337</f>
        <v>841.36279177716801</v>
      </c>
      <c r="D482" s="7">
        <f>ROUND([13]Err!$D325,0)</f>
        <v>1148379</v>
      </c>
      <c r="E482" s="7">
        <f>[9]Err!$D325</f>
        <v>120888.744740612</v>
      </c>
      <c r="F482" s="7">
        <f>[10]Err!$D325</f>
        <v>1610.1696906524401</v>
      </c>
      <c r="G482" s="13">
        <f>[14]Err!$D325</f>
        <v>274275.37378260802</v>
      </c>
      <c r="H482" s="225"/>
      <c r="I482" s="26">
        <f t="shared" si="175"/>
        <v>866.36279177716801</v>
      </c>
      <c r="J482" s="26">
        <f t="shared" si="163"/>
        <v>1148379</v>
      </c>
      <c r="K482" s="26">
        <f t="shared" si="173"/>
        <v>114639.144740612</v>
      </c>
      <c r="L482" s="26">
        <f t="shared" si="174"/>
        <v>1610.1696906524401</v>
      </c>
      <c r="M482" s="26">
        <f t="shared" si="176"/>
        <v>270183.37378260802</v>
      </c>
      <c r="N482" s="25"/>
      <c r="O482" s="14">
        <v>25</v>
      </c>
      <c r="P482" s="14"/>
      <c r="Q482" s="14">
        <f t="shared" si="186"/>
        <v>-6249.5999999999995</v>
      </c>
      <c r="S482" s="14">
        <f t="shared" si="167"/>
        <v>-4092</v>
      </c>
      <c r="U482" s="7">
        <f t="shared" si="181"/>
        <v>3204799.5434732605</v>
      </c>
      <c r="V482" s="126">
        <f t="shared" si="169"/>
        <v>0.46872621458853259</v>
      </c>
      <c r="W482" s="7">
        <f>[4]FCST!$I422</f>
        <v>76195.159705098849</v>
      </c>
      <c r="X482" s="7">
        <f t="shared" si="182"/>
        <v>1737975.309463921</v>
      </c>
      <c r="Y482" s="7">
        <f>[4]FCST!D422</f>
        <v>1814170.46916902</v>
      </c>
      <c r="Z482" s="7">
        <f>[4]FCST!$E422</f>
        <v>200076</v>
      </c>
      <c r="AA482" s="7">
        <f>[4]FCST!F422</f>
        <v>2081</v>
      </c>
      <c r="AB482" s="7">
        <f>[4]FCST!G422</f>
        <v>1509</v>
      </c>
      <c r="AC482" s="13">
        <f>[4]FCST!H422</f>
        <v>25686</v>
      </c>
      <c r="AD482" s="28">
        <f t="shared" si="183"/>
        <v>30942</v>
      </c>
      <c r="AE482" s="30">
        <f t="shared" si="164"/>
        <v>1505717</v>
      </c>
      <c r="AF482" s="30">
        <f t="shared" si="184"/>
        <v>1148379</v>
      </c>
      <c r="AG482" s="31">
        <f t="shared" si="160"/>
        <v>247968</v>
      </c>
      <c r="AH482" s="15">
        <f t="shared" si="170"/>
        <v>133329</v>
      </c>
      <c r="AI482" s="28">
        <f t="shared" si="185"/>
        <v>114639</v>
      </c>
      <c r="AJ482" s="28">
        <f t="shared" si="177"/>
        <v>1610.1696906524401</v>
      </c>
      <c r="AK482" s="28">
        <f t="shared" si="178"/>
        <v>270183.37378260802</v>
      </c>
      <c r="AL482" s="110">
        <f t="shared" si="161"/>
        <v>866.36271056372993</v>
      </c>
      <c r="AM482" s="57"/>
      <c r="AN482" s="15">
        <f t="shared" si="165"/>
        <v>1067.0441952633798</v>
      </c>
      <c r="AP482" s="233">
        <f>[16]Rounded!Z483</f>
        <v>48471</v>
      </c>
      <c r="AQ482" s="157">
        <f>[16]Rounded!AA483</f>
        <v>27101</v>
      </c>
      <c r="AR482" s="157">
        <f>[16]Rounded!AB483</f>
        <v>3548</v>
      </c>
      <c r="AS482" s="157">
        <f>[16]Rounded!AC483</f>
        <v>0</v>
      </c>
      <c r="AT482" s="157">
        <f>[16]Rounded!AD483</f>
        <v>0</v>
      </c>
      <c r="AW482" s="14">
        <f t="shared" si="179"/>
        <v>1067.0441952633798</v>
      </c>
      <c r="AX482" s="145">
        <f t="shared" si="180"/>
        <v>1610.1696906524401</v>
      </c>
      <c r="AZ482" s="164">
        <f t="shared" si="159"/>
        <v>19314.670141551262</v>
      </c>
      <c r="BM482" s="14">
        <f>[17]Base!$J264</f>
        <v>36862.107848759326</v>
      </c>
      <c r="BN482" s="14">
        <f>[17]High!$J264</f>
        <v>70077.99537300723</v>
      </c>
      <c r="BO482" s="14">
        <f>[17]Low!$J264</f>
        <v>3646.2203245114156</v>
      </c>
      <c r="BP482" s="14"/>
      <c r="BQ482" s="14">
        <f>[17]Base!$Q264</f>
        <v>42862.91610320851</v>
      </c>
      <c r="BR482" s="14">
        <f>[17]High!$Q264</f>
        <v>81486.041131403734</v>
      </c>
      <c r="BS482" s="14">
        <f>[17]Low!$Q264</f>
        <v>4239.7910750132742</v>
      </c>
      <c r="BT482" s="201" t="s">
        <v>150</v>
      </c>
      <c r="BU482" s="14">
        <f>'[18]Energy Summary'!$C263/1000</f>
        <v>14726.468368960312</v>
      </c>
      <c r="BV482" s="14"/>
      <c r="BW482" s="14"/>
      <c r="BX482" s="14"/>
      <c r="BY482" s="14">
        <f>'[18]Energy Summary'!$D263/1000</f>
        <v>11374.08021539541</v>
      </c>
      <c r="BZ482" s="14"/>
      <c r="CA482" s="14"/>
    </row>
    <row r="483" spans="1:79">
      <c r="A483" s="2">
        <f t="shared" si="171"/>
        <v>2031</v>
      </c>
      <c r="B483" s="2">
        <f t="shared" si="172"/>
        <v>1</v>
      </c>
      <c r="C483" s="7">
        <f>[12]Err!$D338</f>
        <v>999.39221322288302</v>
      </c>
      <c r="D483" s="7">
        <f>ROUND([13]Err!$D326,0)</f>
        <v>1181830</v>
      </c>
      <c r="E483" s="7">
        <f>[9]Err!$D326</f>
        <v>126907.219715938</v>
      </c>
      <c r="F483" s="7">
        <f>[10]Err!$D326</f>
        <v>1608.15901002499</v>
      </c>
      <c r="G483" s="13">
        <f>[14]Err!$D326</f>
        <v>265570.26539568399</v>
      </c>
      <c r="H483" s="225"/>
      <c r="I483" s="26">
        <f t="shared" si="175"/>
        <v>1029.3922132228831</v>
      </c>
      <c r="J483" s="26">
        <f t="shared" ref="J483:J546" si="187">D483+P483</f>
        <v>1181830</v>
      </c>
      <c r="K483" s="26">
        <f t="shared" si="173"/>
        <v>120657.619715938</v>
      </c>
      <c r="L483" s="26">
        <f t="shared" si="174"/>
        <v>1608.15901002499</v>
      </c>
      <c r="M483" s="26">
        <f t="shared" si="176"/>
        <v>261610.26539568399</v>
      </c>
      <c r="N483" s="25"/>
      <c r="O483" s="14">
        <v>30</v>
      </c>
      <c r="P483" s="14"/>
      <c r="Q483" s="14">
        <f t="shared" si="186"/>
        <v>-6249.5999999999995</v>
      </c>
      <c r="S483" s="14">
        <f t="shared" si="167"/>
        <v>-3960</v>
      </c>
      <c r="U483" s="7">
        <f t="shared" si="181"/>
        <v>3532112.4244057094</v>
      </c>
      <c r="V483" s="126">
        <f t="shared" si="169"/>
        <v>0.55751998808037817</v>
      </c>
      <c r="W483" s="7">
        <f>[4]FCST!$I423</f>
        <v>76244.965127793839</v>
      </c>
      <c r="X483" s="7">
        <f t="shared" si="182"/>
        <v>1739111.3474387261</v>
      </c>
      <c r="Y483" s="7">
        <f>[4]FCST!D423</f>
        <v>1815356.3125665199</v>
      </c>
      <c r="Z483" s="7">
        <f>[4]FCST!$E423</f>
        <v>200189</v>
      </c>
      <c r="AA483" s="7">
        <f>[4]FCST!F423</f>
        <v>2080</v>
      </c>
      <c r="AB483" s="7">
        <f>[4]FCST!G423</f>
        <v>1509</v>
      </c>
      <c r="AC483" s="13">
        <f>[4]FCST!H423</f>
        <v>25727</v>
      </c>
      <c r="AD483" s="28">
        <f t="shared" si="183"/>
        <v>43758</v>
      </c>
      <c r="AE483" s="30">
        <f t="shared" si="164"/>
        <v>1790228</v>
      </c>
      <c r="AF483" s="30">
        <f t="shared" si="184"/>
        <v>1181830</v>
      </c>
      <c r="AG483" s="31">
        <f t="shared" ref="AG483:AG546" si="188">SUM(AH483:AI483)</f>
        <v>253078</v>
      </c>
      <c r="AH483" s="15">
        <f t="shared" si="170"/>
        <v>132420</v>
      </c>
      <c r="AI483" s="28">
        <f t="shared" si="185"/>
        <v>120658</v>
      </c>
      <c r="AJ483" s="28">
        <f t="shared" si="177"/>
        <v>1608.15901002499</v>
      </c>
      <c r="AK483" s="28">
        <f t="shared" si="178"/>
        <v>261610.26539568399</v>
      </c>
      <c r="AL483" s="110">
        <f t="shared" ref="AL483:AL546" si="189">AE483/X483*1000</f>
        <v>1029.3923978108451</v>
      </c>
      <c r="AM483" s="57"/>
      <c r="AN483" s="15">
        <f t="shared" si="165"/>
        <v>1065.7117362657323</v>
      </c>
      <c r="AP483" s="233">
        <f>[16]Rounded!Z484</f>
        <v>58837</v>
      </c>
      <c r="AQ483" s="157">
        <f>[16]Rounded!AA484</f>
        <v>27633</v>
      </c>
      <c r="AR483" s="157">
        <f>[16]Rounded!AB484</f>
        <v>3499</v>
      </c>
      <c r="AS483" s="157">
        <f>[16]Rounded!AC484</f>
        <v>0</v>
      </c>
      <c r="AT483" s="157">
        <f>[16]Rounded!AD484</f>
        <v>0</v>
      </c>
      <c r="AW483" s="14">
        <f t="shared" si="179"/>
        <v>1065.7117362657323</v>
      </c>
      <c r="AX483" s="145">
        <f t="shared" si="180"/>
        <v>1608.15901002499</v>
      </c>
      <c r="AZ483" s="164">
        <f t="shared" si="159"/>
        <v>19288.561755069968</v>
      </c>
      <c r="BM483" s="14">
        <f>[17]Base!$J265</f>
        <v>37401.920702851807</v>
      </c>
      <c r="BN483" s="14">
        <f>[17]High!$J265</f>
        <v>71373.188847360652</v>
      </c>
      <c r="BO483" s="14">
        <f>[17]Low!$J265</f>
        <v>3430.6525583429598</v>
      </c>
      <c r="BP483" s="14"/>
      <c r="BQ483" s="14">
        <f>[17]Base!$Q265</f>
        <v>43490.605468432324</v>
      </c>
      <c r="BR483" s="14">
        <f>[17]High!$Q265</f>
        <v>82992.080055070517</v>
      </c>
      <c r="BS483" s="14">
        <f>[17]Low!$Q265</f>
        <v>3989.1308817941394</v>
      </c>
      <c r="BT483" s="201" t="s">
        <v>150</v>
      </c>
      <c r="BU483" s="14">
        <f>'[18]Energy Summary'!$C264/1000</f>
        <v>11768.09305743704</v>
      </c>
      <c r="BV483" s="14"/>
      <c r="BW483" s="14"/>
      <c r="BX483" s="14"/>
      <c r="BY483" s="14">
        <f>'[18]Energy Summary'!$D264/1000</f>
        <v>9381.0544567101897</v>
      </c>
      <c r="BZ483" s="14"/>
      <c r="CA483" s="14"/>
    </row>
    <row r="484" spans="1:79">
      <c r="A484" s="2">
        <f t="shared" si="171"/>
        <v>2031</v>
      </c>
      <c r="B484" s="2">
        <f t="shared" si="172"/>
        <v>2</v>
      </c>
      <c r="C484" s="7">
        <f>[12]Err!$D339</f>
        <v>924.35167523283303</v>
      </c>
      <c r="D484" s="7">
        <f>ROUND([13]Err!$D327,0)</f>
        <v>1074948</v>
      </c>
      <c r="E484" s="7">
        <f>[9]Err!$D327</f>
        <v>125646.62249493301</v>
      </c>
      <c r="F484" s="7">
        <f>[10]Err!$D327</f>
        <v>1564.71456558055</v>
      </c>
      <c r="G484" s="13">
        <f>[14]Err!$D327</f>
        <v>264474.32807612902</v>
      </c>
      <c r="H484" s="225"/>
      <c r="I484" s="26">
        <f t="shared" si="175"/>
        <v>954.35167523283303</v>
      </c>
      <c r="J484" s="26">
        <f t="shared" si="187"/>
        <v>1074948</v>
      </c>
      <c r="K484" s="26">
        <f t="shared" si="173"/>
        <v>120001.822494933</v>
      </c>
      <c r="L484" s="26">
        <f t="shared" si="174"/>
        <v>1564.71456558055</v>
      </c>
      <c r="M484" s="26">
        <f t="shared" si="176"/>
        <v>260382.32807612902</v>
      </c>
      <c r="N484" s="25"/>
      <c r="O484" s="14">
        <v>30</v>
      </c>
      <c r="P484" s="14"/>
      <c r="Q484" s="14">
        <f t="shared" si="186"/>
        <v>-5644.7999999999993</v>
      </c>
      <c r="S484" s="14">
        <f t="shared" si="167"/>
        <v>-4092</v>
      </c>
      <c r="U484" s="7">
        <f t="shared" si="181"/>
        <v>3298140.0426417096</v>
      </c>
      <c r="V484" s="126">
        <f t="shared" si="169"/>
        <v>0.63835327793467445</v>
      </c>
      <c r="W484" s="7">
        <f>[4]FCST!$I424</f>
        <v>76294.770550488422</v>
      </c>
      <c r="X484" s="7">
        <f t="shared" si="182"/>
        <v>1740247.3854135214</v>
      </c>
      <c r="Y484" s="7">
        <f>[4]FCST!D424</f>
        <v>1816542.1559640099</v>
      </c>
      <c r="Z484" s="7">
        <f>[4]FCST!$E424</f>
        <v>200303</v>
      </c>
      <c r="AA484" s="7">
        <f>[4]FCST!F424</f>
        <v>2079</v>
      </c>
      <c r="AB484" s="7">
        <f>[4]FCST!G424</f>
        <v>1509</v>
      </c>
      <c r="AC484" s="13">
        <f>[4]FCST!H424</f>
        <v>25731</v>
      </c>
      <c r="AD484" s="28">
        <f t="shared" si="183"/>
        <v>46480</v>
      </c>
      <c r="AE484" s="30">
        <f t="shared" si="164"/>
        <v>1660808</v>
      </c>
      <c r="AF484" s="30">
        <f t="shared" si="184"/>
        <v>1074948</v>
      </c>
      <c r="AG484" s="31">
        <f t="shared" si="188"/>
        <v>253957</v>
      </c>
      <c r="AH484" s="15">
        <f t="shared" si="170"/>
        <v>133955</v>
      </c>
      <c r="AI484" s="28">
        <f t="shared" si="185"/>
        <v>120002</v>
      </c>
      <c r="AJ484" s="28">
        <f t="shared" si="177"/>
        <v>1564.71456558055</v>
      </c>
      <c r="AK484" s="28">
        <f t="shared" si="178"/>
        <v>260382.32807612902</v>
      </c>
      <c r="AL484" s="110">
        <f t="shared" si="189"/>
        <v>954.35167087198647</v>
      </c>
      <c r="AM484" s="57"/>
      <c r="AN484" s="15">
        <f t="shared" si="165"/>
        <v>1036.9215146325712</v>
      </c>
      <c r="AP484" s="233">
        <f>[16]Rounded!Z485</f>
        <v>46130</v>
      </c>
      <c r="AQ484" s="157">
        <f>[16]Rounded!AA485</f>
        <v>23553</v>
      </c>
      <c r="AR484" s="157">
        <f>[16]Rounded!AB485</f>
        <v>3260</v>
      </c>
      <c r="AS484" s="157">
        <f>[16]Rounded!AC485</f>
        <v>0</v>
      </c>
      <c r="AT484" s="157">
        <f>[16]Rounded!AD485</f>
        <v>0</v>
      </c>
      <c r="AW484" s="14">
        <f t="shared" si="179"/>
        <v>1036.9215146325712</v>
      </c>
      <c r="AX484" s="145">
        <f t="shared" si="180"/>
        <v>1564.71456558055</v>
      </c>
      <c r="AZ484" s="164">
        <f t="shared" si="159"/>
        <v>19262.453368588689</v>
      </c>
      <c r="BM484" s="14">
        <f>[17]Base!$J266</f>
        <v>37544.846178541229</v>
      </c>
      <c r="BN484" s="14">
        <f>[17]High!$J266</f>
        <v>71645.930107054897</v>
      </c>
      <c r="BO484" s="14">
        <f>[17]Low!$J266</f>
        <v>3443.7622500275615</v>
      </c>
      <c r="BP484" s="14"/>
      <c r="BQ484" s="14">
        <f>[17]Base!$Q266</f>
        <v>43656.797882024679</v>
      </c>
      <c r="BR484" s="14">
        <f>[17]High!$Q266</f>
        <v>83309.221054715003</v>
      </c>
      <c r="BS484" s="14">
        <f>[17]Low!$Q266</f>
        <v>4004.3747093343745</v>
      </c>
      <c r="BT484" s="201" t="s">
        <v>150</v>
      </c>
      <c r="BU484" s="14">
        <f>'[18]Energy Summary'!$C265/1000</f>
        <v>13041.340913429971</v>
      </c>
      <c r="BV484" s="14"/>
      <c r="BW484" s="14"/>
      <c r="BX484" s="14"/>
      <c r="BY484" s="14">
        <f>'[18]Energy Summary'!$D265/1000</f>
        <v>10352.330493948224</v>
      </c>
      <c r="BZ484" s="14"/>
      <c r="CA484" s="14"/>
    </row>
    <row r="485" spans="1:79">
      <c r="A485" s="2">
        <f t="shared" si="171"/>
        <v>2031</v>
      </c>
      <c r="B485" s="2">
        <f t="shared" si="172"/>
        <v>3</v>
      </c>
      <c r="C485" s="7">
        <f>[12]Err!$D340</f>
        <v>827.31662711890897</v>
      </c>
      <c r="D485" s="7">
        <f>ROUND([13]Err!$D328,0)</f>
        <v>1081802</v>
      </c>
      <c r="E485" s="7">
        <f>[9]Err!$D328</f>
        <v>122783.21498587501</v>
      </c>
      <c r="F485" s="7">
        <f>[10]Err!$D328</f>
        <v>1610.6154974118001</v>
      </c>
      <c r="G485" s="13">
        <f>[14]Err!$D328</f>
        <v>265701.43599548499</v>
      </c>
      <c r="H485" s="225"/>
      <c r="I485" s="26">
        <f t="shared" si="175"/>
        <v>857.31662711890897</v>
      </c>
      <c r="J485" s="26">
        <f t="shared" si="187"/>
        <v>1081802</v>
      </c>
      <c r="K485" s="26">
        <f t="shared" si="173"/>
        <v>116533.614985875</v>
      </c>
      <c r="L485" s="26">
        <f t="shared" si="174"/>
        <v>1610.6154974118001</v>
      </c>
      <c r="M485" s="26">
        <f t="shared" si="176"/>
        <v>261741.43599548499</v>
      </c>
      <c r="N485" s="25"/>
      <c r="O485" s="14">
        <v>30</v>
      </c>
      <c r="P485" s="14"/>
      <c r="Q485" s="14">
        <f t="shared" si="186"/>
        <v>-6249.5999999999995</v>
      </c>
      <c r="S485" s="14">
        <f t="shared" si="167"/>
        <v>-3960</v>
      </c>
      <c r="U485" s="7">
        <f t="shared" si="181"/>
        <v>3131459.0514928969</v>
      </c>
      <c r="V485" s="126">
        <f t="shared" si="169"/>
        <v>0.62485525246600426</v>
      </c>
      <c r="W485" s="7">
        <f>[4]FCST!$I425</f>
        <v>76344.575973183004</v>
      </c>
      <c r="X485" s="7">
        <f t="shared" si="182"/>
        <v>1741383.423388317</v>
      </c>
      <c r="Y485" s="7">
        <f>[4]FCST!D425</f>
        <v>1817727.9993614999</v>
      </c>
      <c r="Z485" s="7">
        <f>[4]FCST!$E425</f>
        <v>200416</v>
      </c>
      <c r="AA485" s="7">
        <f>[4]FCST!F425</f>
        <v>2078</v>
      </c>
      <c r="AB485" s="7">
        <f>[4]FCST!G425</f>
        <v>1509</v>
      </c>
      <c r="AC485" s="13">
        <f>[4]FCST!H425</f>
        <v>25721</v>
      </c>
      <c r="AD485" s="28">
        <f t="shared" si="183"/>
        <v>40898</v>
      </c>
      <c r="AE485" s="30">
        <f t="shared" si="164"/>
        <v>1492917</v>
      </c>
      <c r="AF485" s="30">
        <f t="shared" si="184"/>
        <v>1081802</v>
      </c>
      <c r="AG485" s="31">
        <f t="shared" si="188"/>
        <v>252490</v>
      </c>
      <c r="AH485" s="15">
        <f t="shared" si="170"/>
        <v>135956</v>
      </c>
      <c r="AI485" s="28">
        <f t="shared" si="185"/>
        <v>116534</v>
      </c>
      <c r="AJ485" s="28">
        <f t="shared" si="177"/>
        <v>1610.6154974118001</v>
      </c>
      <c r="AK485" s="28">
        <f t="shared" si="178"/>
        <v>261741.43599548499</v>
      </c>
      <c r="AL485" s="110">
        <f t="shared" si="189"/>
        <v>857.31664833189893</v>
      </c>
      <c r="AM485" s="57"/>
      <c r="AN485" s="15">
        <f t="shared" si="165"/>
        <v>1067.3396271781312</v>
      </c>
      <c r="AP485" s="233">
        <f>[16]Rounded!Z486</f>
        <v>36031</v>
      </c>
      <c r="AQ485" s="157">
        <f>[16]Rounded!AA486</f>
        <v>19251</v>
      </c>
      <c r="AR485" s="157">
        <f>[16]Rounded!AB486</f>
        <v>2748.0000000000009</v>
      </c>
      <c r="AS485" s="157">
        <f>[16]Rounded!AC486</f>
        <v>0</v>
      </c>
      <c r="AT485" s="157">
        <f>[16]Rounded!AD486</f>
        <v>0</v>
      </c>
      <c r="AW485" s="14">
        <f t="shared" si="179"/>
        <v>1067.3396271781312</v>
      </c>
      <c r="AX485" s="145">
        <f t="shared" si="180"/>
        <v>1610.6154974118001</v>
      </c>
      <c r="AZ485" s="164">
        <f t="shared" ref="AZ485:AZ548" si="190">SUM(AX474:AX485)</f>
        <v>19236.344982107399</v>
      </c>
      <c r="BM485" s="14">
        <f>[17]Base!$J267</f>
        <v>38538.285281859549</v>
      </c>
      <c r="BN485" s="14">
        <f>[17]High!$J267</f>
        <v>73541.686137682613</v>
      </c>
      <c r="BO485" s="14">
        <f>[17]Low!$J267</f>
        <v>3534.8844260364817</v>
      </c>
      <c r="BP485" s="14"/>
      <c r="BQ485" s="14">
        <f>[17]Base!$Q267</f>
        <v>44811.959630069243</v>
      </c>
      <c r="BR485" s="14">
        <f>[17]High!$Q267</f>
        <v>85513.588532189096</v>
      </c>
      <c r="BS485" s="14">
        <f>[17]Low!$Q267</f>
        <v>4110.3307279493974</v>
      </c>
      <c r="BT485" s="201" t="s">
        <v>150</v>
      </c>
      <c r="BU485" s="14">
        <f>'[18]Energy Summary'!$C266/1000</f>
        <v>17647.790618212446</v>
      </c>
      <c r="BV485" s="14"/>
      <c r="BW485" s="14"/>
      <c r="BX485" s="14"/>
      <c r="BY485" s="14">
        <f>'[18]Energy Summary'!$D266/1000</f>
        <v>13953.51433560051</v>
      </c>
      <c r="BZ485" s="14"/>
      <c r="CA485" s="14"/>
    </row>
    <row r="486" spans="1:79">
      <c r="A486" s="2">
        <f t="shared" si="171"/>
        <v>2031</v>
      </c>
      <c r="B486" s="2">
        <f t="shared" si="172"/>
        <v>4</v>
      </c>
      <c r="C486" s="7">
        <f>[12]Err!$D341</f>
        <v>796.21747398303796</v>
      </c>
      <c r="D486" s="7">
        <f>ROUND([13]Err!$D329,0)</f>
        <v>1138310</v>
      </c>
      <c r="E486" s="7">
        <f>[9]Err!$D329</f>
        <v>124769.83512731201</v>
      </c>
      <c r="F486" s="7">
        <f>[10]Err!$D329</f>
        <v>1587.0613041711599</v>
      </c>
      <c r="G486" s="13">
        <f>[14]Err!$D329</f>
        <v>270772.10957144701</v>
      </c>
      <c r="H486" s="225"/>
      <c r="I486" s="26">
        <f t="shared" si="175"/>
        <v>826.21747398303796</v>
      </c>
      <c r="J486" s="26">
        <f t="shared" si="187"/>
        <v>1138310</v>
      </c>
      <c r="K486" s="26">
        <f t="shared" si="173"/>
        <v>118721.83512731201</v>
      </c>
      <c r="L486" s="26">
        <f t="shared" si="174"/>
        <v>1587.0613041711599</v>
      </c>
      <c r="M486" s="26">
        <f t="shared" si="176"/>
        <v>266680.10957144701</v>
      </c>
      <c r="N486" s="25"/>
      <c r="O486" s="14">
        <v>30</v>
      </c>
      <c r="P486" s="14"/>
      <c r="Q486" s="14">
        <f t="shared" si="186"/>
        <v>-6048</v>
      </c>
      <c r="S486" s="14">
        <f t="shared" si="167"/>
        <v>-4092</v>
      </c>
      <c r="U486" s="7">
        <f t="shared" si="181"/>
        <v>3142300.1708756182</v>
      </c>
      <c r="V486" s="126">
        <f t="shared" si="169"/>
        <v>0.53442379914879401</v>
      </c>
      <c r="W486" s="7">
        <f>[4]FCST!$I426</f>
        <v>76394.381395877994</v>
      </c>
      <c r="X486" s="7">
        <f t="shared" si="182"/>
        <v>1742519.4613631219</v>
      </c>
      <c r="Y486" s="7">
        <f>[4]FCST!D426</f>
        <v>1818913.8427589999</v>
      </c>
      <c r="Z486" s="7">
        <f>[4]FCST!$E426</f>
        <v>200529</v>
      </c>
      <c r="AA486" s="7">
        <f>[4]FCST!F426</f>
        <v>2077</v>
      </c>
      <c r="AB486" s="7">
        <f>[4]FCST!G426</f>
        <v>1508</v>
      </c>
      <c r="AC486" s="13">
        <f>[4]FCST!H426</f>
        <v>25680</v>
      </c>
      <c r="AD486" s="28">
        <f t="shared" si="183"/>
        <v>33732</v>
      </c>
      <c r="AE486" s="30">
        <f t="shared" si="164"/>
        <v>1439700</v>
      </c>
      <c r="AF486" s="30">
        <f t="shared" si="184"/>
        <v>1138310</v>
      </c>
      <c r="AG486" s="31">
        <f t="shared" si="188"/>
        <v>262291</v>
      </c>
      <c r="AH486" s="15">
        <f t="shared" si="170"/>
        <v>143569</v>
      </c>
      <c r="AI486" s="28">
        <f t="shared" si="185"/>
        <v>118722</v>
      </c>
      <c r="AJ486" s="28">
        <f t="shared" si="177"/>
        <v>1587.0613041711599</v>
      </c>
      <c r="AK486" s="28">
        <f t="shared" si="178"/>
        <v>266680.10957144701</v>
      </c>
      <c r="AL486" s="110">
        <f t="shared" si="189"/>
        <v>826.21745806716262</v>
      </c>
      <c r="AM486" s="57"/>
      <c r="AN486" s="15">
        <f t="shared" si="165"/>
        <v>1052.4279205379044</v>
      </c>
      <c r="AP486" s="233">
        <f>[16]Rounded!Z487</f>
        <v>26689</v>
      </c>
      <c r="AQ486" s="157">
        <f>[16]Rounded!AA487</f>
        <v>18665</v>
      </c>
      <c r="AR486" s="157">
        <f>[16]Rounded!AB487</f>
        <v>2756</v>
      </c>
      <c r="AS486" s="157">
        <f>[16]Rounded!AC487</f>
        <v>0</v>
      </c>
      <c r="AT486" s="157">
        <f>[16]Rounded!AD487</f>
        <v>0</v>
      </c>
      <c r="AW486" s="14">
        <f t="shared" si="179"/>
        <v>1052.4279205379044</v>
      </c>
      <c r="AX486" s="145">
        <f t="shared" si="180"/>
        <v>1587.0613041711599</v>
      </c>
      <c r="AZ486" s="164">
        <f t="shared" si="190"/>
        <v>19210.236595626109</v>
      </c>
      <c r="BM486" s="14">
        <f>[17]Base!$J268</f>
        <v>38552.680495968954</v>
      </c>
      <c r="BN486" s="14">
        <f>[17]High!$J268</f>
        <v>73569.156179750556</v>
      </c>
      <c r="BO486" s="14">
        <f>[17]Low!$J268</f>
        <v>3536.2048121873604</v>
      </c>
      <c r="BP486" s="14"/>
      <c r="BQ486" s="14">
        <f>[17]Base!$Q268</f>
        <v>44828.698251126698</v>
      </c>
      <c r="BR486" s="14">
        <f>[17]High!$Q268</f>
        <v>85545.530441570401</v>
      </c>
      <c r="BS486" s="14">
        <f>[17]Low!$Q268</f>
        <v>4111.8660606829771</v>
      </c>
      <c r="BT486" s="201" t="s">
        <v>150</v>
      </c>
      <c r="BU486" s="14">
        <f>'[18]Energy Summary'!$C267/1000</f>
        <v>18747.831131763447</v>
      </c>
      <c r="BV486" s="14"/>
      <c r="BW486" s="14"/>
      <c r="BX486" s="14"/>
      <c r="BY486" s="14">
        <f>'[18]Energy Summary'!$D267/1000</f>
        <v>14767.928948018003</v>
      </c>
      <c r="BZ486" s="14"/>
      <c r="CA486" s="14"/>
    </row>
    <row r="487" spans="1:79">
      <c r="A487" s="2">
        <f t="shared" si="171"/>
        <v>2031</v>
      </c>
      <c r="B487" s="2">
        <f t="shared" si="172"/>
        <v>5</v>
      </c>
      <c r="C487" s="7">
        <f>[12]Err!$D342</f>
        <v>933.51262786347104</v>
      </c>
      <c r="D487" s="7">
        <f>ROUND([13]Err!$D330,0)</f>
        <v>1250662</v>
      </c>
      <c r="E487" s="7">
        <f>[9]Err!$D330</f>
        <v>132488.30612842299</v>
      </c>
      <c r="F487" s="7">
        <f>[10]Err!$D330</f>
        <v>1566.8613041711601</v>
      </c>
      <c r="G487" s="13">
        <f>[14]Err!$D330</f>
        <v>284463.08640105103</v>
      </c>
      <c r="H487" s="225"/>
      <c r="I487" s="26">
        <f t="shared" si="175"/>
        <v>963.51262786347104</v>
      </c>
      <c r="J487" s="26">
        <f t="shared" si="187"/>
        <v>1250662</v>
      </c>
      <c r="K487" s="26">
        <f t="shared" si="173"/>
        <v>126238.70612842299</v>
      </c>
      <c r="L487" s="26">
        <f t="shared" si="174"/>
        <v>1566.8613041711601</v>
      </c>
      <c r="M487" s="26">
        <f t="shared" si="176"/>
        <v>280503.08640105103</v>
      </c>
      <c r="N487" s="25"/>
      <c r="O487" s="14">
        <v>30</v>
      </c>
      <c r="P487" s="14"/>
      <c r="Q487" s="14">
        <f t="shared" si="186"/>
        <v>-6249.5999999999995</v>
      </c>
      <c r="S487" s="14">
        <f t="shared" si="167"/>
        <v>-3960</v>
      </c>
      <c r="U487" s="7">
        <f t="shared" si="181"/>
        <v>3512099.9477052223</v>
      </c>
      <c r="V487" s="126">
        <f t="shared" si="169"/>
        <v>0.35517028435765152</v>
      </c>
      <c r="W487" s="7">
        <f>[4]FCST!$I427</f>
        <v>76444.186818572576</v>
      </c>
      <c r="X487" s="7">
        <f t="shared" si="182"/>
        <v>1743655.4993379172</v>
      </c>
      <c r="Y487" s="7">
        <f>[4]FCST!D427</f>
        <v>1820099.6861564899</v>
      </c>
      <c r="Z487" s="7">
        <f>[4]FCST!$E427</f>
        <v>200643</v>
      </c>
      <c r="AA487" s="7">
        <f>[4]FCST!F427</f>
        <v>2077</v>
      </c>
      <c r="AB487" s="7">
        <f>[4]FCST!G427</f>
        <v>1508</v>
      </c>
      <c r="AC487" s="13">
        <f>[4]FCST!H427</f>
        <v>25714</v>
      </c>
      <c r="AD487" s="28">
        <f t="shared" si="183"/>
        <v>26160</v>
      </c>
      <c r="AE487" s="30">
        <f t="shared" si="164"/>
        <v>1680034</v>
      </c>
      <c r="AF487" s="30">
        <f t="shared" si="184"/>
        <v>1250662</v>
      </c>
      <c r="AG487" s="31">
        <f t="shared" si="188"/>
        <v>273174</v>
      </c>
      <c r="AH487" s="15">
        <f t="shared" si="170"/>
        <v>146935</v>
      </c>
      <c r="AI487" s="28">
        <f t="shared" si="185"/>
        <v>126239</v>
      </c>
      <c r="AJ487" s="28">
        <f t="shared" si="177"/>
        <v>1566.8613041711601</v>
      </c>
      <c r="AK487" s="28">
        <f t="shared" si="178"/>
        <v>280503.08640105103</v>
      </c>
      <c r="AL487" s="110">
        <f t="shared" si="189"/>
        <v>963.51257495412653</v>
      </c>
      <c r="AM487" s="57"/>
      <c r="AN487" s="15">
        <f t="shared" si="165"/>
        <v>1039.0326950737137</v>
      </c>
      <c r="AP487" s="233">
        <f>[16]Rounded!Z488</f>
        <v>30443</v>
      </c>
      <c r="AQ487" s="157">
        <f>[16]Rounded!AA488</f>
        <v>20072</v>
      </c>
      <c r="AR487" s="157">
        <f>[16]Rounded!AB488</f>
        <v>2932</v>
      </c>
      <c r="AS487" s="157">
        <f>[16]Rounded!AC488</f>
        <v>0</v>
      </c>
      <c r="AT487" s="157">
        <f>[16]Rounded!AD488</f>
        <v>0</v>
      </c>
      <c r="AW487" s="14">
        <f t="shared" si="179"/>
        <v>1039.0326950737137</v>
      </c>
      <c r="AX487" s="145">
        <f t="shared" si="180"/>
        <v>1566.8613041711601</v>
      </c>
      <c r="AZ487" s="164">
        <f t="shared" si="190"/>
        <v>19184.12820914483</v>
      </c>
      <c r="BM487" s="14">
        <f>[17]Base!$J269</f>
        <v>39119.226213500137</v>
      </c>
      <c r="BN487" s="14">
        <f>[17]High!$J269</f>
        <v>74650.281793840564</v>
      </c>
      <c r="BO487" s="14">
        <f>[17]Low!$J269</f>
        <v>3588.1706331597152</v>
      </c>
      <c r="BP487" s="14"/>
      <c r="BQ487" s="14">
        <f>[17]Base!$Q269</f>
        <v>45487.47234127923</v>
      </c>
      <c r="BR487" s="14">
        <f>[17]High!$Q269</f>
        <v>86802.653248651812</v>
      </c>
      <c r="BS487" s="14">
        <f>[17]Low!$Q269</f>
        <v>4172.2914339066456</v>
      </c>
      <c r="BT487" s="201" t="s">
        <v>150</v>
      </c>
      <c r="BU487" s="14">
        <f>'[18]Energy Summary'!$C268/1000</f>
        <v>19772.954644689486</v>
      </c>
      <c r="BV487" s="14"/>
      <c r="BW487" s="14"/>
      <c r="BX487" s="14"/>
      <c r="BY487" s="14">
        <f>'[18]Energy Summary'!$D268/1000</f>
        <v>15520.482683751772</v>
      </c>
      <c r="BZ487" s="14"/>
      <c r="CA487" s="14"/>
    </row>
    <row r="488" spans="1:79">
      <c r="A488" s="2">
        <f t="shared" si="171"/>
        <v>2031</v>
      </c>
      <c r="B488" s="2">
        <f t="shared" si="172"/>
        <v>6</v>
      </c>
      <c r="C488" s="7">
        <f>[12]Err!$D343</f>
        <v>1153.7435503377401</v>
      </c>
      <c r="D488" s="7">
        <f>ROUND([13]Err!$D331,0)</f>
        <v>1369934</v>
      </c>
      <c r="E488" s="7">
        <f>[9]Err!$D331</f>
        <v>134484.413911696</v>
      </c>
      <c r="F488" s="7">
        <f>[10]Err!$D331</f>
        <v>1587.3613041711601</v>
      </c>
      <c r="G488" s="13">
        <f>[14]Err!$D331</f>
        <v>309732.54301460501</v>
      </c>
      <c r="H488" s="225"/>
      <c r="I488" s="26">
        <f t="shared" si="175"/>
        <v>1183.7435503377401</v>
      </c>
      <c r="J488" s="26">
        <f t="shared" si="187"/>
        <v>1369934</v>
      </c>
      <c r="K488" s="26">
        <f t="shared" si="173"/>
        <v>128436.413911696</v>
      </c>
      <c r="L488" s="26">
        <f t="shared" si="174"/>
        <v>1587.3613041711601</v>
      </c>
      <c r="M488" s="26">
        <f t="shared" si="176"/>
        <v>305640.54301460501</v>
      </c>
      <c r="N488" s="25"/>
      <c r="O488" s="14">
        <v>30</v>
      </c>
      <c r="P488" s="14"/>
      <c r="Q488" s="14">
        <f t="shared" si="186"/>
        <v>-6048</v>
      </c>
      <c r="S488" s="14">
        <f t="shared" si="167"/>
        <v>-4092</v>
      </c>
      <c r="U488" s="7">
        <f t="shared" si="181"/>
        <v>4047014.9043187764</v>
      </c>
      <c r="V488" s="126">
        <f t="shared" si="169"/>
        <v>0.25275986053332639</v>
      </c>
      <c r="W488" s="7">
        <f>[4]FCST!$I428</f>
        <v>76493.992241267173</v>
      </c>
      <c r="X488" s="7">
        <f t="shared" si="182"/>
        <v>1744791.537312713</v>
      </c>
      <c r="Y488" s="7">
        <f>[4]FCST!D428</f>
        <v>1821285.5295539801</v>
      </c>
      <c r="Z488" s="7">
        <f>[4]FCST!$E428</f>
        <v>200756</v>
      </c>
      <c r="AA488" s="7">
        <f>[4]FCST!F428</f>
        <v>2076</v>
      </c>
      <c r="AB488" s="7">
        <f>[4]FCST!G428</f>
        <v>1508</v>
      </c>
      <c r="AC488" s="13">
        <f>[4]FCST!H428</f>
        <v>25663</v>
      </c>
      <c r="AD488" s="28">
        <f t="shared" si="183"/>
        <v>22887</v>
      </c>
      <c r="AE488" s="30">
        <f t="shared" si="164"/>
        <v>2065386</v>
      </c>
      <c r="AF488" s="30">
        <f t="shared" si="184"/>
        <v>1369934</v>
      </c>
      <c r="AG488" s="31">
        <f t="shared" si="188"/>
        <v>281580</v>
      </c>
      <c r="AH488" s="15">
        <f t="shared" ref="AH488:AH551" si="191">AH476</f>
        <v>153144</v>
      </c>
      <c r="AI488" s="28">
        <f t="shared" si="185"/>
        <v>128436</v>
      </c>
      <c r="AJ488" s="28">
        <f t="shared" si="177"/>
        <v>1587.3613041711601</v>
      </c>
      <c r="AK488" s="28">
        <f t="shared" si="178"/>
        <v>305640.54301460501</v>
      </c>
      <c r="AL488" s="110">
        <f t="shared" si="189"/>
        <v>1183.7437056698814</v>
      </c>
      <c r="AM488" s="57"/>
      <c r="AN488" s="15">
        <f t="shared" si="165"/>
        <v>1052.6268595299471</v>
      </c>
      <c r="AP488" s="233">
        <f>[16]Rounded!Z489</f>
        <v>34504</v>
      </c>
      <c r="AQ488" s="157">
        <f>[16]Rounded!AA489</f>
        <v>21858</v>
      </c>
      <c r="AR488" s="157">
        <f>[16]Rounded!AB489</f>
        <v>3243</v>
      </c>
      <c r="AS488" s="157">
        <f>[16]Rounded!AC489</f>
        <v>0</v>
      </c>
      <c r="AT488" s="157">
        <f>[16]Rounded!AD489</f>
        <v>0</v>
      </c>
      <c r="AW488" s="14">
        <f t="shared" si="179"/>
        <v>1052.6268595299471</v>
      </c>
      <c r="AX488" s="145">
        <f t="shared" si="180"/>
        <v>1587.3613041711601</v>
      </c>
      <c r="AZ488" s="164">
        <f t="shared" si="190"/>
        <v>19158.019822663551</v>
      </c>
      <c r="BM488" s="14">
        <f>[17]Base!$J270</f>
        <v>39515.171465553605</v>
      </c>
      <c r="BN488" s="14">
        <f>[17]High!$J270</f>
        <v>75405.854628523171</v>
      </c>
      <c r="BO488" s="14">
        <f>[17]Low!$J270</f>
        <v>3624.48830258404</v>
      </c>
      <c r="BP488" s="14"/>
      <c r="BQ488" s="14">
        <f>[17]Base!$Q270</f>
        <v>45947.873797155356</v>
      </c>
      <c r="BR488" s="14">
        <f>[17]High!$Q270</f>
        <v>87681.226312236249</v>
      </c>
      <c r="BS488" s="14">
        <f>[17]Low!$Q270</f>
        <v>4214.5212820744646</v>
      </c>
      <c r="BT488" s="201" t="s">
        <v>150</v>
      </c>
      <c r="BU488" s="14">
        <f>'[18]Energy Summary'!$C269/1000</f>
        <v>18543.825871789279</v>
      </c>
      <c r="BV488" s="14"/>
      <c r="BW488" s="14"/>
      <c r="BX488" s="14"/>
      <c r="BY488" s="14">
        <f>'[18]Energy Summary'!$D269/1000</f>
        <v>14507.100690942681</v>
      </c>
      <c r="BZ488" s="14"/>
      <c r="CA488" s="14"/>
    </row>
    <row r="489" spans="1:79">
      <c r="A489" s="2">
        <f t="shared" si="171"/>
        <v>2031</v>
      </c>
      <c r="B489" s="2">
        <f t="shared" si="172"/>
        <v>7</v>
      </c>
      <c r="C489" s="7">
        <f>[12]Err!$D344</f>
        <v>1245.51928783739</v>
      </c>
      <c r="D489" s="7">
        <f>ROUND([13]Err!$D332,0)</f>
        <v>1406241</v>
      </c>
      <c r="E489" s="7">
        <f>[9]Err!$D332</f>
        <v>123268.69212206001</v>
      </c>
      <c r="F489" s="7">
        <f>[10]Err!$D332</f>
        <v>1586.3956592406801</v>
      </c>
      <c r="G489" s="13">
        <f>[14]Err!$D332</f>
        <v>297439.02153740899</v>
      </c>
      <c r="H489" s="225"/>
      <c r="I489" s="26">
        <f t="shared" si="175"/>
        <v>1275.51928783739</v>
      </c>
      <c r="J489" s="26">
        <f t="shared" si="187"/>
        <v>1406241</v>
      </c>
      <c r="K489" s="26">
        <f t="shared" si="173"/>
        <v>117019.09212206</v>
      </c>
      <c r="L489" s="26">
        <f t="shared" si="174"/>
        <v>1586.3956592406801</v>
      </c>
      <c r="M489" s="26">
        <f t="shared" si="176"/>
        <v>293479.02153740899</v>
      </c>
      <c r="N489" s="25"/>
      <c r="O489" s="14">
        <v>30</v>
      </c>
      <c r="P489" s="14"/>
      <c r="Q489" s="14">
        <f t="shared" si="186"/>
        <v>-6249.5999999999995</v>
      </c>
      <c r="S489" s="14">
        <f t="shared" si="167"/>
        <v>-3960</v>
      </c>
      <c r="U489" s="7">
        <f t="shared" si="181"/>
        <v>4217047.4171966501</v>
      </c>
      <c r="V489" s="126">
        <f t="shared" si="169"/>
        <v>0.23540461725212367</v>
      </c>
      <c r="W489" s="7">
        <f>[4]FCST!$I429</f>
        <v>76543.797663962163</v>
      </c>
      <c r="X489" s="7">
        <f t="shared" si="182"/>
        <v>1745927.5752875179</v>
      </c>
      <c r="Y489" s="7">
        <f>[4]FCST!D429</f>
        <v>1822471.3729514801</v>
      </c>
      <c r="Z489" s="7">
        <f>[4]FCST!$E429</f>
        <v>200869</v>
      </c>
      <c r="AA489" s="7">
        <f>[4]FCST!F429</f>
        <v>2075</v>
      </c>
      <c r="AB489" s="7">
        <f>[4]FCST!G429</f>
        <v>1508</v>
      </c>
      <c r="AC489" s="13">
        <f>[4]FCST!H429</f>
        <v>25636</v>
      </c>
      <c r="AD489" s="28">
        <f t="shared" si="183"/>
        <v>22983</v>
      </c>
      <c r="AE489" s="30">
        <f t="shared" si="164"/>
        <v>2226964</v>
      </c>
      <c r="AF489" s="30">
        <f t="shared" si="184"/>
        <v>1406241</v>
      </c>
      <c r="AG489" s="31">
        <f t="shared" si="188"/>
        <v>265794</v>
      </c>
      <c r="AH489" s="15">
        <f t="shared" si="191"/>
        <v>148775</v>
      </c>
      <c r="AI489" s="28">
        <f t="shared" si="185"/>
        <v>117019</v>
      </c>
      <c r="AJ489" s="28">
        <f t="shared" si="177"/>
        <v>1586.3956592406801</v>
      </c>
      <c r="AK489" s="28">
        <f t="shared" si="178"/>
        <v>293479.02153740899</v>
      </c>
      <c r="AL489" s="110">
        <f t="shared" si="189"/>
        <v>1275.5191174715626</v>
      </c>
      <c r="AM489" s="57"/>
      <c r="AN489" s="15">
        <f t="shared" si="165"/>
        <v>1051.9865114328118</v>
      </c>
      <c r="AP489" s="233">
        <f>[16]Rounded!Z490</f>
        <v>34931</v>
      </c>
      <c r="AQ489" s="157">
        <f>[16]Rounded!AA490</f>
        <v>23121</v>
      </c>
      <c r="AR489" s="157">
        <f>[16]Rounded!AB490</f>
        <v>3480</v>
      </c>
      <c r="AS489" s="157">
        <f>[16]Rounded!AC490</f>
        <v>0</v>
      </c>
      <c r="AT489" s="157">
        <f>[16]Rounded!AD490</f>
        <v>0</v>
      </c>
      <c r="AW489" s="14">
        <f t="shared" si="179"/>
        <v>1051.9865114328118</v>
      </c>
      <c r="AX489" s="145">
        <f t="shared" si="180"/>
        <v>1586.3956592406801</v>
      </c>
      <c r="AZ489" s="164">
        <f t="shared" si="190"/>
        <v>19131.911436182272</v>
      </c>
      <c r="BM489" s="14">
        <f>[17]Base!$J271</f>
        <v>39953.031290623439</v>
      </c>
      <c r="BN489" s="14">
        <f>[17]High!$J271</f>
        <v>76241.412038306124</v>
      </c>
      <c r="BO489" s="14">
        <f>[17]Low!$J271</f>
        <v>3664.6505429407744</v>
      </c>
      <c r="BP489" s="14"/>
      <c r="BQ489" s="14">
        <f>[17]Base!$Q271</f>
        <v>46457.013128631916</v>
      </c>
      <c r="BR489" s="14">
        <f>[17]High!$Q271</f>
        <v>88652.804695704792</v>
      </c>
      <c r="BS489" s="14">
        <f>[17]Low!$Q271</f>
        <v>4261.2215615590403</v>
      </c>
      <c r="BT489" s="201" t="s">
        <v>150</v>
      </c>
      <c r="BU489" s="14">
        <f>'[18]Energy Summary'!$C270/1000</f>
        <v>19976.226445958888</v>
      </c>
      <c r="BV489" s="14"/>
      <c r="BW489" s="14"/>
      <c r="BX489" s="14"/>
      <c r="BY489" s="14">
        <f>'[18]Energy Summary'!$D270/1000</f>
        <v>15578.240952147711</v>
      </c>
      <c r="BZ489" s="14"/>
      <c r="CA489" s="14"/>
    </row>
    <row r="490" spans="1:79">
      <c r="A490" s="2">
        <f t="shared" si="171"/>
        <v>2031</v>
      </c>
      <c r="B490" s="2">
        <f t="shared" si="172"/>
        <v>8</v>
      </c>
      <c r="C490" s="7">
        <f>[12]Err!$D345</f>
        <v>1319.0526438664299</v>
      </c>
      <c r="D490" s="7">
        <f>ROUND([13]Err!$D333,0)</f>
        <v>1466721</v>
      </c>
      <c r="E490" s="7">
        <f>[9]Err!$D333</f>
        <v>138035.71787365101</v>
      </c>
      <c r="F490" s="7">
        <f>[10]Err!$D333</f>
        <v>1593.6182220416299</v>
      </c>
      <c r="G490" s="13">
        <f>[14]Err!$D333</f>
        <v>304707.23040093703</v>
      </c>
      <c r="H490" s="225"/>
      <c r="I490" s="26">
        <f t="shared" si="175"/>
        <v>1349.0526438664299</v>
      </c>
      <c r="J490" s="26">
        <f t="shared" si="187"/>
        <v>1466721</v>
      </c>
      <c r="K490" s="26">
        <f t="shared" si="173"/>
        <v>131786.117873651</v>
      </c>
      <c r="L490" s="26">
        <f t="shared" si="174"/>
        <v>1593.6182220416299</v>
      </c>
      <c r="M490" s="26">
        <f t="shared" si="176"/>
        <v>300615.23040093703</v>
      </c>
      <c r="N490" s="25"/>
      <c r="O490" s="14">
        <v>30</v>
      </c>
      <c r="P490" s="14"/>
      <c r="Q490" s="14">
        <f t="shared" si="186"/>
        <v>-6249.5999999999995</v>
      </c>
      <c r="S490" s="14">
        <f t="shared" si="167"/>
        <v>-4092</v>
      </c>
      <c r="U490" s="7">
        <f t="shared" si="181"/>
        <v>4437322.8486229787</v>
      </c>
      <c r="V490" s="126">
        <f t="shared" si="169"/>
        <v>0.23491953518685663</v>
      </c>
      <c r="W490" s="7">
        <f>[4]FCST!$I430</f>
        <v>76592.371692951667</v>
      </c>
      <c r="X490" s="7">
        <f t="shared" si="182"/>
        <v>1747035.5257582783</v>
      </c>
      <c r="Y490" s="7">
        <f>[4]FCST!D430</f>
        <v>1823627.8974512301</v>
      </c>
      <c r="Z490" s="7">
        <f>[4]FCST!$E430</f>
        <v>200981</v>
      </c>
      <c r="AA490" s="7">
        <f>[4]FCST!F430</f>
        <v>2074</v>
      </c>
      <c r="AB490" s="7">
        <f>[4]FCST!G430</f>
        <v>1508</v>
      </c>
      <c r="AC490" s="13">
        <f>[4]FCST!H430</f>
        <v>25693</v>
      </c>
      <c r="AD490" s="28">
        <f t="shared" si="183"/>
        <v>24274</v>
      </c>
      <c r="AE490" s="30">
        <f t="shared" si="164"/>
        <v>2356843</v>
      </c>
      <c r="AF490" s="30">
        <f t="shared" si="184"/>
        <v>1466721</v>
      </c>
      <c r="AG490" s="31">
        <f t="shared" si="188"/>
        <v>287276</v>
      </c>
      <c r="AH490" s="15">
        <f t="shared" si="191"/>
        <v>155490</v>
      </c>
      <c r="AI490" s="28">
        <f t="shared" si="185"/>
        <v>131786</v>
      </c>
      <c r="AJ490" s="28">
        <f t="shared" si="177"/>
        <v>1593.6182220416299</v>
      </c>
      <c r="AK490" s="28">
        <f t="shared" si="178"/>
        <v>300615.23040093703</v>
      </c>
      <c r="AL490" s="110">
        <f t="shared" si="189"/>
        <v>1349.0527039952681</v>
      </c>
      <c r="AM490" s="57"/>
      <c r="AN490" s="15">
        <f t="shared" si="165"/>
        <v>1056.7760093114255</v>
      </c>
      <c r="AP490" s="233">
        <f>[16]Rounded!Z491</f>
        <v>37305</v>
      </c>
      <c r="AQ490" s="157">
        <f>[16]Rounded!AA491</f>
        <v>26271</v>
      </c>
      <c r="AR490" s="157">
        <f>[16]Rounded!AB491</f>
        <v>3880</v>
      </c>
      <c r="AS490" s="157">
        <f>[16]Rounded!AC491</f>
        <v>0</v>
      </c>
      <c r="AT490" s="157">
        <f>[16]Rounded!AD491</f>
        <v>0</v>
      </c>
      <c r="AW490" s="14">
        <f t="shared" si="179"/>
        <v>1056.7760093114255</v>
      </c>
      <c r="AX490" s="145">
        <f t="shared" si="180"/>
        <v>1593.6182220416299</v>
      </c>
      <c r="AZ490" s="164">
        <f t="shared" si="190"/>
        <v>19105.80304970099</v>
      </c>
      <c r="BM490" s="14">
        <f>[17]Base!$J272</f>
        <v>39924.051492413564</v>
      </c>
      <c r="BN490" s="14">
        <f>[17]High!$J272</f>
        <v>76186.110583955015</v>
      </c>
      <c r="BO490" s="14">
        <f>[17]Low!$J272</f>
        <v>3661.9924008721127</v>
      </c>
      <c r="BP490" s="14"/>
      <c r="BQ490" s="14">
        <f>[17]Base!$Q272</f>
        <v>46423.315688852977</v>
      </c>
      <c r="BR490" s="14">
        <f>[17]High!$Q272</f>
        <v>88588.500679017452</v>
      </c>
      <c r="BS490" s="14">
        <f>[17]Low!$Q272</f>
        <v>4258.1306986885029</v>
      </c>
      <c r="BT490" s="201" t="s">
        <v>150</v>
      </c>
      <c r="BU490" s="14">
        <f>'[18]Energy Summary'!$C271/1000</f>
        <v>19898.888969665411</v>
      </c>
      <c r="BV490" s="14"/>
      <c r="BW490" s="14"/>
      <c r="BX490" s="14"/>
      <c r="BY490" s="14">
        <f>'[18]Energy Summary'!$D271/1000</f>
        <v>15471.331581928034</v>
      </c>
      <c r="BZ490" s="14"/>
      <c r="CA490" s="14"/>
    </row>
    <row r="491" spans="1:79">
      <c r="A491" s="2">
        <f t="shared" si="171"/>
        <v>2031</v>
      </c>
      <c r="B491" s="2">
        <f t="shared" si="172"/>
        <v>9</v>
      </c>
      <c r="C491" s="7">
        <f>[12]Err!$D346</f>
        <v>1273.9840239974101</v>
      </c>
      <c r="D491" s="7">
        <f>ROUND([13]Err!$D334,0)</f>
        <v>1424034</v>
      </c>
      <c r="E491" s="7">
        <f>[9]Err!$D334</f>
        <v>131213.13704678501</v>
      </c>
      <c r="F491" s="7">
        <f>[10]Err!$D334</f>
        <v>1563.0626664860699</v>
      </c>
      <c r="G491" s="13">
        <f>[14]Err!$D334</f>
        <v>326124.79569659202</v>
      </c>
      <c r="H491" s="225"/>
      <c r="I491" s="26">
        <f t="shared" si="175"/>
        <v>1303.9840239974101</v>
      </c>
      <c r="J491" s="26">
        <f t="shared" si="187"/>
        <v>1424034</v>
      </c>
      <c r="K491" s="26">
        <f t="shared" si="173"/>
        <v>125165.13704678501</v>
      </c>
      <c r="L491" s="26">
        <f t="shared" si="174"/>
        <v>1563.0626664860699</v>
      </c>
      <c r="M491" s="26">
        <f t="shared" si="176"/>
        <v>322164.79569659202</v>
      </c>
      <c r="N491" s="25"/>
      <c r="O491" s="14">
        <v>30</v>
      </c>
      <c r="P491" s="14"/>
      <c r="Q491" s="14">
        <f t="shared" si="186"/>
        <v>-6048</v>
      </c>
      <c r="S491" s="14">
        <f t="shared" si="167"/>
        <v>-3960</v>
      </c>
      <c r="U491" s="7">
        <f t="shared" si="181"/>
        <v>4327558.858363078</v>
      </c>
      <c r="V491" s="126">
        <f t="shared" si="169"/>
        <v>0.23675824630596484</v>
      </c>
      <c r="W491" s="7">
        <f>[4]FCST!$I431</f>
        <v>76640.945721941593</v>
      </c>
      <c r="X491" s="7">
        <f t="shared" si="182"/>
        <v>1748143.4762290486</v>
      </c>
      <c r="Y491" s="7">
        <f>[4]FCST!D431</f>
        <v>1824784.4219509901</v>
      </c>
      <c r="Z491" s="7">
        <f>[4]FCST!$E431</f>
        <v>201092</v>
      </c>
      <c r="AA491" s="7">
        <f>[4]FCST!F431</f>
        <v>2073</v>
      </c>
      <c r="AB491" s="7">
        <f>[4]FCST!G431</f>
        <v>1508</v>
      </c>
      <c r="AC491" s="13">
        <f>[4]FCST!H431</f>
        <v>25700</v>
      </c>
      <c r="AD491" s="28">
        <f t="shared" si="183"/>
        <v>23661</v>
      </c>
      <c r="AE491" s="30">
        <f t="shared" si="164"/>
        <v>2279551</v>
      </c>
      <c r="AF491" s="30">
        <f t="shared" si="184"/>
        <v>1424034</v>
      </c>
      <c r="AG491" s="31">
        <f t="shared" si="188"/>
        <v>276585</v>
      </c>
      <c r="AH491" s="15">
        <f t="shared" si="191"/>
        <v>151420</v>
      </c>
      <c r="AI491" s="28">
        <f t="shared" si="185"/>
        <v>125165</v>
      </c>
      <c r="AJ491" s="28">
        <f t="shared" si="177"/>
        <v>1563.0626664860699</v>
      </c>
      <c r="AK491" s="28">
        <f t="shared" si="178"/>
        <v>322164.79569659202</v>
      </c>
      <c r="AL491" s="110">
        <f t="shared" si="189"/>
        <v>1303.9839298072147</v>
      </c>
      <c r="AM491" s="57"/>
      <c r="AN491" s="15">
        <f t="shared" si="165"/>
        <v>1036.5137045663594</v>
      </c>
      <c r="AP491" s="233">
        <f>[16]Rounded!Z492</f>
        <v>34872</v>
      </c>
      <c r="AQ491" s="157">
        <f>[16]Rounded!AA492</f>
        <v>23279</v>
      </c>
      <c r="AR491" s="157">
        <f>[16]Rounded!AB492</f>
        <v>3474</v>
      </c>
      <c r="AS491" s="157">
        <f>[16]Rounded!AC492</f>
        <v>0</v>
      </c>
      <c r="AT491" s="157">
        <f>[16]Rounded!AD492</f>
        <v>0</v>
      </c>
      <c r="AW491" s="14">
        <f t="shared" si="179"/>
        <v>1036.5137045663594</v>
      </c>
      <c r="AX491" s="145">
        <f t="shared" si="180"/>
        <v>1563.0626664860699</v>
      </c>
      <c r="AZ491" s="164">
        <f t="shared" si="190"/>
        <v>19079.694663219696</v>
      </c>
      <c r="BM491" s="14">
        <f>[17]Base!$J273</f>
        <v>38751.623184338314</v>
      </c>
      <c r="BN491" s="14">
        <f>[17]High!$J273</f>
        <v>73948.793743810325</v>
      </c>
      <c r="BO491" s="14">
        <f>[17]Low!$J273</f>
        <v>3554.4526248662942</v>
      </c>
      <c r="BP491" s="14"/>
      <c r="BQ491" s="14">
        <f>[17]Base!$Q273</f>
        <v>45060.026958532922</v>
      </c>
      <c r="BR491" s="14">
        <f>[17]High!$Q273</f>
        <v>85986.969469546893</v>
      </c>
      <c r="BS491" s="14">
        <f>[17]Low!$Q273</f>
        <v>4133.0844475189469</v>
      </c>
      <c r="BT491" s="201" t="s">
        <v>150</v>
      </c>
      <c r="BU491" s="14">
        <f>'[18]Energy Summary'!$C272/1000</f>
        <v>18787.071942216575</v>
      </c>
      <c r="BV491" s="14"/>
      <c r="BW491" s="14"/>
      <c r="BX491" s="14"/>
      <c r="BY491" s="14">
        <f>'[18]Energy Summary'!$D272/1000</f>
        <v>14565.212989303507</v>
      </c>
      <c r="BZ491" s="14"/>
      <c r="CA491" s="14"/>
    </row>
    <row r="492" spans="1:79">
      <c r="A492" s="2">
        <f t="shared" si="171"/>
        <v>2031</v>
      </c>
      <c r="B492" s="2">
        <f t="shared" si="172"/>
        <v>10</v>
      </c>
      <c r="C492" s="7">
        <f>[12]Err!$D347</f>
        <v>1141.4446240618199</v>
      </c>
      <c r="D492" s="7">
        <f>ROUND([13]Err!$D335,0)</f>
        <v>1337914</v>
      </c>
      <c r="E492" s="7">
        <f>[9]Err!$D335</f>
        <v>123949.644615328</v>
      </c>
      <c r="F492" s="7">
        <f>[10]Err!$D335</f>
        <v>1590.7293331527401</v>
      </c>
      <c r="G492" s="13">
        <f>[14]Err!$D335</f>
        <v>311718.733912186</v>
      </c>
      <c r="H492" s="225"/>
      <c r="I492" s="26">
        <f t="shared" si="175"/>
        <v>1171.4446240618199</v>
      </c>
      <c r="J492" s="26">
        <f t="shared" si="187"/>
        <v>1337914</v>
      </c>
      <c r="K492" s="26">
        <f t="shared" si="173"/>
        <v>117700.04461532799</v>
      </c>
      <c r="L492" s="26">
        <f t="shared" si="174"/>
        <v>1590.7293331527401</v>
      </c>
      <c r="M492" s="26">
        <f t="shared" si="176"/>
        <v>307626.733912186</v>
      </c>
      <c r="N492" s="25"/>
      <c r="O492" s="14">
        <v>30</v>
      </c>
      <c r="P492" s="14"/>
      <c r="Q492" s="14">
        <f t="shared" si="186"/>
        <v>-6249.5999999999995</v>
      </c>
      <c r="S492" s="14">
        <f t="shared" si="167"/>
        <v>-4092</v>
      </c>
      <c r="U492" s="7">
        <f t="shared" si="181"/>
        <v>3980858.4632453388</v>
      </c>
      <c r="V492" s="126">
        <f t="shared" si="169"/>
        <v>0.25544453159122188</v>
      </c>
      <c r="W492" s="7">
        <f>[4]FCST!$I432</f>
        <v>76689.519750931082</v>
      </c>
      <c r="X492" s="7">
        <f t="shared" si="182"/>
        <v>1749251.426699809</v>
      </c>
      <c r="Y492" s="7">
        <f>[4]FCST!D432</f>
        <v>1825940.9464507401</v>
      </c>
      <c r="Z492" s="7">
        <f>[4]FCST!$E432</f>
        <v>201201</v>
      </c>
      <c r="AA492" s="7">
        <f>[4]FCST!F432</f>
        <v>2073</v>
      </c>
      <c r="AB492" s="7">
        <f>[4]FCST!G432</f>
        <v>1508</v>
      </c>
      <c r="AC492" s="13">
        <f>[4]FCST!H432</f>
        <v>25724</v>
      </c>
      <c r="AD492" s="28">
        <f t="shared" si="183"/>
        <v>22949</v>
      </c>
      <c r="AE492" s="30">
        <f t="shared" si="164"/>
        <v>2049151</v>
      </c>
      <c r="AF492" s="30">
        <f t="shared" si="184"/>
        <v>1337914</v>
      </c>
      <c r="AG492" s="31">
        <f t="shared" si="188"/>
        <v>261627</v>
      </c>
      <c r="AH492" s="15">
        <f t="shared" si="191"/>
        <v>143927</v>
      </c>
      <c r="AI492" s="28">
        <f t="shared" si="185"/>
        <v>117700</v>
      </c>
      <c r="AJ492" s="28">
        <f t="shared" si="177"/>
        <v>1590.7293331527401</v>
      </c>
      <c r="AK492" s="28">
        <f t="shared" si="178"/>
        <v>307626.733912186</v>
      </c>
      <c r="AL492" s="110">
        <f t="shared" si="189"/>
        <v>1171.4445211949837</v>
      </c>
      <c r="AM492" s="57"/>
      <c r="AN492" s="15">
        <f t="shared" si="165"/>
        <v>1054.8603004991646</v>
      </c>
      <c r="AP492" s="233">
        <f>[16]Rounded!Z493</f>
        <v>26999</v>
      </c>
      <c r="AQ492" s="157">
        <f>[16]Rounded!AA493</f>
        <v>21727</v>
      </c>
      <c r="AR492" s="157">
        <f>[16]Rounded!AB493</f>
        <v>3315</v>
      </c>
      <c r="AS492" s="157">
        <f>[16]Rounded!AC493</f>
        <v>0</v>
      </c>
      <c r="AT492" s="157">
        <f>[16]Rounded!AD493</f>
        <v>0</v>
      </c>
      <c r="AW492" s="14">
        <f t="shared" si="179"/>
        <v>1054.8603004991646</v>
      </c>
      <c r="AX492" s="145">
        <f t="shared" si="180"/>
        <v>1590.7293331527401</v>
      </c>
      <c r="AZ492" s="164">
        <f t="shared" si="190"/>
        <v>19053.586276738406</v>
      </c>
      <c r="BM492" s="14">
        <f>[17]Base!$J274</f>
        <v>38765.939321953745</v>
      </c>
      <c r="BN492" s="14">
        <f>[17]High!$J274</f>
        <v>73976.112886100076</v>
      </c>
      <c r="BO492" s="14">
        <f>[17]Low!$J274</f>
        <v>3555.7657578074118</v>
      </c>
      <c r="BP492" s="14"/>
      <c r="BQ492" s="14">
        <f>[17]Base!$Q274</f>
        <v>45076.673630178775</v>
      </c>
      <c r="BR492" s="14">
        <f>[17]High!$Q274</f>
        <v>86018.735914069854</v>
      </c>
      <c r="BS492" s="14">
        <f>[17]Low!$Q274</f>
        <v>4134.6113462876892</v>
      </c>
      <c r="BT492" s="201" t="s">
        <v>150</v>
      </c>
      <c r="BU492" s="14">
        <f>'[18]Energy Summary'!$C273/1000</f>
        <v>17200.484990567013</v>
      </c>
      <c r="BV492" s="14"/>
      <c r="BW492" s="14"/>
      <c r="BX492" s="14"/>
      <c r="BY492" s="14">
        <f>'[18]Energy Summary'!$D273/1000</f>
        <v>13298.956016236856</v>
      </c>
      <c r="BZ492" s="14"/>
      <c r="CA492" s="14"/>
    </row>
    <row r="493" spans="1:79">
      <c r="A493" s="2">
        <f t="shared" si="171"/>
        <v>2031</v>
      </c>
      <c r="B493" s="2">
        <f t="shared" si="172"/>
        <v>11</v>
      </c>
      <c r="C493" s="7">
        <f>[12]Err!$D348</f>
        <v>912.80676012945298</v>
      </c>
      <c r="D493" s="7">
        <f>ROUND([13]Err!$D336,0)</f>
        <v>1221698</v>
      </c>
      <c r="E493" s="7">
        <f>[9]Err!$D336</f>
        <v>125504.38427568</v>
      </c>
      <c r="F493" s="7">
        <f>[10]Err!$D336</f>
        <v>1558.7293331527501</v>
      </c>
      <c r="G493" s="13">
        <f>[14]Err!$D336</f>
        <v>296578.67951241398</v>
      </c>
      <c r="H493" s="225"/>
      <c r="I493" s="26">
        <f t="shared" si="175"/>
        <v>942.80676012945298</v>
      </c>
      <c r="J493" s="26">
        <f t="shared" si="187"/>
        <v>1221698</v>
      </c>
      <c r="K493" s="26">
        <f t="shared" si="173"/>
        <v>119456.38427568</v>
      </c>
      <c r="L493" s="26">
        <f t="shared" si="174"/>
        <v>1558.7293331527501</v>
      </c>
      <c r="M493" s="26">
        <f t="shared" si="176"/>
        <v>292618.67951241398</v>
      </c>
      <c r="N493" s="25"/>
      <c r="O493" s="14">
        <v>30</v>
      </c>
      <c r="P493" s="14"/>
      <c r="Q493" s="14">
        <f t="shared" si="186"/>
        <v>-6048</v>
      </c>
      <c r="S493" s="14">
        <f t="shared" si="167"/>
        <v>-3960</v>
      </c>
      <c r="U493" s="7">
        <f t="shared" si="181"/>
        <v>3457542.4088455667</v>
      </c>
      <c r="V493" s="126">
        <f t="shared" si="169"/>
        <v>0.34388341163246744</v>
      </c>
      <c r="W493" s="7">
        <f>[4]FCST!$I433</f>
        <v>76738.093779921008</v>
      </c>
      <c r="X493" s="7">
        <f t="shared" si="182"/>
        <v>1750359.377170579</v>
      </c>
      <c r="Y493" s="7">
        <f>[4]FCST!D433</f>
        <v>1827097.4709505001</v>
      </c>
      <c r="Z493" s="7">
        <f>[4]FCST!$E433</f>
        <v>201311</v>
      </c>
      <c r="AA493" s="7">
        <f>[4]FCST!F433</f>
        <v>2072</v>
      </c>
      <c r="AB493" s="7">
        <f>[4]FCST!G433</f>
        <v>1508</v>
      </c>
      <c r="AC493" s="13">
        <f>[4]FCST!H433</f>
        <v>25760</v>
      </c>
      <c r="AD493" s="28">
        <f t="shared" si="183"/>
        <v>24880</v>
      </c>
      <c r="AE493" s="30">
        <f t="shared" si="164"/>
        <v>1650251</v>
      </c>
      <c r="AF493" s="30">
        <f t="shared" si="184"/>
        <v>1221698</v>
      </c>
      <c r="AG493" s="31">
        <f t="shared" si="188"/>
        <v>266536</v>
      </c>
      <c r="AH493" s="15">
        <f t="shared" si="191"/>
        <v>147080</v>
      </c>
      <c r="AI493" s="28">
        <f t="shared" si="185"/>
        <v>119456</v>
      </c>
      <c r="AJ493" s="28">
        <f t="shared" si="177"/>
        <v>1558.7293331527501</v>
      </c>
      <c r="AK493" s="28">
        <f t="shared" si="178"/>
        <v>292618.67951241398</v>
      </c>
      <c r="AL493" s="110">
        <f t="shared" si="189"/>
        <v>942.80695811599435</v>
      </c>
      <c r="AM493" s="57"/>
      <c r="AN493" s="15">
        <f t="shared" si="165"/>
        <v>1033.6401413479775</v>
      </c>
      <c r="AP493" s="233">
        <f>[16]Rounded!Z494</f>
        <v>29371</v>
      </c>
      <c r="AQ493" s="157">
        <f>[16]Rounded!AA494</f>
        <v>22407</v>
      </c>
      <c r="AR493" s="157">
        <f>[16]Rounded!AB494</f>
        <v>3348</v>
      </c>
      <c r="AS493" s="157">
        <f>[16]Rounded!AC494</f>
        <v>0</v>
      </c>
      <c r="AT493" s="157">
        <f>[16]Rounded!AD494</f>
        <v>0</v>
      </c>
      <c r="AW493" s="14">
        <f t="shared" si="179"/>
        <v>1033.6401413479775</v>
      </c>
      <c r="AX493" s="145">
        <f t="shared" si="180"/>
        <v>1558.7293331527501</v>
      </c>
      <c r="AZ493" s="164">
        <f t="shared" si="190"/>
        <v>19027.477890257131</v>
      </c>
      <c r="BM493" s="14">
        <f>[17]Base!$J275</f>
        <v>38695.654117997008</v>
      </c>
      <c r="BN493" s="14">
        <f>[17]High!$J275</f>
        <v>73841.989315948871</v>
      </c>
      <c r="BO493" s="14">
        <f>[17]Low!$J275</f>
        <v>3549.3189200451616</v>
      </c>
      <c r="BP493" s="14"/>
      <c r="BQ493" s="14">
        <f>[17]Base!$Q275</f>
        <v>44994.946648833735</v>
      </c>
      <c r="BR493" s="14">
        <f>[17]High!$Q275</f>
        <v>85862.778274359152</v>
      </c>
      <c r="BS493" s="14">
        <f>[17]Low!$Q275</f>
        <v>4127.1150233083263</v>
      </c>
      <c r="BT493" s="201" t="s">
        <v>150</v>
      </c>
      <c r="BU493" s="14">
        <f>'[18]Energy Summary'!$C274/1000</f>
        <v>16271.17037513242</v>
      </c>
      <c r="BV493" s="14"/>
      <c r="BW493" s="14"/>
      <c r="BX493" s="14"/>
      <c r="BY493" s="14">
        <f>'[18]Energy Summary'!$D274/1000</f>
        <v>12547.890474004116</v>
      </c>
      <c r="BZ493" s="14"/>
      <c r="CA493" s="14"/>
    </row>
    <row r="494" spans="1:79">
      <c r="A494" s="2">
        <f t="shared" si="171"/>
        <v>2031</v>
      </c>
      <c r="B494" s="2">
        <f t="shared" si="172"/>
        <v>12</v>
      </c>
      <c r="C494" s="7">
        <f>[12]Err!$D349</f>
        <v>889.54347214521101</v>
      </c>
      <c r="D494" s="7">
        <f>ROUND([13]Err!$D337,0)</f>
        <v>1186695</v>
      </c>
      <c r="E494" s="7">
        <f>[9]Err!$D337</f>
        <v>121398.314207755</v>
      </c>
      <c r="F494" s="7">
        <f>[10]Err!$D337</f>
        <v>1584.0613041711599</v>
      </c>
      <c r="G494" s="13">
        <f>[14]Err!$D337</f>
        <v>276245.567770041</v>
      </c>
      <c r="H494" s="225"/>
      <c r="I494" s="26">
        <f t="shared" si="175"/>
        <v>919.54347214521101</v>
      </c>
      <c r="J494" s="26">
        <f t="shared" si="187"/>
        <v>1186695</v>
      </c>
      <c r="K494" s="26">
        <f t="shared" si="173"/>
        <v>115148.71420775499</v>
      </c>
      <c r="L494" s="26">
        <f t="shared" si="174"/>
        <v>1584.0613041711599</v>
      </c>
      <c r="M494" s="26">
        <f t="shared" si="176"/>
        <v>272153.567770041</v>
      </c>
      <c r="N494" s="25"/>
      <c r="O494" s="14">
        <v>30</v>
      </c>
      <c r="P494" s="14"/>
      <c r="Q494" s="14">
        <f t="shared" si="186"/>
        <v>-6249.5999999999995</v>
      </c>
      <c r="S494" s="14">
        <f t="shared" si="167"/>
        <v>-4092</v>
      </c>
      <c r="U494" s="7">
        <f t="shared" si="181"/>
        <v>3352556.6290742122</v>
      </c>
      <c r="V494" s="126">
        <f t="shared" si="169"/>
        <v>0.46872621458853259</v>
      </c>
      <c r="W494" s="7">
        <f>[4]FCST!$I434</f>
        <v>76786.667808910919</v>
      </c>
      <c r="X494" s="7">
        <f t="shared" si="182"/>
        <v>1751467.3276413491</v>
      </c>
      <c r="Y494" s="7">
        <f>[4]FCST!D434</f>
        <v>1828253.9954502599</v>
      </c>
      <c r="Z494" s="7">
        <f>[4]FCST!$E434</f>
        <v>201420</v>
      </c>
      <c r="AA494" s="7">
        <f>[4]FCST!F434</f>
        <v>2071</v>
      </c>
      <c r="AB494" s="7">
        <f>[4]FCST!G434</f>
        <v>1508</v>
      </c>
      <c r="AC494" s="13">
        <f>[4]FCST!H434</f>
        <v>25709</v>
      </c>
      <c r="AD494" s="28">
        <f t="shared" si="183"/>
        <v>33096</v>
      </c>
      <c r="AE494" s="30">
        <f t="shared" si="164"/>
        <v>1610550</v>
      </c>
      <c r="AF494" s="30">
        <f t="shared" si="184"/>
        <v>1186695</v>
      </c>
      <c r="AG494" s="31">
        <f t="shared" si="188"/>
        <v>248478</v>
      </c>
      <c r="AH494" s="15">
        <f t="shared" si="191"/>
        <v>133329</v>
      </c>
      <c r="AI494" s="28">
        <f t="shared" si="185"/>
        <v>115149</v>
      </c>
      <c r="AJ494" s="28">
        <f t="shared" si="177"/>
        <v>1584.0613041711599</v>
      </c>
      <c r="AK494" s="28">
        <f t="shared" si="178"/>
        <v>272153.567770041</v>
      </c>
      <c r="AL494" s="110">
        <f t="shared" si="189"/>
        <v>919.5432735641615</v>
      </c>
      <c r="AM494" s="57"/>
      <c r="AN494" s="15">
        <f t="shared" si="165"/>
        <v>1050.4385306174802</v>
      </c>
      <c r="AP494" s="233">
        <f>[16]Rounded!Z495</f>
        <v>50432</v>
      </c>
      <c r="AQ494" s="157">
        <f>[16]Rounded!AA495</f>
        <v>28216</v>
      </c>
      <c r="AR494" s="157">
        <f>[16]Rounded!AB495</f>
        <v>3699</v>
      </c>
      <c r="AS494" s="157">
        <f>[16]Rounded!AC495</f>
        <v>0</v>
      </c>
      <c r="AT494" s="157">
        <f>[16]Rounded!AD495</f>
        <v>0</v>
      </c>
      <c r="AW494" s="14">
        <f t="shared" si="179"/>
        <v>1050.4385306174802</v>
      </c>
      <c r="AX494" s="145">
        <f t="shared" si="180"/>
        <v>1584.0613041711599</v>
      </c>
      <c r="AZ494" s="164">
        <f t="shared" si="190"/>
        <v>19001.369503775848</v>
      </c>
      <c r="BM494" s="14">
        <f>[17]Base!$J276</f>
        <v>38836.769425839106</v>
      </c>
      <c r="BN494" s="14">
        <f>[17]High!$J276</f>
        <v>74111.27627572522</v>
      </c>
      <c r="BO494" s="14">
        <f>[17]Low!$J276</f>
        <v>3562.2625759529965</v>
      </c>
      <c r="BP494" s="14"/>
      <c r="BQ494" s="14">
        <f>[17]Base!$Q276</f>
        <v>45159.03421609199</v>
      </c>
      <c r="BR494" s="14">
        <f>[17]High!$Q276</f>
        <v>86175.902646192117</v>
      </c>
      <c r="BS494" s="14">
        <f>[17]Low!$Q276</f>
        <v>4142.165785991856</v>
      </c>
      <c r="BT494" s="201" t="s">
        <v>150</v>
      </c>
      <c r="BU494" s="14">
        <f>'[18]Energy Summary'!$C275/1000</f>
        <v>15658.39303913802</v>
      </c>
      <c r="BV494" s="14"/>
      <c r="BW494" s="14"/>
      <c r="BX494" s="14"/>
      <c r="BY494" s="14">
        <f>'[18]Energy Summary'!$D275/1000</f>
        <v>12045.539377408393</v>
      </c>
      <c r="BZ494" s="14"/>
      <c r="CA494" s="14"/>
    </row>
    <row r="495" spans="1:79">
      <c r="A495" s="2">
        <f t="shared" si="171"/>
        <v>2032</v>
      </c>
      <c r="B495" s="2">
        <f t="shared" si="172"/>
        <v>1</v>
      </c>
      <c r="C495" s="7">
        <f>[12]Err!$D350</f>
        <v>991.52339054459696</v>
      </c>
      <c r="D495" s="7">
        <f>ROUND([13]Err!$D338,0)</f>
        <v>1172126</v>
      </c>
      <c r="E495" s="7">
        <f>[9]Err!$D338</f>
        <v>117732.19794434099</v>
      </c>
      <c r="F495" s="7">
        <f>[10]Err!$D338</f>
        <v>1582.0506235437099</v>
      </c>
      <c r="G495" s="13">
        <f>[14]Err!$D338</f>
        <v>267250.09393708297</v>
      </c>
      <c r="H495" s="225"/>
      <c r="I495" s="26">
        <f t="shared" si="175"/>
        <v>1021.523390544597</v>
      </c>
      <c r="J495" s="26">
        <f t="shared" si="187"/>
        <v>1172126</v>
      </c>
      <c r="K495" s="26">
        <f t="shared" si="173"/>
        <v>111482.59794434099</v>
      </c>
      <c r="L495" s="26">
        <f t="shared" si="174"/>
        <v>1582.0506235437099</v>
      </c>
      <c r="M495" s="26">
        <f t="shared" si="176"/>
        <v>263290.09393708297</v>
      </c>
      <c r="N495" s="25"/>
      <c r="O495" s="14">
        <v>30</v>
      </c>
      <c r="P495" s="14"/>
      <c r="Q495" s="14">
        <f t="shared" si="186"/>
        <v>-6249.5999999999995</v>
      </c>
      <c r="S495" s="14">
        <f t="shared" si="167"/>
        <v>-3960</v>
      </c>
      <c r="U495" s="7">
        <f t="shared" si="181"/>
        <v>3514957.1445606267</v>
      </c>
      <c r="V495" s="126">
        <f t="shared" si="169"/>
        <v>0.55751998808037817</v>
      </c>
      <c r="W495" s="7">
        <f>[4]FCST!$I435</f>
        <v>76835.241837900423</v>
      </c>
      <c r="X495" s="7">
        <f t="shared" si="182"/>
        <v>1752575.2781121098</v>
      </c>
      <c r="Y495" s="7">
        <f>[4]FCST!D435</f>
        <v>1829410.5199500101</v>
      </c>
      <c r="Z495" s="7">
        <f>[4]FCST!$E435</f>
        <v>201530</v>
      </c>
      <c r="AA495" s="7">
        <f>[4]FCST!F435</f>
        <v>2070</v>
      </c>
      <c r="AB495" s="7">
        <f>[4]FCST!G435</f>
        <v>1508</v>
      </c>
      <c r="AC495" s="13">
        <f>[4]FCST!H435</f>
        <v>25750</v>
      </c>
      <c r="AD495" s="28">
        <f t="shared" si="183"/>
        <v>43759</v>
      </c>
      <c r="AE495" s="30">
        <f t="shared" si="164"/>
        <v>1790297</v>
      </c>
      <c r="AF495" s="30">
        <f t="shared" si="184"/>
        <v>1172126</v>
      </c>
      <c r="AG495" s="31">
        <f t="shared" si="188"/>
        <v>243903</v>
      </c>
      <c r="AH495" s="15">
        <f t="shared" si="191"/>
        <v>132420</v>
      </c>
      <c r="AI495" s="28">
        <f t="shared" si="185"/>
        <v>111483</v>
      </c>
      <c r="AJ495" s="28">
        <f t="shared" si="177"/>
        <v>1582.0506235437099</v>
      </c>
      <c r="AK495" s="28">
        <f t="shared" si="178"/>
        <v>263290.09393708297</v>
      </c>
      <c r="AL495" s="110">
        <f t="shared" si="189"/>
        <v>1021.5235957958532</v>
      </c>
      <c r="AM495" s="57"/>
      <c r="AN495" s="15">
        <f t="shared" si="165"/>
        <v>1049.1051880263328</v>
      </c>
      <c r="AP495" s="233">
        <f>[16]Rounded!Z496</f>
        <v>61047</v>
      </c>
      <c r="AQ495" s="157">
        <f>[16]Rounded!AA496</f>
        <v>28687</v>
      </c>
      <c r="AR495" s="157">
        <f>[16]Rounded!AB496</f>
        <v>3636</v>
      </c>
      <c r="AS495" s="157">
        <f>[16]Rounded!AC496</f>
        <v>0</v>
      </c>
      <c r="AT495" s="157">
        <f>[16]Rounded!AD496</f>
        <v>0</v>
      </c>
      <c r="AW495" s="14">
        <f t="shared" si="179"/>
        <v>1049.1051880263328</v>
      </c>
      <c r="AX495" s="145">
        <f t="shared" si="180"/>
        <v>1582.0506235437099</v>
      </c>
      <c r="AZ495" s="164">
        <f t="shared" si="190"/>
        <v>18975.261117294569</v>
      </c>
      <c r="BM495" s="14">
        <f>[17]Base!$J277</f>
        <v>39242.637181496553</v>
      </c>
      <c r="BN495" s="14">
        <f>[17]High!$J277</f>
        <v>75140.76566765194</v>
      </c>
      <c r="BO495" s="14">
        <f>[17]Low!$J277</f>
        <v>3344.5086953411728</v>
      </c>
      <c r="BP495" s="14"/>
      <c r="BQ495" s="14">
        <f>[17]Base!$Q277</f>
        <v>45630.973466856463</v>
      </c>
      <c r="BR495" s="14">
        <f>[17]High!$Q277</f>
        <v>87372.983334478995</v>
      </c>
      <c r="BS495" s="14">
        <f>[17]Low!$Q277</f>
        <v>3888.9635992339222</v>
      </c>
      <c r="BT495" s="201" t="s">
        <v>150</v>
      </c>
      <c r="BU495" s="14">
        <f>'[18]Energy Summary'!$C276/1000</f>
        <v>12476.839121102468</v>
      </c>
      <c r="BV495" s="14"/>
      <c r="BW495" s="14"/>
      <c r="BX495" s="14"/>
      <c r="BY495" s="14">
        <f>'[18]Energy Summary'!$D276/1000</f>
        <v>9908.3696396732394</v>
      </c>
      <c r="BZ495" s="14"/>
      <c r="CA495" s="14"/>
    </row>
    <row r="496" spans="1:79">
      <c r="A496" s="2">
        <f t="shared" si="171"/>
        <v>2032</v>
      </c>
      <c r="B496" s="2">
        <f t="shared" si="172"/>
        <v>2</v>
      </c>
      <c r="C496" s="7">
        <f>[12]Err!$D351</f>
        <v>901.02394468623595</v>
      </c>
      <c r="D496" s="7">
        <f>ROUND([13]Err!$D339,0)</f>
        <v>1082161</v>
      </c>
      <c r="E496" s="7">
        <f>[9]Err!$D339</f>
        <v>120896.18083148899</v>
      </c>
      <c r="F496" s="7">
        <f>[10]Err!$D339</f>
        <v>1538.6061790992701</v>
      </c>
      <c r="G496" s="13">
        <f>[14]Err!$D339</f>
        <v>266317.606813538</v>
      </c>
      <c r="H496" s="225"/>
      <c r="I496" s="26">
        <f t="shared" si="175"/>
        <v>931.02394468623595</v>
      </c>
      <c r="J496" s="26">
        <f t="shared" si="187"/>
        <v>1082161</v>
      </c>
      <c r="K496" s="26">
        <f t="shared" si="173"/>
        <v>115251.38083148899</v>
      </c>
      <c r="L496" s="26">
        <f t="shared" si="174"/>
        <v>1538.6061790992701</v>
      </c>
      <c r="M496" s="26">
        <f t="shared" si="176"/>
        <v>262225.606813538</v>
      </c>
      <c r="N496" s="25"/>
      <c r="O496" s="14">
        <v>30</v>
      </c>
      <c r="P496" s="14"/>
      <c r="Q496" s="14">
        <f t="shared" si="186"/>
        <v>-5644.7999999999993</v>
      </c>
      <c r="S496" s="14">
        <f t="shared" si="167"/>
        <v>-4092</v>
      </c>
      <c r="U496" s="7">
        <f t="shared" si="181"/>
        <v>3273546.212992637</v>
      </c>
      <c r="V496" s="126">
        <f t="shared" si="169"/>
        <v>0.63835327793467445</v>
      </c>
      <c r="W496" s="7">
        <f>[4]FCST!$I436</f>
        <v>76883.815866890334</v>
      </c>
      <c r="X496" s="7">
        <f t="shared" si="182"/>
        <v>1753683.2285828795</v>
      </c>
      <c r="Y496" s="7">
        <f>[4]FCST!D436</f>
        <v>1830567.0444497699</v>
      </c>
      <c r="Z496" s="7">
        <f>[4]FCST!$E436</f>
        <v>201639</v>
      </c>
      <c r="AA496" s="7">
        <f>[4]FCST!F436</f>
        <v>2069</v>
      </c>
      <c r="AB496" s="7">
        <f>[4]FCST!G436</f>
        <v>1508</v>
      </c>
      <c r="AC496" s="13">
        <f>[4]FCST!H436</f>
        <v>25754</v>
      </c>
      <c r="AD496" s="28">
        <f t="shared" si="183"/>
        <v>45694</v>
      </c>
      <c r="AE496" s="30">
        <f t="shared" ref="AE496:AE559" si="192">ROUND(I496*X496/1000-(AP496*0),0)</f>
        <v>1632721</v>
      </c>
      <c r="AF496" s="30">
        <f t="shared" si="184"/>
        <v>1082161</v>
      </c>
      <c r="AG496" s="31">
        <f t="shared" si="188"/>
        <v>249206</v>
      </c>
      <c r="AH496" s="15">
        <f t="shared" si="191"/>
        <v>133955</v>
      </c>
      <c r="AI496" s="28">
        <f t="shared" si="185"/>
        <v>115251</v>
      </c>
      <c r="AJ496" s="28">
        <f t="shared" si="177"/>
        <v>1538.6061790992701</v>
      </c>
      <c r="AK496" s="28">
        <f t="shared" si="178"/>
        <v>262225.606813538</v>
      </c>
      <c r="AL496" s="110">
        <f t="shared" si="189"/>
        <v>931.02390066156534</v>
      </c>
      <c r="AM496" s="57"/>
      <c r="AN496" s="15">
        <f t="shared" ref="AN496:AN559" si="193">AJ496/AB496*1000</f>
        <v>1020.2958747342641</v>
      </c>
      <c r="AP496" s="233">
        <f>[16]Rounded!Z497</f>
        <v>47863</v>
      </c>
      <c r="AQ496" s="157">
        <f>[16]Rounded!AA497</f>
        <v>24452</v>
      </c>
      <c r="AR496" s="157">
        <f>[16]Rounded!AB497</f>
        <v>3388</v>
      </c>
      <c r="AS496" s="157">
        <f>[16]Rounded!AC497</f>
        <v>0</v>
      </c>
      <c r="AT496" s="157">
        <f>[16]Rounded!AD497</f>
        <v>0</v>
      </c>
      <c r="AW496" s="14">
        <f t="shared" si="179"/>
        <v>1020.2958747342641</v>
      </c>
      <c r="AX496" s="145">
        <f t="shared" si="180"/>
        <v>1538.6061790992701</v>
      </c>
      <c r="AZ496" s="164">
        <f t="shared" si="190"/>
        <v>18949.152730813294</v>
      </c>
      <c r="BM496" s="14">
        <f>[17]Base!$J278</f>
        <v>39392.596661680291</v>
      </c>
      <c r="BN496" s="14">
        <f>[17]High!$J278</f>
        <v>75427.904121370389</v>
      </c>
      <c r="BO496" s="14">
        <f>[17]Low!$J278</f>
        <v>3357.2892019901974</v>
      </c>
      <c r="BP496" s="14"/>
      <c r="BQ496" s="14">
        <f>[17]Base!$Q278</f>
        <v>45805.344955442204</v>
      </c>
      <c r="BR496" s="14">
        <f>[17]High!$Q278</f>
        <v>87706.865257407422</v>
      </c>
      <c r="BS496" s="14">
        <f>[17]Low!$Q278</f>
        <v>3903.8246534769733</v>
      </c>
      <c r="BT496" s="201" t="s">
        <v>150</v>
      </c>
      <c r="BU496" s="14">
        <f>'[18]Energy Summary'!$C277/1000</f>
        <v>13826.769698892469</v>
      </c>
      <c r="BV496" s="14"/>
      <c r="BW496" s="14"/>
      <c r="BX496" s="14"/>
      <c r="BY496" s="14">
        <f>'[18]Energy Summary'!$D277/1000</f>
        <v>10934.241735770889</v>
      </c>
      <c r="BZ496" s="14"/>
      <c r="CA496" s="14"/>
    </row>
    <row r="497" spans="1:79">
      <c r="A497" s="2">
        <f t="shared" si="171"/>
        <v>2032</v>
      </c>
      <c r="B497" s="2">
        <f t="shared" si="172"/>
        <v>3</v>
      </c>
      <c r="C497" s="7">
        <f>[12]Err!$D352</f>
        <v>818.52252134316495</v>
      </c>
      <c r="D497" s="7">
        <f>ROUND([13]Err!$D340,0)</f>
        <v>1102701</v>
      </c>
      <c r="E497" s="7">
        <f>[9]Err!$D340</f>
        <v>119817.183385406</v>
      </c>
      <c r="F497" s="7">
        <f>[10]Err!$D340</f>
        <v>1584.50711093052</v>
      </c>
      <c r="G497" s="13">
        <f>[14]Err!$D340</f>
        <v>268074.07016146398</v>
      </c>
      <c r="H497" s="225"/>
      <c r="I497" s="26">
        <f t="shared" si="175"/>
        <v>848.52252134316495</v>
      </c>
      <c r="J497" s="26">
        <f t="shared" si="187"/>
        <v>1102701</v>
      </c>
      <c r="K497" s="26">
        <f t="shared" si="173"/>
        <v>113567.58338540599</v>
      </c>
      <c r="L497" s="26">
        <f t="shared" si="174"/>
        <v>1584.50711093052</v>
      </c>
      <c r="M497" s="26">
        <f t="shared" si="176"/>
        <v>264114.07016146398</v>
      </c>
      <c r="N497" s="25"/>
      <c r="O497" s="14">
        <v>30</v>
      </c>
      <c r="P497" s="14"/>
      <c r="Q497" s="14">
        <f t="shared" si="186"/>
        <v>-6249.5999999999995</v>
      </c>
      <c r="S497" s="14">
        <f t="shared" si="167"/>
        <v>-3960</v>
      </c>
      <c r="U497" s="7">
        <f t="shared" si="181"/>
        <v>3147693.5772723947</v>
      </c>
      <c r="V497" s="126">
        <f t="shared" si="169"/>
        <v>0.62485525246600426</v>
      </c>
      <c r="W497" s="7">
        <f>[4]FCST!$I437</f>
        <v>76932.38989588026</v>
      </c>
      <c r="X497" s="7">
        <f t="shared" si="182"/>
        <v>1754791.1790536495</v>
      </c>
      <c r="Y497" s="7">
        <f>[4]FCST!D437</f>
        <v>1831723.5689495299</v>
      </c>
      <c r="Z497" s="7">
        <f>[4]FCST!$E437</f>
        <v>201748</v>
      </c>
      <c r="AA497" s="7">
        <f>[4]FCST!F437</f>
        <v>2069</v>
      </c>
      <c r="AB497" s="7">
        <f>[4]FCST!G437</f>
        <v>1508</v>
      </c>
      <c r="AC497" s="13">
        <f>[4]FCST!H437</f>
        <v>25743</v>
      </c>
      <c r="AD497" s="28">
        <f t="shared" si="183"/>
        <v>40790</v>
      </c>
      <c r="AE497" s="30">
        <f t="shared" si="192"/>
        <v>1488980</v>
      </c>
      <c r="AF497" s="30">
        <f t="shared" si="184"/>
        <v>1102701</v>
      </c>
      <c r="AG497" s="31">
        <f t="shared" si="188"/>
        <v>249524</v>
      </c>
      <c r="AH497" s="15">
        <f t="shared" si="191"/>
        <v>135956</v>
      </c>
      <c r="AI497" s="28">
        <f t="shared" si="185"/>
        <v>113568</v>
      </c>
      <c r="AJ497" s="28">
        <f t="shared" si="177"/>
        <v>1584.50711093052</v>
      </c>
      <c r="AK497" s="28">
        <f t="shared" si="178"/>
        <v>264114.07016146398</v>
      </c>
      <c r="AL497" s="110">
        <f t="shared" si="189"/>
        <v>848.52261498316841</v>
      </c>
      <c r="AM497" s="57"/>
      <c r="AN497" s="15">
        <f t="shared" si="193"/>
        <v>1050.7341584419894</v>
      </c>
      <c r="AP497" s="233">
        <f>[16]Rounded!Z498</f>
        <v>37384</v>
      </c>
      <c r="AQ497" s="157">
        <f>[16]Rounded!AA498</f>
        <v>19986</v>
      </c>
      <c r="AR497" s="157">
        <f>[16]Rounded!AB498</f>
        <v>2856</v>
      </c>
      <c r="AS497" s="157">
        <f>[16]Rounded!AC498</f>
        <v>0</v>
      </c>
      <c r="AT497" s="157">
        <f>[16]Rounded!AD498</f>
        <v>0</v>
      </c>
      <c r="AW497" s="14">
        <f t="shared" si="179"/>
        <v>1050.7341584419894</v>
      </c>
      <c r="AX497" s="145">
        <f t="shared" si="180"/>
        <v>1584.50711093052</v>
      </c>
      <c r="AZ497" s="164">
        <f t="shared" si="190"/>
        <v>18923.044344332011</v>
      </c>
      <c r="BM497" s="14">
        <f>[17]Base!$J279</f>
        <v>40434.927364511277</v>
      </c>
      <c r="BN497" s="14">
        <f>[17]High!$J279</f>
        <v>77423.731433571287</v>
      </c>
      <c r="BO497" s="14">
        <f>[17]Low!$J279</f>
        <v>3446.1232954512511</v>
      </c>
      <c r="BP497" s="14"/>
      <c r="BQ497" s="14">
        <f>[17]Base!$Q279</f>
        <v>47017.357400594505</v>
      </c>
      <c r="BR497" s="14">
        <f>[17]High!$Q279</f>
        <v>90027.594690199185</v>
      </c>
      <c r="BS497" s="14">
        <f>[17]Low!$Q279</f>
        <v>4007.1201109898266</v>
      </c>
      <c r="BT497" s="201" t="s">
        <v>150</v>
      </c>
      <c r="BU497" s="14">
        <f>'[18]Energy Summary'!$C278/1000</f>
        <v>18710.647792437907</v>
      </c>
      <c r="BV497" s="14"/>
      <c r="BW497" s="14"/>
      <c r="BX497" s="14"/>
      <c r="BY497" s="14">
        <f>'[18]Energy Summary'!$D278/1000</f>
        <v>14737.850467408343</v>
      </c>
      <c r="BZ497" s="14"/>
      <c r="CA497" s="14"/>
    </row>
    <row r="498" spans="1:79">
      <c r="A498" s="2">
        <f t="shared" si="171"/>
        <v>2032</v>
      </c>
      <c r="B498" s="2">
        <f t="shared" si="172"/>
        <v>4</v>
      </c>
      <c r="C498" s="7">
        <f>[12]Err!$D353</f>
        <v>820.28047533484801</v>
      </c>
      <c r="D498" s="7">
        <f>ROUND([13]Err!$D341,0)</f>
        <v>1190895</v>
      </c>
      <c r="E498" s="7">
        <f>[9]Err!$D341</f>
        <v>128438.24124031101</v>
      </c>
      <c r="F498" s="7">
        <f>[10]Err!$D341</f>
        <v>1560.95291768988</v>
      </c>
      <c r="G498" s="13">
        <f>[14]Err!$D341</f>
        <v>273663.260724544</v>
      </c>
      <c r="H498" s="225"/>
      <c r="I498" s="26">
        <f t="shared" si="175"/>
        <v>850.28047533484801</v>
      </c>
      <c r="J498" s="26">
        <f t="shared" si="187"/>
        <v>1190895</v>
      </c>
      <c r="K498" s="26">
        <f t="shared" si="173"/>
        <v>122390.24124031101</v>
      </c>
      <c r="L498" s="26">
        <f t="shared" si="174"/>
        <v>1560.95291768988</v>
      </c>
      <c r="M498" s="26">
        <f t="shared" si="176"/>
        <v>269571.260724544</v>
      </c>
      <c r="N498" s="25"/>
      <c r="O498" s="14">
        <v>30</v>
      </c>
      <c r="P498" s="14"/>
      <c r="Q498" s="14">
        <f t="shared" si="186"/>
        <v>-6048</v>
      </c>
      <c r="S498" s="14">
        <f t="shared" si="167"/>
        <v>-4092</v>
      </c>
      <c r="U498" s="7">
        <f t="shared" si="181"/>
        <v>3255974.213642234</v>
      </c>
      <c r="V498" s="126">
        <f t="shared" si="169"/>
        <v>0.53442379914879401</v>
      </c>
      <c r="W498" s="7">
        <f>[4]FCST!$I438</f>
        <v>76980.963924869764</v>
      </c>
      <c r="X498" s="7">
        <f t="shared" si="182"/>
        <v>1755899.1295244102</v>
      </c>
      <c r="Y498" s="7">
        <f>[4]FCST!D438</f>
        <v>1832880.0934492799</v>
      </c>
      <c r="Z498" s="7">
        <f>[4]FCST!$E438</f>
        <v>201858</v>
      </c>
      <c r="AA498" s="7">
        <f>[4]FCST!F438</f>
        <v>2068</v>
      </c>
      <c r="AB498" s="7">
        <f>[4]FCST!G438</f>
        <v>1508</v>
      </c>
      <c r="AC498" s="13">
        <f>[4]FCST!H438</f>
        <v>25702</v>
      </c>
      <c r="AD498" s="28">
        <f t="shared" si="183"/>
        <v>34981</v>
      </c>
      <c r="AE498" s="30">
        <f t="shared" si="192"/>
        <v>1493007</v>
      </c>
      <c r="AF498" s="30">
        <f t="shared" si="184"/>
        <v>1190895</v>
      </c>
      <c r="AG498" s="31">
        <f t="shared" si="188"/>
        <v>265959</v>
      </c>
      <c r="AH498" s="15">
        <f t="shared" si="191"/>
        <v>143569</v>
      </c>
      <c r="AI498" s="28">
        <f t="shared" si="185"/>
        <v>122390</v>
      </c>
      <c r="AJ498" s="28">
        <f t="shared" si="177"/>
        <v>1560.95291768988</v>
      </c>
      <c r="AK498" s="28">
        <f t="shared" si="178"/>
        <v>269571.260724544</v>
      </c>
      <c r="AL498" s="110">
        <f t="shared" si="189"/>
        <v>850.28061970984902</v>
      </c>
      <c r="AM498" s="57"/>
      <c r="AN498" s="15">
        <f t="shared" si="193"/>
        <v>1035.1146669031034</v>
      </c>
      <c r="AP498" s="233">
        <f>[16]Rounded!Z499</f>
        <v>27691</v>
      </c>
      <c r="AQ498" s="157">
        <f>[16]Rounded!AA499</f>
        <v>19377</v>
      </c>
      <c r="AR498" s="157">
        <f>[16]Rounded!AB499</f>
        <v>2864</v>
      </c>
      <c r="AS498" s="157">
        <f>[16]Rounded!AC499</f>
        <v>0</v>
      </c>
      <c r="AT498" s="157">
        <f>[16]Rounded!AD499</f>
        <v>0</v>
      </c>
      <c r="AW498" s="14">
        <f t="shared" si="179"/>
        <v>1035.1146669031034</v>
      </c>
      <c r="AX498" s="145">
        <f t="shared" si="180"/>
        <v>1560.95291768988</v>
      </c>
      <c r="AZ498" s="164">
        <f t="shared" si="190"/>
        <v>18896.935957850732</v>
      </c>
      <c r="BM498" s="14">
        <f>[17]Base!$J280</f>
        <v>40450.031031751612</v>
      </c>
      <c r="BN498" s="14">
        <f>[17]High!$J280</f>
        <v>77452.651536865553</v>
      </c>
      <c r="BO498" s="14">
        <f>[17]Low!$J280</f>
        <v>3447.4105266376573</v>
      </c>
      <c r="BP498" s="14"/>
      <c r="BQ498" s="14">
        <f>[17]Base!$Q280</f>
        <v>47034.919804362347</v>
      </c>
      <c r="BR498" s="14">
        <f>[17]High!$Q280</f>
        <v>90061.222717285535</v>
      </c>
      <c r="BS498" s="14">
        <f>[17]Low!$Q280</f>
        <v>4008.616891439136</v>
      </c>
      <c r="BT498" s="201" t="s">
        <v>150</v>
      </c>
      <c r="BU498" s="14">
        <f>'[18]Energy Summary'!$C279/1000</f>
        <v>19876.939429263213</v>
      </c>
      <c r="BV498" s="14"/>
      <c r="BW498" s="14"/>
      <c r="BX498" s="14"/>
      <c r="BY498" s="14">
        <f>'[18]Energy Summary'!$D279/1000</f>
        <v>15598.043855797818</v>
      </c>
      <c r="BZ498" s="14"/>
      <c r="CA498" s="14"/>
    </row>
    <row r="499" spans="1:79">
      <c r="A499" s="2">
        <f t="shared" si="171"/>
        <v>2032</v>
      </c>
      <c r="B499" s="2">
        <f t="shared" si="172"/>
        <v>5</v>
      </c>
      <c r="C499" s="7">
        <f>[12]Err!$D354</f>
        <v>942.54540451120397</v>
      </c>
      <c r="D499" s="7">
        <f>ROUND([13]Err!$D342,0)</f>
        <v>1258011</v>
      </c>
      <c r="E499" s="7">
        <f>[9]Err!$D342</f>
        <v>124272.862562095</v>
      </c>
      <c r="F499" s="7">
        <f>[10]Err!$D342</f>
        <v>1540.75291768988</v>
      </c>
      <c r="G499" s="13">
        <f>[14]Err!$D342</f>
        <v>288970.316841861</v>
      </c>
      <c r="H499" s="225"/>
      <c r="I499" s="26">
        <f t="shared" si="175"/>
        <v>972.54540451120397</v>
      </c>
      <c r="J499" s="26">
        <f t="shared" si="187"/>
        <v>1258011</v>
      </c>
      <c r="K499" s="26">
        <f t="shared" si="173"/>
        <v>118023.262562095</v>
      </c>
      <c r="L499" s="26">
        <f t="shared" si="174"/>
        <v>1540.75291768988</v>
      </c>
      <c r="M499" s="26">
        <f t="shared" si="176"/>
        <v>285010.316841861</v>
      </c>
      <c r="N499" s="25"/>
      <c r="O499" s="14">
        <v>30</v>
      </c>
      <c r="P499" s="14"/>
      <c r="Q499" s="14">
        <f t="shared" si="186"/>
        <v>-6249.5999999999995</v>
      </c>
      <c r="S499" s="14">
        <f t="shared" si="167"/>
        <v>-3960</v>
      </c>
      <c r="U499" s="7">
        <f t="shared" si="181"/>
        <v>3544896.0697595505</v>
      </c>
      <c r="V499" s="126">
        <f t="shared" si="169"/>
        <v>0.35517028435765152</v>
      </c>
      <c r="W499" s="7">
        <f>[4]FCST!$I439</f>
        <v>77029.537953859675</v>
      </c>
      <c r="X499" s="7">
        <f t="shared" si="182"/>
        <v>1757007.0799951802</v>
      </c>
      <c r="Y499" s="7">
        <f>[4]FCST!D439</f>
        <v>1834036.6179490399</v>
      </c>
      <c r="Z499" s="7">
        <f>[4]FCST!$E439</f>
        <v>201967</v>
      </c>
      <c r="AA499" s="7">
        <f>[4]FCST!F439</f>
        <v>2067</v>
      </c>
      <c r="AB499" s="7">
        <f>[4]FCST!G439</f>
        <v>1508</v>
      </c>
      <c r="AC499" s="13">
        <f>[4]FCST!H439</f>
        <v>25736</v>
      </c>
      <c r="AD499" s="28">
        <f t="shared" si="183"/>
        <v>26607</v>
      </c>
      <c r="AE499" s="30">
        <f t="shared" si="192"/>
        <v>1708769</v>
      </c>
      <c r="AF499" s="30">
        <f t="shared" si="184"/>
        <v>1258011</v>
      </c>
      <c r="AG499" s="31">
        <f t="shared" si="188"/>
        <v>264958</v>
      </c>
      <c r="AH499" s="15">
        <f t="shared" si="191"/>
        <v>146935</v>
      </c>
      <c r="AI499" s="28">
        <f t="shared" si="185"/>
        <v>118023</v>
      </c>
      <c r="AJ499" s="28">
        <f t="shared" si="177"/>
        <v>1540.75291768988</v>
      </c>
      <c r="AK499" s="28">
        <f t="shared" si="178"/>
        <v>285010.316841861</v>
      </c>
      <c r="AL499" s="110">
        <f t="shared" si="189"/>
        <v>972.54531268291043</v>
      </c>
      <c r="AM499" s="57"/>
      <c r="AN499" s="15">
        <f t="shared" si="193"/>
        <v>1021.7194414389123</v>
      </c>
      <c r="AP499" s="233">
        <f>[16]Rounded!Z500</f>
        <v>31586</v>
      </c>
      <c r="AQ499" s="157">
        <f>[16]Rounded!AA500</f>
        <v>20838</v>
      </c>
      <c r="AR499" s="157">
        <f>[16]Rounded!AB500</f>
        <v>3047</v>
      </c>
      <c r="AS499" s="157">
        <f>[16]Rounded!AC500</f>
        <v>0</v>
      </c>
      <c r="AT499" s="157">
        <f>[16]Rounded!AD500</f>
        <v>0</v>
      </c>
      <c r="AW499" s="14">
        <f t="shared" si="179"/>
        <v>1021.7194414389123</v>
      </c>
      <c r="AX499" s="145">
        <f t="shared" si="180"/>
        <v>1540.75291768988</v>
      </c>
      <c r="AZ499" s="164">
        <f t="shared" si="190"/>
        <v>18870.827571369449</v>
      </c>
      <c r="BM499" s="14">
        <f>[17]Base!$J281</f>
        <v>41044.459008230144</v>
      </c>
      <c r="BN499" s="14">
        <f>[17]High!$J281</f>
        <v>78590.846533299962</v>
      </c>
      <c r="BO499" s="14">
        <f>[17]Low!$J281</f>
        <v>3498.0714831603218</v>
      </c>
      <c r="BP499" s="14"/>
      <c r="BQ499" s="14">
        <f>[17]Base!$Q281</f>
        <v>47726.115125848999</v>
      </c>
      <c r="BR499" s="14">
        <f>[17]High!$Q281</f>
        <v>91384.705271279017</v>
      </c>
      <c r="BS499" s="14">
        <f>[17]Low!$Q281</f>
        <v>4067.5249804189793</v>
      </c>
      <c r="BT499" s="201" t="s">
        <v>150</v>
      </c>
      <c r="BU499" s="14">
        <f>'[18]Energy Summary'!$C280/1000</f>
        <v>20963.802108510514</v>
      </c>
      <c r="BV499" s="14"/>
      <c r="BW499" s="14"/>
      <c r="BX499" s="14"/>
      <c r="BY499" s="14">
        <f>'[18]Energy Summary'!$D280/1000</f>
        <v>16392.899127321532</v>
      </c>
      <c r="BZ499" s="14"/>
      <c r="CA499" s="14"/>
    </row>
    <row r="500" spans="1:79">
      <c r="A500" s="2">
        <f t="shared" si="171"/>
        <v>2032</v>
      </c>
      <c r="B500" s="2">
        <f t="shared" si="172"/>
        <v>6</v>
      </c>
      <c r="C500" s="7">
        <f>[12]Err!$D355</f>
        <v>1169.44850367202</v>
      </c>
      <c r="D500" s="7">
        <f>ROUND([13]Err!$D343,0)</f>
        <v>1394038</v>
      </c>
      <c r="E500" s="7">
        <f>[9]Err!$D343</f>
        <v>130695.11452502001</v>
      </c>
      <c r="F500" s="7">
        <f>[10]Err!$D343</f>
        <v>1561.25291768988</v>
      </c>
      <c r="G500" s="13">
        <f>[14]Err!$D343</f>
        <v>313797.65495652001</v>
      </c>
      <c r="H500" s="225"/>
      <c r="I500" s="26">
        <f t="shared" si="175"/>
        <v>1199.44850367202</v>
      </c>
      <c r="J500" s="26">
        <f t="shared" si="187"/>
        <v>1394038</v>
      </c>
      <c r="K500" s="26">
        <f t="shared" si="173"/>
        <v>124647.11452502001</v>
      </c>
      <c r="L500" s="26">
        <f t="shared" si="174"/>
        <v>1561.25291768988</v>
      </c>
      <c r="M500" s="26">
        <f t="shared" si="176"/>
        <v>309705.65495652001</v>
      </c>
      <c r="N500" s="25"/>
      <c r="O500" s="14">
        <v>30</v>
      </c>
      <c r="P500" s="14"/>
      <c r="Q500" s="14">
        <f t="shared" si="186"/>
        <v>-6048</v>
      </c>
      <c r="S500" s="14">
        <f t="shared" si="167"/>
        <v>-4092</v>
      </c>
      <c r="U500" s="7">
        <f t="shared" si="181"/>
        <v>4115231.9078742098</v>
      </c>
      <c r="V500" s="126">
        <f t="shared" si="169"/>
        <v>0.25275986053332639</v>
      </c>
      <c r="W500" s="7">
        <f>[4]FCST!$I440</f>
        <v>77078.111982849179</v>
      </c>
      <c r="X500" s="7">
        <f t="shared" si="182"/>
        <v>1758115.0304659407</v>
      </c>
      <c r="Y500" s="7">
        <f>[4]FCST!D440</f>
        <v>1835193.1424487899</v>
      </c>
      <c r="Z500" s="7">
        <f>[4]FCST!$E440</f>
        <v>202076</v>
      </c>
      <c r="AA500" s="7">
        <f>[4]FCST!F440</f>
        <v>2066</v>
      </c>
      <c r="AB500" s="7">
        <f>[4]FCST!G440</f>
        <v>1508</v>
      </c>
      <c r="AC500" s="13">
        <f>[4]FCST!H440</f>
        <v>25685</v>
      </c>
      <c r="AD500" s="28">
        <f t="shared" si="183"/>
        <v>23368</v>
      </c>
      <c r="AE500" s="30">
        <f t="shared" si="192"/>
        <v>2108768</v>
      </c>
      <c r="AF500" s="30">
        <f t="shared" si="184"/>
        <v>1394038</v>
      </c>
      <c r="AG500" s="31">
        <f t="shared" si="188"/>
        <v>277791</v>
      </c>
      <c r="AH500" s="15">
        <f t="shared" si="191"/>
        <v>153144</v>
      </c>
      <c r="AI500" s="28">
        <f t="shared" si="185"/>
        <v>124647</v>
      </c>
      <c r="AJ500" s="28">
        <f t="shared" si="177"/>
        <v>1561.25291768988</v>
      </c>
      <c r="AK500" s="28">
        <f t="shared" si="178"/>
        <v>309705.65495652001</v>
      </c>
      <c r="AL500" s="110">
        <f t="shared" si="189"/>
        <v>1199.4482519389692</v>
      </c>
      <c r="AM500" s="57"/>
      <c r="AN500" s="15">
        <f t="shared" si="193"/>
        <v>1035.3136058951457</v>
      </c>
      <c r="AP500" s="233">
        <f>[16]Rounded!Z501</f>
        <v>35800</v>
      </c>
      <c r="AQ500" s="157">
        <f>[16]Rounded!AA501</f>
        <v>22692</v>
      </c>
      <c r="AR500" s="157">
        <f>[16]Rounded!AB501</f>
        <v>3371</v>
      </c>
      <c r="AS500" s="157">
        <f>[16]Rounded!AC501</f>
        <v>0</v>
      </c>
      <c r="AT500" s="157">
        <f>[16]Rounded!AD501</f>
        <v>0</v>
      </c>
      <c r="AW500" s="14">
        <f t="shared" si="179"/>
        <v>1035.3136058951457</v>
      </c>
      <c r="AX500" s="145">
        <f t="shared" si="180"/>
        <v>1561.25291768988</v>
      </c>
      <c r="AZ500" s="164">
        <f t="shared" si="190"/>
        <v>18844.719184888167</v>
      </c>
      <c r="BM500" s="14">
        <f>[17]Base!$J282</f>
        <v>41459.890504209063</v>
      </c>
      <c r="BN500" s="14">
        <f>[17]High!$J282</f>
        <v>79386.303794389256</v>
      </c>
      <c r="BO500" s="14">
        <f>[17]Low!$J282</f>
        <v>3533.4772140288683</v>
      </c>
      <c r="BP500" s="14"/>
      <c r="BQ500" s="14">
        <f>[17]Base!$Q282</f>
        <v>48209.175004894256</v>
      </c>
      <c r="BR500" s="14">
        <f>[17]High!$Q282</f>
        <v>92309.655574871227</v>
      </c>
      <c r="BS500" s="14">
        <f>[17]Low!$Q282</f>
        <v>4108.6944349172891</v>
      </c>
      <c r="BT500" s="201" t="s">
        <v>150</v>
      </c>
      <c r="BU500" s="14">
        <f>'[18]Energy Summary'!$C281/1000</f>
        <v>19660.647733052687</v>
      </c>
      <c r="BV500" s="14"/>
      <c r="BW500" s="14"/>
      <c r="BX500" s="14"/>
      <c r="BY500" s="14">
        <f>'[18]Energy Summary'!$D281/1000</f>
        <v>15322.554272457281</v>
      </c>
      <c r="BZ500" s="14"/>
      <c r="CA500" s="14"/>
    </row>
    <row r="501" spans="1:79">
      <c r="A501" s="2">
        <f t="shared" si="171"/>
        <v>2032</v>
      </c>
      <c r="B501" s="2">
        <f t="shared" si="172"/>
        <v>7</v>
      </c>
      <c r="C501" s="7">
        <f>[12]Err!$D356</f>
        <v>1264.27211135993</v>
      </c>
      <c r="D501" s="7">
        <f>ROUND([13]Err!$D344,0)</f>
        <v>1444595</v>
      </c>
      <c r="E501" s="7">
        <f>[9]Err!$D344</f>
        <v>123464.625310446</v>
      </c>
      <c r="F501" s="7">
        <f>[10]Err!$D344</f>
        <v>1560.2872727593999</v>
      </c>
      <c r="G501" s="13">
        <f>[14]Err!$D344</f>
        <v>300500.30441399699</v>
      </c>
      <c r="H501" s="225"/>
      <c r="I501" s="26">
        <f t="shared" si="175"/>
        <v>1294.27211135993</v>
      </c>
      <c r="J501" s="26">
        <f t="shared" si="187"/>
        <v>1444595</v>
      </c>
      <c r="K501" s="26">
        <f t="shared" si="173"/>
        <v>117215.025310446</v>
      </c>
      <c r="L501" s="26">
        <f t="shared" si="174"/>
        <v>1560.2872727593999</v>
      </c>
      <c r="M501" s="26">
        <f t="shared" si="176"/>
        <v>296540.30441399699</v>
      </c>
      <c r="N501" s="25"/>
      <c r="O501" s="14">
        <v>30</v>
      </c>
      <c r="P501" s="14"/>
      <c r="Q501" s="14">
        <f t="shared" si="186"/>
        <v>-6249.5999999999995</v>
      </c>
      <c r="S501" s="14">
        <f t="shared" si="167"/>
        <v>-3960</v>
      </c>
      <c r="U501" s="7">
        <f t="shared" si="181"/>
        <v>4309097.5916867564</v>
      </c>
      <c r="V501" s="126">
        <f t="shared" si="169"/>
        <v>0.23540461725212367</v>
      </c>
      <c r="W501" s="7">
        <f>[4]FCST!$I441</f>
        <v>77126.686011839105</v>
      </c>
      <c r="X501" s="7">
        <f t="shared" si="182"/>
        <v>1759222.9809367107</v>
      </c>
      <c r="Y501" s="7">
        <f>[4]FCST!D441</f>
        <v>1836349.6669485499</v>
      </c>
      <c r="Z501" s="7">
        <f>[4]FCST!$E441</f>
        <v>202185</v>
      </c>
      <c r="AA501" s="7">
        <f>[4]FCST!F441</f>
        <v>2066</v>
      </c>
      <c r="AB501" s="7">
        <f>[4]FCST!G441</f>
        <v>1508</v>
      </c>
      <c r="AC501" s="13">
        <f>[4]FCST!H441</f>
        <v>25658</v>
      </c>
      <c r="AD501" s="28">
        <f t="shared" si="183"/>
        <v>23499</v>
      </c>
      <c r="AE501" s="30">
        <f t="shared" si="192"/>
        <v>2276913</v>
      </c>
      <c r="AF501" s="30">
        <f t="shared" si="184"/>
        <v>1444595</v>
      </c>
      <c r="AG501" s="31">
        <f t="shared" si="188"/>
        <v>265990</v>
      </c>
      <c r="AH501" s="15">
        <f t="shared" si="191"/>
        <v>148775</v>
      </c>
      <c r="AI501" s="28">
        <f t="shared" si="185"/>
        <v>117215</v>
      </c>
      <c r="AJ501" s="28">
        <f t="shared" si="177"/>
        <v>1560.2872727593999</v>
      </c>
      <c r="AK501" s="28">
        <f t="shared" si="178"/>
        <v>296540.30441399699</v>
      </c>
      <c r="AL501" s="110">
        <f t="shared" si="189"/>
        <v>1294.2719738618021</v>
      </c>
      <c r="AM501" s="57"/>
      <c r="AN501" s="15">
        <f t="shared" si="193"/>
        <v>1034.6732577980104</v>
      </c>
      <c r="AP501" s="233">
        <f>[16]Rounded!Z502</f>
        <v>36243</v>
      </c>
      <c r="AQ501" s="157">
        <f>[16]Rounded!AA502</f>
        <v>24003</v>
      </c>
      <c r="AR501" s="157">
        <f>[16]Rounded!AB502</f>
        <v>3616</v>
      </c>
      <c r="AS501" s="157">
        <f>[16]Rounded!AC502</f>
        <v>0</v>
      </c>
      <c r="AT501" s="157">
        <f>[16]Rounded!AD502</f>
        <v>0</v>
      </c>
      <c r="AW501" s="14">
        <f t="shared" si="179"/>
        <v>1034.6732577980104</v>
      </c>
      <c r="AX501" s="145">
        <f t="shared" si="180"/>
        <v>1560.2872727593999</v>
      </c>
      <c r="AZ501" s="164">
        <f t="shared" si="190"/>
        <v>18818.610798406891</v>
      </c>
      <c r="BM501" s="14">
        <f>[17]Base!$J283</f>
        <v>41919.299377568314</v>
      </c>
      <c r="BN501" s="14">
        <f>[17]High!$J283</f>
        <v>80265.967776681558</v>
      </c>
      <c r="BO501" s="14">
        <f>[17]Low!$J283</f>
        <v>3572.6309784550626</v>
      </c>
      <c r="BP501" s="14"/>
      <c r="BQ501" s="14">
        <f>[17]Base!$Q283</f>
        <v>48743.371369265478</v>
      </c>
      <c r="BR501" s="14">
        <f>[17]High!$Q283</f>
        <v>93332.520670559956</v>
      </c>
      <c r="BS501" s="14">
        <f>[17]Low!$Q283</f>
        <v>4154.2220679710026</v>
      </c>
      <c r="BT501" s="201" t="s">
        <v>150</v>
      </c>
      <c r="BU501" s="14">
        <f>'[18]Energy Summary'!$C282/1000</f>
        <v>21179.316172676776</v>
      </c>
      <c r="BV501" s="14"/>
      <c r="BW501" s="14"/>
      <c r="BX501" s="14"/>
      <c r="BY501" s="14">
        <f>'[18]Energy Summary'!$D282/1000</f>
        <v>16453.904025614716</v>
      </c>
      <c r="BZ501" s="14"/>
      <c r="CA501" s="14"/>
    </row>
    <row r="502" spans="1:79">
      <c r="A502" s="2">
        <f t="shared" si="171"/>
        <v>2032</v>
      </c>
      <c r="B502" s="2">
        <f t="shared" si="172"/>
        <v>8</v>
      </c>
      <c r="C502" s="7">
        <f>[12]Err!$D357</f>
        <v>1256.96516632208</v>
      </c>
      <c r="D502" s="7">
        <f>ROUND([13]Err!$D345,0)</f>
        <v>1416578</v>
      </c>
      <c r="E502" s="7">
        <f>[9]Err!$D345</f>
        <v>121934.94982594</v>
      </c>
      <c r="F502" s="7">
        <f>[10]Err!$D345</f>
        <v>1567.50983556035</v>
      </c>
      <c r="G502" s="13">
        <f>[14]Err!$D345</f>
        <v>303562.35272075399</v>
      </c>
      <c r="H502" s="225"/>
      <c r="I502" s="26">
        <f t="shared" si="175"/>
        <v>1286.96516632208</v>
      </c>
      <c r="J502" s="26">
        <f t="shared" si="187"/>
        <v>1416578</v>
      </c>
      <c r="K502" s="26">
        <f t="shared" si="173"/>
        <v>115685.34982593999</v>
      </c>
      <c r="L502" s="26">
        <f t="shared" si="174"/>
        <v>1567.50983556035</v>
      </c>
      <c r="M502" s="26">
        <f t="shared" si="176"/>
        <v>299470.35272075399</v>
      </c>
      <c r="N502" s="25"/>
      <c r="O502" s="14">
        <v>30</v>
      </c>
      <c r="P502" s="14"/>
      <c r="Q502" s="14">
        <f t="shared" si="186"/>
        <v>-6249.5999999999995</v>
      </c>
      <c r="S502" s="14">
        <f t="shared" si="167"/>
        <v>-4092</v>
      </c>
      <c r="U502" s="7">
        <f t="shared" si="181"/>
        <v>4277571.8625563141</v>
      </c>
      <c r="V502" s="126">
        <f t="shared" si="169"/>
        <v>0.23491953518685663</v>
      </c>
      <c r="W502" s="7">
        <f>[4]FCST!$I442</f>
        <v>77174.05935519631</v>
      </c>
      <c r="X502" s="7">
        <f t="shared" si="182"/>
        <v>1760303.5443399537</v>
      </c>
      <c r="Y502" s="7">
        <f>[4]FCST!D442</f>
        <v>1837477.60369515</v>
      </c>
      <c r="Z502" s="7">
        <f>[4]FCST!$E442</f>
        <v>202293</v>
      </c>
      <c r="AA502" s="7">
        <f>[4]FCST!F442</f>
        <v>2065</v>
      </c>
      <c r="AB502" s="7">
        <f>[4]FCST!G442</f>
        <v>1508</v>
      </c>
      <c r="AC502" s="13">
        <f>[4]FCST!H442</f>
        <v>25714</v>
      </c>
      <c r="AD502" s="28">
        <f t="shared" si="183"/>
        <v>23332</v>
      </c>
      <c r="AE502" s="30">
        <f t="shared" si="192"/>
        <v>2265449</v>
      </c>
      <c r="AF502" s="30">
        <f t="shared" si="184"/>
        <v>1416578</v>
      </c>
      <c r="AG502" s="31">
        <f t="shared" si="188"/>
        <v>271175</v>
      </c>
      <c r="AH502" s="15">
        <f t="shared" si="191"/>
        <v>155490</v>
      </c>
      <c r="AI502" s="28">
        <f t="shared" si="185"/>
        <v>115685</v>
      </c>
      <c r="AJ502" s="28">
        <f t="shared" si="177"/>
        <v>1567.50983556035</v>
      </c>
      <c r="AK502" s="28">
        <f t="shared" si="178"/>
        <v>299470.35272075399</v>
      </c>
      <c r="AL502" s="110">
        <f t="shared" si="189"/>
        <v>1286.9649710609749</v>
      </c>
      <c r="AM502" s="57"/>
      <c r="AN502" s="15">
        <f t="shared" si="193"/>
        <v>1039.4627556766247</v>
      </c>
      <c r="AP502" s="233">
        <f>[16]Rounded!Z503</f>
        <v>38706</v>
      </c>
      <c r="AQ502" s="157">
        <f>[16]Rounded!AA503</f>
        <v>27273</v>
      </c>
      <c r="AR502" s="157">
        <f>[16]Rounded!AB503</f>
        <v>4032</v>
      </c>
      <c r="AS502" s="157">
        <f>[16]Rounded!AC503</f>
        <v>0</v>
      </c>
      <c r="AT502" s="157">
        <f>[16]Rounded!AD503</f>
        <v>0</v>
      </c>
      <c r="AW502" s="14">
        <f t="shared" si="179"/>
        <v>1039.4627556766247</v>
      </c>
      <c r="AX502" s="145">
        <f t="shared" si="180"/>
        <v>1567.50983556035</v>
      </c>
      <c r="AZ502" s="164">
        <f t="shared" si="190"/>
        <v>18792.502411925612</v>
      </c>
      <c r="BM502" s="14">
        <f>[17]Base!$J284</f>
        <v>41888.893353348896</v>
      </c>
      <c r="BN502" s="14">
        <f>[17]High!$J284</f>
        <v>80207.74712422672</v>
      </c>
      <c r="BO502" s="14">
        <f>[17]Low!$J284</f>
        <v>3570.0395824710909</v>
      </c>
      <c r="BP502" s="14"/>
      <c r="BQ502" s="14">
        <f>[17]Base!$Q284</f>
        <v>48708.015527149881</v>
      </c>
      <c r="BR502" s="14">
        <f>[17]High!$Q284</f>
        <v>93264.822237472923</v>
      </c>
      <c r="BS502" s="14">
        <f>[17]Low!$Q284</f>
        <v>4151.2088168268492</v>
      </c>
      <c r="BT502" s="201" t="s">
        <v>150</v>
      </c>
      <c r="BU502" s="14">
        <f>'[18]Energy Summary'!$C283/1000</f>
        <v>21097.320963679344</v>
      </c>
      <c r="BV502" s="14"/>
      <c r="BW502" s="14"/>
      <c r="BX502" s="14"/>
      <c r="BY502" s="14">
        <f>'[18]Energy Summary'!$D283/1000</f>
        <v>16340.985210041325</v>
      </c>
      <c r="BZ502" s="14"/>
      <c r="CA502" s="14"/>
    </row>
    <row r="503" spans="1:79">
      <c r="A503" s="2">
        <f t="shared" si="171"/>
        <v>2032</v>
      </c>
      <c r="B503" s="2">
        <f t="shared" si="172"/>
        <v>9</v>
      </c>
      <c r="C503" s="7">
        <f>[12]Err!$D358</f>
        <v>1264.16825906278</v>
      </c>
      <c r="D503" s="7">
        <f>ROUND([13]Err!$D346,0)</f>
        <v>1435335</v>
      </c>
      <c r="E503" s="7">
        <f>[9]Err!$D346</f>
        <v>127024.901923627</v>
      </c>
      <c r="F503" s="7">
        <f>[10]Err!$D346</f>
        <v>1536.95428000479</v>
      </c>
      <c r="G503" s="13">
        <f>[14]Err!$D346</f>
        <v>327245.59132582397</v>
      </c>
      <c r="H503" s="225"/>
      <c r="I503" s="26">
        <f t="shared" si="175"/>
        <v>1294.16825906278</v>
      </c>
      <c r="J503" s="26">
        <f t="shared" si="187"/>
        <v>1435335</v>
      </c>
      <c r="K503" s="26">
        <f t="shared" si="173"/>
        <v>120976.901923627</v>
      </c>
      <c r="L503" s="26">
        <f t="shared" si="174"/>
        <v>1536.95428000479</v>
      </c>
      <c r="M503" s="26">
        <f t="shared" si="176"/>
        <v>323285.59132582397</v>
      </c>
      <c r="N503" s="25"/>
      <c r="O503" s="14">
        <v>30</v>
      </c>
      <c r="P503" s="14"/>
      <c r="Q503" s="14">
        <f t="shared" si="186"/>
        <v>-6048</v>
      </c>
      <c r="S503" s="14">
        <f t="shared" si="167"/>
        <v>-3960</v>
      </c>
      <c r="U503" s="7">
        <f t="shared" si="181"/>
        <v>4335742.545605829</v>
      </c>
      <c r="V503" s="126">
        <f t="shared" si="169"/>
        <v>0.23675824630596484</v>
      </c>
      <c r="W503" s="7">
        <f>[4]FCST!$I443</f>
        <v>77221.432698553515</v>
      </c>
      <c r="X503" s="7">
        <f t="shared" si="182"/>
        <v>1761384.1077431967</v>
      </c>
      <c r="Y503" s="7">
        <f>[4]FCST!D443</f>
        <v>1838605.5404417501</v>
      </c>
      <c r="Z503" s="7">
        <f>[4]FCST!$E443</f>
        <v>202399</v>
      </c>
      <c r="AA503" s="7">
        <f>[4]FCST!F443</f>
        <v>2064</v>
      </c>
      <c r="AB503" s="7">
        <f>[4]FCST!G443</f>
        <v>1508</v>
      </c>
      <c r="AC503" s="13">
        <f>[4]FCST!H443</f>
        <v>25721</v>
      </c>
      <c r="AD503" s="28">
        <f t="shared" si="183"/>
        <v>23661</v>
      </c>
      <c r="AE503" s="30">
        <f t="shared" si="192"/>
        <v>2279527</v>
      </c>
      <c r="AF503" s="30">
        <f t="shared" si="184"/>
        <v>1435335</v>
      </c>
      <c r="AG503" s="31">
        <f t="shared" si="188"/>
        <v>272397</v>
      </c>
      <c r="AH503" s="15">
        <f t="shared" si="191"/>
        <v>151420</v>
      </c>
      <c r="AI503" s="28">
        <f t="shared" si="185"/>
        <v>120977</v>
      </c>
      <c r="AJ503" s="28">
        <f t="shared" si="177"/>
        <v>1536.95428000479</v>
      </c>
      <c r="AK503" s="28">
        <f t="shared" si="178"/>
        <v>323285.59132582397</v>
      </c>
      <c r="AL503" s="110">
        <f t="shared" si="189"/>
        <v>1294.1680295507394</v>
      </c>
      <c r="AM503" s="57"/>
      <c r="AN503" s="15">
        <f t="shared" si="193"/>
        <v>1019.2004509315584</v>
      </c>
      <c r="AP503" s="233">
        <f>[16]Rounded!Z504</f>
        <v>36182</v>
      </c>
      <c r="AQ503" s="157">
        <f>[16]Rounded!AA504</f>
        <v>24167</v>
      </c>
      <c r="AR503" s="157">
        <f>[16]Rounded!AB504</f>
        <v>3610</v>
      </c>
      <c r="AS503" s="157">
        <f>[16]Rounded!AC504</f>
        <v>0</v>
      </c>
      <c r="AT503" s="157">
        <f>[16]Rounded!AD504</f>
        <v>0</v>
      </c>
      <c r="AW503" s="14">
        <f t="shared" si="179"/>
        <v>1019.2004509315584</v>
      </c>
      <c r="AX503" s="145">
        <f t="shared" si="180"/>
        <v>1536.95428000479</v>
      </c>
      <c r="AZ503" s="164">
        <f t="shared" si="190"/>
        <v>18766.39402544433</v>
      </c>
      <c r="BM503" s="14">
        <f>[17]Base!$J285</f>
        <v>40658.764583207834</v>
      </c>
      <c r="BN503" s="14">
        <f>[17]High!$J285</f>
        <v>77852.329030618304</v>
      </c>
      <c r="BO503" s="14">
        <f>[17]Low!$J285</f>
        <v>3465.2001357973581</v>
      </c>
      <c r="BP503" s="14"/>
      <c r="BQ503" s="14">
        <f>[17]Base!$Q285</f>
        <v>47277.633236288173</v>
      </c>
      <c r="BR503" s="14">
        <f>[17]High!$Q285</f>
        <v>90525.963989091048</v>
      </c>
      <c r="BS503" s="14">
        <f>[17]Low!$Q285</f>
        <v>4029.3024834853004</v>
      </c>
      <c r="BT503" s="201" t="s">
        <v>150</v>
      </c>
      <c r="BU503" s="14">
        <f>'[18]Energy Summary'!$C284/1000</f>
        <v>19918.543559738366</v>
      </c>
      <c r="BV503" s="14"/>
      <c r="BW503" s="14"/>
      <c r="BX503" s="14"/>
      <c r="BY503" s="14">
        <f>'[18]Energy Summary'!$D284/1000</f>
        <v>15383.933100970333</v>
      </c>
      <c r="BZ503" s="14"/>
      <c r="CA503" s="14"/>
    </row>
    <row r="504" spans="1:79">
      <c r="A504" s="2">
        <f t="shared" si="171"/>
        <v>2032</v>
      </c>
      <c r="B504" s="2">
        <f t="shared" si="172"/>
        <v>10</v>
      </c>
      <c r="C504" s="7">
        <f>[12]Err!$D359</f>
        <v>1132.9584506160299</v>
      </c>
      <c r="D504" s="7">
        <f>ROUND([13]Err!$D347,0)</f>
        <v>1356777</v>
      </c>
      <c r="E504" s="7">
        <f>[9]Err!$D347</f>
        <v>122414.79872032499</v>
      </c>
      <c r="F504" s="7">
        <f>[10]Err!$D347</f>
        <v>1564.6209466714599</v>
      </c>
      <c r="G504" s="13">
        <f>[14]Err!$D347</f>
        <v>312123.01361149899</v>
      </c>
      <c r="H504" s="225"/>
      <c r="I504" s="26">
        <f t="shared" si="175"/>
        <v>1162.9584506160299</v>
      </c>
      <c r="J504" s="26">
        <f t="shared" si="187"/>
        <v>1356777</v>
      </c>
      <c r="K504" s="26">
        <f t="shared" si="173"/>
        <v>116165.19872032499</v>
      </c>
      <c r="L504" s="26">
        <f t="shared" si="174"/>
        <v>1564.6209466714599</v>
      </c>
      <c r="M504" s="26">
        <f t="shared" si="176"/>
        <v>308031.01361149899</v>
      </c>
      <c r="N504" s="25"/>
      <c r="O504" s="14">
        <v>30</v>
      </c>
      <c r="P504" s="14"/>
      <c r="Q504" s="14">
        <f t="shared" si="186"/>
        <v>-6249.5999999999995</v>
      </c>
      <c r="S504" s="14">
        <f t="shared" si="167"/>
        <v>-4092</v>
      </c>
      <c r="U504" s="7">
        <f t="shared" si="181"/>
        <v>3999091.6345581701</v>
      </c>
      <c r="V504" s="126">
        <f t="shared" si="169"/>
        <v>0.25544453159122188</v>
      </c>
      <c r="W504" s="7">
        <f>[4]FCST!$I444</f>
        <v>77268.806041910706</v>
      </c>
      <c r="X504" s="7">
        <f t="shared" si="182"/>
        <v>1762464.6711464392</v>
      </c>
      <c r="Y504" s="7">
        <f>[4]FCST!D444</f>
        <v>1839733.4771883499</v>
      </c>
      <c r="Z504" s="7">
        <f>[4]FCST!$E444</f>
        <v>202505</v>
      </c>
      <c r="AA504" s="7">
        <f>[4]FCST!F444</f>
        <v>2064</v>
      </c>
      <c r="AB504" s="7">
        <f>[4]FCST!G444</f>
        <v>1508</v>
      </c>
      <c r="AC504" s="13">
        <f>[4]FCST!H444</f>
        <v>25745</v>
      </c>
      <c r="AD504" s="28">
        <f t="shared" si="183"/>
        <v>22954</v>
      </c>
      <c r="AE504" s="30">
        <f t="shared" si="192"/>
        <v>2049673</v>
      </c>
      <c r="AF504" s="30">
        <f t="shared" si="184"/>
        <v>1356777</v>
      </c>
      <c r="AG504" s="31">
        <f t="shared" si="188"/>
        <v>260092</v>
      </c>
      <c r="AH504" s="15">
        <f t="shared" si="191"/>
        <v>143927</v>
      </c>
      <c r="AI504" s="28">
        <f t="shared" si="185"/>
        <v>116165</v>
      </c>
      <c r="AJ504" s="28">
        <f t="shared" si="177"/>
        <v>1564.6209466714599</v>
      </c>
      <c r="AK504" s="28">
        <f t="shared" si="178"/>
        <v>308031.01361149899</v>
      </c>
      <c r="AL504" s="110">
        <f t="shared" si="189"/>
        <v>1162.9583466582278</v>
      </c>
      <c r="AM504" s="57"/>
      <c r="AN504" s="15">
        <f t="shared" si="193"/>
        <v>1037.5470468643632</v>
      </c>
      <c r="AP504" s="233">
        <f>[16]Rounded!Z505</f>
        <v>28012</v>
      </c>
      <c r="AQ504" s="157">
        <f>[16]Rounded!AA505</f>
        <v>22556</v>
      </c>
      <c r="AR504" s="157">
        <f>[16]Rounded!AB505</f>
        <v>3446</v>
      </c>
      <c r="AS504" s="157">
        <f>[16]Rounded!AC505</f>
        <v>0</v>
      </c>
      <c r="AT504" s="157">
        <f>[16]Rounded!AD505</f>
        <v>0</v>
      </c>
      <c r="AW504" s="14">
        <f t="shared" si="179"/>
        <v>1037.5470468643632</v>
      </c>
      <c r="AX504" s="145">
        <f t="shared" si="180"/>
        <v>1564.6209466714599</v>
      </c>
      <c r="AZ504" s="164">
        <f t="shared" si="190"/>
        <v>18740.285638963051</v>
      </c>
      <c r="BM504" s="14">
        <f>[17]Base!$J286</f>
        <v>40673.785282244819</v>
      </c>
      <c r="BN504" s="14">
        <f>[17]High!$J286</f>
        <v>77881.09026858717</v>
      </c>
      <c r="BO504" s="14">
        <f>[17]Low!$J286</f>
        <v>3466.4802959024746</v>
      </c>
      <c r="BP504" s="14"/>
      <c r="BQ504" s="14">
        <f>[17]Base!$Q286</f>
        <v>47295.099165400956</v>
      </c>
      <c r="BR504" s="14">
        <f>[17]High!$Q286</f>
        <v>90559.407289054841</v>
      </c>
      <c r="BS504" s="14">
        <f>[17]Low!$Q286</f>
        <v>4030.7910417470634</v>
      </c>
      <c r="BT504" s="201" t="s">
        <v>150</v>
      </c>
      <c r="BU504" s="14">
        <f>'[18]Energy Summary'!$C285/1000</f>
        <v>18236.402702187803</v>
      </c>
      <c r="BV504" s="14"/>
      <c r="BW504" s="14"/>
      <c r="BX504" s="14"/>
      <c r="BY504" s="14">
        <f>'[18]Energy Summary'!$D285/1000</f>
        <v>14046.49899845495</v>
      </c>
      <c r="BZ504" s="14"/>
      <c r="CA504" s="14"/>
    </row>
    <row r="505" spans="1:79">
      <c r="A505" s="2">
        <f t="shared" si="171"/>
        <v>2032</v>
      </c>
      <c r="B505" s="2">
        <f t="shared" si="172"/>
        <v>11</v>
      </c>
      <c r="C505" s="7">
        <f>[12]Err!$D360</f>
        <v>903.646616897375</v>
      </c>
      <c r="D505" s="7">
        <f>ROUND([13]Err!$D348,0)</f>
        <v>1240893</v>
      </c>
      <c r="E505" s="7">
        <f>[9]Err!$D348</f>
        <v>125300.19279505999</v>
      </c>
      <c r="F505" s="7">
        <f>[10]Err!$D348</f>
        <v>1532.6209466714599</v>
      </c>
      <c r="G505" s="13">
        <f>[14]Err!$D348</f>
        <v>296635.54461764399</v>
      </c>
      <c r="H505" s="225"/>
      <c r="I505" s="26">
        <f t="shared" si="175"/>
        <v>933.646616897375</v>
      </c>
      <c r="J505" s="26">
        <f t="shared" si="187"/>
        <v>1240893</v>
      </c>
      <c r="K505" s="26">
        <f t="shared" si="173"/>
        <v>119252.19279505999</v>
      </c>
      <c r="L505" s="26">
        <f t="shared" si="174"/>
        <v>1532.6209466714599</v>
      </c>
      <c r="M505" s="26">
        <f t="shared" si="176"/>
        <v>292675.54461764399</v>
      </c>
      <c r="N505" s="25"/>
      <c r="O505" s="14">
        <v>30</v>
      </c>
      <c r="P505" s="14"/>
      <c r="Q505" s="14">
        <f t="shared" si="186"/>
        <v>-6048</v>
      </c>
      <c r="S505" s="14">
        <f t="shared" ref="S505:S568" si="194">S493</f>
        <v>-3960</v>
      </c>
      <c r="U505" s="7">
        <f t="shared" si="181"/>
        <v>3472785.1655643154</v>
      </c>
      <c r="V505" s="126">
        <f t="shared" si="169"/>
        <v>0.34388341163246744</v>
      </c>
      <c r="W505" s="7">
        <f>[4]FCST!$I445</f>
        <v>77316.179385268333</v>
      </c>
      <c r="X505" s="7">
        <f t="shared" si="182"/>
        <v>1763545.2345496917</v>
      </c>
      <c r="Y505" s="7">
        <f>[4]FCST!D445</f>
        <v>1840861.41393496</v>
      </c>
      <c r="Z505" s="7">
        <f>[4]FCST!$E445</f>
        <v>202611</v>
      </c>
      <c r="AA505" s="7">
        <f>[4]FCST!F445</f>
        <v>2063</v>
      </c>
      <c r="AB505" s="7">
        <f>[4]FCST!G445</f>
        <v>1508</v>
      </c>
      <c r="AC505" s="13">
        <f>[4]FCST!H445</f>
        <v>25780</v>
      </c>
      <c r="AD505" s="28">
        <f t="shared" si="183"/>
        <v>24824</v>
      </c>
      <c r="AE505" s="30">
        <f t="shared" si="192"/>
        <v>1646528</v>
      </c>
      <c r="AF505" s="30">
        <f t="shared" si="184"/>
        <v>1240893</v>
      </c>
      <c r="AG505" s="31">
        <f t="shared" si="188"/>
        <v>266332</v>
      </c>
      <c r="AH505" s="15">
        <f t="shared" si="191"/>
        <v>147080</v>
      </c>
      <c r="AI505" s="28">
        <f t="shared" si="185"/>
        <v>119252</v>
      </c>
      <c r="AJ505" s="28">
        <f t="shared" si="177"/>
        <v>1532.6209466714599</v>
      </c>
      <c r="AK505" s="28">
        <f t="shared" si="178"/>
        <v>292675.54461764399</v>
      </c>
      <c r="AL505" s="110">
        <f t="shared" si="189"/>
        <v>933.64659309146032</v>
      </c>
      <c r="AM505" s="57"/>
      <c r="AN505" s="15">
        <f t="shared" si="193"/>
        <v>1016.3268877131698</v>
      </c>
      <c r="AP505" s="233">
        <f>[16]Rounded!Z506</f>
        <v>30474</v>
      </c>
      <c r="AQ505" s="157">
        <f>[16]Rounded!AA506</f>
        <v>23262</v>
      </c>
      <c r="AR505" s="157">
        <f>[16]Rounded!AB506</f>
        <v>3480</v>
      </c>
      <c r="AS505" s="157">
        <f>[16]Rounded!AC506</f>
        <v>0</v>
      </c>
      <c r="AT505" s="157">
        <f>[16]Rounded!AD506</f>
        <v>0</v>
      </c>
      <c r="AW505" s="14">
        <f t="shared" si="179"/>
        <v>1016.3268877131698</v>
      </c>
      <c r="AX505" s="145">
        <f t="shared" si="180"/>
        <v>1532.6209466714599</v>
      </c>
      <c r="AZ505" s="164">
        <f t="shared" si="190"/>
        <v>18714.177252481761</v>
      </c>
      <c r="BM505" s="14">
        <f>[17]Base!$J287</f>
        <v>40600.041027771513</v>
      </c>
      <c r="BN505" s="14">
        <f>[17]High!$J287</f>
        <v>77739.886716973473</v>
      </c>
      <c r="BO505" s="14">
        <f>[17]Low!$J287</f>
        <v>3460.1953385695429</v>
      </c>
      <c r="BP505" s="14"/>
      <c r="BQ505" s="14">
        <f>[17]Base!$Q287</f>
        <v>47209.350032292452</v>
      </c>
      <c r="BR505" s="14">
        <f>[17]High!$Q287</f>
        <v>90395.217112759856</v>
      </c>
      <c r="BS505" s="14">
        <f>[17]Low!$Q287</f>
        <v>4023.4829518250494</v>
      </c>
      <c r="BT505" s="201" t="s">
        <v>150</v>
      </c>
      <c r="BU505" s="14">
        <f>'[18]Energy Summary'!$C286/1000</f>
        <v>17251.119114347795</v>
      </c>
      <c r="BV505" s="14"/>
      <c r="BW505" s="14"/>
      <c r="BX505" s="14"/>
      <c r="BY505" s="14">
        <f>'[18]Energy Summary'!$D286/1000</f>
        <v>13253.215572758543</v>
      </c>
      <c r="BZ505" s="14"/>
      <c r="CA505" s="14"/>
    </row>
    <row r="506" spans="1:79">
      <c r="A506" s="2">
        <f t="shared" si="171"/>
        <v>2032</v>
      </c>
      <c r="B506" s="2">
        <f t="shared" si="172"/>
        <v>12</v>
      </c>
      <c r="C506" s="7">
        <f>[12]Err!$D361</f>
        <v>843.32084793904301</v>
      </c>
      <c r="D506" s="7">
        <f>ROUND([13]Err!$D349,0)</f>
        <v>1203629</v>
      </c>
      <c r="E506" s="7">
        <f>[9]Err!$D349</f>
        <v>122095.516678681</v>
      </c>
      <c r="F506" s="7">
        <f>[10]Err!$D349</f>
        <v>1557.95291768988</v>
      </c>
      <c r="G506" s="13">
        <f>[14]Err!$D349</f>
        <v>277298.21301144798</v>
      </c>
      <c r="H506" s="225"/>
      <c r="I506" s="26">
        <f t="shared" si="175"/>
        <v>873.32084793904301</v>
      </c>
      <c r="J506" s="26">
        <f t="shared" si="187"/>
        <v>1203629</v>
      </c>
      <c r="K506" s="26">
        <f t="shared" si="173"/>
        <v>115845.91667868099</v>
      </c>
      <c r="L506" s="26">
        <f t="shared" si="174"/>
        <v>1557.95291768988</v>
      </c>
      <c r="M506" s="26">
        <f t="shared" si="176"/>
        <v>273206.21301144798</v>
      </c>
      <c r="N506" s="25"/>
      <c r="O506" s="14">
        <v>30</v>
      </c>
      <c r="P506" s="14"/>
      <c r="Q506" s="14">
        <f t="shared" si="186"/>
        <v>-6249.5999999999995</v>
      </c>
      <c r="S506" s="14">
        <f t="shared" si="194"/>
        <v>-4092</v>
      </c>
      <c r="U506" s="7">
        <f t="shared" si="181"/>
        <v>3300321.1659291377</v>
      </c>
      <c r="V506" s="126">
        <f t="shared" si="169"/>
        <v>0.46872621458853259</v>
      </c>
      <c r="W506" s="7">
        <f>[4]FCST!$I446</f>
        <v>77363.552728625524</v>
      </c>
      <c r="X506" s="7">
        <f t="shared" si="182"/>
        <v>1764625.7979529346</v>
      </c>
      <c r="Y506" s="7">
        <f>[4]FCST!D446</f>
        <v>1841989.3506815601</v>
      </c>
      <c r="Z506" s="7">
        <f>[4]FCST!$E446</f>
        <v>202716</v>
      </c>
      <c r="AA506" s="7">
        <f>[4]FCST!F446</f>
        <v>2062</v>
      </c>
      <c r="AB506" s="7">
        <f>[4]FCST!G446</f>
        <v>1508</v>
      </c>
      <c r="AC506" s="13">
        <f>[4]FCST!H446</f>
        <v>25729</v>
      </c>
      <c r="AD506" s="28">
        <f t="shared" si="183"/>
        <v>31669</v>
      </c>
      <c r="AE506" s="30">
        <f t="shared" si="192"/>
        <v>1541084</v>
      </c>
      <c r="AF506" s="30">
        <f t="shared" si="184"/>
        <v>1203629</v>
      </c>
      <c r="AG506" s="31">
        <f t="shared" si="188"/>
        <v>249175</v>
      </c>
      <c r="AH506" s="15">
        <f t="shared" si="191"/>
        <v>133329</v>
      </c>
      <c r="AI506" s="28">
        <f t="shared" si="185"/>
        <v>115846</v>
      </c>
      <c r="AJ506" s="28">
        <f t="shared" si="177"/>
        <v>1557.95291768988</v>
      </c>
      <c r="AK506" s="28">
        <f t="shared" si="178"/>
        <v>273206.21301144798</v>
      </c>
      <c r="AL506" s="110">
        <f t="shared" si="189"/>
        <v>873.32056563365688</v>
      </c>
      <c r="AM506" s="57"/>
      <c r="AN506" s="15">
        <f t="shared" si="193"/>
        <v>1033.125276982679</v>
      </c>
      <c r="AP506" s="233">
        <f>[16]Rounded!Z507</f>
        <v>52326</v>
      </c>
      <c r="AQ506" s="157">
        <f>[16]Rounded!AA507</f>
        <v>29292</v>
      </c>
      <c r="AR506" s="157">
        <f>[16]Rounded!AB507</f>
        <v>3844</v>
      </c>
      <c r="AS506" s="157">
        <f>[16]Rounded!AC507</f>
        <v>0</v>
      </c>
      <c r="AT506" s="157">
        <f>[16]Rounded!AD507</f>
        <v>0</v>
      </c>
      <c r="AW506" s="14">
        <f t="shared" si="179"/>
        <v>1033.125276982679</v>
      </c>
      <c r="AX506" s="145">
        <f t="shared" si="180"/>
        <v>1557.95291768988</v>
      </c>
      <c r="AZ506" s="164">
        <f t="shared" si="190"/>
        <v>18688.068866000478</v>
      </c>
      <c r="BM506" s="14">
        <f>[17]Base!$J288</f>
        <v>40748.101253619228</v>
      </c>
      <c r="BN506" s="14">
        <f>[17]High!$J288</f>
        <v>78023.38852862973</v>
      </c>
      <c r="BO506" s="14">
        <f>[17]Low!$J288</f>
        <v>3472.8139786087331</v>
      </c>
      <c r="BP506" s="14"/>
      <c r="BQ506" s="14">
        <f>[17]Base!$Q288</f>
        <v>47381.51308560375</v>
      </c>
      <c r="BR506" s="14">
        <f>[17]High!$Q288</f>
        <v>90724.87038212757</v>
      </c>
      <c r="BS506" s="14">
        <f>[17]Low!$Q288</f>
        <v>4038.1557890799222</v>
      </c>
      <c r="BT506" s="201" t="s">
        <v>150</v>
      </c>
      <c r="BU506" s="14">
        <f>'[18]Energy Summary'!$C287/1000</f>
        <v>16601.436604110662</v>
      </c>
      <c r="BV506" s="14"/>
      <c r="BW506" s="14"/>
      <c r="BX506" s="14"/>
      <c r="BY506" s="14">
        <f>'[18]Energy Summary'!$D287/1000</f>
        <v>12722.626993731024</v>
      </c>
      <c r="BZ506" s="14"/>
      <c r="CA506" s="14"/>
    </row>
    <row r="507" spans="1:79">
      <c r="A507" s="2">
        <f t="shared" si="171"/>
        <v>2033</v>
      </c>
      <c r="B507" s="2">
        <f t="shared" si="172"/>
        <v>1</v>
      </c>
      <c r="C507" s="7">
        <f>[12]Err!$D362</f>
        <v>982.06541084684102</v>
      </c>
      <c r="D507" s="7">
        <f>ROUND([13]Err!$D350,0)</f>
        <v>1199747</v>
      </c>
      <c r="E507" s="7">
        <f>[9]Err!$D350</f>
        <v>117126.23634386199</v>
      </c>
      <c r="F507" s="7">
        <f>[10]Err!$D350</f>
        <v>1555.94223706243</v>
      </c>
      <c r="G507" s="13">
        <f>[14]Err!$D350</f>
        <v>269230.93410253001</v>
      </c>
      <c r="H507" s="225"/>
      <c r="I507" s="26">
        <f t="shared" si="175"/>
        <v>1012.065410846841</v>
      </c>
      <c r="J507" s="26">
        <f t="shared" si="187"/>
        <v>1199747</v>
      </c>
      <c r="K507" s="26">
        <f t="shared" si="173"/>
        <v>110876.63634386199</v>
      </c>
      <c r="L507" s="26">
        <f t="shared" si="174"/>
        <v>1555.94223706243</v>
      </c>
      <c r="M507" s="26">
        <f t="shared" si="176"/>
        <v>265270.93410253001</v>
      </c>
      <c r="N507" s="25"/>
      <c r="O507" s="14">
        <v>30</v>
      </c>
      <c r="P507" s="14"/>
      <c r="Q507" s="14">
        <f t="shared" si="186"/>
        <v>-6249.5999999999995</v>
      </c>
      <c r="S507" s="14">
        <f t="shared" si="194"/>
        <v>-3960</v>
      </c>
      <c r="U507" s="7">
        <f t="shared" si="181"/>
        <v>3540559.8763395925</v>
      </c>
      <c r="V507" s="126">
        <f t="shared" si="169"/>
        <v>0.55751998808037817</v>
      </c>
      <c r="W507" s="7">
        <f>[4]FCST!$I447</f>
        <v>77410.926071982729</v>
      </c>
      <c r="X507" s="7">
        <f t="shared" si="182"/>
        <v>1765706.3613561771</v>
      </c>
      <c r="Y507" s="7">
        <f>[4]FCST!D447</f>
        <v>1843117.28742816</v>
      </c>
      <c r="Z507" s="7">
        <f>[4]FCST!$E447</f>
        <v>202821</v>
      </c>
      <c r="AA507" s="7">
        <f>[4]FCST!F447</f>
        <v>2061</v>
      </c>
      <c r="AB507" s="7">
        <f>[4]FCST!G447</f>
        <v>1508</v>
      </c>
      <c r="AC507" s="13">
        <f>[4]FCST!H447</f>
        <v>25770</v>
      </c>
      <c r="AD507" s="28">
        <f t="shared" si="183"/>
        <v>43679</v>
      </c>
      <c r="AE507" s="30">
        <f t="shared" si="192"/>
        <v>1787010</v>
      </c>
      <c r="AF507" s="30">
        <f t="shared" si="184"/>
        <v>1199747</v>
      </c>
      <c r="AG507" s="31">
        <f t="shared" si="188"/>
        <v>243297</v>
      </c>
      <c r="AH507" s="15">
        <f t="shared" si="191"/>
        <v>132420</v>
      </c>
      <c r="AI507" s="28">
        <f t="shared" si="185"/>
        <v>110877</v>
      </c>
      <c r="AJ507" s="28">
        <f t="shared" si="177"/>
        <v>1555.94223706243</v>
      </c>
      <c r="AK507" s="28">
        <f t="shared" si="178"/>
        <v>265270.93410253001</v>
      </c>
      <c r="AL507" s="110">
        <f t="shared" si="189"/>
        <v>1012.0652216642978</v>
      </c>
      <c r="AM507" s="57"/>
      <c r="AN507" s="15">
        <f t="shared" si="193"/>
        <v>1031.7919343915319</v>
      </c>
      <c r="AP507" s="233">
        <f>[16]Rounded!Z508</f>
        <v>63182</v>
      </c>
      <c r="AQ507" s="157">
        <f>[16]Rounded!AA508</f>
        <v>29706</v>
      </c>
      <c r="AR507" s="157">
        <f>[16]Rounded!AB508</f>
        <v>3769</v>
      </c>
      <c r="AS507" s="157">
        <f>[16]Rounded!AC508</f>
        <v>0</v>
      </c>
      <c r="AT507" s="157">
        <f>[16]Rounded!AD508</f>
        <v>0</v>
      </c>
      <c r="AW507" s="14">
        <f t="shared" si="179"/>
        <v>1031.7919343915319</v>
      </c>
      <c r="AX507" s="145">
        <f t="shared" si="180"/>
        <v>1555.94223706243</v>
      </c>
      <c r="AZ507" s="164">
        <f t="shared" si="190"/>
        <v>18661.960479519199</v>
      </c>
      <c r="BM507" s="14">
        <f>[17]Base!$J289</f>
        <v>40943.81042849346</v>
      </c>
      <c r="BN507" s="14">
        <f>[17]High!$J289</f>
        <v>78624.31538974533</v>
      </c>
      <c r="BO507" s="14">
        <f>[17]Low!$J289</f>
        <v>3263.3054672415974</v>
      </c>
      <c r="BP507" s="14"/>
      <c r="BQ507" s="14">
        <f>[17]Base!$Q289</f>
        <v>47609.081893597046</v>
      </c>
      <c r="BR507" s="14">
        <f>[17]High!$Q289</f>
        <v>91423.622546215498</v>
      </c>
      <c r="BS507" s="14">
        <f>[17]Low!$Q289</f>
        <v>3794.5412409786013</v>
      </c>
      <c r="BT507" s="201" t="s">
        <v>150</v>
      </c>
      <c r="BU507" s="14">
        <f>'[18]Energy Summary'!$C288/1000</f>
        <v>13193.393150645152</v>
      </c>
      <c r="BV507" s="14"/>
      <c r="BW507" s="14"/>
      <c r="BX507" s="14"/>
      <c r="BY507" s="14">
        <f>'[18]Energy Summary'!$D288/1000</f>
        <v>10439.8601815251</v>
      </c>
      <c r="BZ507" s="14"/>
      <c r="CA507" s="14"/>
    </row>
    <row r="508" spans="1:79">
      <c r="A508" s="2">
        <f t="shared" si="171"/>
        <v>2033</v>
      </c>
      <c r="B508" s="2">
        <f t="shared" si="172"/>
        <v>2</v>
      </c>
      <c r="C508" s="7">
        <f>[12]Err!$D363</f>
        <v>930.04674173905096</v>
      </c>
      <c r="D508" s="7">
        <f>ROUND([13]Err!$D351,0)</f>
        <v>1119388</v>
      </c>
      <c r="E508" s="7">
        <f>[9]Err!$D351</f>
        <v>122955.259600918</v>
      </c>
      <c r="F508" s="7">
        <f>[10]Err!$D351</f>
        <v>1512.4977926179899</v>
      </c>
      <c r="G508" s="13">
        <f>[14]Err!$D351</f>
        <v>268175.44174305402</v>
      </c>
      <c r="H508" s="225"/>
      <c r="I508" s="26">
        <f t="shared" si="175"/>
        <v>960.04674173905096</v>
      </c>
      <c r="J508" s="26">
        <f t="shared" si="187"/>
        <v>1119388</v>
      </c>
      <c r="K508" s="26">
        <f t="shared" si="173"/>
        <v>117310.45960091799</v>
      </c>
      <c r="L508" s="26">
        <f t="shared" si="174"/>
        <v>1512.4977926179899</v>
      </c>
      <c r="M508" s="26">
        <f t="shared" si="176"/>
        <v>264083.44174305402</v>
      </c>
      <c r="N508" s="25"/>
      <c r="O508" s="14">
        <v>30</v>
      </c>
      <c r="P508" s="14"/>
      <c r="Q508" s="14">
        <f t="shared" si="186"/>
        <v>-5644.7999999999993</v>
      </c>
      <c r="S508" s="14">
        <f t="shared" si="194"/>
        <v>-4092</v>
      </c>
      <c r="U508" s="7">
        <f t="shared" si="181"/>
        <v>3379916.9395356718</v>
      </c>
      <c r="V508" s="126">
        <f t="shared" si="169"/>
        <v>0.63835327793467445</v>
      </c>
      <c r="W508" s="7">
        <f>[4]FCST!$I448</f>
        <v>77458.299415339934</v>
      </c>
      <c r="X508" s="7">
        <f t="shared" si="182"/>
        <v>1766786.9247594201</v>
      </c>
      <c r="Y508" s="7">
        <f>[4]FCST!D448</f>
        <v>1844245.22417476</v>
      </c>
      <c r="Z508" s="7">
        <f>[4]FCST!$E448</f>
        <v>202927</v>
      </c>
      <c r="AA508" s="7">
        <f>[4]FCST!F448</f>
        <v>2061</v>
      </c>
      <c r="AB508" s="7">
        <f>[4]FCST!G448</f>
        <v>1508</v>
      </c>
      <c r="AC508" s="13">
        <f>[4]FCST!H448</f>
        <v>25774</v>
      </c>
      <c r="AD508" s="28">
        <f t="shared" si="183"/>
        <v>47470</v>
      </c>
      <c r="AE508" s="30">
        <f t="shared" si="192"/>
        <v>1696198</v>
      </c>
      <c r="AF508" s="30">
        <f t="shared" si="184"/>
        <v>1119388</v>
      </c>
      <c r="AG508" s="31">
        <f t="shared" si="188"/>
        <v>251265</v>
      </c>
      <c r="AH508" s="15">
        <f t="shared" si="191"/>
        <v>133955</v>
      </c>
      <c r="AI508" s="28">
        <f t="shared" si="185"/>
        <v>117310</v>
      </c>
      <c r="AJ508" s="28">
        <f t="shared" si="177"/>
        <v>1512.4977926179899</v>
      </c>
      <c r="AK508" s="28">
        <f t="shared" si="178"/>
        <v>264083.44174305402</v>
      </c>
      <c r="AL508" s="110">
        <f t="shared" si="189"/>
        <v>960.04672449733459</v>
      </c>
      <c r="AM508" s="57"/>
      <c r="AN508" s="15">
        <f t="shared" si="193"/>
        <v>1002.9826210994628</v>
      </c>
      <c r="AP508" s="233">
        <f>[16]Rounded!Z509</f>
        <v>49537</v>
      </c>
      <c r="AQ508" s="157">
        <f>[16]Rounded!AA509</f>
        <v>25320</v>
      </c>
      <c r="AR508" s="157">
        <f>[16]Rounded!AB509</f>
        <v>3512</v>
      </c>
      <c r="AS508" s="157">
        <f>[16]Rounded!AC509</f>
        <v>0</v>
      </c>
      <c r="AT508" s="157">
        <f>[16]Rounded!AD509</f>
        <v>0</v>
      </c>
      <c r="AW508" s="14">
        <f t="shared" si="179"/>
        <v>1002.9826210994628</v>
      </c>
      <c r="AX508" s="145">
        <f t="shared" si="180"/>
        <v>1512.4977926179899</v>
      </c>
      <c r="AZ508" s="164">
        <f t="shared" si="190"/>
        <v>18635.85209303792</v>
      </c>
      <c r="BM508" s="14">
        <f>[17]Base!$J290</f>
        <v>41100.270670963946</v>
      </c>
      <c r="BN508" s="14">
        <f>[17]High!$J290</f>
        <v>78924.765673224436</v>
      </c>
      <c r="BO508" s="14">
        <f>[17]Low!$J290</f>
        <v>3275.7756687034662</v>
      </c>
      <c r="BP508" s="14"/>
      <c r="BQ508" s="14">
        <f>[17]Base!$Q290</f>
        <v>47791.012408097609</v>
      </c>
      <c r="BR508" s="14">
        <f>[17]High!$Q290</f>
        <v>91772.983340958643</v>
      </c>
      <c r="BS508" s="14">
        <f>[17]Low!$Q290</f>
        <v>3809.0414752365887</v>
      </c>
      <c r="BT508" s="201" t="s">
        <v>150</v>
      </c>
      <c r="BU508" s="14">
        <f>'[18]Energy Summary'!$C289/1000</f>
        <v>14620.851232455163</v>
      </c>
      <c r="BV508" s="14"/>
      <c r="BW508" s="14"/>
      <c r="BX508" s="14"/>
      <c r="BY508" s="14">
        <f>'[18]Energy Summary'!$D289/1000</f>
        <v>11520.760636076648</v>
      </c>
      <c r="BZ508" s="14"/>
      <c r="CA508" s="14"/>
    </row>
    <row r="509" spans="1:79">
      <c r="A509" s="2">
        <f t="shared" si="171"/>
        <v>2033</v>
      </c>
      <c r="B509" s="2">
        <f t="shared" si="172"/>
        <v>3</v>
      </c>
      <c r="C509" s="7">
        <f>[12]Err!$D364</f>
        <v>828.60182960397196</v>
      </c>
      <c r="D509" s="7">
        <f>ROUND([13]Err!$D352,0)</f>
        <v>1116817</v>
      </c>
      <c r="E509" s="7">
        <f>[9]Err!$D352</f>
        <v>117911.529237699</v>
      </c>
      <c r="F509" s="7">
        <f>[10]Err!$D352</f>
        <v>1558.39872444924</v>
      </c>
      <c r="G509" s="13">
        <f>[14]Err!$D352</f>
        <v>269365.02396096598</v>
      </c>
      <c r="H509" s="225"/>
      <c r="I509" s="26">
        <f t="shared" si="175"/>
        <v>858.60182960397196</v>
      </c>
      <c r="J509" s="26">
        <f t="shared" si="187"/>
        <v>1116817</v>
      </c>
      <c r="K509" s="26">
        <f t="shared" si="173"/>
        <v>111661.92923769899</v>
      </c>
      <c r="L509" s="26">
        <f t="shared" si="174"/>
        <v>1558.39872444924</v>
      </c>
      <c r="M509" s="26">
        <f t="shared" si="176"/>
        <v>265405.02396096598</v>
      </c>
      <c r="N509" s="25"/>
      <c r="O509" s="14">
        <v>30</v>
      </c>
      <c r="P509" s="14"/>
      <c r="Q509" s="14">
        <f t="shared" si="186"/>
        <v>-6249.5999999999995</v>
      </c>
      <c r="S509" s="14">
        <f t="shared" si="194"/>
        <v>-3960</v>
      </c>
      <c r="U509" s="7">
        <f t="shared" si="181"/>
        <v>3190874.4226854155</v>
      </c>
      <c r="V509" s="126">
        <f t="shared" si="169"/>
        <v>0.62485525246600426</v>
      </c>
      <c r="W509" s="7">
        <f>[4]FCST!$I449</f>
        <v>77505.672758697125</v>
      </c>
      <c r="X509" s="7">
        <f t="shared" si="182"/>
        <v>1767867.4881626628</v>
      </c>
      <c r="Y509" s="7">
        <f>[4]FCST!D449</f>
        <v>1845373.1609213599</v>
      </c>
      <c r="Z509" s="7">
        <f>[4]FCST!$E449</f>
        <v>203032</v>
      </c>
      <c r="AA509" s="7">
        <f>[4]FCST!F449</f>
        <v>2060</v>
      </c>
      <c r="AB509" s="7">
        <f>[4]FCST!G449</f>
        <v>1508</v>
      </c>
      <c r="AC509" s="13">
        <f>[4]FCST!H449</f>
        <v>25763</v>
      </c>
      <c r="AD509" s="28">
        <f t="shared" si="183"/>
        <v>41582</v>
      </c>
      <c r="AE509" s="30">
        <f t="shared" si="192"/>
        <v>1517894</v>
      </c>
      <c r="AF509" s="30">
        <f t="shared" si="184"/>
        <v>1116817</v>
      </c>
      <c r="AG509" s="31">
        <f t="shared" si="188"/>
        <v>247618</v>
      </c>
      <c r="AH509" s="15">
        <f t="shared" si="191"/>
        <v>135956</v>
      </c>
      <c r="AI509" s="28">
        <f t="shared" si="185"/>
        <v>111662</v>
      </c>
      <c r="AJ509" s="28">
        <f t="shared" si="177"/>
        <v>1558.39872444924</v>
      </c>
      <c r="AK509" s="28">
        <f t="shared" si="178"/>
        <v>265405.02396096598</v>
      </c>
      <c r="AL509" s="110">
        <f t="shared" si="189"/>
        <v>858.60168262811419</v>
      </c>
      <c r="AM509" s="57"/>
      <c r="AN509" s="15">
        <f t="shared" si="193"/>
        <v>1033.4209048071882</v>
      </c>
      <c r="AP509" s="233">
        <f>[16]Rounded!Z510</f>
        <v>38692</v>
      </c>
      <c r="AQ509" s="157">
        <f>[16]Rounded!AA510</f>
        <v>20695</v>
      </c>
      <c r="AR509" s="157">
        <f>[16]Rounded!AB510</f>
        <v>2960</v>
      </c>
      <c r="AS509" s="157">
        <f>[16]Rounded!AC510</f>
        <v>0</v>
      </c>
      <c r="AT509" s="157">
        <f>[16]Rounded!AD510</f>
        <v>0</v>
      </c>
      <c r="AW509" s="14">
        <f t="shared" si="179"/>
        <v>1033.4209048071882</v>
      </c>
      <c r="AX509" s="145">
        <f t="shared" si="180"/>
        <v>1558.39872444924</v>
      </c>
      <c r="AZ509" s="164">
        <f t="shared" si="190"/>
        <v>18609.743706556641</v>
      </c>
      <c r="BM509" s="14">
        <f>[17]Base!$J291</f>
        <v>42187.786540581212</v>
      </c>
      <c r="BN509" s="14">
        <f>[17]High!$J291</f>
        <v>81013.120172458759</v>
      </c>
      <c r="BO509" s="14">
        <f>[17]Low!$J291</f>
        <v>3362.4529087036858</v>
      </c>
      <c r="BP509" s="14"/>
      <c r="BQ509" s="14">
        <f>[17]Base!$Q291</f>
        <v>49055.565744861873</v>
      </c>
      <c r="BR509" s="14">
        <f>[17]High!$Q291</f>
        <v>94201.302526114829</v>
      </c>
      <c r="BS509" s="14">
        <f>[17]Low!$Q291</f>
        <v>3909.8289636089366</v>
      </c>
      <c r="BT509" s="201" t="s">
        <v>150</v>
      </c>
      <c r="BU509" s="14">
        <f>'[18]Energy Summary'!$C290/1000</f>
        <v>19785.214029999574</v>
      </c>
      <c r="BV509" s="14"/>
      <c r="BW509" s="14"/>
      <c r="BX509" s="14"/>
      <c r="BY509" s="14">
        <f>'[18]Energy Summary'!$D290/1000</f>
        <v>15528.3970876405</v>
      </c>
      <c r="BZ509" s="14"/>
      <c r="CA509" s="14"/>
    </row>
    <row r="510" spans="1:79">
      <c r="A510" s="2">
        <f t="shared" si="171"/>
        <v>2033</v>
      </c>
      <c r="B510" s="2">
        <f t="shared" si="172"/>
        <v>4</v>
      </c>
      <c r="C510" s="7">
        <f>[12]Err!$D365</f>
        <v>789.73218530654594</v>
      </c>
      <c r="D510" s="7">
        <f>ROUND([13]Err!$D353,0)</f>
        <v>1164169</v>
      </c>
      <c r="E510" s="7">
        <f>[9]Err!$D353</f>
        <v>117717.826524975</v>
      </c>
      <c r="F510" s="7">
        <f>[10]Err!$D353</f>
        <v>1534.8445312086001</v>
      </c>
      <c r="G510" s="13">
        <f>[14]Err!$D353</f>
        <v>274276.954200787</v>
      </c>
      <c r="H510" s="225"/>
      <c r="I510" s="26">
        <f t="shared" si="175"/>
        <v>819.73218530654594</v>
      </c>
      <c r="J510" s="26">
        <f t="shared" si="187"/>
        <v>1164169</v>
      </c>
      <c r="K510" s="26">
        <f t="shared" si="173"/>
        <v>111669.826524975</v>
      </c>
      <c r="L510" s="26">
        <f t="shared" si="174"/>
        <v>1534.8445312086001</v>
      </c>
      <c r="M510" s="26">
        <f t="shared" si="176"/>
        <v>270184.954200787</v>
      </c>
      <c r="N510" s="25"/>
      <c r="O510" s="14">
        <v>30</v>
      </c>
      <c r="P510" s="14"/>
      <c r="Q510" s="14">
        <f t="shared" si="186"/>
        <v>-6048</v>
      </c>
      <c r="S510" s="14">
        <f t="shared" si="194"/>
        <v>-4092</v>
      </c>
      <c r="U510" s="7">
        <f t="shared" si="181"/>
        <v>3175166.7987319957</v>
      </c>
      <c r="V510" s="126">
        <f t="shared" si="169"/>
        <v>0.53442379914879401</v>
      </c>
      <c r="W510" s="7">
        <f>[4]FCST!$I450</f>
        <v>77553.04610205433</v>
      </c>
      <c r="X510" s="7">
        <f t="shared" si="182"/>
        <v>1768948.0515659056</v>
      </c>
      <c r="Y510" s="7">
        <f>[4]FCST!D450</f>
        <v>1846501.09766796</v>
      </c>
      <c r="Z510" s="7">
        <f>[4]FCST!$E450</f>
        <v>203137</v>
      </c>
      <c r="AA510" s="7">
        <f>[4]FCST!F450</f>
        <v>2059</v>
      </c>
      <c r="AB510" s="7">
        <f>[4]FCST!G450</f>
        <v>1508</v>
      </c>
      <c r="AC510" s="13">
        <f>[4]FCST!H450</f>
        <v>25721</v>
      </c>
      <c r="AD510" s="28">
        <f t="shared" si="183"/>
        <v>33975</v>
      </c>
      <c r="AE510" s="30">
        <f t="shared" si="192"/>
        <v>1450064</v>
      </c>
      <c r="AF510" s="30">
        <f t="shared" si="184"/>
        <v>1164169</v>
      </c>
      <c r="AG510" s="31">
        <f t="shared" si="188"/>
        <v>255239</v>
      </c>
      <c r="AH510" s="15">
        <f t="shared" si="191"/>
        <v>143569</v>
      </c>
      <c r="AI510" s="28">
        <f t="shared" si="185"/>
        <v>111670</v>
      </c>
      <c r="AJ510" s="28">
        <f t="shared" si="177"/>
        <v>1534.8445312086001</v>
      </c>
      <c r="AK510" s="28">
        <f t="shared" si="178"/>
        <v>270184.954200787</v>
      </c>
      <c r="AL510" s="110">
        <f t="shared" si="189"/>
        <v>819.73238203144319</v>
      </c>
      <c r="AM510" s="57"/>
      <c r="AN510" s="15">
        <f t="shared" si="193"/>
        <v>1017.8014132683024</v>
      </c>
      <c r="AP510" s="233">
        <f>[16]Rounded!Z511</f>
        <v>28660</v>
      </c>
      <c r="AQ510" s="157">
        <f>[16]Rounded!AA511</f>
        <v>20065</v>
      </c>
      <c r="AR510" s="157">
        <f>[16]Rounded!AB511</f>
        <v>2969</v>
      </c>
      <c r="AS510" s="157">
        <f>[16]Rounded!AC511</f>
        <v>0</v>
      </c>
      <c r="AT510" s="157">
        <f>[16]Rounded!AD511</f>
        <v>0</v>
      </c>
      <c r="AW510" s="14">
        <f t="shared" si="179"/>
        <v>1017.8014132683024</v>
      </c>
      <c r="AX510" s="145">
        <f t="shared" si="180"/>
        <v>1534.8445312086001</v>
      </c>
      <c r="AZ510" s="164">
        <f t="shared" si="190"/>
        <v>18583.635320075362</v>
      </c>
      <c r="BM510" s="14">
        <f>[17]Base!$J292</f>
        <v>42203.54495369202</v>
      </c>
      <c r="BN510" s="14">
        <f>[17]High!$J292</f>
        <v>81043.38102091178</v>
      </c>
      <c r="BO510" s="14">
        <f>[17]Low!$J292</f>
        <v>3363.7088864722755</v>
      </c>
      <c r="BP510" s="14"/>
      <c r="BQ510" s="14">
        <f>[17]Base!$Q292</f>
        <v>49073.889481037229</v>
      </c>
      <c r="BR510" s="14">
        <f>[17]High!$Q292</f>
        <v>94236.489559199734</v>
      </c>
      <c r="BS510" s="14">
        <f>[17]Low!$Q292</f>
        <v>3911.2894028747387</v>
      </c>
      <c r="BT510" s="201" t="s">
        <v>150</v>
      </c>
      <c r="BU510" s="14">
        <f>'[18]Energy Summary'!$C291/1000</f>
        <v>21018.486651662268</v>
      </c>
      <c r="BV510" s="14"/>
      <c r="BW510" s="14"/>
      <c r="BX510" s="14"/>
      <c r="BY510" s="14">
        <f>'[18]Energy Summary'!$D291/1000</f>
        <v>16434.731735058296</v>
      </c>
      <c r="BZ510" s="14"/>
      <c r="CA510" s="14"/>
    </row>
    <row r="511" spans="1:79">
      <c r="A511" s="2">
        <f t="shared" si="171"/>
        <v>2033</v>
      </c>
      <c r="B511" s="2">
        <f t="shared" si="172"/>
        <v>5</v>
      </c>
      <c r="C511" s="7">
        <f>[12]Err!$D366</f>
        <v>941.67201182708698</v>
      </c>
      <c r="D511" s="7">
        <f>ROUND([13]Err!$D354,0)</f>
        <v>1299855</v>
      </c>
      <c r="E511" s="7">
        <f>[9]Err!$D354</f>
        <v>129869.648740782</v>
      </c>
      <c r="F511" s="7">
        <f>[10]Err!$D354</f>
        <v>1514.6445312086</v>
      </c>
      <c r="G511" s="13">
        <f>[14]Err!$D354</f>
        <v>288131.57337311498</v>
      </c>
      <c r="H511" s="225"/>
      <c r="I511" s="26">
        <f t="shared" si="175"/>
        <v>971.67201182708698</v>
      </c>
      <c r="J511" s="26">
        <f t="shared" si="187"/>
        <v>1299855</v>
      </c>
      <c r="K511" s="26">
        <f t="shared" si="173"/>
        <v>123620.04874078199</v>
      </c>
      <c r="L511" s="26">
        <f t="shared" si="174"/>
        <v>1514.6445312086</v>
      </c>
      <c r="M511" s="26">
        <f t="shared" si="176"/>
        <v>284171.57337311498</v>
      </c>
      <c r="N511" s="25"/>
      <c r="O511" s="14">
        <v>30</v>
      </c>
      <c r="P511" s="14"/>
      <c r="Q511" s="14">
        <f t="shared" si="186"/>
        <v>-6249.5999999999995</v>
      </c>
      <c r="S511" s="14">
        <f t="shared" si="194"/>
        <v>-3960</v>
      </c>
      <c r="U511" s="7">
        <f t="shared" si="181"/>
        <v>3602764.2179043237</v>
      </c>
      <c r="V511" s="126">
        <f t="shared" si="169"/>
        <v>0.35517028435765152</v>
      </c>
      <c r="W511" s="7">
        <f>[4]FCST!$I451</f>
        <v>77600.41944541152</v>
      </c>
      <c r="X511" s="7">
        <f t="shared" si="182"/>
        <v>1770028.6149691485</v>
      </c>
      <c r="Y511" s="7">
        <f>[4]FCST!D451</f>
        <v>1847629.0344145601</v>
      </c>
      <c r="Z511" s="7">
        <f>[4]FCST!$E451</f>
        <v>203242</v>
      </c>
      <c r="AA511" s="7">
        <f>[4]FCST!F451</f>
        <v>2058</v>
      </c>
      <c r="AB511" s="7">
        <f>[4]FCST!G451</f>
        <v>1508</v>
      </c>
      <c r="AC511" s="13">
        <f>[4]FCST!H451</f>
        <v>25755</v>
      </c>
      <c r="AD511" s="28">
        <f t="shared" si="183"/>
        <v>26781</v>
      </c>
      <c r="AE511" s="30">
        <f t="shared" si="192"/>
        <v>1719887</v>
      </c>
      <c r="AF511" s="30">
        <f t="shared" si="184"/>
        <v>1299855</v>
      </c>
      <c r="AG511" s="31">
        <f t="shared" si="188"/>
        <v>270555</v>
      </c>
      <c r="AH511" s="15">
        <f t="shared" si="191"/>
        <v>146935</v>
      </c>
      <c r="AI511" s="28">
        <f t="shared" si="185"/>
        <v>123620</v>
      </c>
      <c r="AJ511" s="28">
        <f t="shared" si="177"/>
        <v>1514.6445312086</v>
      </c>
      <c r="AK511" s="28">
        <f t="shared" si="178"/>
        <v>284171.57337311498</v>
      </c>
      <c r="AL511" s="110">
        <f t="shared" si="189"/>
        <v>971.67186194330395</v>
      </c>
      <c r="AM511" s="57"/>
      <c r="AN511" s="15">
        <f t="shared" si="193"/>
        <v>1004.4061878041115</v>
      </c>
      <c r="AP511" s="233">
        <f>[16]Rounded!Z512</f>
        <v>32691</v>
      </c>
      <c r="AQ511" s="157">
        <f>[16]Rounded!AA512</f>
        <v>21577</v>
      </c>
      <c r="AR511" s="157">
        <f>[16]Rounded!AB512</f>
        <v>3158</v>
      </c>
      <c r="AS511" s="157">
        <f>[16]Rounded!AC512</f>
        <v>0</v>
      </c>
      <c r="AT511" s="157">
        <f>[16]Rounded!AD512</f>
        <v>0</v>
      </c>
      <c r="AW511" s="14">
        <f t="shared" si="179"/>
        <v>1004.4061878041115</v>
      </c>
      <c r="AX511" s="145">
        <f t="shared" si="180"/>
        <v>1514.6445312086</v>
      </c>
      <c r="AZ511" s="164">
        <f t="shared" si="190"/>
        <v>18557.526933594079</v>
      </c>
      <c r="BM511" s="14">
        <f>[17]Base!$J293</f>
        <v>42823.741457555057</v>
      </c>
      <c r="BN511" s="14">
        <f>[17]High!$J293</f>
        <v>82234.343098281373</v>
      </c>
      <c r="BO511" s="14">
        <f>[17]Low!$J293</f>
        <v>3413.1398168287706</v>
      </c>
      <c r="BP511" s="14"/>
      <c r="BQ511" s="14">
        <f>[17]Base!$Q293</f>
        <v>49795.048206459367</v>
      </c>
      <c r="BR511" s="14">
        <f>[17]High!$Q293</f>
        <v>95621.329184048111</v>
      </c>
      <c r="BS511" s="14">
        <f>[17]Low!$Q293</f>
        <v>3968.7672288706635</v>
      </c>
      <c r="BT511" s="201" t="s">
        <v>150</v>
      </c>
      <c r="BU511" s="14">
        <f>'[18]Energy Summary'!$C292/1000</f>
        <v>22167.768652407191</v>
      </c>
      <c r="BV511" s="14"/>
      <c r="BW511" s="14"/>
      <c r="BX511" s="14"/>
      <c r="BY511" s="14">
        <f>'[18]Energy Summary'!$D292/1000</f>
        <v>17272.223492130997</v>
      </c>
      <c r="BZ511" s="14"/>
      <c r="CA511" s="14"/>
    </row>
    <row r="512" spans="1:79">
      <c r="A512" s="2">
        <f t="shared" si="171"/>
        <v>2033</v>
      </c>
      <c r="B512" s="2">
        <f t="shared" si="172"/>
        <v>6</v>
      </c>
      <c r="C512" s="7">
        <f>[12]Err!$D367</f>
        <v>1144.9606645726101</v>
      </c>
      <c r="D512" s="7">
        <f>ROUND([13]Err!$D355,0)</f>
        <v>1400015</v>
      </c>
      <c r="E512" s="7">
        <f>[9]Err!$D355</f>
        <v>127475.814248055</v>
      </c>
      <c r="F512" s="7">
        <f>[10]Err!$D355</f>
        <v>1535.1445312086</v>
      </c>
      <c r="G512" s="13">
        <f>[14]Err!$D355</f>
        <v>312821.07180864102</v>
      </c>
      <c r="H512" s="225"/>
      <c r="I512" s="26">
        <f t="shared" si="175"/>
        <v>1174.9606645726101</v>
      </c>
      <c r="J512" s="26">
        <f t="shared" si="187"/>
        <v>1400015</v>
      </c>
      <c r="K512" s="26">
        <f t="shared" si="173"/>
        <v>121427.814248055</v>
      </c>
      <c r="L512" s="26">
        <f t="shared" si="174"/>
        <v>1535.1445312086</v>
      </c>
      <c r="M512" s="26">
        <f t="shared" si="176"/>
        <v>308729.07180864102</v>
      </c>
      <c r="N512" s="25"/>
      <c r="O512" s="14">
        <v>30</v>
      </c>
      <c r="P512" s="14"/>
      <c r="Q512" s="14">
        <f t="shared" si="186"/>
        <v>-6048</v>
      </c>
      <c r="S512" s="14">
        <f t="shared" si="194"/>
        <v>-4092</v>
      </c>
      <c r="U512" s="7">
        <f t="shared" si="181"/>
        <v>4088895.2163398494</v>
      </c>
      <c r="V512" s="126">
        <f t="shared" si="169"/>
        <v>0.25275986053332639</v>
      </c>
      <c r="W512" s="7">
        <f>[4]FCST!$I452</f>
        <v>77647.792788769148</v>
      </c>
      <c r="X512" s="7">
        <f t="shared" si="182"/>
        <v>1771109.1783724008</v>
      </c>
      <c r="Y512" s="7">
        <f>[4]FCST!D452</f>
        <v>1848756.9711611699</v>
      </c>
      <c r="Z512" s="7">
        <f>[4]FCST!$E452</f>
        <v>203347</v>
      </c>
      <c r="AA512" s="7">
        <f>[4]FCST!F452</f>
        <v>2058</v>
      </c>
      <c r="AB512" s="7">
        <f>[4]FCST!G452</f>
        <v>1508</v>
      </c>
      <c r="AC512" s="13">
        <f>[4]FCST!H452</f>
        <v>25704</v>
      </c>
      <c r="AD512" s="28">
        <f t="shared" si="183"/>
        <v>23060</v>
      </c>
      <c r="AE512" s="30">
        <f t="shared" si="192"/>
        <v>2080984</v>
      </c>
      <c r="AF512" s="30">
        <f t="shared" si="184"/>
        <v>1400015</v>
      </c>
      <c r="AG512" s="31">
        <f t="shared" si="188"/>
        <v>274572</v>
      </c>
      <c r="AH512" s="15">
        <f t="shared" si="191"/>
        <v>153144</v>
      </c>
      <c r="AI512" s="28">
        <f t="shared" si="185"/>
        <v>121428</v>
      </c>
      <c r="AJ512" s="28">
        <f t="shared" si="177"/>
        <v>1535.1445312086</v>
      </c>
      <c r="AK512" s="28">
        <f t="shared" si="178"/>
        <v>308729.07180864102</v>
      </c>
      <c r="AL512" s="110">
        <f t="shared" si="189"/>
        <v>1174.9608806795104</v>
      </c>
      <c r="AM512" s="57"/>
      <c r="AN512" s="15">
        <f t="shared" si="193"/>
        <v>1018.0003522603449</v>
      </c>
      <c r="AP512" s="233">
        <f>[16]Rounded!Z513</f>
        <v>37052</v>
      </c>
      <c r="AQ512" s="157">
        <f>[16]Rounded!AA513</f>
        <v>23498</v>
      </c>
      <c r="AR512" s="157">
        <f>[16]Rounded!AB513</f>
        <v>3494</v>
      </c>
      <c r="AS512" s="157">
        <f>[16]Rounded!AC513</f>
        <v>0</v>
      </c>
      <c r="AT512" s="157">
        <f>[16]Rounded!AD513</f>
        <v>0</v>
      </c>
      <c r="AW512" s="14">
        <f t="shared" si="179"/>
        <v>1018.0003522603449</v>
      </c>
      <c r="AX512" s="145">
        <f t="shared" si="180"/>
        <v>1535.1445312086</v>
      </c>
      <c r="AZ512" s="164">
        <f t="shared" si="190"/>
        <v>18531.418547112804</v>
      </c>
      <c r="BM512" s="14">
        <f>[17]Base!$J294</f>
        <v>43257.181961023729</v>
      </c>
      <c r="BN512" s="14">
        <f>[17]High!$J294</f>
        <v>83066.678010219475</v>
      </c>
      <c r="BO512" s="14">
        <f>[17]Low!$J294</f>
        <v>3447.6859118280017</v>
      </c>
      <c r="BP512" s="14"/>
      <c r="BQ512" s="14">
        <f>[17]Base!$Q294</f>
        <v>50299.048791888046</v>
      </c>
      <c r="BR512" s="14">
        <f>[17]High!$Q294</f>
        <v>96589.160476999401</v>
      </c>
      <c r="BS512" s="14">
        <f>[17]Low!$Q294</f>
        <v>4008.9371067767461</v>
      </c>
      <c r="BT512" s="201" t="s">
        <v>150</v>
      </c>
      <c r="BU512" s="14">
        <f>'[18]Energy Summary'!$C293/1000</f>
        <v>20789.77316456609</v>
      </c>
      <c r="BV512" s="14"/>
      <c r="BW512" s="14"/>
      <c r="BX512" s="14"/>
      <c r="BY512" s="14">
        <f>'[18]Energy Summary'!$D293/1000</f>
        <v>16144.464734922774</v>
      </c>
      <c r="BZ512" s="14"/>
      <c r="CA512" s="14"/>
    </row>
    <row r="513" spans="1:79">
      <c r="A513" s="2">
        <f t="shared" si="171"/>
        <v>2033</v>
      </c>
      <c r="B513" s="2">
        <f t="shared" si="172"/>
        <v>7</v>
      </c>
      <c r="C513" s="7">
        <f>[12]Err!$D368</f>
        <v>1255.3187936188299</v>
      </c>
      <c r="D513" s="7">
        <f>ROUND([13]Err!$D356,0)</f>
        <v>1458415</v>
      </c>
      <c r="E513" s="7">
        <f>[9]Err!$D356</f>
        <v>120247.47066963599</v>
      </c>
      <c r="F513" s="7">
        <f>[10]Err!$D356</f>
        <v>1534.17888627812</v>
      </c>
      <c r="G513" s="13">
        <f>[14]Err!$D356</f>
        <v>301356.50572076603</v>
      </c>
      <c r="H513" s="225"/>
      <c r="I513" s="26">
        <f t="shared" si="175"/>
        <v>1285.3187936188299</v>
      </c>
      <c r="J513" s="26">
        <f t="shared" si="187"/>
        <v>1458415</v>
      </c>
      <c r="K513" s="26">
        <f t="shared" si="173"/>
        <v>113997.87066963599</v>
      </c>
      <c r="L513" s="26">
        <f t="shared" si="174"/>
        <v>1534.17888627812</v>
      </c>
      <c r="M513" s="26">
        <f t="shared" si="176"/>
        <v>297396.50572076603</v>
      </c>
      <c r="N513" s="25"/>
      <c r="O513" s="14">
        <v>30</v>
      </c>
      <c r="P513" s="14"/>
      <c r="Q513" s="14">
        <f t="shared" si="186"/>
        <v>-6249.5999999999995</v>
      </c>
      <c r="S513" s="14">
        <f t="shared" si="194"/>
        <v>-3960</v>
      </c>
      <c r="U513" s="7">
        <f t="shared" si="181"/>
        <v>4321455.6846070439</v>
      </c>
      <c r="V513" s="126">
        <f t="shared" si="169"/>
        <v>0.23540461725212367</v>
      </c>
      <c r="W513" s="7">
        <f>[4]FCST!$I453</f>
        <v>77695.166132126338</v>
      </c>
      <c r="X513" s="7">
        <f t="shared" si="182"/>
        <v>1772189.7417756438</v>
      </c>
      <c r="Y513" s="7">
        <f>[4]FCST!D453</f>
        <v>1849884.90790777</v>
      </c>
      <c r="Z513" s="7">
        <f>[4]FCST!$E453</f>
        <v>203453</v>
      </c>
      <c r="AA513" s="7">
        <f>[4]FCST!F453</f>
        <v>2057</v>
      </c>
      <c r="AB513" s="7">
        <f>[4]FCST!G453</f>
        <v>1508</v>
      </c>
      <c r="AC513" s="13">
        <f>[4]FCST!H453</f>
        <v>25676</v>
      </c>
      <c r="AD513" s="28">
        <f t="shared" si="183"/>
        <v>23508</v>
      </c>
      <c r="AE513" s="30">
        <f t="shared" si="192"/>
        <v>2277829</v>
      </c>
      <c r="AF513" s="30">
        <f t="shared" si="184"/>
        <v>1458415</v>
      </c>
      <c r="AG513" s="31">
        <f t="shared" si="188"/>
        <v>262773</v>
      </c>
      <c r="AH513" s="15">
        <f t="shared" si="191"/>
        <v>148775</v>
      </c>
      <c r="AI513" s="28">
        <f t="shared" si="185"/>
        <v>113998</v>
      </c>
      <c r="AJ513" s="28">
        <f t="shared" si="177"/>
        <v>1534.17888627812</v>
      </c>
      <c r="AK513" s="28">
        <f t="shared" si="178"/>
        <v>297396.50572076603</v>
      </c>
      <c r="AL513" s="110">
        <f t="shared" si="189"/>
        <v>1285.3189172157895</v>
      </c>
      <c r="AM513" s="57"/>
      <c r="AN513" s="15">
        <f t="shared" si="193"/>
        <v>1017.3600041632096</v>
      </c>
      <c r="AP513" s="233">
        <f>[16]Rounded!Z514</f>
        <v>37511</v>
      </c>
      <c r="AQ513" s="157">
        <f>[16]Rounded!AA514</f>
        <v>24856</v>
      </c>
      <c r="AR513" s="157">
        <f>[16]Rounded!AB514</f>
        <v>3748</v>
      </c>
      <c r="AS513" s="157">
        <f>[16]Rounded!AC514</f>
        <v>0</v>
      </c>
      <c r="AT513" s="157">
        <f>[16]Rounded!AD514</f>
        <v>0</v>
      </c>
      <c r="AW513" s="14">
        <f t="shared" si="179"/>
        <v>1017.3600041632096</v>
      </c>
      <c r="AX513" s="145">
        <f t="shared" si="180"/>
        <v>1534.17888627812</v>
      </c>
      <c r="AZ513" s="164">
        <f t="shared" si="190"/>
        <v>18505.310160631525</v>
      </c>
      <c r="BM513" s="14">
        <f>[17]Base!$J295</f>
        <v>43736.506266701588</v>
      </c>
      <c r="BN513" s="14">
        <f>[17]High!$J295</f>
        <v>83987.123493655978</v>
      </c>
      <c r="BO513" s="14">
        <f>[17]Low!$J295</f>
        <v>3485.8890397472296</v>
      </c>
      <c r="BP513" s="14"/>
      <c r="BQ513" s="14">
        <f>[17]Base!$Q295</f>
        <v>50856.402635699516</v>
      </c>
      <c r="BR513" s="14">
        <f>[17]High!$Q295</f>
        <v>97659.445922855783</v>
      </c>
      <c r="BS513" s="14">
        <f>[17]Low!$Q295</f>
        <v>4053.3593485432907</v>
      </c>
      <c r="BT513" s="201" t="s">
        <v>150</v>
      </c>
      <c r="BU513" s="14">
        <f>'[18]Energy Summary'!$C294/1000</f>
        <v>22395.659847479968</v>
      </c>
      <c r="BV513" s="14"/>
      <c r="BW513" s="14"/>
      <c r="BX513" s="14"/>
      <c r="BY513" s="14">
        <f>'[18]Energy Summary'!$D294/1000</f>
        <v>17336.500727612696</v>
      </c>
      <c r="BZ513" s="14"/>
      <c r="CA513" s="14"/>
    </row>
    <row r="514" spans="1:79">
      <c r="A514" s="2">
        <f t="shared" si="171"/>
        <v>2033</v>
      </c>
      <c r="B514" s="2">
        <f t="shared" si="172"/>
        <v>8</v>
      </c>
      <c r="C514" s="7">
        <f>[12]Err!$D369</f>
        <v>1323.64151160489</v>
      </c>
      <c r="D514" s="7">
        <f>ROUND([13]Err!$D357,0)</f>
        <v>1513844</v>
      </c>
      <c r="E514" s="7">
        <f>[9]Err!$D357</f>
        <v>133710.93537736</v>
      </c>
      <c r="F514" s="7">
        <f>[10]Err!$D357</f>
        <v>1541.4014490790701</v>
      </c>
      <c r="G514" s="13">
        <f>[14]Err!$D357</f>
        <v>308424.47879879602</v>
      </c>
      <c r="H514" s="225"/>
      <c r="I514" s="26">
        <f t="shared" si="175"/>
        <v>1353.64151160489</v>
      </c>
      <c r="J514" s="26">
        <f t="shared" si="187"/>
        <v>1513844</v>
      </c>
      <c r="K514" s="26">
        <f t="shared" si="173"/>
        <v>127461.33537736</v>
      </c>
      <c r="L514" s="26">
        <f t="shared" si="174"/>
        <v>1541.4014490790701</v>
      </c>
      <c r="M514" s="26">
        <f t="shared" si="176"/>
        <v>304332.47879879602</v>
      </c>
      <c r="N514" s="25"/>
      <c r="O514" s="14">
        <v>30</v>
      </c>
      <c r="P514" s="14"/>
      <c r="Q514" s="14">
        <f t="shared" si="186"/>
        <v>-6249.5999999999995</v>
      </c>
      <c r="S514" s="14">
        <f t="shared" si="194"/>
        <v>-4092</v>
      </c>
      <c r="U514" s="7">
        <f t="shared" si="181"/>
        <v>4527726.8802478751</v>
      </c>
      <c r="V514" s="126">
        <f t="shared" si="169"/>
        <v>0.23491953518685663</v>
      </c>
      <c r="W514" s="7">
        <f>[4]FCST!$I454</f>
        <v>77741.367962519944</v>
      </c>
      <c r="X514" s="7">
        <f t="shared" si="182"/>
        <v>1773243.5835260502</v>
      </c>
      <c r="Y514" s="7">
        <f>[4]FCST!D454</f>
        <v>1850984.9514885701</v>
      </c>
      <c r="Z514" s="7">
        <f>[4]FCST!$E454</f>
        <v>203556</v>
      </c>
      <c r="AA514" s="7">
        <f>[4]FCST!F454</f>
        <v>2056</v>
      </c>
      <c r="AB514" s="7">
        <f>[4]FCST!G454</f>
        <v>1508</v>
      </c>
      <c r="AC514" s="13">
        <f>[4]FCST!H454</f>
        <v>25732</v>
      </c>
      <c r="AD514" s="28">
        <f t="shared" si="183"/>
        <v>24722</v>
      </c>
      <c r="AE514" s="30">
        <f t="shared" si="192"/>
        <v>2400336</v>
      </c>
      <c r="AF514" s="30">
        <f t="shared" si="184"/>
        <v>1513844</v>
      </c>
      <c r="AG514" s="31">
        <f t="shared" si="188"/>
        <v>282951</v>
      </c>
      <c r="AH514" s="15">
        <f t="shared" si="191"/>
        <v>155490</v>
      </c>
      <c r="AI514" s="28">
        <f t="shared" si="185"/>
        <v>127461</v>
      </c>
      <c r="AJ514" s="28">
        <f t="shared" si="177"/>
        <v>1541.4014490790701</v>
      </c>
      <c r="AK514" s="28">
        <f t="shared" si="178"/>
        <v>304332.47879879602</v>
      </c>
      <c r="AL514" s="110">
        <f t="shared" si="189"/>
        <v>1353.6414411983899</v>
      </c>
      <c r="AM514" s="57"/>
      <c r="AN514" s="15">
        <f t="shared" si="193"/>
        <v>1022.1495020418237</v>
      </c>
      <c r="AP514" s="233">
        <f>[16]Rounded!Z515</f>
        <v>40060</v>
      </c>
      <c r="AQ514" s="157">
        <f>[16]Rounded!AA515</f>
        <v>28241</v>
      </c>
      <c r="AR514" s="157">
        <f>[16]Rounded!AB515</f>
        <v>4179</v>
      </c>
      <c r="AS514" s="157">
        <f>[16]Rounded!AC515</f>
        <v>0</v>
      </c>
      <c r="AT514" s="157">
        <f>[16]Rounded!AD515</f>
        <v>0</v>
      </c>
      <c r="AW514" s="14">
        <f t="shared" si="179"/>
        <v>1022.1495020418237</v>
      </c>
      <c r="AX514" s="145">
        <f t="shared" si="180"/>
        <v>1541.4014490790701</v>
      </c>
      <c r="AZ514" s="164">
        <f t="shared" si="190"/>
        <v>18479.201774150239</v>
      </c>
      <c r="BM514" s="14">
        <f>[17]Base!$J296</f>
        <v>43704.782137516137</v>
      </c>
      <c r="BN514" s="14">
        <f>[17]High!$J296</f>
        <v>83926.20371329262</v>
      </c>
      <c r="BO514" s="14">
        <f>[17]Low!$J296</f>
        <v>3483.3605617396638</v>
      </c>
      <c r="BP514" s="14"/>
      <c r="BQ514" s="14">
        <f>[17]Base!$Q296</f>
        <v>50819.514113390855</v>
      </c>
      <c r="BR514" s="14">
        <f>[17]High!$Q296</f>
        <v>97588.608968944915</v>
      </c>
      <c r="BS514" s="14">
        <f>[17]Low!$Q296</f>
        <v>4050.4192578368184</v>
      </c>
      <c r="BT514" s="201" t="s">
        <v>150</v>
      </c>
      <c r="BU514" s="14">
        <f>'[18]Energy Summary'!$C295/1000</f>
        <v>22308.955593439958</v>
      </c>
      <c r="BV514" s="14"/>
      <c r="BW514" s="14"/>
      <c r="BX514" s="14"/>
      <c r="BY514" s="14">
        <f>'[18]Energy Summary'!$D295/1000</f>
        <v>17217.524883016678</v>
      </c>
      <c r="BZ514" s="14"/>
      <c r="CA514" s="14"/>
    </row>
    <row r="515" spans="1:79">
      <c r="A515" s="2">
        <f t="shared" si="171"/>
        <v>2033</v>
      </c>
      <c r="B515" s="2">
        <f t="shared" si="172"/>
        <v>9</v>
      </c>
      <c r="C515" s="7">
        <f>[12]Err!$D370</f>
        <v>1267.16183838289</v>
      </c>
      <c r="D515" s="7">
        <f>ROUND([13]Err!$D358,0)</f>
        <v>1455967</v>
      </c>
      <c r="E515" s="7">
        <f>[9]Err!$D358</f>
        <v>124265.84977986501</v>
      </c>
      <c r="F515" s="7">
        <f>[10]Err!$D358</f>
        <v>1510.8458935235101</v>
      </c>
      <c r="G515" s="13">
        <f>[14]Err!$D358</f>
        <v>329385.026378304</v>
      </c>
      <c r="H515" s="225"/>
      <c r="I515" s="26">
        <f t="shared" si="175"/>
        <v>1297.16183838289</v>
      </c>
      <c r="J515" s="26">
        <f t="shared" si="187"/>
        <v>1455967</v>
      </c>
      <c r="K515" s="26">
        <f t="shared" si="173"/>
        <v>118217.84977986501</v>
      </c>
      <c r="L515" s="26">
        <f t="shared" si="174"/>
        <v>1510.8458935235101</v>
      </c>
      <c r="M515" s="26">
        <f t="shared" si="176"/>
        <v>325425.026378304</v>
      </c>
      <c r="N515" s="25"/>
      <c r="O515" s="14">
        <v>30</v>
      </c>
      <c r="P515" s="14"/>
      <c r="Q515" s="14">
        <f t="shared" si="186"/>
        <v>-6048</v>
      </c>
      <c r="S515" s="14">
        <f t="shared" si="194"/>
        <v>-3960</v>
      </c>
      <c r="U515" s="7">
        <f t="shared" si="181"/>
        <v>4377981.8722718274</v>
      </c>
      <c r="V515" s="126">
        <f t="shared" si="169"/>
        <v>0.23675824630596484</v>
      </c>
      <c r="W515" s="7">
        <f>[4]FCST!$I455</f>
        <v>77787.569792913535</v>
      </c>
      <c r="X515" s="7">
        <f t="shared" si="182"/>
        <v>1774297.4252764564</v>
      </c>
      <c r="Y515" s="7">
        <f>[4]FCST!D455</f>
        <v>1852084.9950693699</v>
      </c>
      <c r="Z515" s="7">
        <f>[4]FCST!$E455</f>
        <v>203659</v>
      </c>
      <c r="AA515" s="7">
        <f>[4]FCST!F455</f>
        <v>2056</v>
      </c>
      <c r="AB515" s="7">
        <f>[4]FCST!G455</f>
        <v>1508</v>
      </c>
      <c r="AC515" s="13">
        <f>[4]FCST!H455</f>
        <v>25740</v>
      </c>
      <c r="AD515" s="28">
        <f t="shared" si="183"/>
        <v>23890</v>
      </c>
      <c r="AE515" s="30">
        <f t="shared" si="192"/>
        <v>2301551</v>
      </c>
      <c r="AF515" s="30">
        <f t="shared" si="184"/>
        <v>1455967</v>
      </c>
      <c r="AG515" s="31">
        <f t="shared" si="188"/>
        <v>269638</v>
      </c>
      <c r="AH515" s="15">
        <f t="shared" si="191"/>
        <v>151420</v>
      </c>
      <c r="AI515" s="28">
        <f t="shared" si="185"/>
        <v>118218</v>
      </c>
      <c r="AJ515" s="28">
        <f t="shared" si="177"/>
        <v>1510.8458935235101</v>
      </c>
      <c r="AK515" s="28">
        <f t="shared" si="178"/>
        <v>325425.026378304</v>
      </c>
      <c r="AL515" s="110">
        <f t="shared" si="189"/>
        <v>1297.1618891017617</v>
      </c>
      <c r="AM515" s="57"/>
      <c r="AN515" s="15">
        <f t="shared" si="193"/>
        <v>1001.8871972967573</v>
      </c>
      <c r="AP515" s="233">
        <f>[16]Rounded!Z516</f>
        <v>37448</v>
      </c>
      <c r="AQ515" s="157">
        <f>[16]Rounded!AA516</f>
        <v>25025</v>
      </c>
      <c r="AR515" s="157">
        <f>[16]Rounded!AB516</f>
        <v>3742</v>
      </c>
      <c r="AS515" s="157">
        <f>[16]Rounded!AC516</f>
        <v>0</v>
      </c>
      <c r="AT515" s="157">
        <f>[16]Rounded!AD516</f>
        <v>0</v>
      </c>
      <c r="AW515" s="14">
        <f t="shared" si="179"/>
        <v>1001.8871972967573</v>
      </c>
      <c r="AX515" s="145">
        <f t="shared" si="180"/>
        <v>1510.8458935235101</v>
      </c>
      <c r="AZ515" s="164">
        <f t="shared" si="190"/>
        <v>18453.09338766896</v>
      </c>
      <c r="BM515" s="14">
        <f>[17]Base!$J297</f>
        <v>42421.327130801139</v>
      </c>
      <c r="BN515" s="14">
        <f>[17]High!$J297</f>
        <v>81461.58769000521</v>
      </c>
      <c r="BO515" s="14">
        <f>[17]Low!$J297</f>
        <v>3381.0665715970927</v>
      </c>
      <c r="BP515" s="14"/>
      <c r="BQ515" s="14">
        <f>[17]Base!$Q297</f>
        <v>49327.124570699001</v>
      </c>
      <c r="BR515" s="14">
        <f>[17]High!$Q297</f>
        <v>94722.776383726959</v>
      </c>
      <c r="BS515" s="14">
        <f>[17]Low!$Q297</f>
        <v>3931.4727576710379</v>
      </c>
      <c r="BT515" s="201" t="s">
        <v>150</v>
      </c>
      <c r="BU515" s="14">
        <f>'[18]Energy Summary'!$C296/1000</f>
        <v>21062.480137890769</v>
      </c>
      <c r="BV515" s="14"/>
      <c r="BW515" s="14"/>
      <c r="BX515" s="14"/>
      <c r="BY515" s="14">
        <f>'[18]Energy Summary'!$D296/1000</f>
        <v>16209.135958452462</v>
      </c>
      <c r="BZ515" s="14"/>
      <c r="CA515" s="14"/>
    </row>
    <row r="516" spans="1:79">
      <c r="A516" s="2">
        <f t="shared" si="171"/>
        <v>2033</v>
      </c>
      <c r="B516" s="2">
        <f t="shared" si="172"/>
        <v>10</v>
      </c>
      <c r="C516" s="7">
        <f>[12]Err!$D371</f>
        <v>1155.8808599809699</v>
      </c>
      <c r="D516" s="7">
        <f>ROUND([13]Err!$D359,0)</f>
        <v>1391802</v>
      </c>
      <c r="E516" s="7">
        <f>[9]Err!$D359</f>
        <v>121434.43825122601</v>
      </c>
      <c r="F516" s="7">
        <f>[10]Err!$D359</f>
        <v>1538.51256019018</v>
      </c>
      <c r="G516" s="13">
        <f>[14]Err!$D359</f>
        <v>316059.63186849799</v>
      </c>
      <c r="H516" s="225"/>
      <c r="I516" s="26">
        <f t="shared" si="175"/>
        <v>1185.8808599809699</v>
      </c>
      <c r="J516" s="26">
        <f t="shared" si="187"/>
        <v>1391802</v>
      </c>
      <c r="K516" s="26">
        <f t="shared" si="173"/>
        <v>115184.838251226</v>
      </c>
      <c r="L516" s="26">
        <f t="shared" si="174"/>
        <v>1538.51256019018</v>
      </c>
      <c r="M516" s="26">
        <f t="shared" si="176"/>
        <v>311967.63186849799</v>
      </c>
      <c r="N516" s="25"/>
      <c r="O516" s="14">
        <v>30</v>
      </c>
      <c r="P516" s="14"/>
      <c r="Q516" s="14">
        <f t="shared" si="186"/>
        <v>-6249.5999999999995</v>
      </c>
      <c r="S516" s="14">
        <f t="shared" si="194"/>
        <v>-4092</v>
      </c>
      <c r="U516" s="7">
        <f t="shared" si="181"/>
        <v>4093353.1444286881</v>
      </c>
      <c r="V516" s="126">
        <f t="shared" ref="V516:V579" si="195">V504</f>
        <v>0.25544453159122188</v>
      </c>
      <c r="W516" s="7">
        <f>[4]FCST!$I456</f>
        <v>77833.771623306719</v>
      </c>
      <c r="X516" s="7">
        <f t="shared" si="182"/>
        <v>1775351.2670268533</v>
      </c>
      <c r="Y516" s="7">
        <f>[4]FCST!D456</f>
        <v>1853185.03865016</v>
      </c>
      <c r="Z516" s="7">
        <f>[4]FCST!$E456</f>
        <v>203761</v>
      </c>
      <c r="AA516" s="7">
        <f>[4]FCST!F456</f>
        <v>2055</v>
      </c>
      <c r="AB516" s="7">
        <f>[4]FCST!G456</f>
        <v>1508</v>
      </c>
      <c r="AC516" s="13">
        <f>[4]FCST!H456</f>
        <v>25763</v>
      </c>
      <c r="AD516" s="28">
        <f t="shared" si="183"/>
        <v>23578</v>
      </c>
      <c r="AE516" s="30">
        <f t="shared" si="192"/>
        <v>2105355</v>
      </c>
      <c r="AF516" s="30">
        <f t="shared" si="184"/>
        <v>1391802</v>
      </c>
      <c r="AG516" s="31">
        <f t="shared" si="188"/>
        <v>259112</v>
      </c>
      <c r="AH516" s="15">
        <f t="shared" si="191"/>
        <v>143927</v>
      </c>
      <c r="AI516" s="28">
        <f t="shared" si="185"/>
        <v>115185</v>
      </c>
      <c r="AJ516" s="28">
        <f t="shared" si="177"/>
        <v>1538.51256019018</v>
      </c>
      <c r="AK516" s="28">
        <f t="shared" si="178"/>
        <v>311967.63186849799</v>
      </c>
      <c r="AL516" s="110">
        <f t="shared" si="189"/>
        <v>1185.8808108019084</v>
      </c>
      <c r="AM516" s="57"/>
      <c r="AN516" s="15">
        <f t="shared" si="193"/>
        <v>1020.2337932295625</v>
      </c>
      <c r="AP516" s="233">
        <f>[16]Rounded!Z517</f>
        <v>28992</v>
      </c>
      <c r="AQ516" s="157">
        <f>[16]Rounded!AA517</f>
        <v>23357</v>
      </c>
      <c r="AR516" s="157">
        <f>[16]Rounded!AB517</f>
        <v>3571</v>
      </c>
      <c r="AS516" s="157">
        <f>[16]Rounded!AC517</f>
        <v>0</v>
      </c>
      <c r="AT516" s="157">
        <f>[16]Rounded!AD517</f>
        <v>0</v>
      </c>
      <c r="AW516" s="14">
        <f t="shared" si="179"/>
        <v>1020.2337932295625</v>
      </c>
      <c r="AX516" s="145">
        <f t="shared" si="180"/>
        <v>1538.51256019018</v>
      </c>
      <c r="AZ516" s="164">
        <f t="shared" si="190"/>
        <v>18426.985001187677</v>
      </c>
      <c r="BM516" s="14">
        <f>[17]Base!$J298</f>
        <v>42436.998979026568</v>
      </c>
      <c r="BN516" s="14">
        <f>[17]High!$J298</f>
        <v>81491.682308085961</v>
      </c>
      <c r="BO516" s="14">
        <f>[17]Low!$J298</f>
        <v>3382.315649967195</v>
      </c>
      <c r="BP516" s="14"/>
      <c r="BQ516" s="14">
        <f>[17]Base!$Q298</f>
        <v>49345.347650030897</v>
      </c>
      <c r="BR516" s="14">
        <f>[17]High!$Q298</f>
        <v>94757.770125681331</v>
      </c>
      <c r="BS516" s="14">
        <f>[17]Low!$Q298</f>
        <v>3932.9251743804589</v>
      </c>
      <c r="BT516" s="201" t="s">
        <v>150</v>
      </c>
      <c r="BU516" s="14">
        <f>'[18]Energy Summary'!$C297/1000</f>
        <v>19283.732696089424</v>
      </c>
      <c r="BV516" s="14"/>
      <c r="BW516" s="14"/>
      <c r="BX516" s="14"/>
      <c r="BY516" s="14">
        <f>'[18]Energy Summary'!$D297/1000</f>
        <v>14799.961135547432</v>
      </c>
      <c r="BZ516" s="14"/>
      <c r="CA516" s="14"/>
    </row>
    <row r="517" spans="1:79">
      <c r="A517" s="2">
        <f t="shared" si="171"/>
        <v>2033</v>
      </c>
      <c r="B517" s="2">
        <f t="shared" si="172"/>
        <v>11</v>
      </c>
      <c r="C517" s="7">
        <f>[12]Err!$D372</f>
        <v>917.07235632670904</v>
      </c>
      <c r="D517" s="7">
        <f>ROUND([13]Err!$D360,0)</f>
        <v>1262801</v>
      </c>
      <c r="E517" s="7">
        <f>[9]Err!$D360</f>
        <v>121248.49635012999</v>
      </c>
      <c r="F517" s="7">
        <f>[10]Err!$D360</f>
        <v>1506.51256019018</v>
      </c>
      <c r="G517" s="13">
        <f>[14]Err!$D360</f>
        <v>300387.341016586</v>
      </c>
      <c r="H517" s="225"/>
      <c r="I517" s="26">
        <f t="shared" si="175"/>
        <v>947.07235632670904</v>
      </c>
      <c r="J517" s="26">
        <f t="shared" si="187"/>
        <v>1262801</v>
      </c>
      <c r="K517" s="26">
        <f t="shared" si="173"/>
        <v>115200.49635012999</v>
      </c>
      <c r="L517" s="26">
        <f t="shared" si="174"/>
        <v>1506.51256019018</v>
      </c>
      <c r="M517" s="26">
        <f t="shared" si="176"/>
        <v>296427.341016586</v>
      </c>
      <c r="N517" s="25"/>
      <c r="O517" s="14">
        <v>30</v>
      </c>
      <c r="P517" s="14"/>
      <c r="Q517" s="14">
        <f t="shared" si="186"/>
        <v>-6048</v>
      </c>
      <c r="S517" s="14">
        <f t="shared" si="194"/>
        <v>-3960</v>
      </c>
      <c r="U517" s="7">
        <f t="shared" si="181"/>
        <v>3530762.8535767761</v>
      </c>
      <c r="V517" s="126">
        <f t="shared" si="195"/>
        <v>0.34388341163246744</v>
      </c>
      <c r="W517" s="7">
        <f>[4]FCST!$I457</f>
        <v>77879.973453700324</v>
      </c>
      <c r="X517" s="7">
        <f t="shared" si="182"/>
        <v>1776405.1087772597</v>
      </c>
      <c r="Y517" s="7">
        <f>[4]FCST!D457</f>
        <v>1854285.08223096</v>
      </c>
      <c r="Z517" s="7">
        <f>[4]FCST!$E457</f>
        <v>203862</v>
      </c>
      <c r="AA517" s="7">
        <f>[4]FCST!F457</f>
        <v>2054</v>
      </c>
      <c r="AB517" s="7">
        <f>[4]FCST!G457</f>
        <v>1508</v>
      </c>
      <c r="AC517" s="13">
        <f>[4]FCST!H457</f>
        <v>25798</v>
      </c>
      <c r="AD517" s="28">
        <f t="shared" si="183"/>
        <v>25364</v>
      </c>
      <c r="AE517" s="30">
        <f t="shared" si="192"/>
        <v>1682384</v>
      </c>
      <c r="AF517" s="30">
        <f t="shared" si="184"/>
        <v>1262801</v>
      </c>
      <c r="AG517" s="31">
        <f t="shared" si="188"/>
        <v>262280</v>
      </c>
      <c r="AH517" s="15">
        <f t="shared" si="191"/>
        <v>147080</v>
      </c>
      <c r="AI517" s="28">
        <f t="shared" si="185"/>
        <v>115200</v>
      </c>
      <c r="AJ517" s="28">
        <f t="shared" si="177"/>
        <v>1506.51256019018</v>
      </c>
      <c r="AK517" s="28">
        <f t="shared" si="178"/>
        <v>296427.341016586</v>
      </c>
      <c r="AL517" s="110">
        <f t="shared" si="189"/>
        <v>947.07225941160652</v>
      </c>
      <c r="AM517" s="57"/>
      <c r="AN517" s="15">
        <f t="shared" si="193"/>
        <v>999.0136340783688</v>
      </c>
      <c r="AP517" s="233">
        <f>[16]Rounded!Z518</f>
        <v>31540</v>
      </c>
      <c r="AQ517" s="157">
        <f>[16]Rounded!AA518</f>
        <v>24088</v>
      </c>
      <c r="AR517" s="157">
        <f>[16]Rounded!AB518</f>
        <v>3606</v>
      </c>
      <c r="AS517" s="157">
        <f>[16]Rounded!AC518</f>
        <v>0</v>
      </c>
      <c r="AT517" s="157">
        <f>[16]Rounded!AD518</f>
        <v>0</v>
      </c>
      <c r="AW517" s="14">
        <f t="shared" si="179"/>
        <v>999.0136340783688</v>
      </c>
      <c r="AX517" s="145">
        <f t="shared" si="180"/>
        <v>1506.51256019018</v>
      </c>
      <c r="AZ517" s="164">
        <f t="shared" si="190"/>
        <v>18400.876614706402</v>
      </c>
      <c r="BM517" s="14">
        <f>[17]Base!$J299</f>
        <v>42360.057901866501</v>
      </c>
      <c r="BN517" s="14">
        <f>[17]High!$J299</f>
        <v>81343.932515046428</v>
      </c>
      <c r="BO517" s="14">
        <f>[17]Low!$J299</f>
        <v>3376.1832886865955</v>
      </c>
      <c r="BP517" s="14"/>
      <c r="BQ517" s="14">
        <f>[17]Base!$Q299</f>
        <v>49255.881281240123</v>
      </c>
      <c r="BR517" s="14">
        <f>[17]High!$Q299</f>
        <v>94585.968040751672</v>
      </c>
      <c r="BS517" s="14">
        <f>[17]Low!$Q299</f>
        <v>3925.7945217285996</v>
      </c>
      <c r="BT517" s="201" t="s">
        <v>150</v>
      </c>
      <c r="BU517" s="14">
        <f>'[18]Energy Summary'!$C298/1000</f>
        <v>18241.863548537029</v>
      </c>
      <c r="BV517" s="14"/>
      <c r="BW517" s="14"/>
      <c r="BX517" s="14"/>
      <c r="BY517" s="14">
        <f>'[18]Energy Summary'!$D298/1000</f>
        <v>13964.125538999697</v>
      </c>
      <c r="BZ517" s="14"/>
      <c r="CA517" s="14"/>
    </row>
    <row r="518" spans="1:79">
      <c r="A518" s="2">
        <f t="shared" si="171"/>
        <v>2033</v>
      </c>
      <c r="B518" s="2">
        <f t="shared" si="172"/>
        <v>12</v>
      </c>
      <c r="C518" s="7">
        <f>[12]Err!$D373</f>
        <v>879.61033983428604</v>
      </c>
      <c r="D518" s="7">
        <f>ROUND([13]Err!$D361,0)</f>
        <v>1227239</v>
      </c>
      <c r="E518" s="7">
        <f>[9]Err!$D361</f>
        <v>118038.85807797901</v>
      </c>
      <c r="F518" s="7">
        <f>[10]Err!$D361</f>
        <v>1531.8445312086001</v>
      </c>
      <c r="G518" s="13">
        <f>[14]Err!$D361</f>
        <v>279801.08540423698</v>
      </c>
      <c r="H518" s="225"/>
      <c r="I518" s="26">
        <f t="shared" si="175"/>
        <v>909.61033983428604</v>
      </c>
      <c r="J518" s="26">
        <f t="shared" si="187"/>
        <v>1227239</v>
      </c>
      <c r="K518" s="26">
        <f t="shared" si="173"/>
        <v>111789.258077979</v>
      </c>
      <c r="L518" s="26">
        <f t="shared" si="174"/>
        <v>1531.8445312086001</v>
      </c>
      <c r="M518" s="26">
        <f t="shared" si="176"/>
        <v>275709.08540423698</v>
      </c>
      <c r="N518" s="25"/>
      <c r="O518" s="14">
        <v>30</v>
      </c>
      <c r="P518" s="14"/>
      <c r="Q518" s="14">
        <f t="shared" si="186"/>
        <v>-6249.5999999999995</v>
      </c>
      <c r="S518" s="14">
        <f t="shared" si="194"/>
        <v>-4092</v>
      </c>
      <c r="U518" s="7">
        <f t="shared" si="181"/>
        <v>3399616.9299354455</v>
      </c>
      <c r="V518" s="126">
        <f t="shared" si="195"/>
        <v>0.46872621458853259</v>
      </c>
      <c r="W518" s="7">
        <f>[4]FCST!$I458</f>
        <v>77926.17528409393</v>
      </c>
      <c r="X518" s="7">
        <f t="shared" si="182"/>
        <v>1777458.9505276661</v>
      </c>
      <c r="Y518" s="7">
        <f>[4]FCST!D458</f>
        <v>1855385.1258117601</v>
      </c>
      <c r="Z518" s="7">
        <f>[4]FCST!$E458</f>
        <v>203964</v>
      </c>
      <c r="AA518" s="7">
        <f>[4]FCST!F458</f>
        <v>2054</v>
      </c>
      <c r="AB518" s="7">
        <f>[4]FCST!G458</f>
        <v>1508</v>
      </c>
      <c r="AC518" s="13">
        <f>[4]FCST!H458</f>
        <v>25747</v>
      </c>
      <c r="AD518" s="28">
        <f t="shared" si="183"/>
        <v>33224</v>
      </c>
      <c r="AE518" s="30">
        <f t="shared" si="192"/>
        <v>1616795</v>
      </c>
      <c r="AF518" s="30">
        <f t="shared" si="184"/>
        <v>1227239</v>
      </c>
      <c r="AG518" s="31">
        <f t="shared" si="188"/>
        <v>245118</v>
      </c>
      <c r="AH518" s="15">
        <f t="shared" si="191"/>
        <v>133329</v>
      </c>
      <c r="AI518" s="28">
        <f t="shared" si="185"/>
        <v>111789</v>
      </c>
      <c r="AJ518" s="28">
        <f t="shared" si="177"/>
        <v>1531.8445312086001</v>
      </c>
      <c r="AK518" s="28">
        <f t="shared" si="178"/>
        <v>275709.08540423698</v>
      </c>
      <c r="AL518" s="110">
        <f t="shared" si="189"/>
        <v>909.61031731282992</v>
      </c>
      <c r="AM518" s="57"/>
      <c r="AN518" s="15">
        <f t="shared" si="193"/>
        <v>1015.812023347878</v>
      </c>
      <c r="AP518" s="233">
        <f>[16]Rounded!Z519</f>
        <v>54157</v>
      </c>
      <c r="AQ518" s="157">
        <f>[16]Rounded!AA519</f>
        <v>30332</v>
      </c>
      <c r="AR518" s="157">
        <f>[16]Rounded!AB519</f>
        <v>3984</v>
      </c>
      <c r="AS518" s="157">
        <f>[16]Rounded!AC519</f>
        <v>0</v>
      </c>
      <c r="AT518" s="157">
        <f>[16]Rounded!AD519</f>
        <v>0</v>
      </c>
      <c r="AW518" s="14">
        <f t="shared" si="179"/>
        <v>1015.812023347878</v>
      </c>
      <c r="AX518" s="145">
        <f t="shared" si="180"/>
        <v>1531.8445312086001</v>
      </c>
      <c r="AZ518" s="164">
        <f t="shared" si="190"/>
        <v>18374.768228225123</v>
      </c>
      <c r="BM518" s="14">
        <f>[17]Base!$J300</f>
        <v>42514.536557087144</v>
      </c>
      <c r="BN518" s="14">
        <f>[17]High!$J300</f>
        <v>81640.577560584221</v>
      </c>
      <c r="BO518" s="14">
        <f>[17]Low!$J300</f>
        <v>3388.4955535900795</v>
      </c>
      <c r="BP518" s="14"/>
      <c r="BQ518" s="14">
        <f>[17]Base!$Q300</f>
        <v>49435.507624519938</v>
      </c>
      <c r="BR518" s="14">
        <f>[17]High!$Q300</f>
        <v>94930.904140214203</v>
      </c>
      <c r="BS518" s="14">
        <f>[17]Low!$Q300</f>
        <v>3940.1111088256739</v>
      </c>
      <c r="BT518" s="201" t="s">
        <v>150</v>
      </c>
      <c r="BU518" s="14">
        <f>'[18]Energy Summary'!$C299/1000</f>
        <v>17554.869294827426</v>
      </c>
      <c r="BV518" s="14"/>
      <c r="BW518" s="14"/>
      <c r="BX518" s="14"/>
      <c r="BY518" s="14">
        <f>'[18]Energy Summary'!$D299/1000</f>
        <v>13405.075889016711</v>
      </c>
      <c r="BZ518" s="14"/>
      <c r="CA518" s="14"/>
    </row>
    <row r="519" spans="1:79">
      <c r="A519" s="2">
        <f t="shared" si="171"/>
        <v>2034</v>
      </c>
      <c r="B519" s="2">
        <f t="shared" si="172"/>
        <v>1</v>
      </c>
      <c r="C519" s="7">
        <f>[12]Err!$D374</f>
        <v>988.01575303316099</v>
      </c>
      <c r="D519" s="7">
        <f>ROUND([13]Err!$D362,0)</f>
        <v>1211364</v>
      </c>
      <c r="E519" s="7">
        <f>[9]Err!$D362</f>
        <v>113505.52719197801</v>
      </c>
      <c r="F519" s="7">
        <f>[10]Err!$D362</f>
        <v>1529.83385058115</v>
      </c>
      <c r="G519" s="13">
        <f>[14]Err!$D362</f>
        <v>270944.68139117397</v>
      </c>
      <c r="H519" s="225"/>
      <c r="I519" s="26">
        <f t="shared" si="175"/>
        <v>1018.015753033161</v>
      </c>
      <c r="J519" s="26">
        <f t="shared" si="187"/>
        <v>1211364</v>
      </c>
      <c r="K519" s="26">
        <f t="shared" si="173"/>
        <v>107255.927191978</v>
      </c>
      <c r="L519" s="26">
        <f t="shared" si="174"/>
        <v>1529.83385058115</v>
      </c>
      <c r="M519" s="26">
        <f t="shared" si="176"/>
        <v>266984.68139117397</v>
      </c>
      <c r="N519" s="25"/>
      <c r="O519" s="14">
        <v>30</v>
      </c>
      <c r="P519" s="14"/>
      <c r="Q519" s="14">
        <f t="shared" si="186"/>
        <v>-6249.5999999999995</v>
      </c>
      <c r="S519" s="14">
        <f t="shared" si="194"/>
        <v>-3960</v>
      </c>
      <c r="U519" s="7">
        <f t="shared" si="181"/>
        <v>3574362.5152417552</v>
      </c>
      <c r="V519" s="126">
        <f t="shared" si="195"/>
        <v>0.55751998808037817</v>
      </c>
      <c r="W519" s="7">
        <f>[4]FCST!$I459</f>
        <v>77972.377114487521</v>
      </c>
      <c r="X519" s="7">
        <f t="shared" si="182"/>
        <v>1778512.7922780723</v>
      </c>
      <c r="Y519" s="7">
        <f>[4]FCST!D459</f>
        <v>1856485.1693925599</v>
      </c>
      <c r="Z519" s="7">
        <f>[4]FCST!$E459</f>
        <v>204065</v>
      </c>
      <c r="AA519" s="7">
        <f>[4]FCST!F459</f>
        <v>2053</v>
      </c>
      <c r="AB519" s="7">
        <f>[4]FCST!G459</f>
        <v>1508</v>
      </c>
      <c r="AC519" s="13">
        <f>[4]FCST!H459</f>
        <v>25788</v>
      </c>
      <c r="AD519" s="28">
        <f t="shared" si="183"/>
        <v>44254</v>
      </c>
      <c r="AE519" s="30">
        <f t="shared" si="192"/>
        <v>1810554</v>
      </c>
      <c r="AF519" s="30">
        <f t="shared" si="184"/>
        <v>1211364</v>
      </c>
      <c r="AG519" s="31">
        <f t="shared" si="188"/>
        <v>239676</v>
      </c>
      <c r="AH519" s="15">
        <f t="shared" si="191"/>
        <v>132420</v>
      </c>
      <c r="AI519" s="28">
        <f t="shared" si="185"/>
        <v>107256</v>
      </c>
      <c r="AJ519" s="28">
        <f t="shared" si="177"/>
        <v>1529.83385058115</v>
      </c>
      <c r="AK519" s="28">
        <f t="shared" si="178"/>
        <v>266984.68139117397</v>
      </c>
      <c r="AL519" s="110">
        <f t="shared" si="189"/>
        <v>1018.0157308179305</v>
      </c>
      <c r="AM519" s="57"/>
      <c r="AN519" s="15">
        <f t="shared" si="193"/>
        <v>1014.4786807567308</v>
      </c>
      <c r="AP519" s="233">
        <f>[16]Rounded!Z520</f>
        <v>65245</v>
      </c>
      <c r="AQ519" s="157">
        <f>[16]Rounded!AA520</f>
        <v>30690</v>
      </c>
      <c r="AR519" s="157">
        <f>[16]Rounded!AB520</f>
        <v>3897</v>
      </c>
      <c r="AS519" s="157">
        <f>[16]Rounded!AC520</f>
        <v>0</v>
      </c>
      <c r="AT519" s="157">
        <f>[16]Rounded!AD520</f>
        <v>0</v>
      </c>
      <c r="AW519" s="14">
        <f t="shared" si="179"/>
        <v>1014.4786807567308</v>
      </c>
      <c r="AX519" s="145">
        <f t="shared" si="180"/>
        <v>1529.83385058115</v>
      </c>
      <c r="AZ519" s="164">
        <f t="shared" si="190"/>
        <v>18348.65984174384</v>
      </c>
      <c r="BM519" s="14">
        <f>[17]Base!$J301</f>
        <v>42472.023332347133</v>
      </c>
      <c r="BN519" s="14">
        <f>[17]High!$J301</f>
        <v>81753.552536318864</v>
      </c>
      <c r="BO519" s="14">
        <f>[17]Low!$J301</f>
        <v>3190.4941283754133</v>
      </c>
      <c r="BP519" s="14"/>
      <c r="BQ519" s="14">
        <f>[17]Base!$Q301</f>
        <v>49386.073642264106</v>
      </c>
      <c r="BR519" s="14">
        <f>[17]High!$Q301</f>
        <v>95062.27039106845</v>
      </c>
      <c r="BS519" s="14">
        <f>[17]Low!$Q301</f>
        <v>3709.8768934597824</v>
      </c>
      <c r="BT519" s="201" t="s">
        <v>150</v>
      </c>
      <c r="BU519" s="14">
        <f>'[18]Energy Summary'!$C300/1000</f>
        <v>13916.169371185066</v>
      </c>
      <c r="BV519" s="14"/>
      <c r="BW519" s="14"/>
      <c r="BX519" s="14"/>
      <c r="BY519" s="14">
        <f>'[18]Energy Summary'!$D300/1000</f>
        <v>10975.234324292966</v>
      </c>
      <c r="BZ519" s="14"/>
      <c r="CA519" s="14"/>
    </row>
    <row r="520" spans="1:79">
      <c r="A520" s="2">
        <f t="shared" si="171"/>
        <v>2034</v>
      </c>
      <c r="B520" s="2">
        <f t="shared" si="172"/>
        <v>2</v>
      </c>
      <c r="C520" s="7">
        <f>[12]Err!$D375</f>
        <v>910.34119627222594</v>
      </c>
      <c r="D520" s="7">
        <f>ROUND([13]Err!$D363,0)</f>
        <v>1121825</v>
      </c>
      <c r="E520" s="7">
        <f>[9]Err!$D363</f>
        <v>117565.9418749</v>
      </c>
      <c r="F520" s="7">
        <f>[10]Err!$D363</f>
        <v>1486.38940613671</v>
      </c>
      <c r="G520" s="13">
        <f>[14]Err!$D363</f>
        <v>269947.86849303998</v>
      </c>
      <c r="H520" s="225"/>
      <c r="I520" s="26">
        <f t="shared" si="175"/>
        <v>940.34119627222594</v>
      </c>
      <c r="J520" s="26">
        <f t="shared" si="187"/>
        <v>1121825</v>
      </c>
      <c r="K520" s="26">
        <f t="shared" si="173"/>
        <v>111921.1418749</v>
      </c>
      <c r="L520" s="26">
        <f t="shared" si="174"/>
        <v>1486.38940613671</v>
      </c>
      <c r="M520" s="26">
        <f t="shared" si="176"/>
        <v>265855.86849303998</v>
      </c>
      <c r="N520" s="25"/>
      <c r="O520" s="14">
        <v>30</v>
      </c>
      <c r="P520" s="14"/>
      <c r="Q520" s="14">
        <f t="shared" si="186"/>
        <v>-5644.7999999999993</v>
      </c>
      <c r="S520" s="14">
        <f t="shared" si="194"/>
        <v>-4092</v>
      </c>
      <c r="U520" s="7">
        <f t="shared" si="181"/>
        <v>3355275.2578991768</v>
      </c>
      <c r="V520" s="126">
        <f t="shared" si="195"/>
        <v>0.63835327793467445</v>
      </c>
      <c r="W520" s="7">
        <f>[4]FCST!$I460</f>
        <v>78018.578944881127</v>
      </c>
      <c r="X520" s="7">
        <f t="shared" si="182"/>
        <v>1779566.6340284788</v>
      </c>
      <c r="Y520" s="7">
        <f>[4]FCST!D460</f>
        <v>1857585.21297336</v>
      </c>
      <c r="Z520" s="7">
        <f>[4]FCST!$E460</f>
        <v>204167</v>
      </c>
      <c r="AA520" s="7">
        <f>[4]FCST!F460</f>
        <v>2052</v>
      </c>
      <c r="AB520" s="7">
        <f>[4]FCST!G460</f>
        <v>1508</v>
      </c>
      <c r="AC520" s="13">
        <f>[4]FCST!H460</f>
        <v>25791</v>
      </c>
      <c r="AD520" s="28">
        <f t="shared" si="183"/>
        <v>46832</v>
      </c>
      <c r="AE520" s="30">
        <f t="shared" si="192"/>
        <v>1673400</v>
      </c>
      <c r="AF520" s="30">
        <f t="shared" si="184"/>
        <v>1121825</v>
      </c>
      <c r="AG520" s="31">
        <f t="shared" si="188"/>
        <v>245876</v>
      </c>
      <c r="AH520" s="15">
        <f t="shared" si="191"/>
        <v>133955</v>
      </c>
      <c r="AI520" s="28">
        <f t="shared" si="185"/>
        <v>111921</v>
      </c>
      <c r="AJ520" s="28">
        <f t="shared" si="177"/>
        <v>1486.38940613671</v>
      </c>
      <c r="AK520" s="28">
        <f t="shared" si="178"/>
        <v>265855.86849303998</v>
      </c>
      <c r="AL520" s="110">
        <f t="shared" si="189"/>
        <v>940.34129883175831</v>
      </c>
      <c r="AM520" s="57"/>
      <c r="AN520" s="15">
        <f t="shared" si="193"/>
        <v>985.66936746466183</v>
      </c>
      <c r="AP520" s="233">
        <f>[16]Rounded!Z521</f>
        <v>51155</v>
      </c>
      <c r="AQ520" s="157">
        <f>[16]Rounded!AA521</f>
        <v>26159</v>
      </c>
      <c r="AR520" s="157">
        <f>[16]Rounded!AB521</f>
        <v>3631</v>
      </c>
      <c r="AS520" s="157">
        <f>[16]Rounded!AC521</f>
        <v>0</v>
      </c>
      <c r="AT520" s="157">
        <f>[16]Rounded!AD521</f>
        <v>0</v>
      </c>
      <c r="AW520" s="14">
        <f t="shared" si="179"/>
        <v>985.66936746466183</v>
      </c>
      <c r="AX520" s="145">
        <f t="shared" si="180"/>
        <v>1486.38940613671</v>
      </c>
      <c r="AZ520" s="164">
        <f t="shared" si="190"/>
        <v>18322.551455262561</v>
      </c>
      <c r="BM520" s="14">
        <f>[17]Base!$J302</f>
        <v>42634.323396734078</v>
      </c>
      <c r="BN520" s="14">
        <f>[17]High!$J302</f>
        <v>82065.960700551528</v>
      </c>
      <c r="BO520" s="14">
        <f>[17]Low!$J302</f>
        <v>3202.6860929166251</v>
      </c>
      <c r="BP520" s="14"/>
      <c r="BQ520" s="14">
        <f>[17]Base!$Q302</f>
        <v>49574.794647365205</v>
      </c>
      <c r="BR520" s="14">
        <f>[17]High!$Q302</f>
        <v>95425.535698315725</v>
      </c>
      <c r="BS520" s="14">
        <f>[17]Low!$Q302</f>
        <v>3724.0535964146798</v>
      </c>
      <c r="BT520" s="201" t="s">
        <v>150</v>
      </c>
      <c r="BU520" s="14">
        <f>'[18]Energy Summary'!$C301/1000</f>
        <v>15421.828166455916</v>
      </c>
      <c r="BV520" s="14"/>
      <c r="BW520" s="14"/>
      <c r="BX520" s="14"/>
      <c r="BY520" s="14">
        <f>'[18]Energy Summary'!$D301/1000</f>
        <v>12111.565229464626</v>
      </c>
      <c r="BZ520" s="14"/>
      <c r="CA520" s="14"/>
    </row>
    <row r="521" spans="1:79">
      <c r="A521" s="2">
        <f t="shared" si="171"/>
        <v>2034</v>
      </c>
      <c r="B521" s="2">
        <f t="shared" si="172"/>
        <v>3</v>
      </c>
      <c r="C521" s="7">
        <f>[12]Err!$D376</f>
        <v>821.06959626215598</v>
      </c>
      <c r="D521" s="7">
        <f>ROUND([13]Err!$D364,0)</f>
        <v>1137895</v>
      </c>
      <c r="E521" s="7">
        <f>[9]Err!$D364</f>
        <v>115604.422548103</v>
      </c>
      <c r="F521" s="7">
        <f>[10]Err!$D364</f>
        <v>1532.2903379679601</v>
      </c>
      <c r="G521" s="13">
        <f>[14]Err!$D364</f>
        <v>271552.681542142</v>
      </c>
      <c r="H521" s="225"/>
      <c r="I521" s="26">
        <f t="shared" si="175"/>
        <v>851.06959626215598</v>
      </c>
      <c r="J521" s="26">
        <f t="shared" si="187"/>
        <v>1137895</v>
      </c>
      <c r="K521" s="26">
        <f t="shared" si="173"/>
        <v>109354.82254810299</v>
      </c>
      <c r="L521" s="26">
        <f t="shared" si="174"/>
        <v>1532.2903379679601</v>
      </c>
      <c r="M521" s="26">
        <f t="shared" si="176"/>
        <v>267592.681542142</v>
      </c>
      <c r="N521" s="25"/>
      <c r="O521" s="14">
        <v>30</v>
      </c>
      <c r="P521" s="14"/>
      <c r="Q521" s="14">
        <f t="shared" si="186"/>
        <v>-6249.5999999999995</v>
      </c>
      <c r="S521" s="14">
        <f t="shared" si="194"/>
        <v>-3960</v>
      </c>
      <c r="U521" s="7">
        <f t="shared" si="181"/>
        <v>3209276.97188011</v>
      </c>
      <c r="V521" s="126">
        <f t="shared" si="195"/>
        <v>0.62485525246600426</v>
      </c>
      <c r="W521" s="7">
        <f>[4]FCST!$I461</f>
        <v>78064.780775274732</v>
      </c>
      <c r="X521" s="7">
        <f t="shared" si="182"/>
        <v>1780620.4757788852</v>
      </c>
      <c r="Y521" s="7">
        <f>[4]FCST!D461</f>
        <v>1858685.25655416</v>
      </c>
      <c r="Z521" s="7">
        <f>[4]FCST!$E461</f>
        <v>204268</v>
      </c>
      <c r="AA521" s="7">
        <f>[4]FCST!F461</f>
        <v>2051</v>
      </c>
      <c r="AB521" s="7">
        <f>[4]FCST!G461</f>
        <v>1508</v>
      </c>
      <c r="AC521" s="13">
        <f>[4]FCST!H461</f>
        <v>25780</v>
      </c>
      <c r="AD521" s="28">
        <f t="shared" si="183"/>
        <v>41514</v>
      </c>
      <c r="AE521" s="30">
        <f t="shared" si="192"/>
        <v>1515432</v>
      </c>
      <c r="AF521" s="30">
        <f t="shared" si="184"/>
        <v>1137895</v>
      </c>
      <c r="AG521" s="31">
        <f t="shared" si="188"/>
        <v>245311</v>
      </c>
      <c r="AH521" s="15">
        <f t="shared" si="191"/>
        <v>135956</v>
      </c>
      <c r="AI521" s="28">
        <f t="shared" si="185"/>
        <v>109355</v>
      </c>
      <c r="AJ521" s="28">
        <f t="shared" si="177"/>
        <v>1532.2903379679601</v>
      </c>
      <c r="AK521" s="28">
        <f t="shared" si="178"/>
        <v>267592.681542142</v>
      </c>
      <c r="AL521" s="110">
        <f t="shared" si="189"/>
        <v>851.0696246695212</v>
      </c>
      <c r="AM521" s="57"/>
      <c r="AN521" s="15">
        <f t="shared" si="193"/>
        <v>1016.1076511723875</v>
      </c>
      <c r="AP521" s="233">
        <f>[16]Rounded!Z522</f>
        <v>39955</v>
      </c>
      <c r="AQ521" s="157">
        <f>[16]Rounded!AA522</f>
        <v>21381</v>
      </c>
      <c r="AR521" s="157">
        <f>[16]Rounded!AB522</f>
        <v>3061</v>
      </c>
      <c r="AS521" s="157">
        <f>[16]Rounded!AC522</f>
        <v>0</v>
      </c>
      <c r="AT521" s="157">
        <f>[16]Rounded!AD522</f>
        <v>0</v>
      </c>
      <c r="AW521" s="14">
        <f t="shared" si="179"/>
        <v>1016.1076511723875</v>
      </c>
      <c r="AX521" s="145">
        <f t="shared" si="180"/>
        <v>1532.2903379679601</v>
      </c>
      <c r="AZ521" s="164">
        <f t="shared" si="190"/>
        <v>18296.443068781282</v>
      </c>
      <c r="BM521" s="14">
        <f>[17]Base!$J303</f>
        <v>43762.430402537779</v>
      </c>
      <c r="BN521" s="14">
        <f>[17]High!$J303</f>
        <v>84237.431427149146</v>
      </c>
      <c r="BO521" s="14">
        <f>[17]Low!$J303</f>
        <v>3287.4293779264231</v>
      </c>
      <c r="BP521" s="14"/>
      <c r="BQ521" s="14">
        <f>[17]Base!$Q303</f>
        <v>50886.546979695093</v>
      </c>
      <c r="BR521" s="14">
        <f>[17]High!$Q303</f>
        <v>97950.501659475747</v>
      </c>
      <c r="BS521" s="14">
        <f>[17]Low!$Q303</f>
        <v>3822.5922999144454</v>
      </c>
      <c r="BT521" s="201" t="s">
        <v>150</v>
      </c>
      <c r="BU521" s="14">
        <f>'[18]Energy Summary'!$C302/1000</f>
        <v>20869.111254609837</v>
      </c>
      <c r="BV521" s="14"/>
      <c r="BW521" s="14"/>
      <c r="BX521" s="14"/>
      <c r="BY521" s="14">
        <f>'[18]Energy Summary'!$D302/1000</f>
        <v>16324.720231322683</v>
      </c>
      <c r="BZ521" s="14"/>
      <c r="CA521" s="14"/>
    </row>
    <row r="522" spans="1:79">
      <c r="A522" s="2">
        <f t="shared" si="171"/>
        <v>2034</v>
      </c>
      <c r="B522" s="2">
        <f t="shared" si="172"/>
        <v>4</v>
      </c>
      <c r="C522" s="7">
        <f>[12]Err!$D377</f>
        <v>810.29419578215595</v>
      </c>
      <c r="D522" s="7">
        <f>ROUND([13]Err!$D365,0)</f>
        <v>1211919</v>
      </c>
      <c r="E522" s="7">
        <f>[9]Err!$D365</f>
        <v>120697.488894753</v>
      </c>
      <c r="F522" s="7">
        <f>[10]Err!$D365</f>
        <v>1508.7361447273199</v>
      </c>
      <c r="G522" s="13">
        <f>[14]Err!$D365</f>
        <v>276993.85142221203</v>
      </c>
      <c r="H522" s="225"/>
      <c r="I522" s="26">
        <f t="shared" si="175"/>
        <v>840.29419578215595</v>
      </c>
      <c r="J522" s="26">
        <f t="shared" si="187"/>
        <v>1211919</v>
      </c>
      <c r="K522" s="26">
        <f t="shared" si="173"/>
        <v>114649.488894753</v>
      </c>
      <c r="L522" s="26">
        <f t="shared" si="174"/>
        <v>1508.7361447273199</v>
      </c>
      <c r="M522" s="26">
        <f t="shared" si="176"/>
        <v>272901.85142221203</v>
      </c>
      <c r="N522" s="25"/>
      <c r="O522" s="14">
        <v>30</v>
      </c>
      <c r="P522" s="14"/>
      <c r="Q522" s="14">
        <f t="shared" si="186"/>
        <v>-6048</v>
      </c>
      <c r="S522" s="14">
        <f t="shared" si="194"/>
        <v>-4092</v>
      </c>
      <c r="U522" s="7">
        <f t="shared" si="181"/>
        <v>3276756.5875669392</v>
      </c>
      <c r="V522" s="126">
        <f t="shared" si="195"/>
        <v>0.53442379914879401</v>
      </c>
      <c r="W522" s="7">
        <f>[4]FCST!$I462</f>
        <v>78110.982605668323</v>
      </c>
      <c r="X522" s="7">
        <f t="shared" si="182"/>
        <v>1781674.3175292918</v>
      </c>
      <c r="Y522" s="7">
        <f>[4]FCST!D462</f>
        <v>1859785.3001349601</v>
      </c>
      <c r="Z522" s="7">
        <f>[4]FCST!$E462</f>
        <v>204369</v>
      </c>
      <c r="AA522" s="7">
        <f>[4]FCST!F462</f>
        <v>2051</v>
      </c>
      <c r="AB522" s="7">
        <f>[4]FCST!G462</f>
        <v>1508</v>
      </c>
      <c r="AC522" s="13">
        <f>[4]FCST!H462</f>
        <v>25739</v>
      </c>
      <c r="AD522" s="28">
        <f t="shared" si="183"/>
        <v>35078</v>
      </c>
      <c r="AE522" s="30">
        <f t="shared" si="192"/>
        <v>1497131</v>
      </c>
      <c r="AF522" s="30">
        <f t="shared" si="184"/>
        <v>1211919</v>
      </c>
      <c r="AG522" s="31">
        <f t="shared" si="188"/>
        <v>258218</v>
      </c>
      <c r="AH522" s="15">
        <f t="shared" si="191"/>
        <v>143569</v>
      </c>
      <c r="AI522" s="28">
        <f t="shared" si="185"/>
        <v>114649</v>
      </c>
      <c r="AJ522" s="28">
        <f t="shared" si="177"/>
        <v>1508.7361447273199</v>
      </c>
      <c r="AK522" s="28">
        <f t="shared" si="178"/>
        <v>272901.85142221203</v>
      </c>
      <c r="AL522" s="110">
        <f t="shared" si="189"/>
        <v>840.29442714093921</v>
      </c>
      <c r="AM522" s="57"/>
      <c r="AN522" s="15">
        <f t="shared" si="193"/>
        <v>1000.4881596335014</v>
      </c>
      <c r="AP522" s="233">
        <f>[16]Rounded!Z523</f>
        <v>29596</v>
      </c>
      <c r="AQ522" s="157">
        <f>[16]Rounded!AA523</f>
        <v>20729.999999999993</v>
      </c>
      <c r="AR522" s="157">
        <f>[16]Rounded!AB523</f>
        <v>3070</v>
      </c>
      <c r="AS522" s="157">
        <f>[16]Rounded!AC523</f>
        <v>0</v>
      </c>
      <c r="AT522" s="157">
        <f>[16]Rounded!AD523</f>
        <v>0</v>
      </c>
      <c r="AW522" s="14">
        <f t="shared" si="179"/>
        <v>1000.4881596335014</v>
      </c>
      <c r="AX522" s="145">
        <f t="shared" si="180"/>
        <v>1508.7361447273199</v>
      </c>
      <c r="AZ522" s="164">
        <f t="shared" si="190"/>
        <v>18270.334682300003</v>
      </c>
      <c r="BM522" s="14">
        <f>[17]Base!$J304</f>
        <v>43778.776992713887</v>
      </c>
      <c r="BN522" s="14">
        <f>[17]High!$J304</f>
        <v>84268.896653288597</v>
      </c>
      <c r="BO522" s="14">
        <f>[17]Low!$J304</f>
        <v>3288.6573321391934</v>
      </c>
      <c r="BP522" s="14"/>
      <c r="BQ522" s="14">
        <f>[17]Base!$Q304</f>
        <v>50905.554642690564</v>
      </c>
      <c r="BR522" s="14">
        <f>[17]High!$Q304</f>
        <v>97987.089131730914</v>
      </c>
      <c r="BS522" s="14">
        <f>[17]Low!$Q304</f>
        <v>3824.0201536502245</v>
      </c>
      <c r="BT522" s="201" t="s">
        <v>150</v>
      </c>
      <c r="BU522" s="14">
        <f>'[18]Energy Summary'!$C303/1000</f>
        <v>22169.946489938535</v>
      </c>
      <c r="BV522" s="14"/>
      <c r="BW522" s="14"/>
      <c r="BX522" s="14"/>
      <c r="BY522" s="14">
        <f>'[18]Energy Summary'!$D303/1000</f>
        <v>17277.533291907428</v>
      </c>
      <c r="BZ522" s="14"/>
      <c r="CA522" s="14"/>
    </row>
    <row r="523" spans="1:79">
      <c r="A523" s="2">
        <f t="shared" si="171"/>
        <v>2034</v>
      </c>
      <c r="B523" s="2">
        <f t="shared" si="172"/>
        <v>5</v>
      </c>
      <c r="C523" s="7">
        <f>[12]Err!$D378</f>
        <v>948.177219939064</v>
      </c>
      <c r="D523" s="7">
        <f>ROUND([13]Err!$D366,0)</f>
        <v>1306243</v>
      </c>
      <c r="E523" s="7">
        <f>[9]Err!$D366</f>
        <v>122263.262404679</v>
      </c>
      <c r="F523" s="7">
        <f>[10]Err!$D366</f>
        <v>1488.5361447273201</v>
      </c>
      <c r="G523" s="13">
        <f>[14]Err!$D366</f>
        <v>292184.88641583401</v>
      </c>
      <c r="H523" s="225"/>
      <c r="I523" s="26">
        <f t="shared" si="175"/>
        <v>978.177219939064</v>
      </c>
      <c r="J523" s="26">
        <f t="shared" si="187"/>
        <v>1306243</v>
      </c>
      <c r="K523" s="26">
        <f t="shared" si="173"/>
        <v>116013.66240467899</v>
      </c>
      <c r="L523" s="26">
        <f t="shared" si="174"/>
        <v>1488.5361447273201</v>
      </c>
      <c r="M523" s="26">
        <f t="shared" si="176"/>
        <v>288224.88641583401</v>
      </c>
      <c r="N523" s="25"/>
      <c r="O523" s="14">
        <v>30</v>
      </c>
      <c r="P523" s="14"/>
      <c r="Q523" s="14">
        <f t="shared" si="186"/>
        <v>-6249.5999999999995</v>
      </c>
      <c r="S523" s="14">
        <f t="shared" si="194"/>
        <v>-3960</v>
      </c>
      <c r="U523" s="7">
        <f t="shared" si="181"/>
        <v>3629882.4225605614</v>
      </c>
      <c r="V523" s="126">
        <f t="shared" si="195"/>
        <v>0.35517028435765152</v>
      </c>
      <c r="W523" s="7">
        <f>[4]FCST!$I463</f>
        <v>78157.184436061929</v>
      </c>
      <c r="X523" s="7">
        <f t="shared" si="182"/>
        <v>1782728.159279698</v>
      </c>
      <c r="Y523" s="7">
        <f>[4]FCST!D463</f>
        <v>1860885.3437157599</v>
      </c>
      <c r="Z523" s="7">
        <f>[4]FCST!$E463</f>
        <v>204470</v>
      </c>
      <c r="AA523" s="7">
        <f>[4]FCST!F463</f>
        <v>2050</v>
      </c>
      <c r="AB523" s="7">
        <f>[4]FCST!G463</f>
        <v>1508</v>
      </c>
      <c r="AC523" s="13">
        <f>[4]FCST!H463</f>
        <v>25772</v>
      </c>
      <c r="AD523" s="28">
        <f t="shared" si="183"/>
        <v>27153</v>
      </c>
      <c r="AE523" s="30">
        <f t="shared" si="192"/>
        <v>1743824</v>
      </c>
      <c r="AF523" s="30">
        <f t="shared" si="184"/>
        <v>1306243</v>
      </c>
      <c r="AG523" s="31">
        <f t="shared" si="188"/>
        <v>262949</v>
      </c>
      <c r="AH523" s="15">
        <f t="shared" si="191"/>
        <v>146935</v>
      </c>
      <c r="AI523" s="28">
        <f t="shared" si="185"/>
        <v>116014</v>
      </c>
      <c r="AJ523" s="28">
        <f t="shared" si="177"/>
        <v>1488.5361447273201</v>
      </c>
      <c r="AK523" s="28">
        <f t="shared" si="178"/>
        <v>288224.88641583401</v>
      </c>
      <c r="AL523" s="110">
        <f t="shared" si="189"/>
        <v>978.17717800821799</v>
      </c>
      <c r="AM523" s="57"/>
      <c r="AN523" s="15">
        <f t="shared" si="193"/>
        <v>987.09293416931041</v>
      </c>
      <c r="AP523" s="233">
        <f>[16]Rounded!Z524</f>
        <v>33759</v>
      </c>
      <c r="AQ523" s="157">
        <f>[16]Rounded!AA524</f>
        <v>22292</v>
      </c>
      <c r="AR523" s="157">
        <f>[16]Rounded!AB524</f>
        <v>3265</v>
      </c>
      <c r="AS523" s="157">
        <f>[16]Rounded!AC524</f>
        <v>0</v>
      </c>
      <c r="AT523" s="157">
        <f>[16]Rounded!AD524</f>
        <v>0</v>
      </c>
      <c r="AW523" s="14">
        <f t="shared" si="179"/>
        <v>987.09293416931041</v>
      </c>
      <c r="AX523" s="145">
        <f t="shared" si="180"/>
        <v>1488.5361447273201</v>
      </c>
      <c r="AZ523" s="164">
        <f t="shared" si="190"/>
        <v>18244.226295818724</v>
      </c>
      <c r="BM523" s="14">
        <f>[17]Base!$J305</f>
        <v>44422.122106591713</v>
      </c>
      <c r="BN523" s="14">
        <f>[17]High!$J305</f>
        <v>85507.258860684</v>
      </c>
      <c r="BO523" s="14">
        <f>[17]Low!$J305</f>
        <v>3336.9853524994323</v>
      </c>
      <c r="BP523" s="14"/>
      <c r="BQ523" s="14">
        <f>[17]Base!$Q305</f>
        <v>51653.630356501992</v>
      </c>
      <c r="BR523" s="14">
        <f>[17]High!$Q305</f>
        <v>99427.04518684186</v>
      </c>
      <c r="BS523" s="14">
        <f>[17]Low!$Q305</f>
        <v>3880.2155261621306</v>
      </c>
      <c r="BT523" s="201" t="s">
        <v>150</v>
      </c>
      <c r="BU523" s="14">
        <f>'[18]Energy Summary'!$C304/1000</f>
        <v>23382.189829843763</v>
      </c>
      <c r="BV523" s="14"/>
      <c r="BW523" s="14"/>
      <c r="BX523" s="14"/>
      <c r="BY523" s="14">
        <f>'[18]Energy Summary'!$D304/1000</f>
        <v>18157.973079291056</v>
      </c>
      <c r="BZ523" s="14"/>
      <c r="CA523" s="14"/>
    </row>
    <row r="524" spans="1:79">
      <c r="A524" s="2">
        <f t="shared" ref="A524:A587" si="196">A512+1</f>
        <v>2034</v>
      </c>
      <c r="B524" s="2">
        <f t="shared" ref="B524:B587" si="197">B512</f>
        <v>6</v>
      </c>
      <c r="C524" s="7">
        <f>[12]Err!$D379</f>
        <v>1174.53331705702</v>
      </c>
      <c r="D524" s="7">
        <f>ROUND([13]Err!$D367,0)</f>
        <v>1440868</v>
      </c>
      <c r="E524" s="7">
        <f>[9]Err!$D367</f>
        <v>127362.088821749</v>
      </c>
      <c r="F524" s="7">
        <f>[10]Err!$D367</f>
        <v>1509.0361447273201</v>
      </c>
      <c r="G524" s="13">
        <f>[14]Err!$D367</f>
        <v>317279.26711476501</v>
      </c>
      <c r="H524" s="225"/>
      <c r="I524" s="26">
        <f t="shared" si="175"/>
        <v>1204.53331705702</v>
      </c>
      <c r="J524" s="26">
        <f t="shared" si="187"/>
        <v>1440868</v>
      </c>
      <c r="K524" s="26">
        <f t="shared" si="173"/>
        <v>121314.088821749</v>
      </c>
      <c r="L524" s="26">
        <f t="shared" si="174"/>
        <v>1509.0361447273201</v>
      </c>
      <c r="M524" s="26">
        <f t="shared" si="176"/>
        <v>313187.26711476501</v>
      </c>
      <c r="N524" s="25"/>
      <c r="O524" s="14">
        <v>30</v>
      </c>
      <c r="P524" s="14"/>
      <c r="Q524" s="14">
        <f t="shared" si="186"/>
        <v>-6048</v>
      </c>
      <c r="S524" s="14">
        <f t="shared" si="194"/>
        <v>-4092</v>
      </c>
      <c r="U524" s="7">
        <f t="shared" si="181"/>
        <v>4202457.3032594919</v>
      </c>
      <c r="V524" s="126">
        <f t="shared" si="195"/>
        <v>0.25275986053332639</v>
      </c>
      <c r="W524" s="7">
        <f>[4]FCST!$I464</f>
        <v>78203.38626645552</v>
      </c>
      <c r="X524" s="7">
        <f t="shared" si="182"/>
        <v>1783782.0010301045</v>
      </c>
      <c r="Y524" s="7">
        <f>[4]FCST!D464</f>
        <v>1861985.38729656</v>
      </c>
      <c r="Z524" s="7">
        <f>[4]FCST!$E464</f>
        <v>204572</v>
      </c>
      <c r="AA524" s="7">
        <f>[4]FCST!F464</f>
        <v>2049</v>
      </c>
      <c r="AB524" s="7">
        <f>[4]FCST!G464</f>
        <v>1508</v>
      </c>
      <c r="AC524" s="13">
        <f>[4]FCST!H464</f>
        <v>25721</v>
      </c>
      <c r="AD524" s="28">
        <f t="shared" si="183"/>
        <v>23810</v>
      </c>
      <c r="AE524" s="30">
        <f t="shared" si="192"/>
        <v>2148625</v>
      </c>
      <c r="AF524" s="30">
        <f t="shared" si="184"/>
        <v>1440868</v>
      </c>
      <c r="AG524" s="31">
        <f t="shared" si="188"/>
        <v>274458</v>
      </c>
      <c r="AH524" s="15">
        <f t="shared" si="191"/>
        <v>153144</v>
      </c>
      <c r="AI524" s="28">
        <f t="shared" si="185"/>
        <v>121314</v>
      </c>
      <c r="AJ524" s="28">
        <f t="shared" si="177"/>
        <v>1509.0361447273201</v>
      </c>
      <c r="AK524" s="28">
        <f t="shared" si="178"/>
        <v>313187.26711476501</v>
      </c>
      <c r="AL524" s="110">
        <f t="shared" si="189"/>
        <v>1204.5334008075004</v>
      </c>
      <c r="AM524" s="57"/>
      <c r="AN524" s="15">
        <f t="shared" si="193"/>
        <v>1000.6870986255439</v>
      </c>
      <c r="AP524" s="233">
        <f>[16]Rounded!Z525</f>
        <v>38262</v>
      </c>
      <c r="AQ524" s="157">
        <f>[16]Rounded!AA525</f>
        <v>24276</v>
      </c>
      <c r="AR524" s="157">
        <f>[16]Rounded!AB525</f>
        <v>3612</v>
      </c>
      <c r="AS524" s="157">
        <f>[16]Rounded!AC525</f>
        <v>0</v>
      </c>
      <c r="AT524" s="157">
        <f>[16]Rounded!AD525</f>
        <v>0</v>
      </c>
      <c r="AW524" s="14">
        <f t="shared" si="179"/>
        <v>1000.6870986255439</v>
      </c>
      <c r="AX524" s="145">
        <f t="shared" si="180"/>
        <v>1509.0361447273201</v>
      </c>
      <c r="AZ524" s="164">
        <f t="shared" si="190"/>
        <v>18218.117909337441</v>
      </c>
      <c r="BM524" s="14">
        <f>[17]Base!$J306</f>
        <v>44871.740619960336</v>
      </c>
      <c r="BN524" s="14">
        <f>[17]High!$J306</f>
        <v>86372.720589840363</v>
      </c>
      <c r="BO524" s="14">
        <f>[17]Low!$J306</f>
        <v>3370.7606500802967</v>
      </c>
      <c r="BP524" s="14"/>
      <c r="BQ524" s="14">
        <f>[17]Base!$Q306</f>
        <v>52176.442581349227</v>
      </c>
      <c r="BR524" s="14">
        <f>[17]High!$Q306</f>
        <v>100433.3960346981</v>
      </c>
      <c r="BS524" s="14">
        <f>[17]Low!$Q306</f>
        <v>3919.4891280003449</v>
      </c>
      <c r="BT524" s="201" t="s">
        <v>150</v>
      </c>
      <c r="BU524" s="14">
        <f>'[18]Energy Summary'!$C305/1000</f>
        <v>21928.703347438142</v>
      </c>
      <c r="BV524" s="14"/>
      <c r="BW524" s="14"/>
      <c r="BX524" s="14"/>
      <c r="BY524" s="14">
        <f>'[18]Energy Summary'!$D305/1000</f>
        <v>16972.380896405568</v>
      </c>
      <c r="BZ524" s="14"/>
      <c r="CA524" s="14"/>
    </row>
    <row r="525" spans="1:79">
      <c r="A525" s="2">
        <f t="shared" si="196"/>
        <v>2034</v>
      </c>
      <c r="B525" s="2">
        <f t="shared" si="197"/>
        <v>7</v>
      </c>
      <c r="C525" s="7">
        <f>[12]Err!$D380</f>
        <v>1260.0382659511099</v>
      </c>
      <c r="D525" s="7">
        <f>ROUND([13]Err!$D368,0)</f>
        <v>1479154</v>
      </c>
      <c r="E525" s="7">
        <f>[9]Err!$D368</f>
        <v>117485.439247549</v>
      </c>
      <c r="F525" s="7">
        <f>[10]Err!$D368</f>
        <v>1508.0704997968401</v>
      </c>
      <c r="G525" s="13">
        <f>[14]Err!$D368</f>
        <v>303696.06983676599</v>
      </c>
      <c r="H525" s="225"/>
      <c r="I525" s="26">
        <f t="shared" si="175"/>
        <v>1290.0382659511099</v>
      </c>
      <c r="J525" s="26">
        <f t="shared" si="187"/>
        <v>1479154</v>
      </c>
      <c r="K525" s="26">
        <f t="shared" si="173"/>
        <v>111235.839247549</v>
      </c>
      <c r="L525" s="26">
        <f t="shared" si="174"/>
        <v>1508.0704997968401</v>
      </c>
      <c r="M525" s="26">
        <f t="shared" si="176"/>
        <v>299736.06983676599</v>
      </c>
      <c r="N525" s="25"/>
      <c r="O525" s="14">
        <v>30</v>
      </c>
      <c r="P525" s="14"/>
      <c r="Q525" s="14">
        <f t="shared" si="186"/>
        <v>-6249.5999999999995</v>
      </c>
      <c r="S525" s="14">
        <f t="shared" si="194"/>
        <v>-3960</v>
      </c>
      <c r="U525" s="7">
        <f t="shared" si="181"/>
        <v>4366679.1403365629</v>
      </c>
      <c r="V525" s="126">
        <f t="shared" si="195"/>
        <v>0.23540461725212367</v>
      </c>
      <c r="W525" s="7">
        <f>[4]FCST!$I465</f>
        <v>78249.588096849126</v>
      </c>
      <c r="X525" s="7">
        <f t="shared" si="182"/>
        <v>1784835.8427805109</v>
      </c>
      <c r="Y525" s="7">
        <f>[4]FCST!D465</f>
        <v>1863085.43087736</v>
      </c>
      <c r="Z525" s="7">
        <f>[4]FCST!$E465</f>
        <v>204673</v>
      </c>
      <c r="AA525" s="7">
        <f>[4]FCST!F465</f>
        <v>2049</v>
      </c>
      <c r="AB525" s="7">
        <f>[4]FCST!G465</f>
        <v>1508</v>
      </c>
      <c r="AC525" s="13">
        <f>[4]FCST!H465</f>
        <v>25693</v>
      </c>
      <c r="AD525" s="28">
        <f t="shared" si="183"/>
        <v>23763</v>
      </c>
      <c r="AE525" s="30">
        <f t="shared" si="192"/>
        <v>2302507</v>
      </c>
      <c r="AF525" s="30">
        <f t="shared" si="184"/>
        <v>1479154</v>
      </c>
      <c r="AG525" s="31">
        <f t="shared" si="188"/>
        <v>260011</v>
      </c>
      <c r="AH525" s="15">
        <f t="shared" si="191"/>
        <v>148775</v>
      </c>
      <c r="AI525" s="28">
        <f t="shared" si="185"/>
        <v>111236</v>
      </c>
      <c r="AJ525" s="28">
        <f t="shared" si="177"/>
        <v>1508.0704997968401</v>
      </c>
      <c r="AK525" s="28">
        <f t="shared" si="178"/>
        <v>299736.06983676599</v>
      </c>
      <c r="AL525" s="110">
        <f t="shared" si="189"/>
        <v>1290.0385261274414</v>
      </c>
      <c r="AM525" s="57"/>
      <c r="AN525" s="15">
        <f t="shared" si="193"/>
        <v>1000.0467505284086</v>
      </c>
      <c r="AP525" s="233">
        <f>[16]Rounded!Z526</f>
        <v>38735</v>
      </c>
      <c r="AQ525" s="157">
        <f>[16]Rounded!AA526</f>
        <v>25679</v>
      </c>
      <c r="AR525" s="157">
        <f>[16]Rounded!AB526</f>
        <v>3876</v>
      </c>
      <c r="AS525" s="157">
        <f>[16]Rounded!AC526</f>
        <v>0</v>
      </c>
      <c r="AT525" s="157">
        <f>[16]Rounded!AD526</f>
        <v>0</v>
      </c>
      <c r="AW525" s="14">
        <f t="shared" si="179"/>
        <v>1000.0467505284086</v>
      </c>
      <c r="AX525" s="145">
        <f t="shared" si="180"/>
        <v>1508.0704997968401</v>
      </c>
      <c r="AZ525" s="164">
        <f t="shared" si="190"/>
        <v>18192.009522856159</v>
      </c>
      <c r="BM525" s="14">
        <f>[17]Base!$J307</f>
        <v>45368.955531847088</v>
      </c>
      <c r="BN525" s="14">
        <f>[17]High!$J307</f>
        <v>87329.799679355187</v>
      </c>
      <c r="BO525" s="14">
        <f>[17]Low!$J307</f>
        <v>3408.1113843389867</v>
      </c>
      <c r="BP525" s="14"/>
      <c r="BQ525" s="14">
        <f>[17]Base!$Q307</f>
        <v>52754.599455636147</v>
      </c>
      <c r="BR525" s="14">
        <f>[17]High!$Q307</f>
        <v>101546.27869692464</v>
      </c>
      <c r="BS525" s="14">
        <f>[17]Low!$Q307</f>
        <v>3962.9202143476591</v>
      </c>
      <c r="BT525" s="201" t="s">
        <v>150</v>
      </c>
      <c r="BU525" s="14">
        <f>'[18]Energy Summary'!$C306/1000</f>
        <v>23622.565632537058</v>
      </c>
      <c r="BV525" s="14"/>
      <c r="BW525" s="14"/>
      <c r="BX525" s="14"/>
      <c r="BY525" s="14">
        <f>'[18]Energy Summary'!$D306/1000</f>
        <v>18225.546562926196</v>
      </c>
      <c r="BZ525" s="14"/>
      <c r="CA525" s="14"/>
    </row>
    <row r="526" spans="1:79">
      <c r="A526" s="2">
        <f t="shared" si="196"/>
        <v>2034</v>
      </c>
      <c r="B526" s="2">
        <f t="shared" si="197"/>
        <v>8</v>
      </c>
      <c r="C526" s="7">
        <f>[12]Err!$D381</f>
        <v>1318.5313478174501</v>
      </c>
      <c r="D526" s="7">
        <f>ROUND([13]Err!$D369,0)</f>
        <v>1526077</v>
      </c>
      <c r="E526" s="7">
        <f>[9]Err!$D369</f>
        <v>129623.33277326199</v>
      </c>
      <c r="F526" s="7">
        <f>[10]Err!$D369</f>
        <v>1515.2930625977899</v>
      </c>
      <c r="G526" s="13">
        <f>[14]Err!$D369</f>
        <v>309999.32731133798</v>
      </c>
      <c r="H526" s="225"/>
      <c r="I526" s="26">
        <f t="shared" si="175"/>
        <v>1348.5313478174501</v>
      </c>
      <c r="J526" s="26">
        <f t="shared" si="187"/>
        <v>1526077</v>
      </c>
      <c r="K526" s="26">
        <f t="shared" si="173"/>
        <v>123373.73277326199</v>
      </c>
      <c r="L526" s="26">
        <f t="shared" si="174"/>
        <v>1515.2930625977899</v>
      </c>
      <c r="M526" s="26">
        <f t="shared" si="176"/>
        <v>305907.32731133798</v>
      </c>
      <c r="N526" s="25"/>
      <c r="O526" s="14">
        <v>30</v>
      </c>
      <c r="P526" s="14"/>
      <c r="Q526" s="14">
        <f t="shared" si="186"/>
        <v>-6249.5999999999995</v>
      </c>
      <c r="S526" s="14">
        <f t="shared" si="194"/>
        <v>-4092</v>
      </c>
      <c r="U526" s="7">
        <f t="shared" si="181"/>
        <v>4545459.6203739354</v>
      </c>
      <c r="V526" s="126">
        <f t="shared" si="195"/>
        <v>0.23491953518685663</v>
      </c>
      <c r="W526" s="7">
        <f>[4]FCST!$I466</f>
        <v>78294.647586947831</v>
      </c>
      <c r="X526" s="7">
        <f t="shared" si="182"/>
        <v>1785863.6282927622</v>
      </c>
      <c r="Y526" s="7">
        <f>[4]FCST!D466</f>
        <v>1864158.27587971</v>
      </c>
      <c r="Z526" s="7">
        <f>[4]FCST!$E466</f>
        <v>204773</v>
      </c>
      <c r="AA526" s="7">
        <f>[4]FCST!F466</f>
        <v>2048</v>
      </c>
      <c r="AB526" s="7">
        <f>[4]FCST!G466</f>
        <v>1508</v>
      </c>
      <c r="AC526" s="13">
        <f>[4]FCST!H466</f>
        <v>25749</v>
      </c>
      <c r="AD526" s="28">
        <f t="shared" si="183"/>
        <v>24803</v>
      </c>
      <c r="AE526" s="30">
        <f t="shared" si="192"/>
        <v>2408293</v>
      </c>
      <c r="AF526" s="30">
        <f t="shared" si="184"/>
        <v>1526077</v>
      </c>
      <c r="AG526" s="31">
        <f t="shared" si="188"/>
        <v>278864</v>
      </c>
      <c r="AH526" s="15">
        <f t="shared" si="191"/>
        <v>155490</v>
      </c>
      <c r="AI526" s="28">
        <f t="shared" si="185"/>
        <v>123374</v>
      </c>
      <c r="AJ526" s="28">
        <f t="shared" si="177"/>
        <v>1515.2930625977899</v>
      </c>
      <c r="AK526" s="28">
        <f t="shared" si="178"/>
        <v>305907.32731133798</v>
      </c>
      <c r="AL526" s="110">
        <f t="shared" si="189"/>
        <v>1348.5312998407744</v>
      </c>
      <c r="AM526" s="57"/>
      <c r="AN526" s="15">
        <f t="shared" si="193"/>
        <v>1004.8362484070226</v>
      </c>
      <c r="AP526" s="233">
        <f>[16]Rounded!Z527</f>
        <v>41368</v>
      </c>
      <c r="AQ526" s="157">
        <f>[16]Rounded!AA527</f>
        <v>29177</v>
      </c>
      <c r="AR526" s="157">
        <f>[16]Rounded!AB527</f>
        <v>4321</v>
      </c>
      <c r="AS526" s="157">
        <f>[16]Rounded!AC527</f>
        <v>0</v>
      </c>
      <c r="AT526" s="157">
        <f>[16]Rounded!AD527</f>
        <v>0</v>
      </c>
      <c r="AW526" s="14">
        <f t="shared" si="179"/>
        <v>1004.8362484070226</v>
      </c>
      <c r="AX526" s="145">
        <f t="shared" si="180"/>
        <v>1515.2930625977899</v>
      </c>
      <c r="AZ526" s="164">
        <f t="shared" si="190"/>
        <v>18165.901136374883</v>
      </c>
      <c r="BM526" s="14">
        <f>[17]Base!$J308</f>
        <v>45336.047311022929</v>
      </c>
      <c r="BN526" s="14">
        <f>[17]High!$J308</f>
        <v>87266.455299951078</v>
      </c>
      <c r="BO526" s="14">
        <f>[17]Low!$J308</f>
        <v>3405.6393220947848</v>
      </c>
      <c r="BP526" s="14"/>
      <c r="BQ526" s="14">
        <f>[17]Base!$Q308</f>
        <v>52716.334082584799</v>
      </c>
      <c r="BR526" s="14">
        <f>[17]High!$Q308</f>
        <v>101472.62244180359</v>
      </c>
      <c r="BS526" s="14">
        <f>[17]Low!$Q308</f>
        <v>3960.0457233660291</v>
      </c>
      <c r="BT526" s="201" t="s">
        <v>150</v>
      </c>
      <c r="BU526" s="14">
        <f>'[18]Energy Summary'!$C307/1000</f>
        <v>23531.111442500733</v>
      </c>
      <c r="BV526" s="14"/>
      <c r="BW526" s="14"/>
      <c r="BX526" s="14"/>
      <c r="BY526" s="14">
        <f>'[18]Energy Summary'!$D307/1000</f>
        <v>18100.469430601879</v>
      </c>
      <c r="BZ526" s="14"/>
      <c r="CA526" s="14"/>
    </row>
    <row r="527" spans="1:79">
      <c r="A527" s="2">
        <f t="shared" si="196"/>
        <v>2034</v>
      </c>
      <c r="B527" s="2">
        <f t="shared" si="197"/>
        <v>9</v>
      </c>
      <c r="C527" s="7">
        <f>[12]Err!$D382</f>
        <v>1273.5490263454601</v>
      </c>
      <c r="D527" s="7">
        <f>ROUND([13]Err!$D370,0)</f>
        <v>1485767</v>
      </c>
      <c r="E527" s="7">
        <f>[9]Err!$D370</f>
        <v>124142.162329631</v>
      </c>
      <c r="F527" s="7">
        <f>[10]Err!$D370</f>
        <v>1484.7375070422299</v>
      </c>
      <c r="G527" s="13">
        <f>[14]Err!$D370</f>
        <v>330979.42651609302</v>
      </c>
      <c r="H527" s="225"/>
      <c r="I527" s="26">
        <f t="shared" si="175"/>
        <v>1303.5490263454601</v>
      </c>
      <c r="J527" s="26">
        <f t="shared" si="187"/>
        <v>1485767</v>
      </c>
      <c r="K527" s="26">
        <f t="shared" si="173"/>
        <v>118094.162329631</v>
      </c>
      <c r="L527" s="26">
        <f t="shared" si="174"/>
        <v>1484.7375070422299</v>
      </c>
      <c r="M527" s="26">
        <f t="shared" si="176"/>
        <v>327019.42651609302</v>
      </c>
      <c r="N527" s="25"/>
      <c r="O527" s="14">
        <v>30</v>
      </c>
      <c r="P527" s="14"/>
      <c r="Q527" s="14">
        <f t="shared" si="186"/>
        <v>-6048</v>
      </c>
      <c r="S527" s="14">
        <f t="shared" si="194"/>
        <v>-3960</v>
      </c>
      <c r="U527" s="7">
        <f t="shared" si="181"/>
        <v>4437264.1640231349</v>
      </c>
      <c r="V527" s="126">
        <f t="shared" si="195"/>
        <v>0.23675824630596484</v>
      </c>
      <c r="W527" s="7">
        <f>[4]FCST!$I467</f>
        <v>78339.707077046522</v>
      </c>
      <c r="X527" s="7">
        <f t="shared" si="182"/>
        <v>1786891.4138050133</v>
      </c>
      <c r="Y527" s="7">
        <f>[4]FCST!D467</f>
        <v>1865231.1208820599</v>
      </c>
      <c r="Z527" s="7">
        <f>[4]FCST!$E467</f>
        <v>204871</v>
      </c>
      <c r="AA527" s="7">
        <f>[4]FCST!F467</f>
        <v>2047</v>
      </c>
      <c r="AB527" s="7">
        <f>[4]FCST!G467</f>
        <v>1508</v>
      </c>
      <c r="AC527" s="13">
        <f>[4]FCST!H467</f>
        <v>25756</v>
      </c>
      <c r="AD527" s="28">
        <f t="shared" si="183"/>
        <v>24178</v>
      </c>
      <c r="AE527" s="30">
        <f t="shared" si="192"/>
        <v>2329301</v>
      </c>
      <c r="AF527" s="30">
        <f t="shared" si="184"/>
        <v>1485767</v>
      </c>
      <c r="AG527" s="31">
        <f t="shared" si="188"/>
        <v>269514</v>
      </c>
      <c r="AH527" s="15">
        <f t="shared" si="191"/>
        <v>151420</v>
      </c>
      <c r="AI527" s="28">
        <f t="shared" si="185"/>
        <v>118094</v>
      </c>
      <c r="AJ527" s="28">
        <f t="shared" si="177"/>
        <v>1484.7375070422299</v>
      </c>
      <c r="AK527" s="28">
        <f t="shared" si="178"/>
        <v>327019.42651609302</v>
      </c>
      <c r="AL527" s="110">
        <f t="shared" si="189"/>
        <v>1303.549271099791</v>
      </c>
      <c r="AM527" s="57"/>
      <c r="AN527" s="15">
        <f t="shared" si="193"/>
        <v>984.57394366195615</v>
      </c>
      <c r="AP527" s="233">
        <f>[16]Rounded!Z528</f>
        <v>38670</v>
      </c>
      <c r="AQ527" s="157">
        <f>[16]Rounded!AA528</f>
        <v>25854</v>
      </c>
      <c r="AR527" s="157">
        <f>[16]Rounded!AB528</f>
        <v>3869</v>
      </c>
      <c r="AS527" s="157">
        <f>[16]Rounded!AC528</f>
        <v>0</v>
      </c>
      <c r="AT527" s="157">
        <f>[16]Rounded!AD528</f>
        <v>0</v>
      </c>
      <c r="AW527" s="14">
        <f t="shared" si="179"/>
        <v>984.57394366195615</v>
      </c>
      <c r="AX527" s="145">
        <f t="shared" si="180"/>
        <v>1484.7375070422299</v>
      </c>
      <c r="AZ527" s="164">
        <f t="shared" si="190"/>
        <v>18139.792749893604</v>
      </c>
      <c r="BM527" s="14">
        <f>[17]Base!$J309</f>
        <v>44004.687810753217</v>
      </c>
      <c r="BN527" s="14">
        <f>[17]High!$J309</f>
        <v>84703.747891398423</v>
      </c>
      <c r="BO527" s="14">
        <f>[17]Low!$J309</f>
        <v>3305.6277301080136</v>
      </c>
      <c r="BP527" s="14"/>
      <c r="BQ527" s="14">
        <f>[17]Base!$Q309</f>
        <v>51168.241640410713</v>
      </c>
      <c r="BR527" s="14">
        <f>[17]High!$Q309</f>
        <v>98492.730106277231</v>
      </c>
      <c r="BS527" s="14">
        <f>[17]Low!$Q309</f>
        <v>3843.7531745442016</v>
      </c>
      <c r="BT527" s="201" t="s">
        <v>150</v>
      </c>
      <c r="BU527" s="14">
        <f>'[18]Energy Summary'!$C308/1000</f>
        <v>22216.350079871332</v>
      </c>
      <c r="BV527" s="14"/>
      <c r="BW527" s="14"/>
      <c r="BX527" s="14"/>
      <c r="BY527" s="14">
        <f>'[18]Energy Summary'!$D308/1000</f>
        <v>17040.368572479339</v>
      </c>
      <c r="BZ527" s="14"/>
      <c r="CA527" s="14"/>
    </row>
    <row r="528" spans="1:79">
      <c r="A528" s="2">
        <f t="shared" si="196"/>
        <v>2034</v>
      </c>
      <c r="B528" s="2">
        <f t="shared" si="197"/>
        <v>10</v>
      </c>
      <c r="C528" s="7">
        <f>[12]Err!$D383</f>
        <v>1124.5503528987899</v>
      </c>
      <c r="D528" s="7">
        <f>ROUND([13]Err!$D371,0)</f>
        <v>1388144</v>
      </c>
      <c r="E528" s="7">
        <f>[9]Err!$D371</f>
        <v>116897.345467639</v>
      </c>
      <c r="F528" s="7">
        <f>[10]Err!$D371</f>
        <v>1512.4041737089001</v>
      </c>
      <c r="G528" s="13">
        <f>[14]Err!$D371</f>
        <v>314684.99922898097</v>
      </c>
      <c r="H528" s="225"/>
      <c r="I528" s="26">
        <f t="shared" si="175"/>
        <v>1154.5503528987899</v>
      </c>
      <c r="J528" s="26">
        <f t="shared" si="187"/>
        <v>1388144</v>
      </c>
      <c r="K528" s="26">
        <f t="shared" si="173"/>
        <v>110647.74546763899</v>
      </c>
      <c r="L528" s="26">
        <f t="shared" si="174"/>
        <v>1512.4041737089001</v>
      </c>
      <c r="M528" s="26">
        <f t="shared" si="176"/>
        <v>310592.99922898097</v>
      </c>
      <c r="N528" s="25"/>
      <c r="O528" s="14">
        <v>30</v>
      </c>
      <c r="P528" s="14"/>
      <c r="Q528" s="14">
        <f t="shared" si="186"/>
        <v>-6249.5999999999995</v>
      </c>
      <c r="S528" s="14">
        <f t="shared" si="194"/>
        <v>-4092</v>
      </c>
      <c r="U528" s="7">
        <f t="shared" si="181"/>
        <v>4042185.4034026898</v>
      </c>
      <c r="V528" s="126">
        <f t="shared" si="195"/>
        <v>0.25544453159122188</v>
      </c>
      <c r="W528" s="7">
        <f>[4]FCST!$I468</f>
        <v>78384.766567145227</v>
      </c>
      <c r="X528" s="7">
        <f t="shared" si="182"/>
        <v>1787919.1993172648</v>
      </c>
      <c r="Y528" s="7">
        <f>[4]FCST!D468</f>
        <v>1866303.9658844101</v>
      </c>
      <c r="Z528" s="7">
        <f>[4]FCST!$E468</f>
        <v>204969</v>
      </c>
      <c r="AA528" s="7">
        <f>[4]FCST!F468</f>
        <v>2047</v>
      </c>
      <c r="AB528" s="7">
        <f>[4]FCST!G468</f>
        <v>1508</v>
      </c>
      <c r="AC528" s="13">
        <f>[4]FCST!H468</f>
        <v>25779</v>
      </c>
      <c r="AD528" s="28">
        <f t="shared" si="183"/>
        <v>23118</v>
      </c>
      <c r="AE528" s="30">
        <f t="shared" si="192"/>
        <v>2064243</v>
      </c>
      <c r="AF528" s="30">
        <f t="shared" si="184"/>
        <v>1388144</v>
      </c>
      <c r="AG528" s="31">
        <f t="shared" si="188"/>
        <v>254575</v>
      </c>
      <c r="AH528" s="15">
        <f t="shared" si="191"/>
        <v>143927</v>
      </c>
      <c r="AI528" s="28">
        <f t="shared" si="185"/>
        <v>110648</v>
      </c>
      <c r="AJ528" s="28">
        <f t="shared" si="177"/>
        <v>1512.4041737089001</v>
      </c>
      <c r="AK528" s="28">
        <f t="shared" si="178"/>
        <v>310592.99922898097</v>
      </c>
      <c r="AL528" s="110">
        <f t="shared" si="189"/>
        <v>1154.5504969062652</v>
      </c>
      <c r="AM528" s="57"/>
      <c r="AN528" s="15">
        <f t="shared" si="193"/>
        <v>1002.9205395947613</v>
      </c>
      <c r="AP528" s="233">
        <f>[16]Rounded!Z529</f>
        <v>29939</v>
      </c>
      <c r="AQ528" s="157">
        <f>[16]Rounded!AA529</f>
        <v>24131</v>
      </c>
      <c r="AR528" s="157">
        <f>[16]Rounded!AB529</f>
        <v>3693</v>
      </c>
      <c r="AS528" s="157">
        <f>[16]Rounded!AC529</f>
        <v>0</v>
      </c>
      <c r="AT528" s="157">
        <f>[16]Rounded!AD529</f>
        <v>0</v>
      </c>
      <c r="AW528" s="14">
        <f t="shared" si="179"/>
        <v>1002.9205395947613</v>
      </c>
      <c r="AX528" s="145">
        <f t="shared" si="180"/>
        <v>1512.4041737089001</v>
      </c>
      <c r="AZ528" s="164">
        <f t="shared" si="190"/>
        <v>18113.684363412322</v>
      </c>
      <c r="BM528" s="14">
        <f>[17]Base!$J310</f>
        <v>44020.944605040939</v>
      </c>
      <c r="BN528" s="14">
        <f>[17]High!$J310</f>
        <v>84735.040271219201</v>
      </c>
      <c r="BO528" s="14">
        <f>[17]Low!$J310</f>
        <v>3306.848938862664</v>
      </c>
      <c r="BP528" s="14"/>
      <c r="BQ528" s="14">
        <f>[17]Base!$Q310</f>
        <v>51187.144889582494</v>
      </c>
      <c r="BR528" s="14">
        <f>[17]High!$Q310</f>
        <v>98529.116594440929</v>
      </c>
      <c r="BS528" s="14">
        <f>[17]Low!$Q310</f>
        <v>3845.173184724028</v>
      </c>
      <c r="BT528" s="201" t="s">
        <v>150</v>
      </c>
      <c r="BU528" s="14">
        <f>'[18]Energy Summary'!$C309/1000</f>
        <v>20340.157171342777</v>
      </c>
      <c r="BV528" s="14"/>
      <c r="BW528" s="14"/>
      <c r="BX528" s="14"/>
      <c r="BY528" s="14">
        <f>'[18]Energy Summary'!$D309/1000</f>
        <v>15558.928819804665</v>
      </c>
      <c r="BZ528" s="14"/>
      <c r="CA528" s="14"/>
    </row>
    <row r="529" spans="1:79">
      <c r="A529" s="2">
        <f t="shared" si="196"/>
        <v>2034</v>
      </c>
      <c r="B529" s="2">
        <f t="shared" si="197"/>
        <v>11</v>
      </c>
      <c r="C529" s="7">
        <f>[12]Err!$D384</f>
        <v>907.13220805555204</v>
      </c>
      <c r="D529" s="7">
        <f>ROUND([13]Err!$D372,0)</f>
        <v>1287109</v>
      </c>
      <c r="E529" s="7">
        <f>[9]Err!$D372</f>
        <v>123761.699952539</v>
      </c>
      <c r="F529" s="7">
        <f>[10]Err!$D372</f>
        <v>1480.4041737089001</v>
      </c>
      <c r="G529" s="13">
        <f>[14]Err!$D372</f>
        <v>299427.86162202898</v>
      </c>
      <c r="H529" s="225"/>
      <c r="I529" s="26">
        <f t="shared" si="175"/>
        <v>937.13220805555204</v>
      </c>
      <c r="J529" s="26">
        <f t="shared" si="187"/>
        <v>1287109</v>
      </c>
      <c r="K529" s="26">
        <f t="shared" si="173"/>
        <v>117713.699952539</v>
      </c>
      <c r="L529" s="26">
        <f t="shared" si="174"/>
        <v>1480.4041737089001</v>
      </c>
      <c r="M529" s="26">
        <f t="shared" si="176"/>
        <v>295467.86162202898</v>
      </c>
      <c r="N529" s="25"/>
      <c r="O529" s="14">
        <v>30</v>
      </c>
      <c r="P529" s="14"/>
      <c r="Q529" s="14">
        <f t="shared" si="186"/>
        <v>-6048</v>
      </c>
      <c r="S529" s="14">
        <f t="shared" si="194"/>
        <v>-3960</v>
      </c>
      <c r="U529" s="7">
        <f t="shared" si="181"/>
        <v>3550606.265795738</v>
      </c>
      <c r="V529" s="126">
        <f t="shared" si="195"/>
        <v>0.34388341163246744</v>
      </c>
      <c r="W529" s="7">
        <f>[4]FCST!$I469</f>
        <v>78429.826057243932</v>
      </c>
      <c r="X529" s="7">
        <f t="shared" si="182"/>
        <v>1788946.9848295162</v>
      </c>
      <c r="Y529" s="7">
        <f>[4]FCST!D469</f>
        <v>1867376.81088676</v>
      </c>
      <c r="Z529" s="7">
        <f>[4]FCST!$E469</f>
        <v>205067</v>
      </c>
      <c r="AA529" s="7">
        <f>[4]FCST!F469</f>
        <v>2046</v>
      </c>
      <c r="AB529" s="7">
        <f>[4]FCST!G469</f>
        <v>1508</v>
      </c>
      <c r="AC529" s="13">
        <f>[4]FCST!H469</f>
        <v>25814</v>
      </c>
      <c r="AD529" s="28">
        <f t="shared" si="183"/>
        <v>25275</v>
      </c>
      <c r="AE529" s="30">
        <f t="shared" si="192"/>
        <v>1676480</v>
      </c>
      <c r="AF529" s="30">
        <f t="shared" si="184"/>
        <v>1287109</v>
      </c>
      <c r="AG529" s="31">
        <f t="shared" si="188"/>
        <v>264794</v>
      </c>
      <c r="AH529" s="15">
        <f t="shared" si="191"/>
        <v>147080</v>
      </c>
      <c r="AI529" s="28">
        <f t="shared" si="185"/>
        <v>117714</v>
      </c>
      <c r="AJ529" s="28">
        <f t="shared" si="177"/>
        <v>1480.4041737089001</v>
      </c>
      <c r="AK529" s="28">
        <f t="shared" si="178"/>
        <v>295467.86162202898</v>
      </c>
      <c r="AL529" s="110">
        <f t="shared" si="189"/>
        <v>937.13229861854506</v>
      </c>
      <c r="AM529" s="57"/>
      <c r="AN529" s="15">
        <f t="shared" si="193"/>
        <v>981.70038044356761</v>
      </c>
      <c r="AP529" s="233">
        <f>[16]Rounded!Z530</f>
        <v>32570</v>
      </c>
      <c r="AQ529" s="157">
        <f>[16]Rounded!AA530</f>
        <v>24886</v>
      </c>
      <c r="AR529" s="157">
        <f>[16]Rounded!AB530</f>
        <v>3729</v>
      </c>
      <c r="AS529" s="157">
        <f>[16]Rounded!AC530</f>
        <v>0</v>
      </c>
      <c r="AT529" s="157">
        <f>[16]Rounded!AD530</f>
        <v>0</v>
      </c>
      <c r="AW529" s="14">
        <f t="shared" si="179"/>
        <v>981.70038044356761</v>
      </c>
      <c r="AX529" s="145">
        <f t="shared" si="180"/>
        <v>1480.4041737089001</v>
      </c>
      <c r="AZ529" s="164">
        <f t="shared" si="190"/>
        <v>18087.575976931039</v>
      </c>
      <c r="BM529" s="14">
        <f>[17]Base!$J311</f>
        <v>43941.131730026158</v>
      </c>
      <c r="BN529" s="14">
        <f>[17]High!$J311</f>
        <v>84581.410056347246</v>
      </c>
      <c r="BO529" s="14">
        <f>[17]Low!$J311</f>
        <v>3300.8534037050658</v>
      </c>
      <c r="BP529" s="14"/>
      <c r="BQ529" s="14">
        <f>[17]Base!$Q311</f>
        <v>51094.339220960639</v>
      </c>
      <c r="BR529" s="14">
        <f>[17]High!$Q311</f>
        <v>98350.476809706102</v>
      </c>
      <c r="BS529" s="14">
        <f>[17]Low!$Q311</f>
        <v>3838.2016322151926</v>
      </c>
      <c r="BT529" s="201" t="s">
        <v>150</v>
      </c>
      <c r="BU529" s="14">
        <f>'[18]Energy Summary'!$C310/1000</f>
        <v>19241.211103837592</v>
      </c>
      <c r="BV529" s="14"/>
      <c r="BW529" s="14"/>
      <c r="BX529" s="14"/>
      <c r="BY529" s="14">
        <f>'[18]Energy Summary'!$D310/1000</f>
        <v>14680.230123731086</v>
      </c>
      <c r="BZ529" s="14"/>
      <c r="CA529" s="14"/>
    </row>
    <row r="530" spans="1:79">
      <c r="A530" s="2">
        <f t="shared" si="196"/>
        <v>2034</v>
      </c>
      <c r="B530" s="2">
        <f t="shared" si="197"/>
        <v>12</v>
      </c>
      <c r="C530" s="7">
        <f>[12]Err!$D385</f>
        <v>856.45799599723205</v>
      </c>
      <c r="D530" s="7">
        <f>ROUND([13]Err!$D373,0)</f>
        <v>1225856</v>
      </c>
      <c r="E530" s="7">
        <f>[9]Err!$D373</f>
        <v>113493.530100672</v>
      </c>
      <c r="F530" s="7">
        <f>[10]Err!$D373</f>
        <v>1505.7361447273199</v>
      </c>
      <c r="G530" s="13">
        <f>[14]Err!$D373</f>
        <v>280791.59606722201</v>
      </c>
      <c r="H530" s="225"/>
      <c r="I530" s="26">
        <f t="shared" si="175"/>
        <v>886.45799599723205</v>
      </c>
      <c r="J530" s="26">
        <f t="shared" si="187"/>
        <v>1225856</v>
      </c>
      <c r="K530" s="26">
        <f t="shared" ref="K530:K593" si="198">E530+Q530</f>
        <v>107243.93010067199</v>
      </c>
      <c r="L530" s="26">
        <f t="shared" ref="L530:L593" si="199">F530</f>
        <v>1505.7361447273199</v>
      </c>
      <c r="M530" s="26">
        <f t="shared" si="176"/>
        <v>276699.59606722201</v>
      </c>
      <c r="N530" s="25"/>
      <c r="O530" s="14">
        <v>30</v>
      </c>
      <c r="P530" s="14"/>
      <c r="Q530" s="14">
        <f t="shared" si="186"/>
        <v>-6249.5999999999995</v>
      </c>
      <c r="S530" s="14">
        <f t="shared" si="194"/>
        <v>-4092</v>
      </c>
      <c r="U530" s="7">
        <f t="shared" si="181"/>
        <v>3363978.3322119489</v>
      </c>
      <c r="V530" s="126">
        <f t="shared" si="195"/>
        <v>0.46872621458853259</v>
      </c>
      <c r="W530" s="7">
        <f>[4]FCST!$I470</f>
        <v>78474.885547342623</v>
      </c>
      <c r="X530" s="7">
        <f t="shared" si="182"/>
        <v>1789974.7703417672</v>
      </c>
      <c r="Y530" s="7">
        <f>[4]FCST!D470</f>
        <v>1868449.6558891099</v>
      </c>
      <c r="Z530" s="7">
        <f>[4]FCST!$E470</f>
        <v>205164</v>
      </c>
      <c r="AA530" s="7">
        <f>[4]FCST!F470</f>
        <v>2045</v>
      </c>
      <c r="AB530" s="7">
        <f>[4]FCST!G470</f>
        <v>1508</v>
      </c>
      <c r="AC530" s="13">
        <f>[4]FCST!H470</f>
        <v>25763</v>
      </c>
      <c r="AD530" s="28">
        <f t="shared" si="183"/>
        <v>32607</v>
      </c>
      <c r="AE530" s="30">
        <f t="shared" si="192"/>
        <v>1586737</v>
      </c>
      <c r="AF530" s="30">
        <f t="shared" si="184"/>
        <v>1225856</v>
      </c>
      <c r="AG530" s="31">
        <f t="shared" si="188"/>
        <v>240573</v>
      </c>
      <c r="AH530" s="15">
        <f t="shared" si="191"/>
        <v>133329</v>
      </c>
      <c r="AI530" s="28">
        <f t="shared" si="185"/>
        <v>107244</v>
      </c>
      <c r="AJ530" s="28">
        <f t="shared" si="177"/>
        <v>1505.7361447273199</v>
      </c>
      <c r="AK530" s="28">
        <f t="shared" si="178"/>
        <v>276699.59606722201</v>
      </c>
      <c r="AL530" s="110">
        <f t="shared" si="189"/>
        <v>886.45774582456136</v>
      </c>
      <c r="AM530" s="57"/>
      <c r="AN530" s="15">
        <f t="shared" si="193"/>
        <v>998.49876971307685</v>
      </c>
      <c r="AP530" s="233">
        <f>[16]Rounded!Z531</f>
        <v>55925</v>
      </c>
      <c r="AQ530" s="157">
        <f>[16]Rounded!AA531</f>
        <v>31337</v>
      </c>
      <c r="AR530" s="157">
        <f>[16]Rounded!AB531</f>
        <v>4119</v>
      </c>
      <c r="AS530" s="157">
        <f>[16]Rounded!AC531</f>
        <v>0</v>
      </c>
      <c r="AT530" s="157">
        <f>[16]Rounded!AD531</f>
        <v>0</v>
      </c>
      <c r="AW530" s="14">
        <f t="shared" si="179"/>
        <v>998.49876971307685</v>
      </c>
      <c r="AX530" s="145">
        <f t="shared" si="180"/>
        <v>1505.7361447273199</v>
      </c>
      <c r="AZ530" s="164">
        <f t="shared" si="190"/>
        <v>18061.46759044976</v>
      </c>
      <c r="BM530" s="14">
        <f>[17]Base!$J312</f>
        <v>44101.376245136424</v>
      </c>
      <c r="BN530" s="14">
        <f>[17]High!$J312</f>
        <v>84889.861534681841</v>
      </c>
      <c r="BO530" s="14">
        <f>[17]Low!$J312</f>
        <v>3312.8909555909981</v>
      </c>
      <c r="BP530" s="14"/>
      <c r="BQ530" s="14">
        <f>[17]Base!$Q312</f>
        <v>51280.670052484209</v>
      </c>
      <c r="BR530" s="14">
        <f>[17]High!$Q312</f>
        <v>98709.141319397488</v>
      </c>
      <c r="BS530" s="14">
        <f>[17]Low!$Q312</f>
        <v>3852.1987855709281</v>
      </c>
      <c r="BT530" s="201" t="s">
        <v>150</v>
      </c>
      <c r="BU530" s="14">
        <f>'[18]Energy Summary'!$C311/1000</f>
        <v>18516.581110439249</v>
      </c>
      <c r="BV530" s="14"/>
      <c r="BW530" s="14"/>
      <c r="BX530" s="14"/>
      <c r="BY530" s="14">
        <f>'[18]Energy Summary'!$D311/1000</f>
        <v>14092.511437772506</v>
      </c>
      <c r="BZ530" s="14"/>
      <c r="CA530" s="14"/>
    </row>
    <row r="531" spans="1:79">
      <c r="A531" s="2">
        <f t="shared" si="196"/>
        <v>2035</v>
      </c>
      <c r="B531" s="2">
        <f t="shared" si="197"/>
        <v>1</v>
      </c>
      <c r="C531" s="7">
        <f>[12]Err!$D386</f>
        <v>993.22834931757404</v>
      </c>
      <c r="D531" s="7">
        <f>ROUND([13]Err!$D374,0)</f>
        <v>1234367</v>
      </c>
      <c r="E531" s="7">
        <f>[9]Err!$D374</f>
        <v>112483.546145124</v>
      </c>
      <c r="F531" s="7">
        <f>[10]Err!$D374</f>
        <v>1503.7254640998699</v>
      </c>
      <c r="G531" s="13">
        <f>[14]Err!$D374</f>
        <v>272725.33421115601</v>
      </c>
      <c r="H531" s="225"/>
      <c r="I531" s="26">
        <f t="shared" ref="I531:I594" si="200">C531+O531</f>
        <v>1023.228349317574</v>
      </c>
      <c r="J531" s="26">
        <f t="shared" si="187"/>
        <v>1234367</v>
      </c>
      <c r="K531" s="26">
        <f t="shared" si="198"/>
        <v>106233.94614512399</v>
      </c>
      <c r="L531" s="26">
        <f t="shared" si="199"/>
        <v>1503.7254640998699</v>
      </c>
      <c r="M531" s="26">
        <f t="shared" ref="M531:M594" si="201">G531+S531</f>
        <v>268765.33421115601</v>
      </c>
      <c r="N531" s="25"/>
      <c r="O531" s="14">
        <v>30</v>
      </c>
      <c r="P531" s="14"/>
      <c r="Q531" s="14">
        <f t="shared" si="186"/>
        <v>-6249.5999999999995</v>
      </c>
      <c r="S531" s="14">
        <f t="shared" si="194"/>
        <v>-3960</v>
      </c>
      <c r="U531" s="7">
        <f t="shared" si="181"/>
        <v>3620688.0596752558</v>
      </c>
      <c r="V531" s="126">
        <f t="shared" si="195"/>
        <v>0.55751998808037817</v>
      </c>
      <c r="W531" s="7">
        <f>[4]FCST!$I471</f>
        <v>78519.945037441328</v>
      </c>
      <c r="X531" s="7">
        <f t="shared" si="182"/>
        <v>1791002.5558540188</v>
      </c>
      <c r="Y531" s="7">
        <f>[4]FCST!D471</f>
        <v>1869522.5008914601</v>
      </c>
      <c r="Z531" s="7">
        <f>[4]FCST!$E471</f>
        <v>205262</v>
      </c>
      <c r="AA531" s="7">
        <f>[4]FCST!F471</f>
        <v>2045</v>
      </c>
      <c r="AB531" s="7">
        <f>[4]FCST!G471</f>
        <v>1508</v>
      </c>
      <c r="AC531" s="13">
        <f>[4]FCST!H471</f>
        <v>25804</v>
      </c>
      <c r="AD531" s="28">
        <f t="shared" si="183"/>
        <v>44793</v>
      </c>
      <c r="AE531" s="30">
        <f t="shared" si="192"/>
        <v>1832605</v>
      </c>
      <c r="AF531" s="30">
        <f t="shared" si="184"/>
        <v>1234367</v>
      </c>
      <c r="AG531" s="31">
        <f t="shared" si="188"/>
        <v>238654</v>
      </c>
      <c r="AH531" s="15">
        <f t="shared" si="191"/>
        <v>132420</v>
      </c>
      <c r="AI531" s="28">
        <f t="shared" si="185"/>
        <v>106234</v>
      </c>
      <c r="AJ531" s="28">
        <f t="shared" ref="AJ531:AJ594" si="202">L531</f>
        <v>1503.7254640998699</v>
      </c>
      <c r="AK531" s="28">
        <f t="shared" ref="AK531:AK594" si="203">M531</f>
        <v>268765.33421115601</v>
      </c>
      <c r="AL531" s="110">
        <f t="shared" si="189"/>
        <v>1023.2285788816999</v>
      </c>
      <c r="AM531" s="57"/>
      <c r="AN531" s="15">
        <f t="shared" si="193"/>
        <v>997.16542712192972</v>
      </c>
      <c r="AP531" s="233">
        <f>[16]Rounded!Z532</f>
        <v>67238</v>
      </c>
      <c r="AQ531" s="157">
        <f>[16]Rounded!AA532</f>
        <v>31641</v>
      </c>
      <c r="AR531" s="157">
        <f>[16]Rounded!AB532</f>
        <v>4021</v>
      </c>
      <c r="AS531" s="157">
        <f>[16]Rounded!AC532</f>
        <v>0</v>
      </c>
      <c r="AT531" s="157">
        <f>[16]Rounded!AD532</f>
        <v>0</v>
      </c>
      <c r="AW531" s="14">
        <f t="shared" ref="AW531:AW594" si="204">AJ531/AB531*1000</f>
        <v>997.16542712192972</v>
      </c>
      <c r="AX531" s="145">
        <f t="shared" ref="AX531:AX594" si="205">AJ531</f>
        <v>1503.7254640998699</v>
      </c>
      <c r="AZ531" s="164">
        <f t="shared" si="190"/>
        <v>18035.359203968477</v>
      </c>
      <c r="BM531" s="14">
        <f>[17]Base!$J313</f>
        <v>43906.579169367062</v>
      </c>
      <c r="BN531" s="14">
        <f>[17]High!$J313</f>
        <v>84684.380268463268</v>
      </c>
      <c r="BO531" s="14">
        <f>[17]Low!$J313</f>
        <v>3128.7780702708455</v>
      </c>
      <c r="BP531" s="14"/>
      <c r="BQ531" s="14">
        <f>[17]Base!$Q313</f>
        <v>51054.161824845425</v>
      </c>
      <c r="BR531" s="14">
        <f>[17]High!$Q313</f>
        <v>98470.209614492182</v>
      </c>
      <c r="BS531" s="14">
        <f>[17]Low!$Q313</f>
        <v>3638.1140351986578</v>
      </c>
      <c r="BT531" s="201" t="s">
        <v>150</v>
      </c>
      <c r="BU531" s="14">
        <f>'[18]Energy Summary'!$C312/1000</f>
        <v>14644.47627679479</v>
      </c>
      <c r="BV531" s="14"/>
      <c r="BW531" s="14"/>
      <c r="BX531" s="14"/>
      <c r="BY531" s="14">
        <f>'[18]Energy Summary'!$D312/1000</f>
        <v>11514.273799656161</v>
      </c>
      <c r="BZ531" s="14"/>
      <c r="CA531" s="14"/>
    </row>
    <row r="532" spans="1:79">
      <c r="A532" s="2">
        <f t="shared" si="196"/>
        <v>2035</v>
      </c>
      <c r="B532" s="2">
        <f t="shared" si="197"/>
        <v>2</v>
      </c>
      <c r="C532" s="7">
        <f>[12]Err!$D387</f>
        <v>908.04618367770399</v>
      </c>
      <c r="D532" s="7">
        <f>ROUND([13]Err!$D375,0)</f>
        <v>1136032</v>
      </c>
      <c r="E532" s="7">
        <f>[9]Err!$D375</f>
        <v>114776.368503415</v>
      </c>
      <c r="F532" s="7">
        <f>[10]Err!$D375</f>
        <v>1460.2810196554201</v>
      </c>
      <c r="G532" s="13">
        <f>[14]Err!$D375</f>
        <v>271726.85340910498</v>
      </c>
      <c r="H532" s="225"/>
      <c r="I532" s="26">
        <f t="shared" si="200"/>
        <v>938.04618367770399</v>
      </c>
      <c r="J532" s="26">
        <f t="shared" si="187"/>
        <v>1136032</v>
      </c>
      <c r="K532" s="26">
        <f t="shared" si="198"/>
        <v>109131.56850341499</v>
      </c>
      <c r="L532" s="26">
        <f t="shared" si="199"/>
        <v>1460.2810196554201</v>
      </c>
      <c r="M532" s="26">
        <f t="shared" si="201"/>
        <v>267634.85340910498</v>
      </c>
      <c r="N532" s="25"/>
      <c r="O532" s="14">
        <v>30</v>
      </c>
      <c r="P532" s="14"/>
      <c r="Q532" s="14">
        <f t="shared" si="186"/>
        <v>-5644.7999999999993</v>
      </c>
      <c r="S532" s="14">
        <f t="shared" si="194"/>
        <v>-4092</v>
      </c>
      <c r="U532" s="7">
        <f t="shared" ref="U532:U595" si="206">SUM(AD532:AG532,AJ532,AK532)</f>
        <v>3376266.1344287605</v>
      </c>
      <c r="V532" s="126">
        <f t="shared" si="195"/>
        <v>0.63835327793467445</v>
      </c>
      <c r="W532" s="7">
        <f>[4]FCST!$I472</f>
        <v>78565.004527540033</v>
      </c>
      <c r="X532" s="7">
        <f t="shared" ref="X532:X595" si="207">Y532-W532</f>
        <v>1792030.3413662701</v>
      </c>
      <c r="Y532" s="7">
        <f>[4]FCST!D472</f>
        <v>1870595.34589381</v>
      </c>
      <c r="Z532" s="7">
        <f>[4]FCST!$E472</f>
        <v>205359</v>
      </c>
      <c r="AA532" s="7">
        <f>[4]FCST!F472</f>
        <v>2044</v>
      </c>
      <c r="AB532" s="7">
        <f>[4]FCST!G472</f>
        <v>1508</v>
      </c>
      <c r="AC532" s="13">
        <f>[4]FCST!H472</f>
        <v>25807</v>
      </c>
      <c r="AD532" s="28">
        <f t="shared" ref="AD532:AD595" si="208">ROUND(V532*AL532*W532/1000,0)</f>
        <v>47045</v>
      </c>
      <c r="AE532" s="30">
        <f t="shared" si="192"/>
        <v>1681007</v>
      </c>
      <c r="AF532" s="30">
        <f t="shared" ref="AF532:AF595" si="209">ROUND(J532-(AQ532*0),0)</f>
        <v>1136032</v>
      </c>
      <c r="AG532" s="31">
        <f t="shared" si="188"/>
        <v>243087</v>
      </c>
      <c r="AH532" s="15">
        <f t="shared" si="191"/>
        <v>133955</v>
      </c>
      <c r="AI532" s="28">
        <f t="shared" ref="AI532:AI595" si="210">ROUND(K532-(AR532*0),0)</f>
        <v>109132</v>
      </c>
      <c r="AJ532" s="28">
        <f t="shared" si="202"/>
        <v>1460.2810196554201</v>
      </c>
      <c r="AK532" s="28">
        <f t="shared" si="203"/>
        <v>267634.85340910498</v>
      </c>
      <c r="AL532" s="110">
        <f t="shared" si="189"/>
        <v>938.04605937552128</v>
      </c>
      <c r="AM532" s="57"/>
      <c r="AN532" s="15">
        <f t="shared" si="193"/>
        <v>968.35611382985417</v>
      </c>
      <c r="AP532" s="233">
        <f>[16]Rounded!Z533</f>
        <v>52717</v>
      </c>
      <c r="AQ532" s="157">
        <f>[16]Rounded!AA533</f>
        <v>26969</v>
      </c>
      <c r="AR532" s="157">
        <f>[16]Rounded!AB533</f>
        <v>3746</v>
      </c>
      <c r="AS532" s="157">
        <f>[16]Rounded!AC533</f>
        <v>0</v>
      </c>
      <c r="AT532" s="157">
        <f>[16]Rounded!AD533</f>
        <v>0</v>
      </c>
      <c r="AW532" s="14">
        <f t="shared" si="204"/>
        <v>968.35611382985417</v>
      </c>
      <c r="AX532" s="145">
        <f t="shared" si="205"/>
        <v>1460.2810196554201</v>
      </c>
      <c r="AZ532" s="164">
        <f t="shared" si="190"/>
        <v>18009.250817487187</v>
      </c>
      <c r="BM532" s="14">
        <f>[17]Base!$J314</f>
        <v>44074.361160124528</v>
      </c>
      <c r="BN532" s="14">
        <f>[17]High!$J314</f>
        <v>85007.988123511503</v>
      </c>
      <c r="BO532" s="14">
        <f>[17]Low!$J314</f>
        <v>3140.7341967375278</v>
      </c>
      <c r="BP532" s="14"/>
      <c r="BQ532" s="14">
        <f>[17]Base!$Q314</f>
        <v>51249.257162935493</v>
      </c>
      <c r="BR532" s="14">
        <f>[17]High!$Q314</f>
        <v>98846.497818036645</v>
      </c>
      <c r="BS532" s="14">
        <f>[17]Low!$Q314</f>
        <v>3652.0165078343348</v>
      </c>
      <c r="BT532" s="201" t="s">
        <v>150</v>
      </c>
      <c r="BU532" s="14">
        <f>'[18]Energy Summary'!$C313/1000</f>
        <v>16228.934177540628</v>
      </c>
      <c r="BV532" s="14"/>
      <c r="BW532" s="14"/>
      <c r="BX532" s="14"/>
      <c r="BY532" s="14">
        <f>'[18]Energy Summary'!$D313/1000</f>
        <v>12706.414649004315</v>
      </c>
      <c r="BZ532" s="14"/>
      <c r="CA532" s="14"/>
    </row>
    <row r="533" spans="1:79">
      <c r="A533" s="2">
        <f t="shared" si="196"/>
        <v>2035</v>
      </c>
      <c r="B533" s="2">
        <f t="shared" si="197"/>
        <v>3</v>
      </c>
      <c r="C533" s="7">
        <f>[12]Err!$D388</f>
        <v>819.81151956433598</v>
      </c>
      <c r="D533" s="7">
        <f>ROUND([13]Err!$D376,0)</f>
        <v>1154382</v>
      </c>
      <c r="E533" s="7">
        <f>[9]Err!$D376</f>
        <v>113255.026382154</v>
      </c>
      <c r="F533" s="7">
        <f>[10]Err!$D376</f>
        <v>1506.18195148668</v>
      </c>
      <c r="G533" s="13">
        <f>[14]Err!$D376</f>
        <v>273376.36465806997</v>
      </c>
      <c r="H533" s="225"/>
      <c r="I533" s="26">
        <f t="shared" si="200"/>
        <v>849.81151956433598</v>
      </c>
      <c r="J533" s="26">
        <f t="shared" si="187"/>
        <v>1154382</v>
      </c>
      <c r="K533" s="26">
        <f t="shared" si="198"/>
        <v>107005.42638215399</v>
      </c>
      <c r="L533" s="26">
        <f t="shared" si="199"/>
        <v>1506.18195148668</v>
      </c>
      <c r="M533" s="26">
        <f t="shared" si="201"/>
        <v>269416.36465806997</v>
      </c>
      <c r="N533" s="25"/>
      <c r="O533" s="14">
        <v>30</v>
      </c>
      <c r="P533" s="14"/>
      <c r="Q533" s="14">
        <f t="shared" si="186"/>
        <v>-6249.5999999999995</v>
      </c>
      <c r="S533" s="14">
        <f t="shared" si="194"/>
        <v>-3960</v>
      </c>
      <c r="U533" s="7">
        <f t="shared" si="206"/>
        <v>3233769.5466095563</v>
      </c>
      <c r="V533" s="126">
        <f t="shared" si="195"/>
        <v>0.62485525246600426</v>
      </c>
      <c r="W533" s="7">
        <f>[4]FCST!$I473</f>
        <v>78610.064017638724</v>
      </c>
      <c r="X533" s="7">
        <f t="shared" si="207"/>
        <v>1793058.1268785212</v>
      </c>
      <c r="Y533" s="7">
        <f>[4]FCST!D473</f>
        <v>1871668.19089616</v>
      </c>
      <c r="Z533" s="7">
        <f>[4]FCST!$E473</f>
        <v>205457</v>
      </c>
      <c r="AA533" s="7">
        <f>[4]FCST!F473</f>
        <v>2043</v>
      </c>
      <c r="AB533" s="7">
        <f>[4]FCST!G473</f>
        <v>1508</v>
      </c>
      <c r="AC533" s="13">
        <f>[4]FCST!H473</f>
        <v>25796</v>
      </c>
      <c r="AD533" s="28">
        <f t="shared" si="208"/>
        <v>41743</v>
      </c>
      <c r="AE533" s="30">
        <f t="shared" si="192"/>
        <v>1523761</v>
      </c>
      <c r="AF533" s="30">
        <f t="shared" si="209"/>
        <v>1154382</v>
      </c>
      <c r="AG533" s="31">
        <f t="shared" si="188"/>
        <v>242961</v>
      </c>
      <c r="AH533" s="15">
        <f t="shared" si="191"/>
        <v>135956</v>
      </c>
      <c r="AI533" s="28">
        <f t="shared" si="210"/>
        <v>107005</v>
      </c>
      <c r="AJ533" s="28">
        <f t="shared" si="202"/>
        <v>1506.18195148668</v>
      </c>
      <c r="AK533" s="28">
        <f t="shared" si="203"/>
        <v>269416.36465806997</v>
      </c>
      <c r="AL533" s="110">
        <f t="shared" si="189"/>
        <v>849.81126777672728</v>
      </c>
      <c r="AM533" s="57"/>
      <c r="AN533" s="15">
        <f t="shared" si="193"/>
        <v>998.79439753758618</v>
      </c>
      <c r="AP533" s="233">
        <f>[16]Rounded!Z534</f>
        <v>41175</v>
      </c>
      <c r="AQ533" s="157">
        <f>[16]Rounded!AA534</f>
        <v>22043</v>
      </c>
      <c r="AR533" s="157">
        <f>[16]Rounded!AB534</f>
        <v>3158</v>
      </c>
      <c r="AS533" s="157">
        <f>[16]Rounded!AC534</f>
        <v>0</v>
      </c>
      <c r="AT533" s="157">
        <f>[16]Rounded!AD534</f>
        <v>0</v>
      </c>
      <c r="AW533" s="14">
        <f t="shared" si="204"/>
        <v>998.79439753758618</v>
      </c>
      <c r="AX533" s="145">
        <f t="shared" si="205"/>
        <v>1506.18195148668</v>
      </c>
      <c r="AZ533" s="164">
        <f t="shared" si="190"/>
        <v>17983.142431005908</v>
      </c>
      <c r="BM533" s="14">
        <f>[17]Base!$J315</f>
        <v>45240.571660016452</v>
      </c>
      <c r="BN533" s="14">
        <f>[17]High!$J315</f>
        <v>87257.305089539834</v>
      </c>
      <c r="BO533" s="14">
        <f>[17]Low!$J315</f>
        <v>3223.8382304930697</v>
      </c>
      <c r="BP533" s="14"/>
      <c r="BQ533" s="14">
        <f>[17]Base!$Q315</f>
        <v>52605.315883740062</v>
      </c>
      <c r="BR533" s="14">
        <f>[17]High!$Q315</f>
        <v>101461.98266225561</v>
      </c>
      <c r="BS533" s="14">
        <f>[17]Low!$Q315</f>
        <v>3748.6491052244996</v>
      </c>
      <c r="BT533" s="201" t="s">
        <v>150</v>
      </c>
      <c r="BU533" s="14">
        <f>'[18]Energy Summary'!$C314/1000</f>
        <v>21961.302462927655</v>
      </c>
      <c r="BV533" s="14"/>
      <c r="BW533" s="14"/>
      <c r="BX533" s="14"/>
      <c r="BY533" s="14">
        <f>'[18]Energy Summary'!$D314/1000</f>
        <v>17126.495243038433</v>
      </c>
      <c r="BZ533" s="14"/>
      <c r="CA533" s="14"/>
    </row>
    <row r="534" spans="1:79">
      <c r="A534" s="2">
        <f t="shared" si="196"/>
        <v>2035</v>
      </c>
      <c r="B534" s="2">
        <f t="shared" si="197"/>
        <v>4</v>
      </c>
      <c r="C534" s="7">
        <f>[12]Err!$D389</f>
        <v>822.32512412288395</v>
      </c>
      <c r="D534" s="7">
        <f>ROUND([13]Err!$D377,0)</f>
        <v>1246052</v>
      </c>
      <c r="E534" s="7">
        <f>[9]Err!$D377</f>
        <v>121874.65116647301</v>
      </c>
      <c r="F534" s="7">
        <f>[10]Err!$D377</f>
        <v>1482.62775824604</v>
      </c>
      <c r="G534" s="13">
        <f>[14]Err!$D377</f>
        <v>278987.70321552502</v>
      </c>
      <c r="H534" s="225"/>
      <c r="I534" s="26">
        <f t="shared" si="200"/>
        <v>852.32512412288395</v>
      </c>
      <c r="J534" s="26">
        <f t="shared" si="187"/>
        <v>1246052</v>
      </c>
      <c r="K534" s="26">
        <f t="shared" si="198"/>
        <v>115826.65116647301</v>
      </c>
      <c r="L534" s="26">
        <f t="shared" si="199"/>
        <v>1482.62775824604</v>
      </c>
      <c r="M534" s="26">
        <f t="shared" si="201"/>
        <v>274895.70321552502</v>
      </c>
      <c r="N534" s="25"/>
      <c r="O534" s="14">
        <v>30</v>
      </c>
      <c r="P534" s="14"/>
      <c r="Q534" s="14">
        <f t="shared" si="186"/>
        <v>-6048</v>
      </c>
      <c r="S534" s="14">
        <f t="shared" si="194"/>
        <v>-4092</v>
      </c>
      <c r="U534" s="7">
        <f t="shared" si="206"/>
        <v>3346798.3309737709</v>
      </c>
      <c r="V534" s="126">
        <f t="shared" si="195"/>
        <v>0.53442379914879401</v>
      </c>
      <c r="W534" s="7">
        <f>[4]FCST!$I474</f>
        <v>78655.123507737415</v>
      </c>
      <c r="X534" s="7">
        <f t="shared" si="207"/>
        <v>1794085.9123907725</v>
      </c>
      <c r="Y534" s="7">
        <f>[4]FCST!D474</f>
        <v>1872741.0358985099</v>
      </c>
      <c r="Z534" s="7">
        <f>[4]FCST!$E474</f>
        <v>205554</v>
      </c>
      <c r="AA534" s="7">
        <f>[4]FCST!F474</f>
        <v>2043</v>
      </c>
      <c r="AB534" s="7">
        <f>[4]FCST!G474</f>
        <v>1508</v>
      </c>
      <c r="AC534" s="13">
        <f>[4]FCST!H474</f>
        <v>25754</v>
      </c>
      <c r="AD534" s="28">
        <f t="shared" si="208"/>
        <v>35828</v>
      </c>
      <c r="AE534" s="30">
        <f t="shared" si="192"/>
        <v>1529144</v>
      </c>
      <c r="AF534" s="30">
        <f t="shared" si="209"/>
        <v>1246052</v>
      </c>
      <c r="AG534" s="31">
        <f t="shared" si="188"/>
        <v>259396</v>
      </c>
      <c r="AH534" s="15">
        <f t="shared" si="191"/>
        <v>143569</v>
      </c>
      <c r="AI534" s="28">
        <f t="shared" si="210"/>
        <v>115827</v>
      </c>
      <c r="AJ534" s="28">
        <f t="shared" si="202"/>
        <v>1482.62775824604</v>
      </c>
      <c r="AK534" s="28">
        <f t="shared" si="203"/>
        <v>274895.70321552502</v>
      </c>
      <c r="AL534" s="110">
        <f t="shared" si="189"/>
        <v>852.32484656338738</v>
      </c>
      <c r="AM534" s="57"/>
      <c r="AN534" s="15">
        <f t="shared" si="193"/>
        <v>983.1749059987003</v>
      </c>
      <c r="AP534" s="233">
        <f>[16]Rounded!Z535</f>
        <v>30500</v>
      </c>
      <c r="AQ534" s="157">
        <f>[16]Rounded!AA535</f>
        <v>21372</v>
      </c>
      <c r="AR534" s="157">
        <f>[16]Rounded!AB535</f>
        <v>3167</v>
      </c>
      <c r="AS534" s="157">
        <f>[16]Rounded!AC535</f>
        <v>0</v>
      </c>
      <c r="AT534" s="157">
        <f>[16]Rounded!AD535</f>
        <v>0</v>
      </c>
      <c r="AW534" s="14">
        <f t="shared" si="204"/>
        <v>983.1749059987003</v>
      </c>
      <c r="AX534" s="145">
        <f t="shared" si="205"/>
        <v>1482.62775824604</v>
      </c>
      <c r="AZ534" s="164">
        <f t="shared" si="190"/>
        <v>17957.034044524629</v>
      </c>
      <c r="BM534" s="14">
        <f>[17]Base!$J316</f>
        <v>45257.470380618957</v>
      </c>
      <c r="BN534" s="14">
        <f>[17]High!$J316</f>
        <v>87289.89832974723</v>
      </c>
      <c r="BO534" s="14">
        <f>[17]Low!$J316</f>
        <v>3225.0424314906645</v>
      </c>
      <c r="BP534" s="14"/>
      <c r="BQ534" s="14">
        <f>[17]Base!$Q316</f>
        <v>52624.96555885925</v>
      </c>
      <c r="BR534" s="14">
        <f>[17]High!$Q316</f>
        <v>101499.88177877586</v>
      </c>
      <c r="BS534" s="14">
        <f>[17]Low!$Q316</f>
        <v>3750.0493389426333</v>
      </c>
      <c r="BT534" s="201" t="s">
        <v>150</v>
      </c>
      <c r="BU534" s="14">
        <f>'[18]Energy Summary'!$C315/1000</f>
        <v>23330.217301175817</v>
      </c>
      <c r="BV534" s="14"/>
      <c r="BW534" s="14"/>
      <c r="BX534" s="14"/>
      <c r="BY534" s="14">
        <f>'[18]Energy Summary'!$D315/1000</f>
        <v>18126.104922002436</v>
      </c>
      <c r="BZ534" s="14"/>
      <c r="CA534" s="14"/>
    </row>
    <row r="535" spans="1:79">
      <c r="A535" s="2">
        <f t="shared" si="196"/>
        <v>2035</v>
      </c>
      <c r="B535" s="2">
        <f t="shared" si="197"/>
        <v>5</v>
      </c>
      <c r="C535" s="7">
        <f>[12]Err!$D390</f>
        <v>939.95761459404105</v>
      </c>
      <c r="D535" s="7">
        <f>ROUND([13]Err!$D378,0)</f>
        <v>1308364</v>
      </c>
      <c r="E535" s="7">
        <f>[9]Err!$D378</f>
        <v>116385.104603898</v>
      </c>
      <c r="F535" s="7">
        <f>[10]Err!$D378</f>
        <v>1462.42775824604</v>
      </c>
      <c r="G535" s="13">
        <f>[14]Err!$D378</f>
        <v>294072.65957024699</v>
      </c>
      <c r="H535" s="225"/>
      <c r="I535" s="26">
        <f t="shared" si="200"/>
        <v>969.95761459404105</v>
      </c>
      <c r="J535" s="26">
        <f t="shared" si="187"/>
        <v>1308364</v>
      </c>
      <c r="K535" s="26">
        <f t="shared" si="198"/>
        <v>110135.50460389799</v>
      </c>
      <c r="L535" s="26">
        <f t="shared" si="199"/>
        <v>1462.42775824604</v>
      </c>
      <c r="M535" s="26">
        <f t="shared" si="201"/>
        <v>290112.65957024699</v>
      </c>
      <c r="N535" s="25"/>
      <c r="O535" s="14">
        <v>30</v>
      </c>
      <c r="P535" s="14"/>
      <c r="Q535" s="14">
        <f t="shared" si="186"/>
        <v>-6249.5999999999995</v>
      </c>
      <c r="S535" s="14">
        <f t="shared" si="194"/>
        <v>-3960</v>
      </c>
      <c r="U535" s="7">
        <f t="shared" si="206"/>
        <v>3625306.0873284931</v>
      </c>
      <c r="V535" s="126">
        <f t="shared" si="195"/>
        <v>0.35517028435765152</v>
      </c>
      <c r="W535" s="7">
        <f>[4]FCST!$I475</f>
        <v>78700.182997836135</v>
      </c>
      <c r="X535" s="7">
        <f t="shared" si="207"/>
        <v>1795113.697903024</v>
      </c>
      <c r="Y535" s="7">
        <f>[4]FCST!D475</f>
        <v>1873813.8809008601</v>
      </c>
      <c r="Z535" s="7">
        <f>[4]FCST!$E475</f>
        <v>205652</v>
      </c>
      <c r="AA535" s="7">
        <f>[4]FCST!F475</f>
        <v>2042</v>
      </c>
      <c r="AB535" s="7">
        <f>[4]FCST!G475</f>
        <v>1508</v>
      </c>
      <c r="AC535" s="13">
        <f>[4]FCST!H475</f>
        <v>25787</v>
      </c>
      <c r="AD535" s="28">
        <f t="shared" si="208"/>
        <v>27112</v>
      </c>
      <c r="AE535" s="30">
        <f t="shared" si="192"/>
        <v>1741184</v>
      </c>
      <c r="AF535" s="30">
        <f t="shared" si="209"/>
        <v>1308364</v>
      </c>
      <c r="AG535" s="31">
        <f t="shared" si="188"/>
        <v>257071</v>
      </c>
      <c r="AH535" s="15">
        <f t="shared" si="191"/>
        <v>146935</v>
      </c>
      <c r="AI535" s="28">
        <f t="shared" si="210"/>
        <v>110136</v>
      </c>
      <c r="AJ535" s="28">
        <f t="shared" si="202"/>
        <v>1462.42775824604</v>
      </c>
      <c r="AK535" s="28">
        <f t="shared" si="203"/>
        <v>290112.65957024699</v>
      </c>
      <c r="AL535" s="110">
        <f t="shared" si="189"/>
        <v>969.95750298935241</v>
      </c>
      <c r="AM535" s="57"/>
      <c r="AN535" s="15">
        <f t="shared" si="193"/>
        <v>969.77968053450923</v>
      </c>
      <c r="AP535" s="233">
        <f>[16]Rounded!Z536</f>
        <v>34790</v>
      </c>
      <c r="AQ535" s="157">
        <f>[16]Rounded!AA536</f>
        <v>22983</v>
      </c>
      <c r="AR535" s="157">
        <f>[16]Rounded!AB536</f>
        <v>3369</v>
      </c>
      <c r="AS535" s="157">
        <f>[16]Rounded!AC536</f>
        <v>0</v>
      </c>
      <c r="AT535" s="157">
        <f>[16]Rounded!AD536</f>
        <v>0</v>
      </c>
      <c r="AW535" s="14">
        <f t="shared" si="204"/>
        <v>969.77968053450923</v>
      </c>
      <c r="AX535" s="145">
        <f t="shared" si="205"/>
        <v>1462.42775824604</v>
      </c>
      <c r="AZ535" s="164">
        <f t="shared" si="190"/>
        <v>17930.92565804335</v>
      </c>
      <c r="BM535" s="14">
        <f>[17]Base!$J317</f>
        <v>45922.54543378199</v>
      </c>
      <c r="BN535" s="14">
        <f>[17]High!$J317</f>
        <v>88572.655259907289</v>
      </c>
      <c r="BO535" s="14">
        <f>[17]Low!$J317</f>
        <v>3272.435607656676</v>
      </c>
      <c r="BP535" s="14"/>
      <c r="BQ535" s="14">
        <f>[17]Base!$Q317</f>
        <v>53398.308643932542</v>
      </c>
      <c r="BR535" s="14">
        <f>[17]High!$Q317</f>
        <v>102991.45960454337</v>
      </c>
      <c r="BS535" s="14">
        <f>[17]Low!$Q317</f>
        <v>3805.1576833217159</v>
      </c>
      <c r="BT535" s="201" t="s">
        <v>150</v>
      </c>
      <c r="BU535" s="14">
        <f>'[18]Energy Summary'!$C316/1000</f>
        <v>24605.903760533191</v>
      </c>
      <c r="BV535" s="14"/>
      <c r="BW535" s="14"/>
      <c r="BX535" s="14"/>
      <c r="BY535" s="14">
        <f>'[18]Energy Summary'!$D316/1000</f>
        <v>19049.786774845172</v>
      </c>
      <c r="BZ535" s="14"/>
      <c r="CA535" s="14"/>
    </row>
    <row r="536" spans="1:79">
      <c r="A536" s="2">
        <f t="shared" si="196"/>
        <v>2035</v>
      </c>
      <c r="B536" s="2">
        <f t="shared" si="197"/>
        <v>6</v>
      </c>
      <c r="C536" s="7">
        <f>[12]Err!$D391</f>
        <v>1178.24781003063</v>
      </c>
      <c r="D536" s="7">
        <f>ROUND([13]Err!$D379,0)</f>
        <v>1460743</v>
      </c>
      <c r="E536" s="7">
        <f>[9]Err!$D379</f>
        <v>125011.37867695199</v>
      </c>
      <c r="F536" s="7">
        <f>[10]Err!$D379</f>
        <v>1482.92775824604</v>
      </c>
      <c r="G536" s="13">
        <f>[14]Err!$D379</f>
        <v>319364.07125024998</v>
      </c>
      <c r="H536" s="225"/>
      <c r="I536" s="26">
        <f t="shared" si="200"/>
        <v>1208.24781003063</v>
      </c>
      <c r="J536" s="26">
        <f t="shared" si="187"/>
        <v>1460743</v>
      </c>
      <c r="K536" s="26">
        <f t="shared" si="198"/>
        <v>118963.37867695199</v>
      </c>
      <c r="L536" s="26">
        <f t="shared" si="199"/>
        <v>1482.92775824604</v>
      </c>
      <c r="M536" s="26">
        <f t="shared" si="201"/>
        <v>315272.07125024998</v>
      </c>
      <c r="N536" s="25"/>
      <c r="O536" s="14">
        <v>30</v>
      </c>
      <c r="P536" s="14"/>
      <c r="Q536" s="14">
        <f t="shared" si="186"/>
        <v>-6048</v>
      </c>
      <c r="S536" s="14">
        <f t="shared" si="194"/>
        <v>-4092</v>
      </c>
      <c r="U536" s="7">
        <f t="shared" si="206"/>
        <v>4243837.9990084963</v>
      </c>
      <c r="V536" s="126">
        <f t="shared" si="195"/>
        <v>0.25275986053332639</v>
      </c>
      <c r="W536" s="7">
        <f>[4]FCST!$I476</f>
        <v>78745.242487934825</v>
      </c>
      <c r="X536" s="7">
        <f t="shared" si="207"/>
        <v>1796141.4834152751</v>
      </c>
      <c r="Y536" s="7">
        <f>[4]FCST!D476</f>
        <v>1874886.72590321</v>
      </c>
      <c r="Z536" s="7">
        <f>[4]FCST!$E476</f>
        <v>205749</v>
      </c>
      <c r="AA536" s="7">
        <f>[4]FCST!F476</f>
        <v>2041</v>
      </c>
      <c r="AB536" s="7">
        <f>[4]FCST!G476</f>
        <v>1508</v>
      </c>
      <c r="AC536" s="13">
        <f>[4]FCST!H476</f>
        <v>25736</v>
      </c>
      <c r="AD536" s="28">
        <f t="shared" si="208"/>
        <v>24049</v>
      </c>
      <c r="AE536" s="30">
        <f t="shared" si="192"/>
        <v>2170184</v>
      </c>
      <c r="AF536" s="30">
        <f t="shared" si="209"/>
        <v>1460743</v>
      </c>
      <c r="AG536" s="31">
        <f t="shared" si="188"/>
        <v>272107</v>
      </c>
      <c r="AH536" s="15">
        <f t="shared" si="191"/>
        <v>153144</v>
      </c>
      <c r="AI536" s="28">
        <f t="shared" si="210"/>
        <v>118963</v>
      </c>
      <c r="AJ536" s="28">
        <f t="shared" si="202"/>
        <v>1482.92775824604</v>
      </c>
      <c r="AK536" s="28">
        <f t="shared" si="203"/>
        <v>315272.07125024998</v>
      </c>
      <c r="AL536" s="110">
        <f t="shared" si="189"/>
        <v>1208.247802324292</v>
      </c>
      <c r="AM536" s="57"/>
      <c r="AN536" s="15">
        <f t="shared" si="193"/>
        <v>983.37384499074267</v>
      </c>
      <c r="AP536" s="233">
        <f>[16]Rounded!Z537</f>
        <v>39430</v>
      </c>
      <c r="AQ536" s="157">
        <f>[16]Rounded!AA537</f>
        <v>25028</v>
      </c>
      <c r="AR536" s="157">
        <f>[16]Rounded!AB537</f>
        <v>3727</v>
      </c>
      <c r="AS536" s="157">
        <f>[16]Rounded!AC537</f>
        <v>0</v>
      </c>
      <c r="AT536" s="157">
        <f>[16]Rounded!AD537</f>
        <v>0</v>
      </c>
      <c r="AW536" s="14">
        <f t="shared" si="204"/>
        <v>983.37384499074267</v>
      </c>
      <c r="AX536" s="145">
        <f t="shared" si="205"/>
        <v>1482.92775824604</v>
      </c>
      <c r="AZ536" s="164">
        <f t="shared" si="190"/>
        <v>17904.817271562068</v>
      </c>
      <c r="BM536" s="14">
        <f>[17]Base!$J318</f>
        <v>46387.350482007634</v>
      </c>
      <c r="BN536" s="14">
        <f>[17]High!$J318</f>
        <v>89469.143399026623</v>
      </c>
      <c r="BO536" s="14">
        <f>[17]Low!$J318</f>
        <v>3305.5575649886237</v>
      </c>
      <c r="BP536" s="14"/>
      <c r="BQ536" s="14">
        <f>[17]Base!$Q318</f>
        <v>53938.779630241435</v>
      </c>
      <c r="BR536" s="14">
        <f>[17]High!$Q318</f>
        <v>104033.88767328676</v>
      </c>
      <c r="BS536" s="14">
        <f>[17]Low!$Q318</f>
        <v>3843.6715871960741</v>
      </c>
      <c r="BT536" s="201" t="s">
        <v>150</v>
      </c>
      <c r="BU536" s="14">
        <f>'[18]Energy Summary'!$C317/1000</f>
        <v>23076.348626323266</v>
      </c>
      <c r="BV536" s="14"/>
      <c r="BW536" s="14"/>
      <c r="BX536" s="14"/>
      <c r="BY536" s="14">
        <f>'[18]Energy Summary'!$D317/1000</f>
        <v>17805.965221235198</v>
      </c>
      <c r="BZ536" s="14"/>
      <c r="CA536" s="14"/>
    </row>
    <row r="537" spans="1:79">
      <c r="A537" s="2">
        <f t="shared" si="196"/>
        <v>2035</v>
      </c>
      <c r="B537" s="2">
        <f t="shared" si="197"/>
        <v>7</v>
      </c>
      <c r="C537" s="7">
        <f>[12]Err!$D392</f>
        <v>1261.46999883938</v>
      </c>
      <c r="D537" s="7">
        <f>ROUND([13]Err!$D380,0)</f>
        <v>1497933</v>
      </c>
      <c r="E537" s="7">
        <f>[9]Err!$D380</f>
        <v>115134.883922012</v>
      </c>
      <c r="F537" s="7">
        <f>[10]Err!$D380</f>
        <v>1481.9621133155499</v>
      </c>
      <c r="G537" s="13">
        <f>[14]Err!$D380</f>
        <v>305500.107909741</v>
      </c>
      <c r="H537" s="225"/>
      <c r="I537" s="26">
        <f t="shared" si="200"/>
        <v>1291.46999883938</v>
      </c>
      <c r="J537" s="26">
        <f t="shared" si="187"/>
        <v>1497933</v>
      </c>
      <c r="K537" s="26">
        <f t="shared" si="198"/>
        <v>108885.28392201199</v>
      </c>
      <c r="L537" s="26">
        <f t="shared" si="199"/>
        <v>1481.9621133155499</v>
      </c>
      <c r="M537" s="26">
        <f t="shared" si="201"/>
        <v>301540.107909741</v>
      </c>
      <c r="N537" s="25"/>
      <c r="O537" s="14">
        <v>30</v>
      </c>
      <c r="P537" s="14"/>
      <c r="Q537" s="14">
        <f t="shared" si="186"/>
        <v>-6249.5999999999995</v>
      </c>
      <c r="S537" s="14">
        <f t="shared" si="194"/>
        <v>-3960</v>
      </c>
      <c r="U537" s="7">
        <f t="shared" si="206"/>
        <v>4403559.0700230571</v>
      </c>
      <c r="V537" s="126">
        <f t="shared" si="195"/>
        <v>0.23540461725212367</v>
      </c>
      <c r="W537" s="7">
        <f>[4]FCST!$I477</f>
        <v>78790.301978033516</v>
      </c>
      <c r="X537" s="7">
        <f t="shared" si="207"/>
        <v>1797169.2689275264</v>
      </c>
      <c r="Y537" s="7">
        <f>[4]FCST!D477</f>
        <v>1875959.5709055599</v>
      </c>
      <c r="Z537" s="7">
        <f>[4]FCST!$E477</f>
        <v>205846</v>
      </c>
      <c r="AA537" s="7">
        <f>[4]FCST!F477</f>
        <v>2040</v>
      </c>
      <c r="AB537" s="7">
        <f>[4]FCST!G477</f>
        <v>1508</v>
      </c>
      <c r="AC537" s="13">
        <f>[4]FCST!H477</f>
        <v>25708</v>
      </c>
      <c r="AD537" s="28">
        <f t="shared" si="208"/>
        <v>23954</v>
      </c>
      <c r="AE537" s="30">
        <f t="shared" si="192"/>
        <v>2320990</v>
      </c>
      <c r="AF537" s="30">
        <f t="shared" si="209"/>
        <v>1497933</v>
      </c>
      <c r="AG537" s="31">
        <f t="shared" si="188"/>
        <v>257660</v>
      </c>
      <c r="AH537" s="15">
        <f t="shared" si="191"/>
        <v>148775</v>
      </c>
      <c r="AI537" s="28">
        <f t="shared" si="210"/>
        <v>108885</v>
      </c>
      <c r="AJ537" s="28">
        <f t="shared" si="202"/>
        <v>1481.9621133155499</v>
      </c>
      <c r="AK537" s="28">
        <f t="shared" si="203"/>
        <v>301540.107909741</v>
      </c>
      <c r="AL537" s="110">
        <f t="shared" si="189"/>
        <v>1291.4698910832519</v>
      </c>
      <c r="AM537" s="57"/>
      <c r="AN537" s="15">
        <f t="shared" si="193"/>
        <v>982.73349689360077</v>
      </c>
      <c r="AP537" s="233">
        <f>[16]Rounded!Z538</f>
        <v>39918</v>
      </c>
      <c r="AQ537" s="157">
        <f>[16]Rounded!AA538</f>
        <v>26474</v>
      </c>
      <c r="AR537" s="157">
        <f>[16]Rounded!AB538</f>
        <v>3999</v>
      </c>
      <c r="AS537" s="157">
        <f>[16]Rounded!AC538</f>
        <v>0</v>
      </c>
      <c r="AT537" s="157">
        <f>[16]Rounded!AD538</f>
        <v>0</v>
      </c>
      <c r="AW537" s="14">
        <f t="shared" si="204"/>
        <v>982.73349689360077</v>
      </c>
      <c r="AX537" s="145">
        <f t="shared" si="205"/>
        <v>1481.9621133155499</v>
      </c>
      <c r="AZ537" s="164">
        <f t="shared" si="190"/>
        <v>17878.708885080781</v>
      </c>
      <c r="BM537" s="14">
        <f>[17]Base!$J319</f>
        <v>46901.359567991509</v>
      </c>
      <c r="BN537" s="14">
        <f>[17]High!$J319</f>
        <v>90460.533339267582</v>
      </c>
      <c r="BO537" s="14">
        <f>[17]Low!$J319</f>
        <v>3342.1857967154156</v>
      </c>
      <c r="BP537" s="14"/>
      <c r="BQ537" s="14">
        <f>[17]Base!$Q319</f>
        <v>54536.464613943608</v>
      </c>
      <c r="BR537" s="14">
        <f>[17]High!$Q319</f>
        <v>105186.66667356694</v>
      </c>
      <c r="BS537" s="14">
        <f>[17]Low!$Q319</f>
        <v>3886.2625543202503</v>
      </c>
      <c r="BT537" s="201" t="s">
        <v>150</v>
      </c>
      <c r="BU537" s="14">
        <f>'[18]Energy Summary'!$C318/1000</f>
        <v>24858.859703089223</v>
      </c>
      <c r="BV537" s="14"/>
      <c r="BW537" s="14"/>
      <c r="BX537" s="14"/>
      <c r="BY537" s="14">
        <f>'[18]Energy Summary'!$D318/1000</f>
        <v>19120.679073741187</v>
      </c>
      <c r="BZ537" s="14"/>
      <c r="CA537" s="14"/>
    </row>
    <row r="538" spans="1:79">
      <c r="A538" s="2">
        <f t="shared" si="196"/>
        <v>2035</v>
      </c>
      <c r="B538" s="2">
        <f t="shared" si="197"/>
        <v>8</v>
      </c>
      <c r="C538" s="7">
        <f>[12]Err!$D393</f>
        <v>1320.2099915144599</v>
      </c>
      <c r="D538" s="7">
        <f>ROUND([13]Err!$D381,0)</f>
        <v>1545273</v>
      </c>
      <c r="E538" s="7">
        <f>[9]Err!$D381</f>
        <v>127272.93226698499</v>
      </c>
      <c r="F538" s="7">
        <f>[10]Err!$D381</f>
        <v>1489.1846761165</v>
      </c>
      <c r="G538" s="13">
        <f>[14]Err!$D381</f>
        <v>311840.31712177303</v>
      </c>
      <c r="H538" s="225"/>
      <c r="I538" s="26">
        <f t="shared" si="200"/>
        <v>1350.2099915144599</v>
      </c>
      <c r="J538" s="26">
        <f t="shared" si="187"/>
        <v>1545273</v>
      </c>
      <c r="K538" s="26">
        <f t="shared" si="198"/>
        <v>121023.33226698499</v>
      </c>
      <c r="L538" s="26">
        <f t="shared" si="199"/>
        <v>1489.1846761165</v>
      </c>
      <c r="M538" s="26">
        <f t="shared" si="201"/>
        <v>307748.31712177303</v>
      </c>
      <c r="N538" s="25"/>
      <c r="O538" s="14">
        <v>30</v>
      </c>
      <c r="P538" s="14"/>
      <c r="Q538" s="14">
        <f t="shared" si="186"/>
        <v>-6249.5999999999995</v>
      </c>
      <c r="S538" s="14">
        <f t="shared" si="194"/>
        <v>-4092</v>
      </c>
      <c r="U538" s="7">
        <f t="shared" si="206"/>
        <v>4583938.5017978894</v>
      </c>
      <c r="V538" s="126">
        <f t="shared" si="195"/>
        <v>0.23491953518685663</v>
      </c>
      <c r="W538" s="7">
        <f>[4]FCST!$I478</f>
        <v>78834.280543982051</v>
      </c>
      <c r="X538" s="7">
        <f t="shared" si="207"/>
        <v>1798172.399074638</v>
      </c>
      <c r="Y538" s="7">
        <f>[4]FCST!D478</f>
        <v>1877006.6796186201</v>
      </c>
      <c r="Z538" s="7">
        <f>[4]FCST!$E478</f>
        <v>205942</v>
      </c>
      <c r="AA538" s="7">
        <f>[4]FCST!F478</f>
        <v>2040</v>
      </c>
      <c r="AB538" s="7">
        <f>[4]FCST!G478</f>
        <v>1508</v>
      </c>
      <c r="AC538" s="13">
        <f>[4]FCST!H478</f>
        <v>25763</v>
      </c>
      <c r="AD538" s="28">
        <f t="shared" si="208"/>
        <v>25005</v>
      </c>
      <c r="AE538" s="30">
        <f t="shared" si="192"/>
        <v>2427910</v>
      </c>
      <c r="AF538" s="30">
        <f t="shared" si="209"/>
        <v>1545273</v>
      </c>
      <c r="AG538" s="31">
        <f t="shared" si="188"/>
        <v>276513</v>
      </c>
      <c r="AH538" s="15">
        <f t="shared" si="191"/>
        <v>155490</v>
      </c>
      <c r="AI538" s="28">
        <f t="shared" si="210"/>
        <v>121023</v>
      </c>
      <c r="AJ538" s="28">
        <f t="shared" si="202"/>
        <v>1489.1846761165</v>
      </c>
      <c r="AK538" s="28">
        <f t="shared" si="203"/>
        <v>307748.31712177303</v>
      </c>
      <c r="AL538" s="110">
        <f t="shared" si="189"/>
        <v>1350.2098026025942</v>
      </c>
      <c r="AM538" s="57"/>
      <c r="AN538" s="15">
        <f t="shared" si="193"/>
        <v>987.52299477221482</v>
      </c>
      <c r="AP538" s="233">
        <f>[16]Rounded!Z539</f>
        <v>42631</v>
      </c>
      <c r="AQ538" s="157">
        <f>[16]Rounded!AA539</f>
        <v>30080</v>
      </c>
      <c r="AR538" s="157">
        <f>[16]Rounded!AB539</f>
        <v>4458</v>
      </c>
      <c r="AS538" s="157">
        <f>[16]Rounded!AC539</f>
        <v>0</v>
      </c>
      <c r="AT538" s="157">
        <f>[16]Rounded!AD539</f>
        <v>0</v>
      </c>
      <c r="AW538" s="14">
        <f t="shared" si="204"/>
        <v>987.52299477221482</v>
      </c>
      <c r="AX538" s="145">
        <f t="shared" si="205"/>
        <v>1489.1846761165</v>
      </c>
      <c r="AZ538" s="164">
        <f t="shared" si="190"/>
        <v>17852.600498599491</v>
      </c>
      <c r="BM538" s="14">
        <f>[17]Base!$J320</f>
        <v>46867.339823002374</v>
      </c>
      <c r="BN538" s="14">
        <f>[17]High!$J320</f>
        <v>90394.918092628053</v>
      </c>
      <c r="BO538" s="14">
        <f>[17]Low!$J320</f>
        <v>3339.7615533766752</v>
      </c>
      <c r="BP538" s="14"/>
      <c r="BQ538" s="14">
        <f>[17]Base!$Q320</f>
        <v>54496.906770932997</v>
      </c>
      <c r="BR538" s="14">
        <f>[17]High!$Q320</f>
        <v>105110.36987514891</v>
      </c>
      <c r="BS538" s="14">
        <f>[17]Low!$Q320</f>
        <v>3883.4436667170644</v>
      </c>
      <c r="BT538" s="201" t="s">
        <v>150</v>
      </c>
      <c r="BU538" s="14">
        <f>'[18]Energy Summary'!$C319/1000</f>
        <v>24762.619230536937</v>
      </c>
      <c r="BV538" s="14"/>
      <c r="BW538" s="14"/>
      <c r="BX538" s="14"/>
      <c r="BY538" s="14">
        <f>'[18]Energy Summary'!$D319/1000</f>
        <v>18989.458882435541</v>
      </c>
      <c r="BZ538" s="14"/>
      <c r="CA538" s="14"/>
    </row>
    <row r="539" spans="1:79">
      <c r="A539" s="2">
        <f t="shared" si="196"/>
        <v>2035</v>
      </c>
      <c r="B539" s="2">
        <f t="shared" si="197"/>
        <v>9</v>
      </c>
      <c r="C539" s="7">
        <f>[12]Err!$D394</f>
        <v>1275.9266323300601</v>
      </c>
      <c r="D539" s="7">
        <f>ROUND([13]Err!$D382,0)</f>
        <v>1506056</v>
      </c>
      <c r="E539" s="7">
        <f>[9]Err!$D382</f>
        <v>122223.646274164</v>
      </c>
      <c r="F539" s="7">
        <f>[10]Err!$D382</f>
        <v>1458.62912056095</v>
      </c>
      <c r="G539" s="13">
        <f>[14]Err!$D382</f>
        <v>332773.69289022801</v>
      </c>
      <c r="H539" s="225"/>
      <c r="I539" s="26">
        <f t="shared" si="200"/>
        <v>1305.9266323300601</v>
      </c>
      <c r="J539" s="26">
        <f t="shared" si="187"/>
        <v>1506056</v>
      </c>
      <c r="K539" s="26">
        <f t="shared" si="198"/>
        <v>116175.646274164</v>
      </c>
      <c r="L539" s="26">
        <f t="shared" si="199"/>
        <v>1458.62912056095</v>
      </c>
      <c r="M539" s="26">
        <f t="shared" si="201"/>
        <v>328813.69289022801</v>
      </c>
      <c r="N539" s="25"/>
      <c r="O539" s="14">
        <v>30</v>
      </c>
      <c r="P539" s="14"/>
      <c r="Q539" s="14">
        <f t="shared" ref="Q539:Q602" si="211">Q527</f>
        <v>-6048</v>
      </c>
      <c r="S539" s="14">
        <f t="shared" si="194"/>
        <v>-3960</v>
      </c>
      <c r="U539" s="7">
        <f t="shared" si="206"/>
        <v>4477903.3220107891</v>
      </c>
      <c r="V539" s="126">
        <f t="shared" si="195"/>
        <v>0.23675824630596484</v>
      </c>
      <c r="W539" s="7">
        <f>[4]FCST!$I479</f>
        <v>78878.259109930979</v>
      </c>
      <c r="X539" s="7">
        <f t="shared" si="207"/>
        <v>1799175.5292217589</v>
      </c>
      <c r="Y539" s="7">
        <f>[4]FCST!D479</f>
        <v>1878053.78833169</v>
      </c>
      <c r="Z539" s="7">
        <f>[4]FCST!$E479</f>
        <v>206037</v>
      </c>
      <c r="AA539" s="7">
        <f>[4]FCST!F479</f>
        <v>2039</v>
      </c>
      <c r="AB539" s="7">
        <f>[4]FCST!G479</f>
        <v>1508</v>
      </c>
      <c r="AC539" s="13">
        <f>[4]FCST!H479</f>
        <v>25770</v>
      </c>
      <c r="AD539" s="28">
        <f t="shared" si="208"/>
        <v>24388</v>
      </c>
      <c r="AE539" s="30">
        <f t="shared" si="192"/>
        <v>2349591</v>
      </c>
      <c r="AF539" s="30">
        <f t="shared" si="209"/>
        <v>1506056</v>
      </c>
      <c r="AG539" s="31">
        <f t="shared" si="188"/>
        <v>267596</v>
      </c>
      <c r="AH539" s="15">
        <f t="shared" si="191"/>
        <v>151420</v>
      </c>
      <c r="AI539" s="28">
        <f t="shared" si="210"/>
        <v>116176</v>
      </c>
      <c r="AJ539" s="28">
        <f t="shared" si="202"/>
        <v>1458.62912056095</v>
      </c>
      <c r="AK539" s="28">
        <f t="shared" si="203"/>
        <v>328813.69289022801</v>
      </c>
      <c r="AL539" s="110">
        <f t="shared" si="189"/>
        <v>1305.9264990205406</v>
      </c>
      <c r="AM539" s="57"/>
      <c r="AN539" s="15">
        <f t="shared" si="193"/>
        <v>967.26069002715519</v>
      </c>
      <c r="AP539" s="233">
        <f>[16]Rounded!Z540</f>
        <v>39851</v>
      </c>
      <c r="AQ539" s="157">
        <f>[16]Rounded!AA540</f>
        <v>26655</v>
      </c>
      <c r="AR539" s="157">
        <f>[16]Rounded!AB540</f>
        <v>3992</v>
      </c>
      <c r="AS539" s="157">
        <f>[16]Rounded!AC540</f>
        <v>0</v>
      </c>
      <c r="AT539" s="157">
        <f>[16]Rounded!AD540</f>
        <v>0</v>
      </c>
      <c r="AW539" s="14">
        <f t="shared" si="204"/>
        <v>967.26069002715519</v>
      </c>
      <c r="AX539" s="145">
        <f t="shared" si="205"/>
        <v>1458.62912056095</v>
      </c>
      <c r="AZ539" s="164">
        <f t="shared" si="190"/>
        <v>17826.492112118209</v>
      </c>
      <c r="BM539" s="14">
        <f>[17]Base!$J321</f>
        <v>45491.011672961999</v>
      </c>
      <c r="BN539" s="14">
        <f>[17]High!$J321</f>
        <v>87740.338787266752</v>
      </c>
      <c r="BO539" s="14">
        <f>[17]Low!$J321</f>
        <v>3241.6845586572335</v>
      </c>
      <c r="BP539" s="14"/>
      <c r="BQ539" s="14">
        <f>[17]Base!$Q321</f>
        <v>52896.525201118602</v>
      </c>
      <c r="BR539" s="14">
        <f>[17]High!$Q321</f>
        <v>102023.64975263576</v>
      </c>
      <c r="BS539" s="14">
        <f>[17]Low!$Q321</f>
        <v>3769.4006496014345</v>
      </c>
      <c r="BT539" s="201" t="s">
        <v>150</v>
      </c>
      <c r="BU539" s="14">
        <f>'[18]Energy Summary'!$C320/1000</f>
        <v>23379.049436931226</v>
      </c>
      <c r="BV539" s="14"/>
      <c r="BW539" s="14"/>
      <c r="BX539" s="14"/>
      <c r="BY539" s="14">
        <f>'[18]Energy Summary'!$D320/1000</f>
        <v>17877.292055285845</v>
      </c>
      <c r="BZ539" s="14"/>
      <c r="CA539" s="14"/>
    </row>
    <row r="540" spans="1:79">
      <c r="A540" s="2">
        <f t="shared" si="196"/>
        <v>2035</v>
      </c>
      <c r="B540" s="2">
        <f t="shared" si="197"/>
        <v>10</v>
      </c>
      <c r="C540" s="7">
        <f>[12]Err!$D395</f>
        <v>1120.58863974612</v>
      </c>
      <c r="D540" s="7">
        <f>ROUND([13]Err!$D383,0)</f>
        <v>1401341</v>
      </c>
      <c r="E540" s="7">
        <f>[9]Err!$D383</f>
        <v>114087.97904921</v>
      </c>
      <c r="F540" s="7">
        <f>[10]Err!$D383</f>
        <v>1486.2957872276199</v>
      </c>
      <c r="G540" s="13">
        <f>[14]Err!$D383</f>
        <v>316055.49136183597</v>
      </c>
      <c r="H540" s="225"/>
      <c r="I540" s="26">
        <f t="shared" si="200"/>
        <v>1150.58863974612</v>
      </c>
      <c r="J540" s="26">
        <f t="shared" si="187"/>
        <v>1401341</v>
      </c>
      <c r="K540" s="26">
        <f t="shared" si="198"/>
        <v>107838.37904920999</v>
      </c>
      <c r="L540" s="26">
        <f t="shared" si="199"/>
        <v>1486.2957872276199</v>
      </c>
      <c r="M540" s="26">
        <f t="shared" si="201"/>
        <v>311963.49136183597</v>
      </c>
      <c r="N540" s="25"/>
      <c r="O540" s="14">
        <v>30</v>
      </c>
      <c r="P540" s="14"/>
      <c r="Q540" s="14">
        <f t="shared" si="211"/>
        <v>-6249.5999999999995</v>
      </c>
      <c r="S540" s="14">
        <f t="shared" si="194"/>
        <v>-4092</v>
      </c>
      <c r="U540" s="7">
        <f t="shared" si="206"/>
        <v>4061016.7871490638</v>
      </c>
      <c r="V540" s="126">
        <f t="shared" si="195"/>
        <v>0.25544453159122188</v>
      </c>
      <c r="W540" s="7">
        <f>[4]FCST!$I480</f>
        <v>78922.2376758795</v>
      </c>
      <c r="X540" s="7">
        <f t="shared" si="207"/>
        <v>1800178.6593688703</v>
      </c>
      <c r="Y540" s="7">
        <f>[4]FCST!D480</f>
        <v>1879100.8970447499</v>
      </c>
      <c r="Z540" s="7">
        <f>[4]FCST!$E480</f>
        <v>206131</v>
      </c>
      <c r="AA540" s="7">
        <f>[4]FCST!F480</f>
        <v>2038</v>
      </c>
      <c r="AB540" s="7">
        <f>[4]FCST!G480</f>
        <v>1508</v>
      </c>
      <c r="AC540" s="13">
        <f>[4]FCST!H480</f>
        <v>25793</v>
      </c>
      <c r="AD540" s="28">
        <f t="shared" si="208"/>
        <v>23196</v>
      </c>
      <c r="AE540" s="30">
        <f t="shared" si="192"/>
        <v>2071265</v>
      </c>
      <c r="AF540" s="30">
        <f t="shared" si="209"/>
        <v>1401341</v>
      </c>
      <c r="AG540" s="31">
        <f t="shared" si="188"/>
        <v>251765</v>
      </c>
      <c r="AH540" s="15">
        <f t="shared" si="191"/>
        <v>143927</v>
      </c>
      <c r="AI540" s="28">
        <f t="shared" si="210"/>
        <v>107838</v>
      </c>
      <c r="AJ540" s="28">
        <f t="shared" si="202"/>
        <v>1486.2957872276199</v>
      </c>
      <c r="AK540" s="28">
        <f t="shared" si="203"/>
        <v>311963.49136183597</v>
      </c>
      <c r="AL540" s="110">
        <f t="shared" si="189"/>
        <v>1150.5885758728919</v>
      </c>
      <c r="AM540" s="57"/>
      <c r="AN540" s="15">
        <f t="shared" si="193"/>
        <v>985.60728595996022</v>
      </c>
      <c r="AP540" s="233">
        <f>[16]Rounded!Z541</f>
        <v>30853</v>
      </c>
      <c r="AQ540" s="157">
        <f>[16]Rounded!AA541</f>
        <v>24878</v>
      </c>
      <c r="AR540" s="157">
        <f>[16]Rounded!AB541</f>
        <v>3810</v>
      </c>
      <c r="AS540" s="157">
        <f>[16]Rounded!AC541</f>
        <v>0</v>
      </c>
      <c r="AT540" s="157">
        <f>[16]Rounded!AD541</f>
        <v>0</v>
      </c>
      <c r="AW540" s="14">
        <f t="shared" si="204"/>
        <v>985.60728595996022</v>
      </c>
      <c r="AX540" s="145">
        <f t="shared" si="205"/>
        <v>1486.2957872276199</v>
      </c>
      <c r="AZ540" s="164">
        <f t="shared" si="190"/>
        <v>17800.38372563693</v>
      </c>
      <c r="BM540" s="14">
        <f>[17]Base!$J322</f>
        <v>45507.817564686266</v>
      </c>
      <c r="BN540" s="14">
        <f>[17]High!$J322</f>
        <v>87772.752984693478</v>
      </c>
      <c r="BO540" s="14">
        <f>[17]Low!$J322</f>
        <v>3242.8821446790321</v>
      </c>
      <c r="BP540" s="14"/>
      <c r="BQ540" s="14">
        <f>[17]Base!$Q322</f>
        <v>52916.066935681702</v>
      </c>
      <c r="BR540" s="14">
        <f>[17]High!$Q322</f>
        <v>102061.34067987614</v>
      </c>
      <c r="BS540" s="14">
        <f>[17]Low!$Q322</f>
        <v>3770.793191487247</v>
      </c>
      <c r="BT540" s="201" t="s">
        <v>150</v>
      </c>
      <c r="BU540" s="14">
        <f>'[18]Energy Summary'!$C321/1000</f>
        <v>21404.665408771234</v>
      </c>
      <c r="BV540" s="14"/>
      <c r="BW540" s="14"/>
      <c r="BX540" s="14"/>
      <c r="BY540" s="14">
        <f>'[18]Energy Summary'!$D321/1000</f>
        <v>16323.092625371622</v>
      </c>
      <c r="BZ540" s="14"/>
      <c r="CA540" s="14"/>
    </row>
    <row r="541" spans="1:79">
      <c r="A541" s="2">
        <f t="shared" si="196"/>
        <v>2035</v>
      </c>
      <c r="B541" s="2">
        <f t="shared" si="197"/>
        <v>11</v>
      </c>
      <c r="C541" s="7">
        <f>[12]Err!$D396</f>
        <v>905.78580078807499</v>
      </c>
      <c r="D541" s="7">
        <f>ROUND([13]Err!$D384,0)</f>
        <v>1303131</v>
      </c>
      <c r="E541" s="7">
        <f>[9]Err!$D384</f>
        <v>121825.12958951</v>
      </c>
      <c r="F541" s="7">
        <f>[10]Err!$D384</f>
        <v>1454.2957872276199</v>
      </c>
      <c r="G541" s="13">
        <f>[14]Err!$D384</f>
        <v>300861.12186151801</v>
      </c>
      <c r="H541" s="225"/>
      <c r="I541" s="26">
        <f t="shared" si="200"/>
        <v>935.78580078807499</v>
      </c>
      <c r="J541" s="26">
        <f t="shared" si="187"/>
        <v>1303131</v>
      </c>
      <c r="K541" s="26">
        <f t="shared" si="198"/>
        <v>115777.12958951</v>
      </c>
      <c r="L541" s="26">
        <f t="shared" si="199"/>
        <v>1454.2957872276199</v>
      </c>
      <c r="M541" s="26">
        <f t="shared" si="201"/>
        <v>296901.12186151801</v>
      </c>
      <c r="N541" s="25"/>
      <c r="O541" s="14">
        <v>30</v>
      </c>
      <c r="P541" s="14"/>
      <c r="Q541" s="14">
        <f t="shared" si="211"/>
        <v>-6048</v>
      </c>
      <c r="S541" s="14">
        <f t="shared" si="194"/>
        <v>-3960</v>
      </c>
      <c r="U541" s="7">
        <f t="shared" si="206"/>
        <v>3575274.4176487457</v>
      </c>
      <c r="V541" s="126">
        <f t="shared" si="195"/>
        <v>0.34388341163246744</v>
      </c>
      <c r="W541" s="7">
        <f>[4]FCST!$I481</f>
        <v>78966.216241828442</v>
      </c>
      <c r="X541" s="7">
        <f t="shared" si="207"/>
        <v>1801181.7895159917</v>
      </c>
      <c r="Y541" s="7">
        <f>[4]FCST!D481</f>
        <v>1880148.0057578201</v>
      </c>
      <c r="Z541" s="7">
        <f>[4]FCST!$E481</f>
        <v>206225</v>
      </c>
      <c r="AA541" s="7">
        <f>[4]FCST!F481</f>
        <v>2038</v>
      </c>
      <c r="AB541" s="7">
        <f>[4]FCST!G481</f>
        <v>1508</v>
      </c>
      <c r="AC541" s="13">
        <f>[4]FCST!H481</f>
        <v>25828</v>
      </c>
      <c r="AD541" s="28">
        <f t="shared" si="208"/>
        <v>25411</v>
      </c>
      <c r="AE541" s="30">
        <f t="shared" si="192"/>
        <v>1685520</v>
      </c>
      <c r="AF541" s="30">
        <f t="shared" si="209"/>
        <v>1303131</v>
      </c>
      <c r="AG541" s="31">
        <f t="shared" si="188"/>
        <v>262857</v>
      </c>
      <c r="AH541" s="15">
        <f t="shared" si="191"/>
        <v>147080</v>
      </c>
      <c r="AI541" s="28">
        <f t="shared" si="210"/>
        <v>115777</v>
      </c>
      <c r="AJ541" s="28">
        <f t="shared" si="202"/>
        <v>1454.2957872276199</v>
      </c>
      <c r="AK541" s="28">
        <f t="shared" si="203"/>
        <v>296901.12186151801</v>
      </c>
      <c r="AL541" s="110">
        <f t="shared" si="189"/>
        <v>935.78561020924383</v>
      </c>
      <c r="AM541" s="57"/>
      <c r="AN541" s="15">
        <f t="shared" si="193"/>
        <v>964.38712680876654</v>
      </c>
      <c r="AP541" s="233">
        <f>[16]Rounded!Z542</f>
        <v>33564</v>
      </c>
      <c r="AQ541" s="157">
        <f>[16]Rounded!AA542</f>
        <v>25657</v>
      </c>
      <c r="AR541" s="157">
        <f>[16]Rounded!AB542</f>
        <v>3848</v>
      </c>
      <c r="AS541" s="157">
        <f>[16]Rounded!AC542</f>
        <v>0</v>
      </c>
      <c r="AT541" s="157">
        <f>[16]Rounded!AD542</f>
        <v>0</v>
      </c>
      <c r="AW541" s="14">
        <f t="shared" si="204"/>
        <v>964.38712680876654</v>
      </c>
      <c r="AX541" s="145">
        <f t="shared" si="205"/>
        <v>1454.2957872276199</v>
      </c>
      <c r="AZ541" s="164">
        <f t="shared" si="190"/>
        <v>17774.275339155651</v>
      </c>
      <c r="BM541" s="14">
        <f>[17]Base!$J323</f>
        <v>45425.30889096122</v>
      </c>
      <c r="BN541" s="14">
        <f>[17]High!$J323</f>
        <v>87613.615196385595</v>
      </c>
      <c r="BO541" s="14">
        <f>[17]Low!$J323</f>
        <v>3237.0025855368303</v>
      </c>
      <c r="BP541" s="14"/>
      <c r="BQ541" s="14">
        <f>[17]Base!$Q323</f>
        <v>52820.126617396767</v>
      </c>
      <c r="BR541" s="14">
        <f>[17]High!$Q323</f>
        <v>101876.29673998324</v>
      </c>
      <c r="BS541" s="14">
        <f>[17]Low!$Q323</f>
        <v>3763.9564948102679</v>
      </c>
      <c r="BT541" s="201" t="s">
        <v>150</v>
      </c>
      <c r="BU541" s="14">
        <f>'[18]Energy Summary'!$C322/1000</f>
        <v>20248.205668608836</v>
      </c>
      <c r="BV541" s="14"/>
      <c r="BW541" s="14"/>
      <c r="BX541" s="14"/>
      <c r="BY541" s="14">
        <f>'[18]Energy Summary'!$D322/1000</f>
        <v>15401.237376085743</v>
      </c>
      <c r="BZ541" s="14"/>
      <c r="CA541" s="14"/>
    </row>
    <row r="542" spans="1:79">
      <c r="A542" s="2">
        <f t="shared" si="196"/>
        <v>2035</v>
      </c>
      <c r="B542" s="2">
        <f t="shared" si="197"/>
        <v>12</v>
      </c>
      <c r="C542" s="7">
        <f>[12]Err!$D397</f>
        <v>857.854814059761</v>
      </c>
      <c r="D542" s="7">
        <f>ROUND([13]Err!$D385,0)</f>
        <v>1242784</v>
      </c>
      <c r="E542" s="7">
        <f>[9]Err!$D385</f>
        <v>111538.26034983101</v>
      </c>
      <c r="F542" s="7">
        <f>[10]Err!$D385</f>
        <v>1479.62775824604</v>
      </c>
      <c r="G542" s="13">
        <f>[14]Err!$D385</f>
        <v>282496.41459330101</v>
      </c>
      <c r="H542" s="225"/>
      <c r="I542" s="26">
        <f t="shared" si="200"/>
        <v>887.854814059761</v>
      </c>
      <c r="J542" s="26">
        <f t="shared" si="187"/>
        <v>1242784</v>
      </c>
      <c r="K542" s="26">
        <f t="shared" si="198"/>
        <v>105288.660349831</v>
      </c>
      <c r="L542" s="26">
        <f t="shared" si="199"/>
        <v>1479.62775824604</v>
      </c>
      <c r="M542" s="26">
        <f t="shared" si="201"/>
        <v>278404.41459330101</v>
      </c>
      <c r="N542" s="25"/>
      <c r="O542" s="14">
        <v>30</v>
      </c>
      <c r="P542" s="14"/>
      <c r="Q542" s="14">
        <f t="shared" si="211"/>
        <v>-6249.5999999999995</v>
      </c>
      <c r="S542" s="14">
        <f t="shared" si="194"/>
        <v>-4092</v>
      </c>
      <c r="U542" s="7">
        <f t="shared" si="206"/>
        <v>3394246.0423515467</v>
      </c>
      <c r="V542" s="126">
        <f t="shared" si="195"/>
        <v>0.46872621458853259</v>
      </c>
      <c r="W542" s="7">
        <f>[4]FCST!$I482</f>
        <v>79010.194807776963</v>
      </c>
      <c r="X542" s="7">
        <f t="shared" si="207"/>
        <v>1802184.9196631031</v>
      </c>
      <c r="Y542" s="7">
        <f>[4]FCST!D482</f>
        <v>1881195.11447088</v>
      </c>
      <c r="Z542" s="7">
        <f>[4]FCST!$E482</f>
        <v>206319</v>
      </c>
      <c r="AA542" s="7">
        <f>[4]FCST!F482</f>
        <v>2037</v>
      </c>
      <c r="AB542" s="7">
        <f>[4]FCST!G482</f>
        <v>1508</v>
      </c>
      <c r="AC542" s="13">
        <f>[4]FCST!H482</f>
        <v>25777</v>
      </c>
      <c r="AD542" s="28">
        <f t="shared" si="208"/>
        <v>32881</v>
      </c>
      <c r="AE542" s="30">
        <f t="shared" si="192"/>
        <v>1600079</v>
      </c>
      <c r="AF542" s="30">
        <f t="shared" si="209"/>
        <v>1242784</v>
      </c>
      <c r="AG542" s="31">
        <f t="shared" si="188"/>
        <v>238618</v>
      </c>
      <c r="AH542" s="15">
        <f t="shared" si="191"/>
        <v>133329</v>
      </c>
      <c r="AI542" s="28">
        <f t="shared" si="210"/>
        <v>105289</v>
      </c>
      <c r="AJ542" s="28">
        <f t="shared" si="202"/>
        <v>1479.62775824604</v>
      </c>
      <c r="AK542" s="28">
        <f t="shared" si="203"/>
        <v>278404.41459330101</v>
      </c>
      <c r="AL542" s="110">
        <f t="shared" si="189"/>
        <v>887.85506001188583</v>
      </c>
      <c r="AM542" s="57"/>
      <c r="AN542" s="15">
        <f t="shared" si="193"/>
        <v>981.1855160782759</v>
      </c>
      <c r="AP542" s="233">
        <f>[16]Rounded!Z543</f>
        <v>57633</v>
      </c>
      <c r="AQ542" s="157">
        <f>[16]Rounded!AA543</f>
        <v>32307</v>
      </c>
      <c r="AR542" s="157">
        <f>[16]Rounded!AB543</f>
        <v>4250</v>
      </c>
      <c r="AS542" s="157">
        <f>[16]Rounded!AC543</f>
        <v>0</v>
      </c>
      <c r="AT542" s="157">
        <f>[16]Rounded!AD543</f>
        <v>0</v>
      </c>
      <c r="AW542" s="14">
        <f t="shared" si="204"/>
        <v>981.1855160782759</v>
      </c>
      <c r="AX542" s="145">
        <f t="shared" si="205"/>
        <v>1479.62775824604</v>
      </c>
      <c r="AZ542" s="164">
        <f t="shared" si="190"/>
        <v>17748.166952674372</v>
      </c>
      <c r="BM542" s="14">
        <f>[17]Base!$J324</f>
        <v>45590.965903204073</v>
      </c>
      <c r="BN542" s="14">
        <f>[17]High!$J324</f>
        <v>87933.124520143145</v>
      </c>
      <c r="BO542" s="14">
        <f>[17]Low!$J324</f>
        <v>3248.8072862649997</v>
      </c>
      <c r="BP542" s="14"/>
      <c r="BQ542" s="14">
        <f>[17]Base!$Q324</f>
        <v>53012.75105023729</v>
      </c>
      <c r="BR542" s="14">
        <f>[17]High!$Q324</f>
        <v>102247.81920946877</v>
      </c>
      <c r="BS542" s="14">
        <f>[17]Low!$Q324</f>
        <v>3777.682891005813</v>
      </c>
      <c r="BT542" s="201" t="s">
        <v>150</v>
      </c>
      <c r="BU542" s="14">
        <f>'[18]Energy Summary'!$C323/1000</f>
        <v>19485.651946767186</v>
      </c>
      <c r="BV542" s="14"/>
      <c r="BW542" s="14"/>
      <c r="BX542" s="14"/>
      <c r="BY542" s="14">
        <f>'[18]Energy Summary'!$D323/1000</f>
        <v>14784.653377298348</v>
      </c>
      <c r="BZ542" s="14"/>
      <c r="CA542" s="14"/>
    </row>
    <row r="543" spans="1:79">
      <c r="A543" s="2">
        <f t="shared" si="196"/>
        <v>2036</v>
      </c>
      <c r="B543" s="2">
        <f t="shared" si="197"/>
        <v>1</v>
      </c>
      <c r="C543" s="7">
        <f>[12]Err!$D398</f>
        <v>898.67568358035305</v>
      </c>
      <c r="D543" s="7">
        <f>ROUND([13]Err!$D386,0)</f>
        <v>1131863</v>
      </c>
      <c r="E543" s="261">
        <f>[9]Err!$D386+27000</f>
        <v>110613.9691264565</v>
      </c>
      <c r="F543" s="7">
        <f>[10]Err!$D386</f>
        <v>1477.61707761859</v>
      </c>
      <c r="G543" s="13">
        <f>[14]Err!$D386</f>
        <v>274395.04019973899</v>
      </c>
      <c r="H543" s="225"/>
      <c r="I543" s="26">
        <f t="shared" si="200"/>
        <v>928.67568358035305</v>
      </c>
      <c r="J543" s="26">
        <f t="shared" si="187"/>
        <v>1131863</v>
      </c>
      <c r="K543" s="26">
        <f t="shared" si="198"/>
        <v>104364.3691264565</v>
      </c>
      <c r="L543" s="26">
        <f t="shared" si="199"/>
        <v>1477.61707761859</v>
      </c>
      <c r="M543" s="26">
        <f t="shared" si="201"/>
        <v>270435.04019973899</v>
      </c>
      <c r="N543" s="25"/>
      <c r="O543" s="14">
        <v>30</v>
      </c>
      <c r="P543" s="14"/>
      <c r="Q543" s="14">
        <f t="shared" si="211"/>
        <v>-6249.5999999999995</v>
      </c>
      <c r="S543" s="14">
        <f t="shared" si="194"/>
        <v>-3960</v>
      </c>
      <c r="U543" s="7">
        <f t="shared" si="206"/>
        <v>3356067.6572773573</v>
      </c>
      <c r="V543" s="126">
        <f t="shared" si="195"/>
        <v>0.55751998808037817</v>
      </c>
      <c r="W543" s="7">
        <f>[4]FCST!$I483</f>
        <v>79054.173373725906</v>
      </c>
      <c r="X543" s="7">
        <f t="shared" si="207"/>
        <v>1803188.049810224</v>
      </c>
      <c r="Y543" s="7">
        <f>[4]FCST!D483</f>
        <v>1882242.2231839499</v>
      </c>
      <c r="Z543" s="7">
        <f>[4]FCST!$E483</f>
        <v>206413</v>
      </c>
      <c r="AA543" s="7">
        <f>[4]FCST!F483</f>
        <v>2036</v>
      </c>
      <c r="AB543" s="7">
        <f>[4]FCST!G483</f>
        <v>1508</v>
      </c>
      <c r="AC543" s="13">
        <f>[4]FCST!H483</f>
        <v>25817</v>
      </c>
      <c r="AD543" s="28">
        <f t="shared" si="208"/>
        <v>40931</v>
      </c>
      <c r="AE543" s="30">
        <f t="shared" si="192"/>
        <v>1674577</v>
      </c>
      <c r="AF543" s="30">
        <f t="shared" si="209"/>
        <v>1131863</v>
      </c>
      <c r="AG543" s="31">
        <f t="shared" si="188"/>
        <v>236784</v>
      </c>
      <c r="AH543" s="15">
        <f t="shared" si="191"/>
        <v>132420</v>
      </c>
      <c r="AI543" s="28">
        <f t="shared" si="210"/>
        <v>104364</v>
      </c>
      <c r="AJ543" s="28">
        <f t="shared" si="202"/>
        <v>1477.61707761859</v>
      </c>
      <c r="AK543" s="28">
        <f t="shared" si="203"/>
        <v>270435.04019973899</v>
      </c>
      <c r="AL543" s="110">
        <f t="shared" si="189"/>
        <v>928.67574193176381</v>
      </c>
      <c r="AM543" s="57"/>
      <c r="AN543" s="15">
        <f t="shared" si="193"/>
        <v>979.85217348712865</v>
      </c>
      <c r="AP543" s="233">
        <f>[16]Rounded!Z544</f>
        <v>69162</v>
      </c>
      <c r="AQ543" s="157">
        <f>[16]Rounded!AA544</f>
        <v>32559</v>
      </c>
      <c r="AR543" s="157">
        <f>[16]Rounded!AB544</f>
        <v>4141</v>
      </c>
      <c r="AS543" s="157">
        <f>[16]Rounded!AC544</f>
        <v>0</v>
      </c>
      <c r="AT543" s="157">
        <f>[16]Rounded!AD544</f>
        <v>0</v>
      </c>
      <c r="AW543" s="14">
        <f t="shared" si="204"/>
        <v>979.85217348712865</v>
      </c>
      <c r="AX543" s="145">
        <f t="shared" si="205"/>
        <v>1477.61707761859</v>
      </c>
      <c r="AZ543" s="164">
        <f t="shared" si="190"/>
        <v>17722.058566193089</v>
      </c>
      <c r="BM543" s="14">
        <f>[17]Base!$J325</f>
        <v>45181.697855147344</v>
      </c>
      <c r="BN543" s="14">
        <f>[17]High!$J325</f>
        <v>87286.547151305378</v>
      </c>
      <c r="BO543" s="14">
        <f>[17]Low!$J325</f>
        <v>3076.8485589893558</v>
      </c>
      <c r="BP543" s="14"/>
      <c r="BQ543" s="14">
        <f>[17]Base!$Q325</f>
        <v>52536.857971101555</v>
      </c>
      <c r="BR543" s="14">
        <f>[17]High!$Q325</f>
        <v>101495.98505965741</v>
      </c>
      <c r="BS543" s="14">
        <f>[17]Low!$Q325</f>
        <v>3577.7308825457626</v>
      </c>
      <c r="BT543" s="201" t="s">
        <v>150</v>
      </c>
      <c r="BU543" s="145">
        <f>BU531+BU531-BU519</f>
        <v>15372.783182404515</v>
      </c>
      <c r="BV543" s="14"/>
      <c r="BW543" s="14"/>
      <c r="BX543" s="14"/>
      <c r="BY543" s="145">
        <f>BY531+BY531-BY519</f>
        <v>12053.313275019356</v>
      </c>
      <c r="BZ543" s="14"/>
      <c r="CA543" s="14"/>
    </row>
    <row r="544" spans="1:79">
      <c r="A544" s="2">
        <f t="shared" si="196"/>
        <v>2036</v>
      </c>
      <c r="B544" s="2">
        <f t="shared" si="197"/>
        <v>2</v>
      </c>
      <c r="C544" s="7">
        <f>[12]Err!$D399</f>
        <v>919.12127751316802</v>
      </c>
      <c r="D544" s="7">
        <f>ROUND([13]Err!$D387,0)</f>
        <v>1154049</v>
      </c>
      <c r="E544" s="7">
        <f>[9]Err!$D387</f>
        <v>113224.61158154</v>
      </c>
      <c r="F544" s="7">
        <f>[10]Err!$D387</f>
        <v>1434.1726331741399</v>
      </c>
      <c r="G544" s="13">
        <f>[14]Err!$D387</f>
        <v>273432.178795657</v>
      </c>
      <c r="H544" s="225"/>
      <c r="I544" s="26">
        <f t="shared" si="200"/>
        <v>949.12127751316802</v>
      </c>
      <c r="J544" s="26">
        <f t="shared" si="187"/>
        <v>1154049</v>
      </c>
      <c r="K544" s="26">
        <f t="shared" si="198"/>
        <v>107579.81158153999</v>
      </c>
      <c r="L544" s="26">
        <f t="shared" si="199"/>
        <v>1434.1726331741399</v>
      </c>
      <c r="M544" s="26">
        <f t="shared" si="201"/>
        <v>269340.178795657</v>
      </c>
      <c r="N544" s="25"/>
      <c r="O544" s="14">
        <v>30</v>
      </c>
      <c r="P544" s="14"/>
      <c r="Q544" s="14">
        <f t="shared" si="211"/>
        <v>-5644.7999999999993</v>
      </c>
      <c r="S544" s="14">
        <f t="shared" si="194"/>
        <v>-4092</v>
      </c>
      <c r="U544" s="7">
        <f t="shared" si="206"/>
        <v>3426678.3514288315</v>
      </c>
      <c r="V544" s="126">
        <f t="shared" si="195"/>
        <v>0.63835327793467445</v>
      </c>
      <c r="W544" s="7">
        <f>[4]FCST!$I484</f>
        <v>79098.151939674426</v>
      </c>
      <c r="X544" s="7">
        <f t="shared" si="207"/>
        <v>1804191.1799573356</v>
      </c>
      <c r="Y544" s="7">
        <f>[4]FCST!D484</f>
        <v>1883289.3318970101</v>
      </c>
      <c r="Z544" s="7">
        <f>[4]FCST!$E484</f>
        <v>206506</v>
      </c>
      <c r="AA544" s="7">
        <f>[4]FCST!F484</f>
        <v>2036</v>
      </c>
      <c r="AB544" s="7">
        <f>[4]FCST!G484</f>
        <v>1508</v>
      </c>
      <c r="AC544" s="13">
        <f>[4]FCST!H484</f>
        <v>25820</v>
      </c>
      <c r="AD544" s="28">
        <f t="shared" si="208"/>
        <v>47924</v>
      </c>
      <c r="AE544" s="30">
        <f t="shared" si="192"/>
        <v>1712396</v>
      </c>
      <c r="AF544" s="30">
        <f t="shared" si="209"/>
        <v>1154049</v>
      </c>
      <c r="AG544" s="31">
        <f t="shared" si="188"/>
        <v>241535</v>
      </c>
      <c r="AH544" s="15">
        <f t="shared" si="191"/>
        <v>133955</v>
      </c>
      <c r="AI544" s="28">
        <f t="shared" si="210"/>
        <v>107580</v>
      </c>
      <c r="AJ544" s="28">
        <f t="shared" si="202"/>
        <v>1434.1726331741399</v>
      </c>
      <c r="AK544" s="28">
        <f t="shared" si="203"/>
        <v>269340.178795657</v>
      </c>
      <c r="AL544" s="110">
        <f t="shared" si="189"/>
        <v>949.12114582030802</v>
      </c>
      <c r="AM544" s="57"/>
      <c r="AN544" s="15">
        <f t="shared" si="193"/>
        <v>951.04286019505298</v>
      </c>
      <c r="AP544" s="233">
        <f>[16]Rounded!Z545</f>
        <v>54225</v>
      </c>
      <c r="AQ544" s="157">
        <f>[16]Rounded!AA545</f>
        <v>27751</v>
      </c>
      <c r="AR544" s="157">
        <f>[16]Rounded!AB545</f>
        <v>3858</v>
      </c>
      <c r="AS544" s="157">
        <f>[16]Rounded!AC545</f>
        <v>0</v>
      </c>
      <c r="AT544" s="157">
        <f>[16]Rounded!AD545</f>
        <v>0</v>
      </c>
      <c r="AW544" s="14">
        <f t="shared" si="204"/>
        <v>951.04286019505298</v>
      </c>
      <c r="AX544" s="145">
        <f t="shared" si="205"/>
        <v>1434.1726331741399</v>
      </c>
      <c r="AZ544" s="164">
        <f t="shared" si="190"/>
        <v>17695.95017971181</v>
      </c>
      <c r="BM544" s="14">
        <f>[17]Base!$J326</f>
        <v>45354.352508626427</v>
      </c>
      <c r="BN544" s="14">
        <f>[17]High!$J326</f>
        <v>87620.098772143305</v>
      </c>
      <c r="BO544" s="14">
        <f>[17]Low!$J326</f>
        <v>3088.6062451095863</v>
      </c>
      <c r="BP544" s="14"/>
      <c r="BQ544" s="14">
        <f>[17]Base!$Q326</f>
        <v>52737.619196077241</v>
      </c>
      <c r="BR544" s="14">
        <f>[17]High!$Q326</f>
        <v>101883.83578156198</v>
      </c>
      <c r="BS544" s="14">
        <f>[17]Low!$Q326</f>
        <v>3591.4026105925423</v>
      </c>
      <c r="BT544" s="201" t="s">
        <v>150</v>
      </c>
      <c r="BU544" s="145">
        <f t="shared" ref="BU544:BU602" si="212">BU532+BU532-BU520</f>
        <v>17036.040188625338</v>
      </c>
      <c r="BV544" s="14"/>
      <c r="BW544" s="14"/>
      <c r="BX544" s="14"/>
      <c r="BY544" s="145">
        <f t="shared" ref="BY544:BY602" si="213">BY532+BY532-BY520</f>
        <v>13301.264068544004</v>
      </c>
      <c r="BZ544" s="14"/>
      <c r="CA544" s="14"/>
    </row>
    <row r="545" spans="1:79">
      <c r="A545" s="2">
        <f t="shared" si="196"/>
        <v>2036</v>
      </c>
      <c r="B545" s="2">
        <f t="shared" si="197"/>
        <v>3</v>
      </c>
      <c r="C545" s="7">
        <f>[12]Err!$D400</f>
        <v>831.10625006555995</v>
      </c>
      <c r="D545" s="7">
        <f>ROUND([13]Err!$D388,0)</f>
        <v>1171857</v>
      </c>
      <c r="E545" s="7">
        <f>[9]Err!$D388</f>
        <v>112570.245899389</v>
      </c>
      <c r="F545" s="7">
        <f>[10]Err!$D388</f>
        <v>1480.0735650054</v>
      </c>
      <c r="G545" s="13">
        <f>[14]Err!$D388</f>
        <v>274779.70480577298</v>
      </c>
      <c r="H545" s="225"/>
      <c r="I545" s="26">
        <f t="shared" si="200"/>
        <v>861.10625006555995</v>
      </c>
      <c r="J545" s="26">
        <f t="shared" si="187"/>
        <v>1171857</v>
      </c>
      <c r="K545" s="26">
        <f t="shared" si="198"/>
        <v>106320.645899389</v>
      </c>
      <c r="L545" s="26">
        <f t="shared" si="199"/>
        <v>1480.0735650054</v>
      </c>
      <c r="M545" s="26">
        <f t="shared" si="201"/>
        <v>270819.70480577298</v>
      </c>
      <c r="N545" s="25"/>
      <c r="O545" s="14">
        <v>30</v>
      </c>
      <c r="P545" s="14"/>
      <c r="Q545" s="14">
        <f t="shared" si="211"/>
        <v>-6249.5999999999995</v>
      </c>
      <c r="S545" s="14">
        <f t="shared" si="194"/>
        <v>-3960</v>
      </c>
      <c r="U545" s="7">
        <f t="shared" si="206"/>
        <v>3283481.7783707781</v>
      </c>
      <c r="V545" s="126">
        <f t="shared" si="195"/>
        <v>0.62485525246600426</v>
      </c>
      <c r="W545" s="7">
        <f>[4]FCST!$I485</f>
        <v>79142.130505623369</v>
      </c>
      <c r="X545" s="7">
        <f t="shared" si="207"/>
        <v>1805194.3101044567</v>
      </c>
      <c r="Y545" s="7">
        <f>[4]FCST!D485</f>
        <v>1884336.44061008</v>
      </c>
      <c r="Z545" s="7">
        <f>[4]FCST!$E485</f>
        <v>206600</v>
      </c>
      <c r="AA545" s="7">
        <f>[4]FCST!F485</f>
        <v>2035</v>
      </c>
      <c r="AB545" s="7">
        <f>[4]FCST!G485</f>
        <v>1508</v>
      </c>
      <c r="AC545" s="13">
        <f>[4]FCST!H485</f>
        <v>25809</v>
      </c>
      <c r="AD545" s="28">
        <f t="shared" si="208"/>
        <v>42584</v>
      </c>
      <c r="AE545" s="30">
        <f t="shared" si="192"/>
        <v>1554464</v>
      </c>
      <c r="AF545" s="30">
        <f t="shared" si="209"/>
        <v>1171857</v>
      </c>
      <c r="AG545" s="31">
        <f t="shared" si="188"/>
        <v>242277</v>
      </c>
      <c r="AH545" s="15">
        <f t="shared" si="191"/>
        <v>135956</v>
      </c>
      <c r="AI545" s="28">
        <f t="shared" si="210"/>
        <v>106321</v>
      </c>
      <c r="AJ545" s="28">
        <f t="shared" si="202"/>
        <v>1480.0735650054</v>
      </c>
      <c r="AK545" s="28">
        <f t="shared" si="203"/>
        <v>270819.70480577298</v>
      </c>
      <c r="AL545" s="110">
        <f t="shared" si="189"/>
        <v>861.10619300038218</v>
      </c>
      <c r="AM545" s="57"/>
      <c r="AN545" s="15">
        <f t="shared" si="193"/>
        <v>981.48114390278522</v>
      </c>
      <c r="AP545" s="233">
        <f>[16]Rounded!Z546</f>
        <v>42354</v>
      </c>
      <c r="AQ545" s="157">
        <f>[16]Rounded!AA546</f>
        <v>22683</v>
      </c>
      <c r="AR545" s="157">
        <f>[16]Rounded!AB546</f>
        <v>3252</v>
      </c>
      <c r="AS545" s="157">
        <f>[16]Rounded!AC546</f>
        <v>0</v>
      </c>
      <c r="AT545" s="157">
        <f>[16]Rounded!AD546</f>
        <v>0</v>
      </c>
      <c r="AW545" s="14">
        <f t="shared" si="204"/>
        <v>981.48114390278522</v>
      </c>
      <c r="AX545" s="145">
        <f t="shared" si="205"/>
        <v>1480.0735650054</v>
      </c>
      <c r="AZ545" s="164">
        <f t="shared" si="190"/>
        <v>17669.841793230531</v>
      </c>
      <c r="BM545" s="14">
        <f>[17]Base!$J327</f>
        <v>46554.431663924843</v>
      </c>
      <c r="BN545" s="14">
        <f>[17]High!$J327</f>
        <v>89938.532358018841</v>
      </c>
      <c r="BO545" s="14">
        <f>[17]Low!$J327</f>
        <v>3170.3309698308913</v>
      </c>
      <c r="BP545" s="14"/>
      <c r="BQ545" s="14">
        <f>[17]Base!$Q327</f>
        <v>54133.060074331217</v>
      </c>
      <c r="BR545" s="14">
        <f>[17]High!$Q327</f>
        <v>104579.68878839399</v>
      </c>
      <c r="BS545" s="14">
        <f>[17]Low!$Q327</f>
        <v>3686.4313602684783</v>
      </c>
      <c r="BT545" s="201" t="s">
        <v>150</v>
      </c>
      <c r="BU545" s="145">
        <f t="shared" si="212"/>
        <v>23053.493671245473</v>
      </c>
      <c r="BV545" s="14"/>
      <c r="BW545" s="14"/>
      <c r="BX545" s="14"/>
      <c r="BY545" s="145">
        <f t="shared" si="213"/>
        <v>17928.270254754185</v>
      </c>
      <c r="BZ545" s="14"/>
      <c r="CA545" s="14"/>
    </row>
    <row r="546" spans="1:79">
      <c r="A546" s="2">
        <f t="shared" si="196"/>
        <v>2036</v>
      </c>
      <c r="B546" s="2">
        <f t="shared" si="197"/>
        <v>4</v>
      </c>
      <c r="C546" s="7">
        <f>[12]Err!$D401</f>
        <v>824.82905354621005</v>
      </c>
      <c r="D546" s="7">
        <f>ROUND([13]Err!$D389,0)</f>
        <v>1262344</v>
      </c>
      <c r="E546" s="7">
        <f>[9]Err!$D389</f>
        <v>121175.02391363699</v>
      </c>
      <c r="F546" s="7">
        <f>[10]Err!$D389</f>
        <v>1456.5193717647501</v>
      </c>
      <c r="G546" s="13">
        <f>[14]Err!$D389</f>
        <v>280015.26499459002</v>
      </c>
      <c r="H546" s="225"/>
      <c r="I546" s="26">
        <f t="shared" si="200"/>
        <v>854.82905354621005</v>
      </c>
      <c r="J546" s="26">
        <f t="shared" si="187"/>
        <v>1262344</v>
      </c>
      <c r="K546" s="26">
        <f t="shared" si="198"/>
        <v>115127.02391363699</v>
      </c>
      <c r="L546" s="26">
        <f t="shared" si="199"/>
        <v>1456.5193717647501</v>
      </c>
      <c r="M546" s="26">
        <f t="shared" si="201"/>
        <v>275923.26499459002</v>
      </c>
      <c r="N546" s="25"/>
      <c r="O546" s="14">
        <v>30</v>
      </c>
      <c r="P546" s="14"/>
      <c r="Q546" s="14">
        <f t="shared" si="211"/>
        <v>-6048</v>
      </c>
      <c r="S546" s="14">
        <f t="shared" si="194"/>
        <v>-4092</v>
      </c>
      <c r="U546" s="7">
        <f t="shared" si="206"/>
        <v>3378584.7843663548</v>
      </c>
      <c r="V546" s="126">
        <f t="shared" si="195"/>
        <v>0.53442379914879401</v>
      </c>
      <c r="W546" s="7">
        <f>[4]FCST!$I486</f>
        <v>79186.109071571889</v>
      </c>
      <c r="X546" s="7">
        <f t="shared" si="207"/>
        <v>1806197.4402515681</v>
      </c>
      <c r="Y546" s="7">
        <f>[4]FCST!D486</f>
        <v>1885383.5493231399</v>
      </c>
      <c r="Z546" s="7">
        <f>[4]FCST!$E486</f>
        <v>206694</v>
      </c>
      <c r="AA546" s="7">
        <f>[4]FCST!F486</f>
        <v>2034</v>
      </c>
      <c r="AB546" s="7">
        <f>[4]FCST!G486</f>
        <v>1508</v>
      </c>
      <c r="AC546" s="13">
        <f>[4]FCST!H486</f>
        <v>25767</v>
      </c>
      <c r="AD546" s="28">
        <f t="shared" si="208"/>
        <v>36175</v>
      </c>
      <c r="AE546" s="30">
        <f t="shared" si="192"/>
        <v>1543990</v>
      </c>
      <c r="AF546" s="30">
        <f t="shared" si="209"/>
        <v>1262344</v>
      </c>
      <c r="AG546" s="31">
        <f t="shared" si="188"/>
        <v>258696</v>
      </c>
      <c r="AH546" s="15">
        <f t="shared" si="191"/>
        <v>143569</v>
      </c>
      <c r="AI546" s="28">
        <f t="shared" si="210"/>
        <v>115127</v>
      </c>
      <c r="AJ546" s="28">
        <f t="shared" si="202"/>
        <v>1456.5193717647501</v>
      </c>
      <c r="AK546" s="28">
        <f t="shared" si="203"/>
        <v>275923.26499459002</v>
      </c>
      <c r="AL546" s="110">
        <f t="shared" si="189"/>
        <v>854.82902676739059</v>
      </c>
      <c r="AM546" s="57"/>
      <c r="AN546" s="15">
        <f t="shared" si="193"/>
        <v>965.86165236389263</v>
      </c>
      <c r="AP546" s="233">
        <f>[16]Rounded!Z547</f>
        <v>31373</v>
      </c>
      <c r="AQ546" s="157">
        <f>[16]Rounded!AA547</f>
        <v>21992</v>
      </c>
      <c r="AR546" s="157">
        <f>[16]Rounded!AB547</f>
        <v>3261</v>
      </c>
      <c r="AS546" s="157">
        <f>[16]Rounded!AC547</f>
        <v>0</v>
      </c>
      <c r="AT546" s="157">
        <f>[16]Rounded!AD547</f>
        <v>0</v>
      </c>
      <c r="AW546" s="14">
        <f t="shared" si="204"/>
        <v>965.86165236389263</v>
      </c>
      <c r="AX546" s="145">
        <f t="shared" si="205"/>
        <v>1456.5193717647501</v>
      </c>
      <c r="AZ546" s="164">
        <f t="shared" si="190"/>
        <v>17643.733406749237</v>
      </c>
      <c r="BM546" s="14">
        <f>[17]Base!$J328</f>
        <v>46571.821150941258</v>
      </c>
      <c r="BN546" s="14">
        <f>[17]High!$J328</f>
        <v>89972.12711763283</v>
      </c>
      <c r="BO546" s="14">
        <f>[17]Low!$J328</f>
        <v>3171.515184249738</v>
      </c>
      <c r="BP546" s="14"/>
      <c r="BQ546" s="14">
        <f>[17]Base!$Q328</f>
        <v>54153.28040807123</v>
      </c>
      <c r="BR546" s="14">
        <f>[17]High!$Q328</f>
        <v>104618.75246236377</v>
      </c>
      <c r="BS546" s="14">
        <f>[17]Low!$Q328</f>
        <v>3687.8083537787647</v>
      </c>
      <c r="BT546" s="201" t="s">
        <v>150</v>
      </c>
      <c r="BU546" s="145">
        <f t="shared" si="212"/>
        <v>24490.488112413099</v>
      </c>
      <c r="BV546" s="14"/>
      <c r="BW546" s="14"/>
      <c r="BX546" s="14"/>
      <c r="BY546" s="145">
        <f t="shared" si="213"/>
        <v>18974.676552097444</v>
      </c>
      <c r="BZ546" s="14"/>
      <c r="CA546" s="14"/>
    </row>
    <row r="547" spans="1:79">
      <c r="A547" s="2">
        <f t="shared" si="196"/>
        <v>2036</v>
      </c>
      <c r="B547" s="2">
        <f t="shared" si="197"/>
        <v>5</v>
      </c>
      <c r="C547" s="7">
        <f>[12]Err!$D402</f>
        <v>904.60369317491302</v>
      </c>
      <c r="D547" s="7">
        <f>ROUND([13]Err!$D390,0)</f>
        <v>1290279</v>
      </c>
      <c r="E547" s="7">
        <f>[9]Err!$D390</f>
        <v>109938.779721317</v>
      </c>
      <c r="F547" s="7">
        <f>[10]Err!$D390</f>
        <v>1436.31937176475</v>
      </c>
      <c r="G547" s="13">
        <f>[14]Err!$D390</f>
        <v>292965.18635855702</v>
      </c>
      <c r="H547" s="225"/>
      <c r="I547" s="26">
        <f t="shared" si="200"/>
        <v>934.60369317491302</v>
      </c>
      <c r="J547" s="26">
        <f t="shared" ref="J547:J602" si="214">D547+P547</f>
        <v>1290279</v>
      </c>
      <c r="K547" s="26">
        <f t="shared" si="198"/>
        <v>103689.17972131699</v>
      </c>
      <c r="L547" s="26">
        <f t="shared" si="199"/>
        <v>1436.31937176475</v>
      </c>
      <c r="M547" s="26">
        <f t="shared" si="201"/>
        <v>289005.18635855702</v>
      </c>
      <c r="N547" s="25"/>
      <c r="O547" s="14">
        <v>30</v>
      </c>
      <c r="P547" s="14"/>
      <c r="Q547" s="14">
        <f t="shared" si="211"/>
        <v>-6249.5999999999995</v>
      </c>
      <c r="S547" s="14">
        <f t="shared" si="194"/>
        <v>-3960</v>
      </c>
      <c r="U547" s="7">
        <f t="shared" si="206"/>
        <v>3546660.5057303216</v>
      </c>
      <c r="V547" s="126">
        <f t="shared" si="195"/>
        <v>0.35517028435765152</v>
      </c>
      <c r="W547" s="7">
        <f>[4]FCST!$I487</f>
        <v>79230.087637520832</v>
      </c>
      <c r="X547" s="7">
        <f t="shared" si="207"/>
        <v>1807200.5703986892</v>
      </c>
      <c r="Y547" s="7">
        <f>[4]FCST!D487</f>
        <v>1886430.6580362101</v>
      </c>
      <c r="Z547" s="7">
        <f>[4]FCST!$E487</f>
        <v>206787</v>
      </c>
      <c r="AA547" s="7">
        <f>[4]FCST!F487</f>
        <v>2034</v>
      </c>
      <c r="AB547" s="7">
        <f>[4]FCST!G487</f>
        <v>1508</v>
      </c>
      <c r="AC547" s="13">
        <f>[4]FCST!H487</f>
        <v>25800</v>
      </c>
      <c r="AD547" s="28">
        <f t="shared" si="208"/>
        <v>26300</v>
      </c>
      <c r="AE547" s="30">
        <f t="shared" si="192"/>
        <v>1689016</v>
      </c>
      <c r="AF547" s="30">
        <f t="shared" si="209"/>
        <v>1290279</v>
      </c>
      <c r="AG547" s="31">
        <f t="shared" ref="AG547:AG602" si="215">SUM(AH547:AI547)</f>
        <v>250624</v>
      </c>
      <c r="AH547" s="15">
        <f t="shared" si="191"/>
        <v>146935</v>
      </c>
      <c r="AI547" s="28">
        <f t="shared" si="210"/>
        <v>103689</v>
      </c>
      <c r="AJ547" s="28">
        <f t="shared" si="202"/>
        <v>1436.31937176475</v>
      </c>
      <c r="AK547" s="28">
        <f t="shared" si="203"/>
        <v>289005.18635855702</v>
      </c>
      <c r="AL547" s="110">
        <f t="shared" ref="AL547:AL602" si="216">AE547/X547*1000</f>
        <v>934.6035120093967</v>
      </c>
      <c r="AM547" s="57"/>
      <c r="AN547" s="15">
        <f t="shared" si="193"/>
        <v>952.46642689970167</v>
      </c>
      <c r="AP547" s="233">
        <f>[16]Rounded!Z548</f>
        <v>35785</v>
      </c>
      <c r="AQ547" s="157">
        <f>[16]Rounded!AA548</f>
        <v>23649</v>
      </c>
      <c r="AR547" s="157">
        <f>[16]Rounded!AB548</f>
        <v>3469</v>
      </c>
      <c r="AS547" s="157">
        <f>[16]Rounded!AC548</f>
        <v>0</v>
      </c>
      <c r="AT547" s="157">
        <f>[16]Rounded!AD548</f>
        <v>0</v>
      </c>
      <c r="AW547" s="14">
        <f t="shared" si="204"/>
        <v>952.46642689970167</v>
      </c>
      <c r="AX547" s="145">
        <f t="shared" si="205"/>
        <v>1436.31937176475</v>
      </c>
      <c r="AZ547" s="164">
        <f t="shared" si="190"/>
        <v>17617.625020267951</v>
      </c>
      <c r="BM547" s="14">
        <f>[17]Base!$J329</f>
        <v>47256.211068613848</v>
      </c>
      <c r="BN547" s="14">
        <f>[17]High!$J329</f>
        <v>91294.300379255859</v>
      </c>
      <c r="BO547" s="14">
        <f>[17]Low!$J329</f>
        <v>3218.1217579718859</v>
      </c>
      <c r="BP547" s="14"/>
      <c r="BQ547" s="14">
        <f>[17]Base!$Q329</f>
        <v>54949.082637923086</v>
      </c>
      <c r="BR547" s="14">
        <f>[17]High!$Q329</f>
        <v>106156.16323169286</v>
      </c>
      <c r="BS547" s="14">
        <f>[17]Low!$Q329</f>
        <v>3742.0020441533561</v>
      </c>
      <c r="BT547" s="201" t="s">
        <v>150</v>
      </c>
      <c r="BU547" s="145">
        <f t="shared" si="212"/>
        <v>25829.617691222618</v>
      </c>
      <c r="BV547" s="14"/>
      <c r="BW547" s="14"/>
      <c r="BX547" s="14"/>
      <c r="BY547" s="145">
        <f t="shared" si="213"/>
        <v>19941.600470399288</v>
      </c>
      <c r="BZ547" s="14"/>
      <c r="CA547" s="14"/>
    </row>
    <row r="548" spans="1:79">
      <c r="A548" s="2">
        <f t="shared" si="196"/>
        <v>2036</v>
      </c>
      <c r="B548" s="2">
        <f t="shared" si="197"/>
        <v>6</v>
      </c>
      <c r="C548" s="7">
        <f>[12]Err!$D403</f>
        <v>1161.17642560844</v>
      </c>
      <c r="D548" s="7">
        <f>ROUND([13]Err!$D391,0)</f>
        <v>1467729</v>
      </c>
      <c r="E548" s="7">
        <f>[9]Err!$D391</f>
        <v>122959.761724775</v>
      </c>
      <c r="F548" s="7">
        <f>[10]Err!$D391</f>
        <v>1456.81937176475</v>
      </c>
      <c r="G548" s="13">
        <f>[14]Err!$D391</f>
        <v>318643.076853943</v>
      </c>
      <c r="H548" s="225"/>
      <c r="I548" s="26">
        <f t="shared" si="200"/>
        <v>1191.17642560844</v>
      </c>
      <c r="J548" s="26">
        <f t="shared" si="214"/>
        <v>1467729</v>
      </c>
      <c r="K548" s="26">
        <f t="shared" si="198"/>
        <v>116911.761724775</v>
      </c>
      <c r="L548" s="26">
        <f t="shared" si="199"/>
        <v>1456.81937176475</v>
      </c>
      <c r="M548" s="26">
        <f t="shared" si="201"/>
        <v>314551.076853943</v>
      </c>
      <c r="N548" s="25"/>
      <c r="O548" s="14">
        <v>30</v>
      </c>
      <c r="P548" s="14"/>
      <c r="Q548" s="14">
        <f t="shared" si="211"/>
        <v>-6048</v>
      </c>
      <c r="S548" s="14">
        <f t="shared" si="194"/>
        <v>-4092</v>
      </c>
      <c r="U548" s="7">
        <f t="shared" si="206"/>
        <v>4231550.8962257076</v>
      </c>
      <c r="V548" s="126">
        <f t="shared" si="195"/>
        <v>0.25275986053332639</v>
      </c>
      <c r="W548" s="7">
        <f>[4]FCST!$I488</f>
        <v>79274.066203469352</v>
      </c>
      <c r="X548" s="7">
        <f t="shared" si="207"/>
        <v>1808203.7005458006</v>
      </c>
      <c r="Y548" s="7">
        <f>[4]FCST!D488</f>
        <v>1887477.76674927</v>
      </c>
      <c r="Z548" s="7">
        <f>[4]FCST!$E488</f>
        <v>206881</v>
      </c>
      <c r="AA548" s="7">
        <f>[4]FCST!F488</f>
        <v>2033</v>
      </c>
      <c r="AB548" s="7">
        <f>[4]FCST!G488</f>
        <v>1508</v>
      </c>
      <c r="AC548" s="13">
        <f>[4]FCST!H488</f>
        <v>25749</v>
      </c>
      <c r="AD548" s="28">
        <f t="shared" si="208"/>
        <v>23868</v>
      </c>
      <c r="AE548" s="30">
        <f t="shared" si="192"/>
        <v>2153890</v>
      </c>
      <c r="AF548" s="30">
        <f t="shared" si="209"/>
        <v>1467729</v>
      </c>
      <c r="AG548" s="31">
        <f t="shared" si="215"/>
        <v>270056</v>
      </c>
      <c r="AH548" s="15">
        <f t="shared" si="191"/>
        <v>153144</v>
      </c>
      <c r="AI548" s="28">
        <f t="shared" si="210"/>
        <v>116912</v>
      </c>
      <c r="AJ548" s="28">
        <f t="shared" si="202"/>
        <v>1456.81937176475</v>
      </c>
      <c r="AK548" s="28">
        <f t="shared" si="203"/>
        <v>314551.076853943</v>
      </c>
      <c r="AL548" s="110">
        <f t="shared" si="216"/>
        <v>1191.1766353259065</v>
      </c>
      <c r="AM548" s="57"/>
      <c r="AN548" s="15">
        <f t="shared" si="193"/>
        <v>966.060591355935</v>
      </c>
      <c r="AP548" s="233">
        <f>[16]Rounded!Z549</f>
        <v>40559</v>
      </c>
      <c r="AQ548" s="157">
        <f>[16]Rounded!AA549</f>
        <v>25754</v>
      </c>
      <c r="AR548" s="157">
        <f>[16]Rounded!AB549</f>
        <v>3838</v>
      </c>
      <c r="AS548" s="157">
        <f>[16]Rounded!AC549</f>
        <v>0</v>
      </c>
      <c r="AT548" s="157">
        <f>[16]Rounded!AD549</f>
        <v>0</v>
      </c>
      <c r="AW548" s="14">
        <f t="shared" si="204"/>
        <v>966.060591355935</v>
      </c>
      <c r="AX548" s="145">
        <f t="shared" si="205"/>
        <v>1456.81937176475</v>
      </c>
      <c r="AZ548" s="164">
        <f t="shared" si="190"/>
        <v>17591.516633786661</v>
      </c>
      <c r="BM548" s="14">
        <f>[17]Base!$J330</f>
        <v>47734.514813696551</v>
      </c>
      <c r="BN548" s="14">
        <f>[17]High!$J330</f>
        <v>92218.335649724351</v>
      </c>
      <c r="BO548" s="14">
        <f>[17]Low!$J330</f>
        <v>3250.6939776687882</v>
      </c>
      <c r="BP548" s="14"/>
      <c r="BQ548" s="14">
        <f>[17]Base!$Q330</f>
        <v>55505.249783368075</v>
      </c>
      <c r="BR548" s="14">
        <f>[17]High!$Q330</f>
        <v>107230.62284851669</v>
      </c>
      <c r="BS548" s="14">
        <f>[17]Low!$Q330</f>
        <v>3779.8767182195211</v>
      </c>
      <c r="BT548" s="201" t="s">
        <v>150</v>
      </c>
      <c r="BU548" s="145">
        <f t="shared" si="212"/>
        <v>24223.99390520839</v>
      </c>
      <c r="BV548" s="14"/>
      <c r="BW548" s="14"/>
      <c r="BX548" s="14"/>
      <c r="BY548" s="145">
        <f t="shared" si="213"/>
        <v>18639.549546064827</v>
      </c>
      <c r="BZ548" s="14"/>
      <c r="CA548" s="14"/>
    </row>
    <row r="549" spans="1:79">
      <c r="A549" s="2">
        <f t="shared" si="196"/>
        <v>2036</v>
      </c>
      <c r="B549" s="2">
        <f t="shared" si="197"/>
        <v>7</v>
      </c>
      <c r="C549" s="7">
        <f>[12]Err!$D404</f>
        <v>1252.2402448077801</v>
      </c>
      <c r="D549" s="7">
        <f>ROUND([13]Err!$D392,0)</f>
        <v>1502660</v>
      </c>
      <c r="E549" s="7">
        <f>[9]Err!$D392</f>
        <v>111305.21243597299</v>
      </c>
      <c r="F549" s="7">
        <f>[10]Err!$D392</f>
        <v>1455.85372683427</v>
      </c>
      <c r="G549" s="13">
        <f>[14]Err!$D392</f>
        <v>306288.61523181701</v>
      </c>
      <c r="H549" s="225"/>
      <c r="I549" s="26">
        <f t="shared" si="200"/>
        <v>1282.2402448077801</v>
      </c>
      <c r="J549" s="26">
        <f t="shared" si="214"/>
        <v>1502660</v>
      </c>
      <c r="K549" s="26">
        <f t="shared" si="198"/>
        <v>105055.61243597299</v>
      </c>
      <c r="L549" s="26">
        <f t="shared" si="199"/>
        <v>1455.85372683427</v>
      </c>
      <c r="M549" s="26">
        <f t="shared" si="201"/>
        <v>302328.61523181701</v>
      </c>
      <c r="N549" s="25"/>
      <c r="O549" s="14">
        <v>30</v>
      </c>
      <c r="P549" s="14"/>
      <c r="Q549" s="14">
        <f t="shared" si="211"/>
        <v>-6249.5999999999995</v>
      </c>
      <c r="S549" s="14">
        <f t="shared" si="194"/>
        <v>-3960</v>
      </c>
      <c r="U549" s="7">
        <f t="shared" si="206"/>
        <v>4404055.4689586507</v>
      </c>
      <c r="V549" s="126">
        <f t="shared" si="195"/>
        <v>0.23540461725212367</v>
      </c>
      <c r="W549" s="7">
        <f>[4]FCST!$I489</f>
        <v>79318.04476941828</v>
      </c>
      <c r="X549" s="7">
        <f t="shared" si="207"/>
        <v>1809206.8306929218</v>
      </c>
      <c r="Y549" s="7">
        <f>[4]FCST!D489</f>
        <v>1888524.87546234</v>
      </c>
      <c r="Z549" s="7">
        <f>[4]FCST!$E489</f>
        <v>206974</v>
      </c>
      <c r="AA549" s="7">
        <f>[4]FCST!F489</f>
        <v>2032</v>
      </c>
      <c r="AB549" s="7">
        <f>[4]FCST!G489</f>
        <v>1508</v>
      </c>
      <c r="AC549" s="13">
        <f>[4]FCST!H489</f>
        <v>25721</v>
      </c>
      <c r="AD549" s="28">
        <f t="shared" si="208"/>
        <v>23942</v>
      </c>
      <c r="AE549" s="30">
        <f t="shared" si="192"/>
        <v>2319838</v>
      </c>
      <c r="AF549" s="30">
        <f t="shared" si="209"/>
        <v>1502660</v>
      </c>
      <c r="AG549" s="31">
        <f t="shared" si="215"/>
        <v>253831</v>
      </c>
      <c r="AH549" s="15">
        <f t="shared" si="191"/>
        <v>148775</v>
      </c>
      <c r="AI549" s="28">
        <f t="shared" si="210"/>
        <v>105056</v>
      </c>
      <c r="AJ549" s="28">
        <f t="shared" si="202"/>
        <v>1455.85372683427</v>
      </c>
      <c r="AK549" s="28">
        <f t="shared" si="203"/>
        <v>302328.61523181701</v>
      </c>
      <c r="AL549" s="110">
        <f t="shared" si="216"/>
        <v>1282.2403501049725</v>
      </c>
      <c r="AM549" s="57"/>
      <c r="AN549" s="15">
        <f t="shared" si="193"/>
        <v>965.4202432587997</v>
      </c>
      <c r="AP549" s="233">
        <f>[16]Rounded!Z550</f>
        <v>41061</v>
      </c>
      <c r="AQ549" s="157">
        <f>[16]Rounded!AA550</f>
        <v>27242</v>
      </c>
      <c r="AR549" s="157">
        <f>[16]Rounded!AB550</f>
        <v>4118</v>
      </c>
      <c r="AS549" s="157">
        <f>[16]Rounded!AC550</f>
        <v>0</v>
      </c>
      <c r="AT549" s="157">
        <f>[16]Rounded!AD550</f>
        <v>0</v>
      </c>
      <c r="AW549" s="14">
        <f t="shared" si="204"/>
        <v>965.4202432587997</v>
      </c>
      <c r="AX549" s="145">
        <f t="shared" si="205"/>
        <v>1455.85372683427</v>
      </c>
      <c r="AZ549" s="164">
        <f t="shared" ref="AZ549:AZ602" si="217">SUM(AX538:AX549)</f>
        <v>17565.408247305382</v>
      </c>
      <c r="BM549" s="14">
        <f>[17]Base!$J331</f>
        <v>48263.451562062648</v>
      </c>
      <c r="BN549" s="14">
        <f>[17]High!$J331</f>
        <v>93240.18884732516</v>
      </c>
      <c r="BO549" s="14">
        <f>[17]Low!$J331</f>
        <v>3286.7142768001841</v>
      </c>
      <c r="BP549" s="14"/>
      <c r="BQ549" s="14">
        <f>[17]Base!$Q331</f>
        <v>56120.292514026332</v>
      </c>
      <c r="BR549" s="14">
        <f>[17]High!$Q331</f>
        <v>108418.82424107575</v>
      </c>
      <c r="BS549" s="14">
        <f>[17]Low!$Q331</f>
        <v>3821.7607869769581</v>
      </c>
      <c r="BT549" s="201" t="s">
        <v>150</v>
      </c>
      <c r="BU549" s="145">
        <f t="shared" si="212"/>
        <v>26095.153773641388</v>
      </c>
      <c r="BV549" s="14"/>
      <c r="BW549" s="14"/>
      <c r="BX549" s="14"/>
      <c r="BY549" s="145">
        <f t="shared" si="213"/>
        <v>20015.811584556177</v>
      </c>
      <c r="BZ549" s="14"/>
      <c r="CA549" s="14"/>
    </row>
    <row r="550" spans="1:79">
      <c r="A550" s="2">
        <f t="shared" si="196"/>
        <v>2036</v>
      </c>
      <c r="B550" s="2">
        <f t="shared" si="197"/>
        <v>8</v>
      </c>
      <c r="C550" s="7">
        <f>[12]Err!$D405</f>
        <v>1326.1668749604401</v>
      </c>
      <c r="D550" s="7">
        <f>ROUND([13]Err!$D393,0)</f>
        <v>1566260</v>
      </c>
      <c r="E550" s="7">
        <f>[9]Err!$D393</f>
        <v>126074.322292988</v>
      </c>
      <c r="F550" s="7">
        <f>[10]Err!$D393</f>
        <v>1463.0762896352201</v>
      </c>
      <c r="G550" s="13">
        <f>[14]Err!$D393</f>
        <v>313528.89750347898</v>
      </c>
      <c r="H550" s="225"/>
      <c r="I550" s="26">
        <f t="shared" si="200"/>
        <v>1356.1668749604401</v>
      </c>
      <c r="J550" s="26">
        <f t="shared" si="214"/>
        <v>1566260</v>
      </c>
      <c r="K550" s="26">
        <f t="shared" si="198"/>
        <v>119824.72229298799</v>
      </c>
      <c r="L550" s="26">
        <f t="shared" si="199"/>
        <v>1463.0762896352201</v>
      </c>
      <c r="M550" s="26">
        <f t="shared" si="201"/>
        <v>309436.89750347898</v>
      </c>
      <c r="N550" s="25"/>
      <c r="O550" s="14">
        <v>30</v>
      </c>
      <c r="P550" s="14"/>
      <c r="Q550" s="14">
        <f t="shared" si="211"/>
        <v>-6249.5999999999995</v>
      </c>
      <c r="S550" s="14">
        <f t="shared" si="194"/>
        <v>-4092</v>
      </c>
      <c r="U550" s="7">
        <f t="shared" si="206"/>
        <v>4632815.9737931145</v>
      </c>
      <c r="V550" s="126">
        <f t="shared" si="195"/>
        <v>0.23491953518685663</v>
      </c>
      <c r="W550" s="7">
        <f>[4]FCST!$I490</f>
        <v>79365.565511523062</v>
      </c>
      <c r="X550" s="7">
        <f t="shared" si="207"/>
        <v>1810290.7561914069</v>
      </c>
      <c r="Y550" s="7">
        <f>[4]FCST!D490</f>
        <v>1889656.3217029299</v>
      </c>
      <c r="Z550" s="7">
        <f>[4]FCST!$E490</f>
        <v>207071</v>
      </c>
      <c r="AA550" s="7">
        <f>[4]FCST!F490</f>
        <v>2032</v>
      </c>
      <c r="AB550" s="7">
        <f>[4]FCST!G490</f>
        <v>1508</v>
      </c>
      <c r="AC550" s="13">
        <f>[4]FCST!H490</f>
        <v>25776</v>
      </c>
      <c r="AD550" s="28">
        <f t="shared" si="208"/>
        <v>25285</v>
      </c>
      <c r="AE550" s="30">
        <f t="shared" si="192"/>
        <v>2455056</v>
      </c>
      <c r="AF550" s="30">
        <f t="shared" si="209"/>
        <v>1566260</v>
      </c>
      <c r="AG550" s="31">
        <f t="shared" si="215"/>
        <v>275315</v>
      </c>
      <c r="AH550" s="15">
        <f t="shared" si="191"/>
        <v>155490</v>
      </c>
      <c r="AI550" s="28">
        <f t="shared" si="210"/>
        <v>119825</v>
      </c>
      <c r="AJ550" s="28">
        <f t="shared" si="202"/>
        <v>1463.0762896352201</v>
      </c>
      <c r="AK550" s="28">
        <f t="shared" si="203"/>
        <v>309436.89750347898</v>
      </c>
      <c r="AL550" s="110">
        <f t="shared" si="216"/>
        <v>1356.1666774264963</v>
      </c>
      <c r="AM550" s="57"/>
      <c r="AN550" s="15">
        <f t="shared" si="193"/>
        <v>970.20974113741386</v>
      </c>
      <c r="AP550" s="233">
        <f>[16]Rounded!Z551</f>
        <v>43851</v>
      </c>
      <c r="AQ550" s="157">
        <f>[16]Rounded!AA551</f>
        <v>30953</v>
      </c>
      <c r="AR550" s="157">
        <f>[16]Rounded!AB551</f>
        <v>4591</v>
      </c>
      <c r="AS550" s="157">
        <f>[16]Rounded!AC551</f>
        <v>0</v>
      </c>
      <c r="AT550" s="157">
        <f>[16]Rounded!AD551</f>
        <v>0</v>
      </c>
      <c r="AW550" s="14">
        <f t="shared" si="204"/>
        <v>970.20974113741386</v>
      </c>
      <c r="AX550" s="145">
        <f t="shared" si="205"/>
        <v>1463.0762896352201</v>
      </c>
      <c r="AZ550" s="164">
        <f t="shared" si="217"/>
        <v>17539.2998608241</v>
      </c>
      <c r="BM550" s="14">
        <f>[17]Base!$J332</f>
        <v>48228.443828181153</v>
      </c>
      <c r="BN550" s="14">
        <f>[17]High!$J332</f>
        <v>93172.557386818648</v>
      </c>
      <c r="BO550" s="14">
        <f>[17]Low!$J332</f>
        <v>3284.3302695437042</v>
      </c>
      <c r="BP550" s="14"/>
      <c r="BQ550" s="14">
        <f>[17]Base!$Q332</f>
        <v>56079.585846722272</v>
      </c>
      <c r="BR550" s="14">
        <f>[17]High!$Q332</f>
        <v>108340.18300792866</v>
      </c>
      <c r="BS550" s="14">
        <f>[17]Low!$Q332</f>
        <v>3818.9886855159348</v>
      </c>
      <c r="BT550" s="201" t="s">
        <v>150</v>
      </c>
      <c r="BU550" s="145">
        <f t="shared" si="212"/>
        <v>25994.127018573141</v>
      </c>
      <c r="BV550" s="14"/>
      <c r="BW550" s="14"/>
      <c r="BX550" s="14"/>
      <c r="BY550" s="145">
        <f t="shared" si="213"/>
        <v>19878.448334269204</v>
      </c>
      <c r="BZ550" s="14"/>
      <c r="CA550" s="14"/>
    </row>
    <row r="551" spans="1:79">
      <c r="A551" s="2">
        <f t="shared" si="196"/>
        <v>2036</v>
      </c>
      <c r="B551" s="2">
        <f t="shared" si="197"/>
        <v>9</v>
      </c>
      <c r="C551" s="7">
        <f>[12]Err!$D406</f>
        <v>1340.30772558798</v>
      </c>
      <c r="D551" s="7">
        <f>ROUND([13]Err!$D394,0)</f>
        <v>1591674</v>
      </c>
      <c r="E551" s="7">
        <f>[9]Err!$D394</f>
        <v>132033.51555767999</v>
      </c>
      <c r="F551" s="7">
        <f>[10]Err!$D394</f>
        <v>1432.5207340796701</v>
      </c>
      <c r="G551" s="13">
        <f>[14]Err!$D394</f>
        <v>337699.451095948</v>
      </c>
      <c r="H551" s="225"/>
      <c r="I551" s="26">
        <f t="shared" si="200"/>
        <v>1370.30772558798</v>
      </c>
      <c r="J551" s="26">
        <f t="shared" si="214"/>
        <v>1591674</v>
      </c>
      <c r="K551" s="26">
        <f t="shared" si="198"/>
        <v>125985.51555767999</v>
      </c>
      <c r="L551" s="26">
        <f t="shared" si="199"/>
        <v>1432.5207340796701</v>
      </c>
      <c r="M551" s="26">
        <f t="shared" si="201"/>
        <v>333739.451095948</v>
      </c>
      <c r="N551" s="25"/>
      <c r="O551" s="14">
        <v>30</v>
      </c>
      <c r="P551" s="14"/>
      <c r="Q551" s="14">
        <f t="shared" si="211"/>
        <v>-6048</v>
      </c>
      <c r="S551" s="14">
        <f t="shared" si="194"/>
        <v>-3960</v>
      </c>
      <c r="U551" s="7">
        <f t="shared" si="206"/>
        <v>4712156.9718300281</v>
      </c>
      <c r="V551" s="126">
        <f t="shared" si="195"/>
        <v>0.23675824630596484</v>
      </c>
      <c r="W551" s="7">
        <f>[4]FCST!$I491</f>
        <v>79413.086253628266</v>
      </c>
      <c r="X551" s="7">
        <f t="shared" si="207"/>
        <v>1811374.6816899017</v>
      </c>
      <c r="Y551" s="7">
        <f>[4]FCST!D491</f>
        <v>1890787.7679435301</v>
      </c>
      <c r="Z551" s="7">
        <f>[4]FCST!$E491</f>
        <v>207170</v>
      </c>
      <c r="AA551" s="7">
        <f>[4]FCST!F491</f>
        <v>2031</v>
      </c>
      <c r="AB551" s="7">
        <f>[4]FCST!G491</f>
        <v>1508</v>
      </c>
      <c r="AC551" s="13">
        <f>[4]FCST!H491</f>
        <v>25783</v>
      </c>
      <c r="AD551" s="28">
        <f t="shared" si="208"/>
        <v>25764</v>
      </c>
      <c r="AE551" s="30">
        <f t="shared" si="192"/>
        <v>2482141</v>
      </c>
      <c r="AF551" s="30">
        <f t="shared" si="209"/>
        <v>1591674</v>
      </c>
      <c r="AG551" s="31">
        <f t="shared" si="215"/>
        <v>277406</v>
      </c>
      <c r="AH551" s="15">
        <f t="shared" si="191"/>
        <v>151420</v>
      </c>
      <c r="AI551" s="28">
        <f t="shared" si="210"/>
        <v>125986</v>
      </c>
      <c r="AJ551" s="28">
        <f t="shared" si="202"/>
        <v>1432.5207340796701</v>
      </c>
      <c r="AK551" s="28">
        <f t="shared" si="203"/>
        <v>333739.451095948</v>
      </c>
      <c r="AL551" s="110">
        <f t="shared" si="216"/>
        <v>1370.3078800264086</v>
      </c>
      <c r="AM551" s="57"/>
      <c r="AN551" s="15">
        <f t="shared" si="193"/>
        <v>949.94743639235412</v>
      </c>
      <c r="AP551" s="233">
        <f>[16]Rounded!Z552</f>
        <v>40992</v>
      </c>
      <c r="AQ551" s="157">
        <f>[16]Rounded!AA552</f>
        <v>27428</v>
      </c>
      <c r="AR551" s="157">
        <f>[16]Rounded!AB552</f>
        <v>4111</v>
      </c>
      <c r="AS551" s="157">
        <f>[16]Rounded!AC552</f>
        <v>0</v>
      </c>
      <c r="AT551" s="157">
        <f>[16]Rounded!AD552</f>
        <v>0</v>
      </c>
      <c r="AW551" s="14">
        <f t="shared" si="204"/>
        <v>949.94743639235412</v>
      </c>
      <c r="AX551" s="145">
        <f t="shared" si="205"/>
        <v>1432.5207340796701</v>
      </c>
      <c r="AZ551" s="164">
        <f t="shared" si="217"/>
        <v>17513.191474342821</v>
      </c>
      <c r="BM551" s="14">
        <f>[17]Base!$J333</f>
        <v>46812.144863399961</v>
      </c>
      <c r="BN551" s="14">
        <f>[17]High!$J333</f>
        <v>90436.408631053477</v>
      </c>
      <c r="BO551" s="14">
        <f>[17]Low!$J333</f>
        <v>3187.8810957464716</v>
      </c>
      <c r="BP551" s="14"/>
      <c r="BQ551" s="14">
        <f>[17]Base!$Q333</f>
        <v>54432.726585348792</v>
      </c>
      <c r="BR551" s="14">
        <f>[17]High!$Q333</f>
        <v>105158.61468727149</v>
      </c>
      <c r="BS551" s="14">
        <f>[17]Low!$Q333</f>
        <v>3706.8384834261296</v>
      </c>
      <c r="BT551" s="201" t="s">
        <v>150</v>
      </c>
      <c r="BU551" s="145">
        <f t="shared" si="212"/>
        <v>24541.748793991119</v>
      </c>
      <c r="BV551" s="14"/>
      <c r="BW551" s="14"/>
      <c r="BX551" s="14"/>
      <c r="BY551" s="145">
        <f t="shared" si="213"/>
        <v>18714.21553809235</v>
      </c>
      <c r="BZ551" s="14"/>
      <c r="CA551" s="14"/>
    </row>
    <row r="552" spans="1:79">
      <c r="A552" s="2">
        <f t="shared" si="196"/>
        <v>2036</v>
      </c>
      <c r="B552" s="2">
        <f t="shared" si="197"/>
        <v>10</v>
      </c>
      <c r="C552" s="7">
        <f>[12]Err!$D407</f>
        <v>1135.96357327428</v>
      </c>
      <c r="D552" s="7">
        <f>ROUND([13]Err!$D395,0)</f>
        <v>1421313</v>
      </c>
      <c r="E552" s="7">
        <f>[9]Err!$D395</f>
        <v>111538.012546948</v>
      </c>
      <c r="F552" s="7">
        <f>[10]Err!$D395</f>
        <v>1460.18740074634</v>
      </c>
      <c r="G552" s="13">
        <f>[14]Err!$D395</f>
        <v>319304.37534981099</v>
      </c>
      <c r="H552" s="225"/>
      <c r="I552" s="26">
        <f t="shared" si="200"/>
        <v>1165.96357327428</v>
      </c>
      <c r="J552" s="26">
        <f t="shared" si="214"/>
        <v>1421313</v>
      </c>
      <c r="K552" s="26">
        <f t="shared" si="198"/>
        <v>105288.41254694799</v>
      </c>
      <c r="L552" s="26">
        <f t="shared" si="199"/>
        <v>1460.18740074634</v>
      </c>
      <c r="M552" s="26">
        <f t="shared" si="201"/>
        <v>315212.37534981099</v>
      </c>
      <c r="N552" s="25"/>
      <c r="O552" s="14">
        <v>30</v>
      </c>
      <c r="P552" s="14"/>
      <c r="Q552" s="14">
        <f t="shared" si="211"/>
        <v>-6249.5999999999995</v>
      </c>
      <c r="S552" s="14">
        <f t="shared" si="194"/>
        <v>-4092</v>
      </c>
      <c r="U552" s="7">
        <f t="shared" si="206"/>
        <v>4124127.562750557</v>
      </c>
      <c r="V552" s="126">
        <f t="shared" si="195"/>
        <v>0.25544453159122188</v>
      </c>
      <c r="W552" s="7">
        <f>[4]FCST!$I492</f>
        <v>79460.606995733047</v>
      </c>
      <c r="X552" s="7">
        <f t="shared" si="207"/>
        <v>1812458.6071883871</v>
      </c>
      <c r="Y552" s="7">
        <f>[4]FCST!D492</f>
        <v>1891919.2141841201</v>
      </c>
      <c r="Z552" s="7">
        <f>[4]FCST!$E492</f>
        <v>207273</v>
      </c>
      <c r="AA552" s="7">
        <f>[4]FCST!F492</f>
        <v>2030</v>
      </c>
      <c r="AB552" s="7">
        <f>[4]FCST!G492</f>
        <v>1508</v>
      </c>
      <c r="AC552" s="13">
        <f>[4]FCST!H492</f>
        <v>25806</v>
      </c>
      <c r="AD552" s="28">
        <f t="shared" si="208"/>
        <v>23666</v>
      </c>
      <c r="AE552" s="30">
        <f t="shared" si="192"/>
        <v>2113261</v>
      </c>
      <c r="AF552" s="30">
        <f t="shared" si="209"/>
        <v>1421313</v>
      </c>
      <c r="AG552" s="31">
        <f t="shared" si="215"/>
        <v>249215</v>
      </c>
      <c r="AH552" s="15">
        <f t="shared" ref="AH552:AH602" si="218">AH540</f>
        <v>143927</v>
      </c>
      <c r="AI552" s="28">
        <f t="shared" si="210"/>
        <v>105288</v>
      </c>
      <c r="AJ552" s="28">
        <f t="shared" si="202"/>
        <v>1460.18740074634</v>
      </c>
      <c r="AK552" s="28">
        <f t="shared" si="203"/>
        <v>315212.37534981099</v>
      </c>
      <c r="AL552" s="110">
        <f t="shared" si="216"/>
        <v>1165.9637310438989</v>
      </c>
      <c r="AM552" s="57"/>
      <c r="AN552" s="15">
        <f t="shared" si="193"/>
        <v>968.29403232515915</v>
      </c>
      <c r="AP552" s="233">
        <f>[16]Rounded!Z553</f>
        <v>31736</v>
      </c>
      <c r="AQ552" s="157">
        <f>[16]Rounded!AA553</f>
        <v>25600</v>
      </c>
      <c r="AR552" s="157">
        <f>[16]Rounded!AB553</f>
        <v>3923</v>
      </c>
      <c r="AS552" s="157">
        <f>[16]Rounded!AC553</f>
        <v>0</v>
      </c>
      <c r="AT552" s="157">
        <f>[16]Rounded!AD553</f>
        <v>0</v>
      </c>
      <c r="AW552" s="14">
        <f t="shared" si="204"/>
        <v>968.29403232515915</v>
      </c>
      <c r="AX552" s="145">
        <f t="shared" si="205"/>
        <v>1460.18740074634</v>
      </c>
      <c r="AZ552" s="164">
        <f t="shared" si="217"/>
        <v>17487.083087861542</v>
      </c>
      <c r="BM552" s="14">
        <f>[17]Base!$J334</f>
        <v>46829.438825636069</v>
      </c>
      <c r="BN552" s="14">
        <f>[17]High!$J334</f>
        <v>90469.818846291411</v>
      </c>
      <c r="BO552" s="14">
        <f>[17]Low!$J334</f>
        <v>3189.0588049807725</v>
      </c>
      <c r="BP552" s="14"/>
      <c r="BQ552" s="14">
        <f>[17]Base!$Q334</f>
        <v>54452.83584376287</v>
      </c>
      <c r="BR552" s="14">
        <f>[17]High!$Q334</f>
        <v>105197.46377475746</v>
      </c>
      <c r="BS552" s="14">
        <f>[17]Low!$Q334</f>
        <v>3708.2079127683396</v>
      </c>
      <c r="BT552" s="201" t="s">
        <v>150</v>
      </c>
      <c r="BU552" s="145">
        <f t="shared" si="212"/>
        <v>22469.173646199692</v>
      </c>
      <c r="BV552" s="14"/>
      <c r="BW552" s="14"/>
      <c r="BX552" s="14"/>
      <c r="BY552" s="145">
        <f t="shared" si="213"/>
        <v>17087.256430938578</v>
      </c>
      <c r="BZ552" s="14"/>
      <c r="CA552" s="14"/>
    </row>
    <row r="553" spans="1:79">
      <c r="A553" s="2">
        <f t="shared" si="196"/>
        <v>2036</v>
      </c>
      <c r="B553" s="2">
        <f t="shared" si="197"/>
        <v>11</v>
      </c>
      <c r="C553" s="7">
        <f>[12]Err!$D408</f>
        <v>908.80753999741103</v>
      </c>
      <c r="D553" s="7">
        <f>ROUND([13]Err!$D396,0)</f>
        <v>1305039</v>
      </c>
      <c r="E553" s="7">
        <f>[9]Err!$D396</f>
        <v>114851.736184097</v>
      </c>
      <c r="F553" s="7">
        <f>[10]Err!$D396</f>
        <v>1428.18740074634</v>
      </c>
      <c r="G553" s="13">
        <f>[14]Err!$D396</f>
        <v>304054.00444916199</v>
      </c>
      <c r="H553" s="225"/>
      <c r="I553" s="26">
        <f t="shared" si="200"/>
        <v>938.80753999741103</v>
      </c>
      <c r="J553" s="26">
        <f t="shared" si="214"/>
        <v>1305039</v>
      </c>
      <c r="K553" s="26">
        <f t="shared" si="198"/>
        <v>108803.736184097</v>
      </c>
      <c r="L553" s="26">
        <f t="shared" si="199"/>
        <v>1428.18740074634</v>
      </c>
      <c r="M553" s="26">
        <f t="shared" si="201"/>
        <v>300094.00444916199</v>
      </c>
      <c r="N553" s="25"/>
      <c r="O553" s="14">
        <v>30</v>
      </c>
      <c r="P553" s="14"/>
      <c r="Q553" s="14">
        <f t="shared" si="211"/>
        <v>-6048</v>
      </c>
      <c r="S553" s="14">
        <f t="shared" si="194"/>
        <v>-3960</v>
      </c>
      <c r="U553" s="7">
        <f t="shared" si="206"/>
        <v>3590680.1918499083</v>
      </c>
      <c r="V553" s="126">
        <f t="shared" si="195"/>
        <v>0.34388341163246744</v>
      </c>
      <c r="W553" s="7">
        <f>[4]FCST!$I493</f>
        <v>79508.127737838251</v>
      </c>
      <c r="X553" s="7">
        <f t="shared" si="207"/>
        <v>1813542.5326868817</v>
      </c>
      <c r="Y553" s="7">
        <f>[4]FCST!D493</f>
        <v>1893050.66042472</v>
      </c>
      <c r="Z553" s="7">
        <f>[4]FCST!$E493</f>
        <v>207376</v>
      </c>
      <c r="AA553" s="7">
        <f>[4]FCST!F493</f>
        <v>2029</v>
      </c>
      <c r="AB553" s="7">
        <f>[4]FCST!G493</f>
        <v>1508</v>
      </c>
      <c r="AC553" s="13">
        <f>[4]FCST!H493</f>
        <v>25841</v>
      </c>
      <c r="AD553" s="28">
        <f t="shared" si="208"/>
        <v>25668</v>
      </c>
      <c r="AE553" s="30">
        <f t="shared" si="192"/>
        <v>1702567</v>
      </c>
      <c r="AF553" s="30">
        <f t="shared" si="209"/>
        <v>1305039</v>
      </c>
      <c r="AG553" s="31">
        <f t="shared" si="215"/>
        <v>255884</v>
      </c>
      <c r="AH553" s="15">
        <f t="shared" si="218"/>
        <v>147080</v>
      </c>
      <c r="AI553" s="28">
        <f t="shared" si="210"/>
        <v>108804</v>
      </c>
      <c r="AJ553" s="28">
        <f t="shared" si="202"/>
        <v>1428.18740074634</v>
      </c>
      <c r="AK553" s="28">
        <f t="shared" si="203"/>
        <v>300094.00444916199</v>
      </c>
      <c r="AL553" s="110">
        <f t="shared" si="216"/>
        <v>938.80731734344033</v>
      </c>
      <c r="AM553" s="57"/>
      <c r="AN553" s="15">
        <f t="shared" si="193"/>
        <v>947.07387317396547</v>
      </c>
      <c r="AP553" s="233">
        <f>[16]Rounded!Z554</f>
        <v>34525</v>
      </c>
      <c r="AQ553" s="157">
        <f>[16]Rounded!AA554</f>
        <v>26401</v>
      </c>
      <c r="AR553" s="157">
        <f>[16]Rounded!AB554</f>
        <v>3962</v>
      </c>
      <c r="AS553" s="157">
        <f>[16]Rounded!AC554</f>
        <v>0</v>
      </c>
      <c r="AT553" s="157">
        <f>[16]Rounded!AD554</f>
        <v>0</v>
      </c>
      <c r="AW553" s="14">
        <f t="shared" si="204"/>
        <v>947.07387317396547</v>
      </c>
      <c r="AX553" s="145">
        <f t="shared" si="205"/>
        <v>1428.18740074634</v>
      </c>
      <c r="AZ553" s="164">
        <f t="shared" si="217"/>
        <v>17460.974701380259</v>
      </c>
      <c r="BM553" s="14">
        <f>[17]Base!$J335</f>
        <v>46744.533965426082</v>
      </c>
      <c r="BN553" s="14">
        <f>[17]High!$J335</f>
        <v>90305.791099750029</v>
      </c>
      <c r="BO553" s="14">
        <f>[17]Low!$J335</f>
        <v>3183.2768311021941</v>
      </c>
      <c r="BP553" s="14"/>
      <c r="BQ553" s="14">
        <f>[17]Base!$Q335</f>
        <v>54354.109262123355</v>
      </c>
      <c r="BR553" s="14">
        <f>[17]High!$Q335</f>
        <v>105006.73383691863</v>
      </c>
      <c r="BS553" s="14">
        <f>[17]Low!$Q335</f>
        <v>3701.4846873281331</v>
      </c>
      <c r="BT553" s="201" t="s">
        <v>150</v>
      </c>
      <c r="BU553" s="145">
        <f t="shared" si="212"/>
        <v>21255.200233380081</v>
      </c>
      <c r="BV553" s="14"/>
      <c r="BW553" s="14"/>
      <c r="BX553" s="14"/>
      <c r="BY553" s="145">
        <f t="shared" si="213"/>
        <v>16122.2446284404</v>
      </c>
      <c r="BZ553" s="14"/>
      <c r="CA553" s="14"/>
    </row>
    <row r="554" spans="1:79">
      <c r="A554" s="2">
        <f t="shared" si="196"/>
        <v>2036</v>
      </c>
      <c r="B554" s="2">
        <f t="shared" si="197"/>
        <v>12</v>
      </c>
      <c r="C554" s="7">
        <f>[12]Err!$D409</f>
        <v>856.46729769507101</v>
      </c>
      <c r="D554" s="7">
        <f>ROUND([13]Err!$D397,0)</f>
        <v>1261801</v>
      </c>
      <c r="E554" s="7">
        <f>[9]Err!$D397</f>
        <v>109841.69184362399</v>
      </c>
      <c r="F554" s="7">
        <f>[10]Err!$D397</f>
        <v>1453.5193717647501</v>
      </c>
      <c r="G554" s="13">
        <f>[14]Err!$D397</f>
        <v>284393.96677931497</v>
      </c>
      <c r="H554" s="225"/>
      <c r="I554" s="26">
        <f t="shared" si="200"/>
        <v>886.46729769507101</v>
      </c>
      <c r="J554" s="26">
        <f t="shared" si="214"/>
        <v>1261801</v>
      </c>
      <c r="K554" s="26">
        <f t="shared" si="198"/>
        <v>103592.09184362399</v>
      </c>
      <c r="L554" s="26">
        <f t="shared" si="199"/>
        <v>1453.5193717647501</v>
      </c>
      <c r="M554" s="26">
        <f t="shared" si="201"/>
        <v>280301.96677931497</v>
      </c>
      <c r="N554" s="25"/>
      <c r="O554" s="14">
        <v>30</v>
      </c>
      <c r="P554" s="14"/>
      <c r="Q554" s="14">
        <f t="shared" si="211"/>
        <v>-6249.5999999999995</v>
      </c>
      <c r="S554" s="14">
        <f t="shared" si="194"/>
        <v>-4092</v>
      </c>
      <c r="U554" s="7">
        <f t="shared" si="206"/>
        <v>3422140.4861510796</v>
      </c>
      <c r="V554" s="126">
        <f t="shared" si="195"/>
        <v>0.46872621458853259</v>
      </c>
      <c r="W554" s="7">
        <f>[4]FCST!$I494</f>
        <v>79555.648479943018</v>
      </c>
      <c r="X554" s="7">
        <f t="shared" si="207"/>
        <v>1814626.4581853671</v>
      </c>
      <c r="Y554" s="7">
        <f>[4]FCST!D494</f>
        <v>1894182.10666531</v>
      </c>
      <c r="Z554" s="7">
        <f>[4]FCST!$E494</f>
        <v>207479</v>
      </c>
      <c r="AA554" s="7">
        <f>[4]FCST!F494</f>
        <v>2029</v>
      </c>
      <c r="AB554" s="7">
        <f>[4]FCST!G494</f>
        <v>1508</v>
      </c>
      <c r="AC554" s="13">
        <f>[4]FCST!H494</f>
        <v>25789</v>
      </c>
      <c r="AD554" s="28">
        <f t="shared" si="208"/>
        <v>33056</v>
      </c>
      <c r="AE554" s="30">
        <f t="shared" si="192"/>
        <v>1608607</v>
      </c>
      <c r="AF554" s="30">
        <f t="shared" si="209"/>
        <v>1261801</v>
      </c>
      <c r="AG554" s="31">
        <f t="shared" si="215"/>
        <v>236921</v>
      </c>
      <c r="AH554" s="15">
        <f t="shared" si="218"/>
        <v>133329</v>
      </c>
      <c r="AI554" s="28">
        <f t="shared" si="210"/>
        <v>103592</v>
      </c>
      <c r="AJ554" s="28">
        <f t="shared" si="202"/>
        <v>1453.5193717647501</v>
      </c>
      <c r="AK554" s="28">
        <f t="shared" si="203"/>
        <v>280301.96677931497</v>
      </c>
      <c r="AL554" s="110">
        <f t="shared" si="216"/>
        <v>886.46729068891273</v>
      </c>
      <c r="AM554" s="57"/>
      <c r="AN554" s="15">
        <f t="shared" si="193"/>
        <v>963.87226244346823</v>
      </c>
      <c r="AP554" s="233">
        <f>[16]Rounded!Z555</f>
        <v>59282</v>
      </c>
      <c r="AQ554" s="157">
        <f>[16]Rounded!AA555</f>
        <v>33245</v>
      </c>
      <c r="AR554" s="157">
        <f>[16]Rounded!AB555</f>
        <v>4377</v>
      </c>
      <c r="AS554" s="157">
        <f>[16]Rounded!AC555</f>
        <v>0</v>
      </c>
      <c r="AT554" s="157">
        <f>[16]Rounded!AD555</f>
        <v>0</v>
      </c>
      <c r="AW554" s="14">
        <f t="shared" si="204"/>
        <v>963.87226244346823</v>
      </c>
      <c r="AX554" s="145">
        <f t="shared" si="205"/>
        <v>1453.5193717647501</v>
      </c>
      <c r="AZ554" s="164">
        <f t="shared" si="217"/>
        <v>17434.866314898969</v>
      </c>
      <c r="BM554" s="14">
        <f>[17]Base!$J336</f>
        <v>46915.001927547921</v>
      </c>
      <c r="BN554" s="14">
        <f>[17]High!$J336</f>
        <v>90635.118250341809</v>
      </c>
      <c r="BO554" s="14">
        <f>[17]Low!$J336</f>
        <v>3194.8856047540826</v>
      </c>
      <c r="BP554" s="14"/>
      <c r="BQ554" s="14">
        <f>[17]Base!$Q336</f>
        <v>54552.327822730142</v>
      </c>
      <c r="BR554" s="14">
        <f>[17]High!$Q336</f>
        <v>105389.67238411837</v>
      </c>
      <c r="BS554" s="14">
        <f>[17]Low!$Q336</f>
        <v>3714.9832613419562</v>
      </c>
      <c r="BT554" s="201" t="s">
        <v>150</v>
      </c>
      <c r="BU554" s="145">
        <f t="shared" si="212"/>
        <v>20454.722783095123</v>
      </c>
      <c r="BV554" s="14"/>
      <c r="BW554" s="14"/>
      <c r="BX554" s="14"/>
      <c r="BY554" s="145">
        <f t="shared" si="213"/>
        <v>15476.795316824189</v>
      </c>
      <c r="BZ554" s="14"/>
      <c r="CA554" s="14"/>
    </row>
    <row r="555" spans="1:79">
      <c r="A555" s="2">
        <f t="shared" si="196"/>
        <v>2037</v>
      </c>
      <c r="B555" s="2">
        <f t="shared" si="197"/>
        <v>1</v>
      </c>
      <c r="C555" s="7">
        <f>[12]Err!$D410</f>
        <v>997.73953669313903</v>
      </c>
      <c r="D555" s="7">
        <f>ROUND([13]Err!$D398,0)</f>
        <v>1273082</v>
      </c>
      <c r="E555" s="7">
        <f>[9]Err!$D398</f>
        <v>110121.628958157</v>
      </c>
      <c r="F555" s="7">
        <f>[10]Err!$D398</f>
        <v>1451.5086911373</v>
      </c>
      <c r="G555" s="13">
        <f>[14]Err!$D398</f>
        <v>276019.27850484801</v>
      </c>
      <c r="H555" s="225"/>
      <c r="I555" s="26">
        <f t="shared" si="200"/>
        <v>1027.7395366931391</v>
      </c>
      <c r="J555" s="26">
        <f t="shared" si="214"/>
        <v>1273082</v>
      </c>
      <c r="K555" s="26">
        <f t="shared" si="198"/>
        <v>103872.028958157</v>
      </c>
      <c r="L555" s="26">
        <f t="shared" si="199"/>
        <v>1451.5086911373</v>
      </c>
      <c r="M555" s="26">
        <f t="shared" si="201"/>
        <v>272059.27850484801</v>
      </c>
      <c r="N555" s="25"/>
      <c r="O555" s="14">
        <v>30</v>
      </c>
      <c r="P555" s="14"/>
      <c r="Q555" s="14">
        <f t="shared" si="211"/>
        <v>-6249.5999999999995</v>
      </c>
      <c r="S555" s="14">
        <f t="shared" si="194"/>
        <v>-3960</v>
      </c>
      <c r="U555" s="7">
        <f t="shared" si="206"/>
        <v>3694572.7871959852</v>
      </c>
      <c r="V555" s="126">
        <f t="shared" si="195"/>
        <v>0.55751998808037817</v>
      </c>
      <c r="W555" s="7">
        <f>[4]FCST!$I495</f>
        <v>79603.169222048222</v>
      </c>
      <c r="X555" s="7">
        <f t="shared" si="207"/>
        <v>1815710.3836838617</v>
      </c>
      <c r="Y555" s="7">
        <f>[4]FCST!D495</f>
        <v>1895313.5529059099</v>
      </c>
      <c r="Z555" s="7">
        <f>[4]FCST!$E495</f>
        <v>207582</v>
      </c>
      <c r="AA555" s="7">
        <f>[4]FCST!F495</f>
        <v>2028</v>
      </c>
      <c r="AB555" s="7">
        <f>[4]FCST!G495</f>
        <v>1508</v>
      </c>
      <c r="AC555" s="13">
        <f>[4]FCST!H495</f>
        <v>25829</v>
      </c>
      <c r="AD555" s="28">
        <f t="shared" si="208"/>
        <v>45611</v>
      </c>
      <c r="AE555" s="30">
        <f t="shared" si="192"/>
        <v>1866077</v>
      </c>
      <c r="AF555" s="30">
        <f t="shared" si="209"/>
        <v>1273082</v>
      </c>
      <c r="AG555" s="31">
        <f t="shared" si="215"/>
        <v>236292</v>
      </c>
      <c r="AH555" s="15">
        <f t="shared" si="218"/>
        <v>132420</v>
      </c>
      <c r="AI555" s="28">
        <f t="shared" si="210"/>
        <v>103872</v>
      </c>
      <c r="AJ555" s="28">
        <f t="shared" si="202"/>
        <v>1451.5086911373</v>
      </c>
      <c r="AK555" s="28">
        <f t="shared" si="203"/>
        <v>272059.27850484801</v>
      </c>
      <c r="AL555" s="110">
        <f t="shared" si="216"/>
        <v>1027.7393447593499</v>
      </c>
      <c r="AM555" s="57"/>
      <c r="AN555" s="15">
        <f t="shared" si="193"/>
        <v>962.53891985232099</v>
      </c>
      <c r="AP555" s="233">
        <f>[16]Rounded!Z556</f>
        <v>71020</v>
      </c>
      <c r="AQ555" s="157">
        <f>[16]Rounded!AA556</f>
        <v>33445</v>
      </c>
      <c r="AR555" s="157">
        <f>[16]Rounded!AB556</f>
        <v>4256</v>
      </c>
      <c r="AS555" s="157">
        <f>[16]Rounded!AC556</f>
        <v>0</v>
      </c>
      <c r="AT555" s="157">
        <f>[16]Rounded!AD556</f>
        <v>0</v>
      </c>
      <c r="AW555" s="14">
        <f t="shared" si="204"/>
        <v>962.53891985232099</v>
      </c>
      <c r="AX555" s="145">
        <f t="shared" si="205"/>
        <v>1451.5086911373</v>
      </c>
      <c r="AZ555" s="164">
        <f t="shared" si="217"/>
        <v>17408.757928417683</v>
      </c>
      <c r="BM555" s="14">
        <f>[17]Base!$J337</f>
        <v>46308.247890249513</v>
      </c>
      <c r="BN555" s="14">
        <f>[17]High!$J337</f>
        <v>89554.43457012171</v>
      </c>
      <c r="BO555" s="14">
        <f>[17]Low!$J337</f>
        <v>3024.919047707866</v>
      </c>
      <c r="BP555" s="14"/>
      <c r="BQ555" s="14">
        <f>[17]Base!$Q337</f>
        <v>53846.799872383148</v>
      </c>
      <c r="BR555" s="14">
        <f>[17]High!$Q337</f>
        <v>104133.06345362987</v>
      </c>
      <c r="BS555" s="14">
        <f>[17]Low!$Q337</f>
        <v>3517.3477298928674</v>
      </c>
      <c r="BT555" s="201" t="s">
        <v>150</v>
      </c>
      <c r="BU555" s="145">
        <f t="shared" si="212"/>
        <v>16101.09008801424</v>
      </c>
      <c r="BV555" s="14"/>
      <c r="BW555" s="14"/>
      <c r="BX555" s="14"/>
      <c r="BY555" s="145">
        <f t="shared" si="213"/>
        <v>12592.352750382552</v>
      </c>
      <c r="BZ555" s="14"/>
      <c r="CA555" s="14"/>
    </row>
    <row r="556" spans="1:79">
      <c r="A556" s="2">
        <f t="shared" si="196"/>
        <v>2037</v>
      </c>
      <c r="B556" s="2">
        <f t="shared" si="197"/>
        <v>2</v>
      </c>
      <c r="C556" s="7">
        <f>[12]Err!$D411</f>
        <v>911.76002110903198</v>
      </c>
      <c r="D556" s="7">
        <f>ROUND([13]Err!$D399,0)</f>
        <v>1160527</v>
      </c>
      <c r="E556" s="7">
        <f>[9]Err!$D399</f>
        <v>109736.16794521399</v>
      </c>
      <c r="F556" s="7">
        <f>[10]Err!$D399</f>
        <v>1408.06424669286</v>
      </c>
      <c r="G556" s="13">
        <f>[14]Err!$D399</f>
        <v>274933.86656590999</v>
      </c>
      <c r="H556" s="225"/>
      <c r="I556" s="26">
        <f t="shared" si="200"/>
        <v>941.76002110903198</v>
      </c>
      <c r="J556" s="26">
        <f t="shared" si="214"/>
        <v>1160527</v>
      </c>
      <c r="K556" s="26">
        <f t="shared" si="198"/>
        <v>104091.36794521399</v>
      </c>
      <c r="L556" s="26">
        <f t="shared" si="199"/>
        <v>1408.06424669286</v>
      </c>
      <c r="M556" s="26">
        <f t="shared" si="201"/>
        <v>270841.86656590999</v>
      </c>
      <c r="N556" s="25"/>
      <c r="O556" s="14">
        <v>30</v>
      </c>
      <c r="P556" s="14"/>
      <c r="Q556" s="14">
        <f t="shared" si="211"/>
        <v>-5644.7999999999993</v>
      </c>
      <c r="S556" s="14">
        <f t="shared" si="194"/>
        <v>-4092</v>
      </c>
      <c r="U556" s="7">
        <f t="shared" si="206"/>
        <v>3429690.9308126029</v>
      </c>
      <c r="V556" s="126">
        <f t="shared" si="195"/>
        <v>0.63835327793467445</v>
      </c>
      <c r="W556" s="7">
        <f>[4]FCST!$I496</f>
        <v>79650.689964153004</v>
      </c>
      <c r="X556" s="7">
        <f t="shared" si="207"/>
        <v>1816794.3091823468</v>
      </c>
      <c r="Y556" s="7">
        <f>[4]FCST!D496</f>
        <v>1896444.9991464999</v>
      </c>
      <c r="Z556" s="7">
        <f>[4]FCST!$E496</f>
        <v>207684</v>
      </c>
      <c r="AA556" s="7">
        <f>[4]FCST!F496</f>
        <v>2027</v>
      </c>
      <c r="AB556" s="7">
        <f>[4]FCST!G496</f>
        <v>1508</v>
      </c>
      <c r="AC556" s="13">
        <f>[4]FCST!H496</f>
        <v>25832</v>
      </c>
      <c r="AD556" s="28">
        <f t="shared" si="208"/>
        <v>47884</v>
      </c>
      <c r="AE556" s="30">
        <f t="shared" si="192"/>
        <v>1710984</v>
      </c>
      <c r="AF556" s="30">
        <f t="shared" si="209"/>
        <v>1160527</v>
      </c>
      <c r="AG556" s="31">
        <f t="shared" si="215"/>
        <v>238046</v>
      </c>
      <c r="AH556" s="15">
        <f t="shared" si="218"/>
        <v>133955</v>
      </c>
      <c r="AI556" s="28">
        <f t="shared" si="210"/>
        <v>104091</v>
      </c>
      <c r="AJ556" s="28">
        <f t="shared" si="202"/>
        <v>1408.06424669286</v>
      </c>
      <c r="AK556" s="28">
        <f t="shared" si="203"/>
        <v>270841.86656590999</v>
      </c>
      <c r="AL556" s="110">
        <f t="shared" si="216"/>
        <v>941.75988517381097</v>
      </c>
      <c r="AM556" s="57"/>
      <c r="AN556" s="15">
        <f t="shared" si="193"/>
        <v>933.72960656025202</v>
      </c>
      <c r="AP556" s="233">
        <f>[16]Rounded!Z557</f>
        <v>55682</v>
      </c>
      <c r="AQ556" s="157">
        <f>[16]Rounded!AA557</f>
        <v>28507</v>
      </c>
      <c r="AR556" s="157">
        <f>[16]Rounded!AB557</f>
        <v>3965</v>
      </c>
      <c r="AS556" s="157">
        <f>[16]Rounded!AC557</f>
        <v>0</v>
      </c>
      <c r="AT556" s="157">
        <f>[16]Rounded!AD557</f>
        <v>0</v>
      </c>
      <c r="AW556" s="14">
        <f t="shared" si="204"/>
        <v>933.72960656025202</v>
      </c>
      <c r="AX556" s="145">
        <f t="shared" si="205"/>
        <v>1408.06424669286</v>
      </c>
      <c r="AZ556" s="164">
        <f t="shared" si="217"/>
        <v>17382.6495419364</v>
      </c>
      <c r="BM556" s="14">
        <f>[17]Base!$J338</f>
        <v>46485.207475043062</v>
      </c>
      <c r="BN556" s="14">
        <f>[17]High!$J338</f>
        <v>89896.652561083232</v>
      </c>
      <c r="BO556" s="14">
        <f>[17]Low!$J338</f>
        <v>3036.4782934816449</v>
      </c>
      <c r="BP556" s="14"/>
      <c r="BQ556" s="14">
        <f>[17]Base!$Q338</f>
        <v>54052.566831445423</v>
      </c>
      <c r="BR556" s="14">
        <f>[17]High!$Q338</f>
        <v>104530.99135009678</v>
      </c>
      <c r="BS556" s="14">
        <f>[17]Low!$Q338</f>
        <v>3530.7887133507497</v>
      </c>
      <c r="BT556" s="201" t="s">
        <v>150</v>
      </c>
      <c r="BU556" s="145">
        <f t="shared" si="212"/>
        <v>17843.146199710049</v>
      </c>
      <c r="BV556" s="14"/>
      <c r="BW556" s="14"/>
      <c r="BX556" s="14"/>
      <c r="BY556" s="145">
        <f t="shared" si="213"/>
        <v>13896.113488083693</v>
      </c>
      <c r="BZ556" s="14"/>
      <c r="CA556" s="14"/>
    </row>
    <row r="557" spans="1:79">
      <c r="A557" s="2">
        <f t="shared" si="196"/>
        <v>2037</v>
      </c>
      <c r="B557" s="2">
        <f t="shared" si="197"/>
        <v>3</v>
      </c>
      <c r="C557" s="7">
        <f>[12]Err!$D412</f>
        <v>826.40029013799199</v>
      </c>
      <c r="D557" s="7">
        <f>ROUND([13]Err!$D400,0)</f>
        <v>1178129</v>
      </c>
      <c r="E557" s="7">
        <f>[9]Err!$D400</f>
        <v>108626.10343427199</v>
      </c>
      <c r="F557" s="7">
        <f>[10]Err!$D400</f>
        <v>1453.9651785241099</v>
      </c>
      <c r="G557" s="13">
        <f>[14]Err!$D400</f>
        <v>276325.789143965</v>
      </c>
      <c r="H557" s="225"/>
      <c r="I557" s="26">
        <f t="shared" si="200"/>
        <v>856.40029013799199</v>
      </c>
      <c r="J557" s="26">
        <f t="shared" si="214"/>
        <v>1178129</v>
      </c>
      <c r="K557" s="26">
        <f t="shared" si="198"/>
        <v>102376.50343427199</v>
      </c>
      <c r="L557" s="26">
        <f t="shared" si="199"/>
        <v>1453.9651785241099</v>
      </c>
      <c r="M557" s="26">
        <f t="shared" si="201"/>
        <v>272365.789143965</v>
      </c>
      <c r="N557" s="25"/>
      <c r="O557" s="14">
        <v>30</v>
      </c>
      <c r="P557" s="14"/>
      <c r="Q557" s="14">
        <f t="shared" si="211"/>
        <v>-6249.5999999999995</v>
      </c>
      <c r="S557" s="14">
        <f t="shared" si="194"/>
        <v>-3960</v>
      </c>
      <c r="U557" s="7">
        <f t="shared" si="206"/>
        <v>3289761.7543224893</v>
      </c>
      <c r="V557" s="126">
        <f t="shared" si="195"/>
        <v>0.62485525246600426</v>
      </c>
      <c r="W557" s="7">
        <f>[4]FCST!$I497</f>
        <v>79698.210706258207</v>
      </c>
      <c r="X557" s="7">
        <f t="shared" si="207"/>
        <v>1817878.2346808419</v>
      </c>
      <c r="Y557" s="7">
        <f>[4]FCST!D497</f>
        <v>1897576.4453871001</v>
      </c>
      <c r="Z557" s="7">
        <f>[4]FCST!$E497</f>
        <v>207787</v>
      </c>
      <c r="AA557" s="7">
        <f>[4]FCST!F497</f>
        <v>2027</v>
      </c>
      <c r="AB557" s="7">
        <f>[4]FCST!G497</f>
        <v>1508</v>
      </c>
      <c r="AC557" s="13">
        <f>[4]FCST!H497</f>
        <v>25821</v>
      </c>
      <c r="AD557" s="28">
        <f t="shared" si="208"/>
        <v>42649</v>
      </c>
      <c r="AE557" s="30">
        <f t="shared" si="192"/>
        <v>1556831</v>
      </c>
      <c r="AF557" s="30">
        <f t="shared" si="209"/>
        <v>1178129</v>
      </c>
      <c r="AG557" s="31">
        <f t="shared" si="215"/>
        <v>238333</v>
      </c>
      <c r="AH557" s="15">
        <f t="shared" si="218"/>
        <v>135956</v>
      </c>
      <c r="AI557" s="28">
        <f t="shared" si="210"/>
        <v>102377</v>
      </c>
      <c r="AJ557" s="28">
        <f t="shared" si="202"/>
        <v>1453.9651785241099</v>
      </c>
      <c r="AK557" s="28">
        <f t="shared" si="203"/>
        <v>272365.789143965</v>
      </c>
      <c r="AL557" s="110">
        <f t="shared" si="216"/>
        <v>856.40004390796116</v>
      </c>
      <c r="AM557" s="57"/>
      <c r="AN557" s="15">
        <f t="shared" si="193"/>
        <v>964.16789026797733</v>
      </c>
      <c r="AP557" s="233">
        <f>[16]Rounded!Z558</f>
        <v>43492</v>
      </c>
      <c r="AQ557" s="157">
        <f>[16]Rounded!AA558</f>
        <v>23300</v>
      </c>
      <c r="AR557" s="157">
        <f>[16]Rounded!AB558</f>
        <v>3342</v>
      </c>
      <c r="AS557" s="157">
        <f>[16]Rounded!AC558</f>
        <v>0</v>
      </c>
      <c r="AT557" s="157">
        <f>[16]Rounded!AD558</f>
        <v>0</v>
      </c>
      <c r="AW557" s="14">
        <f t="shared" si="204"/>
        <v>964.16789026797733</v>
      </c>
      <c r="AX557" s="145">
        <f t="shared" si="205"/>
        <v>1453.9651785241099</v>
      </c>
      <c r="AZ557" s="164">
        <f t="shared" si="217"/>
        <v>17356.54115545511</v>
      </c>
      <c r="BM557" s="14">
        <f>[17]Base!$J339</f>
        <v>47715.209127252972</v>
      </c>
      <c r="BN557" s="14">
        <f>[17]High!$J339</f>
        <v>92275.323910192252</v>
      </c>
      <c r="BO557" s="14">
        <f>[17]Low!$J339</f>
        <v>3116.8237091687133</v>
      </c>
      <c r="BP557" s="14"/>
      <c r="BQ557" s="14">
        <f>[17]Base!$Q339</f>
        <v>55482.801310759278</v>
      </c>
      <c r="BR557" s="14">
        <f>[17]High!$Q339</f>
        <v>107296.8882676654</v>
      </c>
      <c r="BS557" s="14">
        <f>[17]Low!$Q339</f>
        <v>3624.2136153124575</v>
      </c>
      <c r="BT557" s="201" t="s">
        <v>150</v>
      </c>
      <c r="BU557" s="145">
        <f t="shared" si="212"/>
        <v>24145.68487956329</v>
      </c>
      <c r="BV557" s="14"/>
      <c r="BW557" s="14"/>
      <c r="BX557" s="14"/>
      <c r="BY557" s="145">
        <f t="shared" si="213"/>
        <v>18730.045266469937</v>
      </c>
      <c r="BZ557" s="14"/>
      <c r="CA557" s="14"/>
    </row>
    <row r="558" spans="1:79">
      <c r="A558" s="2">
        <f t="shared" si="196"/>
        <v>2037</v>
      </c>
      <c r="B558" s="2">
        <f t="shared" si="197"/>
        <v>4</v>
      </c>
      <c r="C558" s="7">
        <f>[12]Err!$D413</f>
        <v>812.26431515893103</v>
      </c>
      <c r="D558" s="7">
        <f>ROUND([13]Err!$D401,0)</f>
        <v>1253602</v>
      </c>
      <c r="E558" s="7">
        <f>[9]Err!$D401</f>
        <v>113688.801387596</v>
      </c>
      <c r="F558" s="7">
        <f>[10]Err!$D401</f>
        <v>1430.4109852834699</v>
      </c>
      <c r="G558" s="13">
        <f>[14]Err!$D401</f>
        <v>281653.58158958697</v>
      </c>
      <c r="H558" s="225"/>
      <c r="I558" s="26">
        <f t="shared" si="200"/>
        <v>842.26431515893103</v>
      </c>
      <c r="J558" s="26">
        <f t="shared" si="214"/>
        <v>1253602</v>
      </c>
      <c r="K558" s="26">
        <f t="shared" si="198"/>
        <v>107640.801387596</v>
      </c>
      <c r="L558" s="26">
        <f t="shared" si="199"/>
        <v>1430.4109852834699</v>
      </c>
      <c r="M558" s="26">
        <f t="shared" si="201"/>
        <v>277561.58158958697</v>
      </c>
      <c r="N558" s="25"/>
      <c r="O558" s="14">
        <v>30</v>
      </c>
      <c r="P558" s="14"/>
      <c r="Q558" s="14">
        <f t="shared" si="211"/>
        <v>-6048</v>
      </c>
      <c r="S558" s="14">
        <f t="shared" si="194"/>
        <v>-4092</v>
      </c>
      <c r="U558" s="7">
        <f t="shared" si="206"/>
        <v>3351746.9925748706</v>
      </c>
      <c r="V558" s="126">
        <f t="shared" si="195"/>
        <v>0.53442379914879401</v>
      </c>
      <c r="W558" s="7">
        <f>[4]FCST!$I498</f>
        <v>79745.731448362989</v>
      </c>
      <c r="X558" s="7">
        <f t="shared" si="207"/>
        <v>1818962.160179327</v>
      </c>
      <c r="Y558" s="7">
        <f>[4]FCST!D498</f>
        <v>1898707.8916276901</v>
      </c>
      <c r="Z558" s="7">
        <f>[4]FCST!$E498</f>
        <v>207889</v>
      </c>
      <c r="AA558" s="7">
        <f>[4]FCST!F498</f>
        <v>2026</v>
      </c>
      <c r="AB558" s="7">
        <f>[4]FCST!G498</f>
        <v>1508</v>
      </c>
      <c r="AC558" s="13">
        <f>[4]FCST!H498</f>
        <v>25779</v>
      </c>
      <c r="AD558" s="28">
        <f t="shared" si="208"/>
        <v>35896</v>
      </c>
      <c r="AE558" s="30">
        <f t="shared" si="192"/>
        <v>1532047</v>
      </c>
      <c r="AF558" s="30">
        <f t="shared" si="209"/>
        <v>1253602</v>
      </c>
      <c r="AG558" s="31">
        <f t="shared" si="215"/>
        <v>251210</v>
      </c>
      <c r="AH558" s="15">
        <f t="shared" si="218"/>
        <v>143569</v>
      </c>
      <c r="AI558" s="28">
        <f t="shared" si="210"/>
        <v>107641</v>
      </c>
      <c r="AJ558" s="28">
        <f t="shared" si="202"/>
        <v>1430.4109852834699</v>
      </c>
      <c r="AK558" s="28">
        <f t="shared" si="203"/>
        <v>277561.58158958697</v>
      </c>
      <c r="AL558" s="110">
        <f t="shared" si="216"/>
        <v>842.26436016071898</v>
      </c>
      <c r="AM558" s="57"/>
      <c r="AN558" s="15">
        <f t="shared" si="193"/>
        <v>948.54839872909145</v>
      </c>
      <c r="AP558" s="233">
        <f>[16]Rounded!Z559</f>
        <v>32216</v>
      </c>
      <c r="AQ558" s="157">
        <f>[16]Rounded!AA559</f>
        <v>22590</v>
      </c>
      <c r="AR558" s="157">
        <f>[16]Rounded!AB559</f>
        <v>3352</v>
      </c>
      <c r="AS558" s="157">
        <f>[16]Rounded!AC559</f>
        <v>0</v>
      </c>
      <c r="AT558" s="157">
        <f>[16]Rounded!AD559</f>
        <v>0</v>
      </c>
      <c r="AW558" s="14">
        <f t="shared" si="204"/>
        <v>948.54839872909145</v>
      </c>
      <c r="AX558" s="145">
        <f t="shared" si="205"/>
        <v>1430.4109852834699</v>
      </c>
      <c r="AZ558" s="164">
        <f t="shared" si="217"/>
        <v>17330.432768973827</v>
      </c>
      <c r="BM558" s="14">
        <f>[17]Base!$J340</f>
        <v>47733.032199728521</v>
      </c>
      <c r="BN558" s="14">
        <f>[17]High!$J340</f>
        <v>92309.791532064555</v>
      </c>
      <c r="BO558" s="14">
        <f>[17]Low!$J340</f>
        <v>3117.9879370088111</v>
      </c>
      <c r="BP558" s="14"/>
      <c r="BQ558" s="14">
        <f>[17]Base!$Q340</f>
        <v>55503.525813637811</v>
      </c>
      <c r="BR558" s="14">
        <f>[17]High!$Q340</f>
        <v>107336.96689774949</v>
      </c>
      <c r="BS558" s="14">
        <f>[17]Low!$Q340</f>
        <v>3625.5673686148962</v>
      </c>
      <c r="BT558" s="201" t="s">
        <v>150</v>
      </c>
      <c r="BU558" s="145">
        <f t="shared" si="212"/>
        <v>25650.758923650381</v>
      </c>
      <c r="BV558" s="14"/>
      <c r="BW558" s="14"/>
      <c r="BX558" s="14"/>
      <c r="BY558" s="145">
        <f t="shared" si="213"/>
        <v>19823.248182192452</v>
      </c>
      <c r="BZ558" s="14"/>
      <c r="CA558" s="14"/>
    </row>
    <row r="559" spans="1:79">
      <c r="A559" s="2">
        <f t="shared" si="196"/>
        <v>2037</v>
      </c>
      <c r="B559" s="2">
        <f t="shared" si="197"/>
        <v>5</v>
      </c>
      <c r="C559" s="7">
        <f>[12]Err!$D414</f>
        <v>959.02219209407303</v>
      </c>
      <c r="D559" s="7">
        <f>ROUND([13]Err!$D402,0)</f>
        <v>1352964</v>
      </c>
      <c r="E559" s="7">
        <f>[9]Err!$D402</f>
        <v>114342.383295016</v>
      </c>
      <c r="F559" s="7">
        <f>[10]Err!$D402</f>
        <v>1410.2109852834701</v>
      </c>
      <c r="G559" s="13">
        <f>[14]Err!$D402</f>
        <v>297674.04663689301</v>
      </c>
      <c r="H559" s="225"/>
      <c r="I559" s="26">
        <f t="shared" si="200"/>
        <v>989.02219209407303</v>
      </c>
      <c r="J559" s="26">
        <f t="shared" si="214"/>
        <v>1352964</v>
      </c>
      <c r="K559" s="26">
        <f t="shared" si="198"/>
        <v>108092.78329501599</v>
      </c>
      <c r="L559" s="26">
        <f t="shared" si="199"/>
        <v>1410.2109852834701</v>
      </c>
      <c r="M559" s="26">
        <f t="shared" si="201"/>
        <v>293714.04663689301</v>
      </c>
      <c r="N559" s="25"/>
      <c r="O559" s="14">
        <v>30</v>
      </c>
      <c r="P559" s="14"/>
      <c r="Q559" s="14">
        <f t="shared" si="211"/>
        <v>-6249.5999999999995</v>
      </c>
      <c r="S559" s="14">
        <f t="shared" si="194"/>
        <v>-3960</v>
      </c>
      <c r="U559" s="7">
        <f t="shared" si="206"/>
        <v>3731211.2576221763</v>
      </c>
      <c r="V559" s="126">
        <f t="shared" si="195"/>
        <v>0.35517028435765152</v>
      </c>
      <c r="W559" s="7">
        <f>[4]FCST!$I499</f>
        <v>79793.252190468193</v>
      </c>
      <c r="X559" s="7">
        <f t="shared" si="207"/>
        <v>1820046.0856778219</v>
      </c>
      <c r="Y559" s="7">
        <f>[4]FCST!D499</f>
        <v>1899839.33786829</v>
      </c>
      <c r="Z559" s="7">
        <f>[4]FCST!$E499</f>
        <v>207992</v>
      </c>
      <c r="AA559" s="7">
        <f>[4]FCST!F499</f>
        <v>2025</v>
      </c>
      <c r="AB559" s="7">
        <f>[4]FCST!G499</f>
        <v>1508</v>
      </c>
      <c r="AC559" s="13">
        <f>[4]FCST!H499</f>
        <v>25812</v>
      </c>
      <c r="AD559" s="28">
        <f t="shared" si="208"/>
        <v>28029</v>
      </c>
      <c r="AE559" s="30">
        <f t="shared" si="192"/>
        <v>1800066</v>
      </c>
      <c r="AF559" s="30">
        <f t="shared" si="209"/>
        <v>1352964</v>
      </c>
      <c r="AG559" s="31">
        <f t="shared" si="215"/>
        <v>255028</v>
      </c>
      <c r="AH559" s="15">
        <f t="shared" si="218"/>
        <v>146935</v>
      </c>
      <c r="AI559" s="28">
        <f t="shared" si="210"/>
        <v>108093</v>
      </c>
      <c r="AJ559" s="28">
        <f t="shared" si="202"/>
        <v>1410.2109852834701</v>
      </c>
      <c r="AK559" s="28">
        <f t="shared" si="203"/>
        <v>293714.04663689301</v>
      </c>
      <c r="AL559" s="110">
        <f t="shared" si="216"/>
        <v>989.0222089236928</v>
      </c>
      <c r="AM559" s="57"/>
      <c r="AN559" s="15">
        <f t="shared" si="193"/>
        <v>935.1531732649006</v>
      </c>
      <c r="AP559" s="233">
        <f>[16]Rounded!Z560</f>
        <v>36747</v>
      </c>
      <c r="AQ559" s="157">
        <f>[16]Rounded!AA560</f>
        <v>24293</v>
      </c>
      <c r="AR559" s="157">
        <f>[16]Rounded!AB560</f>
        <v>3566</v>
      </c>
      <c r="AS559" s="157">
        <f>[16]Rounded!AC560</f>
        <v>0</v>
      </c>
      <c r="AT559" s="157">
        <f>[16]Rounded!AD560</f>
        <v>0</v>
      </c>
      <c r="AW559" s="14">
        <f t="shared" si="204"/>
        <v>935.1531732649006</v>
      </c>
      <c r="AX559" s="145">
        <f t="shared" si="205"/>
        <v>1410.2109852834701</v>
      </c>
      <c r="AZ559" s="164">
        <f t="shared" si="217"/>
        <v>17304.324382492552</v>
      </c>
      <c r="BM559" s="14">
        <f>[17]Base!$J341</f>
        <v>48434.48653778321</v>
      </c>
      <c r="BN559" s="14">
        <f>[17]High!$J341</f>
        <v>93666.317625863798</v>
      </c>
      <c r="BO559" s="14">
        <f>[17]Low!$J341</f>
        <v>3163.8079082870963</v>
      </c>
      <c r="BP559" s="14"/>
      <c r="BQ559" s="14">
        <f>[17]Base!$Q341</f>
        <v>56319.170392771186</v>
      </c>
      <c r="BR559" s="14">
        <f>[17]High!$Q341</f>
        <v>108914.32282077185</v>
      </c>
      <c r="BS559" s="14">
        <f>[17]Low!$Q341</f>
        <v>3678.8464049849963</v>
      </c>
      <c r="BT559" s="201" t="s">
        <v>150</v>
      </c>
      <c r="BU559" s="145">
        <f t="shared" si="212"/>
        <v>27053.331621912046</v>
      </c>
      <c r="BV559" s="14"/>
      <c r="BW559" s="14"/>
      <c r="BX559" s="14"/>
      <c r="BY559" s="145">
        <f t="shared" si="213"/>
        <v>20833.414165953403</v>
      </c>
      <c r="BZ559" s="14"/>
      <c r="CA559" s="14"/>
    </row>
    <row r="560" spans="1:79">
      <c r="A560" s="2">
        <f t="shared" si="196"/>
        <v>2037</v>
      </c>
      <c r="B560" s="2">
        <f t="shared" si="197"/>
        <v>6</v>
      </c>
      <c r="C560" s="7">
        <f>[12]Err!$D415</f>
        <v>1113.2695776324799</v>
      </c>
      <c r="D560" s="7">
        <f>ROUND([13]Err!$D403,0)</f>
        <v>1406935</v>
      </c>
      <c r="E560" s="7">
        <f>[9]Err!$D403</f>
        <v>105751.551169231</v>
      </c>
      <c r="F560" s="7">
        <f>[10]Err!$D403</f>
        <v>1430.7109852834701</v>
      </c>
      <c r="G560" s="13">
        <f>[14]Err!$D403</f>
        <v>319187.46742825798</v>
      </c>
      <c r="H560" s="225"/>
      <c r="I560" s="26">
        <f t="shared" si="200"/>
        <v>1143.2695776324799</v>
      </c>
      <c r="J560" s="26">
        <f t="shared" si="214"/>
        <v>1406935</v>
      </c>
      <c r="K560" s="26">
        <f t="shared" si="198"/>
        <v>99703.551169230996</v>
      </c>
      <c r="L560" s="26">
        <f t="shared" si="199"/>
        <v>1430.7109852834701</v>
      </c>
      <c r="M560" s="26">
        <f t="shared" si="201"/>
        <v>315095.46742825798</v>
      </c>
      <c r="N560" s="25"/>
      <c r="O560" s="14">
        <v>30</v>
      </c>
      <c r="P560" s="14"/>
      <c r="Q560" s="14">
        <f t="shared" si="211"/>
        <v>-6048</v>
      </c>
      <c r="S560" s="14">
        <f t="shared" si="194"/>
        <v>-4092</v>
      </c>
      <c r="U560" s="7">
        <f t="shared" si="206"/>
        <v>4081424.1784135415</v>
      </c>
      <c r="V560" s="126">
        <f t="shared" si="195"/>
        <v>0.25275986053332639</v>
      </c>
      <c r="W560" s="7">
        <f>[4]FCST!$I500</f>
        <v>79840.77293257296</v>
      </c>
      <c r="X560" s="7">
        <f t="shared" si="207"/>
        <v>1821130.011176307</v>
      </c>
      <c r="Y560" s="7">
        <f>[4]FCST!D500</f>
        <v>1900970.78410888</v>
      </c>
      <c r="Z560" s="7">
        <f>[4]FCST!$E500</f>
        <v>208094</v>
      </c>
      <c r="AA560" s="7">
        <f>[4]FCST!F500</f>
        <v>2024</v>
      </c>
      <c r="AB560" s="7">
        <f>[4]FCST!G500</f>
        <v>1507</v>
      </c>
      <c r="AC560" s="13">
        <f>[4]FCST!H500</f>
        <v>25760</v>
      </c>
      <c r="AD560" s="28">
        <f t="shared" si="208"/>
        <v>23072</v>
      </c>
      <c r="AE560" s="30">
        <f t="shared" ref="AE560:AE602" si="219">ROUND(I560*X560/1000-(AP560*0),0)</f>
        <v>2082043</v>
      </c>
      <c r="AF560" s="30">
        <f t="shared" si="209"/>
        <v>1406935</v>
      </c>
      <c r="AG560" s="31">
        <f t="shared" si="215"/>
        <v>252848</v>
      </c>
      <c r="AH560" s="15">
        <f t="shared" si="218"/>
        <v>153144</v>
      </c>
      <c r="AI560" s="28">
        <f t="shared" si="210"/>
        <v>99704</v>
      </c>
      <c r="AJ560" s="28">
        <f t="shared" si="202"/>
        <v>1430.7109852834701</v>
      </c>
      <c r="AK560" s="28">
        <f t="shared" si="203"/>
        <v>315095.46742825798</v>
      </c>
      <c r="AL560" s="110">
        <f t="shared" si="216"/>
        <v>1143.2698309414843</v>
      </c>
      <c r="AM560" s="57"/>
      <c r="AN560" s="15">
        <f t="shared" ref="AN560:AN602" si="220">AJ560/AB560*1000</f>
        <v>949.37689799832128</v>
      </c>
      <c r="AP560" s="233">
        <f>[16]Rounded!Z561</f>
        <v>41649</v>
      </c>
      <c r="AQ560" s="157">
        <f>[16]Rounded!AA561</f>
        <v>26455</v>
      </c>
      <c r="AR560" s="157">
        <f>[16]Rounded!AB561</f>
        <v>3945</v>
      </c>
      <c r="AS560" s="157">
        <f>[16]Rounded!AC561</f>
        <v>0</v>
      </c>
      <c r="AT560" s="157">
        <f>[16]Rounded!AD561</f>
        <v>0</v>
      </c>
      <c r="AW560" s="14">
        <f t="shared" si="204"/>
        <v>949.37689799832128</v>
      </c>
      <c r="AX560" s="145">
        <f t="shared" si="205"/>
        <v>1430.7109852834701</v>
      </c>
      <c r="AZ560" s="164">
        <f t="shared" si="217"/>
        <v>17278.215996011269</v>
      </c>
      <c r="BM560" s="14">
        <f>[17]Base!$J342</f>
        <v>48924.716198145601</v>
      </c>
      <c r="BN560" s="14">
        <f>[17]High!$J342</f>
        <v>94614.361269132351</v>
      </c>
      <c r="BO560" s="14">
        <f>[17]Low!$J342</f>
        <v>3195.8303903489527</v>
      </c>
      <c r="BP560" s="14"/>
      <c r="BQ560" s="14">
        <f>[17]Base!$Q342</f>
        <v>56889.204881564641</v>
      </c>
      <c r="BR560" s="14">
        <f>[17]High!$Q342</f>
        <v>110016.69915015389</v>
      </c>
      <c r="BS560" s="14">
        <f>[17]Low!$Q342</f>
        <v>3716.081849242968</v>
      </c>
      <c r="BT560" s="201" t="s">
        <v>150</v>
      </c>
      <c r="BU560" s="145">
        <f t="shared" si="212"/>
        <v>25371.639184093514</v>
      </c>
      <c r="BV560" s="14"/>
      <c r="BW560" s="14"/>
      <c r="BX560" s="14"/>
      <c r="BY560" s="145">
        <f t="shared" si="213"/>
        <v>19473.133870894457</v>
      </c>
      <c r="BZ560" s="14"/>
      <c r="CA560" s="14"/>
    </row>
    <row r="561" spans="1:79">
      <c r="A561" s="2">
        <f t="shared" si="196"/>
        <v>2037</v>
      </c>
      <c r="B561" s="2">
        <f t="shared" si="197"/>
        <v>7</v>
      </c>
      <c r="C561" s="7">
        <f>[12]Err!$D416</f>
        <v>1299.0640222185</v>
      </c>
      <c r="D561" s="7">
        <f>ROUND([13]Err!$D404,0)</f>
        <v>1584086</v>
      </c>
      <c r="E561" s="7">
        <f>[9]Err!$D404</f>
        <v>123190.02227908401</v>
      </c>
      <c r="F561" s="7">
        <f>[10]Err!$D404</f>
        <v>1429.7453403529901</v>
      </c>
      <c r="G561" s="13">
        <f>[14]Err!$D404</f>
        <v>308804.21351289301</v>
      </c>
      <c r="H561" s="225"/>
      <c r="I561" s="26">
        <f t="shared" si="200"/>
        <v>1329.0640222185</v>
      </c>
      <c r="J561" s="26">
        <f t="shared" si="214"/>
        <v>1584086</v>
      </c>
      <c r="K561" s="26">
        <f t="shared" si="198"/>
        <v>116940.422279084</v>
      </c>
      <c r="L561" s="26">
        <f t="shared" si="199"/>
        <v>1429.7453403529901</v>
      </c>
      <c r="M561" s="26">
        <f t="shared" si="201"/>
        <v>304844.21351289301</v>
      </c>
      <c r="N561" s="25"/>
      <c r="O561" s="14">
        <v>30</v>
      </c>
      <c r="P561" s="14"/>
      <c r="Q561" s="14">
        <f t="shared" si="211"/>
        <v>-6249.5999999999995</v>
      </c>
      <c r="S561" s="14">
        <f t="shared" si="194"/>
        <v>-3960</v>
      </c>
      <c r="U561" s="7">
        <f t="shared" si="206"/>
        <v>4602907.9588532457</v>
      </c>
      <c r="V561" s="126">
        <f t="shared" si="195"/>
        <v>0.23540461725212367</v>
      </c>
      <c r="W561" s="7">
        <f>[4]FCST!$I501</f>
        <v>79888.293674678163</v>
      </c>
      <c r="X561" s="7">
        <f t="shared" si="207"/>
        <v>1822213.9366748019</v>
      </c>
      <c r="Y561" s="7">
        <f>[4]FCST!D501</f>
        <v>1902102.2303494799</v>
      </c>
      <c r="Z561" s="7">
        <f>[4]FCST!$E501</f>
        <v>208196</v>
      </c>
      <c r="AA561" s="7">
        <f>[4]FCST!F501</f>
        <v>2024</v>
      </c>
      <c r="AB561" s="7">
        <f>[4]FCST!G501</f>
        <v>1507</v>
      </c>
      <c r="AC561" s="13">
        <f>[4]FCST!H501</f>
        <v>25732</v>
      </c>
      <c r="AD561" s="28">
        <f t="shared" si="208"/>
        <v>24994</v>
      </c>
      <c r="AE561" s="30">
        <f t="shared" si="219"/>
        <v>2421839</v>
      </c>
      <c r="AF561" s="30">
        <f t="shared" si="209"/>
        <v>1584086</v>
      </c>
      <c r="AG561" s="31">
        <f t="shared" si="215"/>
        <v>265715</v>
      </c>
      <c r="AH561" s="15">
        <f t="shared" si="218"/>
        <v>148775</v>
      </c>
      <c r="AI561" s="28">
        <f t="shared" si="210"/>
        <v>116940</v>
      </c>
      <c r="AJ561" s="28">
        <f t="shared" si="202"/>
        <v>1429.7453403529901</v>
      </c>
      <c r="AK561" s="28">
        <f t="shared" si="203"/>
        <v>304844.21351289301</v>
      </c>
      <c r="AL561" s="110">
        <f t="shared" si="216"/>
        <v>1329.064030988261</v>
      </c>
      <c r="AM561" s="57"/>
      <c r="AN561" s="15">
        <f t="shared" si="220"/>
        <v>948.73612498539478</v>
      </c>
      <c r="AP561" s="233">
        <f>[16]Rounded!Z562</f>
        <v>42164</v>
      </c>
      <c r="AQ561" s="157">
        <f>[16]Rounded!AA562</f>
        <v>27984</v>
      </c>
      <c r="AR561" s="157">
        <f>[16]Rounded!AB562</f>
        <v>4232</v>
      </c>
      <c r="AS561" s="157">
        <f>[16]Rounded!AC562</f>
        <v>0</v>
      </c>
      <c r="AT561" s="157">
        <f>[16]Rounded!AD562</f>
        <v>0</v>
      </c>
      <c r="AW561" s="14">
        <f t="shared" si="204"/>
        <v>948.73612498539478</v>
      </c>
      <c r="AX561" s="145">
        <f t="shared" si="205"/>
        <v>1429.7453403529901</v>
      </c>
      <c r="AZ561" s="164">
        <f t="shared" si="217"/>
        <v>17252.10760952999</v>
      </c>
      <c r="BM561" s="14">
        <f>[17]Base!$J343</f>
        <v>49466.84133341891</v>
      </c>
      <c r="BN561" s="14">
        <f>[17]High!$J343</f>
        <v>95662.764354274215</v>
      </c>
      <c r="BO561" s="14">
        <f>[17]Low!$J343</f>
        <v>3231.2427568849521</v>
      </c>
      <c r="BP561" s="14"/>
      <c r="BQ561" s="14">
        <f>[17]Base!$Q343</f>
        <v>57519.582945835937</v>
      </c>
      <c r="BR561" s="14">
        <f>[17]High!$Q343</f>
        <v>111235.77250497002</v>
      </c>
      <c r="BS561" s="14">
        <f>[17]Low!$Q343</f>
        <v>3757.2590196336655</v>
      </c>
      <c r="BT561" s="201" t="s">
        <v>150</v>
      </c>
      <c r="BU561" s="145">
        <f t="shared" si="212"/>
        <v>27331.447844193553</v>
      </c>
      <c r="BV561" s="14"/>
      <c r="BW561" s="14"/>
      <c r="BX561" s="14"/>
      <c r="BY561" s="145">
        <f t="shared" si="213"/>
        <v>20910.944095371167</v>
      </c>
      <c r="BZ561" s="14"/>
      <c r="CA561" s="14"/>
    </row>
    <row r="562" spans="1:79">
      <c r="A562" s="2">
        <f t="shared" si="196"/>
        <v>2037</v>
      </c>
      <c r="B562" s="2">
        <f t="shared" si="197"/>
        <v>8</v>
      </c>
      <c r="C562" s="7">
        <f>[12]Err!$D417</f>
        <v>1265.12302861487</v>
      </c>
      <c r="D562" s="7">
        <f>ROUND([13]Err!$D405,0)</f>
        <v>1503322</v>
      </c>
      <c r="E562" s="7">
        <f>[9]Err!$D405</f>
        <v>110174.555542592</v>
      </c>
      <c r="F562" s="7">
        <f>[10]Err!$D405</f>
        <v>1436.9679031539399</v>
      </c>
      <c r="G562" s="13">
        <f>[14]Err!$D405</f>
        <v>311949.09126377298</v>
      </c>
      <c r="H562" s="225"/>
      <c r="I562" s="26">
        <f t="shared" si="200"/>
        <v>1295.12302861487</v>
      </c>
      <c r="J562" s="26">
        <f t="shared" si="214"/>
        <v>1503322</v>
      </c>
      <c r="K562" s="26">
        <f t="shared" si="198"/>
        <v>103924.955542592</v>
      </c>
      <c r="L562" s="26">
        <f t="shared" si="199"/>
        <v>1436.9679031539399</v>
      </c>
      <c r="M562" s="26">
        <f t="shared" si="201"/>
        <v>307857.09126377298</v>
      </c>
      <c r="N562" s="25"/>
      <c r="O562" s="14">
        <v>30</v>
      </c>
      <c r="P562" s="14"/>
      <c r="Q562" s="14">
        <f t="shared" si="211"/>
        <v>-6249.5999999999995</v>
      </c>
      <c r="S562" s="14">
        <f t="shared" si="194"/>
        <v>-4092</v>
      </c>
      <c r="U562" s="7">
        <f t="shared" si="206"/>
        <v>4457795.0591669269</v>
      </c>
      <c r="V562" s="126">
        <f t="shared" si="195"/>
        <v>0.23491953518685663</v>
      </c>
      <c r="W562" s="7">
        <f>[4]FCST!$I502</f>
        <v>79937.448086236865</v>
      </c>
      <c r="X562" s="7">
        <f t="shared" si="207"/>
        <v>1823335.1253955932</v>
      </c>
      <c r="Y562" s="7">
        <f>[4]FCST!D502</f>
        <v>1903272.5734818301</v>
      </c>
      <c r="Z562" s="7">
        <f>[4]FCST!$E502</f>
        <v>208300</v>
      </c>
      <c r="AA562" s="7">
        <f>[4]FCST!F502</f>
        <v>2023</v>
      </c>
      <c r="AB562" s="7">
        <f>[4]FCST!G502</f>
        <v>1507</v>
      </c>
      <c r="AC562" s="13">
        <f>[4]FCST!H502</f>
        <v>25787</v>
      </c>
      <c r="AD562" s="28">
        <f t="shared" si="208"/>
        <v>24321</v>
      </c>
      <c r="AE562" s="30">
        <f t="shared" si="219"/>
        <v>2361443</v>
      </c>
      <c r="AF562" s="30">
        <f t="shared" si="209"/>
        <v>1503322</v>
      </c>
      <c r="AG562" s="31">
        <f t="shared" si="215"/>
        <v>259415</v>
      </c>
      <c r="AH562" s="15">
        <f t="shared" si="218"/>
        <v>155490</v>
      </c>
      <c r="AI562" s="28">
        <f t="shared" si="210"/>
        <v>103925</v>
      </c>
      <c r="AJ562" s="28">
        <f t="shared" si="202"/>
        <v>1436.9679031539399</v>
      </c>
      <c r="AK562" s="28">
        <f t="shared" si="203"/>
        <v>307857.09126377298</v>
      </c>
      <c r="AL562" s="110">
        <f t="shared" si="216"/>
        <v>1295.1228587161991</v>
      </c>
      <c r="AM562" s="57"/>
      <c r="AN562" s="15">
        <f t="shared" si="220"/>
        <v>953.52880103114785</v>
      </c>
      <c r="AP562" s="233">
        <f>[16]Rounded!Z563</f>
        <v>45029</v>
      </c>
      <c r="AQ562" s="157">
        <f>[16]Rounded!AA563</f>
        <v>31796</v>
      </c>
      <c r="AR562" s="157">
        <f>[16]Rounded!AB563</f>
        <v>4719</v>
      </c>
      <c r="AS562" s="157">
        <f>[16]Rounded!AC563</f>
        <v>0</v>
      </c>
      <c r="AT562" s="157">
        <f>[16]Rounded!AD563</f>
        <v>0</v>
      </c>
      <c r="AW562" s="14">
        <f t="shared" si="204"/>
        <v>953.52880103114785</v>
      </c>
      <c r="AX562" s="145">
        <f t="shared" si="205"/>
        <v>1436.9679031539399</v>
      </c>
      <c r="AZ562" s="164">
        <f t="shared" si="217"/>
        <v>17225.999223048711</v>
      </c>
      <c r="BM562" s="14">
        <f>[17]Base!$J344</f>
        <v>49430.960724773846</v>
      </c>
      <c r="BN562" s="14">
        <f>[17]High!$J344</f>
        <v>95593.375686690517</v>
      </c>
      <c r="BO562" s="14">
        <f>[17]Low!$J344</f>
        <v>3228.8989857107326</v>
      </c>
      <c r="BP562" s="14"/>
      <c r="BQ562" s="14">
        <f>[17]Base!$Q344</f>
        <v>57477.861307876563</v>
      </c>
      <c r="BR562" s="14">
        <f>[17]High!$Q344</f>
        <v>111155.08800777966</v>
      </c>
      <c r="BS562" s="14">
        <f>[17]Low!$Q344</f>
        <v>3754.5337043148052</v>
      </c>
      <c r="BT562" s="201" t="s">
        <v>150</v>
      </c>
      <c r="BU562" s="145">
        <f t="shared" si="212"/>
        <v>27225.634806609345</v>
      </c>
      <c r="BV562" s="14"/>
      <c r="BW562" s="14"/>
      <c r="BX562" s="14"/>
      <c r="BY562" s="145">
        <f t="shared" si="213"/>
        <v>20767.437786102866</v>
      </c>
      <c r="BZ562" s="14"/>
      <c r="CA562" s="14"/>
    </row>
    <row r="563" spans="1:79">
      <c r="A563" s="2">
        <f t="shared" si="196"/>
        <v>2037</v>
      </c>
      <c r="B563" s="2">
        <f t="shared" si="197"/>
        <v>9</v>
      </c>
      <c r="C563" s="7">
        <f>[12]Err!$D418</f>
        <v>1269.1956875093499</v>
      </c>
      <c r="D563" s="7">
        <f>ROUND([13]Err!$D406,0)</f>
        <v>1516658</v>
      </c>
      <c r="E563" s="7">
        <f>[9]Err!$D406</f>
        <v>113930.635764092</v>
      </c>
      <c r="F563" s="7">
        <f>[10]Err!$D406</f>
        <v>1406.4123475983799</v>
      </c>
      <c r="G563" s="13">
        <f>[14]Err!$D406</f>
        <v>335685.90236004698</v>
      </c>
      <c r="H563" s="225"/>
      <c r="I563" s="26">
        <f t="shared" si="200"/>
        <v>1299.1956875093499</v>
      </c>
      <c r="J563" s="26">
        <f t="shared" si="214"/>
        <v>1516658</v>
      </c>
      <c r="K563" s="26">
        <f t="shared" si="198"/>
        <v>107882.635764092</v>
      </c>
      <c r="L563" s="26">
        <f t="shared" si="199"/>
        <v>1406.4123475983799</v>
      </c>
      <c r="M563" s="26">
        <f t="shared" si="201"/>
        <v>331725.90236004698</v>
      </c>
      <c r="N563" s="25"/>
      <c r="O563" s="14">
        <v>30</v>
      </c>
      <c r="P563" s="14"/>
      <c r="Q563" s="14">
        <f t="shared" si="211"/>
        <v>-6048</v>
      </c>
      <c r="S563" s="14">
        <f t="shared" si="194"/>
        <v>-3960</v>
      </c>
      <c r="U563" s="7">
        <f t="shared" si="206"/>
        <v>4504023.3147076452</v>
      </c>
      <c r="V563" s="126">
        <f t="shared" si="195"/>
        <v>0.23675824630596484</v>
      </c>
      <c r="W563" s="7">
        <f>[4]FCST!$I503</f>
        <v>79986.60249779599</v>
      </c>
      <c r="X563" s="7">
        <f t="shared" si="207"/>
        <v>1824456.3141163939</v>
      </c>
      <c r="Y563" s="7">
        <f>[4]FCST!D503</f>
        <v>1904442.91661419</v>
      </c>
      <c r="Z563" s="7">
        <f>[4]FCST!$E503</f>
        <v>208405</v>
      </c>
      <c r="AA563" s="7">
        <f>[4]FCST!F503</f>
        <v>2022</v>
      </c>
      <c r="AB563" s="7">
        <f>[4]FCST!G503</f>
        <v>1507</v>
      </c>
      <c r="AC563" s="13">
        <f>[4]FCST!H503</f>
        <v>25794</v>
      </c>
      <c r="AD563" s="28">
        <f t="shared" si="208"/>
        <v>24604</v>
      </c>
      <c r="AE563" s="30">
        <f t="shared" si="219"/>
        <v>2370326</v>
      </c>
      <c r="AF563" s="30">
        <f t="shared" si="209"/>
        <v>1516658</v>
      </c>
      <c r="AG563" s="31">
        <f t="shared" si="215"/>
        <v>259303</v>
      </c>
      <c r="AH563" s="15">
        <f t="shared" si="218"/>
        <v>151420</v>
      </c>
      <c r="AI563" s="28">
        <f t="shared" si="210"/>
        <v>107883</v>
      </c>
      <c r="AJ563" s="28">
        <f t="shared" si="202"/>
        <v>1406.4123475983799</v>
      </c>
      <c r="AK563" s="28">
        <f t="shared" si="203"/>
        <v>331725.90236004698</v>
      </c>
      <c r="AL563" s="110">
        <f t="shared" si="216"/>
        <v>1299.1958106423488</v>
      </c>
      <c r="AM563" s="57"/>
      <c r="AN563" s="15">
        <f t="shared" si="220"/>
        <v>933.25305082838747</v>
      </c>
      <c r="AP563" s="233">
        <f>[16]Rounded!Z564</f>
        <v>42093</v>
      </c>
      <c r="AQ563" s="157">
        <f>[16]Rounded!AA564</f>
        <v>28175</v>
      </c>
      <c r="AR563" s="157">
        <f>[16]Rounded!AB564</f>
        <v>4226</v>
      </c>
      <c r="AS563" s="157">
        <f>[16]Rounded!AC564</f>
        <v>0</v>
      </c>
      <c r="AT563" s="157">
        <f>[16]Rounded!AD564</f>
        <v>0</v>
      </c>
      <c r="AW563" s="14">
        <f t="shared" si="204"/>
        <v>933.25305082838747</v>
      </c>
      <c r="AX563" s="145">
        <f t="shared" si="205"/>
        <v>1406.4123475983799</v>
      </c>
      <c r="AZ563" s="164">
        <f t="shared" si="217"/>
        <v>17199.890836567422</v>
      </c>
      <c r="BM563" s="14">
        <f>[17]Base!$J345</f>
        <v>47979.34808821333</v>
      </c>
      <c r="BN563" s="14">
        <f>[17]High!$J345</f>
        <v>92786.13605218484</v>
      </c>
      <c r="BO563" s="14">
        <f>[17]Low!$J345</f>
        <v>3134.0776328357097</v>
      </c>
      <c r="BP563" s="14"/>
      <c r="BQ563" s="14">
        <f>[17]Base!$Q345</f>
        <v>55789.939637457355</v>
      </c>
      <c r="BR563" s="14">
        <f>[17]High!$Q345</f>
        <v>107890.85587463355</v>
      </c>
      <c r="BS563" s="14">
        <f>[17]Low!$Q345</f>
        <v>3644.2763172508253</v>
      </c>
      <c r="BT563" s="201" t="s">
        <v>150</v>
      </c>
      <c r="BU563" s="145">
        <f t="shared" si="212"/>
        <v>25704.448151051012</v>
      </c>
      <c r="BV563" s="14"/>
      <c r="BW563" s="14"/>
      <c r="BX563" s="14"/>
      <c r="BY563" s="145">
        <f t="shared" si="213"/>
        <v>19551.139020898856</v>
      </c>
      <c r="BZ563" s="14"/>
      <c r="CA563" s="14"/>
    </row>
    <row r="564" spans="1:79">
      <c r="A564" s="2">
        <f t="shared" si="196"/>
        <v>2037</v>
      </c>
      <c r="B564" s="2">
        <f t="shared" si="197"/>
        <v>10</v>
      </c>
      <c r="C564" s="7">
        <f>[12]Err!$D419</f>
        <v>1158.46508973609</v>
      </c>
      <c r="D564" s="7">
        <f>ROUND([13]Err!$D407,0)</f>
        <v>1453352</v>
      </c>
      <c r="E564" s="7">
        <f>[9]Err!$D407</f>
        <v>111954.865125918</v>
      </c>
      <c r="F564" s="7">
        <f>[10]Err!$D407</f>
        <v>1434.0790142650501</v>
      </c>
      <c r="G564" s="13">
        <f>[14]Err!$D407</f>
        <v>322180.73619597597</v>
      </c>
      <c r="H564" s="225"/>
      <c r="I564" s="26">
        <f t="shared" si="200"/>
        <v>1188.46508973609</v>
      </c>
      <c r="J564" s="26">
        <f t="shared" si="214"/>
        <v>1453352</v>
      </c>
      <c r="K564" s="26">
        <f t="shared" si="198"/>
        <v>105705.265125918</v>
      </c>
      <c r="L564" s="26">
        <f t="shared" si="199"/>
        <v>1434.0790142650501</v>
      </c>
      <c r="M564" s="26">
        <f t="shared" si="201"/>
        <v>318088.73619597597</v>
      </c>
      <c r="N564" s="25"/>
      <c r="O564" s="14">
        <v>30</v>
      </c>
      <c r="P564" s="14"/>
      <c r="Q564" s="14">
        <f t="shared" si="211"/>
        <v>-6249.5999999999995</v>
      </c>
      <c r="S564" s="14">
        <f t="shared" si="194"/>
        <v>-4092</v>
      </c>
      <c r="U564" s="7">
        <f t="shared" si="206"/>
        <v>4216439.8152102409</v>
      </c>
      <c r="V564" s="126">
        <f t="shared" si="195"/>
        <v>0.25544453159122188</v>
      </c>
      <c r="W564" s="7">
        <f>[4]FCST!$I504</f>
        <v>80035.756909354692</v>
      </c>
      <c r="X564" s="7">
        <f t="shared" si="207"/>
        <v>1825577.5028371855</v>
      </c>
      <c r="Y564" s="7">
        <f>[4]FCST!D504</f>
        <v>1905613.2597465401</v>
      </c>
      <c r="Z564" s="7">
        <f>[4]FCST!$E504</f>
        <v>208512</v>
      </c>
      <c r="AA564" s="7">
        <f>[4]FCST!F504</f>
        <v>2022</v>
      </c>
      <c r="AB564" s="7">
        <f>[4]FCST!G504</f>
        <v>1507</v>
      </c>
      <c r="AC564" s="13">
        <f>[4]FCST!H504</f>
        <v>25817</v>
      </c>
      <c r="AD564" s="28">
        <f t="shared" si="208"/>
        <v>24298</v>
      </c>
      <c r="AE564" s="30">
        <f t="shared" si="219"/>
        <v>2169635</v>
      </c>
      <c r="AF564" s="30">
        <f t="shared" si="209"/>
        <v>1453352</v>
      </c>
      <c r="AG564" s="31">
        <f t="shared" si="215"/>
        <v>249632</v>
      </c>
      <c r="AH564" s="15">
        <f t="shared" si="218"/>
        <v>143927</v>
      </c>
      <c r="AI564" s="28">
        <f t="shared" si="210"/>
        <v>105705</v>
      </c>
      <c r="AJ564" s="28">
        <f t="shared" si="202"/>
        <v>1434.0790142650501</v>
      </c>
      <c r="AK564" s="28">
        <f t="shared" si="203"/>
        <v>318088.73619597597</v>
      </c>
      <c r="AL564" s="110">
        <f t="shared" si="216"/>
        <v>1188.465018126102</v>
      </c>
      <c r="AM564" s="57"/>
      <c r="AN564" s="15">
        <f t="shared" si="220"/>
        <v>951.61182101197755</v>
      </c>
      <c r="AP564" s="233">
        <f>[16]Rounded!Z565</f>
        <v>32589</v>
      </c>
      <c r="AQ564" s="157">
        <f>[16]Rounded!AA565</f>
        <v>26297</v>
      </c>
      <c r="AR564" s="157">
        <f>[16]Rounded!AB565</f>
        <v>4033</v>
      </c>
      <c r="AS564" s="157">
        <f>[16]Rounded!AC565</f>
        <v>0</v>
      </c>
      <c r="AT564" s="157">
        <f>[16]Rounded!AD565</f>
        <v>0</v>
      </c>
      <c r="AW564" s="14">
        <f t="shared" si="204"/>
        <v>951.61182101197755</v>
      </c>
      <c r="AX564" s="145">
        <f t="shared" si="205"/>
        <v>1434.0790142650501</v>
      </c>
      <c r="AZ564" s="164">
        <f t="shared" si="217"/>
        <v>17173.782450086128</v>
      </c>
      <c r="BM564" s="14">
        <f>[17]Base!$J346</f>
        <v>47997.073254115719</v>
      </c>
      <c r="BN564" s="14">
        <f>[17]High!$J346</f>
        <v>92820.414334831454</v>
      </c>
      <c r="BO564" s="14">
        <f>[17]Low!$J346</f>
        <v>3135.2354652825129</v>
      </c>
      <c r="BP564" s="14"/>
      <c r="BQ564" s="14">
        <f>[17]Base!$Q346</f>
        <v>55810.550295483394</v>
      </c>
      <c r="BR564" s="14">
        <f>[17]High!$Q346</f>
        <v>107930.71434282727</v>
      </c>
      <c r="BS564" s="14">
        <f>[17]Low!$Q346</f>
        <v>3645.6226340494336</v>
      </c>
      <c r="BT564" s="201" t="s">
        <v>150</v>
      </c>
      <c r="BU564" s="145">
        <f t="shared" si="212"/>
        <v>23533.681883628149</v>
      </c>
      <c r="BV564" s="14"/>
      <c r="BW564" s="14"/>
      <c r="BX564" s="14"/>
      <c r="BY564" s="145">
        <f t="shared" si="213"/>
        <v>17851.420236505532</v>
      </c>
      <c r="BZ564" s="14"/>
      <c r="CA564" s="14"/>
    </row>
    <row r="565" spans="1:79">
      <c r="A565" s="2">
        <f t="shared" si="196"/>
        <v>2037</v>
      </c>
      <c r="B565" s="2">
        <f t="shared" si="197"/>
        <v>11</v>
      </c>
      <c r="C565" s="7">
        <f>[12]Err!$D420</f>
        <v>916.71369763699499</v>
      </c>
      <c r="D565" s="7">
        <f>ROUND([13]Err!$D408,0)</f>
        <v>1318945</v>
      </c>
      <c r="E565" s="7">
        <f>[9]Err!$D408</f>
        <v>111742.740906105</v>
      </c>
      <c r="F565" s="7">
        <f>[10]Err!$D408</f>
        <v>1402.0790142650601</v>
      </c>
      <c r="G565" s="13">
        <f>[14]Err!$D408</f>
        <v>306337.14477247</v>
      </c>
      <c r="H565" s="225"/>
      <c r="I565" s="26">
        <f t="shared" si="200"/>
        <v>946.71369763699499</v>
      </c>
      <c r="J565" s="26">
        <f t="shared" si="214"/>
        <v>1318945</v>
      </c>
      <c r="K565" s="26">
        <f t="shared" si="198"/>
        <v>105694.740906105</v>
      </c>
      <c r="L565" s="26">
        <f t="shared" si="199"/>
        <v>1402.0790142650601</v>
      </c>
      <c r="M565" s="26">
        <f t="shared" si="201"/>
        <v>302377.14477247</v>
      </c>
      <c r="N565" s="25"/>
      <c r="O565" s="14">
        <v>30</v>
      </c>
      <c r="P565" s="14"/>
      <c r="Q565" s="14">
        <f t="shared" si="211"/>
        <v>-6048</v>
      </c>
      <c r="S565" s="14">
        <f t="shared" si="194"/>
        <v>-3960</v>
      </c>
      <c r="U565" s="7">
        <f t="shared" si="206"/>
        <v>3630932.223786735</v>
      </c>
      <c r="V565" s="126">
        <f t="shared" si="195"/>
        <v>0.34388341163246744</v>
      </c>
      <c r="W565" s="7">
        <f>[4]FCST!$I505</f>
        <v>80084.911320913801</v>
      </c>
      <c r="X565" s="7">
        <f t="shared" si="207"/>
        <v>1826698.6915579862</v>
      </c>
      <c r="Y565" s="7">
        <f>[4]FCST!D505</f>
        <v>1906783.6028789</v>
      </c>
      <c r="Z565" s="7">
        <f>[4]FCST!$E505</f>
        <v>208618</v>
      </c>
      <c r="AA565" s="7">
        <f>[4]FCST!F505</f>
        <v>2021</v>
      </c>
      <c r="AB565" s="7">
        <f>[4]FCST!G505</f>
        <v>1507</v>
      </c>
      <c r="AC565" s="13">
        <f>[4]FCST!H505</f>
        <v>25852</v>
      </c>
      <c r="AD565" s="28">
        <f t="shared" si="208"/>
        <v>26072</v>
      </c>
      <c r="AE565" s="30">
        <f t="shared" si="219"/>
        <v>1729361</v>
      </c>
      <c r="AF565" s="30">
        <f t="shared" si="209"/>
        <v>1318945</v>
      </c>
      <c r="AG565" s="31">
        <f t="shared" si="215"/>
        <v>252775</v>
      </c>
      <c r="AH565" s="15">
        <f t="shared" si="218"/>
        <v>147080</v>
      </c>
      <c r="AI565" s="28">
        <f t="shared" si="210"/>
        <v>105695</v>
      </c>
      <c r="AJ565" s="28">
        <f t="shared" si="202"/>
        <v>1402.0790142650601</v>
      </c>
      <c r="AK565" s="28">
        <f t="shared" si="203"/>
        <v>302377.14477247</v>
      </c>
      <c r="AL565" s="110">
        <f t="shared" si="216"/>
        <v>946.71387678338613</v>
      </c>
      <c r="AM565" s="57"/>
      <c r="AN565" s="15">
        <f t="shared" si="220"/>
        <v>930.37758079964169</v>
      </c>
      <c r="AP565" s="233">
        <f>[16]Rounded!Z566</f>
        <v>35452</v>
      </c>
      <c r="AQ565" s="157">
        <f>[16]Rounded!AA566</f>
        <v>27120</v>
      </c>
      <c r="AR565" s="157">
        <f>[16]Rounded!AB566</f>
        <v>4072</v>
      </c>
      <c r="AS565" s="157">
        <f>[16]Rounded!AC566</f>
        <v>0</v>
      </c>
      <c r="AT565" s="157">
        <f>[16]Rounded!AD566</f>
        <v>0</v>
      </c>
      <c r="AW565" s="14">
        <f t="shared" si="204"/>
        <v>930.37758079964169</v>
      </c>
      <c r="AX565" s="145">
        <f t="shared" si="205"/>
        <v>1402.0790142650601</v>
      </c>
      <c r="AZ565" s="164">
        <f t="shared" si="217"/>
        <v>17147.674063604849</v>
      </c>
      <c r="BM565" s="14">
        <f>[17]Base!$J347</f>
        <v>47910.051395700917</v>
      </c>
      <c r="BN565" s="14">
        <f>[17]High!$J347</f>
        <v>92652.124803686849</v>
      </c>
      <c r="BO565" s="14">
        <f>[17]Low!$J347</f>
        <v>3129.5510766675575</v>
      </c>
      <c r="BP565" s="14"/>
      <c r="BQ565" s="14">
        <f>[17]Base!$Q347</f>
        <v>55709.362088024325</v>
      </c>
      <c r="BR565" s="14">
        <f>[17]High!$Q347</f>
        <v>107735.02884149633</v>
      </c>
      <c r="BS565" s="14">
        <f>[17]Low!$Q347</f>
        <v>3639.0128798459978</v>
      </c>
      <c r="BT565" s="201" t="s">
        <v>150</v>
      </c>
      <c r="BU565" s="145">
        <f t="shared" si="212"/>
        <v>22262.194798151326</v>
      </c>
      <c r="BV565" s="14"/>
      <c r="BW565" s="14"/>
      <c r="BX565" s="14"/>
      <c r="BY565" s="145">
        <f t="shared" si="213"/>
        <v>16843.251880795055</v>
      </c>
      <c r="BZ565" s="14"/>
      <c r="CA565" s="14"/>
    </row>
    <row r="566" spans="1:79">
      <c r="A566" s="2">
        <f t="shared" si="196"/>
        <v>2037</v>
      </c>
      <c r="B566" s="2">
        <f t="shared" si="197"/>
        <v>12</v>
      </c>
      <c r="C566" s="7">
        <f>[12]Err!$D421</f>
        <v>854.05528860107404</v>
      </c>
      <c r="D566" s="7">
        <f>ROUND([13]Err!$D409,0)</f>
        <v>1272409</v>
      </c>
      <c r="E566" s="7">
        <f>[9]Err!$D409</f>
        <v>106732.22218354</v>
      </c>
      <c r="F566" s="7">
        <f>[10]Err!$D409</f>
        <v>1427.4109852834699</v>
      </c>
      <c r="G566" s="13">
        <f>[14]Err!$D409</f>
        <v>285989.04556039098</v>
      </c>
      <c r="H566" s="225"/>
      <c r="I566" s="26">
        <f t="shared" si="200"/>
        <v>884.05528860107404</v>
      </c>
      <c r="J566" s="26">
        <f t="shared" si="214"/>
        <v>1272409</v>
      </c>
      <c r="K566" s="26">
        <f t="shared" si="198"/>
        <v>100482.62218353999</v>
      </c>
      <c r="L566" s="26">
        <f t="shared" si="199"/>
        <v>1427.4109852834699</v>
      </c>
      <c r="M566" s="26">
        <f t="shared" si="201"/>
        <v>281897.04556039098</v>
      </c>
      <c r="N566" s="25"/>
      <c r="O566" s="14">
        <v>30</v>
      </c>
      <c r="P566" s="14"/>
      <c r="Q566" s="14">
        <f t="shared" si="211"/>
        <v>-6249.5999999999995</v>
      </c>
      <c r="S566" s="14">
        <f t="shared" si="194"/>
        <v>-4092</v>
      </c>
      <c r="U566" s="7">
        <f t="shared" si="206"/>
        <v>3438645.4565456747</v>
      </c>
      <c r="V566" s="126">
        <f t="shared" si="195"/>
        <v>0.46872621458853259</v>
      </c>
      <c r="W566" s="7">
        <f>[4]FCST!$I506</f>
        <v>80134.065732472503</v>
      </c>
      <c r="X566" s="7">
        <f t="shared" si="207"/>
        <v>1827819.8802787773</v>
      </c>
      <c r="Y566" s="7">
        <f>[4]FCST!D506</f>
        <v>1907953.9460112499</v>
      </c>
      <c r="Z566" s="7">
        <f>[4]FCST!$E506</f>
        <v>208725</v>
      </c>
      <c r="AA566" s="7">
        <f>[4]FCST!F506</f>
        <v>2020</v>
      </c>
      <c r="AB566" s="7">
        <f>[4]FCST!G506</f>
        <v>1507</v>
      </c>
      <c r="AC566" s="13">
        <f>[4]FCST!H506</f>
        <v>25800</v>
      </c>
      <c r="AD566" s="28">
        <f t="shared" si="208"/>
        <v>33206</v>
      </c>
      <c r="AE566" s="30">
        <f t="shared" si="219"/>
        <v>1615894</v>
      </c>
      <c r="AF566" s="30">
        <f t="shared" si="209"/>
        <v>1272409</v>
      </c>
      <c r="AG566" s="31">
        <f t="shared" si="215"/>
        <v>233812</v>
      </c>
      <c r="AH566" s="15">
        <f t="shared" si="218"/>
        <v>133329</v>
      </c>
      <c r="AI566" s="28">
        <f t="shared" si="210"/>
        <v>100483</v>
      </c>
      <c r="AJ566" s="28">
        <f t="shared" si="202"/>
        <v>1427.4109852834699</v>
      </c>
      <c r="AK566" s="28">
        <f t="shared" si="203"/>
        <v>281897.04556039098</v>
      </c>
      <c r="AL566" s="110">
        <f t="shared" si="216"/>
        <v>884.05538063933602</v>
      </c>
      <c r="AM566" s="57"/>
      <c r="AN566" s="15">
        <f t="shared" si="220"/>
        <v>947.18711697642334</v>
      </c>
      <c r="AP566" s="233">
        <f>[16]Rounded!Z567</f>
        <v>60875</v>
      </c>
      <c r="AQ566" s="157">
        <f>[16]Rounded!AA567</f>
        <v>34150</v>
      </c>
      <c r="AR566" s="157">
        <f>[16]Rounded!AB567</f>
        <v>4499</v>
      </c>
      <c r="AS566" s="157">
        <f>[16]Rounded!AC567</f>
        <v>0</v>
      </c>
      <c r="AT566" s="157">
        <f>[16]Rounded!AD567</f>
        <v>0</v>
      </c>
      <c r="AW566" s="14">
        <f t="shared" si="204"/>
        <v>947.18711697642334</v>
      </c>
      <c r="AX566" s="145">
        <f t="shared" si="205"/>
        <v>1427.4109852834699</v>
      </c>
      <c r="AZ566" s="164">
        <f t="shared" si="217"/>
        <v>17121.56567712357</v>
      </c>
      <c r="BM566" s="14">
        <f>[17]Base!$J348</f>
        <v>48084.769766679186</v>
      </c>
      <c r="BN566" s="14">
        <f>[17]High!$J348</f>
        <v>92990.008563812138</v>
      </c>
      <c r="BO566" s="14">
        <f>[17]Low!$J348</f>
        <v>3140.9639232431655</v>
      </c>
      <c r="BP566" s="14"/>
      <c r="BQ566" s="14">
        <f>[17]Base!$Q348</f>
        <v>55912.522984510688</v>
      </c>
      <c r="BR566" s="14">
        <f>[17]High!$Q348</f>
        <v>108127.91693466526</v>
      </c>
      <c r="BS566" s="14">
        <f>[17]Low!$Q348</f>
        <v>3652.2836316780995</v>
      </c>
      <c r="BT566" s="201" t="s">
        <v>150</v>
      </c>
      <c r="BU566" s="145">
        <f t="shared" si="212"/>
        <v>21423.793619423061</v>
      </c>
      <c r="BV566" s="14"/>
      <c r="BW566" s="14"/>
      <c r="BX566" s="14"/>
      <c r="BY566" s="145">
        <f t="shared" si="213"/>
        <v>16168.937256350031</v>
      </c>
      <c r="BZ566" s="14"/>
      <c r="CA566" s="14"/>
    </row>
    <row r="567" spans="1:79">
      <c r="A567" s="2">
        <f t="shared" si="196"/>
        <v>2038</v>
      </c>
      <c r="B567" s="2">
        <f t="shared" si="197"/>
        <v>1</v>
      </c>
      <c r="C567" s="7">
        <f>[12]Err!$D422</f>
        <v>995.99189038138002</v>
      </c>
      <c r="D567" s="7">
        <f>ROUND([13]Err!$D410,0)</f>
        <v>1286199</v>
      </c>
      <c r="E567" s="7">
        <f>[9]Err!$D410</f>
        <v>107893.508125162</v>
      </c>
      <c r="F567" s="7">
        <f>[10]Err!$D410</f>
        <v>1425.4003046560199</v>
      </c>
      <c r="G567" s="13">
        <f>[14]Err!$D410</f>
        <v>277465.34920680203</v>
      </c>
      <c r="H567" s="225"/>
      <c r="I567" s="26">
        <f t="shared" si="200"/>
        <v>1025.99189038138</v>
      </c>
      <c r="J567" s="26">
        <f t="shared" si="214"/>
        <v>1286199</v>
      </c>
      <c r="K567" s="26">
        <f t="shared" si="198"/>
        <v>101643.90812516199</v>
      </c>
      <c r="L567" s="26">
        <f t="shared" si="199"/>
        <v>1425.4003046560199</v>
      </c>
      <c r="M567" s="26">
        <f t="shared" si="201"/>
        <v>273505.34920680203</v>
      </c>
      <c r="N567" s="25"/>
      <c r="O567" s="14">
        <v>30</v>
      </c>
      <c r="P567" s="14"/>
      <c r="Q567" s="14">
        <f t="shared" si="211"/>
        <v>-6249.5999999999995</v>
      </c>
      <c r="S567" s="14">
        <f t="shared" si="194"/>
        <v>-3960</v>
      </c>
      <c r="U567" s="7">
        <f t="shared" si="206"/>
        <v>3717538.749511458</v>
      </c>
      <c r="V567" s="126">
        <f t="shared" si="195"/>
        <v>0.55751998808037817</v>
      </c>
      <c r="W567" s="7">
        <f>[4]FCST!$I507</f>
        <v>80183.220144031628</v>
      </c>
      <c r="X567" s="7">
        <f t="shared" si="207"/>
        <v>1828941.0689995785</v>
      </c>
      <c r="Y567" s="7">
        <f>[4]FCST!D507</f>
        <v>1909124.28914361</v>
      </c>
      <c r="Z567" s="7">
        <f>[4]FCST!$E507</f>
        <v>208831</v>
      </c>
      <c r="AA567" s="7">
        <f>[4]FCST!F507</f>
        <v>2020</v>
      </c>
      <c r="AB567" s="7">
        <f>[4]FCST!G507</f>
        <v>1507</v>
      </c>
      <c r="AC567" s="13">
        <f>[4]FCST!H507</f>
        <v>25840</v>
      </c>
      <c r="AD567" s="28">
        <f t="shared" si="208"/>
        <v>45866</v>
      </c>
      <c r="AE567" s="30">
        <f t="shared" si="219"/>
        <v>1876479</v>
      </c>
      <c r="AF567" s="30">
        <f t="shared" si="209"/>
        <v>1286199</v>
      </c>
      <c r="AG567" s="31">
        <f t="shared" si="215"/>
        <v>234064</v>
      </c>
      <c r="AH567" s="15">
        <f t="shared" si="218"/>
        <v>132420</v>
      </c>
      <c r="AI567" s="28">
        <f t="shared" si="210"/>
        <v>101644</v>
      </c>
      <c r="AJ567" s="28">
        <f t="shared" si="202"/>
        <v>1425.4003046560199</v>
      </c>
      <c r="AK567" s="28">
        <f t="shared" si="203"/>
        <v>273505.34920680203</v>
      </c>
      <c r="AL567" s="110">
        <f t="shared" si="216"/>
        <v>1025.9920517977239</v>
      </c>
      <c r="AM567" s="57"/>
      <c r="AN567" s="15">
        <f t="shared" si="220"/>
        <v>945.85288961912408</v>
      </c>
      <c r="AP567" s="233">
        <f>[16]Rounded!Z568</f>
        <v>72815</v>
      </c>
      <c r="AQ567" s="157">
        <f>[16]Rounded!AA568</f>
        <v>34301</v>
      </c>
      <c r="AR567" s="157">
        <f>[16]Rounded!AB568</f>
        <v>4368</v>
      </c>
      <c r="AS567" s="157">
        <f>[16]Rounded!AC568</f>
        <v>0</v>
      </c>
      <c r="AT567" s="157">
        <f>[16]Rounded!AD568</f>
        <v>0</v>
      </c>
      <c r="AW567" s="14">
        <f t="shared" si="204"/>
        <v>945.85288961912408</v>
      </c>
      <c r="AX567" s="145">
        <f t="shared" si="205"/>
        <v>1425.4003046560199</v>
      </c>
      <c r="AZ567" s="164">
        <f t="shared" si="217"/>
        <v>17095.457290642291</v>
      </c>
      <c r="BM567" s="14">
        <f>[17]Base!$J349</f>
        <v>47286.229274673569</v>
      </c>
      <c r="BN567" s="14">
        <f>[17]High!$J349</f>
        <v>91488.042524912293</v>
      </c>
      <c r="BO567" s="14">
        <f>[17]Low!$J349</f>
        <v>2972.9895364263757</v>
      </c>
      <c r="BP567" s="14"/>
      <c r="BQ567" s="14">
        <f>[17]Base!$Q349</f>
        <v>54983.987528690195</v>
      </c>
      <c r="BR567" s="14">
        <f>[17]High!$Q349</f>
        <v>106381.44479640962</v>
      </c>
      <c r="BS567" s="14">
        <f>[17]Low!$Q349</f>
        <v>3456.9645772399717</v>
      </c>
      <c r="BT567" s="201" t="s">
        <v>150</v>
      </c>
      <c r="BU567" s="145">
        <f t="shared" si="212"/>
        <v>16829.396993623966</v>
      </c>
      <c r="BV567" s="14"/>
      <c r="BW567" s="14"/>
      <c r="BX567" s="14"/>
      <c r="BY567" s="145">
        <f t="shared" si="213"/>
        <v>13131.392225745747</v>
      </c>
      <c r="BZ567" s="14"/>
      <c r="CA567" s="14"/>
    </row>
    <row r="568" spans="1:79">
      <c r="A568" s="2">
        <f t="shared" si="196"/>
        <v>2038</v>
      </c>
      <c r="B568" s="2">
        <f t="shared" si="197"/>
        <v>2</v>
      </c>
      <c r="C568" s="7">
        <f>[12]Err!$D423</f>
        <v>915.54737673273598</v>
      </c>
      <c r="D568" s="7">
        <f>ROUND([13]Err!$D411,0)</f>
        <v>1172681</v>
      </c>
      <c r="E568" s="7">
        <f>[9]Err!$D411</f>
        <v>107507.572730128</v>
      </c>
      <c r="F568" s="7">
        <f>[10]Err!$D411</f>
        <v>1381.9558602115801</v>
      </c>
      <c r="G568" s="13">
        <f>[14]Err!$D411</f>
        <v>276366.69340884598</v>
      </c>
      <c r="H568" s="225"/>
      <c r="I568" s="26">
        <f t="shared" si="200"/>
        <v>945.54737673273598</v>
      </c>
      <c r="J568" s="26">
        <f t="shared" si="214"/>
        <v>1172681</v>
      </c>
      <c r="K568" s="26">
        <f t="shared" si="198"/>
        <v>101862.772730128</v>
      </c>
      <c r="L568" s="26">
        <f t="shared" si="199"/>
        <v>1381.9558602115801</v>
      </c>
      <c r="M568" s="26">
        <f t="shared" si="201"/>
        <v>272274.69340884598</v>
      </c>
      <c r="N568" s="25"/>
      <c r="O568" s="14">
        <v>30</v>
      </c>
      <c r="P568" s="14"/>
      <c r="Q568" s="14">
        <f t="shared" si="211"/>
        <v>-5644.7999999999993</v>
      </c>
      <c r="S568" s="14">
        <f t="shared" si="194"/>
        <v>-4092</v>
      </c>
      <c r="U568" s="7">
        <f t="shared" si="206"/>
        <v>3460994.6492690574</v>
      </c>
      <c r="V568" s="126">
        <f t="shared" si="195"/>
        <v>0.63835327793467445</v>
      </c>
      <c r="W568" s="7">
        <f>[4]FCST!$I508</f>
        <v>80232.37455559033</v>
      </c>
      <c r="X568" s="7">
        <f t="shared" si="207"/>
        <v>1830062.2577203696</v>
      </c>
      <c r="Y568" s="7">
        <f>[4]FCST!D508</f>
        <v>1910294.6322759599</v>
      </c>
      <c r="Z568" s="7">
        <f>[4]FCST!$E508</f>
        <v>208938</v>
      </c>
      <c r="AA568" s="7">
        <f>[4]FCST!F508</f>
        <v>2019</v>
      </c>
      <c r="AB568" s="7">
        <f>[4]FCST!G508</f>
        <v>1507</v>
      </c>
      <c r="AC568" s="13">
        <f>[4]FCST!H508</f>
        <v>25843</v>
      </c>
      <c r="AD568" s="28">
        <f t="shared" si="208"/>
        <v>48428</v>
      </c>
      <c r="AE568" s="30">
        <f t="shared" si="219"/>
        <v>1730411</v>
      </c>
      <c r="AF568" s="30">
        <f t="shared" si="209"/>
        <v>1172681</v>
      </c>
      <c r="AG568" s="31">
        <f t="shared" si="215"/>
        <v>235818</v>
      </c>
      <c r="AH568" s="15">
        <f t="shared" si="218"/>
        <v>133955</v>
      </c>
      <c r="AI568" s="28">
        <f t="shared" si="210"/>
        <v>101863</v>
      </c>
      <c r="AJ568" s="28">
        <f t="shared" si="202"/>
        <v>1381.9558602115801</v>
      </c>
      <c r="AK568" s="28">
        <f t="shared" si="203"/>
        <v>272274.69340884598</v>
      </c>
      <c r="AL568" s="110">
        <f t="shared" si="216"/>
        <v>945.54761331207339</v>
      </c>
      <c r="AM568" s="57"/>
      <c r="AN568" s="15">
        <f t="shared" si="220"/>
        <v>917.02445933084277</v>
      </c>
      <c r="AP568" s="233">
        <f>[16]Rounded!Z569</f>
        <v>57090</v>
      </c>
      <c r="AQ568" s="157">
        <f>[16]Rounded!AA569</f>
        <v>29237</v>
      </c>
      <c r="AR568" s="157">
        <f>[16]Rounded!AB569</f>
        <v>4069</v>
      </c>
      <c r="AS568" s="157">
        <f>[16]Rounded!AC569</f>
        <v>0</v>
      </c>
      <c r="AT568" s="157">
        <f>[16]Rounded!AD569</f>
        <v>0</v>
      </c>
      <c r="AW568" s="14">
        <f t="shared" si="204"/>
        <v>917.02445933084277</v>
      </c>
      <c r="AX568" s="145">
        <f t="shared" si="205"/>
        <v>1381.9558602115801</v>
      </c>
      <c r="AZ568" s="164">
        <f t="shared" si="217"/>
        <v>17069.348904161008</v>
      </c>
      <c r="BM568" s="14">
        <f>[17]Base!$J350</f>
        <v>47466.92605937444</v>
      </c>
      <c r="BN568" s="14">
        <f>[17]High!$J350</f>
        <v>91837.649490331329</v>
      </c>
      <c r="BO568" s="14">
        <f>[17]Low!$J350</f>
        <v>2984.3503418537034</v>
      </c>
      <c r="BP568" s="14"/>
      <c r="BQ568" s="14">
        <f>[17]Base!$Q350</f>
        <v>55194.100069040054</v>
      </c>
      <c r="BR568" s="14">
        <f>[17]High!$Q350</f>
        <v>106787.96452364107</v>
      </c>
      <c r="BS568" s="14">
        <f>[17]Low!$Q350</f>
        <v>3470.1748161089572</v>
      </c>
      <c r="BT568" s="201" t="s">
        <v>150</v>
      </c>
      <c r="BU568" s="145">
        <f t="shared" si="212"/>
        <v>18650.252210794759</v>
      </c>
      <c r="BV568" s="14"/>
      <c r="BW568" s="14"/>
      <c r="BX568" s="14"/>
      <c r="BY568" s="145">
        <f t="shared" si="213"/>
        <v>14490.962907623381</v>
      </c>
      <c r="BZ568" s="14"/>
      <c r="CA568" s="14"/>
    </row>
    <row r="569" spans="1:79">
      <c r="A569" s="2">
        <f t="shared" si="196"/>
        <v>2038</v>
      </c>
      <c r="B569" s="2">
        <f t="shared" si="197"/>
        <v>3</v>
      </c>
      <c r="C569" s="7">
        <f>[12]Err!$D424</f>
        <v>827.48689714363002</v>
      </c>
      <c r="D569" s="7">
        <f>ROUND([13]Err!$D412,0)</f>
        <v>1184666</v>
      </c>
      <c r="E569" s="7">
        <f>[9]Err!$D412</f>
        <v>105516.917609499</v>
      </c>
      <c r="F569" s="7">
        <f>[10]Err!$D412</f>
        <v>1427.85679204283</v>
      </c>
      <c r="G569" s="13">
        <f>[14]Err!$D412</f>
        <v>277623.55534925702</v>
      </c>
      <c r="H569" s="225"/>
      <c r="I569" s="26">
        <f t="shared" si="200"/>
        <v>857.48689714363002</v>
      </c>
      <c r="J569" s="26">
        <f t="shared" si="214"/>
        <v>1184666</v>
      </c>
      <c r="K569" s="26">
        <f t="shared" si="198"/>
        <v>99267.31760949899</v>
      </c>
      <c r="L569" s="26">
        <f t="shared" si="199"/>
        <v>1427.85679204283</v>
      </c>
      <c r="M569" s="26">
        <f t="shared" si="201"/>
        <v>273663.55534925702</v>
      </c>
      <c r="N569" s="25"/>
      <c r="O569" s="14">
        <v>30</v>
      </c>
      <c r="P569" s="14"/>
      <c r="Q569" s="14">
        <f t="shared" si="211"/>
        <v>-6249.5999999999995</v>
      </c>
      <c r="S569" s="14">
        <f t="shared" ref="S569:S602" si="221">S557</f>
        <v>-3960</v>
      </c>
      <c r="U569" s="7">
        <f t="shared" si="206"/>
        <v>3308211.4121412998</v>
      </c>
      <c r="V569" s="126">
        <f t="shared" si="195"/>
        <v>0.62485525246600426</v>
      </c>
      <c r="W569" s="7">
        <f>[4]FCST!$I509</f>
        <v>80281.528967149454</v>
      </c>
      <c r="X569" s="7">
        <f t="shared" si="207"/>
        <v>1831183.4464411705</v>
      </c>
      <c r="Y569" s="7">
        <f>[4]FCST!D509</f>
        <v>1911464.9754083201</v>
      </c>
      <c r="Z569" s="7">
        <f>[4]FCST!$E509</f>
        <v>209044</v>
      </c>
      <c r="AA569" s="7">
        <f>[4]FCST!F509</f>
        <v>2018</v>
      </c>
      <c r="AB569" s="7">
        <f>[4]FCST!G509</f>
        <v>1507</v>
      </c>
      <c r="AC569" s="13">
        <f>[4]FCST!H509</f>
        <v>25831</v>
      </c>
      <c r="AD569" s="28">
        <f t="shared" si="208"/>
        <v>43015</v>
      </c>
      <c r="AE569" s="30">
        <f t="shared" si="219"/>
        <v>1570216</v>
      </c>
      <c r="AF569" s="30">
        <f t="shared" si="209"/>
        <v>1184666</v>
      </c>
      <c r="AG569" s="31">
        <f t="shared" si="215"/>
        <v>235223</v>
      </c>
      <c r="AH569" s="15">
        <f t="shared" si="218"/>
        <v>135956</v>
      </c>
      <c r="AI569" s="28">
        <f t="shared" si="210"/>
        <v>99267</v>
      </c>
      <c r="AJ569" s="28">
        <f t="shared" si="202"/>
        <v>1427.85679204283</v>
      </c>
      <c r="AK569" s="28">
        <f t="shared" si="203"/>
        <v>273663.55534925702</v>
      </c>
      <c r="AL569" s="110">
        <f t="shared" si="216"/>
        <v>857.48700003358476</v>
      </c>
      <c r="AM569" s="57"/>
      <c r="AN569" s="15">
        <f t="shared" si="220"/>
        <v>947.48294097069004</v>
      </c>
      <c r="AP569" s="233">
        <f>[16]Rounded!Z570</f>
        <v>44591</v>
      </c>
      <c r="AQ569" s="157">
        <f>[16]Rounded!AA570</f>
        <v>23897</v>
      </c>
      <c r="AR569" s="157">
        <f>[16]Rounded!AB570</f>
        <v>3430</v>
      </c>
      <c r="AS569" s="157">
        <f>[16]Rounded!AC570</f>
        <v>0</v>
      </c>
      <c r="AT569" s="157">
        <f>[16]Rounded!AD570</f>
        <v>0</v>
      </c>
      <c r="AW569" s="14">
        <f t="shared" si="204"/>
        <v>947.48294097069004</v>
      </c>
      <c r="AX569" s="145">
        <f t="shared" si="205"/>
        <v>1427.85679204283</v>
      </c>
      <c r="AZ569" s="164">
        <f t="shared" si="217"/>
        <v>17043.240517679729</v>
      </c>
      <c r="BM569" s="14">
        <f>[17]Base!$J351</f>
        <v>48722.904050000849</v>
      </c>
      <c r="BN569" s="14">
        <f>[17]High!$J351</f>
        <v>94267.679746060079</v>
      </c>
      <c r="BO569" s="14">
        <f>[17]Low!$J351</f>
        <v>3063.3164485065354</v>
      </c>
      <c r="BP569" s="14"/>
      <c r="BQ569" s="14">
        <f>[17]Base!$Q351</f>
        <v>56654.539593024252</v>
      </c>
      <c r="BR569" s="14">
        <f>[17]High!$Q351</f>
        <v>109613.58110006984</v>
      </c>
      <c r="BS569" s="14">
        <f>[17]Low!$Q351</f>
        <v>3561.9958703564362</v>
      </c>
      <c r="BT569" s="201" t="s">
        <v>150</v>
      </c>
      <c r="BU569" s="145">
        <f t="shared" si="212"/>
        <v>25237.876087881108</v>
      </c>
      <c r="BV569" s="14"/>
      <c r="BW569" s="14"/>
      <c r="BX569" s="14"/>
      <c r="BY569" s="145">
        <f t="shared" si="213"/>
        <v>19531.820278185689</v>
      </c>
      <c r="BZ569" s="14"/>
      <c r="CA569" s="14"/>
    </row>
    <row r="570" spans="1:79">
      <c r="A570" s="2">
        <f t="shared" si="196"/>
        <v>2038</v>
      </c>
      <c r="B570" s="2">
        <f t="shared" si="197"/>
        <v>4</v>
      </c>
      <c r="C570" s="7">
        <f>[12]Err!$D425</f>
        <v>823.63727746016104</v>
      </c>
      <c r="D570" s="7">
        <f>ROUND([13]Err!$D413,0)</f>
        <v>1278855</v>
      </c>
      <c r="E570" s="7">
        <f>[9]Err!$D413</f>
        <v>114549.05260363</v>
      </c>
      <c r="F570" s="7">
        <f>[10]Err!$D413</f>
        <v>1404.30259880219</v>
      </c>
      <c r="G570" s="13">
        <f>[14]Err!$D413</f>
        <v>282952.855844039</v>
      </c>
      <c r="H570" s="225"/>
      <c r="I570" s="26">
        <f t="shared" si="200"/>
        <v>853.63727746016104</v>
      </c>
      <c r="J570" s="26">
        <f t="shared" si="214"/>
        <v>1278855</v>
      </c>
      <c r="K570" s="26">
        <f t="shared" si="198"/>
        <v>108501.05260363</v>
      </c>
      <c r="L570" s="26">
        <f t="shared" si="199"/>
        <v>1404.30259880219</v>
      </c>
      <c r="M570" s="26">
        <f t="shared" si="201"/>
        <v>278860.855844039</v>
      </c>
      <c r="N570" s="25"/>
      <c r="O570" s="14">
        <v>30</v>
      </c>
      <c r="P570" s="14"/>
      <c r="Q570" s="14">
        <f t="shared" si="211"/>
        <v>-6048</v>
      </c>
      <c r="S570" s="14">
        <f t="shared" si="221"/>
        <v>-4092</v>
      </c>
      <c r="U570" s="7">
        <f t="shared" si="206"/>
        <v>3411961.1584428414</v>
      </c>
      <c r="V570" s="126">
        <f t="shared" si="195"/>
        <v>0.53442379914879401</v>
      </c>
      <c r="W570" s="7">
        <f>[4]FCST!$I510</f>
        <v>80330.683378708141</v>
      </c>
      <c r="X570" s="7">
        <f t="shared" si="207"/>
        <v>1832304.6351619619</v>
      </c>
      <c r="Y570" s="7">
        <f>[4]FCST!D510</f>
        <v>1912635.31854067</v>
      </c>
      <c r="Z570" s="7">
        <f>[4]FCST!$E510</f>
        <v>209150</v>
      </c>
      <c r="AA570" s="7">
        <f>[4]FCST!F510</f>
        <v>2018</v>
      </c>
      <c r="AB570" s="7">
        <f>[4]FCST!G510</f>
        <v>1507</v>
      </c>
      <c r="AC570" s="13">
        <f>[4]FCST!H510</f>
        <v>25789</v>
      </c>
      <c r="AD570" s="28">
        <f t="shared" si="208"/>
        <v>36647</v>
      </c>
      <c r="AE570" s="30">
        <f t="shared" si="219"/>
        <v>1564124</v>
      </c>
      <c r="AF570" s="30">
        <f t="shared" si="209"/>
        <v>1278855</v>
      </c>
      <c r="AG570" s="31">
        <f t="shared" si="215"/>
        <v>252070</v>
      </c>
      <c r="AH570" s="15">
        <f t="shared" si="218"/>
        <v>143569</v>
      </c>
      <c r="AI570" s="28">
        <f t="shared" si="210"/>
        <v>108501</v>
      </c>
      <c r="AJ570" s="28">
        <f t="shared" si="202"/>
        <v>1404.30259880219</v>
      </c>
      <c r="AK570" s="28">
        <f t="shared" si="203"/>
        <v>278860.855844039</v>
      </c>
      <c r="AL570" s="110">
        <f t="shared" si="216"/>
        <v>853.63752838061419</v>
      </c>
      <c r="AM570" s="57"/>
      <c r="AN570" s="15">
        <f t="shared" si="220"/>
        <v>931.85308480570006</v>
      </c>
      <c r="AP570" s="233">
        <f>[16]Rounded!Z571</f>
        <v>33030</v>
      </c>
      <c r="AQ570" s="157">
        <f>[16]Rounded!AA571</f>
        <v>23169</v>
      </c>
      <c r="AR570" s="157">
        <f>[16]Rounded!AB571</f>
        <v>3440</v>
      </c>
      <c r="AS570" s="157">
        <f>[16]Rounded!AC571</f>
        <v>0</v>
      </c>
      <c r="AT570" s="157">
        <f>[16]Rounded!AD571</f>
        <v>0</v>
      </c>
      <c r="AW570" s="14">
        <f t="shared" si="204"/>
        <v>931.85308480570006</v>
      </c>
      <c r="AX570" s="145">
        <f t="shared" si="205"/>
        <v>1404.30259880219</v>
      </c>
      <c r="AZ570" s="164">
        <f t="shared" si="217"/>
        <v>17017.13213119845</v>
      </c>
      <c r="BM570" s="14">
        <f>[17]Base!$J352</f>
        <v>48741.103526980747</v>
      </c>
      <c r="BN570" s="14">
        <f>[17]High!$J352</f>
        <v>94302.891573042434</v>
      </c>
      <c r="BO570" s="14">
        <f>[17]Low!$J352</f>
        <v>3064.4606897678837</v>
      </c>
      <c r="BP570" s="14"/>
      <c r="BQ570" s="14">
        <f>[17]Base!$Q352</f>
        <v>56675.701775559006</v>
      </c>
      <c r="BR570" s="14">
        <f>[17]High!$Q352</f>
        <v>109654.52508493306</v>
      </c>
      <c r="BS570" s="14">
        <f>[17]Low!$Q352</f>
        <v>3563.3263834510276</v>
      </c>
      <c r="BT570" s="201" t="s">
        <v>150</v>
      </c>
      <c r="BU570" s="145">
        <f t="shared" si="212"/>
        <v>26811.029734887663</v>
      </c>
      <c r="BV570" s="14"/>
      <c r="BW570" s="14"/>
      <c r="BX570" s="14"/>
      <c r="BY570" s="145">
        <f t="shared" si="213"/>
        <v>20671.81981228746</v>
      </c>
      <c r="BZ570" s="14"/>
      <c r="CA570" s="14"/>
    </row>
    <row r="571" spans="1:79">
      <c r="A571" s="2">
        <f t="shared" si="196"/>
        <v>2038</v>
      </c>
      <c r="B571" s="2">
        <f t="shared" si="197"/>
        <v>5</v>
      </c>
      <c r="C571" s="7">
        <f>[12]Err!$D426</f>
        <v>924.143681480483</v>
      </c>
      <c r="D571" s="7">
        <f>ROUND([13]Err!$D414,0)</f>
        <v>1331491</v>
      </c>
      <c r="E571" s="7">
        <f>[9]Err!$D414</f>
        <v>108149.281437097</v>
      </c>
      <c r="F571" s="7">
        <f>[10]Err!$D414</f>
        <v>1384.10259880219</v>
      </c>
      <c r="G571" s="13">
        <f>[14]Err!$D414</f>
        <v>296602.16305401101</v>
      </c>
      <c r="H571" s="225"/>
      <c r="I571" s="26">
        <f t="shared" si="200"/>
        <v>954.143681480483</v>
      </c>
      <c r="J571" s="26">
        <f t="shared" si="214"/>
        <v>1331491</v>
      </c>
      <c r="K571" s="26">
        <f t="shared" si="198"/>
        <v>101899.681437097</v>
      </c>
      <c r="L571" s="26">
        <f t="shared" si="199"/>
        <v>1384.10259880219</v>
      </c>
      <c r="M571" s="26">
        <f t="shared" si="201"/>
        <v>292642.16305401101</v>
      </c>
      <c r="N571" s="25"/>
      <c r="O571" s="14">
        <v>30</v>
      </c>
      <c r="P571" s="14"/>
      <c r="Q571" s="14">
        <f t="shared" si="211"/>
        <v>-6249.5999999999995</v>
      </c>
      <c r="S571" s="14">
        <f t="shared" si="221"/>
        <v>-3960</v>
      </c>
      <c r="U571" s="7">
        <f t="shared" si="206"/>
        <v>3650943.265652813</v>
      </c>
      <c r="V571" s="126">
        <f t="shared" si="195"/>
        <v>0.35517028435765152</v>
      </c>
      <c r="W571" s="7">
        <f>[4]FCST!$I511</f>
        <v>80379.837790267266</v>
      </c>
      <c r="X571" s="7">
        <f t="shared" si="207"/>
        <v>1833425.8238827626</v>
      </c>
      <c r="Y571" s="7">
        <f>[4]FCST!D511</f>
        <v>1913805.6616730299</v>
      </c>
      <c r="Z571" s="7">
        <f>[4]FCST!$E511</f>
        <v>209256</v>
      </c>
      <c r="AA571" s="7">
        <f>[4]FCST!F511</f>
        <v>2017</v>
      </c>
      <c r="AB571" s="7">
        <f>[4]FCST!G511</f>
        <v>1507</v>
      </c>
      <c r="AC571" s="13">
        <f>[4]FCST!H511</f>
        <v>25822</v>
      </c>
      <c r="AD571" s="28">
        <f t="shared" si="208"/>
        <v>27239</v>
      </c>
      <c r="AE571" s="30">
        <f t="shared" si="219"/>
        <v>1749352</v>
      </c>
      <c r="AF571" s="30">
        <f t="shared" si="209"/>
        <v>1331491</v>
      </c>
      <c r="AG571" s="31">
        <f t="shared" si="215"/>
        <v>248835</v>
      </c>
      <c r="AH571" s="15">
        <f t="shared" si="218"/>
        <v>146935</v>
      </c>
      <c r="AI571" s="28">
        <f t="shared" si="210"/>
        <v>101900</v>
      </c>
      <c r="AJ571" s="28">
        <f t="shared" si="202"/>
        <v>1384.10259880219</v>
      </c>
      <c r="AK571" s="28">
        <f t="shared" si="203"/>
        <v>292642.16305401101</v>
      </c>
      <c r="AL571" s="110">
        <f t="shared" si="216"/>
        <v>954.14386402351738</v>
      </c>
      <c r="AM571" s="57"/>
      <c r="AN571" s="15">
        <f t="shared" si="220"/>
        <v>918.44897067165891</v>
      </c>
      <c r="AP571" s="233">
        <f>[16]Rounded!Z572</f>
        <v>37676</v>
      </c>
      <c r="AQ571" s="157">
        <f>[16]Rounded!AA572</f>
        <v>24915</v>
      </c>
      <c r="AR571" s="157">
        <f>[16]Rounded!AB572</f>
        <v>3659</v>
      </c>
      <c r="AS571" s="157">
        <f>[16]Rounded!AC572</f>
        <v>0</v>
      </c>
      <c r="AT571" s="157">
        <f>[16]Rounded!AD572</f>
        <v>0</v>
      </c>
      <c r="AW571" s="14">
        <f t="shared" si="204"/>
        <v>918.44897067165891</v>
      </c>
      <c r="AX571" s="145">
        <f t="shared" si="205"/>
        <v>1384.10259880219</v>
      </c>
      <c r="AZ571" s="164">
        <f t="shared" si="217"/>
        <v>16991.023744717168</v>
      </c>
      <c r="BM571" s="14">
        <f>[17]Base!$J353</f>
        <v>49457.371841290093</v>
      </c>
      <c r="BN571" s="14">
        <f>[17]High!$J353</f>
        <v>95688.706999731134</v>
      </c>
      <c r="BO571" s="14">
        <f>[17]Low!$J353</f>
        <v>3109.4940586023067</v>
      </c>
      <c r="BP571" s="14"/>
      <c r="BQ571" s="14">
        <f>[17]Base!$Q353</f>
        <v>57508.571908476864</v>
      </c>
      <c r="BR571" s="14">
        <f>[17]High!$Q353</f>
        <v>111265.93837178037</v>
      </c>
      <c r="BS571" s="14">
        <f>[17]Low!$Q353</f>
        <v>3615.690765816636</v>
      </c>
      <c r="BT571" s="201" t="s">
        <v>150</v>
      </c>
      <c r="BU571" s="145">
        <f t="shared" si="212"/>
        <v>28277.045552601474</v>
      </c>
      <c r="BV571" s="14"/>
      <c r="BW571" s="14"/>
      <c r="BX571" s="14"/>
      <c r="BY571" s="145">
        <f t="shared" si="213"/>
        <v>21725.227861507519</v>
      </c>
      <c r="BZ571" s="14"/>
      <c r="CA571" s="14"/>
    </row>
    <row r="572" spans="1:79">
      <c r="A572" s="2">
        <f t="shared" si="196"/>
        <v>2038</v>
      </c>
      <c r="B572" s="2">
        <f t="shared" si="197"/>
        <v>6</v>
      </c>
      <c r="C572" s="7">
        <f>[12]Err!$D427</f>
        <v>1153.1256797332601</v>
      </c>
      <c r="D572" s="7">
        <f>ROUND([13]Err!$D415,0)</f>
        <v>1473031</v>
      </c>
      <c r="E572" s="7">
        <f>[9]Err!$D415</f>
        <v>114097.476579735</v>
      </c>
      <c r="F572" s="7">
        <f>[10]Err!$D415</f>
        <v>1404.60259880219</v>
      </c>
      <c r="G572" s="13">
        <f>[14]Err!$D415</f>
        <v>321396.08039534697</v>
      </c>
      <c r="H572" s="225"/>
      <c r="I572" s="26">
        <f t="shared" si="200"/>
        <v>1183.1256797332601</v>
      </c>
      <c r="J572" s="26">
        <f t="shared" si="214"/>
        <v>1473031</v>
      </c>
      <c r="K572" s="26">
        <f t="shared" si="198"/>
        <v>108049.476579735</v>
      </c>
      <c r="L572" s="26">
        <f t="shared" si="199"/>
        <v>1404.60259880219</v>
      </c>
      <c r="M572" s="26">
        <f t="shared" si="201"/>
        <v>317304.08039534697</v>
      </c>
      <c r="N572" s="25"/>
      <c r="O572" s="14">
        <v>30</v>
      </c>
      <c r="P572" s="14"/>
      <c r="Q572" s="14">
        <f t="shared" si="211"/>
        <v>-6048</v>
      </c>
      <c r="S572" s="14">
        <f t="shared" si="221"/>
        <v>-4092</v>
      </c>
      <c r="U572" s="7">
        <f t="shared" si="206"/>
        <v>4247484.6829941496</v>
      </c>
      <c r="V572" s="126">
        <f t="shared" si="195"/>
        <v>0.25275986053332639</v>
      </c>
      <c r="W572" s="7">
        <f>[4]FCST!$I512</f>
        <v>80428.99220182639</v>
      </c>
      <c r="X572" s="7">
        <f t="shared" si="207"/>
        <v>1834547.0126035637</v>
      </c>
      <c r="Y572" s="7">
        <f>[4]FCST!D512</f>
        <v>1914976.00480539</v>
      </c>
      <c r="Z572" s="7">
        <f>[4]FCST!$E512</f>
        <v>209362</v>
      </c>
      <c r="AA572" s="7">
        <f>[4]FCST!F512</f>
        <v>2016</v>
      </c>
      <c r="AB572" s="7">
        <f>[4]FCST!G512</f>
        <v>1507</v>
      </c>
      <c r="AC572" s="13">
        <f>[4]FCST!H512</f>
        <v>25770</v>
      </c>
      <c r="AD572" s="28">
        <f t="shared" si="208"/>
        <v>24052</v>
      </c>
      <c r="AE572" s="30">
        <f t="shared" si="219"/>
        <v>2170500</v>
      </c>
      <c r="AF572" s="30">
        <f t="shared" si="209"/>
        <v>1473031</v>
      </c>
      <c r="AG572" s="31">
        <f t="shared" si="215"/>
        <v>261193</v>
      </c>
      <c r="AH572" s="15">
        <f t="shared" si="218"/>
        <v>153144</v>
      </c>
      <c r="AI572" s="28">
        <f t="shared" si="210"/>
        <v>108049</v>
      </c>
      <c r="AJ572" s="28">
        <f t="shared" si="202"/>
        <v>1404.60259880219</v>
      </c>
      <c r="AK572" s="28">
        <f t="shared" si="203"/>
        <v>317304.08039534697</v>
      </c>
      <c r="AL572" s="110">
        <f t="shared" si="216"/>
        <v>1183.125853460499</v>
      </c>
      <c r="AM572" s="57"/>
      <c r="AN572" s="15">
        <f t="shared" si="220"/>
        <v>932.05215580769072</v>
      </c>
      <c r="AP572" s="233">
        <f>[16]Rounded!Z573</f>
        <v>42701</v>
      </c>
      <c r="AQ572" s="157">
        <f>[16]Rounded!AA573</f>
        <v>27133</v>
      </c>
      <c r="AR572" s="157">
        <f>[16]Rounded!AB573</f>
        <v>4048</v>
      </c>
      <c r="AS572" s="157">
        <f>[16]Rounded!AC573</f>
        <v>0</v>
      </c>
      <c r="AT572" s="157">
        <f>[16]Rounded!AD573</f>
        <v>0</v>
      </c>
      <c r="AW572" s="14">
        <f t="shared" si="204"/>
        <v>932.05215580769072</v>
      </c>
      <c r="AX572" s="145">
        <f t="shared" si="205"/>
        <v>1404.60259880219</v>
      </c>
      <c r="AZ572" s="164">
        <f t="shared" si="217"/>
        <v>16964.915358235889</v>
      </c>
      <c r="BM572" s="14">
        <f>[17]Base!$J354</f>
        <v>49957.954635354778</v>
      </c>
      <c r="BN572" s="14">
        <f>[17]High!$J354</f>
        <v>96657.220257250636</v>
      </c>
      <c r="BO572" s="14">
        <f>[17]Low!$J354</f>
        <v>3140.9668030291168</v>
      </c>
      <c r="BP572" s="14"/>
      <c r="BQ572" s="14">
        <f>[17]Base!$Q354</f>
        <v>58090.644924831133</v>
      </c>
      <c r="BR572" s="14">
        <f>[17]High!$Q354</f>
        <v>112392.1165781984</v>
      </c>
      <c r="BS572" s="14">
        <f>[17]Low!$Q354</f>
        <v>3652.286980266415</v>
      </c>
      <c r="BT572" s="201" t="s">
        <v>150</v>
      </c>
      <c r="BU572" s="145">
        <f t="shared" si="212"/>
        <v>26519.284462978638</v>
      </c>
      <c r="BV572" s="14"/>
      <c r="BW572" s="14"/>
      <c r="BX572" s="14"/>
      <c r="BY572" s="145">
        <f t="shared" si="213"/>
        <v>20306.718195724086</v>
      </c>
      <c r="BZ572" s="14"/>
      <c r="CA572" s="14"/>
    </row>
    <row r="573" spans="1:79">
      <c r="A573" s="2">
        <f t="shared" si="196"/>
        <v>2038</v>
      </c>
      <c r="B573" s="2">
        <f t="shared" si="197"/>
        <v>7</v>
      </c>
      <c r="C573" s="7">
        <f>[12]Err!$D428</f>
        <v>1267.2681382825699</v>
      </c>
      <c r="D573" s="7">
        <f>ROUND([13]Err!$D416,0)</f>
        <v>1539913</v>
      </c>
      <c r="E573" s="7">
        <f>[9]Err!$D416</f>
        <v>108597.488567826</v>
      </c>
      <c r="F573" s="7">
        <f>[10]Err!$D416</f>
        <v>1403.6369538717099</v>
      </c>
      <c r="G573" s="13">
        <f>[14]Err!$D416</f>
        <v>309676.74084460997</v>
      </c>
      <c r="H573" s="225"/>
      <c r="I573" s="26">
        <f t="shared" si="200"/>
        <v>1297.2681382825699</v>
      </c>
      <c r="J573" s="26">
        <f t="shared" si="214"/>
        <v>1539913</v>
      </c>
      <c r="K573" s="26">
        <f t="shared" si="198"/>
        <v>102347.888567826</v>
      </c>
      <c r="L573" s="26">
        <f t="shared" si="199"/>
        <v>1403.6369538717099</v>
      </c>
      <c r="M573" s="26">
        <f t="shared" si="201"/>
        <v>305716.74084460997</v>
      </c>
      <c r="N573" s="25"/>
      <c r="O573" s="14">
        <v>30</v>
      </c>
      <c r="P573" s="14"/>
      <c r="Q573" s="14">
        <f t="shared" si="211"/>
        <v>-6249.5999999999995</v>
      </c>
      <c r="S573" s="14">
        <f t="shared" si="221"/>
        <v>-3960</v>
      </c>
      <c r="U573" s="7">
        <f t="shared" si="206"/>
        <v>4504087.3777984818</v>
      </c>
      <c r="V573" s="126">
        <f t="shared" si="195"/>
        <v>0.23540461725212367</v>
      </c>
      <c r="W573" s="7">
        <f>[4]FCST!$I513</f>
        <v>80478.146613385077</v>
      </c>
      <c r="X573" s="7">
        <f t="shared" si="207"/>
        <v>1835668.2013243549</v>
      </c>
      <c r="Y573" s="7">
        <f>[4]FCST!D513</f>
        <v>1916146.3479377399</v>
      </c>
      <c r="Z573" s="7">
        <f>[4]FCST!$E513</f>
        <v>209468</v>
      </c>
      <c r="AA573" s="7">
        <f>[4]FCST!F513</f>
        <v>2015</v>
      </c>
      <c r="AB573" s="7">
        <f>[4]FCST!G513</f>
        <v>1507</v>
      </c>
      <c r="AC573" s="13">
        <f>[4]FCST!H513</f>
        <v>25742</v>
      </c>
      <c r="AD573" s="28">
        <f t="shared" si="208"/>
        <v>24577</v>
      </c>
      <c r="AE573" s="30">
        <f t="shared" si="219"/>
        <v>2381354</v>
      </c>
      <c r="AF573" s="30">
        <f t="shared" si="209"/>
        <v>1539913</v>
      </c>
      <c r="AG573" s="31">
        <f t="shared" si="215"/>
        <v>251123</v>
      </c>
      <c r="AH573" s="15">
        <f t="shared" si="218"/>
        <v>148775</v>
      </c>
      <c r="AI573" s="28">
        <f t="shared" si="210"/>
        <v>102348</v>
      </c>
      <c r="AJ573" s="28">
        <f t="shared" si="202"/>
        <v>1403.6369538717099</v>
      </c>
      <c r="AK573" s="28">
        <f t="shared" si="203"/>
        <v>305716.74084460997</v>
      </c>
      <c r="AL573" s="110">
        <f t="shared" si="216"/>
        <v>1297.2682090815522</v>
      </c>
      <c r="AM573" s="57"/>
      <c r="AN573" s="15">
        <f t="shared" si="220"/>
        <v>931.41138279476445</v>
      </c>
      <c r="AP573" s="233">
        <f>[16]Rounded!Z574</f>
        <v>43230</v>
      </c>
      <c r="AQ573" s="157">
        <f>[16]Rounded!AA574</f>
        <v>28701</v>
      </c>
      <c r="AR573" s="157">
        <f>[16]Rounded!AB574</f>
        <v>4343</v>
      </c>
      <c r="AS573" s="157">
        <f>[16]Rounded!AC574</f>
        <v>0</v>
      </c>
      <c r="AT573" s="157">
        <f>[16]Rounded!AD574</f>
        <v>0</v>
      </c>
      <c r="AW573" s="14">
        <f t="shared" si="204"/>
        <v>931.41138279476445</v>
      </c>
      <c r="AX573" s="145">
        <f t="shared" si="205"/>
        <v>1403.6369538717099</v>
      </c>
      <c r="AZ573" s="164">
        <f t="shared" si="217"/>
        <v>16938.80697175461</v>
      </c>
      <c r="BM573" s="14">
        <f>[17]Base!$J355</f>
        <v>50511.528882060302</v>
      </c>
      <c r="BN573" s="14">
        <f>[17]High!$J355</f>
        <v>97728.25986011482</v>
      </c>
      <c r="BO573" s="14">
        <f>[17]Low!$J355</f>
        <v>3175.7712369697206</v>
      </c>
      <c r="BP573" s="14"/>
      <c r="BQ573" s="14">
        <f>[17]Base!$Q355</f>
        <v>58734.335909372436</v>
      </c>
      <c r="BR573" s="14">
        <f>[17]High!$Q355</f>
        <v>113637.51146524977</v>
      </c>
      <c r="BS573" s="14">
        <f>[17]Low!$Q355</f>
        <v>3692.7572522903729</v>
      </c>
      <c r="BT573" s="201" t="s">
        <v>150</v>
      </c>
      <c r="BU573" s="145">
        <f t="shared" si="212"/>
        <v>28567.741914745719</v>
      </c>
      <c r="BV573" s="14"/>
      <c r="BW573" s="14"/>
      <c r="BX573" s="14"/>
      <c r="BY573" s="145">
        <f t="shared" si="213"/>
        <v>21806.076606186158</v>
      </c>
      <c r="BZ573" s="14"/>
      <c r="CA573" s="14"/>
    </row>
    <row r="574" spans="1:79">
      <c r="A574" s="2">
        <f t="shared" si="196"/>
        <v>2038</v>
      </c>
      <c r="B574" s="2">
        <f t="shared" si="197"/>
        <v>8</v>
      </c>
      <c r="C574" s="7">
        <f>[12]Err!$D429</f>
        <v>1271.82033331046</v>
      </c>
      <c r="D574" s="7">
        <f>ROUND([13]Err!$D417,0)</f>
        <v>1520494</v>
      </c>
      <c r="E574" s="7">
        <f>[9]Err!$D417</f>
        <v>108798.31428598599</v>
      </c>
      <c r="F574" s="7">
        <f>[10]Err!$D417</f>
        <v>1410.85951667266</v>
      </c>
      <c r="G574" s="13">
        <f>[14]Err!$D417</f>
        <v>313530.152633388</v>
      </c>
      <c r="H574" s="225"/>
      <c r="I574" s="26">
        <f t="shared" si="200"/>
        <v>1301.82033331046</v>
      </c>
      <c r="J574" s="26">
        <f t="shared" si="214"/>
        <v>1520494</v>
      </c>
      <c r="K574" s="26">
        <f t="shared" si="198"/>
        <v>102548.71428598599</v>
      </c>
      <c r="L574" s="26">
        <f t="shared" si="199"/>
        <v>1410.85951667266</v>
      </c>
      <c r="M574" s="26">
        <f t="shared" si="201"/>
        <v>309438.152633388</v>
      </c>
      <c r="N574" s="25"/>
      <c r="O574" s="14">
        <v>30</v>
      </c>
      <c r="P574" s="14"/>
      <c r="Q574" s="14">
        <f t="shared" si="211"/>
        <v>-6249.5999999999995</v>
      </c>
      <c r="S574" s="14">
        <f t="shared" si="221"/>
        <v>-4092</v>
      </c>
      <c r="U574" s="7">
        <f t="shared" si="206"/>
        <v>4505100.0121500604</v>
      </c>
      <c r="V574" s="126">
        <f t="shared" si="195"/>
        <v>0.23491953518685663</v>
      </c>
      <c r="W574" s="7">
        <f>[4]FCST!$I514</f>
        <v>80524.687767979136</v>
      </c>
      <c r="X574" s="7">
        <f t="shared" si="207"/>
        <v>1836729.7828981907</v>
      </c>
      <c r="Y574" s="7">
        <f>[4]FCST!D514</f>
        <v>1917254.4706661699</v>
      </c>
      <c r="Z574" s="7">
        <f>[4]FCST!$E514</f>
        <v>209571</v>
      </c>
      <c r="AA574" s="7">
        <f>[4]FCST!F514</f>
        <v>2015</v>
      </c>
      <c r="AB574" s="7">
        <f>[4]FCST!G514</f>
        <v>1507</v>
      </c>
      <c r="AC574" s="13">
        <f>[4]FCST!H514</f>
        <v>25797</v>
      </c>
      <c r="AD574" s="28">
        <f t="shared" si="208"/>
        <v>24626</v>
      </c>
      <c r="AE574" s="30">
        <f t="shared" si="219"/>
        <v>2391092</v>
      </c>
      <c r="AF574" s="30">
        <f t="shared" si="209"/>
        <v>1520494</v>
      </c>
      <c r="AG574" s="31">
        <f t="shared" si="215"/>
        <v>258039</v>
      </c>
      <c r="AH574" s="15">
        <f t="shared" si="218"/>
        <v>155490</v>
      </c>
      <c r="AI574" s="28">
        <f t="shared" si="210"/>
        <v>102549</v>
      </c>
      <c r="AJ574" s="28">
        <f t="shared" si="202"/>
        <v>1410.85951667266</v>
      </c>
      <c r="AK574" s="28">
        <f t="shared" si="203"/>
        <v>309438.152633388</v>
      </c>
      <c r="AL574" s="110">
        <f t="shared" si="216"/>
        <v>1301.8202363044807</v>
      </c>
      <c r="AM574" s="57"/>
      <c r="AN574" s="15">
        <f t="shared" si="220"/>
        <v>936.20405884051763</v>
      </c>
      <c r="AP574" s="233">
        <f>[16]Rounded!Z575</f>
        <v>46168</v>
      </c>
      <c r="AQ574" s="157">
        <f>[16]Rounded!AA575</f>
        <v>32610</v>
      </c>
      <c r="AR574" s="157">
        <f>[16]Rounded!AB575</f>
        <v>4843</v>
      </c>
      <c r="AS574" s="157">
        <f>[16]Rounded!AC575</f>
        <v>0</v>
      </c>
      <c r="AT574" s="157">
        <f>[16]Rounded!AD575</f>
        <v>0</v>
      </c>
      <c r="AW574" s="14">
        <f t="shared" si="204"/>
        <v>936.20405884051763</v>
      </c>
      <c r="AX574" s="145">
        <f t="shared" si="205"/>
        <v>1410.85951667266</v>
      </c>
      <c r="AZ574" s="164">
        <f t="shared" si="217"/>
        <v>16912.698585273331</v>
      </c>
      <c r="BM574" s="14">
        <f>[17]Base!$J356</f>
        <v>50474.890512780461</v>
      </c>
      <c r="BN574" s="14">
        <f>[17]High!$J356</f>
        <v>97657.372992243691</v>
      </c>
      <c r="BO574" s="14">
        <f>[17]Low!$J356</f>
        <v>3173.4677018777611</v>
      </c>
      <c r="BP574" s="14"/>
      <c r="BQ574" s="14">
        <f>[17]Base!$Q356</f>
        <v>58691.733154395879</v>
      </c>
      <c r="BR574" s="14">
        <f>[17]High!$Q356</f>
        <v>113555.08487470196</v>
      </c>
      <c r="BS574" s="14">
        <f>[17]Low!$Q356</f>
        <v>3690.0787231136751</v>
      </c>
      <c r="BT574" s="201" t="s">
        <v>150</v>
      </c>
      <c r="BU574" s="145">
        <f t="shared" si="212"/>
        <v>28457.142594645549</v>
      </c>
      <c r="BV574" s="14"/>
      <c r="BW574" s="14"/>
      <c r="BX574" s="14"/>
      <c r="BY574" s="145">
        <f t="shared" si="213"/>
        <v>21656.427237936528</v>
      </c>
      <c r="BZ574" s="14"/>
      <c r="CA574" s="14"/>
    </row>
    <row r="575" spans="1:79">
      <c r="A575" s="2">
        <f t="shared" si="196"/>
        <v>2038</v>
      </c>
      <c r="B575" s="2">
        <f t="shared" si="197"/>
        <v>9</v>
      </c>
      <c r="C575" s="7">
        <f>[12]Err!$D430</f>
        <v>1271.83361002635</v>
      </c>
      <c r="D575" s="7">
        <f>ROUND([13]Err!$D418,0)</f>
        <v>1527437</v>
      </c>
      <c r="E575" s="7">
        <f>[9]Err!$D418</f>
        <v>111219.613564363</v>
      </c>
      <c r="F575" s="7">
        <f>[10]Err!$D418</f>
        <v>1380.3039611171</v>
      </c>
      <c r="G575" s="13">
        <f>[14]Err!$D418</f>
        <v>337228.39312402002</v>
      </c>
      <c r="H575" s="225"/>
      <c r="I575" s="26">
        <f t="shared" si="200"/>
        <v>1301.83361002635</v>
      </c>
      <c r="J575" s="26">
        <f t="shared" si="214"/>
        <v>1527437</v>
      </c>
      <c r="K575" s="26">
        <f t="shared" si="198"/>
        <v>105171.613564363</v>
      </c>
      <c r="L575" s="26">
        <f t="shared" si="199"/>
        <v>1380.3039611171</v>
      </c>
      <c r="M575" s="26">
        <f t="shared" si="201"/>
        <v>333268.39312402002</v>
      </c>
      <c r="N575" s="25"/>
      <c r="O575" s="14">
        <v>30</v>
      </c>
      <c r="P575" s="14"/>
      <c r="Q575" s="14">
        <f t="shared" si="211"/>
        <v>-6048</v>
      </c>
      <c r="S575" s="14">
        <f t="shared" si="221"/>
        <v>-3960</v>
      </c>
      <c r="U575" s="7">
        <f t="shared" si="206"/>
        <v>4536010.6970851365</v>
      </c>
      <c r="V575" s="126">
        <f t="shared" si="195"/>
        <v>0.23675824630596484</v>
      </c>
      <c r="W575" s="7">
        <f>[4]FCST!$I515</f>
        <v>80571.228922573209</v>
      </c>
      <c r="X575" s="7">
        <f t="shared" si="207"/>
        <v>1837791.3644720269</v>
      </c>
      <c r="Y575" s="7">
        <f>[4]FCST!D515</f>
        <v>1918362.5933946001</v>
      </c>
      <c r="Z575" s="7">
        <f>[4]FCST!$E515</f>
        <v>209672</v>
      </c>
      <c r="AA575" s="7">
        <f>[4]FCST!F515</f>
        <v>2014</v>
      </c>
      <c r="AB575" s="7">
        <f>[4]FCST!G515</f>
        <v>1507</v>
      </c>
      <c r="AC575" s="13">
        <f>[4]FCST!H515</f>
        <v>25804</v>
      </c>
      <c r="AD575" s="28">
        <f t="shared" si="208"/>
        <v>24834</v>
      </c>
      <c r="AE575" s="30">
        <f t="shared" si="219"/>
        <v>2392499</v>
      </c>
      <c r="AF575" s="30">
        <f t="shared" si="209"/>
        <v>1527437</v>
      </c>
      <c r="AG575" s="31">
        <f t="shared" si="215"/>
        <v>256592</v>
      </c>
      <c r="AH575" s="15">
        <f t="shared" si="218"/>
        <v>151420</v>
      </c>
      <c r="AI575" s="28">
        <f t="shared" si="210"/>
        <v>105172</v>
      </c>
      <c r="AJ575" s="28">
        <f t="shared" si="202"/>
        <v>1380.3039611171</v>
      </c>
      <c r="AK575" s="28">
        <f t="shared" si="203"/>
        <v>333268.39312402002</v>
      </c>
      <c r="AL575" s="110">
        <f t="shared" si="216"/>
        <v>1301.8338459150032</v>
      </c>
      <c r="AM575" s="57"/>
      <c r="AN575" s="15">
        <f t="shared" si="220"/>
        <v>915.92830863775714</v>
      </c>
      <c r="AP575" s="233">
        <f>[16]Rounded!Z576</f>
        <v>43157</v>
      </c>
      <c r="AQ575" s="157">
        <f>[16]Rounded!AA576</f>
        <v>28896</v>
      </c>
      <c r="AR575" s="157">
        <f>[16]Rounded!AB576</f>
        <v>4336</v>
      </c>
      <c r="AS575" s="157">
        <f>[16]Rounded!AC576</f>
        <v>0</v>
      </c>
      <c r="AT575" s="157">
        <f>[16]Rounded!AD576</f>
        <v>0</v>
      </c>
      <c r="AW575" s="14">
        <f t="shared" si="204"/>
        <v>915.92830863775714</v>
      </c>
      <c r="AX575" s="145">
        <f t="shared" si="205"/>
        <v>1380.3039611171</v>
      </c>
      <c r="AZ575" s="164">
        <f t="shared" si="217"/>
        <v>16886.590198792052</v>
      </c>
      <c r="BM575" s="14">
        <f>[17]Base!$J357</f>
        <v>48992.621347402106</v>
      </c>
      <c r="BN575" s="14">
        <f>[17]High!$J357</f>
        <v>94789.521050660886</v>
      </c>
      <c r="BO575" s="14">
        <f>[17]Low!$J357</f>
        <v>3080.2741699249477</v>
      </c>
      <c r="BP575" s="14"/>
      <c r="BQ575" s="14">
        <f>[17]Base!$Q357</f>
        <v>56968.164357444301</v>
      </c>
      <c r="BR575" s="14">
        <f>[17]High!$Q357</f>
        <v>110220.37331472198</v>
      </c>
      <c r="BS575" s="14">
        <f>[17]Low!$Q357</f>
        <v>3581.7141510755205</v>
      </c>
      <c r="BT575" s="201" t="s">
        <v>150</v>
      </c>
      <c r="BU575" s="145">
        <f t="shared" si="212"/>
        <v>26867.147508110906</v>
      </c>
      <c r="BV575" s="14"/>
      <c r="BW575" s="14"/>
      <c r="BX575" s="14"/>
      <c r="BY575" s="145">
        <f t="shared" si="213"/>
        <v>20388.062503705361</v>
      </c>
      <c r="BZ575" s="14"/>
      <c r="CA575" s="14"/>
    </row>
    <row r="576" spans="1:79">
      <c r="A576" s="2">
        <f t="shared" si="196"/>
        <v>2038</v>
      </c>
      <c r="B576" s="2">
        <f t="shared" si="197"/>
        <v>10</v>
      </c>
      <c r="C576" s="7">
        <f>[12]Err!$D431</f>
        <v>1166.14380597944</v>
      </c>
      <c r="D576" s="7">
        <f>ROUND([13]Err!$D419,0)</f>
        <v>1466472</v>
      </c>
      <c r="E576" s="7">
        <f>[9]Err!$D419</f>
        <v>109231.796796836</v>
      </c>
      <c r="F576" s="7">
        <f>[10]Err!$D419</f>
        <v>1407.9706277837699</v>
      </c>
      <c r="G576" s="13">
        <f>[14]Err!$D419</f>
        <v>324317.51448424102</v>
      </c>
      <c r="H576" s="225"/>
      <c r="I576" s="26">
        <f t="shared" si="200"/>
        <v>1196.14380597944</v>
      </c>
      <c r="J576" s="26">
        <f t="shared" si="214"/>
        <v>1466472</v>
      </c>
      <c r="K576" s="26">
        <f t="shared" si="198"/>
        <v>102982.196796836</v>
      </c>
      <c r="L576" s="26">
        <f t="shared" si="199"/>
        <v>1407.9706277837699</v>
      </c>
      <c r="M576" s="26">
        <f t="shared" si="201"/>
        <v>320225.51448424102</v>
      </c>
      <c r="N576" s="25"/>
      <c r="O576" s="14">
        <v>30</v>
      </c>
      <c r="P576" s="14"/>
      <c r="Q576" s="14">
        <f t="shared" si="211"/>
        <v>-6249.5999999999995</v>
      </c>
      <c r="S576" s="14">
        <f t="shared" si="221"/>
        <v>-4092</v>
      </c>
      <c r="U576" s="7">
        <f t="shared" si="206"/>
        <v>4259180.4851120245</v>
      </c>
      <c r="V576" s="126">
        <f t="shared" si="195"/>
        <v>0.25544453159122188</v>
      </c>
      <c r="W576" s="7">
        <f>[4]FCST!$I516</f>
        <v>80617.770077167268</v>
      </c>
      <c r="X576" s="7">
        <f t="shared" si="207"/>
        <v>1838852.9460458627</v>
      </c>
      <c r="Y576" s="7">
        <f>[4]FCST!D516</f>
        <v>1919470.7161230301</v>
      </c>
      <c r="Z576" s="7">
        <f>[4]FCST!$E516</f>
        <v>209771</v>
      </c>
      <c r="AA576" s="7">
        <f>[4]FCST!F516</f>
        <v>2013</v>
      </c>
      <c r="AB576" s="7">
        <f>[4]FCST!G516</f>
        <v>1507</v>
      </c>
      <c r="AC576" s="13">
        <f>[4]FCST!H516</f>
        <v>25827</v>
      </c>
      <c r="AD576" s="28">
        <f t="shared" si="208"/>
        <v>24633</v>
      </c>
      <c r="AE576" s="30">
        <f t="shared" si="219"/>
        <v>2199533</v>
      </c>
      <c r="AF576" s="30">
        <f t="shared" si="209"/>
        <v>1466472</v>
      </c>
      <c r="AG576" s="31">
        <f t="shared" si="215"/>
        <v>246909</v>
      </c>
      <c r="AH576" s="15">
        <f t="shared" si="218"/>
        <v>143927</v>
      </c>
      <c r="AI576" s="28">
        <f t="shared" si="210"/>
        <v>102982</v>
      </c>
      <c r="AJ576" s="28">
        <f t="shared" si="202"/>
        <v>1407.9706277837699</v>
      </c>
      <c r="AK576" s="28">
        <f t="shared" si="203"/>
        <v>320225.51448424102</v>
      </c>
      <c r="AL576" s="110">
        <f t="shared" si="216"/>
        <v>1196.1440444325458</v>
      </c>
      <c r="AM576" s="57"/>
      <c r="AN576" s="15">
        <f t="shared" si="220"/>
        <v>934.287078821347</v>
      </c>
      <c r="AP576" s="233">
        <f>[16]Rounded!Z577</f>
        <v>33413</v>
      </c>
      <c r="AQ576" s="157">
        <f>[16]Rounded!AA577</f>
        <v>26970</v>
      </c>
      <c r="AR576" s="157">
        <f>[16]Rounded!AB577</f>
        <v>4138</v>
      </c>
      <c r="AS576" s="157">
        <f>[16]Rounded!AC577</f>
        <v>0</v>
      </c>
      <c r="AT576" s="157">
        <f>[16]Rounded!AD577</f>
        <v>0</v>
      </c>
      <c r="AW576" s="14">
        <f t="shared" si="204"/>
        <v>934.287078821347</v>
      </c>
      <c r="AX576" s="145">
        <f t="shared" si="205"/>
        <v>1407.9706277837699</v>
      </c>
      <c r="AZ576" s="164">
        <f t="shared" si="217"/>
        <v>16860.481812310773</v>
      </c>
      <c r="BM576" s="14">
        <f>[17]Base!$J358</f>
        <v>49010.720850125217</v>
      </c>
      <c r="BN576" s="14">
        <f>[17]High!$J358</f>
        <v>94824.539450313649</v>
      </c>
      <c r="BO576" s="14">
        <f>[17]Low!$J358</f>
        <v>3081.4121255842538</v>
      </c>
      <c r="BP576" s="14"/>
      <c r="BQ576" s="14">
        <f>[17]Base!$Q358</f>
        <v>56989.210290843272</v>
      </c>
      <c r="BR576" s="14">
        <f>[17]High!$Q358</f>
        <v>110261.09238408564</v>
      </c>
      <c r="BS576" s="14">
        <f>[17]Low!$Q358</f>
        <v>3583.0373553305271</v>
      </c>
      <c r="BT576" s="201" t="s">
        <v>150</v>
      </c>
      <c r="BU576" s="145">
        <f t="shared" si="212"/>
        <v>24598.190121056607</v>
      </c>
      <c r="BV576" s="14"/>
      <c r="BW576" s="14"/>
      <c r="BX576" s="14"/>
      <c r="BY576" s="145">
        <f t="shared" si="213"/>
        <v>18615.584042072485</v>
      </c>
      <c r="BZ576" s="14"/>
      <c r="CA576" s="14"/>
    </row>
    <row r="577" spans="1:79">
      <c r="A577" s="2">
        <f t="shared" si="196"/>
        <v>2038</v>
      </c>
      <c r="B577" s="2">
        <f t="shared" si="197"/>
        <v>11</v>
      </c>
      <c r="C577" s="7">
        <f>[12]Err!$D432</f>
        <v>927.13164042942105</v>
      </c>
      <c r="D577" s="7">
        <f>ROUND([13]Err!$D420,0)</f>
        <v>1335677</v>
      </c>
      <c r="E577" s="7">
        <f>[9]Err!$D420</f>
        <v>109448.53805226</v>
      </c>
      <c r="F577" s="7">
        <f>[10]Err!$D420</f>
        <v>1375.9706277837699</v>
      </c>
      <c r="G577" s="13">
        <f>[14]Err!$D420</f>
        <v>308605.15225643601</v>
      </c>
      <c r="H577" s="225"/>
      <c r="I577" s="26">
        <f t="shared" si="200"/>
        <v>957.13164042942105</v>
      </c>
      <c r="J577" s="26">
        <f t="shared" si="214"/>
        <v>1335677</v>
      </c>
      <c r="K577" s="26">
        <f t="shared" si="198"/>
        <v>103400.53805226</v>
      </c>
      <c r="L577" s="26">
        <f t="shared" si="199"/>
        <v>1375.9706277837699</v>
      </c>
      <c r="M577" s="26">
        <f t="shared" si="201"/>
        <v>304645.15225643601</v>
      </c>
      <c r="N577" s="25"/>
      <c r="O577" s="14">
        <v>30</v>
      </c>
      <c r="P577" s="14"/>
      <c r="Q577" s="14">
        <f t="shared" si="211"/>
        <v>-6048</v>
      </c>
      <c r="S577" s="14">
        <f t="shared" si="221"/>
        <v>-3960</v>
      </c>
      <c r="U577" s="7">
        <f t="shared" si="206"/>
        <v>3679769.12288422</v>
      </c>
      <c r="V577" s="126">
        <f t="shared" si="195"/>
        <v>0.34388341163246744</v>
      </c>
      <c r="W577" s="7">
        <f>[4]FCST!$I517</f>
        <v>80664.311231761327</v>
      </c>
      <c r="X577" s="7">
        <f t="shared" si="207"/>
        <v>1839914.5276196988</v>
      </c>
      <c r="Y577" s="7">
        <f>[4]FCST!D517</f>
        <v>1920578.83885146</v>
      </c>
      <c r="Z577" s="7">
        <f>[4]FCST!$E517</f>
        <v>209869</v>
      </c>
      <c r="AA577" s="7">
        <f>[4]FCST!F517</f>
        <v>2013</v>
      </c>
      <c r="AB577" s="7">
        <f>[4]FCST!G517</f>
        <v>1507</v>
      </c>
      <c r="AC577" s="13">
        <f>[4]FCST!H517</f>
        <v>25861</v>
      </c>
      <c r="AD577" s="28">
        <f t="shared" si="208"/>
        <v>26550</v>
      </c>
      <c r="AE577" s="30">
        <f t="shared" si="219"/>
        <v>1761040</v>
      </c>
      <c r="AF577" s="30">
        <f t="shared" si="209"/>
        <v>1335677</v>
      </c>
      <c r="AG577" s="31">
        <f t="shared" si="215"/>
        <v>250481</v>
      </c>
      <c r="AH577" s="15">
        <f t="shared" si="218"/>
        <v>147080</v>
      </c>
      <c r="AI577" s="28">
        <f t="shared" si="210"/>
        <v>103401</v>
      </c>
      <c r="AJ577" s="28">
        <f t="shared" si="202"/>
        <v>1375.9706277837699</v>
      </c>
      <c r="AK577" s="28">
        <f t="shared" si="203"/>
        <v>304645.15225643601</v>
      </c>
      <c r="AL577" s="110">
        <f t="shared" si="216"/>
        <v>957.13141755463016</v>
      </c>
      <c r="AM577" s="57"/>
      <c r="AN577" s="15">
        <f t="shared" si="220"/>
        <v>913.05283860900465</v>
      </c>
      <c r="AP577" s="233">
        <f>[16]Rounded!Z578</f>
        <v>36349</v>
      </c>
      <c r="AQ577" s="157">
        <f>[16]Rounded!AA578</f>
        <v>27814</v>
      </c>
      <c r="AR577" s="157">
        <f>[16]Rounded!AB578</f>
        <v>4179</v>
      </c>
      <c r="AS577" s="157">
        <f>[16]Rounded!AC578</f>
        <v>0</v>
      </c>
      <c r="AT577" s="157">
        <f>[16]Rounded!AD578</f>
        <v>0</v>
      </c>
      <c r="AW577" s="14">
        <f t="shared" si="204"/>
        <v>913.05283860900465</v>
      </c>
      <c r="AX577" s="145">
        <f t="shared" si="205"/>
        <v>1375.9706277837699</v>
      </c>
      <c r="AZ577" s="164">
        <f t="shared" si="217"/>
        <v>16834.373425829483</v>
      </c>
      <c r="BM577" s="14">
        <f>[17]Base!$J359</f>
        <v>48921.861181785724</v>
      </c>
      <c r="BN577" s="14">
        <f>[17]High!$J359</f>
        <v>94652.616308196113</v>
      </c>
      <c r="BO577" s="14">
        <f>[17]Low!$J359</f>
        <v>3075.8253222329208</v>
      </c>
      <c r="BP577" s="14"/>
      <c r="BQ577" s="14">
        <f>[17]Base!$Q359</f>
        <v>56885.885095099678</v>
      </c>
      <c r="BR577" s="14">
        <f>[17]High!$Q359</f>
        <v>110061.1817537164</v>
      </c>
      <c r="BS577" s="14">
        <f>[17]Low!$Q359</f>
        <v>3576.541072363862</v>
      </c>
      <c r="BT577" s="201" t="s">
        <v>150</v>
      </c>
      <c r="BU577" s="145">
        <f t="shared" si="212"/>
        <v>23269.189362922571</v>
      </c>
      <c r="BV577" s="14"/>
      <c r="BW577" s="14"/>
      <c r="BX577" s="14"/>
      <c r="BY577" s="145">
        <f t="shared" si="213"/>
        <v>17564.25913314971</v>
      </c>
      <c r="BZ577" s="14"/>
      <c r="CA577" s="14"/>
    </row>
    <row r="578" spans="1:79">
      <c r="A578" s="2">
        <f t="shared" si="196"/>
        <v>2038</v>
      </c>
      <c r="B578" s="2">
        <f t="shared" si="197"/>
        <v>12</v>
      </c>
      <c r="C578" s="7">
        <f>[12]Err!$D433</f>
        <v>852.11378108434803</v>
      </c>
      <c r="D578" s="7">
        <f>ROUND([13]Err!$D421,0)</f>
        <v>1281605</v>
      </c>
      <c r="E578" s="7">
        <f>[9]Err!$D421</f>
        <v>103557.40291679899</v>
      </c>
      <c r="F578" s="7">
        <f>[10]Err!$D421</f>
        <v>1401.30259880219</v>
      </c>
      <c r="G578" s="13">
        <f>[14]Err!$D421</f>
        <v>287508.90997362102</v>
      </c>
      <c r="H578" s="225"/>
      <c r="I578" s="26">
        <f t="shared" si="200"/>
        <v>882.11378108434803</v>
      </c>
      <c r="J578" s="26">
        <f t="shared" si="214"/>
        <v>1281605</v>
      </c>
      <c r="K578" s="26">
        <f t="shared" si="198"/>
        <v>97307.802916798988</v>
      </c>
      <c r="L578" s="26">
        <f t="shared" si="199"/>
        <v>1401.30259880219</v>
      </c>
      <c r="M578" s="26">
        <f t="shared" si="201"/>
        <v>283416.90997362102</v>
      </c>
      <c r="N578" s="25"/>
      <c r="O578" s="14">
        <v>30</v>
      </c>
      <c r="P578" s="14"/>
      <c r="Q578" s="14">
        <f t="shared" si="211"/>
        <v>-6249.5999999999995</v>
      </c>
      <c r="S578" s="14">
        <f t="shared" si="221"/>
        <v>-4092</v>
      </c>
      <c r="U578" s="7">
        <f t="shared" si="206"/>
        <v>3454381.2125724233</v>
      </c>
      <c r="V578" s="126">
        <f t="shared" si="195"/>
        <v>0.46872621458853259</v>
      </c>
      <c r="W578" s="7">
        <f>[4]FCST!$I518</f>
        <v>80710.852386355386</v>
      </c>
      <c r="X578" s="7">
        <f t="shared" si="207"/>
        <v>1840976.1091935346</v>
      </c>
      <c r="Y578" s="7">
        <f>[4]FCST!D518</f>
        <v>1921686.96157989</v>
      </c>
      <c r="Z578" s="7">
        <f>[4]FCST!$E518</f>
        <v>209968</v>
      </c>
      <c r="AA578" s="7">
        <f>[4]FCST!F518</f>
        <v>2012</v>
      </c>
      <c r="AB578" s="7">
        <f>[4]FCST!G518</f>
        <v>1507</v>
      </c>
      <c r="AC578" s="13">
        <f>[4]FCST!H518</f>
        <v>25810</v>
      </c>
      <c r="AD578" s="28">
        <f t="shared" si="208"/>
        <v>33371</v>
      </c>
      <c r="AE578" s="30">
        <f t="shared" si="219"/>
        <v>1623950</v>
      </c>
      <c r="AF578" s="30">
        <f t="shared" si="209"/>
        <v>1281605</v>
      </c>
      <c r="AG578" s="31">
        <f t="shared" si="215"/>
        <v>230637</v>
      </c>
      <c r="AH578" s="15">
        <f t="shared" si="218"/>
        <v>133329</v>
      </c>
      <c r="AI578" s="28">
        <f t="shared" si="210"/>
        <v>97308</v>
      </c>
      <c r="AJ578" s="28">
        <f t="shared" si="202"/>
        <v>1401.30259880219</v>
      </c>
      <c r="AK578" s="28">
        <f t="shared" si="203"/>
        <v>283416.90997362102</v>
      </c>
      <c r="AL578" s="110">
        <f t="shared" si="216"/>
        <v>882.11356567326345</v>
      </c>
      <c r="AM578" s="57"/>
      <c r="AN578" s="15">
        <f t="shared" si="220"/>
        <v>929.86237478579289</v>
      </c>
      <c r="AP578" s="233">
        <f>[16]Rounded!Z579</f>
        <v>62414</v>
      </c>
      <c r="AQ578" s="157">
        <f>[16]Rounded!AA579</f>
        <v>35024</v>
      </c>
      <c r="AR578" s="157">
        <f>[16]Rounded!AB579</f>
        <v>4617</v>
      </c>
      <c r="AS578" s="157">
        <f>[16]Rounded!AC579</f>
        <v>0</v>
      </c>
      <c r="AT578" s="157">
        <f>[16]Rounded!AD579</f>
        <v>0</v>
      </c>
      <c r="AW578" s="14">
        <f t="shared" si="204"/>
        <v>929.86237478579289</v>
      </c>
      <c r="AX578" s="145">
        <f t="shared" si="205"/>
        <v>1401.30259880219</v>
      </c>
      <c r="AZ578" s="164">
        <f t="shared" si="217"/>
        <v>16808.265039348204</v>
      </c>
      <c r="BM578" s="14">
        <f>[17]Base!$J360</f>
        <v>49100.26942059787</v>
      </c>
      <c r="BN578" s="14">
        <f>[17]High!$J360</f>
        <v>94997.795460554174</v>
      </c>
      <c r="BO578" s="14">
        <f>[17]Low!$J360</f>
        <v>3087.0422417322488</v>
      </c>
      <c r="BP578" s="14"/>
      <c r="BQ578" s="14">
        <f>[17]Base!$Q360</f>
        <v>57093.336535578928</v>
      </c>
      <c r="BR578" s="14">
        <f>[17]High!$Q360</f>
        <v>110462.55286110949</v>
      </c>
      <c r="BS578" s="14">
        <f>[17]Low!$Q360</f>
        <v>3589.5840020142427</v>
      </c>
      <c r="BT578" s="201" t="s">
        <v>150</v>
      </c>
      <c r="BU578" s="145">
        <f t="shared" si="212"/>
        <v>22392.864455750998</v>
      </c>
      <c r="BV578" s="14"/>
      <c r="BW578" s="14"/>
      <c r="BX578" s="14"/>
      <c r="BY578" s="145">
        <f t="shared" si="213"/>
        <v>16861.079195875871</v>
      </c>
      <c r="BZ578" s="14"/>
      <c r="CA578" s="14"/>
    </row>
    <row r="579" spans="1:79">
      <c r="A579" s="2">
        <f t="shared" si="196"/>
        <v>2039</v>
      </c>
      <c r="B579" s="2">
        <f t="shared" si="197"/>
        <v>1</v>
      </c>
      <c r="C579" s="7">
        <f>[12]Err!$D434</f>
        <v>981.77257571461598</v>
      </c>
      <c r="D579" s="7">
        <f>ROUND([13]Err!$D422,0)</f>
        <v>1282096</v>
      </c>
      <c r="E579" s="7">
        <f>[9]Err!$D422</f>
        <v>102074.426027162</v>
      </c>
      <c r="F579" s="7">
        <f>[10]Err!$D422</f>
        <v>1399.29191817474</v>
      </c>
      <c r="G579" s="13">
        <f>[14]Err!$D422</f>
        <v>278815.18111526797</v>
      </c>
      <c r="H579" s="225"/>
      <c r="I579" s="26">
        <f t="shared" si="200"/>
        <v>1011.772575714616</v>
      </c>
      <c r="J579" s="26">
        <f t="shared" si="214"/>
        <v>1282096</v>
      </c>
      <c r="K579" s="26">
        <f t="shared" si="198"/>
        <v>95824.826027161995</v>
      </c>
      <c r="L579" s="26">
        <f t="shared" si="199"/>
        <v>1399.29191817474</v>
      </c>
      <c r="M579" s="26">
        <f t="shared" si="201"/>
        <v>274855.18111526797</v>
      </c>
      <c r="N579" s="25"/>
      <c r="O579" s="14">
        <v>30</v>
      </c>
      <c r="P579" s="14"/>
      <c r="Q579" s="14">
        <f t="shared" si="211"/>
        <v>-6249.5999999999995</v>
      </c>
      <c r="S579" s="14">
        <f t="shared" si="221"/>
        <v>-3960</v>
      </c>
      <c r="U579" s="7">
        <f t="shared" si="206"/>
        <v>3695872.4730334426</v>
      </c>
      <c r="V579" s="126">
        <f t="shared" si="195"/>
        <v>0.55751998808037817</v>
      </c>
      <c r="W579" s="7">
        <f>[4]FCST!$I519</f>
        <v>80757.393540949444</v>
      </c>
      <c r="X579" s="7">
        <f t="shared" si="207"/>
        <v>1842037.6907673706</v>
      </c>
      <c r="Y579" s="7">
        <f>[4]FCST!D519</f>
        <v>1922795.08430832</v>
      </c>
      <c r="Z579" s="7">
        <f>[4]FCST!$E519</f>
        <v>210066</v>
      </c>
      <c r="AA579" s="7">
        <f>[4]FCST!F519</f>
        <v>2011</v>
      </c>
      <c r="AB579" s="7">
        <f>[4]FCST!G519</f>
        <v>1507</v>
      </c>
      <c r="AC579" s="13">
        <f>[4]FCST!H519</f>
        <v>25850</v>
      </c>
      <c r="AD579" s="28">
        <f t="shared" si="208"/>
        <v>45554</v>
      </c>
      <c r="AE579" s="30">
        <f t="shared" si="219"/>
        <v>1863723</v>
      </c>
      <c r="AF579" s="30">
        <f t="shared" si="209"/>
        <v>1282096</v>
      </c>
      <c r="AG579" s="31">
        <f t="shared" si="215"/>
        <v>228245</v>
      </c>
      <c r="AH579" s="15">
        <f t="shared" si="218"/>
        <v>132420</v>
      </c>
      <c r="AI579" s="28">
        <f t="shared" si="210"/>
        <v>95825</v>
      </c>
      <c r="AJ579" s="28">
        <f t="shared" si="202"/>
        <v>1399.29191817474</v>
      </c>
      <c r="AK579" s="28">
        <f t="shared" si="203"/>
        <v>274855.18111526797</v>
      </c>
      <c r="AL579" s="110">
        <f t="shared" si="216"/>
        <v>1011.7724568510839</v>
      </c>
      <c r="AM579" s="57"/>
      <c r="AN579" s="15">
        <f t="shared" si="220"/>
        <v>928.52814742849364</v>
      </c>
      <c r="AP579" s="233">
        <f>[16]Rounded!Z580</f>
        <v>74549</v>
      </c>
      <c r="AQ579" s="157">
        <f>[16]Rounded!AA580</f>
        <v>35129</v>
      </c>
      <c r="AR579" s="157">
        <f>[16]Rounded!AB580</f>
        <v>4475</v>
      </c>
      <c r="AS579" s="157">
        <f>[16]Rounded!AC580</f>
        <v>0</v>
      </c>
      <c r="AT579" s="157">
        <f>[16]Rounded!AD580</f>
        <v>0</v>
      </c>
      <c r="AW579" s="14">
        <f t="shared" si="204"/>
        <v>928.52814742849364</v>
      </c>
      <c r="AX579" s="145">
        <f t="shared" si="205"/>
        <v>1399.29191817474</v>
      </c>
      <c r="AZ579" s="164">
        <f t="shared" si="217"/>
        <v>16782.156652866921</v>
      </c>
      <c r="BM579" s="14">
        <f>[17]Base!$J361</f>
        <v>48115.642008419527</v>
      </c>
      <c r="BN579" s="14">
        <f>[17]High!$J361</f>
        <v>93087.371015677141</v>
      </c>
      <c r="BO579" s="14">
        <f>[17]Low!$J361</f>
        <v>2921.0600251448859</v>
      </c>
      <c r="BP579" s="14"/>
      <c r="BQ579" s="14">
        <f>[17]Base!$Q361</f>
        <v>55948.420940022697</v>
      </c>
      <c r="BR579" s="14">
        <f>[17]High!$Q361</f>
        <v>108241.12908799665</v>
      </c>
      <c r="BS579" s="14">
        <f>[17]Low!$Q361</f>
        <v>3396.5814245870765</v>
      </c>
      <c r="BT579" s="201" t="s">
        <v>150</v>
      </c>
      <c r="BU579" s="145">
        <f t="shared" si="212"/>
        <v>17557.703899233693</v>
      </c>
      <c r="BV579" s="14"/>
      <c r="BW579" s="14"/>
      <c r="BX579" s="14"/>
      <c r="BY579" s="145">
        <f t="shared" si="213"/>
        <v>13670.431701108942</v>
      </c>
      <c r="BZ579" s="14"/>
      <c r="CA579" s="14"/>
    </row>
    <row r="580" spans="1:79">
      <c r="A580" s="2">
        <f t="shared" si="196"/>
        <v>2039</v>
      </c>
      <c r="B580" s="2">
        <f t="shared" si="197"/>
        <v>2</v>
      </c>
      <c r="C580" s="7">
        <f>[12]Err!$D435</f>
        <v>929.39727014123196</v>
      </c>
      <c r="D580" s="7">
        <f>ROUND([13]Err!$D423,0)</f>
        <v>1196014</v>
      </c>
      <c r="E580" s="7">
        <f>[9]Err!$D423</f>
        <v>107862.459892677</v>
      </c>
      <c r="F580" s="7">
        <f>[10]Err!$D423</f>
        <v>1355.8474737303</v>
      </c>
      <c r="G580" s="13">
        <f>[14]Err!$D423</f>
        <v>277707.83133743599</v>
      </c>
      <c r="H580" s="225"/>
      <c r="I580" s="26">
        <f t="shared" si="200"/>
        <v>959.39727014123196</v>
      </c>
      <c r="J580" s="26">
        <f t="shared" si="214"/>
        <v>1196014</v>
      </c>
      <c r="K580" s="26">
        <f t="shared" si="198"/>
        <v>102217.65989267699</v>
      </c>
      <c r="L580" s="26">
        <f t="shared" si="199"/>
        <v>1355.8474737303</v>
      </c>
      <c r="M580" s="26">
        <f t="shared" si="201"/>
        <v>273615.83133743599</v>
      </c>
      <c r="N580" s="25"/>
      <c r="O580" s="14">
        <v>30</v>
      </c>
      <c r="P580" s="14"/>
      <c r="Q580" s="14">
        <f t="shared" si="211"/>
        <v>-5644.7999999999993</v>
      </c>
      <c r="S580" s="14">
        <f t="shared" si="221"/>
        <v>-4092</v>
      </c>
      <c r="U580" s="7">
        <f t="shared" si="206"/>
        <v>3524909.6788111664</v>
      </c>
      <c r="V580" s="126">
        <f t="shared" ref="V580:V602" si="222">V568</f>
        <v>0.63835327793467445</v>
      </c>
      <c r="W580" s="7">
        <f>[4]FCST!$I520</f>
        <v>80803.934695543503</v>
      </c>
      <c r="X580" s="7">
        <f t="shared" si="207"/>
        <v>1843099.2723412064</v>
      </c>
      <c r="Y580" s="7">
        <f>[4]FCST!D520</f>
        <v>1923903.2070367499</v>
      </c>
      <c r="Z580" s="7">
        <f>[4]FCST!$E520</f>
        <v>210164</v>
      </c>
      <c r="AA580" s="7">
        <f>[4]FCST!F520</f>
        <v>2011</v>
      </c>
      <c r="AB580" s="7">
        <f>[4]FCST!G520</f>
        <v>1507</v>
      </c>
      <c r="AC580" s="13">
        <f>[4]FCST!H520</f>
        <v>25852</v>
      </c>
      <c r="AD580" s="28">
        <f t="shared" si="208"/>
        <v>49487</v>
      </c>
      <c r="AE580" s="30">
        <f t="shared" si="219"/>
        <v>1768264</v>
      </c>
      <c r="AF580" s="30">
        <f t="shared" si="209"/>
        <v>1196014</v>
      </c>
      <c r="AG580" s="31">
        <f t="shared" si="215"/>
        <v>236173</v>
      </c>
      <c r="AH580" s="15">
        <f t="shared" si="218"/>
        <v>133955</v>
      </c>
      <c r="AI580" s="28">
        <f t="shared" si="210"/>
        <v>102218</v>
      </c>
      <c r="AJ580" s="28">
        <f t="shared" si="202"/>
        <v>1355.8474737303</v>
      </c>
      <c r="AK580" s="28">
        <f t="shared" si="203"/>
        <v>273615.83133743599</v>
      </c>
      <c r="AL580" s="110">
        <f t="shared" si="216"/>
        <v>959.39704742753952</v>
      </c>
      <c r="AM580" s="57"/>
      <c r="AN580" s="15">
        <f t="shared" si="220"/>
        <v>899.69971714021233</v>
      </c>
      <c r="AP580" s="233">
        <f>[16]Rounded!Z581</f>
        <v>58449</v>
      </c>
      <c r="AQ580" s="157">
        <f>[16]Rounded!AA581</f>
        <v>29942</v>
      </c>
      <c r="AR580" s="157">
        <f>[16]Rounded!AB581</f>
        <v>4170</v>
      </c>
      <c r="AS580" s="157">
        <f>[16]Rounded!AC581</f>
        <v>0</v>
      </c>
      <c r="AT580" s="157">
        <f>[16]Rounded!AD581</f>
        <v>0</v>
      </c>
      <c r="AW580" s="14">
        <f t="shared" si="204"/>
        <v>899.69971714021233</v>
      </c>
      <c r="AX580" s="145">
        <f t="shared" si="205"/>
        <v>1355.8474737303</v>
      </c>
      <c r="AZ580" s="164">
        <f t="shared" si="217"/>
        <v>16756.048266385642</v>
      </c>
      <c r="BM580" s="14">
        <f>[17]Base!$J362</f>
        <v>48299.508261620562</v>
      </c>
      <c r="BN580" s="14">
        <f>[17]High!$J362</f>
        <v>93443.089559887594</v>
      </c>
      <c r="BO580" s="14">
        <f>[17]Low!$J362</f>
        <v>2932.222390225762</v>
      </c>
      <c r="BP580" s="14"/>
      <c r="BQ580" s="14">
        <f>[17]Base!$Q362</f>
        <v>56162.218908861127</v>
      </c>
      <c r="BR580" s="14">
        <f>[17]High!$Q362</f>
        <v>108654.75530219488</v>
      </c>
      <c r="BS580" s="14">
        <f>[17]Low!$Q362</f>
        <v>3409.5609188671647</v>
      </c>
      <c r="BT580" s="201" t="s">
        <v>150</v>
      </c>
      <c r="BU580" s="145">
        <f t="shared" si="212"/>
        <v>19457.358221879469</v>
      </c>
      <c r="BV580" s="14"/>
      <c r="BW580" s="14"/>
      <c r="BX580" s="14"/>
      <c r="BY580" s="145">
        <f t="shared" si="213"/>
        <v>15085.81232716307</v>
      </c>
      <c r="BZ580" s="14"/>
      <c r="CA580" s="14"/>
    </row>
    <row r="581" spans="1:79">
      <c r="A581" s="2">
        <f t="shared" si="196"/>
        <v>2039</v>
      </c>
      <c r="B581" s="2">
        <f t="shared" si="197"/>
        <v>3</v>
      </c>
      <c r="C581" s="7">
        <f>[12]Err!$D436</f>
        <v>830.30471183346299</v>
      </c>
      <c r="D581" s="7">
        <f>ROUND([13]Err!$D424,0)</f>
        <v>1192714</v>
      </c>
      <c r="E581" s="7">
        <f>[9]Err!$D424</f>
        <v>102788.58145584899</v>
      </c>
      <c r="F581" s="7">
        <f>[10]Err!$D424</f>
        <v>1401.74840556155</v>
      </c>
      <c r="G581" s="13">
        <f>[14]Err!$D424</f>
        <v>278846.18702508102</v>
      </c>
      <c r="H581" s="225"/>
      <c r="I581" s="26">
        <f t="shared" si="200"/>
        <v>860.30471183346299</v>
      </c>
      <c r="J581" s="26">
        <f t="shared" si="214"/>
        <v>1192714</v>
      </c>
      <c r="K581" s="26">
        <f t="shared" si="198"/>
        <v>96538.981455848989</v>
      </c>
      <c r="L581" s="26">
        <f t="shared" si="199"/>
        <v>1401.74840556155</v>
      </c>
      <c r="M581" s="26">
        <f t="shared" si="201"/>
        <v>274886.18702508102</v>
      </c>
      <c r="N581" s="25"/>
      <c r="O581" s="14">
        <v>30</v>
      </c>
      <c r="P581" s="14"/>
      <c r="Q581" s="14">
        <f t="shared" si="211"/>
        <v>-6249.5999999999995</v>
      </c>
      <c r="S581" s="14">
        <f t="shared" si="221"/>
        <v>-3960</v>
      </c>
      <c r="U581" s="7">
        <f t="shared" si="206"/>
        <v>3331498.9354306427</v>
      </c>
      <c r="V581" s="126">
        <f t="shared" si="222"/>
        <v>0.62485525246600426</v>
      </c>
      <c r="W581" s="7">
        <f>[4]FCST!$I521</f>
        <v>80850.475850137562</v>
      </c>
      <c r="X581" s="7">
        <f t="shared" si="207"/>
        <v>1844160.8539150422</v>
      </c>
      <c r="Y581" s="7">
        <f>[4]FCST!D521</f>
        <v>1925011.3297651799</v>
      </c>
      <c r="Z581" s="7">
        <f>[4]FCST!$E521</f>
        <v>210263</v>
      </c>
      <c r="AA581" s="7">
        <f>[4]FCST!F521</f>
        <v>2010</v>
      </c>
      <c r="AB581" s="7">
        <f>[4]FCST!G521</f>
        <v>1507</v>
      </c>
      <c r="AC581" s="13">
        <f>[4]FCST!H521</f>
        <v>25841</v>
      </c>
      <c r="AD581" s="28">
        <f t="shared" si="208"/>
        <v>43462</v>
      </c>
      <c r="AE581" s="30">
        <f t="shared" si="219"/>
        <v>1586540</v>
      </c>
      <c r="AF581" s="30">
        <f t="shared" si="209"/>
        <v>1192714</v>
      </c>
      <c r="AG581" s="31">
        <f t="shared" si="215"/>
        <v>232495</v>
      </c>
      <c r="AH581" s="15">
        <f t="shared" si="218"/>
        <v>135956</v>
      </c>
      <c r="AI581" s="28">
        <f t="shared" si="210"/>
        <v>96539</v>
      </c>
      <c r="AJ581" s="28">
        <f t="shared" si="202"/>
        <v>1401.74840556155</v>
      </c>
      <c r="AK581" s="28">
        <f t="shared" si="203"/>
        <v>274886.18702508102</v>
      </c>
      <c r="AL581" s="110">
        <f t="shared" si="216"/>
        <v>860.30456433985751</v>
      </c>
      <c r="AM581" s="57"/>
      <c r="AN581" s="15">
        <f t="shared" si="220"/>
        <v>930.15819878005982</v>
      </c>
      <c r="AP581" s="233">
        <f>[16]Rounded!Z582</f>
        <v>45653</v>
      </c>
      <c r="AQ581" s="157">
        <f>[16]Rounded!AA582</f>
        <v>24473</v>
      </c>
      <c r="AR581" s="157">
        <f>[16]Rounded!AB582</f>
        <v>3514</v>
      </c>
      <c r="AS581" s="157">
        <f>[16]Rounded!AC582</f>
        <v>0</v>
      </c>
      <c r="AT581" s="157">
        <f>[16]Rounded!AD582</f>
        <v>0</v>
      </c>
      <c r="AW581" s="14">
        <f t="shared" si="204"/>
        <v>930.15819878005982</v>
      </c>
      <c r="AX581" s="145">
        <f t="shared" si="205"/>
        <v>1401.74840556155</v>
      </c>
      <c r="AZ581" s="164">
        <f t="shared" si="217"/>
        <v>16729.939879904363</v>
      </c>
      <c r="BM581" s="14">
        <f>[17]Base!$J363</f>
        <v>49577.516432168472</v>
      </c>
      <c r="BN581" s="14">
        <f>[17]High!$J363</f>
        <v>95915.599865622324</v>
      </c>
      <c r="BO581" s="14">
        <f>[17]Low!$J363</f>
        <v>3009.8091878443574</v>
      </c>
      <c r="BP581" s="14"/>
      <c r="BQ581" s="14">
        <f>[17]Base!$Q363</f>
        <v>57648.274921126133</v>
      </c>
      <c r="BR581" s="14">
        <f>[17]High!$Q363</f>
        <v>111529.76728560735</v>
      </c>
      <c r="BS581" s="14">
        <f>[17]Low!$Q363</f>
        <v>3499.7781254004153</v>
      </c>
      <c r="BT581" s="201" t="s">
        <v>150</v>
      </c>
      <c r="BU581" s="145">
        <f t="shared" si="212"/>
        <v>26330.067296198926</v>
      </c>
      <c r="BV581" s="14"/>
      <c r="BW581" s="14"/>
      <c r="BX581" s="14"/>
      <c r="BY581" s="145">
        <f t="shared" si="213"/>
        <v>20333.595289901441</v>
      </c>
      <c r="BZ581" s="14"/>
      <c r="CA581" s="14"/>
    </row>
    <row r="582" spans="1:79">
      <c r="A582" s="2">
        <f t="shared" si="196"/>
        <v>2039</v>
      </c>
      <c r="B582" s="2">
        <f t="shared" si="197"/>
        <v>4</v>
      </c>
      <c r="C582" s="7">
        <f>[12]Err!$D437</f>
        <v>794.08954187222196</v>
      </c>
      <c r="D582" s="7">
        <f>ROUND([13]Err!$D425,0)</f>
        <v>1241732</v>
      </c>
      <c r="E582" s="7">
        <f>[9]Err!$D425</f>
        <v>102564.730669515</v>
      </c>
      <c r="F582" s="7">
        <f>[10]Err!$D425</f>
        <v>1378.1942123209101</v>
      </c>
      <c r="G582" s="13">
        <f>[14]Err!$D425</f>
        <v>283708.77129698498</v>
      </c>
      <c r="H582" s="225"/>
      <c r="I582" s="26">
        <f t="shared" si="200"/>
        <v>824.08954187222196</v>
      </c>
      <c r="J582" s="26">
        <f t="shared" si="214"/>
        <v>1241732</v>
      </c>
      <c r="K582" s="26">
        <f t="shared" si="198"/>
        <v>96516.730669515004</v>
      </c>
      <c r="L582" s="26">
        <f t="shared" si="199"/>
        <v>1378.1942123209101</v>
      </c>
      <c r="M582" s="26">
        <f t="shared" si="201"/>
        <v>279616.77129698498</v>
      </c>
      <c r="N582" s="25"/>
      <c r="O582" s="14">
        <v>30</v>
      </c>
      <c r="P582" s="14"/>
      <c r="Q582" s="14">
        <f t="shared" si="211"/>
        <v>-6048</v>
      </c>
      <c r="S582" s="14">
        <f t="shared" si="221"/>
        <v>-4092</v>
      </c>
      <c r="U582" s="7">
        <f t="shared" si="206"/>
        <v>3319069.9655093057</v>
      </c>
      <c r="V582" s="126">
        <f t="shared" si="222"/>
        <v>0.53442379914879401</v>
      </c>
      <c r="W582" s="7">
        <f>[4]FCST!$I522</f>
        <v>80897.017004731635</v>
      </c>
      <c r="X582" s="7">
        <f t="shared" si="207"/>
        <v>1845222.4354888785</v>
      </c>
      <c r="Y582" s="7">
        <f>[4]FCST!D522</f>
        <v>1926119.4524936101</v>
      </c>
      <c r="Z582" s="7">
        <f>[4]FCST!$E522</f>
        <v>210361</v>
      </c>
      <c r="AA582" s="7">
        <f>[4]FCST!F522</f>
        <v>2009</v>
      </c>
      <c r="AB582" s="7">
        <f>[4]FCST!G522</f>
        <v>1507</v>
      </c>
      <c r="AC582" s="13">
        <f>[4]FCST!H522</f>
        <v>25798</v>
      </c>
      <c r="AD582" s="28">
        <f t="shared" si="208"/>
        <v>35628</v>
      </c>
      <c r="AE582" s="30">
        <f t="shared" si="219"/>
        <v>1520629</v>
      </c>
      <c r="AF582" s="30">
        <f t="shared" si="209"/>
        <v>1241732</v>
      </c>
      <c r="AG582" s="31">
        <f t="shared" si="215"/>
        <v>240086</v>
      </c>
      <c r="AH582" s="15">
        <f t="shared" si="218"/>
        <v>143569</v>
      </c>
      <c r="AI582" s="28">
        <f t="shared" si="210"/>
        <v>96517</v>
      </c>
      <c r="AJ582" s="28">
        <f t="shared" si="202"/>
        <v>1378.1942123209101</v>
      </c>
      <c r="AK582" s="28">
        <f t="shared" si="203"/>
        <v>279616.77129698498</v>
      </c>
      <c r="AL582" s="110">
        <f t="shared" si="216"/>
        <v>824.08980660216196</v>
      </c>
      <c r="AM582" s="57"/>
      <c r="AN582" s="15">
        <f t="shared" si="220"/>
        <v>914.52834261506973</v>
      </c>
      <c r="AP582" s="233">
        <f>[16]Rounded!Z583</f>
        <v>33816</v>
      </c>
      <c r="AQ582" s="157">
        <f>[16]Rounded!AA583</f>
        <v>23728</v>
      </c>
      <c r="AR582" s="157">
        <f>[16]Rounded!AB583</f>
        <v>3525</v>
      </c>
      <c r="AS582" s="157">
        <f>[16]Rounded!AC583</f>
        <v>0</v>
      </c>
      <c r="AT582" s="157">
        <f>[16]Rounded!AD583</f>
        <v>0</v>
      </c>
      <c r="AW582" s="14">
        <f t="shared" si="204"/>
        <v>914.52834261506973</v>
      </c>
      <c r="AX582" s="145">
        <f t="shared" si="205"/>
        <v>1378.1942123209101</v>
      </c>
      <c r="AZ582" s="164">
        <f t="shared" si="217"/>
        <v>16703.83149342308</v>
      </c>
      <c r="BM582" s="14">
        <f>[17]Base!$J364</f>
        <v>49596.035132697929</v>
      </c>
      <c r="BN582" s="14">
        <f>[17]High!$J364</f>
        <v>95951.427240566481</v>
      </c>
      <c r="BO582" s="14">
        <f>[17]Low!$J364</f>
        <v>3010.9334425269567</v>
      </c>
      <c r="BP582" s="14"/>
      <c r="BQ582" s="14">
        <f>[17]Base!$Q364</f>
        <v>57669.808293834802</v>
      </c>
      <c r="BR582" s="14">
        <f>[17]High!$Q364</f>
        <v>111571.42702391451</v>
      </c>
      <c r="BS582" s="14">
        <f>[17]Low!$Q364</f>
        <v>3501.0853982871586</v>
      </c>
      <c r="BT582" s="201" t="s">
        <v>150</v>
      </c>
      <c r="BU582" s="145">
        <f t="shared" si="212"/>
        <v>27971.300546124945</v>
      </c>
      <c r="BV582" s="14"/>
      <c r="BW582" s="14"/>
      <c r="BX582" s="14"/>
      <c r="BY582" s="145">
        <f t="shared" si="213"/>
        <v>21520.391442382468</v>
      </c>
      <c r="BZ582" s="14"/>
      <c r="CA582" s="14"/>
    </row>
    <row r="583" spans="1:79">
      <c r="A583" s="2">
        <f t="shared" si="196"/>
        <v>2039</v>
      </c>
      <c r="B583" s="2">
        <f t="shared" si="197"/>
        <v>5</v>
      </c>
      <c r="C583" s="7">
        <f>[12]Err!$D438</f>
        <v>947.65090534552803</v>
      </c>
      <c r="D583" s="7">
        <f>ROUND([13]Err!$D426,0)</f>
        <v>1383597</v>
      </c>
      <c r="E583" s="7">
        <f>[9]Err!$D426</f>
        <v>114686.404811712</v>
      </c>
      <c r="F583" s="7">
        <f>[10]Err!$D426</f>
        <v>1357.99421232091</v>
      </c>
      <c r="G583" s="13">
        <f>[14]Err!$D426</f>
        <v>297515.921204496</v>
      </c>
      <c r="H583" s="225"/>
      <c r="I583" s="26">
        <f t="shared" si="200"/>
        <v>977.65090534552803</v>
      </c>
      <c r="J583" s="26">
        <f t="shared" si="214"/>
        <v>1383597</v>
      </c>
      <c r="K583" s="26">
        <f t="shared" si="198"/>
        <v>108436.80481171199</v>
      </c>
      <c r="L583" s="26">
        <f t="shared" si="199"/>
        <v>1357.99421232091</v>
      </c>
      <c r="M583" s="26">
        <f t="shared" si="201"/>
        <v>293555.921204496</v>
      </c>
      <c r="N583" s="25"/>
      <c r="O583" s="14">
        <v>30</v>
      </c>
      <c r="P583" s="14"/>
      <c r="Q583" s="14">
        <f t="shared" si="211"/>
        <v>-6249.5999999999995</v>
      </c>
      <c r="S583" s="14">
        <f t="shared" si="221"/>
        <v>-3960</v>
      </c>
      <c r="U583" s="7">
        <f t="shared" si="206"/>
        <v>3767009.9154168172</v>
      </c>
      <c r="V583" s="126">
        <f t="shared" si="222"/>
        <v>0.35517028435765152</v>
      </c>
      <c r="W583" s="7">
        <f>[4]FCST!$I523</f>
        <v>80943.558159325694</v>
      </c>
      <c r="X583" s="7">
        <f t="shared" si="207"/>
        <v>1846284.0170627143</v>
      </c>
      <c r="Y583" s="7">
        <f>[4]FCST!D523</f>
        <v>1927227.5752220401</v>
      </c>
      <c r="Z583" s="7">
        <f>[4]FCST!$E523</f>
        <v>210459</v>
      </c>
      <c r="AA583" s="7">
        <f>[4]FCST!F523</f>
        <v>2009</v>
      </c>
      <c r="AB583" s="7">
        <f>[4]FCST!G523</f>
        <v>1507</v>
      </c>
      <c r="AC583" s="13">
        <f>[4]FCST!H523</f>
        <v>25831</v>
      </c>
      <c r="AD583" s="28">
        <f t="shared" si="208"/>
        <v>28106</v>
      </c>
      <c r="AE583" s="30">
        <f t="shared" si="219"/>
        <v>1805021</v>
      </c>
      <c r="AF583" s="30">
        <f t="shared" si="209"/>
        <v>1383597</v>
      </c>
      <c r="AG583" s="31">
        <f t="shared" si="215"/>
        <v>255372</v>
      </c>
      <c r="AH583" s="15">
        <f t="shared" si="218"/>
        <v>146935</v>
      </c>
      <c r="AI583" s="28">
        <f t="shared" si="210"/>
        <v>108437</v>
      </c>
      <c r="AJ583" s="28">
        <f t="shared" si="202"/>
        <v>1357.99421232091</v>
      </c>
      <c r="AK583" s="28">
        <f t="shared" si="203"/>
        <v>293555.921204496</v>
      </c>
      <c r="AL583" s="110">
        <f t="shared" si="216"/>
        <v>977.65077491795637</v>
      </c>
      <c r="AM583" s="57"/>
      <c r="AN583" s="15">
        <f t="shared" si="220"/>
        <v>901.12422848102858</v>
      </c>
      <c r="AP583" s="233">
        <f>[16]Rounded!Z584</f>
        <v>38573</v>
      </c>
      <c r="AQ583" s="157">
        <f>[16]Rounded!AA584</f>
        <v>25516</v>
      </c>
      <c r="AR583" s="157">
        <f>[16]Rounded!AB584</f>
        <v>3750</v>
      </c>
      <c r="AS583" s="157">
        <f>[16]Rounded!AC584</f>
        <v>0</v>
      </c>
      <c r="AT583" s="157">
        <f>[16]Rounded!AD584</f>
        <v>0</v>
      </c>
      <c r="AW583" s="14">
        <f t="shared" si="204"/>
        <v>901.12422848102858</v>
      </c>
      <c r="AX583" s="145">
        <f t="shared" si="205"/>
        <v>1357.99421232091</v>
      </c>
      <c r="AZ583" s="164">
        <f t="shared" si="217"/>
        <v>16677.723106941801</v>
      </c>
      <c r="BM583" s="14">
        <f>[17]Base!$J365</f>
        <v>50324.866979134487</v>
      </c>
      <c r="BN583" s="14">
        <f>[17]High!$J365</f>
        <v>97361.468500857867</v>
      </c>
      <c r="BO583" s="14">
        <f>[17]Low!$J365</f>
        <v>3055.1802089175171</v>
      </c>
      <c r="BP583" s="14"/>
      <c r="BQ583" s="14">
        <f>[17]Base!$Q365</f>
        <v>58517.287185040113</v>
      </c>
      <c r="BR583" s="14">
        <f>[17]High!$Q365</f>
        <v>113211.00988471844</v>
      </c>
      <c r="BS583" s="14">
        <f>[17]Low!$Q365</f>
        <v>3552.5351266482762</v>
      </c>
      <c r="BT583" s="201" t="s">
        <v>150</v>
      </c>
      <c r="BU583" s="145">
        <f t="shared" si="212"/>
        <v>29500.759483290902</v>
      </c>
      <c r="BV583" s="14"/>
      <c r="BW583" s="14"/>
      <c r="BX583" s="14"/>
      <c r="BY583" s="145">
        <f t="shared" si="213"/>
        <v>22617.041557061635</v>
      </c>
      <c r="BZ583" s="14"/>
      <c r="CA583" s="14"/>
    </row>
    <row r="584" spans="1:79">
      <c r="A584" s="2">
        <f t="shared" si="196"/>
        <v>2039</v>
      </c>
      <c r="B584" s="2">
        <f t="shared" si="197"/>
        <v>6</v>
      </c>
      <c r="C584" s="7">
        <f>[12]Err!$D439</f>
        <v>1152.2331261115501</v>
      </c>
      <c r="D584" s="7">
        <f>ROUND([13]Err!$D427,0)</f>
        <v>1486741</v>
      </c>
      <c r="E584" s="7">
        <f>[9]Err!$D427</f>
        <v>112256.840812562</v>
      </c>
      <c r="F584" s="7">
        <f>[10]Err!$D427</f>
        <v>1378.49421232091</v>
      </c>
      <c r="G584" s="13">
        <f>[14]Err!$D427</f>
        <v>322158.78616192401</v>
      </c>
      <c r="H584" s="225"/>
      <c r="I584" s="26">
        <f t="shared" si="200"/>
        <v>1182.2331261115501</v>
      </c>
      <c r="J584" s="26">
        <f t="shared" si="214"/>
        <v>1486741</v>
      </c>
      <c r="K584" s="26">
        <f t="shared" si="198"/>
        <v>106208.840812562</v>
      </c>
      <c r="L584" s="26">
        <f t="shared" si="199"/>
        <v>1378.49421232091</v>
      </c>
      <c r="M584" s="26">
        <f t="shared" si="201"/>
        <v>318066.78616192401</v>
      </c>
      <c r="N584" s="25"/>
      <c r="O584" s="14">
        <v>30</v>
      </c>
      <c r="P584" s="14"/>
      <c r="Q584" s="14">
        <f t="shared" si="211"/>
        <v>-6048</v>
      </c>
      <c r="S584" s="14">
        <f t="shared" si="221"/>
        <v>-4092</v>
      </c>
      <c r="U584" s="7">
        <f t="shared" si="206"/>
        <v>4273734.2803742448</v>
      </c>
      <c r="V584" s="126">
        <f t="shared" si="222"/>
        <v>0.25275986053332639</v>
      </c>
      <c r="W584" s="7">
        <f>[4]FCST!$I524</f>
        <v>80990.099313919753</v>
      </c>
      <c r="X584" s="7">
        <f t="shared" si="207"/>
        <v>1847345.5986365504</v>
      </c>
      <c r="Y584" s="7">
        <f>[4]FCST!D524</f>
        <v>1928335.69795047</v>
      </c>
      <c r="Z584" s="7">
        <f>[4]FCST!$E524</f>
        <v>210557</v>
      </c>
      <c r="AA584" s="7">
        <f>[4]FCST!F524</f>
        <v>2008</v>
      </c>
      <c r="AB584" s="7">
        <f>[4]FCST!G524</f>
        <v>1507</v>
      </c>
      <c r="AC584" s="13">
        <f>[4]FCST!H524</f>
        <v>25779</v>
      </c>
      <c r="AD584" s="28">
        <f t="shared" si="208"/>
        <v>24202</v>
      </c>
      <c r="AE584" s="30">
        <f t="shared" si="219"/>
        <v>2183993</v>
      </c>
      <c r="AF584" s="30">
        <f t="shared" si="209"/>
        <v>1486741</v>
      </c>
      <c r="AG584" s="31">
        <f t="shared" si="215"/>
        <v>259353</v>
      </c>
      <c r="AH584" s="15">
        <f t="shared" si="218"/>
        <v>153144</v>
      </c>
      <c r="AI584" s="28">
        <f t="shared" si="210"/>
        <v>106209</v>
      </c>
      <c r="AJ584" s="28">
        <f t="shared" si="202"/>
        <v>1378.49421232091</v>
      </c>
      <c r="AK584" s="28">
        <f t="shared" si="203"/>
        <v>318066.78616192401</v>
      </c>
      <c r="AL584" s="110">
        <f t="shared" si="216"/>
        <v>1182.2330383724166</v>
      </c>
      <c r="AM584" s="57"/>
      <c r="AN584" s="15">
        <f t="shared" si="220"/>
        <v>914.72741361706039</v>
      </c>
      <c r="AP584" s="233">
        <f>[16]Rounded!Z585</f>
        <v>43718</v>
      </c>
      <c r="AQ584" s="157">
        <f>[16]Rounded!AA585</f>
        <v>27787</v>
      </c>
      <c r="AR584" s="157">
        <f>[16]Rounded!AB585</f>
        <v>4148</v>
      </c>
      <c r="AS584" s="157">
        <f>[16]Rounded!AC585</f>
        <v>0</v>
      </c>
      <c r="AT584" s="157">
        <f>[16]Rounded!AD585</f>
        <v>0</v>
      </c>
      <c r="AW584" s="14">
        <f t="shared" si="204"/>
        <v>914.72741361706039</v>
      </c>
      <c r="AX584" s="145">
        <f t="shared" si="205"/>
        <v>1378.49421232091</v>
      </c>
      <c r="AZ584" s="164">
        <f t="shared" si="217"/>
        <v>16651.614720460519</v>
      </c>
      <c r="BM584" s="14">
        <f>[17]Base!$J366</f>
        <v>50834.230125324095</v>
      </c>
      <c r="BN584" s="14">
        <f>[17]High!$J366</f>
        <v>98346.912614079221</v>
      </c>
      <c r="BO584" s="14">
        <f>[17]Low!$J366</f>
        <v>3086.1032157092814</v>
      </c>
      <c r="BP584" s="14"/>
      <c r="BQ584" s="14">
        <f>[17]Base!$Q366</f>
        <v>59109.569913167543</v>
      </c>
      <c r="BR584" s="14">
        <f>[17]High!$Q366</f>
        <v>114356.87513265025</v>
      </c>
      <c r="BS584" s="14">
        <f>[17]Low!$Q366</f>
        <v>3588.4921112898619</v>
      </c>
      <c r="BT584" s="201" t="s">
        <v>150</v>
      </c>
      <c r="BU584" s="145">
        <f t="shared" si="212"/>
        <v>27666.929741863762</v>
      </c>
      <c r="BV584" s="14"/>
      <c r="BW584" s="14"/>
      <c r="BX584" s="14"/>
      <c r="BY584" s="145">
        <f t="shared" si="213"/>
        <v>21140.302520553716</v>
      </c>
      <c r="BZ584" s="14"/>
      <c r="CA584" s="14"/>
    </row>
    <row r="585" spans="1:79">
      <c r="A585" s="2">
        <f t="shared" si="196"/>
        <v>2039</v>
      </c>
      <c r="B585" s="2">
        <f t="shared" si="197"/>
        <v>7</v>
      </c>
      <c r="C585" s="7">
        <f>[12]Err!$D440</f>
        <v>1263.2267385724899</v>
      </c>
      <c r="D585" s="7">
        <f>ROUND([13]Err!$D428,0)</f>
        <v>1546923</v>
      </c>
      <c r="E585" s="7">
        <f>[9]Err!$D428</f>
        <v>104992.76772772201</v>
      </c>
      <c r="F585" s="7">
        <f>[10]Err!$D428</f>
        <v>1377.52856739043</v>
      </c>
      <c r="G585" s="13">
        <f>[14]Err!$D428</f>
        <v>310649.85770800698</v>
      </c>
      <c r="H585" s="225"/>
      <c r="I585" s="26">
        <f t="shared" si="200"/>
        <v>1293.2267385724899</v>
      </c>
      <c r="J585" s="26">
        <f t="shared" si="214"/>
        <v>1546923</v>
      </c>
      <c r="K585" s="26">
        <f t="shared" si="198"/>
        <v>98743.167727722001</v>
      </c>
      <c r="L585" s="26">
        <f t="shared" si="199"/>
        <v>1377.52856739043</v>
      </c>
      <c r="M585" s="26">
        <f t="shared" si="201"/>
        <v>306689.85770800698</v>
      </c>
      <c r="N585" s="25"/>
      <c r="O585" s="14">
        <v>30</v>
      </c>
      <c r="P585" s="14"/>
      <c r="Q585" s="14">
        <f t="shared" si="211"/>
        <v>-6249.5999999999995</v>
      </c>
      <c r="S585" s="14">
        <f t="shared" si="221"/>
        <v>-3960</v>
      </c>
      <c r="U585" s="7">
        <f t="shared" si="206"/>
        <v>4517588.3862753976</v>
      </c>
      <c r="V585" s="126">
        <f t="shared" si="222"/>
        <v>0.23540461725212367</v>
      </c>
      <c r="W585" s="7">
        <f>[4]FCST!$I525</f>
        <v>81036.640468513811</v>
      </c>
      <c r="X585" s="7">
        <f t="shared" si="207"/>
        <v>1848407.1802103862</v>
      </c>
      <c r="Y585" s="7">
        <f>[4]FCST!D525</f>
        <v>1929443.8206789</v>
      </c>
      <c r="Z585" s="7">
        <f>[4]FCST!$E525</f>
        <v>210655</v>
      </c>
      <c r="AA585" s="7">
        <f>[4]FCST!F525</f>
        <v>2007</v>
      </c>
      <c r="AB585" s="7">
        <f>[4]FCST!G525</f>
        <v>1507</v>
      </c>
      <c r="AC585" s="13">
        <f>[4]FCST!H525</f>
        <v>25751</v>
      </c>
      <c r="AD585" s="28">
        <f t="shared" si="208"/>
        <v>24670</v>
      </c>
      <c r="AE585" s="30">
        <f t="shared" si="219"/>
        <v>2390410</v>
      </c>
      <c r="AF585" s="30">
        <f t="shared" si="209"/>
        <v>1546923</v>
      </c>
      <c r="AG585" s="31">
        <f t="shared" si="215"/>
        <v>247518</v>
      </c>
      <c r="AH585" s="15">
        <f t="shared" si="218"/>
        <v>148775</v>
      </c>
      <c r="AI585" s="28">
        <f t="shared" si="210"/>
        <v>98743</v>
      </c>
      <c r="AJ585" s="28">
        <f t="shared" si="202"/>
        <v>1377.52856739043</v>
      </c>
      <c r="AK585" s="28">
        <f t="shared" si="203"/>
        <v>306689.85770800698</v>
      </c>
      <c r="AL585" s="110">
        <f t="shared" si="216"/>
        <v>1293.2269608084528</v>
      </c>
      <c r="AM585" s="57"/>
      <c r="AN585" s="15">
        <f t="shared" si="220"/>
        <v>914.086640604134</v>
      </c>
      <c r="AP585" s="233">
        <f>[16]Rounded!Z586</f>
        <v>44259</v>
      </c>
      <c r="AQ585" s="157">
        <f>[16]Rounded!AA586</f>
        <v>29393</v>
      </c>
      <c r="AR585" s="157">
        <f>[16]Rounded!AB586</f>
        <v>4450</v>
      </c>
      <c r="AS585" s="157">
        <f>[16]Rounded!AC586</f>
        <v>0</v>
      </c>
      <c r="AT585" s="157">
        <f>[16]Rounded!AD586</f>
        <v>0</v>
      </c>
      <c r="AW585" s="14">
        <f t="shared" si="204"/>
        <v>914.086640604134</v>
      </c>
      <c r="AX585" s="145">
        <f t="shared" si="205"/>
        <v>1377.52856739043</v>
      </c>
      <c r="AZ585" s="164">
        <f t="shared" si="217"/>
        <v>16625.50633397924</v>
      </c>
      <c r="BM585" s="14">
        <f>[17]Base!$J367</f>
        <v>51397.514207986809</v>
      </c>
      <c r="BN585" s="14">
        <f>[17]High!$J367</f>
        <v>99436.675364846931</v>
      </c>
      <c r="BO585" s="14">
        <f>[17]Low!$J367</f>
        <v>3120.2997170544891</v>
      </c>
      <c r="BP585" s="14"/>
      <c r="BQ585" s="14">
        <f>[17]Base!$Q367</f>
        <v>59764.551404635815</v>
      </c>
      <c r="BR585" s="14">
        <f>[17]High!$Q367</f>
        <v>115624.04112191504</v>
      </c>
      <c r="BS585" s="14">
        <f>[17]Low!$Q367</f>
        <v>3628.2554849470807</v>
      </c>
      <c r="BT585" s="201" t="s">
        <v>150</v>
      </c>
      <c r="BU585" s="145">
        <f t="shared" si="212"/>
        <v>29804.035985297884</v>
      </c>
      <c r="BV585" s="14"/>
      <c r="BW585" s="14"/>
      <c r="BX585" s="14"/>
      <c r="BY585" s="145">
        <f t="shared" si="213"/>
        <v>22701.209117001148</v>
      </c>
      <c r="BZ585" s="14"/>
      <c r="CA585" s="14"/>
    </row>
    <row r="586" spans="1:79">
      <c r="A586" s="2">
        <f t="shared" si="196"/>
        <v>2039</v>
      </c>
      <c r="B586" s="2">
        <f t="shared" si="197"/>
        <v>8</v>
      </c>
      <c r="C586" s="7">
        <f>[12]Err!$D441</f>
        <v>1331.85614253322</v>
      </c>
      <c r="D586" s="7">
        <f>ROUND([13]Err!$D429,0)</f>
        <v>1604910</v>
      </c>
      <c r="E586" s="7">
        <f>[9]Err!$D429</f>
        <v>118420.502929023</v>
      </c>
      <c r="F586" s="7">
        <f>[10]Err!$D429</f>
        <v>1384.7511301913801</v>
      </c>
      <c r="G586" s="13">
        <f>[14]Err!$D429</f>
        <v>317677.306088896</v>
      </c>
      <c r="H586" s="225"/>
      <c r="I586" s="26">
        <f t="shared" si="200"/>
        <v>1361.85614253322</v>
      </c>
      <c r="J586" s="26">
        <f t="shared" si="214"/>
        <v>1604910</v>
      </c>
      <c r="K586" s="26">
        <f t="shared" si="198"/>
        <v>112170.902929023</v>
      </c>
      <c r="L586" s="26">
        <f t="shared" si="199"/>
        <v>1384.7511301913801</v>
      </c>
      <c r="M586" s="26">
        <f t="shared" si="201"/>
        <v>313585.306088896</v>
      </c>
      <c r="N586" s="25"/>
      <c r="O586" s="14">
        <v>30</v>
      </c>
      <c r="P586" s="14"/>
      <c r="Q586" s="14">
        <f t="shared" si="211"/>
        <v>-6249.5999999999995</v>
      </c>
      <c r="S586" s="14">
        <f t="shared" si="221"/>
        <v>-4092</v>
      </c>
      <c r="U586" s="7">
        <f t="shared" si="206"/>
        <v>4732258.0572190881</v>
      </c>
      <c r="V586" s="126">
        <f t="shared" si="222"/>
        <v>0.23491953518685663</v>
      </c>
      <c r="W586" s="7">
        <f>[4]FCST!$I526</f>
        <v>81085.2881968773</v>
      </c>
      <c r="X586" s="7">
        <f t="shared" si="207"/>
        <v>1849516.8117287727</v>
      </c>
      <c r="Y586" s="7">
        <f>[4]FCST!D526</f>
        <v>1930602.0999256501</v>
      </c>
      <c r="Z586" s="7">
        <f>[4]FCST!$E526</f>
        <v>210754</v>
      </c>
      <c r="AA586" s="7">
        <f>[4]FCST!F526</f>
        <v>2007</v>
      </c>
      <c r="AB586" s="7">
        <f>[4]FCST!G526</f>
        <v>1507</v>
      </c>
      <c r="AC586" s="13">
        <f>[4]FCST!H526</f>
        <v>25806</v>
      </c>
      <c r="AD586" s="28">
        <f t="shared" si="208"/>
        <v>25941</v>
      </c>
      <c r="AE586" s="30">
        <f t="shared" si="219"/>
        <v>2518776</v>
      </c>
      <c r="AF586" s="30">
        <f t="shared" si="209"/>
        <v>1604910</v>
      </c>
      <c r="AG586" s="31">
        <f t="shared" si="215"/>
        <v>267661</v>
      </c>
      <c r="AH586" s="15">
        <f t="shared" si="218"/>
        <v>155490</v>
      </c>
      <c r="AI586" s="28">
        <f t="shared" si="210"/>
        <v>112171</v>
      </c>
      <c r="AJ586" s="28">
        <f t="shared" si="202"/>
        <v>1384.7511301913801</v>
      </c>
      <c r="AK586" s="28">
        <f t="shared" si="203"/>
        <v>313585.306088896</v>
      </c>
      <c r="AL586" s="110">
        <f t="shared" si="216"/>
        <v>1361.8562340320984</v>
      </c>
      <c r="AM586" s="57"/>
      <c r="AN586" s="15">
        <f t="shared" si="220"/>
        <v>918.87931664988719</v>
      </c>
      <c r="AP586" s="233">
        <f>[16]Rounded!Z587</f>
        <v>47267</v>
      </c>
      <c r="AQ586" s="157">
        <f>[16]Rounded!AA587</f>
        <v>33396</v>
      </c>
      <c r="AR586" s="157">
        <f>[16]Rounded!AB587</f>
        <v>4962</v>
      </c>
      <c r="AS586" s="157">
        <f>[16]Rounded!AC587</f>
        <v>0</v>
      </c>
      <c r="AT586" s="157">
        <f>[16]Rounded!AD587</f>
        <v>0</v>
      </c>
      <c r="AW586" s="14">
        <f t="shared" si="204"/>
        <v>918.87931664988719</v>
      </c>
      <c r="AX586" s="145">
        <f t="shared" si="205"/>
        <v>1384.7511301913801</v>
      </c>
      <c r="AZ586" s="164">
        <f t="shared" si="217"/>
        <v>16599.397947497957</v>
      </c>
      <c r="BM586" s="14">
        <f>[17]Base!$J368</f>
        <v>51360.233192200991</v>
      </c>
      <c r="BN586" s="14">
        <f>[17]High!$J368</f>
        <v>99364.549303478183</v>
      </c>
      <c r="BO586" s="14">
        <f>[17]Low!$J368</f>
        <v>3118.0364180447896</v>
      </c>
      <c r="BP586" s="14"/>
      <c r="BQ586" s="14">
        <f>[17]Base!$Q368</f>
        <v>59721.201386280212</v>
      </c>
      <c r="BR586" s="14">
        <f>[17]High!$Q368</f>
        <v>115540.17360869556</v>
      </c>
      <c r="BS586" s="14">
        <f>[17]Low!$Q368</f>
        <v>3625.6237419125455</v>
      </c>
      <c r="BT586" s="201" t="s">
        <v>150</v>
      </c>
      <c r="BU586" s="145">
        <f t="shared" si="212"/>
        <v>29688.650382681753</v>
      </c>
      <c r="BV586" s="14"/>
      <c r="BW586" s="14"/>
      <c r="BX586" s="14"/>
      <c r="BY586" s="145">
        <f t="shared" si="213"/>
        <v>22545.416689770191</v>
      </c>
      <c r="BZ586" s="14"/>
      <c r="CA586" s="14"/>
    </row>
    <row r="587" spans="1:79">
      <c r="A587" s="2">
        <f t="shared" si="196"/>
        <v>2039</v>
      </c>
      <c r="B587" s="2">
        <f t="shared" si="197"/>
        <v>9</v>
      </c>
      <c r="C587" s="7">
        <f>[12]Err!$D442</f>
        <v>1274.89383042955</v>
      </c>
      <c r="D587" s="7">
        <f>ROUND([13]Err!$D430,0)</f>
        <v>1543461</v>
      </c>
      <c r="E587" s="7">
        <f>[9]Err!$D430</f>
        <v>108936.138891298</v>
      </c>
      <c r="F587" s="7">
        <f>[10]Err!$D430</f>
        <v>1354.1955746358201</v>
      </c>
      <c r="G587" s="13">
        <f>[14]Err!$D430</f>
        <v>338603.26956729701</v>
      </c>
      <c r="H587" s="225"/>
      <c r="I587" s="26">
        <f t="shared" si="200"/>
        <v>1304.89383042955</v>
      </c>
      <c r="J587" s="26">
        <f t="shared" si="214"/>
        <v>1543461</v>
      </c>
      <c r="K587" s="26">
        <f t="shared" si="198"/>
        <v>102888.138891298</v>
      </c>
      <c r="L587" s="26">
        <f t="shared" si="199"/>
        <v>1354.1955746358201</v>
      </c>
      <c r="M587" s="26">
        <f t="shared" si="201"/>
        <v>334643.26956729701</v>
      </c>
      <c r="N587" s="25"/>
      <c r="O587" s="14">
        <v>30</v>
      </c>
      <c r="P587" s="14"/>
      <c r="Q587" s="14">
        <f t="shared" si="211"/>
        <v>-6048</v>
      </c>
      <c r="S587" s="14">
        <f t="shared" si="221"/>
        <v>-3960</v>
      </c>
      <c r="U587" s="7">
        <f t="shared" si="206"/>
        <v>4573703.4651419325</v>
      </c>
      <c r="V587" s="126">
        <f t="shared" si="222"/>
        <v>0.23675824630596484</v>
      </c>
      <c r="W587" s="7">
        <f>[4]FCST!$I527</f>
        <v>81133.935925241225</v>
      </c>
      <c r="X587" s="7">
        <f t="shared" si="207"/>
        <v>1850626.4432471686</v>
      </c>
      <c r="Y587" s="7">
        <f>[4]FCST!D527</f>
        <v>1931760.3791724099</v>
      </c>
      <c r="Z587" s="7">
        <f>[4]FCST!$E527</f>
        <v>210856</v>
      </c>
      <c r="AA587" s="7">
        <f>[4]FCST!F527</f>
        <v>2006</v>
      </c>
      <c r="AB587" s="7">
        <f>[4]FCST!G527</f>
        <v>1507</v>
      </c>
      <c r="AC587" s="13">
        <f>[4]FCST!H527</f>
        <v>25813</v>
      </c>
      <c r="AD587" s="28">
        <f t="shared" si="208"/>
        <v>25066</v>
      </c>
      <c r="AE587" s="30">
        <f t="shared" si="219"/>
        <v>2414871</v>
      </c>
      <c r="AF587" s="30">
        <f t="shared" si="209"/>
        <v>1543461</v>
      </c>
      <c r="AG587" s="31">
        <f t="shared" si="215"/>
        <v>254308</v>
      </c>
      <c r="AH587" s="15">
        <f t="shared" si="218"/>
        <v>151420</v>
      </c>
      <c r="AI587" s="28">
        <f t="shared" si="210"/>
        <v>102888</v>
      </c>
      <c r="AJ587" s="28">
        <f t="shared" si="202"/>
        <v>1354.1955746358201</v>
      </c>
      <c r="AK587" s="28">
        <f t="shared" si="203"/>
        <v>334643.26956729701</v>
      </c>
      <c r="AL587" s="110">
        <f t="shared" si="216"/>
        <v>1304.8938151790319</v>
      </c>
      <c r="AM587" s="57"/>
      <c r="AN587" s="15">
        <f t="shared" si="220"/>
        <v>898.60356644712681</v>
      </c>
      <c r="AP587" s="233">
        <f>[16]Rounded!Z588</f>
        <v>44185</v>
      </c>
      <c r="AQ587" s="157">
        <f>[16]Rounded!AA588</f>
        <v>29593</v>
      </c>
      <c r="AR587" s="157">
        <f>[16]Rounded!AB588</f>
        <v>4443</v>
      </c>
      <c r="AS587" s="157">
        <f>[16]Rounded!AC588</f>
        <v>0</v>
      </c>
      <c r="AT587" s="157">
        <f>[16]Rounded!AD588</f>
        <v>0</v>
      </c>
      <c r="AW587" s="14">
        <f t="shared" si="204"/>
        <v>898.60356644712681</v>
      </c>
      <c r="AX587" s="145">
        <f t="shared" si="205"/>
        <v>1354.1955746358201</v>
      </c>
      <c r="AZ587" s="164">
        <f t="shared" si="217"/>
        <v>16573.289561016682</v>
      </c>
      <c r="BM587" s="14">
        <f>[17]Base!$J369</f>
        <v>49851.964640966289</v>
      </c>
      <c r="BN587" s="14">
        <f>[17]High!$J369</f>
        <v>96446.563626481598</v>
      </c>
      <c r="BO587" s="14">
        <f>[17]Low!$J369</f>
        <v>3026.4707070141858</v>
      </c>
      <c r="BP587" s="14"/>
      <c r="BQ587" s="14">
        <f>[17]Base!$Q369</f>
        <v>57967.400745309635</v>
      </c>
      <c r="BR587" s="14">
        <f>[17]High!$Q369</f>
        <v>112147.16700753676</v>
      </c>
      <c r="BS587" s="14">
        <f>[17]Low!$Q369</f>
        <v>3519.1519849002161</v>
      </c>
      <c r="BT587" s="201" t="s">
        <v>150</v>
      </c>
      <c r="BU587" s="145">
        <f t="shared" si="212"/>
        <v>28029.846865170799</v>
      </c>
      <c r="BV587" s="14"/>
      <c r="BW587" s="14"/>
      <c r="BX587" s="14"/>
      <c r="BY587" s="145">
        <f t="shared" si="213"/>
        <v>21224.985986511867</v>
      </c>
      <c r="BZ587" s="14"/>
      <c r="CA587" s="14"/>
    </row>
    <row r="588" spans="1:79">
      <c r="A588" s="2">
        <f t="shared" ref="A588:A602" si="223">A576+1</f>
        <v>2039</v>
      </c>
      <c r="B588" s="2">
        <f t="shared" ref="B588:B602" si="224">B576</f>
        <v>10</v>
      </c>
      <c r="C588" s="7">
        <f>[12]Err!$D443</f>
        <v>1162.8151291356401</v>
      </c>
      <c r="D588" s="7">
        <f>ROUND([13]Err!$D431,0)</f>
        <v>1476467</v>
      </c>
      <c r="E588" s="7">
        <f>[9]Err!$D431</f>
        <v>106065.448922428</v>
      </c>
      <c r="F588" s="7">
        <f>[10]Err!$D431</f>
        <v>1381.86224130249</v>
      </c>
      <c r="G588" s="13">
        <f>[14]Err!$D431</f>
        <v>325245.172509305</v>
      </c>
      <c r="H588" s="225"/>
      <c r="I588" s="26">
        <f t="shared" si="200"/>
        <v>1192.8151291356401</v>
      </c>
      <c r="J588" s="26">
        <f t="shared" si="214"/>
        <v>1476467</v>
      </c>
      <c r="K588" s="26">
        <f t="shared" si="198"/>
        <v>99815.848922427991</v>
      </c>
      <c r="L588" s="26">
        <f t="shared" si="199"/>
        <v>1381.86224130249</v>
      </c>
      <c r="M588" s="26">
        <f t="shared" si="201"/>
        <v>321153.172509305</v>
      </c>
      <c r="N588" s="25"/>
      <c r="O588" s="14">
        <v>30</v>
      </c>
      <c r="P588" s="14"/>
      <c r="Q588" s="14">
        <f t="shared" si="211"/>
        <v>-6249.5999999999995</v>
      </c>
      <c r="S588" s="14">
        <f t="shared" si="221"/>
        <v>-4092</v>
      </c>
      <c r="U588" s="7">
        <f t="shared" si="206"/>
        <v>4276260.0347506078</v>
      </c>
      <c r="V588" s="126">
        <f t="shared" si="222"/>
        <v>0.25544453159122188</v>
      </c>
      <c r="W588" s="7">
        <f>[4]FCST!$I528</f>
        <v>81182.583653604728</v>
      </c>
      <c r="X588" s="7">
        <f t="shared" si="207"/>
        <v>1851736.0747655551</v>
      </c>
      <c r="Y588" s="7">
        <f>[4]FCST!D528</f>
        <v>1932918.6584191599</v>
      </c>
      <c r="Z588" s="7">
        <f>[4]FCST!$E528</f>
        <v>210960</v>
      </c>
      <c r="AA588" s="7">
        <f>[4]FCST!F528</f>
        <v>2005</v>
      </c>
      <c r="AB588" s="7">
        <f>[4]FCST!G528</f>
        <v>1507</v>
      </c>
      <c r="AC588" s="13">
        <f>[4]FCST!H528</f>
        <v>25835</v>
      </c>
      <c r="AD588" s="28">
        <f t="shared" si="208"/>
        <v>24736</v>
      </c>
      <c r="AE588" s="30">
        <f t="shared" si="219"/>
        <v>2208779</v>
      </c>
      <c r="AF588" s="30">
        <f t="shared" si="209"/>
        <v>1476467</v>
      </c>
      <c r="AG588" s="31">
        <f t="shared" si="215"/>
        <v>243743</v>
      </c>
      <c r="AH588" s="15">
        <f t="shared" si="218"/>
        <v>143927</v>
      </c>
      <c r="AI588" s="28">
        <f t="shared" si="210"/>
        <v>99816</v>
      </c>
      <c r="AJ588" s="28">
        <f t="shared" si="202"/>
        <v>1381.86224130249</v>
      </c>
      <c r="AK588" s="28">
        <f t="shared" si="203"/>
        <v>321153.172509305</v>
      </c>
      <c r="AL588" s="110">
        <f t="shared" si="216"/>
        <v>1192.8152343630554</v>
      </c>
      <c r="AM588" s="57"/>
      <c r="AN588" s="15">
        <f t="shared" si="220"/>
        <v>916.96233663071666</v>
      </c>
      <c r="AP588" s="233">
        <f>[16]Rounded!Z589</f>
        <v>34208</v>
      </c>
      <c r="AQ588" s="157">
        <f>[16]Rounded!AA589</f>
        <v>27620</v>
      </c>
      <c r="AR588" s="157">
        <f>[16]Rounded!AB589</f>
        <v>4240</v>
      </c>
      <c r="AS588" s="157">
        <f>[16]Rounded!AC589</f>
        <v>0</v>
      </c>
      <c r="AT588" s="157">
        <f>[16]Rounded!AD589</f>
        <v>0</v>
      </c>
      <c r="AW588" s="14">
        <f t="shared" si="204"/>
        <v>916.96233663071666</v>
      </c>
      <c r="AX588" s="145">
        <f t="shared" si="205"/>
        <v>1381.86224130249</v>
      </c>
      <c r="AZ588" s="164">
        <f t="shared" si="217"/>
        <v>16547.181174535399</v>
      </c>
      <c r="BM588" s="14">
        <f>[17]Base!$J370</f>
        <v>49870.381613664555</v>
      </c>
      <c r="BN588" s="14">
        <f>[17]High!$J370</f>
        <v>96482.194192737996</v>
      </c>
      <c r="BO588" s="14">
        <f>[17]Low!$J370</f>
        <v>3027.5887858859942</v>
      </c>
      <c r="BP588" s="14"/>
      <c r="BQ588" s="14">
        <f>[17]Base!$Q370</f>
        <v>57988.815829842504</v>
      </c>
      <c r="BR588" s="14">
        <f>[17]High!$Q370</f>
        <v>112188.59789853256</v>
      </c>
      <c r="BS588" s="14">
        <f>[17]Low!$Q370</f>
        <v>3520.4520766116207</v>
      </c>
      <c r="BT588" s="201" t="s">
        <v>150</v>
      </c>
      <c r="BU588" s="145">
        <f t="shared" si="212"/>
        <v>25662.698358485064</v>
      </c>
      <c r="BV588" s="14"/>
      <c r="BW588" s="14"/>
      <c r="BX588" s="14"/>
      <c r="BY588" s="145">
        <f t="shared" si="213"/>
        <v>19379.747847639439</v>
      </c>
      <c r="BZ588" s="14"/>
      <c r="CA588" s="14"/>
    </row>
    <row r="589" spans="1:79">
      <c r="A589" s="2">
        <f t="shared" si="223"/>
        <v>2039</v>
      </c>
      <c r="B589" s="2">
        <f t="shared" si="224"/>
        <v>11</v>
      </c>
      <c r="C589" s="7">
        <f>[12]Err!$D444</f>
        <v>922.26725831198996</v>
      </c>
      <c r="D589" s="7">
        <f>ROUND([13]Err!$D432,0)</f>
        <v>1342835</v>
      </c>
      <c r="E589" s="7">
        <f>[9]Err!$D432</f>
        <v>105840.22858110099</v>
      </c>
      <c r="F589" s="7">
        <f>[10]Err!$D432</f>
        <v>1349.86224130249</v>
      </c>
      <c r="G589" s="13">
        <f>[14]Err!$D432</f>
        <v>309537.39453705901</v>
      </c>
      <c r="H589" s="225"/>
      <c r="I589" s="26">
        <f t="shared" si="200"/>
        <v>952.26725831198996</v>
      </c>
      <c r="J589" s="26">
        <f t="shared" si="214"/>
        <v>1342835</v>
      </c>
      <c r="K589" s="26">
        <f t="shared" si="198"/>
        <v>99792.228581100993</v>
      </c>
      <c r="L589" s="26">
        <f t="shared" si="199"/>
        <v>1349.86224130249</v>
      </c>
      <c r="M589" s="26">
        <f t="shared" si="201"/>
        <v>305577.39453705901</v>
      </c>
      <c r="N589" s="25"/>
      <c r="O589" s="14">
        <v>30</v>
      </c>
      <c r="P589" s="14"/>
      <c r="Q589" s="14">
        <f t="shared" si="211"/>
        <v>-6048</v>
      </c>
      <c r="S589" s="14">
        <f t="shared" si="221"/>
        <v>-3960</v>
      </c>
      <c r="U589" s="7">
        <f t="shared" si="206"/>
        <v>3687639.2567783617</v>
      </c>
      <c r="V589" s="126">
        <f t="shared" si="222"/>
        <v>0.34388341163246744</v>
      </c>
      <c r="W589" s="7">
        <f>[4]FCST!$I529</f>
        <v>81231.231381968231</v>
      </c>
      <c r="X589" s="7">
        <f t="shared" si="207"/>
        <v>1852845.7062839419</v>
      </c>
      <c r="Y589" s="7">
        <f>[4]FCST!D529</f>
        <v>1934076.93766591</v>
      </c>
      <c r="Z589" s="7">
        <f>[4]FCST!$E529</f>
        <v>211063</v>
      </c>
      <c r="AA589" s="7">
        <f>[4]FCST!F529</f>
        <v>2005</v>
      </c>
      <c r="AB589" s="7">
        <f>[4]FCST!G529</f>
        <v>1507</v>
      </c>
      <c r="AC589" s="13">
        <f>[4]FCST!H529</f>
        <v>25870</v>
      </c>
      <c r="AD589" s="28">
        <f t="shared" si="208"/>
        <v>26601</v>
      </c>
      <c r="AE589" s="30">
        <f t="shared" si="219"/>
        <v>1764404</v>
      </c>
      <c r="AF589" s="30">
        <f t="shared" si="209"/>
        <v>1342835</v>
      </c>
      <c r="AG589" s="31">
        <f t="shared" si="215"/>
        <v>246872</v>
      </c>
      <c r="AH589" s="15">
        <f t="shared" si="218"/>
        <v>147080</v>
      </c>
      <c r="AI589" s="28">
        <f t="shared" si="210"/>
        <v>99792</v>
      </c>
      <c r="AJ589" s="28">
        <f t="shared" si="202"/>
        <v>1349.86224130249</v>
      </c>
      <c r="AK589" s="28">
        <f t="shared" si="203"/>
        <v>305577.39453705901</v>
      </c>
      <c r="AL589" s="110">
        <f t="shared" si="216"/>
        <v>952.26709596811486</v>
      </c>
      <c r="AM589" s="57"/>
      <c r="AN589" s="15">
        <f t="shared" si="220"/>
        <v>895.72809641837421</v>
      </c>
      <c r="AP589" s="233">
        <f>[16]Rounded!Z590</f>
        <v>37214</v>
      </c>
      <c r="AQ589" s="157">
        <f>[16]Rounded!AA590</f>
        <v>28485</v>
      </c>
      <c r="AR589" s="157">
        <f>[16]Rounded!AB590</f>
        <v>4282</v>
      </c>
      <c r="AS589" s="157">
        <f>[16]Rounded!AC590</f>
        <v>0</v>
      </c>
      <c r="AT589" s="157">
        <f>[16]Rounded!AD590</f>
        <v>0</v>
      </c>
      <c r="AW589" s="14">
        <f t="shared" si="204"/>
        <v>895.72809641837421</v>
      </c>
      <c r="AX589" s="145">
        <f t="shared" si="205"/>
        <v>1349.86224130249</v>
      </c>
      <c r="AZ589" s="164">
        <f t="shared" si="217"/>
        <v>16521.07278805412</v>
      </c>
      <c r="BM589" s="14">
        <f>[17]Base!$J371</f>
        <v>49779.963323680502</v>
      </c>
      <c r="BN589" s="14">
        <f>[17]High!$J371</f>
        <v>96307.265613277807</v>
      </c>
      <c r="BO589" s="14">
        <f>[17]Low!$J371</f>
        <v>3022.0995677982846</v>
      </c>
      <c r="BP589" s="14"/>
      <c r="BQ589" s="14">
        <f>[17]Base!$Q371</f>
        <v>57883.678283349422</v>
      </c>
      <c r="BR589" s="14">
        <f>[17]High!$Q371</f>
        <v>111985.19257357884</v>
      </c>
      <c r="BS589" s="14">
        <f>[17]Low!$Q371</f>
        <v>3514.0692648817267</v>
      </c>
      <c r="BT589" s="201" t="s">
        <v>150</v>
      </c>
      <c r="BU589" s="145">
        <f t="shared" si="212"/>
        <v>24276.183927693815</v>
      </c>
      <c r="BV589" s="14"/>
      <c r="BW589" s="14"/>
      <c r="BX589" s="14"/>
      <c r="BY589" s="145">
        <f t="shared" si="213"/>
        <v>18285.266385504365</v>
      </c>
      <c r="BZ589" s="14"/>
      <c r="CA589" s="14"/>
    </row>
    <row r="590" spans="1:79">
      <c r="A590" s="2">
        <f t="shared" si="223"/>
        <v>2039</v>
      </c>
      <c r="B590" s="2">
        <f t="shared" si="224"/>
        <v>12</v>
      </c>
      <c r="C590" s="7">
        <f>[12]Err!$D445</f>
        <v>858.12015519516603</v>
      </c>
      <c r="D590" s="7">
        <f>ROUND([13]Err!$D433,0)</f>
        <v>1302796</v>
      </c>
      <c r="E590" s="7">
        <f>[9]Err!$D433</f>
        <v>102604.727553066</v>
      </c>
      <c r="F590" s="7">
        <f>[10]Err!$D433</f>
        <v>1375.1942123209101</v>
      </c>
      <c r="G590" s="13">
        <f>[14]Err!$D433</f>
        <v>288777.00365505699</v>
      </c>
      <c r="H590" s="225"/>
      <c r="I590" s="26">
        <f t="shared" si="200"/>
        <v>888.12015519516603</v>
      </c>
      <c r="J590" s="26">
        <f t="shared" si="214"/>
        <v>1302796</v>
      </c>
      <c r="K590" s="26">
        <f t="shared" si="198"/>
        <v>96355.127553065991</v>
      </c>
      <c r="L590" s="26">
        <f t="shared" si="199"/>
        <v>1375.1942123209101</v>
      </c>
      <c r="M590" s="26">
        <f t="shared" si="201"/>
        <v>284685.00365505699</v>
      </c>
      <c r="N590" s="25"/>
      <c r="O590" s="14">
        <v>30</v>
      </c>
      <c r="P590" s="14"/>
      <c r="Q590" s="14">
        <f t="shared" si="211"/>
        <v>-6249.5999999999995</v>
      </c>
      <c r="S590" s="14">
        <f t="shared" si="221"/>
        <v>-4092</v>
      </c>
      <c r="U590" s="7">
        <f t="shared" si="206"/>
        <v>3498911.1978673777</v>
      </c>
      <c r="V590" s="126">
        <f t="shared" si="222"/>
        <v>0.46872621458853259</v>
      </c>
      <c r="W590" s="7">
        <f>[4]FCST!$I530</f>
        <v>81279.879110332142</v>
      </c>
      <c r="X590" s="7">
        <f t="shared" si="207"/>
        <v>1853955.3378023379</v>
      </c>
      <c r="Y590" s="7">
        <f>[4]FCST!D530</f>
        <v>1935235.2169126701</v>
      </c>
      <c r="Z590" s="7">
        <f>[4]FCST!$E530</f>
        <v>211166</v>
      </c>
      <c r="AA590" s="7">
        <f>[4]FCST!F530</f>
        <v>2004</v>
      </c>
      <c r="AB590" s="7">
        <f>[4]FCST!G530</f>
        <v>1507</v>
      </c>
      <c r="AC590" s="13">
        <f>[4]FCST!H530</f>
        <v>25818</v>
      </c>
      <c r="AD590" s="28">
        <f t="shared" si="208"/>
        <v>33836</v>
      </c>
      <c r="AE590" s="30">
        <f t="shared" si="219"/>
        <v>1646535</v>
      </c>
      <c r="AF590" s="30">
        <f t="shared" si="209"/>
        <v>1302796</v>
      </c>
      <c r="AG590" s="31">
        <f t="shared" si="215"/>
        <v>229684</v>
      </c>
      <c r="AH590" s="15">
        <f t="shared" si="218"/>
        <v>133329</v>
      </c>
      <c r="AI590" s="28">
        <f t="shared" si="210"/>
        <v>96355</v>
      </c>
      <c r="AJ590" s="28">
        <f t="shared" si="202"/>
        <v>1375.1942123209101</v>
      </c>
      <c r="AK590" s="28">
        <f t="shared" si="203"/>
        <v>284685.00365505699</v>
      </c>
      <c r="AL590" s="110">
        <f t="shared" si="216"/>
        <v>888.12009999754787</v>
      </c>
      <c r="AM590" s="57"/>
      <c r="AN590" s="15">
        <f t="shared" si="220"/>
        <v>912.53763259516268</v>
      </c>
      <c r="AP590" s="233">
        <f>[16]Rounded!Z591</f>
        <v>63900</v>
      </c>
      <c r="AQ590" s="157">
        <f>[16]Rounded!AA591</f>
        <v>35869</v>
      </c>
      <c r="AR590" s="157">
        <f>[16]Rounded!AB591</f>
        <v>4730</v>
      </c>
      <c r="AS590" s="157">
        <f>[16]Rounded!AC591</f>
        <v>0</v>
      </c>
      <c r="AT590" s="157">
        <f>[16]Rounded!AD591</f>
        <v>0</v>
      </c>
      <c r="AW590" s="14">
        <f t="shared" si="204"/>
        <v>912.53763259516268</v>
      </c>
      <c r="AX590" s="145">
        <f t="shared" si="205"/>
        <v>1375.1942123209101</v>
      </c>
      <c r="AZ590" s="164">
        <f t="shared" si="217"/>
        <v>16494.964401572841</v>
      </c>
      <c r="BM590" s="14">
        <f>[17]Base!$J372</f>
        <v>49961.500889303985</v>
      </c>
      <c r="BN590" s="14">
        <f>[17]High!$J372</f>
        <v>96658.478940567904</v>
      </c>
      <c r="BO590" s="14">
        <f>[17]Low!$J372</f>
        <v>3033.1205602213322</v>
      </c>
      <c r="BP590" s="14"/>
      <c r="BQ590" s="14">
        <f>[17]Base!$Q372</f>
        <v>58094.76847593487</v>
      </c>
      <c r="BR590" s="14">
        <f>[17]High!$Q372</f>
        <v>112393.58016345103</v>
      </c>
      <c r="BS590" s="14">
        <f>[17]Low!$Q372</f>
        <v>3526.884372350386</v>
      </c>
      <c r="BT590" s="201" t="s">
        <v>150</v>
      </c>
      <c r="BU590" s="145">
        <f t="shared" si="212"/>
        <v>23361.935292078935</v>
      </c>
      <c r="BV590" s="14"/>
      <c r="BW590" s="14"/>
      <c r="BX590" s="14"/>
      <c r="BY590" s="145">
        <f t="shared" si="213"/>
        <v>17553.221135401713</v>
      </c>
      <c r="BZ590" s="14"/>
      <c r="CA590" s="14"/>
    </row>
    <row r="591" spans="1:79">
      <c r="A591" s="2">
        <f t="shared" si="223"/>
        <v>2040</v>
      </c>
      <c r="B591" s="2">
        <f t="shared" si="224"/>
        <v>1</v>
      </c>
      <c r="C591" s="7">
        <f>[12]Err!$D446</f>
        <v>979.23385032211695</v>
      </c>
      <c r="D591" s="7">
        <f>ROUND([13]Err!$D434,0)</f>
        <v>1289191</v>
      </c>
      <c r="E591" s="7">
        <f>[9]Err!$D434</f>
        <v>98045.533911179897</v>
      </c>
      <c r="F591" s="7">
        <f>[10]Err!$D434</f>
        <v>1373.1835316934601</v>
      </c>
      <c r="G591" s="13">
        <f>[14]Err!$D434</f>
        <v>280145.06202333397</v>
      </c>
      <c r="H591" s="225"/>
      <c r="I591" s="26">
        <f t="shared" si="200"/>
        <v>1009.233850322117</v>
      </c>
      <c r="J591" s="26">
        <f t="shared" si="214"/>
        <v>1289191</v>
      </c>
      <c r="K591" s="26">
        <f t="shared" si="198"/>
        <v>91795.933911179891</v>
      </c>
      <c r="L591" s="26">
        <f t="shared" si="199"/>
        <v>1373.1835316934601</v>
      </c>
      <c r="M591" s="26">
        <f t="shared" si="201"/>
        <v>276185.06202333397</v>
      </c>
      <c r="N591" s="25"/>
      <c r="O591" s="14">
        <v>30</v>
      </c>
      <c r="P591" s="14"/>
      <c r="Q591" s="14">
        <f t="shared" si="211"/>
        <v>-6249.5999999999995</v>
      </c>
      <c r="S591" s="14">
        <f t="shared" si="221"/>
        <v>-3960</v>
      </c>
      <c r="U591" s="7">
        <f t="shared" si="206"/>
        <v>3708920.2455550274</v>
      </c>
      <c r="V591" s="126">
        <f t="shared" si="222"/>
        <v>0.55751998808037817</v>
      </c>
      <c r="W591" s="7">
        <f>[4]FCST!$I531</f>
        <v>81328.526838695645</v>
      </c>
      <c r="X591" s="7">
        <f t="shared" si="207"/>
        <v>1855064.9693207245</v>
      </c>
      <c r="Y591" s="7">
        <f>[4]FCST!D531</f>
        <v>1936393.4961594201</v>
      </c>
      <c r="Z591" s="7">
        <f>[4]FCST!$E531</f>
        <v>211269</v>
      </c>
      <c r="AA591" s="7">
        <f>[4]FCST!F531</f>
        <v>2003</v>
      </c>
      <c r="AB591" s="7">
        <f>[4]FCST!G531</f>
        <v>1507</v>
      </c>
      <c r="AC591" s="13">
        <f>[4]FCST!H531</f>
        <v>25858</v>
      </c>
      <c r="AD591" s="28">
        <f t="shared" si="208"/>
        <v>45761</v>
      </c>
      <c r="AE591" s="30">
        <f t="shared" si="219"/>
        <v>1872194</v>
      </c>
      <c r="AF591" s="30">
        <f t="shared" si="209"/>
        <v>1289191</v>
      </c>
      <c r="AG591" s="31">
        <f t="shared" si="215"/>
        <v>224216</v>
      </c>
      <c r="AH591" s="15">
        <f t="shared" si="218"/>
        <v>132420</v>
      </c>
      <c r="AI591" s="28">
        <f t="shared" si="210"/>
        <v>91796</v>
      </c>
      <c r="AJ591" s="28">
        <f t="shared" si="202"/>
        <v>1373.1835316934601</v>
      </c>
      <c r="AK591" s="28">
        <f t="shared" si="203"/>
        <v>276185.06202333397</v>
      </c>
      <c r="AL591" s="110">
        <f t="shared" si="216"/>
        <v>1009.2336554042892</v>
      </c>
      <c r="AM591" s="57"/>
      <c r="AN591" s="15">
        <f t="shared" si="220"/>
        <v>911.20340523786331</v>
      </c>
      <c r="AP591" s="233">
        <f>[16]Rounded!Z592</f>
        <v>76224</v>
      </c>
      <c r="AQ591" s="157">
        <f>[16]Rounded!AA592</f>
        <v>35928</v>
      </c>
      <c r="AR591" s="157">
        <f>[16]Rounded!AB592</f>
        <v>4579</v>
      </c>
      <c r="AS591" s="157">
        <f>[16]Rounded!AC592</f>
        <v>0</v>
      </c>
      <c r="AT591" s="157">
        <f>[16]Rounded!AD592</f>
        <v>0</v>
      </c>
      <c r="AW591" s="14">
        <f t="shared" si="204"/>
        <v>911.20340523786331</v>
      </c>
      <c r="AX591" s="145">
        <f t="shared" si="205"/>
        <v>1373.1835316934601</v>
      </c>
      <c r="AZ591" s="164">
        <f t="shared" si="217"/>
        <v>16468.856015091558</v>
      </c>
      <c r="BM591" s="14">
        <f>[17]Base!$J373</f>
        <v>48796.486091487372</v>
      </c>
      <c r="BN591" s="14">
        <f>[17]High!$J373</f>
        <v>94352.420042416241</v>
      </c>
      <c r="BO591" s="14">
        <f>[17]Low!$J373</f>
        <v>2869.1305138633957</v>
      </c>
      <c r="BP591" s="14"/>
      <c r="BQ591" s="14">
        <f>[17]Base!$Q373</f>
        <v>56740.100106380662</v>
      </c>
      <c r="BR591" s="14">
        <f>[17]High!$Q373</f>
        <v>109712.11632839096</v>
      </c>
      <c r="BS591" s="14">
        <f>[17]Low!$Q373</f>
        <v>3336.1982719341813</v>
      </c>
      <c r="BT591" s="201" t="s">
        <v>150</v>
      </c>
      <c r="BU591" s="145">
        <f t="shared" si="212"/>
        <v>18286.010804843419</v>
      </c>
      <c r="BV591" s="14"/>
      <c r="BW591" s="14"/>
      <c r="BX591" s="14"/>
      <c r="BY591" s="145">
        <f t="shared" si="213"/>
        <v>14209.471176472138</v>
      </c>
      <c r="BZ591" s="14"/>
      <c r="CA591" s="14"/>
    </row>
    <row r="592" spans="1:79">
      <c r="A592" s="2">
        <f t="shared" si="223"/>
        <v>2040</v>
      </c>
      <c r="B592" s="2">
        <f t="shared" si="224"/>
        <v>2</v>
      </c>
      <c r="C592" s="7">
        <f>[12]Err!$D447</f>
        <v>931.29879561371297</v>
      </c>
      <c r="D592" s="7">
        <f>ROUND([13]Err!$D435,0)</f>
        <v>1210508</v>
      </c>
      <c r="E592" s="7">
        <f>[9]Err!$D435</f>
        <v>105607.37867494</v>
      </c>
      <c r="F592" s="7">
        <f>[10]Err!$D435</f>
        <v>1329.73908724902</v>
      </c>
      <c r="G592" s="13">
        <f>[14]Err!$D435</f>
        <v>279041.61424889602</v>
      </c>
      <c r="H592" s="225"/>
      <c r="I592" s="26">
        <f t="shared" si="200"/>
        <v>961.29879561371297</v>
      </c>
      <c r="J592" s="26">
        <f t="shared" si="214"/>
        <v>1210508</v>
      </c>
      <c r="K592" s="26">
        <f t="shared" si="198"/>
        <v>99962.578674939999</v>
      </c>
      <c r="L592" s="26">
        <f t="shared" si="199"/>
        <v>1329.73908724902</v>
      </c>
      <c r="M592" s="26">
        <f t="shared" si="201"/>
        <v>274949.61424889602</v>
      </c>
      <c r="N592" s="25"/>
      <c r="O592" s="14">
        <v>30</v>
      </c>
      <c r="P592" s="14"/>
      <c r="Q592" s="14">
        <f t="shared" si="211"/>
        <v>-5644.7999999999993</v>
      </c>
      <c r="S592" s="14">
        <f t="shared" si="221"/>
        <v>-4092</v>
      </c>
      <c r="U592" s="7">
        <f t="shared" si="206"/>
        <v>3554980.3533361452</v>
      </c>
      <c r="V592" s="126">
        <f t="shared" si="222"/>
        <v>0.63835327793467445</v>
      </c>
      <c r="W592" s="7">
        <f>[4]FCST!$I532</f>
        <v>81377.174567059148</v>
      </c>
      <c r="X592" s="7">
        <f t="shared" si="207"/>
        <v>1856174.6008391108</v>
      </c>
      <c r="Y592" s="7">
        <f>[4]FCST!D532</f>
        <v>1937551.7754061699</v>
      </c>
      <c r="Z592" s="7">
        <f>[4]FCST!$E532</f>
        <v>211373</v>
      </c>
      <c r="AA592" s="7">
        <f>[4]FCST!F532</f>
        <v>2003</v>
      </c>
      <c r="AB592" s="7">
        <f>[4]FCST!G532</f>
        <v>1507</v>
      </c>
      <c r="AC592" s="13">
        <f>[4]FCST!H532</f>
        <v>25860</v>
      </c>
      <c r="AD592" s="28">
        <f t="shared" si="208"/>
        <v>49937</v>
      </c>
      <c r="AE592" s="30">
        <f t="shared" si="219"/>
        <v>1784338</v>
      </c>
      <c r="AF592" s="30">
        <f t="shared" si="209"/>
        <v>1210508</v>
      </c>
      <c r="AG592" s="31">
        <f t="shared" si="215"/>
        <v>233918</v>
      </c>
      <c r="AH592" s="15">
        <f t="shared" si="218"/>
        <v>133955</v>
      </c>
      <c r="AI592" s="28">
        <f t="shared" si="210"/>
        <v>99963</v>
      </c>
      <c r="AJ592" s="28">
        <f t="shared" si="202"/>
        <v>1329.73908724902</v>
      </c>
      <c r="AK592" s="28">
        <f t="shared" si="203"/>
        <v>274949.61424889602</v>
      </c>
      <c r="AL592" s="110">
        <f t="shared" si="216"/>
        <v>961.29857567998397</v>
      </c>
      <c r="AM592" s="57"/>
      <c r="AN592" s="15">
        <f t="shared" si="220"/>
        <v>882.374974949582</v>
      </c>
      <c r="AP592" s="233">
        <f>[16]Rounded!Z593</f>
        <v>59762</v>
      </c>
      <c r="AQ592" s="157">
        <f>[16]Rounded!AA593</f>
        <v>30623</v>
      </c>
      <c r="AR592" s="157">
        <f>[16]Rounded!AB593</f>
        <v>4267</v>
      </c>
      <c r="AS592" s="157">
        <f>[16]Rounded!AC593</f>
        <v>0</v>
      </c>
      <c r="AT592" s="157">
        <f>[16]Rounded!AD593</f>
        <v>0</v>
      </c>
      <c r="AW592" s="14">
        <f t="shared" si="204"/>
        <v>882.374974949582</v>
      </c>
      <c r="AX592" s="145">
        <f t="shared" si="205"/>
        <v>1329.73908724902</v>
      </c>
      <c r="AZ592" s="164">
        <f t="shared" si="217"/>
        <v>16442.747628610279</v>
      </c>
      <c r="BM592" s="14">
        <f>[17]Base!$J374</f>
        <v>48982.954081781434</v>
      </c>
      <c r="BN592" s="14">
        <f>[17]High!$J374</f>
        <v>94712.972769752028</v>
      </c>
      <c r="BO592" s="14">
        <f>[17]Low!$J374</f>
        <v>2880.0944385978205</v>
      </c>
      <c r="BP592" s="14"/>
      <c r="BQ592" s="14">
        <f>[17]Base!$Q374</f>
        <v>56956.923350908648</v>
      </c>
      <c r="BR592" s="14">
        <f>[17]High!$Q374</f>
        <v>110131.36368575819</v>
      </c>
      <c r="BS592" s="14">
        <f>[17]Low!$Q374</f>
        <v>3348.9470216253721</v>
      </c>
      <c r="BT592" s="201" t="s">
        <v>150</v>
      </c>
      <c r="BU592" s="145">
        <f t="shared" si="212"/>
        <v>20264.464232964179</v>
      </c>
      <c r="BV592" s="14"/>
      <c r="BW592" s="14"/>
      <c r="BX592" s="14"/>
      <c r="BY592" s="145">
        <f t="shared" si="213"/>
        <v>15680.661746702759</v>
      </c>
      <c r="BZ592" s="14"/>
      <c r="CA592" s="14"/>
    </row>
    <row r="593" spans="1:79">
      <c r="A593" s="2">
        <f t="shared" si="223"/>
        <v>2040</v>
      </c>
      <c r="B593" s="2">
        <f t="shared" si="224"/>
        <v>3</v>
      </c>
      <c r="C593" s="7">
        <f>[12]Err!$D448</f>
        <v>830.68723959454996</v>
      </c>
      <c r="D593" s="7">
        <f>ROUND([13]Err!$D436,0)</f>
        <v>1205233</v>
      </c>
      <c r="E593" s="7">
        <f>[9]Err!$D436</f>
        <v>100097.489258562</v>
      </c>
      <c r="F593" s="7">
        <f>[10]Err!$D436</f>
        <v>1375.6400190802699</v>
      </c>
      <c r="G593" s="13">
        <f>[14]Err!$D436</f>
        <v>280224.73210656602</v>
      </c>
      <c r="H593" s="225"/>
      <c r="I593" s="26">
        <f t="shared" si="200"/>
        <v>860.68723959454996</v>
      </c>
      <c r="J593" s="26">
        <f t="shared" si="214"/>
        <v>1205233</v>
      </c>
      <c r="K593" s="26">
        <f t="shared" si="198"/>
        <v>93847.889258561991</v>
      </c>
      <c r="L593" s="26">
        <f t="shared" si="199"/>
        <v>1375.6400190802699</v>
      </c>
      <c r="M593" s="26">
        <f t="shared" si="201"/>
        <v>276264.73210656602</v>
      </c>
      <c r="N593" s="25"/>
      <c r="O593" s="14">
        <v>30</v>
      </c>
      <c r="P593" s="14"/>
      <c r="Q593" s="14">
        <f t="shared" si="211"/>
        <v>-6249.5999999999995</v>
      </c>
      <c r="S593" s="14">
        <f t="shared" si="221"/>
        <v>-3960</v>
      </c>
      <c r="U593" s="7">
        <f t="shared" si="206"/>
        <v>3355009.3721256461</v>
      </c>
      <c r="V593" s="126">
        <f t="shared" si="222"/>
        <v>0.62485525246600426</v>
      </c>
      <c r="W593" s="7">
        <f>[4]FCST!$I533</f>
        <v>81425.822295423059</v>
      </c>
      <c r="X593" s="7">
        <f t="shared" si="207"/>
        <v>1857284.2323575069</v>
      </c>
      <c r="Y593" s="7">
        <f>[4]FCST!D533</f>
        <v>1938710.05465293</v>
      </c>
      <c r="Z593" s="7">
        <f>[4]FCST!$E533</f>
        <v>211476</v>
      </c>
      <c r="AA593" s="7">
        <f>[4]FCST!F533</f>
        <v>2002</v>
      </c>
      <c r="AB593" s="7">
        <f>[4]FCST!G533</f>
        <v>1507</v>
      </c>
      <c r="AC593" s="13">
        <f>[4]FCST!H533</f>
        <v>25849</v>
      </c>
      <c r="AD593" s="28">
        <f t="shared" si="208"/>
        <v>43791</v>
      </c>
      <c r="AE593" s="30">
        <f t="shared" si="219"/>
        <v>1598541</v>
      </c>
      <c r="AF593" s="30">
        <f t="shared" si="209"/>
        <v>1205233</v>
      </c>
      <c r="AG593" s="31">
        <f t="shared" si="215"/>
        <v>229804</v>
      </c>
      <c r="AH593" s="15">
        <f t="shared" si="218"/>
        <v>135956</v>
      </c>
      <c r="AI593" s="28">
        <f t="shared" si="210"/>
        <v>93848</v>
      </c>
      <c r="AJ593" s="28">
        <f t="shared" si="202"/>
        <v>1375.6400190802699</v>
      </c>
      <c r="AK593" s="28">
        <f t="shared" si="203"/>
        <v>276264.73210656602</v>
      </c>
      <c r="AL593" s="110">
        <f t="shared" si="216"/>
        <v>860.68732623165795</v>
      </c>
      <c r="AM593" s="57"/>
      <c r="AN593" s="15">
        <f t="shared" si="220"/>
        <v>912.83345658942926</v>
      </c>
      <c r="AP593" s="233">
        <f>[16]Rounded!Z594</f>
        <v>46678</v>
      </c>
      <c r="AQ593" s="157">
        <f>[16]Rounded!AA594</f>
        <v>25030</v>
      </c>
      <c r="AR593" s="157">
        <f>[16]Rounded!AB594</f>
        <v>3596</v>
      </c>
      <c r="AS593" s="157">
        <f>[16]Rounded!AC594</f>
        <v>0</v>
      </c>
      <c r="AT593" s="157">
        <f>[16]Rounded!AD594</f>
        <v>0</v>
      </c>
      <c r="AW593" s="14">
        <f t="shared" si="204"/>
        <v>912.83345658942926</v>
      </c>
      <c r="AX593" s="145">
        <f t="shared" si="205"/>
        <v>1375.6400190802699</v>
      </c>
      <c r="AZ593" s="164">
        <f t="shared" si="217"/>
        <v>16416.639242129</v>
      </c>
      <c r="BM593" s="14">
        <f>[17]Base!$J375</f>
        <v>50279.046273755834</v>
      </c>
      <c r="BN593" s="14">
        <f>[17]High!$J375</f>
        <v>97219.084268879</v>
      </c>
      <c r="BO593" s="14">
        <f>[17]Low!$J375</f>
        <v>2956.301927182179</v>
      </c>
      <c r="BP593" s="14"/>
      <c r="BQ593" s="14">
        <f>[17]Base!$Q375</f>
        <v>58464.007295064934</v>
      </c>
      <c r="BR593" s="14">
        <f>[17]High!$Q375</f>
        <v>113045.4468242779</v>
      </c>
      <c r="BS593" s="14">
        <f>[17]Low!$Q375</f>
        <v>3437.5603804443945</v>
      </c>
      <c r="BT593" s="201" t="s">
        <v>150</v>
      </c>
      <c r="BU593" s="145">
        <f t="shared" si="212"/>
        <v>27422.258504516743</v>
      </c>
      <c r="BV593" s="14"/>
      <c r="BW593" s="14"/>
      <c r="BX593" s="14"/>
      <c r="BY593" s="145">
        <f t="shared" si="213"/>
        <v>21135.370301617193</v>
      </c>
      <c r="BZ593" s="14"/>
      <c r="CA593" s="14"/>
    </row>
    <row r="594" spans="1:79">
      <c r="A594" s="2">
        <f t="shared" si="223"/>
        <v>2040</v>
      </c>
      <c r="B594" s="2">
        <f t="shared" si="224"/>
        <v>4</v>
      </c>
      <c r="C594" s="7">
        <f>[12]Err!$D449</f>
        <v>818.370068237135</v>
      </c>
      <c r="D594" s="7">
        <f>ROUND([13]Err!$D437,0)</f>
        <v>1291033</v>
      </c>
      <c r="E594" s="7">
        <f>[9]Err!$D437</f>
        <v>107374.03637530599</v>
      </c>
      <c r="F594" s="7">
        <f>[10]Err!$D437</f>
        <v>1352.0858258396299</v>
      </c>
      <c r="G594" s="13">
        <f>[14]Err!$D437</f>
        <v>285252.29687954002</v>
      </c>
      <c r="H594" s="225"/>
      <c r="I594" s="26">
        <f t="shared" si="200"/>
        <v>848.370068237135</v>
      </c>
      <c r="J594" s="26">
        <f t="shared" si="214"/>
        <v>1291033</v>
      </c>
      <c r="K594" s="26">
        <f t="shared" ref="K594:K602" si="225">E594+Q594</f>
        <v>101326.03637530599</v>
      </c>
      <c r="L594" s="26">
        <f t="shared" ref="L594:L602" si="226">F594</f>
        <v>1352.0858258396299</v>
      </c>
      <c r="M594" s="26">
        <f t="shared" si="201"/>
        <v>281160.29687954002</v>
      </c>
      <c r="N594" s="25"/>
      <c r="O594" s="14">
        <v>30</v>
      </c>
      <c r="P594" s="14"/>
      <c r="Q594" s="14">
        <f t="shared" si="211"/>
        <v>-6048</v>
      </c>
      <c r="S594" s="14">
        <f t="shared" si="221"/>
        <v>-4092</v>
      </c>
      <c r="U594" s="7">
        <f t="shared" si="206"/>
        <v>3431986.3827053797</v>
      </c>
      <c r="V594" s="126">
        <f t="shared" si="222"/>
        <v>0.53442379914879401</v>
      </c>
      <c r="W594" s="7">
        <f>[4]FCST!$I534</f>
        <v>81474.470023786562</v>
      </c>
      <c r="X594" s="7">
        <f t="shared" si="207"/>
        <v>1858393.8638758934</v>
      </c>
      <c r="Y594" s="7">
        <f>[4]FCST!D534</f>
        <v>1939868.3338996801</v>
      </c>
      <c r="Z594" s="7">
        <f>[4]FCST!$E534</f>
        <v>211579</v>
      </c>
      <c r="AA594" s="7">
        <f>[4]FCST!F534</f>
        <v>2001</v>
      </c>
      <c r="AB594" s="7">
        <f>[4]FCST!G534</f>
        <v>1507</v>
      </c>
      <c r="AC594" s="13">
        <f>[4]FCST!H534</f>
        <v>25806</v>
      </c>
      <c r="AD594" s="28">
        <f t="shared" si="208"/>
        <v>36940</v>
      </c>
      <c r="AE594" s="30">
        <f t="shared" si="219"/>
        <v>1576606</v>
      </c>
      <c r="AF594" s="30">
        <f t="shared" si="209"/>
        <v>1291033</v>
      </c>
      <c r="AG594" s="31">
        <f t="shared" si="215"/>
        <v>244895</v>
      </c>
      <c r="AH594" s="15">
        <f t="shared" si="218"/>
        <v>143569</v>
      </c>
      <c r="AI594" s="28">
        <f t="shared" si="210"/>
        <v>101326</v>
      </c>
      <c r="AJ594" s="28">
        <f t="shared" si="202"/>
        <v>1352.0858258396299</v>
      </c>
      <c r="AK594" s="28">
        <f t="shared" si="203"/>
        <v>281160.29687954002</v>
      </c>
      <c r="AL594" s="110">
        <f t="shared" si="216"/>
        <v>848.37021400393962</v>
      </c>
      <c r="AM594" s="57"/>
      <c r="AN594" s="15">
        <f t="shared" si="220"/>
        <v>897.20360042443929</v>
      </c>
      <c r="AP594" s="233">
        <f>[16]Rounded!Z595</f>
        <v>34576</v>
      </c>
      <c r="AQ594" s="157">
        <f>[16]Rounded!AA595</f>
        <v>24267</v>
      </c>
      <c r="AR594" s="157">
        <f>[16]Rounded!AB595</f>
        <v>3607</v>
      </c>
      <c r="AS594" s="157">
        <f>[16]Rounded!AC595</f>
        <v>0</v>
      </c>
      <c r="AT594" s="157">
        <f>[16]Rounded!AD595</f>
        <v>0</v>
      </c>
      <c r="AW594" s="14">
        <f t="shared" si="204"/>
        <v>897.20360042443929</v>
      </c>
      <c r="AX594" s="145">
        <f t="shared" si="205"/>
        <v>1352.0858258396299</v>
      </c>
      <c r="AZ594" s="164">
        <f t="shared" si="217"/>
        <v>16390.530855647718</v>
      </c>
      <c r="BM594" s="14">
        <f>[17]Base!$J376</f>
        <v>50297.827016880081</v>
      </c>
      <c r="BN594" s="14">
        <f>[17]High!$J376</f>
        <v>97255.398534636683</v>
      </c>
      <c r="BO594" s="14">
        <f>[17]Low!$J376</f>
        <v>2957.4061952860293</v>
      </c>
      <c r="BP594" s="14"/>
      <c r="BQ594" s="14">
        <f>[17]Base!$Q376</f>
        <v>58485.845368465205</v>
      </c>
      <c r="BR594" s="14">
        <f>[17]High!$Q376</f>
        <v>113087.67271469384</v>
      </c>
      <c r="BS594" s="14">
        <f>[17]Low!$Q376</f>
        <v>3438.84441312329</v>
      </c>
      <c r="BT594" s="201" t="s">
        <v>150</v>
      </c>
      <c r="BU594" s="145">
        <f t="shared" si="212"/>
        <v>29131.571357362227</v>
      </c>
      <c r="BV594" s="14"/>
      <c r="BW594" s="14"/>
      <c r="BX594" s="14"/>
      <c r="BY594" s="145">
        <f t="shared" si="213"/>
        <v>22368.963072477476</v>
      </c>
      <c r="BZ594" s="14"/>
      <c r="CA594" s="14"/>
    </row>
    <row r="595" spans="1:79">
      <c r="A595" s="2">
        <f t="shared" si="223"/>
        <v>2040</v>
      </c>
      <c r="B595" s="2">
        <f t="shared" si="224"/>
        <v>5</v>
      </c>
      <c r="C595" s="7">
        <f>[12]Err!$D450</f>
        <v>920.63401860737804</v>
      </c>
      <c r="D595" s="7">
        <f>ROUND([13]Err!$D438,0)</f>
        <v>1358641</v>
      </c>
      <c r="E595" s="7">
        <f>[9]Err!$D438</f>
        <v>104509.61658647</v>
      </c>
      <c r="F595" s="7">
        <f>[10]Err!$D438</f>
        <v>1331.8858258396299</v>
      </c>
      <c r="G595" s="13">
        <f>[14]Err!$D438</f>
        <v>298095.78404446802</v>
      </c>
      <c r="H595" s="225"/>
      <c r="I595" s="26">
        <f t="shared" ref="I595:I598" si="227">C595+O595</f>
        <v>950.63401860737804</v>
      </c>
      <c r="J595" s="26">
        <f t="shared" si="214"/>
        <v>1358641</v>
      </c>
      <c r="K595" s="26">
        <f t="shared" si="225"/>
        <v>98260.016586469996</v>
      </c>
      <c r="L595" s="26">
        <f t="shared" si="226"/>
        <v>1331.8858258396299</v>
      </c>
      <c r="M595" s="26">
        <f t="shared" ref="M595:M602" si="228">G595+S595</f>
        <v>294135.78404446802</v>
      </c>
      <c r="N595" s="25"/>
      <c r="O595" s="14">
        <v>30</v>
      </c>
      <c r="P595" s="14"/>
      <c r="Q595" s="14">
        <f t="shared" si="211"/>
        <v>-6249.5999999999995</v>
      </c>
      <c r="S595" s="14">
        <f t="shared" si="221"/>
        <v>-3960</v>
      </c>
      <c r="U595" s="7">
        <f t="shared" si="206"/>
        <v>3694535.6698703077</v>
      </c>
      <c r="V595" s="126">
        <f t="shared" si="222"/>
        <v>0.35517028435765152</v>
      </c>
      <c r="W595" s="7">
        <f>[4]FCST!$I535</f>
        <v>81523.117752150065</v>
      </c>
      <c r="X595" s="7">
        <f t="shared" si="207"/>
        <v>1859503.4953942799</v>
      </c>
      <c r="Y595" s="7">
        <f>[4]FCST!D535</f>
        <v>1941026.6131464301</v>
      </c>
      <c r="Z595" s="7">
        <f>[4]FCST!$E535</f>
        <v>211682</v>
      </c>
      <c r="AA595" s="7">
        <f>[4]FCST!F535</f>
        <v>2001</v>
      </c>
      <c r="AB595" s="7">
        <f>[4]FCST!G535</f>
        <v>1507</v>
      </c>
      <c r="AC595" s="13">
        <f>[4]FCST!H535</f>
        <v>25839</v>
      </c>
      <c r="AD595" s="28">
        <f t="shared" si="208"/>
        <v>27525</v>
      </c>
      <c r="AE595" s="30">
        <f t="shared" si="219"/>
        <v>1767707</v>
      </c>
      <c r="AF595" s="30">
        <f t="shared" si="209"/>
        <v>1358641</v>
      </c>
      <c r="AG595" s="31">
        <f t="shared" si="215"/>
        <v>245195</v>
      </c>
      <c r="AH595" s="15">
        <f t="shared" si="218"/>
        <v>146935</v>
      </c>
      <c r="AI595" s="28">
        <f t="shared" si="210"/>
        <v>98260</v>
      </c>
      <c r="AJ595" s="28">
        <f t="shared" ref="AJ595:AJ602" si="229">L595</f>
        <v>1331.8858258396299</v>
      </c>
      <c r="AK595" s="28">
        <f t="shared" ref="AK595:AK602" si="230">M595</f>
        <v>294135.78404446802</v>
      </c>
      <c r="AL595" s="110">
        <f t="shared" si="216"/>
        <v>950.63386779231848</v>
      </c>
      <c r="AM595" s="57"/>
      <c r="AN595" s="15">
        <f t="shared" si="220"/>
        <v>883.79948629039802</v>
      </c>
      <c r="AP595" s="233">
        <f>[16]Rounded!Z596</f>
        <v>39439</v>
      </c>
      <c r="AQ595" s="157">
        <f>[16]Rounded!AA596</f>
        <v>26097</v>
      </c>
      <c r="AR595" s="157">
        <f>[16]Rounded!AB596</f>
        <v>3837</v>
      </c>
      <c r="AS595" s="157">
        <f>[16]Rounded!AC596</f>
        <v>0</v>
      </c>
      <c r="AT595" s="157">
        <f>[16]Rounded!AD596</f>
        <v>0</v>
      </c>
      <c r="AW595" s="14">
        <f t="shared" ref="AW595:AW602" si="231">AJ595/AB595*1000</f>
        <v>883.79948629039802</v>
      </c>
      <c r="AX595" s="145">
        <f t="shared" ref="AX595:AX602" si="232">AJ595</f>
        <v>1331.8858258396299</v>
      </c>
      <c r="AZ595" s="164">
        <f t="shared" si="217"/>
        <v>16364.422469166439</v>
      </c>
      <c r="BM595" s="14">
        <f>[17]Base!$J377</f>
        <v>51036.971951316395</v>
      </c>
      <c r="BN595" s="14">
        <f>[17]High!$J377</f>
        <v>98684.602129244013</v>
      </c>
      <c r="BO595" s="14">
        <f>[17]Low!$J377</f>
        <v>3000.8663592327275</v>
      </c>
      <c r="BP595" s="14"/>
      <c r="BQ595" s="14">
        <f>[17]Base!$Q377</f>
        <v>59345.31622246094</v>
      </c>
      <c r="BR595" s="14">
        <f>[17]High!$Q377</f>
        <v>114749.53735958604</v>
      </c>
      <c r="BS595" s="14">
        <f>[17]Low!$Q377</f>
        <v>3489.379487479916</v>
      </c>
      <c r="BT595" s="201" t="s">
        <v>150</v>
      </c>
      <c r="BU595" s="145">
        <f t="shared" si="212"/>
        <v>30724.473413980329</v>
      </c>
      <c r="BV595" s="14"/>
      <c r="BW595" s="14"/>
      <c r="BX595" s="14"/>
      <c r="BY595" s="145">
        <f t="shared" si="213"/>
        <v>23508.855252615751</v>
      </c>
      <c r="BZ595" s="14"/>
      <c r="CA595" s="14"/>
    </row>
    <row r="596" spans="1:79">
      <c r="A596" s="2">
        <f t="shared" si="223"/>
        <v>2040</v>
      </c>
      <c r="B596" s="2">
        <f t="shared" si="224"/>
        <v>6</v>
      </c>
      <c r="C596" s="7">
        <f>[12]Err!$D451</f>
        <v>1152.0783690826599</v>
      </c>
      <c r="D596" s="7">
        <f>ROUND([13]Err!$D439,0)</f>
        <v>1502701</v>
      </c>
      <c r="E596" s="7">
        <f>[9]Err!$D439</f>
        <v>110023.549413253</v>
      </c>
      <c r="F596" s="7">
        <f>[10]Err!$D439</f>
        <v>1352.3858258396299</v>
      </c>
      <c r="G596" s="13">
        <f>[14]Err!$D439</f>
        <v>323197.08060444501</v>
      </c>
      <c r="H596" s="225"/>
      <c r="I596" s="26">
        <f t="shared" si="227"/>
        <v>1182.0783690826599</v>
      </c>
      <c r="J596" s="26">
        <f t="shared" si="214"/>
        <v>1502701</v>
      </c>
      <c r="K596" s="26">
        <f t="shared" si="225"/>
        <v>103975.549413253</v>
      </c>
      <c r="L596" s="26">
        <f t="shared" si="226"/>
        <v>1352.3858258396299</v>
      </c>
      <c r="M596" s="26">
        <f t="shared" si="228"/>
        <v>319105.08060444501</v>
      </c>
      <c r="N596" s="25"/>
      <c r="O596" s="14">
        <v>30</v>
      </c>
      <c r="P596" s="14"/>
      <c r="Q596" s="14">
        <f t="shared" si="211"/>
        <v>-6048</v>
      </c>
      <c r="S596" s="14">
        <f t="shared" si="221"/>
        <v>-4092</v>
      </c>
      <c r="U596" s="7">
        <f t="shared" ref="U596:U602" si="233">SUM(AD596:AG596,AJ596,AK596)</f>
        <v>4304041.466430285</v>
      </c>
      <c r="V596" s="126">
        <f t="shared" si="222"/>
        <v>0.25275986053332639</v>
      </c>
      <c r="W596" s="7">
        <f>[4]FCST!$I536</f>
        <v>81571.76548051399</v>
      </c>
      <c r="X596" s="7">
        <f t="shared" ref="X596:X602" si="234">Y596-W596</f>
        <v>1860613.126912676</v>
      </c>
      <c r="Y596" s="7">
        <f>[4]FCST!D536</f>
        <v>1942184.8923931899</v>
      </c>
      <c r="Z596" s="7">
        <f>[4]FCST!$E536</f>
        <v>211785</v>
      </c>
      <c r="AA596" s="7">
        <f>[4]FCST!F536</f>
        <v>2000</v>
      </c>
      <c r="AB596" s="7">
        <f>[4]FCST!G536</f>
        <v>1507</v>
      </c>
      <c r="AC596" s="13">
        <f>[4]FCST!H536</f>
        <v>25787</v>
      </c>
      <c r="AD596" s="28">
        <f t="shared" ref="AD596:AD602" si="235">ROUND(V596*AL596*W596/1000,0)</f>
        <v>24372</v>
      </c>
      <c r="AE596" s="30">
        <f t="shared" si="219"/>
        <v>2199391</v>
      </c>
      <c r="AF596" s="30">
        <f t="shared" ref="AF596:AF602" si="236">ROUND(J596-(AQ596*0),0)</f>
        <v>1502701</v>
      </c>
      <c r="AG596" s="31">
        <f t="shared" si="215"/>
        <v>257120</v>
      </c>
      <c r="AH596" s="15">
        <f t="shared" si="218"/>
        <v>153144</v>
      </c>
      <c r="AI596" s="28">
        <f t="shared" ref="AI596:AI601" si="237">ROUND(K596-(AR596*0),0)</f>
        <v>103976</v>
      </c>
      <c r="AJ596" s="28">
        <f t="shared" si="229"/>
        <v>1352.3858258396299</v>
      </c>
      <c r="AK596" s="28">
        <f t="shared" si="230"/>
        <v>319105.08060444501</v>
      </c>
      <c r="AL596" s="110">
        <f t="shared" si="216"/>
        <v>1182.0786213894232</v>
      </c>
      <c r="AM596" s="57"/>
      <c r="AN596" s="15">
        <f t="shared" si="220"/>
        <v>897.40267142642995</v>
      </c>
      <c r="AP596" s="233">
        <f>[16]Rounded!Z597</f>
        <v>44700</v>
      </c>
      <c r="AQ596" s="157">
        <f>[16]Rounded!AA597</f>
        <v>28419</v>
      </c>
      <c r="AR596" s="157">
        <f>[16]Rounded!AB597</f>
        <v>4245</v>
      </c>
      <c r="AS596" s="157">
        <f>[16]Rounded!AC597</f>
        <v>0</v>
      </c>
      <c r="AT596" s="157">
        <f>[16]Rounded!AD597</f>
        <v>0</v>
      </c>
      <c r="AW596" s="14">
        <f t="shared" si="231"/>
        <v>897.40267142642995</v>
      </c>
      <c r="AX596" s="145">
        <f t="shared" si="232"/>
        <v>1352.3858258396299</v>
      </c>
      <c r="AZ596" s="164">
        <f t="shared" si="217"/>
        <v>16338.31408268516</v>
      </c>
      <c r="BM596" s="14">
        <f>[17]Base!$J378</f>
        <v>51553.542668053546</v>
      </c>
      <c r="BN596" s="14">
        <f>[17]High!$J378</f>
        <v>99683.438339618122</v>
      </c>
      <c r="BO596" s="14">
        <f>[17]Low!$J378</f>
        <v>3031.2396283894459</v>
      </c>
      <c r="BP596" s="14"/>
      <c r="BQ596" s="14">
        <f>[17]Base!$Q378</f>
        <v>59945.979846573879</v>
      </c>
      <c r="BR596" s="14">
        <f>[17]High!$Q378</f>
        <v>115910.97481350944</v>
      </c>
      <c r="BS596" s="14">
        <f>[17]Low!$Q378</f>
        <v>3524.6972423133088</v>
      </c>
      <c r="BT596" s="201" t="s">
        <v>150</v>
      </c>
      <c r="BU596" s="145">
        <f t="shared" si="212"/>
        <v>28814.575020748885</v>
      </c>
      <c r="BV596" s="14"/>
      <c r="BW596" s="14"/>
      <c r="BX596" s="14"/>
      <c r="BY596" s="145">
        <f t="shared" si="213"/>
        <v>21973.886845383346</v>
      </c>
      <c r="BZ596" s="14"/>
      <c r="CA596" s="14"/>
    </row>
    <row r="597" spans="1:79">
      <c r="A597" s="2">
        <f t="shared" si="223"/>
        <v>2040</v>
      </c>
      <c r="B597" s="2">
        <f t="shared" si="224"/>
        <v>7</v>
      </c>
      <c r="C597" s="7">
        <f>[12]Err!$D452</f>
        <v>1263.47715578576</v>
      </c>
      <c r="D597" s="7">
        <f>ROUND([13]Err!$D440,0)</f>
        <v>1561825</v>
      </c>
      <c r="E597" s="7">
        <f>[9]Err!$D440</f>
        <v>102325.652667127</v>
      </c>
      <c r="F597" s="7">
        <f>[10]Err!$D440</f>
        <v>1351.4201809091501</v>
      </c>
      <c r="G597" s="13">
        <f>[14]Err!$D440</f>
        <v>311892.58446264401</v>
      </c>
      <c r="H597" s="225"/>
      <c r="I597" s="26">
        <f t="shared" si="227"/>
        <v>1293.47715578576</v>
      </c>
      <c r="J597" s="26">
        <f t="shared" si="214"/>
        <v>1561825</v>
      </c>
      <c r="K597" s="26">
        <f t="shared" si="225"/>
        <v>96076.052667126991</v>
      </c>
      <c r="L597" s="26">
        <f t="shared" si="226"/>
        <v>1351.4201809091501</v>
      </c>
      <c r="M597" s="26">
        <f t="shared" si="228"/>
        <v>307932.58446264401</v>
      </c>
      <c r="N597" s="25"/>
      <c r="O597" s="14">
        <v>30</v>
      </c>
      <c r="P597" s="14"/>
      <c r="Q597" s="14">
        <f t="shared" si="211"/>
        <v>-6249.5999999999995</v>
      </c>
      <c r="S597" s="14">
        <f t="shared" si="221"/>
        <v>-3960</v>
      </c>
      <c r="U597" s="7">
        <f t="shared" si="233"/>
        <v>4548909.0046435529</v>
      </c>
      <c r="V597" s="126">
        <f t="shared" si="222"/>
        <v>0.23540461725212367</v>
      </c>
      <c r="W597" s="7">
        <f>[4]FCST!$I537</f>
        <v>81620.413208877479</v>
      </c>
      <c r="X597" s="7">
        <f t="shared" si="234"/>
        <v>1861722.7584310626</v>
      </c>
      <c r="Y597" s="7">
        <f>[4]FCST!D537</f>
        <v>1943343.17163994</v>
      </c>
      <c r="Z597" s="7">
        <f>[4]FCST!$E537</f>
        <v>211887</v>
      </c>
      <c r="AA597" s="7">
        <f>[4]FCST!F537</f>
        <v>1999</v>
      </c>
      <c r="AB597" s="7">
        <f>[4]FCST!G537</f>
        <v>1507</v>
      </c>
      <c r="AC597" s="13">
        <f>[4]FCST!H537</f>
        <v>25759</v>
      </c>
      <c r="AD597" s="28">
        <f t="shared" si="235"/>
        <v>24853</v>
      </c>
      <c r="AE597" s="30">
        <f t="shared" si="219"/>
        <v>2408096</v>
      </c>
      <c r="AF597" s="30">
        <f t="shared" si="236"/>
        <v>1561825</v>
      </c>
      <c r="AG597" s="31">
        <f t="shared" si="215"/>
        <v>244851</v>
      </c>
      <c r="AH597" s="15">
        <f t="shared" si="218"/>
        <v>148775</v>
      </c>
      <c r="AI597" s="28">
        <f t="shared" si="237"/>
        <v>96076</v>
      </c>
      <c r="AJ597" s="28">
        <f t="shared" si="229"/>
        <v>1351.4201809091501</v>
      </c>
      <c r="AK597" s="28">
        <f t="shared" si="230"/>
        <v>307932.58446264401</v>
      </c>
      <c r="AL597" s="110">
        <f t="shared" si="216"/>
        <v>1293.4772318244554</v>
      </c>
      <c r="AM597" s="57"/>
      <c r="AN597" s="15">
        <f t="shared" si="220"/>
        <v>896.76189841350379</v>
      </c>
      <c r="AP597" s="233">
        <f>[16]Rounded!Z598</f>
        <v>45253</v>
      </c>
      <c r="AQ597" s="157">
        <f>[16]Rounded!AA598</f>
        <v>30061</v>
      </c>
      <c r="AR597" s="157">
        <f>[16]Rounded!AB598</f>
        <v>4554</v>
      </c>
      <c r="AS597" s="157">
        <f>[16]Rounded!AC598</f>
        <v>0</v>
      </c>
      <c r="AT597" s="157">
        <f>[16]Rounded!AD598</f>
        <v>0</v>
      </c>
      <c r="AW597" s="14">
        <f t="shared" si="231"/>
        <v>896.76189841350379</v>
      </c>
      <c r="AX597" s="145">
        <f t="shared" si="232"/>
        <v>1351.4201809091501</v>
      </c>
      <c r="AZ597" s="164">
        <f t="shared" si="217"/>
        <v>16312.205696203879</v>
      </c>
      <c r="BM597" s="14">
        <f>[17]Base!$J379</f>
        <v>52124.797311198447</v>
      </c>
      <c r="BN597" s="14">
        <f>[17]High!$J379</f>
        <v>100788.01086847058</v>
      </c>
      <c r="BO597" s="14">
        <f>[17]Low!$J379</f>
        <v>3064.8281971392576</v>
      </c>
      <c r="BP597" s="14"/>
      <c r="BQ597" s="14">
        <f>[17]Base!$Q379</f>
        <v>60610.229431626089</v>
      </c>
      <c r="BR597" s="14">
        <f>[17]High!$Q379</f>
        <v>117195.36147496579</v>
      </c>
      <c r="BS597" s="14">
        <f>[17]Low!$Q379</f>
        <v>3563.7537176037881</v>
      </c>
      <c r="BT597" s="201" t="s">
        <v>150</v>
      </c>
      <c r="BU597" s="145">
        <f t="shared" si="212"/>
        <v>31040.330055850049</v>
      </c>
      <c r="BV597" s="14"/>
      <c r="BW597" s="14"/>
      <c r="BX597" s="14"/>
      <c r="BY597" s="145">
        <f t="shared" si="213"/>
        <v>23596.341627816138</v>
      </c>
      <c r="BZ597" s="14"/>
      <c r="CA597" s="14"/>
    </row>
    <row r="598" spans="1:79">
      <c r="A598" s="2">
        <f t="shared" si="223"/>
        <v>2040</v>
      </c>
      <c r="B598" s="2">
        <f t="shared" si="224"/>
        <v>8</v>
      </c>
      <c r="C598" s="145">
        <f>C586+(C586-C574)</f>
        <v>1391.89195175598</v>
      </c>
      <c r="D598" s="7">
        <f>ROUND([13]Err!$D441,0)</f>
        <v>1618122</v>
      </c>
      <c r="E598" s="7">
        <f>[9]Err!$D441</f>
        <v>115319.564207143</v>
      </c>
      <c r="F598" s="7">
        <f>[10]Err!$D441</f>
        <v>1358.6427437100999</v>
      </c>
      <c r="G598" s="13">
        <f>[14]Err!$D441</f>
        <v>318958.10895508801</v>
      </c>
      <c r="H598" s="225"/>
      <c r="I598" s="26">
        <f t="shared" si="227"/>
        <v>1421.89195175598</v>
      </c>
      <c r="J598" s="26">
        <f t="shared" si="214"/>
        <v>1618122</v>
      </c>
      <c r="K598" s="26">
        <f t="shared" si="225"/>
        <v>109069.964207143</v>
      </c>
      <c r="L598" s="26">
        <f t="shared" si="226"/>
        <v>1358.6427437100999</v>
      </c>
      <c r="M598" s="26">
        <f t="shared" si="228"/>
        <v>314866.10895508801</v>
      </c>
      <c r="N598" s="25"/>
      <c r="O598" s="14">
        <v>30</v>
      </c>
      <c r="P598" s="14"/>
      <c r="Q598" s="14">
        <f t="shared" si="211"/>
        <v>-6249.5999999999995</v>
      </c>
      <c r="S598" s="14">
        <f t="shared" si="221"/>
        <v>-4092</v>
      </c>
      <c r="U598" s="7">
        <f t="shared" si="233"/>
        <v>4874173.7516987985</v>
      </c>
      <c r="V598" s="126">
        <f t="shared" si="222"/>
        <v>0.23491953518685663</v>
      </c>
      <c r="W598" s="145">
        <f>W586+W586-W574</f>
        <v>81645.888625775464</v>
      </c>
      <c r="X598" s="7">
        <f t="shared" si="234"/>
        <v>1862303.8405593548</v>
      </c>
      <c r="Y598" s="145">
        <f>Y586+Y586-Y574</f>
        <v>1943949.7291851302</v>
      </c>
      <c r="Z598" s="145">
        <f>Z586+Z586-Z574</f>
        <v>211937</v>
      </c>
      <c r="AA598" s="7">
        <f>[4]FCST!F538</f>
        <v>1999</v>
      </c>
      <c r="AB598" s="7">
        <f>[4]FCST!G538</f>
        <v>1507</v>
      </c>
      <c r="AC598" s="13">
        <f>[4]FCST!H538</f>
        <v>25814</v>
      </c>
      <c r="AD598" s="28">
        <f t="shared" si="235"/>
        <v>27272</v>
      </c>
      <c r="AE598" s="30">
        <f t="shared" si="219"/>
        <v>2647995</v>
      </c>
      <c r="AF598" s="30">
        <f t="shared" si="236"/>
        <v>1618122</v>
      </c>
      <c r="AG598" s="31">
        <f t="shared" si="215"/>
        <v>264560</v>
      </c>
      <c r="AH598" s="15">
        <f t="shared" si="218"/>
        <v>155490</v>
      </c>
      <c r="AI598" s="28">
        <f t="shared" si="237"/>
        <v>109070</v>
      </c>
      <c r="AJ598" s="28">
        <f t="shared" si="229"/>
        <v>1358.6427437100999</v>
      </c>
      <c r="AK598" s="28">
        <f t="shared" si="230"/>
        <v>314866.10895508801</v>
      </c>
      <c r="AL598" s="110">
        <f t="shared" si="216"/>
        <v>1421.8920362665729</v>
      </c>
      <c r="AM598" s="57"/>
      <c r="AN598" s="15">
        <f t="shared" si="220"/>
        <v>901.55457445925674</v>
      </c>
      <c r="AP598" s="233">
        <f>[16]Rounded!Z599</f>
        <v>48329</v>
      </c>
      <c r="AQ598" s="157">
        <f>[16]Rounded!AA599</f>
        <v>34156</v>
      </c>
      <c r="AR598" s="157">
        <f>[16]Rounded!AB599</f>
        <v>5077</v>
      </c>
      <c r="AS598" s="157">
        <f>[16]Rounded!AC599</f>
        <v>0</v>
      </c>
      <c r="AT598" s="157">
        <f>[16]Rounded!AD599</f>
        <v>0</v>
      </c>
      <c r="AW598" s="14">
        <f t="shared" si="231"/>
        <v>901.55457445925674</v>
      </c>
      <c r="AX598" s="145">
        <f t="shared" si="232"/>
        <v>1358.6427437100999</v>
      </c>
      <c r="AZ598" s="164">
        <f t="shared" si="217"/>
        <v>16286.097309722601</v>
      </c>
      <c r="BM598" s="14">
        <f>[17]Base!$J380</f>
        <v>52086.988763035435</v>
      </c>
      <c r="BN598" s="14">
        <f>[17]High!$J380</f>
        <v>100714.90462039399</v>
      </c>
      <c r="BO598" s="14">
        <f>[17]Low!$J380</f>
        <v>3062.6051342118176</v>
      </c>
      <c r="BP598" s="14"/>
      <c r="BQ598" s="14">
        <f>[17]Base!$Q380</f>
        <v>60566.26600352957</v>
      </c>
      <c r="BR598" s="14">
        <f>[17]High!$Q380</f>
        <v>117110.35420976047</v>
      </c>
      <c r="BS598" s="14">
        <f>[17]Low!$Q380</f>
        <v>3561.1687607114154</v>
      </c>
      <c r="BT598" s="201" t="s">
        <v>150</v>
      </c>
      <c r="BU598" s="145">
        <f t="shared" si="212"/>
        <v>30920.158170717958</v>
      </c>
      <c r="BV598" s="14"/>
      <c r="BW598" s="14"/>
      <c r="BX598" s="14"/>
      <c r="BY598" s="145">
        <f t="shared" si="213"/>
        <v>23434.406141603853</v>
      </c>
      <c r="BZ598" s="14"/>
      <c r="CA598" s="14"/>
    </row>
    <row r="599" spans="1:79">
      <c r="A599" s="2">
        <f t="shared" si="223"/>
        <v>2040</v>
      </c>
      <c r="B599" s="2">
        <f t="shared" si="224"/>
        <v>9</v>
      </c>
      <c r="C599" s="145">
        <f t="shared" ref="C599:E602" si="238">C587+(C587-C575)</f>
        <v>1277.95405083275</v>
      </c>
      <c r="D599" s="7">
        <f>ROUND([13]Err!$D442,0)</f>
        <v>1561601</v>
      </c>
      <c r="E599" s="7">
        <f>[9]Err!$D442</f>
        <v>106724.047806309</v>
      </c>
      <c r="F599" s="7">
        <f>[10]Err!$D442</f>
        <v>1328.0871881545399</v>
      </c>
      <c r="G599" s="13">
        <f>[14]Err!$D442</f>
        <v>340214.25154272601</v>
      </c>
      <c r="H599" s="225"/>
      <c r="I599" s="26">
        <f t="shared" ref="I599:I602" si="239">C599+O599</f>
        <v>1307.95405083275</v>
      </c>
      <c r="J599" s="26">
        <f t="shared" si="214"/>
        <v>1561601</v>
      </c>
      <c r="K599" s="26">
        <f t="shared" si="225"/>
        <v>100676.047806309</v>
      </c>
      <c r="L599" s="26">
        <f t="shared" si="226"/>
        <v>1328.0871881545399</v>
      </c>
      <c r="M599" s="26">
        <f t="shared" si="228"/>
        <v>336254.25154272601</v>
      </c>
      <c r="N599" s="25"/>
      <c r="O599" s="14">
        <v>30</v>
      </c>
      <c r="P599" s="14"/>
      <c r="Q599" s="14">
        <f t="shared" si="211"/>
        <v>-6048</v>
      </c>
      <c r="S599" s="14">
        <f t="shared" si="221"/>
        <v>-3960</v>
      </c>
      <c r="U599" s="7">
        <f t="shared" si="233"/>
        <v>4613900.3387308801</v>
      </c>
      <c r="V599" s="126">
        <f t="shared" si="222"/>
        <v>0.23675824630596484</v>
      </c>
      <c r="W599" s="145">
        <f t="shared" ref="W599:W602" si="240">W587+W587-W575</f>
        <v>81696.642927909241</v>
      </c>
      <c r="X599" s="7">
        <f t="shared" si="234"/>
        <v>1863461.5220223104</v>
      </c>
      <c r="Y599" s="145">
        <f t="shared" ref="Y599" si="241">Y587+Y587-Y575</f>
        <v>1945158.1649502197</v>
      </c>
      <c r="Z599" s="145">
        <f t="shared" ref="Z599" si="242">Z587+Z587-Z575</f>
        <v>212040</v>
      </c>
      <c r="AA599" s="7">
        <f>[4]FCST!F539</f>
        <v>1998</v>
      </c>
      <c r="AB599" s="7">
        <f>[4]FCST!G539</f>
        <v>1507</v>
      </c>
      <c r="AC599" s="13">
        <f>[4]FCST!H539</f>
        <v>25820</v>
      </c>
      <c r="AD599" s="28">
        <f t="shared" si="235"/>
        <v>25299</v>
      </c>
      <c r="AE599" s="30">
        <f t="shared" si="219"/>
        <v>2437322</v>
      </c>
      <c r="AF599" s="30">
        <f t="shared" si="236"/>
        <v>1561601</v>
      </c>
      <c r="AG599" s="31">
        <f t="shared" si="215"/>
        <v>252096</v>
      </c>
      <c r="AH599" s="15">
        <f t="shared" si="218"/>
        <v>151420</v>
      </c>
      <c r="AI599" s="28">
        <f t="shared" si="237"/>
        <v>100676</v>
      </c>
      <c r="AJ599" s="28">
        <f t="shared" si="229"/>
        <v>1328.0871881545399</v>
      </c>
      <c r="AK599" s="28">
        <f t="shared" si="230"/>
        <v>336254.25154272601</v>
      </c>
      <c r="AL599" s="110">
        <f t="shared" si="216"/>
        <v>1307.9540259864937</v>
      </c>
      <c r="AM599" s="57"/>
      <c r="AN599" s="15">
        <f t="shared" si="220"/>
        <v>881.27882425649625</v>
      </c>
      <c r="AP599" s="233">
        <f>[16]Rounded!Z600</f>
        <v>45177</v>
      </c>
      <c r="AQ599" s="157">
        <f>[16]Rounded!AA600</f>
        <v>30266</v>
      </c>
      <c r="AR599" s="157">
        <f>[16]Rounded!AB600</f>
        <v>4546</v>
      </c>
      <c r="AS599" s="157">
        <f>[16]Rounded!AC600</f>
        <v>0</v>
      </c>
      <c r="AT599" s="157">
        <f>[16]Rounded!AD600</f>
        <v>0</v>
      </c>
      <c r="AW599" s="14">
        <f t="shared" si="231"/>
        <v>881.27882425649625</v>
      </c>
      <c r="AX599" s="145">
        <f t="shared" si="232"/>
        <v>1328.0871881545399</v>
      </c>
      <c r="AZ599" s="164">
        <f t="shared" si="217"/>
        <v>16259.988923241319</v>
      </c>
      <c r="BM599" s="14">
        <f>[17]Base!$J381</f>
        <v>50557.377968905887</v>
      </c>
      <c r="BN599" s="14">
        <f>[17]High!$J381</f>
        <v>97757.263779646993</v>
      </c>
      <c r="BO599" s="14">
        <f>[17]Low!$J381</f>
        <v>2972.6672441034239</v>
      </c>
      <c r="BP599" s="14"/>
      <c r="BQ599" s="14">
        <f>[17]Base!$Q381</f>
        <v>58787.64880105335</v>
      </c>
      <c r="BR599" s="14">
        <f>[17]High!$Q381</f>
        <v>113671.2369530779</v>
      </c>
      <c r="BS599" s="14">
        <f>[17]Low!$Q381</f>
        <v>3456.5898187249113</v>
      </c>
      <c r="BT599" s="201" t="s">
        <v>150</v>
      </c>
      <c r="BU599" s="145">
        <f t="shared" si="212"/>
        <v>29192.546222230692</v>
      </c>
      <c r="BV599" s="14"/>
      <c r="BW599" s="14"/>
      <c r="BX599" s="14"/>
      <c r="BY599" s="145">
        <f t="shared" si="213"/>
        <v>22061.909469318372</v>
      </c>
      <c r="BZ599" s="14"/>
      <c r="CA599" s="14"/>
    </row>
    <row r="600" spans="1:79">
      <c r="A600" s="2">
        <f t="shared" si="223"/>
        <v>2040</v>
      </c>
      <c r="B600" s="2">
        <f t="shared" si="224"/>
        <v>10</v>
      </c>
      <c r="C600" s="145">
        <f t="shared" si="238"/>
        <v>1159.4864522918401</v>
      </c>
      <c r="D600" s="7">
        <f>ROUND([13]Err!$D443,0)</f>
        <v>1489898</v>
      </c>
      <c r="E600" s="7">
        <f>[9]Err!$D443</f>
        <v>102978.55905597001</v>
      </c>
      <c r="F600" s="7">
        <f>[10]Err!$D443</f>
        <v>1355.7538548212101</v>
      </c>
      <c r="G600" s="13">
        <f>[14]Err!$D443</f>
        <v>326911.73412587302</v>
      </c>
      <c r="H600" s="225"/>
      <c r="I600" s="26">
        <f t="shared" si="239"/>
        <v>1189.4864522918401</v>
      </c>
      <c r="J600" s="26">
        <f t="shared" si="214"/>
        <v>1489898</v>
      </c>
      <c r="K600" s="26">
        <f t="shared" si="225"/>
        <v>96728.959055970001</v>
      </c>
      <c r="L600" s="26">
        <f t="shared" si="226"/>
        <v>1355.7538548212101</v>
      </c>
      <c r="M600" s="26">
        <f t="shared" si="228"/>
        <v>322819.73412587302</v>
      </c>
      <c r="N600" s="25"/>
      <c r="O600" s="14">
        <v>30</v>
      </c>
      <c r="P600" s="14"/>
      <c r="Q600" s="14">
        <f t="shared" si="211"/>
        <v>-6249.5999999999995</v>
      </c>
      <c r="S600" s="14">
        <f t="shared" si="221"/>
        <v>-4092</v>
      </c>
      <c r="U600" s="7">
        <f t="shared" si="233"/>
        <v>4297507.4879806945</v>
      </c>
      <c r="V600" s="126">
        <f t="shared" si="222"/>
        <v>0.25544453159122188</v>
      </c>
      <c r="W600" s="145">
        <f t="shared" si="240"/>
        <v>81747.397230042188</v>
      </c>
      <c r="X600" s="7">
        <f t="shared" si="234"/>
        <v>1864619.2034852477</v>
      </c>
      <c r="Y600" s="145">
        <f t="shared" ref="Y600" si="243">Y588+Y588-Y576</f>
        <v>1946366.6007152898</v>
      </c>
      <c r="Z600" s="145">
        <f t="shared" ref="Z600" si="244">Z588+Z588-Z576</f>
        <v>212149</v>
      </c>
      <c r="AA600" s="7">
        <f>[4]FCST!F540</f>
        <v>1997</v>
      </c>
      <c r="AB600" s="7">
        <f>[4]FCST!G540</f>
        <v>1507</v>
      </c>
      <c r="AC600" s="13">
        <f>[4]FCST!H540</f>
        <v>25843</v>
      </c>
      <c r="AD600" s="28">
        <f t="shared" si="235"/>
        <v>24839</v>
      </c>
      <c r="AE600" s="30">
        <f t="shared" si="219"/>
        <v>2217939</v>
      </c>
      <c r="AF600" s="30">
        <f t="shared" si="236"/>
        <v>1489898</v>
      </c>
      <c r="AG600" s="31">
        <f t="shared" si="215"/>
        <v>240656</v>
      </c>
      <c r="AH600" s="15">
        <f t="shared" si="218"/>
        <v>143927</v>
      </c>
      <c r="AI600" s="28">
        <f t="shared" si="237"/>
        <v>96729</v>
      </c>
      <c r="AJ600" s="28">
        <f t="shared" si="229"/>
        <v>1355.7538548212101</v>
      </c>
      <c r="AK600" s="28">
        <f t="shared" si="230"/>
        <v>322819.73412587302</v>
      </c>
      <c r="AL600" s="110">
        <f t="shared" si="216"/>
        <v>1189.4863014680668</v>
      </c>
      <c r="AM600" s="57"/>
      <c r="AN600" s="15">
        <f t="shared" si="220"/>
        <v>899.63759444008633</v>
      </c>
      <c r="AP600" s="233">
        <f>[16]Rounded!Z601</f>
        <v>34977</v>
      </c>
      <c r="AQ600" s="157">
        <f>[16]Rounded!AA601</f>
        <v>28249</v>
      </c>
      <c r="AR600" s="157">
        <f>[16]Rounded!AB601</f>
        <v>4339</v>
      </c>
      <c r="AS600" s="157">
        <f>[16]Rounded!AC601</f>
        <v>0</v>
      </c>
      <c r="AT600" s="157">
        <f>[16]Rounded!AD601</f>
        <v>0</v>
      </c>
      <c r="AW600" s="14">
        <f t="shared" si="231"/>
        <v>899.63759444008633</v>
      </c>
      <c r="AX600" s="145">
        <f t="shared" si="232"/>
        <v>1355.7538548212101</v>
      </c>
      <c r="AZ600" s="164">
        <f t="shared" si="217"/>
        <v>16233.88053676004</v>
      </c>
      <c r="BM600" s="14">
        <f>[17]Base!$J382</f>
        <v>50576.055544733739</v>
      </c>
      <c r="BN600" s="14">
        <f>[17]High!$J382</f>
        <v>97793.378562104495</v>
      </c>
      <c r="BO600" s="14">
        <f>[17]Low!$J382</f>
        <v>2973.7654461877346</v>
      </c>
      <c r="BP600" s="14"/>
      <c r="BQ600" s="14">
        <f>[17]Base!$Q382</f>
        <v>58809.366912481091</v>
      </c>
      <c r="BR600" s="14">
        <f>[17]High!$Q382</f>
        <v>113713.23088616802</v>
      </c>
      <c r="BS600" s="14">
        <f>[17]Low!$Q382</f>
        <v>3457.8667978927147</v>
      </c>
      <c r="BT600" s="201" t="s">
        <v>150</v>
      </c>
      <c r="BU600" s="145">
        <f t="shared" si="212"/>
        <v>26727.206595913522</v>
      </c>
      <c r="BV600" s="14"/>
      <c r="BW600" s="14"/>
      <c r="BX600" s="14"/>
      <c r="BY600" s="145">
        <f t="shared" si="213"/>
        <v>20143.911653206393</v>
      </c>
      <c r="BZ600" s="14"/>
      <c r="CA600" s="14"/>
    </row>
    <row r="601" spans="1:79">
      <c r="A601" s="2">
        <f t="shared" si="223"/>
        <v>2040</v>
      </c>
      <c r="B601" s="2">
        <f t="shared" si="224"/>
        <v>11</v>
      </c>
      <c r="C601" s="145">
        <f t="shared" si="238"/>
        <v>917.40287619455887</v>
      </c>
      <c r="D601" s="7">
        <f>ROUND([13]Err!$D444,0)</f>
        <v>1355089</v>
      </c>
      <c r="E601" s="7">
        <f>[9]Err!$D444</f>
        <v>102319.45153776401</v>
      </c>
      <c r="F601" s="7">
        <f>[10]Err!$D444</f>
        <v>1323.7538548212101</v>
      </c>
      <c r="G601" s="13">
        <f>[14]Err!$D444</f>
        <v>311519.44530859898</v>
      </c>
      <c r="H601" s="225"/>
      <c r="I601" s="26">
        <f t="shared" si="239"/>
        <v>947.40287619455887</v>
      </c>
      <c r="J601" s="26">
        <f t="shared" si="214"/>
        <v>1355089</v>
      </c>
      <c r="K601" s="26">
        <f t="shared" si="225"/>
        <v>96271.451537764005</v>
      </c>
      <c r="L601" s="26">
        <f t="shared" si="226"/>
        <v>1323.7538548212101</v>
      </c>
      <c r="M601" s="26">
        <f t="shared" si="228"/>
        <v>307559.44530859898</v>
      </c>
      <c r="N601" s="25"/>
      <c r="O601" s="14">
        <v>30</v>
      </c>
      <c r="P601" s="14"/>
      <c r="Q601" s="14">
        <f t="shared" si="211"/>
        <v>-6048</v>
      </c>
      <c r="S601" s="14">
        <f t="shared" si="221"/>
        <v>-3960</v>
      </c>
      <c r="U601" s="7">
        <f t="shared" si="233"/>
        <v>3701615.1991634206</v>
      </c>
      <c r="V601" s="126">
        <f t="shared" si="222"/>
        <v>0.34388341163246744</v>
      </c>
      <c r="W601" s="145">
        <f t="shared" si="240"/>
        <v>81798.151532175136</v>
      </c>
      <c r="X601" s="7">
        <f t="shared" si="234"/>
        <v>1865776.8849481847</v>
      </c>
      <c r="Y601" s="145">
        <f t="shared" ref="Y601" si="245">Y589+Y589-Y577</f>
        <v>1947575.03648036</v>
      </c>
      <c r="Z601" s="145">
        <f t="shared" ref="Z601" si="246">Z589+Z589-Z577</f>
        <v>212257</v>
      </c>
      <c r="AA601" s="7">
        <f>[4]FCST!F541</f>
        <v>1997</v>
      </c>
      <c r="AB601" s="7">
        <f>[4]FCST!G541</f>
        <v>1507</v>
      </c>
      <c r="AC601" s="13">
        <f>[4]FCST!H541</f>
        <v>25877</v>
      </c>
      <c r="AD601" s="28">
        <f t="shared" si="235"/>
        <v>26650</v>
      </c>
      <c r="AE601" s="30">
        <f t="shared" si="219"/>
        <v>1767642</v>
      </c>
      <c r="AF601" s="30">
        <f t="shared" si="236"/>
        <v>1355089</v>
      </c>
      <c r="AG601" s="31">
        <f t="shared" si="215"/>
        <v>243351</v>
      </c>
      <c r="AH601" s="15">
        <f t="shared" si="218"/>
        <v>147080</v>
      </c>
      <c r="AI601" s="28">
        <f t="shared" si="237"/>
        <v>96271</v>
      </c>
      <c r="AJ601" s="28">
        <f t="shared" si="229"/>
        <v>1323.7538548212101</v>
      </c>
      <c r="AK601" s="28">
        <f t="shared" si="230"/>
        <v>307559.44530859898</v>
      </c>
      <c r="AL601" s="110">
        <f t="shared" si="216"/>
        <v>947.40266870070593</v>
      </c>
      <c r="AM601" s="57"/>
      <c r="AN601" s="15">
        <f t="shared" si="220"/>
        <v>878.40335422774399</v>
      </c>
      <c r="AP601" s="233">
        <f>[16]Rounded!Z602</f>
        <v>38050</v>
      </c>
      <c r="AQ601" s="157">
        <f>[16]Rounded!AA602</f>
        <v>29133</v>
      </c>
      <c r="AR601" s="157">
        <f>[16]Rounded!AB602</f>
        <v>4382</v>
      </c>
      <c r="AS601" s="157">
        <f>[16]Rounded!AC602</f>
        <v>0</v>
      </c>
      <c r="AT601" s="157">
        <f>[16]Rounded!AD602</f>
        <v>0</v>
      </c>
      <c r="AW601" s="14">
        <f t="shared" si="231"/>
        <v>878.40335422774399</v>
      </c>
      <c r="AX601" s="145">
        <f t="shared" si="232"/>
        <v>1323.7538548212101</v>
      </c>
      <c r="AZ601" s="164">
        <f t="shared" si="217"/>
        <v>16207.772150278761</v>
      </c>
      <c r="BM601" s="14">
        <f>[17]Base!$J383</f>
        <v>50484.357821385252</v>
      </c>
      <c r="BN601" s="14">
        <f>[17]High!$J383</f>
        <v>97616.072718931944</v>
      </c>
      <c r="BO601" s="14">
        <f>[17]Low!$J383</f>
        <v>2968.373813363648</v>
      </c>
      <c r="BP601" s="14"/>
      <c r="BQ601" s="14">
        <f>[17]Base!$Q383</f>
        <v>58702.741652773555</v>
      </c>
      <c r="BR601" s="14">
        <f>[17]High!$Q383</f>
        <v>113507.06130108365</v>
      </c>
      <c r="BS601" s="14">
        <f>[17]Low!$Q383</f>
        <v>3451.5974573995913</v>
      </c>
      <c r="BT601" s="201" t="s">
        <v>150</v>
      </c>
      <c r="BU601" s="145">
        <f t="shared" si="212"/>
        <v>25283.17849246506</v>
      </c>
      <c r="BV601" s="14"/>
      <c r="BW601" s="14"/>
      <c r="BX601" s="14"/>
      <c r="BY601" s="145">
        <f t="shared" si="213"/>
        <v>19006.27363785902</v>
      </c>
      <c r="BZ601" s="14"/>
      <c r="CA601" s="14"/>
    </row>
    <row r="602" spans="1:79">
      <c r="A602" s="2">
        <f t="shared" si="223"/>
        <v>2040</v>
      </c>
      <c r="B602" s="2">
        <f t="shared" si="224"/>
        <v>12</v>
      </c>
      <c r="C602" s="145">
        <f t="shared" si="238"/>
        <v>864.12652930598404</v>
      </c>
      <c r="D602" s="145">
        <f t="shared" si="238"/>
        <v>1323987</v>
      </c>
      <c r="E602" s="145">
        <f t="shared" si="238"/>
        <v>101652.052189333</v>
      </c>
      <c r="F602" s="7">
        <f>[10]Err!$D445</f>
        <v>1349.0858258396299</v>
      </c>
      <c r="G602" s="13">
        <f>[14]Err!$D445</f>
        <v>290397.95126825001</v>
      </c>
      <c r="H602" s="225"/>
      <c r="I602" s="26">
        <f t="shared" si="239"/>
        <v>894.12652930598404</v>
      </c>
      <c r="J602" s="26">
        <f t="shared" si="214"/>
        <v>1323987</v>
      </c>
      <c r="K602" s="26">
        <f t="shared" si="225"/>
        <v>95402.452189332995</v>
      </c>
      <c r="L602" s="26">
        <f t="shared" si="226"/>
        <v>1349.0858258396299</v>
      </c>
      <c r="M602" s="26">
        <f t="shared" si="228"/>
        <v>286305.95126825001</v>
      </c>
      <c r="N602" s="25"/>
      <c r="O602" s="14">
        <v>30</v>
      </c>
      <c r="P602" s="14"/>
      <c r="Q602" s="14">
        <f t="shared" si="211"/>
        <v>-6249.5999999999995</v>
      </c>
      <c r="S602" s="14">
        <f t="shared" si="221"/>
        <v>-4092</v>
      </c>
      <c r="U602" s="7">
        <f t="shared" si="233"/>
        <v>3543952.0370940897</v>
      </c>
      <c r="V602" s="126">
        <f t="shared" si="222"/>
        <v>0.46872621458853259</v>
      </c>
      <c r="W602" s="145">
        <f t="shared" si="240"/>
        <v>81848.905834308898</v>
      </c>
      <c r="X602" s="7">
        <f t="shared" si="234"/>
        <v>1866934.5664111413</v>
      </c>
      <c r="Y602" s="145">
        <f t="shared" ref="Y602" si="247">Y590+Y590-Y578</f>
        <v>1948783.4722454501</v>
      </c>
      <c r="Z602" s="145">
        <f t="shared" ref="Z602:AA602" si="248">Z590+Z590-Z578</f>
        <v>212364</v>
      </c>
      <c r="AA602" s="145">
        <f t="shared" si="248"/>
        <v>1996</v>
      </c>
      <c r="AB602" s="7">
        <f>[4]FCST!G542</f>
        <v>1507</v>
      </c>
      <c r="AC602" s="13">
        <f>[4]FCST!H542</f>
        <v>25825</v>
      </c>
      <c r="AD602" s="28">
        <f t="shared" si="235"/>
        <v>34303</v>
      </c>
      <c r="AE602" s="30">
        <f t="shared" si="219"/>
        <v>1669276</v>
      </c>
      <c r="AF602" s="30">
        <f t="shared" si="236"/>
        <v>1323987</v>
      </c>
      <c r="AG602" s="163">
        <f t="shared" si="215"/>
        <v>228731</v>
      </c>
      <c r="AH602" s="15">
        <f t="shared" si="218"/>
        <v>133329</v>
      </c>
      <c r="AI602" s="163">
        <f>AI590+AI590-AI578</f>
        <v>95402</v>
      </c>
      <c r="AJ602" s="28">
        <f t="shared" si="229"/>
        <v>1349.0858258396299</v>
      </c>
      <c r="AK602" s="28">
        <f t="shared" si="230"/>
        <v>286305.95126825001</v>
      </c>
      <c r="AL602" s="110">
        <f t="shared" si="216"/>
        <v>894.12667697770166</v>
      </c>
      <c r="AM602" s="57"/>
      <c r="AN602" s="15">
        <f t="shared" si="220"/>
        <v>895.21289040453212</v>
      </c>
      <c r="AP602" s="233">
        <f>[16]Rounded!Z603</f>
        <v>65335</v>
      </c>
      <c r="AQ602" s="157">
        <f>[16]Rounded!AA603</f>
        <v>36685</v>
      </c>
      <c r="AR602" s="157">
        <f>[16]Rounded!AB603</f>
        <v>4840</v>
      </c>
      <c r="AS602" s="157">
        <f>[16]Rounded!AC603</f>
        <v>0</v>
      </c>
      <c r="AT602" s="157">
        <f>[16]Rounded!AD603</f>
        <v>0</v>
      </c>
      <c r="AW602" s="14">
        <f t="shared" si="231"/>
        <v>895.21289040453212</v>
      </c>
      <c r="AX602" s="145">
        <f t="shared" si="232"/>
        <v>1349.0858258396299</v>
      </c>
      <c r="AZ602" s="164">
        <f t="shared" si="217"/>
        <v>16181.663763797478</v>
      </c>
      <c r="BM602" s="14">
        <f>[17]Base!$J384</f>
        <v>50668.464172797518</v>
      </c>
      <c r="BN602" s="14">
        <f>[17]High!$J384</f>
        <v>97972.059003853326</v>
      </c>
      <c r="BO602" s="14">
        <f>[17]Low!$J384</f>
        <v>2979.1988787104156</v>
      </c>
      <c r="BP602" s="14"/>
      <c r="BQ602" s="14">
        <f>[17]Base!$Q384</f>
        <v>58916.818805578514</v>
      </c>
      <c r="BR602" s="14">
        <f>[17]High!$Q384</f>
        <v>113920.9988416899</v>
      </c>
      <c r="BS602" s="14">
        <f>[17]Low!$Q384</f>
        <v>3464.1847426865293</v>
      </c>
      <c r="BT602" s="201" t="s">
        <v>150</v>
      </c>
      <c r="BU602" s="145">
        <f t="shared" si="212"/>
        <v>24331.006128406872</v>
      </c>
      <c r="BV602" s="14"/>
      <c r="BW602" s="14"/>
      <c r="BX602" s="14"/>
      <c r="BY602" s="145">
        <f t="shared" si="213"/>
        <v>18245.363074927554</v>
      </c>
      <c r="BZ602" s="14"/>
      <c r="CA602" s="14"/>
    </row>
    <row r="603" spans="1:79">
      <c r="G603" s="43"/>
      <c r="H603" s="51"/>
      <c r="I603" s="26"/>
      <c r="J603" s="26"/>
      <c r="K603" s="26"/>
      <c r="L603" s="26"/>
      <c r="M603" s="26"/>
      <c r="AC603" s="11"/>
      <c r="AE603" s="131"/>
      <c r="AF603" s="129"/>
      <c r="AG603" s="130"/>
      <c r="AJ603" s="28"/>
      <c r="AP603" s="233"/>
      <c r="AQ603" s="157"/>
      <c r="AR603" s="157"/>
      <c r="AS603" s="157"/>
      <c r="AT603" s="157"/>
      <c r="BB603" s="43"/>
      <c r="BC603" s="43"/>
      <c r="BD603" s="43"/>
      <c r="BE603" s="43"/>
      <c r="BF603" s="43"/>
      <c r="BG603" s="43"/>
      <c r="BH603" s="43"/>
    </row>
    <row r="604" spans="1:79">
      <c r="C604" s="25"/>
      <c r="G604" s="43"/>
      <c r="H604" s="51"/>
      <c r="I604" s="26"/>
      <c r="J604" s="26"/>
      <c r="K604" s="26"/>
      <c r="L604" s="26"/>
      <c r="M604" s="26"/>
      <c r="AC604" s="11"/>
      <c r="AP604" s="96"/>
      <c r="BB604" s="43"/>
      <c r="BC604" s="43"/>
      <c r="BD604" s="43"/>
      <c r="BE604" s="43"/>
      <c r="BF604" s="43"/>
      <c r="BG604" s="43"/>
      <c r="BH604" s="43"/>
    </row>
    <row r="605" spans="1:79">
      <c r="A605" s="3"/>
      <c r="C605" s="25"/>
      <c r="G605" s="43"/>
      <c r="H605" s="69"/>
      <c r="I605" s="26"/>
      <c r="J605" s="26"/>
      <c r="K605" s="26"/>
      <c r="L605" s="26"/>
      <c r="M605" s="26"/>
      <c r="AC605" s="11"/>
      <c r="AP605" s="223" t="s">
        <v>172</v>
      </c>
      <c r="AQ605" s="223" t="s">
        <v>172</v>
      </c>
      <c r="AR605" s="223" t="s">
        <v>172</v>
      </c>
      <c r="AS605" s="223" t="s">
        <v>172</v>
      </c>
      <c r="AT605" s="223" t="s">
        <v>172</v>
      </c>
      <c r="AU605" s="223" t="s">
        <v>172</v>
      </c>
      <c r="BB605" s="43"/>
      <c r="BC605" s="146"/>
      <c r="BD605" s="43"/>
      <c r="BE605" s="43"/>
      <c r="BF605" s="43"/>
      <c r="BG605" s="43" t="s">
        <v>117</v>
      </c>
      <c r="BH605" s="43"/>
    </row>
    <row r="606" spans="1:79">
      <c r="A606" s="3"/>
      <c r="C606" s="1" t="s">
        <v>47</v>
      </c>
      <c r="I606" s="26"/>
      <c r="J606" s="26"/>
      <c r="K606" s="26"/>
      <c r="L606" s="26"/>
      <c r="M606" s="26"/>
      <c r="AC606" s="11"/>
      <c r="AP606" s="230" t="s">
        <v>18</v>
      </c>
      <c r="AQ606" s="16" t="s">
        <v>19</v>
      </c>
      <c r="AR606" s="16" t="s">
        <v>20</v>
      </c>
      <c r="AS606" s="16" t="s">
        <v>21</v>
      </c>
      <c r="AT606" s="16" t="s">
        <v>22</v>
      </c>
      <c r="AU606" s="39" t="s">
        <v>94</v>
      </c>
      <c r="BB606" s="147"/>
      <c r="BC606" s="147"/>
      <c r="BD606" s="147"/>
      <c r="BE606" s="147"/>
      <c r="BF606" s="147"/>
      <c r="BG606" s="16" t="s">
        <v>18</v>
      </c>
      <c r="BH606" s="16" t="s">
        <v>19</v>
      </c>
      <c r="BI606" s="16" t="s">
        <v>20</v>
      </c>
      <c r="BJ606" s="16" t="s">
        <v>21</v>
      </c>
      <c r="BK606" s="16" t="s">
        <v>22</v>
      </c>
      <c r="BL606" s="16"/>
    </row>
    <row r="607" spans="1:79">
      <c r="A607" s="4" t="s">
        <v>0</v>
      </c>
      <c r="I607" s="26"/>
      <c r="J607" s="26"/>
      <c r="K607" s="26"/>
      <c r="L607" s="26"/>
      <c r="M607" s="26"/>
      <c r="U607" s="295" t="s">
        <v>198</v>
      </c>
      <c r="W607" s="125" t="s">
        <v>28</v>
      </c>
      <c r="X607" s="127" t="s">
        <v>74</v>
      </c>
      <c r="Y607" s="9" t="s">
        <v>5</v>
      </c>
      <c r="Z607" s="9" t="s">
        <v>6</v>
      </c>
      <c r="AA607" s="9" t="s">
        <v>165</v>
      </c>
      <c r="AB607" s="9" t="s">
        <v>87</v>
      </c>
      <c r="AC607" s="12" t="s">
        <v>138</v>
      </c>
      <c r="AD607" s="9" t="str">
        <f>AD2</f>
        <v>SSR MWH</v>
      </c>
      <c r="AE607" s="9" t="str">
        <f>AE2</f>
        <v>RnoSSR_mwh</v>
      </c>
      <c r="AF607" s="9" t="s">
        <v>8</v>
      </c>
      <c r="AG607" s="9" t="s">
        <v>9</v>
      </c>
      <c r="AH607" s="9" t="s">
        <v>10</v>
      </c>
      <c r="AI607" s="9" t="s">
        <v>11</v>
      </c>
      <c r="AJ607" s="9" t="s">
        <v>12</v>
      </c>
      <c r="AK607" s="9" t="s">
        <v>13</v>
      </c>
      <c r="AL607" s="10" t="s">
        <v>65</v>
      </c>
      <c r="AM607" s="9" t="s">
        <v>164</v>
      </c>
      <c r="AN607" s="154" t="s">
        <v>91</v>
      </c>
      <c r="AO607" s="154" t="s">
        <v>171</v>
      </c>
      <c r="AP607" s="231" t="s">
        <v>24</v>
      </c>
      <c r="AQ607" s="17" t="s">
        <v>24</v>
      </c>
      <c r="AR607" s="17" t="s">
        <v>24</v>
      </c>
      <c r="AS607" s="17" t="s">
        <v>24</v>
      </c>
      <c r="AT607" s="17" t="s">
        <v>24</v>
      </c>
      <c r="AU607" s="17" t="s">
        <v>24</v>
      </c>
      <c r="BB607" s="43"/>
      <c r="BC607" s="148"/>
      <c r="BD607" s="148"/>
      <c r="BE607" s="148"/>
      <c r="BF607" s="4" t="s">
        <v>0</v>
      </c>
      <c r="BG607" s="17" t="s">
        <v>24</v>
      </c>
      <c r="BH607" s="17" t="s">
        <v>24</v>
      </c>
      <c r="BI607" s="17" t="s">
        <v>24</v>
      </c>
      <c r="BJ607" s="17" t="s">
        <v>24</v>
      </c>
      <c r="BK607" s="17" t="s">
        <v>24</v>
      </c>
      <c r="BL607" s="17"/>
    </row>
    <row r="608" spans="1:79">
      <c r="A608" s="2">
        <v>1991</v>
      </c>
      <c r="C608" s="15"/>
      <c r="D608" s="15"/>
      <c r="E608" s="15"/>
      <c r="F608" s="15"/>
      <c r="G608" s="22"/>
      <c r="I608" s="26"/>
      <c r="J608" s="26"/>
      <c r="K608" s="26"/>
      <c r="L608" s="26"/>
      <c r="M608" s="26"/>
      <c r="N608" s="15"/>
      <c r="W608" s="15"/>
      <c r="X608" s="15"/>
      <c r="Y608" s="15">
        <f>AVERAGE(Y3:Y14)</f>
        <v>1029900.9166666666</v>
      </c>
      <c r="Z608" s="15">
        <f>AVERAGE(Z3:Z14)</f>
        <v>114657.33333333333</v>
      </c>
      <c r="AA608" s="15">
        <f t="shared" ref="AA608:AB608" si="249">AVERAGE(AA3:AA14)</f>
        <v>3124.0833333333335</v>
      </c>
      <c r="AB608" s="15">
        <f t="shared" si="249"/>
        <v>2344.1666666666665</v>
      </c>
      <c r="AC608" s="22">
        <f>AVERAGE(AC3:AC14)</f>
        <v>9194</v>
      </c>
      <c r="AD608" s="15">
        <f>SUM(AD3:AD14)</f>
        <v>0</v>
      </c>
      <c r="AE608" s="15">
        <f t="shared" ref="AE608:AK608" si="250">SUM(AE3:AE14)</f>
        <v>12623948</v>
      </c>
      <c r="AF608" s="15">
        <f t="shared" si="250"/>
        <v>7489197</v>
      </c>
      <c r="AG608" s="15">
        <f t="shared" si="250"/>
        <v>3302967</v>
      </c>
      <c r="AH608" s="15">
        <f t="shared" si="250"/>
        <v>960572</v>
      </c>
      <c r="AI608" s="15">
        <f t="shared" si="250"/>
        <v>2342395</v>
      </c>
      <c r="AJ608" s="15">
        <f t="shared" si="250"/>
        <v>23006</v>
      </c>
      <c r="AK608" s="15">
        <f t="shared" si="250"/>
        <v>1739996</v>
      </c>
      <c r="AL608" s="42">
        <f t="shared" ref="AL608:AL619" si="251">(AD608+AE608)/Y608*1000</f>
        <v>12257.43932810365</v>
      </c>
      <c r="AM608" s="42">
        <f>(AF608)/Z608*1000</f>
        <v>65318.081122882089</v>
      </c>
      <c r="AN608" s="42">
        <f>AJ608/AB608*1000</f>
        <v>9814.1485958051908</v>
      </c>
      <c r="AO608" s="234">
        <f t="shared" ref="AO608:AO657" si="252">AK608/AC608*1000</f>
        <v>189253.42614748748</v>
      </c>
      <c r="AP608" s="64">
        <f>SUM(AP3:AP14)</f>
        <v>0</v>
      </c>
      <c r="AQ608" s="15">
        <f>SUM(AQ3:AQ14)</f>
        <v>0</v>
      </c>
      <c r="AR608" s="15">
        <f>SUM(AR3:AR14)</f>
        <v>0</v>
      </c>
      <c r="AS608" s="15">
        <f>SUM(AS3:AS14)</f>
        <v>0</v>
      </c>
      <c r="AT608" s="15">
        <f>SUM(AT3:AT14)</f>
        <v>0</v>
      </c>
      <c r="AU608" s="15">
        <f>SUM(AP608:AT608)</f>
        <v>0</v>
      </c>
      <c r="BB608" s="43"/>
      <c r="BC608" s="43"/>
      <c r="BD608" s="43"/>
      <c r="BE608" s="43"/>
      <c r="BF608" s="2">
        <v>1991</v>
      </c>
      <c r="BG608" s="43"/>
      <c r="BH608" s="43"/>
    </row>
    <row r="609" spans="1:60">
      <c r="A609" s="2">
        <f t="shared" ref="A609:A657" si="253">A608+1</f>
        <v>1992</v>
      </c>
      <c r="C609" s="15">
        <f>SUM(C15:C26)</f>
        <v>0</v>
      </c>
      <c r="D609" s="15">
        <f>SUM(D15:D26)</f>
        <v>0</v>
      </c>
      <c r="E609" s="15">
        <f>SUM(E15:E26)</f>
        <v>0</v>
      </c>
      <c r="F609" s="15">
        <f>SUM(F15:F26)</f>
        <v>0</v>
      </c>
      <c r="G609" s="22">
        <f>SUM(G15:G26)</f>
        <v>0</v>
      </c>
      <c r="I609" s="26"/>
      <c r="J609" s="26"/>
      <c r="K609" s="26"/>
      <c r="L609" s="26"/>
      <c r="M609" s="26"/>
      <c r="N609" s="15"/>
      <c r="O609" s="1" t="s">
        <v>119</v>
      </c>
      <c r="Q609" s="189" t="s">
        <v>122</v>
      </c>
      <c r="S609" s="189" t="s">
        <v>123</v>
      </c>
      <c r="W609" s="15"/>
      <c r="X609" s="15"/>
      <c r="Y609" s="15">
        <f>AVERAGE(Y15:Y26)</f>
        <v>1050076.75</v>
      </c>
      <c r="Z609" s="15">
        <f>AVERAGE(Z15:Z26)</f>
        <v>116726.75</v>
      </c>
      <c r="AA609" s="15">
        <f t="shared" ref="AA609:AB609" si="254">AVERAGE(AA15:AA26)</f>
        <v>3136.6666666666665</v>
      </c>
      <c r="AB609" s="15">
        <f t="shared" si="254"/>
        <v>2378.3333333333335</v>
      </c>
      <c r="AC609" s="22">
        <f>AVERAGE(AC15:AC26)</f>
        <v>9835.1666666666661</v>
      </c>
      <c r="AD609" s="15">
        <f>SUM(AD15:AD26)</f>
        <v>0</v>
      </c>
      <c r="AE609" s="15">
        <f t="shared" ref="AE609:AK609" si="255">SUM(AE15:AE26)</f>
        <v>12825813</v>
      </c>
      <c r="AF609" s="15">
        <f t="shared" si="255"/>
        <v>7544084</v>
      </c>
      <c r="AG609" s="15">
        <f t="shared" si="255"/>
        <v>3254466</v>
      </c>
      <c r="AH609" s="15">
        <f t="shared" si="255"/>
        <v>894795</v>
      </c>
      <c r="AI609" s="15">
        <f t="shared" si="255"/>
        <v>2359671</v>
      </c>
      <c r="AJ609" s="15">
        <f t="shared" si="255"/>
        <v>24220</v>
      </c>
      <c r="AK609" s="15">
        <f t="shared" si="255"/>
        <v>1765431</v>
      </c>
      <c r="AL609" s="42">
        <f t="shared" si="251"/>
        <v>12214.167202540197</v>
      </c>
      <c r="AM609" s="42">
        <f t="shared" ref="AM609:AM657" si="256">(AF609)/Z609*1000</f>
        <v>64630.292542197909</v>
      </c>
      <c r="AN609" s="42">
        <f t="shared" ref="AN609:AN657" si="257">AJ609/AB609*1000</f>
        <v>10183.601962158375</v>
      </c>
      <c r="AO609" s="234">
        <f t="shared" si="252"/>
        <v>179501.88947823289</v>
      </c>
      <c r="AP609" s="64">
        <f>SUM(AP15:AP26)</f>
        <v>0</v>
      </c>
      <c r="AQ609" s="15">
        <f>SUM(AQ15:AQ26)</f>
        <v>0</v>
      </c>
      <c r="AR609" s="15">
        <f>SUM(AR15:AR26)</f>
        <v>0</v>
      </c>
      <c r="AS609" s="15">
        <f>SUM(AS15:AS26)</f>
        <v>0</v>
      </c>
      <c r="AT609" s="15">
        <f>SUM(AT15:AT26)</f>
        <v>0</v>
      </c>
      <c r="AU609" s="15">
        <f t="shared" ref="AU609:AU657" si="258">SUM(AP609:AT609)</f>
        <v>0</v>
      </c>
      <c r="BB609" s="43"/>
      <c r="BC609" s="43"/>
      <c r="BD609" s="43"/>
      <c r="BE609" s="43"/>
      <c r="BF609" s="2">
        <f t="shared" ref="BF609:BF657" si="259">BF608+1</f>
        <v>1992</v>
      </c>
      <c r="BG609" s="43"/>
      <c r="BH609" s="43"/>
    </row>
    <row r="610" spans="1:60">
      <c r="A610" s="2">
        <f t="shared" si="253"/>
        <v>1993</v>
      </c>
      <c r="C610" s="15">
        <f>SUM(C27:C38)</f>
        <v>0</v>
      </c>
      <c r="D610" s="15">
        <f>SUM(D27:D38)</f>
        <v>0</v>
      </c>
      <c r="E610" s="15">
        <f>SUM(E27:E38)</f>
        <v>0</v>
      </c>
      <c r="F610" s="15">
        <f>SUM(F27:F38)</f>
        <v>0</v>
      </c>
      <c r="G610" s="22">
        <f>SUM(G27:G38)</f>
        <v>0</v>
      </c>
      <c r="I610" s="26"/>
      <c r="J610" s="26"/>
      <c r="K610" s="26"/>
      <c r="L610" s="26"/>
      <c r="M610" s="26"/>
      <c r="N610" s="73" t="s">
        <v>120</v>
      </c>
      <c r="O610" s="39" t="s">
        <v>118</v>
      </c>
      <c r="P610" s="16" t="s">
        <v>19</v>
      </c>
      <c r="Q610" s="16" t="s">
        <v>20</v>
      </c>
      <c r="R610" s="16" t="s">
        <v>21</v>
      </c>
      <c r="S610" s="183" t="s">
        <v>116</v>
      </c>
      <c r="U610" s="39"/>
      <c r="W610" s="15"/>
      <c r="X610" s="15"/>
      <c r="Y610" s="15">
        <f>AVERAGE(Y27:Y38)</f>
        <v>1076656.8333333333</v>
      </c>
      <c r="Z610" s="15">
        <f>AVERAGE(Z27:Z38)</f>
        <v>119811.41666666667</v>
      </c>
      <c r="AA610" s="15">
        <f t="shared" ref="AA610:AB610" si="260">AVERAGE(AA27:AA38)</f>
        <v>3107.3333333333335</v>
      </c>
      <c r="AB610" s="15">
        <f t="shared" si="260"/>
        <v>2394.0833333333335</v>
      </c>
      <c r="AC610" s="22">
        <f>AVERAGE(AC27:AC38)</f>
        <v>12667</v>
      </c>
      <c r="AD610" s="15">
        <f>SUM(AD27:AD38)</f>
        <v>0</v>
      </c>
      <c r="AE610" s="15">
        <f t="shared" ref="AE610:AK610" si="261">SUM(AE27:AE38)</f>
        <v>13372585</v>
      </c>
      <c r="AF610" s="15">
        <f t="shared" si="261"/>
        <v>7884748</v>
      </c>
      <c r="AG610" s="15">
        <f t="shared" si="261"/>
        <v>3380799</v>
      </c>
      <c r="AH610" s="15">
        <f t="shared" si="261"/>
        <v>879975</v>
      </c>
      <c r="AI610" s="15">
        <f t="shared" si="261"/>
        <v>2500824</v>
      </c>
      <c r="AJ610" s="15">
        <f t="shared" si="261"/>
        <v>25294</v>
      </c>
      <c r="AK610" s="15">
        <f t="shared" si="261"/>
        <v>1864833</v>
      </c>
      <c r="AL610" s="42">
        <f t="shared" si="251"/>
        <v>12420.471022877764</v>
      </c>
      <c r="AM610" s="42">
        <f t="shared" si="256"/>
        <v>65809.655034265641</v>
      </c>
      <c r="AN610" s="42">
        <f t="shared" si="257"/>
        <v>10565.21285112604</v>
      </c>
      <c r="AO610" s="234">
        <f t="shared" si="252"/>
        <v>147219.78368990289</v>
      </c>
      <c r="AP610" s="64">
        <f>SUM(AP27:AP38)</f>
        <v>0</v>
      </c>
      <c r="AQ610" s="15">
        <f>SUM(AQ27:AQ38)</f>
        <v>0</v>
      </c>
      <c r="AR610" s="15">
        <f>SUM(AR27:AR38)</f>
        <v>0</v>
      </c>
      <c r="AS610" s="15">
        <f>SUM(AS27:AS38)</f>
        <v>0</v>
      </c>
      <c r="AT610" s="15">
        <f>SUM(AT27:AT38)</f>
        <v>0</v>
      </c>
      <c r="AU610" s="15">
        <f t="shared" si="258"/>
        <v>0</v>
      </c>
      <c r="BB610" s="43"/>
      <c r="BC610" s="43"/>
      <c r="BD610" s="43"/>
      <c r="BE610" s="43"/>
      <c r="BF610" s="2">
        <f t="shared" si="259"/>
        <v>1993</v>
      </c>
      <c r="BG610" s="43"/>
      <c r="BH610" s="43"/>
    </row>
    <row r="611" spans="1:60">
      <c r="A611" s="2">
        <f t="shared" si="253"/>
        <v>1994</v>
      </c>
      <c r="C611" s="15">
        <f>SUM(C39:C50)</f>
        <v>0</v>
      </c>
      <c r="D611" s="15">
        <f>SUM(D39:D50)</f>
        <v>0</v>
      </c>
      <c r="E611" s="15">
        <f>SUM(E39:E50)</f>
        <v>0</v>
      </c>
      <c r="F611" s="15">
        <f>SUM(F39:F50)</f>
        <v>0</v>
      </c>
      <c r="G611" s="22">
        <f>SUM(G39:G50)</f>
        <v>0</v>
      </c>
      <c r="I611" s="15">
        <f>SUM(I39:I50)</f>
        <v>0</v>
      </c>
      <c r="J611" s="15">
        <f>SUM(J39:J50)</f>
        <v>0</v>
      </c>
      <c r="K611" s="15">
        <f>SUM(K39:K50)</f>
        <v>0</v>
      </c>
      <c r="L611" s="15">
        <f>SUM(L39:L50)</f>
        <v>0</v>
      </c>
      <c r="M611" s="15">
        <f>SUM(M39:M50)</f>
        <v>0</v>
      </c>
      <c r="N611" s="187">
        <f>A611</f>
        <v>1994</v>
      </c>
      <c r="W611" s="15"/>
      <c r="X611" s="15"/>
      <c r="Y611" s="15">
        <f>AVERAGE(Y39:Y50)</f>
        <v>1100537.3333333333</v>
      </c>
      <c r="Z611" s="15">
        <f>AVERAGE(Z39:Z50)</f>
        <v>122987.25</v>
      </c>
      <c r="AA611" s="15">
        <f t="shared" ref="AA611:AB611" si="262">AVERAGE(AA39:AA50)</f>
        <v>3185.6666666666665</v>
      </c>
      <c r="AB611" s="15">
        <f t="shared" si="262"/>
        <v>2421.25</v>
      </c>
      <c r="AC611" s="22">
        <f>AVERAGE(AC39:AC50)</f>
        <v>14744.25</v>
      </c>
      <c r="AD611" s="15">
        <f>SUM(AD39:AD50)</f>
        <v>0</v>
      </c>
      <c r="AE611" s="15">
        <f t="shared" ref="AE611:AK611" si="263">SUM(AE39:AE50)</f>
        <v>13863413</v>
      </c>
      <c r="AF611" s="15">
        <f t="shared" si="263"/>
        <v>8252062</v>
      </c>
      <c r="AG611" s="15">
        <f t="shared" si="263"/>
        <v>3579598</v>
      </c>
      <c r="AH611" s="15">
        <f t="shared" si="263"/>
        <v>1013286</v>
      </c>
      <c r="AI611" s="15">
        <f t="shared" si="263"/>
        <v>2566312</v>
      </c>
      <c r="AJ611" s="15">
        <f t="shared" si="263"/>
        <v>26316</v>
      </c>
      <c r="AK611" s="15">
        <f t="shared" si="263"/>
        <v>1953836</v>
      </c>
      <c r="AL611" s="42">
        <f t="shared" si="251"/>
        <v>12596.949308398443</v>
      </c>
      <c r="AM611" s="42">
        <f t="shared" si="256"/>
        <v>67096.890124789352</v>
      </c>
      <c r="AN611" s="42">
        <f t="shared" si="257"/>
        <v>10868.766133195662</v>
      </c>
      <c r="AO611" s="234">
        <f t="shared" si="252"/>
        <v>132515.11606219373</v>
      </c>
      <c r="AP611" s="64">
        <f>SUM(AP39:AP50)</f>
        <v>0</v>
      </c>
      <c r="AQ611" s="15">
        <f>SUM(AQ39:AQ50)</f>
        <v>0</v>
      </c>
      <c r="AR611" s="15">
        <f>SUM(AR39:AR50)</f>
        <v>0</v>
      </c>
      <c r="AS611" s="15">
        <f>SUM(AS39:AS50)</f>
        <v>0</v>
      </c>
      <c r="AT611" s="15">
        <f>SUM(AT39:AT50)</f>
        <v>0</v>
      </c>
      <c r="AU611" s="15">
        <f t="shared" si="258"/>
        <v>0</v>
      </c>
      <c r="AW611" s="102" t="s">
        <v>61</v>
      </c>
      <c r="BB611" s="43"/>
      <c r="BC611" s="43"/>
      <c r="BD611" s="43"/>
      <c r="BE611" s="43"/>
      <c r="BF611" s="2">
        <f t="shared" si="259"/>
        <v>1994</v>
      </c>
      <c r="BG611" s="43"/>
      <c r="BH611" s="43"/>
    </row>
    <row r="612" spans="1:60">
      <c r="A612" s="2">
        <f t="shared" si="253"/>
        <v>1995</v>
      </c>
      <c r="C612" s="15">
        <f>SUM(C51:C62)</f>
        <v>0</v>
      </c>
      <c r="D612" s="15">
        <f>SUM(D51:D62)</f>
        <v>0</v>
      </c>
      <c r="E612" s="15">
        <f>SUM(E51:E62)</f>
        <v>0</v>
      </c>
      <c r="F612" s="15">
        <f>SUM(F51:F62)</f>
        <v>0</v>
      </c>
      <c r="G612" s="22">
        <f>SUM(G51:G62)</f>
        <v>0</v>
      </c>
      <c r="I612" s="15">
        <f>SUM(I51:I62)</f>
        <v>0</v>
      </c>
      <c r="J612" s="15">
        <f>SUM(J51:J62)</f>
        <v>0</v>
      </c>
      <c r="K612" s="15">
        <f>SUM(K51:K62)</f>
        <v>0</v>
      </c>
      <c r="L612" s="15">
        <f>SUM(L51:L62)</f>
        <v>0</v>
      </c>
      <c r="M612" s="15">
        <f>SUM(M51:M62)</f>
        <v>0</v>
      </c>
      <c r="N612" s="187">
        <f t="shared" ref="N612:N643" si="264">A612</f>
        <v>1995</v>
      </c>
      <c r="W612" s="15"/>
      <c r="X612" s="15"/>
      <c r="Y612" s="15">
        <f>AVERAGE(Y51:Y62)</f>
        <v>1124678.9166666667</v>
      </c>
      <c r="Z612" s="15">
        <f>AVERAGE(Z51:Z62)</f>
        <v>126188.75</v>
      </c>
      <c r="AA612" s="15">
        <f t="shared" ref="AA612:AB612" si="265">AVERAGE(AA51:AA62)</f>
        <v>3143.3333333333335</v>
      </c>
      <c r="AB612" s="15">
        <f t="shared" si="265"/>
        <v>2431.6666666666665</v>
      </c>
      <c r="AC612" s="22">
        <f>AVERAGE(AC51:AC62)</f>
        <v>15325.75</v>
      </c>
      <c r="AD612" s="15">
        <f>SUM(AD51:AD62)</f>
        <v>0</v>
      </c>
      <c r="AE612" s="15">
        <f t="shared" ref="AE612:AK612" si="266">SUM(AE51:AE62)</f>
        <v>14937962</v>
      </c>
      <c r="AF612" s="15">
        <f t="shared" si="266"/>
        <v>8612145</v>
      </c>
      <c r="AG612" s="15">
        <f t="shared" si="266"/>
        <v>3864419</v>
      </c>
      <c r="AH612" s="15">
        <f t="shared" si="266"/>
        <v>1246720</v>
      </c>
      <c r="AI612" s="15">
        <f t="shared" si="266"/>
        <v>2617699</v>
      </c>
      <c r="AJ612" s="15">
        <f t="shared" si="266"/>
        <v>27222</v>
      </c>
      <c r="AK612" s="15">
        <f t="shared" si="266"/>
        <v>2057725</v>
      </c>
      <c r="AL612" s="42">
        <f t="shared" si="251"/>
        <v>13281.979219698776</v>
      </c>
      <c r="AM612" s="42">
        <f t="shared" si="256"/>
        <v>68248.120375231549</v>
      </c>
      <c r="AN612" s="42">
        <f t="shared" si="257"/>
        <v>11194.790952707335</v>
      </c>
      <c r="AO612" s="234">
        <f t="shared" si="252"/>
        <v>134265.85974585256</v>
      </c>
      <c r="AP612" s="64">
        <f>SUM(AP51:AP62)</f>
        <v>0</v>
      </c>
      <c r="AQ612" s="15">
        <f>SUM(AQ51:AQ62)</f>
        <v>0</v>
      </c>
      <c r="AR612" s="15">
        <f>SUM(AR51:AR62)</f>
        <v>0</v>
      </c>
      <c r="AS612" s="15">
        <f>SUM(AS51:AS62)</f>
        <v>0</v>
      </c>
      <c r="AT612" s="15">
        <f>SUM(AT51:AT62)</f>
        <v>0</v>
      </c>
      <c r="AU612" s="15">
        <f t="shared" si="258"/>
        <v>0</v>
      </c>
      <c r="AW612" s="56" t="s">
        <v>48</v>
      </c>
      <c r="AY612" s="32" t="s">
        <v>26</v>
      </c>
      <c r="BB612" s="43"/>
      <c r="BC612" s="43"/>
      <c r="BD612" s="43"/>
      <c r="BE612" s="43"/>
      <c r="BF612" s="2">
        <f t="shared" si="259"/>
        <v>1995</v>
      </c>
      <c r="BG612" s="43"/>
      <c r="BH612" s="43"/>
    </row>
    <row r="613" spans="1:60">
      <c r="A613" s="2">
        <f t="shared" si="253"/>
        <v>1996</v>
      </c>
      <c r="C613" s="15">
        <f>SUM(C63:C74)</f>
        <v>0</v>
      </c>
      <c r="D613" s="15">
        <f>SUM(D63:D74)</f>
        <v>0</v>
      </c>
      <c r="E613" s="15">
        <f>SUM(E63:E74)</f>
        <v>0</v>
      </c>
      <c r="F613" s="15">
        <f>SUM(F63:F74)</f>
        <v>0</v>
      </c>
      <c r="G613" s="22">
        <f>SUM(G63:G74)</f>
        <v>0</v>
      </c>
      <c r="I613" s="15">
        <f>SUM(I63:I74)</f>
        <v>0</v>
      </c>
      <c r="J613" s="15">
        <f>SUM(J63:J74)</f>
        <v>0</v>
      </c>
      <c r="K613" s="15">
        <f>SUM(K63:K74)</f>
        <v>0</v>
      </c>
      <c r="L613" s="15">
        <f>SUM(L63:L74)</f>
        <v>0</v>
      </c>
      <c r="M613" s="15">
        <f>SUM(M63:M74)</f>
        <v>0</v>
      </c>
      <c r="N613" s="187">
        <f t="shared" si="264"/>
        <v>1996</v>
      </c>
      <c r="W613" s="15"/>
      <c r="X613" s="15"/>
      <c r="Y613" s="15">
        <f>AVERAGE(Y63:Y74)</f>
        <v>1141671.3333333333</v>
      </c>
      <c r="Z613" s="15">
        <f>AVERAGE(Z63:Z74)</f>
        <v>129440.41666666667</v>
      </c>
      <c r="AA613" s="15">
        <f t="shared" ref="AA613:AB613" si="267">AVERAGE(AA63:AA74)</f>
        <v>2927.1666666666665</v>
      </c>
      <c r="AB613" s="15">
        <f t="shared" si="267"/>
        <v>2320.5833333333335</v>
      </c>
      <c r="AC613" s="22">
        <f>AVERAGE(AC63:AC74)</f>
        <v>15697.583333333334</v>
      </c>
      <c r="AD613" s="15">
        <f>SUM(AD63:AD74)</f>
        <v>0</v>
      </c>
      <c r="AE613" s="15">
        <f t="shared" ref="AE613:AK613" si="268">SUM(AE63:AE74)</f>
        <v>15481372</v>
      </c>
      <c r="AF613" s="15">
        <f t="shared" si="268"/>
        <v>8848017</v>
      </c>
      <c r="AG613" s="15">
        <f t="shared" si="268"/>
        <v>4223693</v>
      </c>
      <c r="AH613" s="15">
        <f t="shared" si="268"/>
        <v>1511488</v>
      </c>
      <c r="AI613" s="15">
        <f t="shared" si="268"/>
        <v>2712205</v>
      </c>
      <c r="AJ613" s="15">
        <f t="shared" si="268"/>
        <v>26289</v>
      </c>
      <c r="AK613" s="15">
        <f t="shared" si="268"/>
        <v>2205425</v>
      </c>
      <c r="AL613" s="42">
        <f t="shared" si="251"/>
        <v>13560.270410573505</v>
      </c>
      <c r="AM613" s="42">
        <f t="shared" si="256"/>
        <v>68355.906353309285</v>
      </c>
      <c r="AN613" s="42">
        <f t="shared" si="257"/>
        <v>11328.617086221137</v>
      </c>
      <c r="AO613" s="234">
        <f t="shared" si="252"/>
        <v>140494.55595606542</v>
      </c>
      <c r="AP613" s="64">
        <f>SUM(AP63:AP74)</f>
        <v>0</v>
      </c>
      <c r="AQ613" s="15">
        <f>SUM(AQ63:AQ74)</f>
        <v>0</v>
      </c>
      <c r="AR613" s="15">
        <f>SUM(AR63:AR74)</f>
        <v>0</v>
      </c>
      <c r="AS613" s="15">
        <f>SUM(AS63:AS74)</f>
        <v>0</v>
      </c>
      <c r="AT613" s="15">
        <f>SUM(AT63:AT74)</f>
        <v>0</v>
      </c>
      <c r="AU613" s="15">
        <f t="shared" si="258"/>
        <v>0</v>
      </c>
      <c r="AV613" s="33" t="s">
        <v>25</v>
      </c>
      <c r="AW613" s="291">
        <v>2012</v>
      </c>
      <c r="AX613" s="32" t="s">
        <v>85</v>
      </c>
      <c r="AY613" s="101" t="s">
        <v>60</v>
      </c>
      <c r="BA613" s="43"/>
      <c r="BB613" s="43"/>
      <c r="BC613" s="43"/>
      <c r="BD613" s="43"/>
      <c r="BE613" s="43"/>
      <c r="BF613" s="2">
        <f t="shared" si="259"/>
        <v>1996</v>
      </c>
      <c r="BG613" s="43"/>
      <c r="BH613" s="43"/>
    </row>
    <row r="614" spans="1:60">
      <c r="A614" s="2">
        <f t="shared" si="253"/>
        <v>1997</v>
      </c>
      <c r="C614" s="15">
        <f>SUM(C75:C86)</f>
        <v>0</v>
      </c>
      <c r="D614" s="15">
        <f>SUM(D75:D86)</f>
        <v>0</v>
      </c>
      <c r="E614" s="15">
        <f>SUM(E75:E86)</f>
        <v>0</v>
      </c>
      <c r="F614" s="15">
        <f>SUM(F75:F86)</f>
        <v>0</v>
      </c>
      <c r="G614" s="42">
        <f>SUM(G75:G86)</f>
        <v>0</v>
      </c>
      <c r="H614" s="96"/>
      <c r="I614" s="15">
        <f>SUM(I75:I86)</f>
        <v>0</v>
      </c>
      <c r="J614" s="15">
        <f>SUM(J75:J86)</f>
        <v>0</v>
      </c>
      <c r="K614" s="15">
        <f>SUM(K75:K86)</f>
        <v>0</v>
      </c>
      <c r="L614" s="15">
        <f>SUM(L75:L86)</f>
        <v>0</v>
      </c>
      <c r="M614" s="15">
        <f>SUM(M75:M86)</f>
        <v>0</v>
      </c>
      <c r="N614" s="187">
        <f t="shared" si="264"/>
        <v>1997</v>
      </c>
      <c r="W614" s="15"/>
      <c r="X614" s="15"/>
      <c r="Y614" s="15">
        <f>AVERAGE(Y75:Y86)</f>
        <v>1160610.6666666667</v>
      </c>
      <c r="Z614" s="15">
        <f>AVERAGE(Z75:Z86)</f>
        <v>132504.16666666666</v>
      </c>
      <c r="AA614" s="15">
        <f t="shared" ref="AA614:AB614" si="269">AVERAGE(AA75:AA86)</f>
        <v>2829.8333333333335</v>
      </c>
      <c r="AB614" s="15">
        <f t="shared" si="269"/>
        <v>2215.5833333333335</v>
      </c>
      <c r="AC614" s="22">
        <f>AVERAGE(AC75:AC86)</f>
        <v>16331.416666666666</v>
      </c>
      <c r="AD614" s="15">
        <f>SUM(AD75:AD86)</f>
        <v>0</v>
      </c>
      <c r="AE614" s="15">
        <f t="shared" ref="AE614:AK614" si="270">SUM(AE75:AE86)</f>
        <v>15079777</v>
      </c>
      <c r="AF614" s="15">
        <f t="shared" si="270"/>
        <v>9257316</v>
      </c>
      <c r="AG614" s="15">
        <f t="shared" si="270"/>
        <v>4187785</v>
      </c>
      <c r="AH614" s="15">
        <f t="shared" si="270"/>
        <v>1385155</v>
      </c>
      <c r="AI614" s="15">
        <f t="shared" si="270"/>
        <v>2802630</v>
      </c>
      <c r="AJ614" s="15">
        <f t="shared" si="270"/>
        <v>26883</v>
      </c>
      <c r="AK614" s="15">
        <f t="shared" si="270"/>
        <v>2298506</v>
      </c>
      <c r="AL614" s="42">
        <f t="shared" si="251"/>
        <v>12992.967782477728</v>
      </c>
      <c r="AM614" s="42">
        <f t="shared" si="256"/>
        <v>69864.338857268653</v>
      </c>
      <c r="AN614" s="42">
        <f t="shared" si="257"/>
        <v>12133.599127393087</v>
      </c>
      <c r="AO614" s="234">
        <f t="shared" si="252"/>
        <v>140741.37271210397</v>
      </c>
      <c r="AP614" s="64">
        <f>SUM(AP75:AP86)</f>
        <v>0</v>
      </c>
      <c r="AQ614" s="15">
        <f>SUM(AQ75:AQ86)</f>
        <v>0</v>
      </c>
      <c r="AR614" s="15">
        <f>SUM(AR75:AR86)</f>
        <v>0</v>
      </c>
      <c r="AS614" s="15">
        <f>SUM(AS75:AS86)</f>
        <v>0</v>
      </c>
      <c r="AT614" s="15">
        <f>SUM(AT75:AT86)</f>
        <v>0</v>
      </c>
      <c r="AU614" s="15">
        <f t="shared" si="258"/>
        <v>0</v>
      </c>
      <c r="AV614" s="1">
        <f t="shared" ref="AV614:AV657" si="271">A614</f>
        <v>1997</v>
      </c>
      <c r="AX614" s="14">
        <f t="shared" ref="AX614:AX631" si="272">AH614</f>
        <v>1385155</v>
      </c>
      <c r="AY614" s="34">
        <f>[19]Monthly!$AB294</f>
        <v>7.6720507833112919E-2</v>
      </c>
      <c r="AZ614" s="56" t="s">
        <v>31</v>
      </c>
      <c r="BA614" s="55"/>
      <c r="BB614" s="43"/>
      <c r="BC614" s="43"/>
      <c r="BD614" s="43"/>
      <c r="BE614" s="43"/>
      <c r="BF614" s="2">
        <f t="shared" si="259"/>
        <v>1997</v>
      </c>
      <c r="BG614" s="43"/>
      <c r="BH614" s="43"/>
    </row>
    <row r="615" spans="1:60">
      <c r="A615" s="41">
        <f t="shared" si="253"/>
        <v>1998</v>
      </c>
      <c r="B615" s="41"/>
      <c r="C615" s="42">
        <f>SUM(C87:C98)</f>
        <v>0</v>
      </c>
      <c r="D615" s="42">
        <f>SUM(D87:D98)</f>
        <v>0</v>
      </c>
      <c r="E615" s="42">
        <f>SUM(E87:E98)</f>
        <v>0</v>
      </c>
      <c r="F615" s="42">
        <f>SUM(F87:F98)</f>
        <v>0</v>
      </c>
      <c r="G615" s="42">
        <f>SUM(G87:G98)</f>
        <v>0</v>
      </c>
      <c r="H615" s="116"/>
      <c r="I615" s="42">
        <f>SUM(I87:I98)</f>
        <v>0</v>
      </c>
      <c r="J615" s="42">
        <f>SUM(J87:J98)</f>
        <v>0</v>
      </c>
      <c r="K615" s="42">
        <f>SUM(K87:K98)</f>
        <v>0</v>
      </c>
      <c r="L615" s="42">
        <f>SUM(L87:L98)</f>
        <v>0</v>
      </c>
      <c r="M615" s="42">
        <f>SUM(M87:M98)</f>
        <v>0</v>
      </c>
      <c r="N615" s="187">
        <f t="shared" si="264"/>
        <v>1998</v>
      </c>
      <c r="U615" s="42"/>
      <c r="W615" s="42">
        <f>AVERAGE(W87:W98)</f>
        <v>14295.8</v>
      </c>
      <c r="X615" s="42">
        <f>AVERAGE(X87:X98)</f>
        <v>1167155.3999999999</v>
      </c>
      <c r="Y615" s="42">
        <f>AVERAGE(Y87:Y98)</f>
        <v>1182785.8333333333</v>
      </c>
      <c r="Z615" s="42">
        <f>AVERAGE(Z87:Z98)</f>
        <v>136345.33333333334</v>
      </c>
      <c r="AA615" s="42">
        <f t="shared" ref="AA615:AB615" si="273">AVERAGE(AA87:AA98)</f>
        <v>2707.1666666666665</v>
      </c>
      <c r="AB615" s="42">
        <f t="shared" si="273"/>
        <v>2126.5833333333335</v>
      </c>
      <c r="AC615" s="22">
        <f>AVERAGE(AC87:AC98)</f>
        <v>16870.416666666668</v>
      </c>
      <c r="AD615" s="42">
        <f>SUM(AD87:AD98)</f>
        <v>31983.954999999998</v>
      </c>
      <c r="AE615" s="42">
        <f t="shared" ref="AE615:AK615" si="274">SUM(AE87:AE98)</f>
        <v>16494287</v>
      </c>
      <c r="AF615" s="42">
        <f t="shared" si="274"/>
        <v>9999347</v>
      </c>
      <c r="AG615" s="42">
        <f t="shared" si="274"/>
        <v>4375389</v>
      </c>
      <c r="AH615" s="42">
        <f t="shared" si="274"/>
        <v>1553253</v>
      </c>
      <c r="AI615" s="42">
        <f t="shared" si="274"/>
        <v>2822136</v>
      </c>
      <c r="AJ615" s="42">
        <f t="shared" si="274"/>
        <v>26875</v>
      </c>
      <c r="AK615" s="42">
        <f t="shared" si="274"/>
        <v>2458729</v>
      </c>
      <c r="AL615" s="42">
        <f t="shared" si="251"/>
        <v>13972.327440231151</v>
      </c>
      <c r="AM615" s="42">
        <f t="shared" si="256"/>
        <v>73338.388308119582</v>
      </c>
      <c r="AN615" s="42">
        <f t="shared" si="257"/>
        <v>12637.642540851914</v>
      </c>
      <c r="AO615" s="234">
        <f t="shared" si="252"/>
        <v>145742.04351799254</v>
      </c>
      <c r="AP615" s="64">
        <f>SUM(AP87:AP98)</f>
        <v>0</v>
      </c>
      <c r="AQ615" s="42">
        <f>SUM(AQ87:AQ98)</f>
        <v>0</v>
      </c>
      <c r="AR615" s="42">
        <f>SUM(AR87:AR98)</f>
        <v>0</v>
      </c>
      <c r="AS615" s="42">
        <f>SUM(AS87:AS98)</f>
        <v>0</v>
      </c>
      <c r="AT615" s="42">
        <f>SUM(AT87:AT98)</f>
        <v>0</v>
      </c>
      <c r="AU615" s="15">
        <f t="shared" si="258"/>
        <v>0</v>
      </c>
      <c r="AV615" s="1">
        <f t="shared" si="271"/>
        <v>1998</v>
      </c>
      <c r="AX615" s="14">
        <f t="shared" si="272"/>
        <v>1553253</v>
      </c>
      <c r="AY615" s="34">
        <f>[19]Monthly!$AB295</f>
        <v>7.7610264995255182E-2</v>
      </c>
      <c r="AZ615" s="56" t="s">
        <v>32</v>
      </c>
      <c r="BA615" s="55"/>
      <c r="BB615" s="43"/>
      <c r="BC615" s="43"/>
      <c r="BD615" s="43"/>
      <c r="BE615" s="43"/>
      <c r="BF615" s="41">
        <f t="shared" si="259"/>
        <v>1998</v>
      </c>
      <c r="BG615" s="43"/>
      <c r="BH615" s="43"/>
    </row>
    <row r="616" spans="1:60" s="43" customFormat="1">
      <c r="A616" s="41">
        <f t="shared" si="253"/>
        <v>1999</v>
      </c>
      <c r="B616" s="41"/>
      <c r="C616" s="42">
        <f>SUM(C99:C110)</f>
        <v>0</v>
      </c>
      <c r="D616" s="42">
        <f>SUM(D99:D110)</f>
        <v>0</v>
      </c>
      <c r="E616" s="42">
        <f>SUM(E99:E110)</f>
        <v>0</v>
      </c>
      <c r="F616" s="42">
        <f>SUM(F99:F110)</f>
        <v>0</v>
      </c>
      <c r="G616" s="42">
        <f>SUM(G99:G110)</f>
        <v>0</v>
      </c>
      <c r="H616" s="116"/>
      <c r="I616" s="42">
        <f>SUM(I99:I110)</f>
        <v>0</v>
      </c>
      <c r="J616" s="42">
        <f>SUM(J99:J110)</f>
        <v>0</v>
      </c>
      <c r="K616" s="42">
        <f>SUM(K99:K110)</f>
        <v>0</v>
      </c>
      <c r="L616" s="42">
        <f>SUM(L99:L110)</f>
        <v>0</v>
      </c>
      <c r="M616" s="42">
        <f>SUM(M99:M110)</f>
        <v>0</v>
      </c>
      <c r="N616" s="187">
        <f t="shared" si="264"/>
        <v>1999</v>
      </c>
      <c r="U616" s="42">
        <f>SUM(AD616:AG616,AJ616:AK616)</f>
        <v>33441031.699999999</v>
      </c>
      <c r="W616" s="42">
        <f>AVERAGE(W99:W110)</f>
        <v>24845.333333333332</v>
      </c>
      <c r="X616" s="42">
        <f>AVERAGE(X99:X110)</f>
        <v>1188625</v>
      </c>
      <c r="Y616" s="42">
        <f>AVERAGE(Y99:Y110)</f>
        <v>1213470.3333333333</v>
      </c>
      <c r="Z616" s="42">
        <f>AVERAGE(Z99:Z110)</f>
        <v>140897.41666666666</v>
      </c>
      <c r="AA616" s="42">
        <f t="shared" ref="AA616:AB616" si="275">AVERAGE(AA99:AA110)</f>
        <v>2629.4166666666665</v>
      </c>
      <c r="AB616" s="42">
        <f t="shared" si="275"/>
        <v>2079.4166666666665</v>
      </c>
      <c r="AC616" s="22">
        <f>AVERAGE(AC99:AC110)</f>
        <v>17502.75</v>
      </c>
      <c r="AD616" s="42">
        <f>SUM(AD99:AD110)</f>
        <v>86369.7</v>
      </c>
      <c r="AE616" s="42">
        <f t="shared" ref="AE616:AK616" si="276">SUM(AE99:AE110)</f>
        <v>16158404</v>
      </c>
      <c r="AF616" s="42">
        <f t="shared" si="276"/>
        <v>10326848</v>
      </c>
      <c r="AG616" s="42">
        <f t="shared" si="276"/>
        <v>4333709</v>
      </c>
      <c r="AH616" s="42">
        <f t="shared" si="276"/>
        <v>1494134</v>
      </c>
      <c r="AI616" s="42">
        <f t="shared" si="276"/>
        <v>2839575</v>
      </c>
      <c r="AJ616" s="42">
        <f t="shared" si="276"/>
        <v>26669</v>
      </c>
      <c r="AK616" s="42">
        <f t="shared" si="276"/>
        <v>2509032</v>
      </c>
      <c r="AL616" s="42">
        <f t="shared" si="251"/>
        <v>13387.038194313775</v>
      </c>
      <c r="AM616" s="42">
        <f t="shared" si="256"/>
        <v>73293.380704283074</v>
      </c>
      <c r="AN616" s="42">
        <f t="shared" si="257"/>
        <v>12825.231435097985</v>
      </c>
      <c r="AO616" s="234">
        <f t="shared" si="252"/>
        <v>143350.73059947722</v>
      </c>
      <c r="AP616" s="64">
        <f>SUM(AP99:AP110)</f>
        <v>0</v>
      </c>
      <c r="AQ616" s="42">
        <f>SUM(AQ99:AQ110)</f>
        <v>0</v>
      </c>
      <c r="AR616" s="42">
        <f>SUM(AR99:AR110)</f>
        <v>0</v>
      </c>
      <c r="AS616" s="42">
        <f>SUM(AS99:AS110)</f>
        <v>0</v>
      </c>
      <c r="AT616" s="42">
        <f>SUM(AT99:AT110)</f>
        <v>0</v>
      </c>
      <c r="AU616" s="15">
        <f t="shared" si="258"/>
        <v>0</v>
      </c>
      <c r="AV616" s="1">
        <f t="shared" si="271"/>
        <v>1999</v>
      </c>
      <c r="AX616" s="14">
        <f t="shared" si="272"/>
        <v>1494134</v>
      </c>
      <c r="AY616" s="34">
        <f>[19]Monthly!$AB296</f>
        <v>7.876968492272847E-2</v>
      </c>
      <c r="AZ616" s="56" t="s">
        <v>33</v>
      </c>
      <c r="BA616" s="55"/>
      <c r="BF616" s="41">
        <f t="shared" si="259"/>
        <v>1999</v>
      </c>
    </row>
    <row r="617" spans="1:60" s="43" customFormat="1">
      <c r="A617" s="41">
        <f t="shared" si="253"/>
        <v>2000</v>
      </c>
      <c r="B617" s="41"/>
      <c r="C617" s="42">
        <f>SUM(C111:C122)</f>
        <v>0</v>
      </c>
      <c r="D617" s="42">
        <f>SUM(D111:D122)</f>
        <v>0</v>
      </c>
      <c r="E617" s="42">
        <f>SUM(E111:E122)</f>
        <v>0</v>
      </c>
      <c r="F617" s="42">
        <f>SUM(F111:F122)</f>
        <v>0</v>
      </c>
      <c r="G617" s="42">
        <f>SUM(G111:G122)</f>
        <v>0</v>
      </c>
      <c r="H617" s="116"/>
      <c r="I617" s="42">
        <f>SUM(I111:I122)</f>
        <v>0</v>
      </c>
      <c r="J617" s="42">
        <f>SUM(J111:J122)</f>
        <v>0</v>
      </c>
      <c r="K617" s="42">
        <f>SUM(K111:K122)</f>
        <v>0</v>
      </c>
      <c r="L617" s="42">
        <f>SUM(L111:L122)</f>
        <v>0</v>
      </c>
      <c r="M617" s="42">
        <f>SUM(M111:M122)</f>
        <v>0</v>
      </c>
      <c r="N617" s="187">
        <f t="shared" si="264"/>
        <v>2000</v>
      </c>
      <c r="U617" s="42">
        <f t="shared" ref="U617:U629" si="277">SUM(AD617:AG617,AJ617:AK617)</f>
        <v>34831965.156000003</v>
      </c>
      <c r="W617" s="42">
        <f>AVERAGE(W111:W122)</f>
        <v>32631.333333333332</v>
      </c>
      <c r="X617" s="42">
        <f>AVERAGE(X111:X122)</f>
        <v>1201654.5833333333</v>
      </c>
      <c r="Y617" s="42">
        <f>AVERAGE(Y111:Y122)</f>
        <v>1234285.9166666667</v>
      </c>
      <c r="Z617" s="42">
        <f>AVERAGE(Z111:Z122)</f>
        <v>143474.83333333334</v>
      </c>
      <c r="AA617" s="42">
        <f t="shared" ref="AA617:AB617" si="278">AVERAGE(AA111:AA122)</f>
        <v>2534.75</v>
      </c>
      <c r="AB617" s="42">
        <f t="shared" si="278"/>
        <v>2070.1666666666665</v>
      </c>
      <c r="AC617" s="22">
        <f>AVERAGE(AC111:AC122)</f>
        <v>17915.5</v>
      </c>
      <c r="AD617" s="42">
        <f>SUM(AD111:AD122)</f>
        <v>131417.15599999999</v>
      </c>
      <c r="AE617" s="42">
        <f t="shared" ref="AE617:AK617" si="279">SUM(AE111:AE122)</f>
        <v>16984272</v>
      </c>
      <c r="AF617" s="42">
        <f t="shared" si="279"/>
        <v>10813409</v>
      </c>
      <c r="AG617" s="42">
        <f t="shared" si="279"/>
        <v>4248717</v>
      </c>
      <c r="AH617" s="42">
        <f t="shared" si="279"/>
        <v>1297490</v>
      </c>
      <c r="AI617" s="42">
        <f t="shared" si="279"/>
        <v>2951227</v>
      </c>
      <c r="AJ617" s="42">
        <f t="shared" si="279"/>
        <v>27916</v>
      </c>
      <c r="AK617" s="42">
        <f t="shared" si="279"/>
        <v>2626234</v>
      </c>
      <c r="AL617" s="42">
        <f t="shared" si="251"/>
        <v>13866.875514729129</v>
      </c>
      <c r="AM617" s="42">
        <f t="shared" si="256"/>
        <v>75367.984396798973</v>
      </c>
      <c r="AN617" s="42">
        <f t="shared" si="257"/>
        <v>13484.904597053377</v>
      </c>
      <c r="AO617" s="234">
        <f t="shared" si="252"/>
        <v>146590.04772403784</v>
      </c>
      <c r="AP617" s="64">
        <f>SUM(AP111:AP122)</f>
        <v>0</v>
      </c>
      <c r="AQ617" s="42">
        <f>SUM(AQ111:AQ122)</f>
        <v>0</v>
      </c>
      <c r="AR617" s="42">
        <f>SUM(AR111:AR122)</f>
        <v>0</v>
      </c>
      <c r="AS617" s="42">
        <f>SUM(AS111:AS122)</f>
        <v>0</v>
      </c>
      <c r="AT617" s="42">
        <f>SUM(AT111:AT122)</f>
        <v>0</v>
      </c>
      <c r="AU617" s="15">
        <f t="shared" si="258"/>
        <v>0</v>
      </c>
      <c r="AV617" s="1">
        <f t="shared" si="271"/>
        <v>2000</v>
      </c>
      <c r="AW617" s="66"/>
      <c r="AX617" s="67">
        <f t="shared" si="272"/>
        <v>1297490</v>
      </c>
      <c r="AY617" s="34">
        <f>[19]Monthly!$AB297</f>
        <v>8.3180211858832842E-2</v>
      </c>
      <c r="AZ617" s="56" t="s">
        <v>34</v>
      </c>
      <c r="BA617" s="55"/>
      <c r="BF617" s="41">
        <f t="shared" si="259"/>
        <v>2000</v>
      </c>
    </row>
    <row r="618" spans="1:60" s="43" customFormat="1">
      <c r="A618" s="41">
        <f t="shared" si="253"/>
        <v>2001</v>
      </c>
      <c r="B618" s="41"/>
      <c r="C618" s="42">
        <f>SUM(C123:C134)</f>
        <v>0</v>
      </c>
      <c r="D618" s="42">
        <f>SUM(D123:D134)</f>
        <v>0</v>
      </c>
      <c r="E618" s="42">
        <f>SUM(E123:E134)</f>
        <v>0</v>
      </c>
      <c r="F618" s="42">
        <f>SUM(F123:F134)</f>
        <v>0</v>
      </c>
      <c r="G618" s="42">
        <f>SUM(G123:G134)</f>
        <v>0</v>
      </c>
      <c r="H618" s="116"/>
      <c r="I618" s="42">
        <f>SUM(I123:I134)</f>
        <v>0</v>
      </c>
      <c r="J618" s="42">
        <f>SUM(J123:J134)</f>
        <v>0</v>
      </c>
      <c r="K618" s="42">
        <f>SUM(K123:K134)</f>
        <v>0</v>
      </c>
      <c r="L618" s="42">
        <f>SUM(L123:L134)</f>
        <v>0</v>
      </c>
      <c r="M618" s="42">
        <f>SUM(M123:M134)</f>
        <v>0</v>
      </c>
      <c r="N618" s="187">
        <f t="shared" si="264"/>
        <v>2001</v>
      </c>
      <c r="O618" s="42"/>
      <c r="P618" s="42"/>
      <c r="Q618" s="42"/>
      <c r="R618" s="42"/>
      <c r="S618" s="42">
        <f>SUM(T123:T134)</f>
        <v>0</v>
      </c>
      <c r="U618" s="42">
        <f t="shared" si="277"/>
        <v>35317115</v>
      </c>
      <c r="V618" s="42"/>
      <c r="W618" s="42">
        <f>AVERAGE(W123:W134)</f>
        <v>37956.25</v>
      </c>
      <c r="X618" s="42">
        <f>AVERAGE(X123:X134)</f>
        <v>1236715.5833333333</v>
      </c>
      <c r="Y618" s="42">
        <f>AVERAGE(Y123:Y134)</f>
        <v>1274671.8333333333</v>
      </c>
      <c r="Z618" s="42">
        <f>AVERAGE(Z123:Z134)</f>
        <v>146982.75</v>
      </c>
      <c r="AA618" s="42">
        <f t="shared" ref="AA618:AB618" si="280">AVERAGE(AA123:AA134)</f>
        <v>2551.3333333333335</v>
      </c>
      <c r="AB618" s="42">
        <f t="shared" si="280"/>
        <v>2015</v>
      </c>
      <c r="AC618" s="22">
        <f>AVERAGE(AC123:AC134)</f>
        <v>18716.916666666668</v>
      </c>
      <c r="AD618" s="42">
        <f>SUM(AD123:AD134)</f>
        <v>167563.86600000001</v>
      </c>
      <c r="AE618" s="42">
        <f t="shared" ref="AE618:AK618" si="281">SUM(AE123:AE134)</f>
        <v>17469452.134</v>
      </c>
      <c r="AF618" s="42">
        <f t="shared" si="281"/>
        <v>11058643</v>
      </c>
      <c r="AG618" s="42">
        <f t="shared" si="281"/>
        <v>3870920</v>
      </c>
      <c r="AH618" s="42">
        <f t="shared" si="281"/>
        <v>1021967</v>
      </c>
      <c r="AI618" s="42">
        <f t="shared" si="281"/>
        <v>2850373</v>
      </c>
      <c r="AJ618" s="42">
        <f t="shared" si="281"/>
        <v>28139</v>
      </c>
      <c r="AK618" s="42">
        <f t="shared" si="281"/>
        <v>2722397</v>
      </c>
      <c r="AL618" s="42">
        <f t="shared" si="251"/>
        <v>13836.515045506485</v>
      </c>
      <c r="AM618" s="42">
        <f t="shared" si="256"/>
        <v>75237.692858515715</v>
      </c>
      <c r="AN618" s="42">
        <f t="shared" si="257"/>
        <v>13964.764267990075</v>
      </c>
      <c r="AO618" s="234">
        <f t="shared" si="252"/>
        <v>145451.14713516735</v>
      </c>
      <c r="AP618" s="64">
        <f>SUM(AP123:AP134)</f>
        <v>0</v>
      </c>
      <c r="AQ618" s="42">
        <f>SUM(AQ123:AQ134)</f>
        <v>0</v>
      </c>
      <c r="AR618" s="42">
        <f>SUM(AR123:AR134)</f>
        <v>0</v>
      </c>
      <c r="AS618" s="42">
        <f>SUM(AS123:AS134)</f>
        <v>0</v>
      </c>
      <c r="AT618" s="42">
        <f>SUM(AT123:AT134)</f>
        <v>0</v>
      </c>
      <c r="AU618" s="15">
        <f t="shared" si="258"/>
        <v>0</v>
      </c>
      <c r="AV618" s="1">
        <f t="shared" si="271"/>
        <v>2001</v>
      </c>
      <c r="AX618" s="67">
        <f t="shared" si="272"/>
        <v>1021967</v>
      </c>
      <c r="AY618" s="34">
        <f>[19]Monthly!$AB298</f>
        <v>8.5130229109635358E-2</v>
      </c>
      <c r="AZ618" s="68" t="s">
        <v>35</v>
      </c>
      <c r="BA618" s="55"/>
      <c r="BF618" s="41">
        <f t="shared" si="259"/>
        <v>2001</v>
      </c>
    </row>
    <row r="619" spans="1:60" s="43" customFormat="1">
      <c r="A619" s="41">
        <f t="shared" si="253"/>
        <v>2002</v>
      </c>
      <c r="B619" s="41"/>
      <c r="C619" s="42">
        <f>SUM(C135:C146)</f>
        <v>0</v>
      </c>
      <c r="D619" s="42">
        <f>SUM(D135:D146)</f>
        <v>0</v>
      </c>
      <c r="E619" s="42">
        <f>SUM(E135:E146)</f>
        <v>0</v>
      </c>
      <c r="F619" s="42">
        <f>SUM(F135:F146)</f>
        <v>0</v>
      </c>
      <c r="G619" s="42">
        <f>SUM(G135:G146)</f>
        <v>0</v>
      </c>
      <c r="H619" s="116"/>
      <c r="I619" s="42">
        <f>SUM(I135:I146)</f>
        <v>0</v>
      </c>
      <c r="J619" s="42">
        <f>SUM(J135:J146)</f>
        <v>0</v>
      </c>
      <c r="K619" s="42">
        <f>SUM(K135:K146)</f>
        <v>0</v>
      </c>
      <c r="L619" s="42">
        <f>SUM(L135:L146)</f>
        <v>0</v>
      </c>
      <c r="M619" s="42">
        <f>SUM(M135:M146)</f>
        <v>0</v>
      </c>
      <c r="N619" s="187">
        <f t="shared" si="264"/>
        <v>2002</v>
      </c>
      <c r="O619" s="42"/>
      <c r="P619" s="42"/>
      <c r="Q619" s="42"/>
      <c r="R619" s="42"/>
      <c r="S619" s="42">
        <f>SUM(T135:T146)</f>
        <v>0</v>
      </c>
      <c r="U619" s="42">
        <f t="shared" si="277"/>
        <v>36088891</v>
      </c>
      <c r="V619" s="42"/>
      <c r="W619" s="42">
        <f>AVERAGE(W135:W146)</f>
        <v>43251.166666666664</v>
      </c>
      <c r="X619" s="42">
        <f>AVERAGE(X135:X146)</f>
        <v>1258264.25</v>
      </c>
      <c r="Y619" s="42">
        <f>AVERAGE(Y135:Y146)</f>
        <v>1301515.4166666667</v>
      </c>
      <c r="Z619" s="42">
        <f>AVERAGE(Z135:Z146)</f>
        <v>150576.83333333334</v>
      </c>
      <c r="AA619" s="42">
        <f t="shared" ref="AA619:AB619" si="282">AVERAGE(AA135:AA146)</f>
        <v>2534.5</v>
      </c>
      <c r="AB619" s="42">
        <f t="shared" si="282"/>
        <v>1964.6666666666667</v>
      </c>
      <c r="AC619" s="22">
        <f>AVERAGE(AC135:AC146)</f>
        <v>19169</v>
      </c>
      <c r="AD619" s="42">
        <f>SUM(AD135:AD146)</f>
        <v>203259.57199999999</v>
      </c>
      <c r="AE619" s="42">
        <f t="shared" ref="AE619:AK619" si="283">SUM(AE135:AE146)</f>
        <v>17993273.428000003</v>
      </c>
      <c r="AF619" s="42">
        <f t="shared" si="283"/>
        <v>11260100</v>
      </c>
      <c r="AG619" s="42">
        <f t="shared" si="283"/>
        <v>3815303</v>
      </c>
      <c r="AH619" s="42">
        <f t="shared" si="283"/>
        <v>1001170</v>
      </c>
      <c r="AI619" s="42">
        <f t="shared" si="283"/>
        <v>2833890</v>
      </c>
      <c r="AJ619" s="42">
        <f t="shared" si="283"/>
        <v>28297</v>
      </c>
      <c r="AK619" s="42">
        <f t="shared" si="283"/>
        <v>2788658</v>
      </c>
      <c r="AL619" s="42">
        <f t="shared" si="251"/>
        <v>13981.035312361842</v>
      </c>
      <c r="AM619" s="42">
        <f t="shared" si="256"/>
        <v>74779.763597985962</v>
      </c>
      <c r="AN619" s="42">
        <f t="shared" si="257"/>
        <v>14402.952154733628</v>
      </c>
      <c r="AO619" s="234">
        <f t="shared" si="252"/>
        <v>145477.48969690647</v>
      </c>
      <c r="AP619" s="64">
        <f>SUM(AP135:AP146)</f>
        <v>0</v>
      </c>
      <c r="AQ619" s="42">
        <f>SUM(AQ135:AQ146)</f>
        <v>0</v>
      </c>
      <c r="AR619" s="42">
        <f>SUM(AR135:AR146)</f>
        <v>0</v>
      </c>
      <c r="AS619" s="42">
        <f>SUM(AS135:AS146)</f>
        <v>0</v>
      </c>
      <c r="AT619" s="42">
        <f>SUM(AT135:AT146)</f>
        <v>0</v>
      </c>
      <c r="AU619" s="15">
        <f t="shared" si="258"/>
        <v>0</v>
      </c>
      <c r="AV619" s="1">
        <f t="shared" si="271"/>
        <v>2002</v>
      </c>
      <c r="AW619" s="57"/>
      <c r="AX619" s="67">
        <f t="shared" si="272"/>
        <v>1001170</v>
      </c>
      <c r="AY619" s="34">
        <f>[19]Monthly!$AB299</f>
        <v>8.8727662269313695E-2</v>
      </c>
      <c r="AZ619" s="68" t="s">
        <v>36</v>
      </c>
      <c r="BA619" s="55"/>
      <c r="BF619" s="41">
        <f t="shared" si="259"/>
        <v>2002</v>
      </c>
    </row>
    <row r="620" spans="1:60" s="43" customFormat="1">
      <c r="A620" s="41">
        <f t="shared" si="253"/>
        <v>2003</v>
      </c>
      <c r="B620" s="41"/>
      <c r="C620" s="42">
        <f>SUM(C147:C158)</f>
        <v>0</v>
      </c>
      <c r="D620" s="42">
        <f>SUM(D147:D158)</f>
        <v>0</v>
      </c>
      <c r="E620" s="42">
        <f>SUM(E147:E158)</f>
        <v>0</v>
      </c>
      <c r="F620" s="42">
        <f>SUM(F147:F158)</f>
        <v>0</v>
      </c>
      <c r="G620" s="42">
        <f>SUM(G147:G158)</f>
        <v>0</v>
      </c>
      <c r="H620" s="116"/>
      <c r="I620" s="42">
        <f>SUM(I147:I158)</f>
        <v>0</v>
      </c>
      <c r="J620" s="42">
        <f>SUM(J147:J158)</f>
        <v>0</v>
      </c>
      <c r="K620" s="42">
        <f>SUM(K147:K158)</f>
        <v>0</v>
      </c>
      <c r="L620" s="42">
        <f>SUM(L147:L158)</f>
        <v>0</v>
      </c>
      <c r="M620" s="42">
        <f>SUM(M147:M158)</f>
        <v>0</v>
      </c>
      <c r="N620" s="187">
        <f t="shared" si="264"/>
        <v>2003</v>
      </c>
      <c r="O620" s="42"/>
      <c r="P620" s="42"/>
      <c r="Q620" s="42"/>
      <c r="R620" s="42"/>
      <c r="S620" s="42">
        <f>SUM(T147:T158)</f>
        <v>0</v>
      </c>
      <c r="U620" s="42">
        <f t="shared" si="277"/>
        <v>37446190</v>
      </c>
      <c r="V620" s="42"/>
      <c r="W620" s="42">
        <f>AVERAGE(W147:W158)</f>
        <v>48659.083333333336</v>
      </c>
      <c r="X620" s="42">
        <f>AVERAGE(X147:X158)</f>
        <v>1283254.9166666667</v>
      </c>
      <c r="Y620" s="42">
        <f>AVERAGE(Y147:Y158)</f>
        <v>1331914</v>
      </c>
      <c r="Z620" s="42">
        <f>AVERAGE(Z147:Z158)</f>
        <v>154293.91666666666</v>
      </c>
      <c r="AA620" s="42">
        <f t="shared" ref="AA620:AB620" si="284">AVERAGE(AA147:AA158)</f>
        <v>2643.25</v>
      </c>
      <c r="AB620" s="42">
        <f t="shared" si="284"/>
        <v>1917.4166666666667</v>
      </c>
      <c r="AC620" s="22">
        <f>AVERAGE(AC147:AC158)</f>
        <v>19725.583333333332</v>
      </c>
      <c r="AD620" s="42">
        <f>SUM(AD147:AD158)</f>
        <v>241654.788</v>
      </c>
      <c r="AE620" s="42">
        <f t="shared" ref="AE620:AK620" si="285">SUM(AE147:AE158)</f>
        <v>18709452.212000001</v>
      </c>
      <c r="AF620" s="42">
        <f t="shared" si="285"/>
        <v>11502716</v>
      </c>
      <c r="AG620" s="42">
        <f t="shared" si="285"/>
        <v>4020327</v>
      </c>
      <c r="AH620" s="42">
        <f t="shared" si="285"/>
        <v>1134003</v>
      </c>
      <c r="AI620" s="42">
        <f t="shared" si="285"/>
        <v>2866558</v>
      </c>
      <c r="AJ620" s="42">
        <f t="shared" si="285"/>
        <v>28627</v>
      </c>
      <c r="AK620" s="42">
        <f t="shared" si="285"/>
        <v>2943413</v>
      </c>
      <c r="AL620" s="42">
        <f t="shared" ref="AL620:AL657" si="286">(AD620+AE620)/Y620*1000</f>
        <v>14228.476463195071</v>
      </c>
      <c r="AM620" s="42">
        <f t="shared" si="256"/>
        <v>74550.677359822454</v>
      </c>
      <c r="AN620" s="42">
        <f t="shared" si="257"/>
        <v>14929.983919335913</v>
      </c>
      <c r="AO620" s="234">
        <f t="shared" si="252"/>
        <v>149218.04593864991</v>
      </c>
      <c r="AP620" s="64">
        <f>SUM(AP147:AP158)</f>
        <v>0</v>
      </c>
      <c r="AQ620" s="42">
        <f>SUM(AQ147:AQ158)</f>
        <v>0</v>
      </c>
      <c r="AR620" s="42">
        <f>SUM(AR147:AR158)</f>
        <v>0</v>
      </c>
      <c r="AS620" s="42">
        <f>SUM(AS147:AS158)</f>
        <v>0</v>
      </c>
      <c r="AT620" s="42">
        <f>SUM(AT147:AT158)</f>
        <v>0</v>
      </c>
      <c r="AU620" s="15">
        <f t="shared" si="258"/>
        <v>0</v>
      </c>
      <c r="AV620" s="1">
        <f t="shared" si="271"/>
        <v>2003</v>
      </c>
      <c r="AW620" s="67"/>
      <c r="AX620" s="67">
        <f t="shared" si="272"/>
        <v>1134003</v>
      </c>
      <c r="AY620" s="34">
        <f>[19]Monthly!$AB300</f>
        <v>8.6196357559650674E-2</v>
      </c>
      <c r="AZ620" s="68" t="s">
        <v>37</v>
      </c>
      <c r="BA620" s="55"/>
      <c r="BF620" s="41">
        <f t="shared" si="259"/>
        <v>2003</v>
      </c>
    </row>
    <row r="621" spans="1:60" s="43" customFormat="1">
      <c r="A621" s="41">
        <f t="shared" si="253"/>
        <v>2004</v>
      </c>
      <c r="B621" s="41"/>
      <c r="C621" s="42">
        <f>SUM(C159:C170)</f>
        <v>0</v>
      </c>
      <c r="D621" s="42">
        <f>SUM(D159:D170)</f>
        <v>0</v>
      </c>
      <c r="E621" s="42">
        <f>SUM(E159:E170)</f>
        <v>0</v>
      </c>
      <c r="F621" s="42">
        <f>SUM(F159:F170)</f>
        <v>0</v>
      </c>
      <c r="G621" s="22">
        <f>SUM(G159:G170)</f>
        <v>0</v>
      </c>
      <c r="H621" s="123"/>
      <c r="I621" s="42">
        <f>SUM(I159:I170)</f>
        <v>0</v>
      </c>
      <c r="J621" s="42">
        <f>SUM(J159:J170)</f>
        <v>0</v>
      </c>
      <c r="K621" s="42">
        <f>SUM(K159:K170)</f>
        <v>0</v>
      </c>
      <c r="L621" s="42">
        <f>SUM(L159:L170)</f>
        <v>0</v>
      </c>
      <c r="M621" s="42">
        <f>SUM(M159:M170)</f>
        <v>0</v>
      </c>
      <c r="N621" s="187">
        <f t="shared" si="264"/>
        <v>2004</v>
      </c>
      <c r="O621" s="42"/>
      <c r="P621" s="42"/>
      <c r="Q621" s="42"/>
      <c r="R621" s="42"/>
      <c r="S621" s="42">
        <f>SUM(T159:T170)</f>
        <v>0</v>
      </c>
      <c r="U621" s="42">
        <f t="shared" si="277"/>
        <v>38262152</v>
      </c>
      <c r="V621" s="42"/>
      <c r="W621" s="42">
        <f>AVERAGE(W159:W170)</f>
        <v>52096.75</v>
      </c>
      <c r="X621" s="42">
        <f>AVERAGE(X159:X170)</f>
        <v>1312580.25</v>
      </c>
      <c r="Y621" s="42">
        <f>AVERAGE(Y159:Y170)</f>
        <v>1364677</v>
      </c>
      <c r="Z621" s="42">
        <f>AVERAGE(Z159:Z170)</f>
        <v>158780.08333333334</v>
      </c>
      <c r="AA621" s="42">
        <f t="shared" ref="AA621:AB621" si="287">AVERAGE(AA159:AA170)</f>
        <v>2732.8333333333335</v>
      </c>
      <c r="AB621" s="42">
        <f t="shared" si="287"/>
        <v>1855.75</v>
      </c>
      <c r="AC621" s="22">
        <f>AVERAGE(AC159:AC170)</f>
        <v>20556.833333333332</v>
      </c>
      <c r="AD621" s="42">
        <f>SUM(AD159:AD170)</f>
        <v>255762.95700000002</v>
      </c>
      <c r="AE621" s="42">
        <f t="shared" ref="AE621:AK621" si="288">SUM(AE159:AE170)</f>
        <v>19175321.043000001</v>
      </c>
      <c r="AF621" s="42">
        <f t="shared" si="288"/>
        <v>11737616</v>
      </c>
      <c r="AG621" s="42">
        <f t="shared" si="288"/>
        <v>4047171</v>
      </c>
      <c r="AH621" s="42">
        <f t="shared" si="288"/>
        <v>1232566</v>
      </c>
      <c r="AI621" s="42">
        <f t="shared" si="288"/>
        <v>2836060</v>
      </c>
      <c r="AJ621" s="42">
        <f t="shared" si="288"/>
        <v>27927</v>
      </c>
      <c r="AK621" s="42">
        <f t="shared" si="288"/>
        <v>3018354</v>
      </c>
      <c r="AL621" s="42">
        <f t="shared" si="286"/>
        <v>14238.595653037311</v>
      </c>
      <c r="AM621" s="42">
        <f t="shared" si="256"/>
        <v>73923.729938840974</v>
      </c>
      <c r="AN621" s="42">
        <f t="shared" si="257"/>
        <v>15048.902061161256</v>
      </c>
      <c r="AO621" s="234">
        <f t="shared" si="252"/>
        <v>146829.71599062762</v>
      </c>
      <c r="AP621" s="64">
        <f>SUM(AP159:AP170)</f>
        <v>0</v>
      </c>
      <c r="AQ621" s="42">
        <f>SUM(AQ159:AQ170)</f>
        <v>0</v>
      </c>
      <c r="AR621" s="42">
        <f>SUM(AR159:AR170)</f>
        <v>0</v>
      </c>
      <c r="AS621" s="42">
        <f>SUM(AS159:AS170)</f>
        <v>0</v>
      </c>
      <c r="AT621" s="42">
        <f>SUM(AT159:AT170)</f>
        <v>0</v>
      </c>
      <c r="AU621" s="15">
        <f t="shared" si="258"/>
        <v>0</v>
      </c>
      <c r="AV621" s="1">
        <f t="shared" si="271"/>
        <v>2004</v>
      </c>
      <c r="AW621" s="67"/>
      <c r="AX621" s="67">
        <f t="shared" si="272"/>
        <v>1232566</v>
      </c>
      <c r="AY621" s="34">
        <f>[19]Monthly!$AB301</f>
        <v>9.0086742677886494E-2</v>
      </c>
      <c r="AZ621" s="68" t="s">
        <v>38</v>
      </c>
      <c r="BA621" s="55"/>
      <c r="BF621" s="41">
        <f t="shared" si="259"/>
        <v>2004</v>
      </c>
    </row>
    <row r="622" spans="1:60" s="43" customFormat="1">
      <c r="A622" s="41">
        <f t="shared" si="253"/>
        <v>2005</v>
      </c>
      <c r="B622" s="41"/>
      <c r="C622" s="42">
        <f>SUM(C171:C182)</f>
        <v>14564.374797505614</v>
      </c>
      <c r="D622" s="42">
        <f>SUM(D171:D182)</f>
        <v>11966577.125917133</v>
      </c>
      <c r="E622" s="42">
        <f>SUM(E171:E182)</f>
        <v>2884305.1653777598</v>
      </c>
      <c r="F622" s="42">
        <f>SUM(F171:F182)</f>
        <v>27217.676413303601</v>
      </c>
      <c r="G622" s="22">
        <f>SUM(G171:G182)</f>
        <v>3172738.7368826657</v>
      </c>
      <c r="H622" s="123"/>
      <c r="I622" s="42">
        <f>SUM(I171:I182)</f>
        <v>0</v>
      </c>
      <c r="J622" s="42">
        <f>SUM(J171:J182)</f>
        <v>0</v>
      </c>
      <c r="K622" s="42">
        <f>SUM(K171:K182)</f>
        <v>0</v>
      </c>
      <c r="L622" s="42">
        <f>SUM(L171:L182)</f>
        <v>0</v>
      </c>
      <c r="M622" s="42">
        <f>SUM(M171:M182)</f>
        <v>0</v>
      </c>
      <c r="N622" s="187">
        <f t="shared" si="264"/>
        <v>2005</v>
      </c>
      <c r="O622" s="42"/>
      <c r="P622" s="42"/>
      <c r="Q622" s="42"/>
      <c r="R622" s="42"/>
      <c r="S622" s="42">
        <f>SUM(T171:T182)</f>
        <v>0</v>
      </c>
      <c r="U622" s="42">
        <f t="shared" si="277"/>
        <v>38895919</v>
      </c>
      <c r="V622" s="42"/>
      <c r="W622" s="42">
        <f>AVERAGE(W171:W182)</f>
        <v>55626.166666666664</v>
      </c>
      <c r="X622" s="42">
        <f>AVERAGE(X171:X182)</f>
        <v>1341386.1666666667</v>
      </c>
      <c r="Y622" s="42">
        <f>AVERAGE(Y171:Y182)</f>
        <v>1397012.3333333333</v>
      </c>
      <c r="Z622" s="42">
        <f>AVERAGE(Z171:Z182)</f>
        <v>161001.16666666666</v>
      </c>
      <c r="AA622" s="42">
        <f t="shared" ref="AA622:AB622" si="289">AVERAGE(AA171:AA182)</f>
        <v>2703.1666666666665</v>
      </c>
      <c r="AB622" s="42">
        <f t="shared" si="289"/>
        <v>1794.75</v>
      </c>
      <c r="AC622" s="22">
        <f>AVERAGE(AC171:AC182)</f>
        <v>20879.166666666668</v>
      </c>
      <c r="AD622" s="42">
        <f>SUM(AD171:AD182)</f>
        <v>280862.41200000001</v>
      </c>
      <c r="AE622" s="150">
        <f t="shared" ref="AE622:AK622" si="290">SUM(AE171:AE182)</f>
        <v>19355304.588</v>
      </c>
      <c r="AF622" s="150">
        <f t="shared" si="290"/>
        <v>11930888</v>
      </c>
      <c r="AG622" s="42">
        <f t="shared" si="290"/>
        <v>4140147</v>
      </c>
      <c r="AH622" s="42">
        <f t="shared" si="290"/>
        <v>1272348</v>
      </c>
      <c r="AI622" s="150">
        <f t="shared" si="290"/>
        <v>2867523</v>
      </c>
      <c r="AJ622" s="150">
        <f t="shared" si="290"/>
        <v>27389</v>
      </c>
      <c r="AK622" s="150">
        <f t="shared" si="290"/>
        <v>3161328</v>
      </c>
      <c r="AL622" s="42">
        <f t="shared" si="286"/>
        <v>14055.829380652092</v>
      </c>
      <c r="AM622" s="42">
        <f t="shared" si="256"/>
        <v>74104.357421840628</v>
      </c>
      <c r="AN622" s="42">
        <f t="shared" si="257"/>
        <v>15260.621256442402</v>
      </c>
      <c r="AO622" s="234">
        <f t="shared" si="252"/>
        <v>151410.64059070044</v>
      </c>
      <c r="AP622" s="64">
        <f>SUM(AP171:AP182)</f>
        <v>0</v>
      </c>
      <c r="AQ622" s="42">
        <f>SUM(AQ171:AQ182)</f>
        <v>0</v>
      </c>
      <c r="AR622" s="42">
        <f>SUM(AR171:AR182)</f>
        <v>0</v>
      </c>
      <c r="AS622" s="42">
        <f>SUM(AS171:AS182)</f>
        <v>0</v>
      </c>
      <c r="AT622" s="42">
        <f>SUM(AT171:AT182)</f>
        <v>0</v>
      </c>
      <c r="AU622" s="15">
        <f t="shared" si="258"/>
        <v>0</v>
      </c>
      <c r="AV622" s="1">
        <f t="shared" si="271"/>
        <v>2005</v>
      </c>
      <c r="AW622" s="67"/>
      <c r="AX622" s="67">
        <f t="shared" si="272"/>
        <v>1272348</v>
      </c>
      <c r="AY622" s="34">
        <f>[19]Monthly!$AB302</f>
        <v>8.7728823086816635E-2</v>
      </c>
      <c r="AZ622" s="68" t="s">
        <v>39</v>
      </c>
      <c r="BA622" s="55"/>
      <c r="BF622" s="41">
        <f t="shared" si="259"/>
        <v>2005</v>
      </c>
    </row>
    <row r="623" spans="1:60" s="43" customFormat="1">
      <c r="A623" s="41">
        <f t="shared" si="253"/>
        <v>2006</v>
      </c>
      <c r="B623" s="41"/>
      <c r="C623" s="42">
        <f>SUM(C183:C194)</f>
        <v>14563.723683635088</v>
      </c>
      <c r="D623" s="42">
        <f>SUM(D183:D194)</f>
        <v>11991137.044720327</v>
      </c>
      <c r="E623" s="42">
        <f>SUM(E183:E194)</f>
        <v>2879250.3141555693</v>
      </c>
      <c r="F623" s="42">
        <f>SUM(F183:F194)</f>
        <v>26833.885448160414</v>
      </c>
      <c r="G623" s="22">
        <f>SUM(G183:G194)</f>
        <v>3228804.6228870559</v>
      </c>
      <c r="H623" s="123"/>
      <c r="I623" s="42">
        <f>SUM(I183:I194)</f>
        <v>0</v>
      </c>
      <c r="J623" s="42">
        <f>SUM(J183:J194)</f>
        <v>0</v>
      </c>
      <c r="K623" s="42">
        <f>SUM(K183:K194)</f>
        <v>0</v>
      </c>
      <c r="L623" s="42">
        <f>SUM(L183:L194)</f>
        <v>0</v>
      </c>
      <c r="M623" s="42">
        <f>SUM(M183:M194)</f>
        <v>0</v>
      </c>
      <c r="N623" s="187">
        <f t="shared" si="264"/>
        <v>2006</v>
      </c>
      <c r="O623" s="42"/>
      <c r="P623" s="42"/>
      <c r="Q623" s="42"/>
      <c r="R623" s="42"/>
      <c r="S623" s="42">
        <f>SUM(T183:T194)</f>
        <v>0</v>
      </c>
      <c r="U623" s="42">
        <f t="shared" si="277"/>
        <v>39427560</v>
      </c>
      <c r="V623" s="42"/>
      <c r="W623" s="42">
        <f>AVERAGE(W183:W194)</f>
        <v>57263.166666666664</v>
      </c>
      <c r="X623" s="42">
        <f>AVERAGE(X183:X194)</f>
        <v>1374479.5</v>
      </c>
      <c r="Y623" s="42">
        <f>AVERAGE(Y183:Y194)</f>
        <v>1431742.6666666667</v>
      </c>
      <c r="Z623" s="42">
        <f>AVERAGE(Z183:Z194)</f>
        <v>162774</v>
      </c>
      <c r="AA623" s="42">
        <f t="shared" ref="AA623:AB623" si="291">AVERAGE(AA183:AA194)</f>
        <v>2696.9166666666665</v>
      </c>
      <c r="AB623" s="42">
        <f t="shared" si="291"/>
        <v>1747.5</v>
      </c>
      <c r="AC623" s="22">
        <f>AVERAGE(AC183:AC194)</f>
        <v>21412.333333333332</v>
      </c>
      <c r="AD623" s="42">
        <f>SUM(AD183:AD194)</f>
        <v>294347.20699999999</v>
      </c>
      <c r="AE623" s="150">
        <f t="shared" ref="AE623:AK623" si="292">SUM(AE183:AE194)</f>
        <v>19723095.792999998</v>
      </c>
      <c r="AF623" s="150">
        <f t="shared" si="292"/>
        <v>11986939</v>
      </c>
      <c r="AG623" s="42">
        <f t="shared" si="292"/>
        <v>4142118</v>
      </c>
      <c r="AH623" s="42">
        <f t="shared" si="292"/>
        <v>1251477</v>
      </c>
      <c r="AI623" s="150">
        <f t="shared" si="292"/>
        <v>2908546</v>
      </c>
      <c r="AJ623" s="150">
        <f t="shared" si="292"/>
        <v>26650</v>
      </c>
      <c r="AK623" s="150">
        <f t="shared" si="292"/>
        <v>3254410</v>
      </c>
      <c r="AL623" s="42">
        <f t="shared" si="286"/>
        <v>13981.17375841282</v>
      </c>
      <c r="AM623" s="42">
        <f t="shared" si="256"/>
        <v>73641.607382014321</v>
      </c>
      <c r="AN623" s="42">
        <f t="shared" si="257"/>
        <v>15250.35765379113</v>
      </c>
      <c r="AO623" s="234">
        <f t="shared" si="252"/>
        <v>151987.63952239364</v>
      </c>
      <c r="AP623" s="64">
        <f>SUM(AP183:AP194)</f>
        <v>0</v>
      </c>
      <c r="AQ623" s="42">
        <f>SUM(AQ183:AQ194)</f>
        <v>0</v>
      </c>
      <c r="AR623" s="42">
        <f>SUM(AR183:AR194)</f>
        <v>0</v>
      </c>
      <c r="AS623" s="42">
        <f>SUM(AS183:AS194)</f>
        <v>0</v>
      </c>
      <c r="AT623" s="42">
        <f>SUM(AT183:AT194)</f>
        <v>0</v>
      </c>
      <c r="AU623" s="15">
        <f t="shared" si="258"/>
        <v>0</v>
      </c>
      <c r="AV623" s="43">
        <f t="shared" si="271"/>
        <v>2006</v>
      </c>
      <c r="AW623" s="67"/>
      <c r="AX623" s="67">
        <f t="shared" si="272"/>
        <v>1251477</v>
      </c>
      <c r="AY623" s="34">
        <f>[19]Monthly!$AB303</f>
        <v>8.3387723499453725E-2</v>
      </c>
      <c r="AZ623" s="68" t="s">
        <v>40</v>
      </c>
      <c r="BA623" s="55"/>
      <c r="BF623" s="41">
        <f t="shared" si="259"/>
        <v>2006</v>
      </c>
    </row>
    <row r="624" spans="1:60" s="43" customFormat="1">
      <c r="A624" s="41">
        <f t="shared" si="253"/>
        <v>2007</v>
      </c>
      <c r="B624" s="41"/>
      <c r="C624" s="42">
        <f>SUM(C195:C206)</f>
        <v>14312.53596716794</v>
      </c>
      <c r="D624" s="42">
        <f>SUM(D195:D206)</f>
        <v>12085002.687138185</v>
      </c>
      <c r="E624" s="42">
        <f>SUM(E195:E206)</f>
        <v>2739096.741966357</v>
      </c>
      <c r="F624" s="42">
        <f>SUM(F195:F206)</f>
        <v>26311.587875593566</v>
      </c>
      <c r="G624" s="22">
        <f>SUM(G195:G206)</f>
        <v>3300664.380392584</v>
      </c>
      <c r="H624" s="123"/>
      <c r="I624" s="42">
        <f>SUM(I195:I206)</f>
        <v>0</v>
      </c>
      <c r="J624" s="42">
        <f>SUM(J195:J206)</f>
        <v>0</v>
      </c>
      <c r="K624" s="42">
        <f>SUM(K195:K206)</f>
        <v>0</v>
      </c>
      <c r="L624" s="42">
        <f>SUM(L195:L206)</f>
        <v>0</v>
      </c>
      <c r="M624" s="42">
        <f>SUM(M195:M206)</f>
        <v>0</v>
      </c>
      <c r="N624" s="187">
        <f t="shared" si="264"/>
        <v>2007</v>
      </c>
      <c r="O624" s="42"/>
      <c r="P624" s="42"/>
      <c r="Q624" s="42"/>
      <c r="R624" s="42"/>
      <c r="S624" s="42">
        <f>SUM(T195:T206)</f>
        <v>0</v>
      </c>
      <c r="U624" s="42">
        <f t="shared" si="277"/>
        <v>39454441</v>
      </c>
      <c r="V624" s="42"/>
      <c r="W624" s="42">
        <f>AVERAGE(W195:W206)</f>
        <v>57815</v>
      </c>
      <c r="X624" s="42">
        <f>AVERAGE(X195:X206)</f>
        <v>1385038.3333333333</v>
      </c>
      <c r="Y624" s="42">
        <f>AVERAGE(Y195:Y206)</f>
        <v>1442853.3333333333</v>
      </c>
      <c r="Z624" s="42">
        <f>AVERAGE(Z195:Z206)</f>
        <v>162837.16666666666</v>
      </c>
      <c r="AA624" s="42">
        <f t="shared" ref="AA624:AB624" si="293">AVERAGE(AA195:AA206)</f>
        <v>2668.4166666666665</v>
      </c>
      <c r="AB624" s="42">
        <f t="shared" si="293"/>
        <v>1691.5833333333333</v>
      </c>
      <c r="AC624" s="22">
        <f>AVERAGE(AC195:AC206)</f>
        <v>22296</v>
      </c>
      <c r="AD624" s="42">
        <f>SUM(AD195:AD206)</f>
        <v>297460</v>
      </c>
      <c r="AE624" s="150">
        <f t="shared" ref="AE624:AK624" si="294">SUM(AE195:AE206)</f>
        <v>19878295</v>
      </c>
      <c r="AF624" s="150">
        <f t="shared" si="294"/>
        <v>12123442</v>
      </c>
      <c r="AG624" s="42">
        <f t="shared" si="294"/>
        <v>3807483</v>
      </c>
      <c r="AH624" s="42">
        <f t="shared" si="294"/>
        <v>1086151</v>
      </c>
      <c r="AI624" s="150">
        <f t="shared" si="294"/>
        <v>2733252</v>
      </c>
      <c r="AJ624" s="150">
        <f t="shared" si="294"/>
        <v>26102</v>
      </c>
      <c r="AK624" s="150">
        <f t="shared" si="294"/>
        <v>3321659</v>
      </c>
      <c r="AL624" s="42">
        <f t="shared" si="286"/>
        <v>13983.233454081726</v>
      </c>
      <c r="AM624" s="42">
        <f t="shared" si="256"/>
        <v>74451.319979161184</v>
      </c>
      <c r="AN624" s="42">
        <f t="shared" si="257"/>
        <v>15430.5138184147</v>
      </c>
      <c r="AO624" s="234">
        <f t="shared" si="252"/>
        <v>148980.04126300683</v>
      </c>
      <c r="AP624" s="64">
        <f>SUM(AP195:AP206)</f>
        <v>0</v>
      </c>
      <c r="AQ624" s="42">
        <f>SUM(AQ195:AQ206)</f>
        <v>0</v>
      </c>
      <c r="AR624" s="42">
        <f>SUM(AR195:AR206)</f>
        <v>0</v>
      </c>
      <c r="AS624" s="42">
        <f>SUM(AS195:AS206)</f>
        <v>0</v>
      </c>
      <c r="AT624" s="42">
        <f>SUM(AT195:AT206)</f>
        <v>0</v>
      </c>
      <c r="AU624" s="15">
        <f t="shared" si="258"/>
        <v>0</v>
      </c>
      <c r="AV624" s="43">
        <f t="shared" si="271"/>
        <v>2007</v>
      </c>
      <c r="AW624" s="67"/>
      <c r="AX624" s="67">
        <f t="shared" si="272"/>
        <v>1086151</v>
      </c>
      <c r="AY624" s="34">
        <f>[19]Monthly!$AB304</f>
        <v>8.5214573464615917E-2</v>
      </c>
      <c r="AZ624" s="68" t="s">
        <v>41</v>
      </c>
      <c r="BA624" s="55"/>
      <c r="BC624" s="42"/>
      <c r="BD624" s="42"/>
      <c r="BE624" s="42"/>
      <c r="BF624" s="41">
        <f t="shared" si="259"/>
        <v>2007</v>
      </c>
      <c r="BG624" s="42"/>
    </row>
    <row r="625" spans="1:80" s="43" customFormat="1">
      <c r="A625" s="41">
        <f t="shared" si="253"/>
        <v>2008</v>
      </c>
      <c r="B625" s="41"/>
      <c r="C625" s="42">
        <f>SUM(C207:C218)</f>
        <v>14164.434364429193</v>
      </c>
      <c r="D625" s="42">
        <f>SUM(D207:D218)</f>
        <v>12158550.863134462</v>
      </c>
      <c r="E625" s="42">
        <f>SUM(E207:E218)</f>
        <v>2557733.9273140868</v>
      </c>
      <c r="F625" s="42">
        <f>SUM(F207:F218)</f>
        <v>26207.284172609601</v>
      </c>
      <c r="G625" s="22">
        <f>SUM(G207:G218)</f>
        <v>3254293.1311809532</v>
      </c>
      <c r="H625" s="123"/>
      <c r="I625" s="42">
        <f>SUM(I207:I218)</f>
        <v>0</v>
      </c>
      <c r="J625" s="42">
        <f>SUM(J207:J218)</f>
        <v>0</v>
      </c>
      <c r="K625" s="42">
        <f>SUM(K207:K218)</f>
        <v>0</v>
      </c>
      <c r="L625" s="42">
        <f>SUM(L207:L218)</f>
        <v>0</v>
      </c>
      <c r="M625" s="42">
        <f>SUM(M207:M218)</f>
        <v>0</v>
      </c>
      <c r="N625" s="187">
        <f t="shared" si="264"/>
        <v>2008</v>
      </c>
      <c r="O625" s="42">
        <f t="shared" ref="O625:R625" si="295">SUM(O207:O218)</f>
        <v>0</v>
      </c>
      <c r="P625" s="42">
        <f t="shared" si="295"/>
        <v>0</v>
      </c>
      <c r="Q625" s="42">
        <f t="shared" si="295"/>
        <v>0</v>
      </c>
      <c r="R625" s="42">
        <f t="shared" si="295"/>
        <v>0</v>
      </c>
      <c r="S625" s="42">
        <f>SUM(T207:T218)</f>
        <v>0</v>
      </c>
      <c r="U625" s="42">
        <f t="shared" si="277"/>
        <v>38804220</v>
      </c>
      <c r="V625" s="42"/>
      <c r="W625" s="42">
        <f>AVERAGE(W207:W218)</f>
        <v>59174.833333333336</v>
      </c>
      <c r="X625" s="42">
        <f>AVERAGE(X207:X218)</f>
        <v>1389866.1666666667</v>
      </c>
      <c r="Y625" s="42">
        <f>AVERAGE(Y207:Y218)</f>
        <v>1449041</v>
      </c>
      <c r="Z625" s="42">
        <f>AVERAGE(Z207:Z218)</f>
        <v>162568.58333333334</v>
      </c>
      <c r="AA625" s="42">
        <f t="shared" ref="AA625:AB625" si="296">AVERAGE(AA207:AA218)</f>
        <v>2587.0833333333335</v>
      </c>
      <c r="AB625" s="42">
        <f t="shared" si="296"/>
        <v>1652</v>
      </c>
      <c r="AC625" s="22">
        <f>AVERAGE(AC207:AC218)</f>
        <v>23061.916666666668</v>
      </c>
      <c r="AD625" s="42">
        <f>SUM(AD207:AD218)</f>
        <v>301710</v>
      </c>
      <c r="AE625" s="150">
        <f t="shared" ref="AE625:AK625" si="297">SUM(AE207:AE218)</f>
        <v>19210553</v>
      </c>
      <c r="AF625" s="150">
        <f t="shared" si="297"/>
        <v>12172762</v>
      </c>
      <c r="AG625" s="42">
        <f t="shared" si="297"/>
        <v>3801436</v>
      </c>
      <c r="AH625" s="42">
        <f t="shared" si="297"/>
        <v>1233503</v>
      </c>
      <c r="AI625" s="150">
        <f t="shared" si="297"/>
        <v>2552793</v>
      </c>
      <c r="AJ625" s="150">
        <f t="shared" si="297"/>
        <v>26264</v>
      </c>
      <c r="AK625" s="150">
        <f t="shared" si="297"/>
        <v>3291495</v>
      </c>
      <c r="AL625" s="42">
        <f t="shared" si="286"/>
        <v>13465.638998482445</v>
      </c>
      <c r="AM625" s="42">
        <f t="shared" si="256"/>
        <v>74877.702385095923</v>
      </c>
      <c r="AN625" s="42">
        <f t="shared" si="257"/>
        <v>15898.305084745763</v>
      </c>
      <c r="AO625" s="234">
        <f t="shared" si="252"/>
        <v>142724.26041489758</v>
      </c>
      <c r="AP625" s="64">
        <f>SUM(AP207:AP218)</f>
        <v>0</v>
      </c>
      <c r="AQ625" s="42">
        <f>SUM(AQ207:AQ218)</f>
        <v>0</v>
      </c>
      <c r="AR625" s="42">
        <f>SUM(AR207:AR218)</f>
        <v>0</v>
      </c>
      <c r="AS625" s="42">
        <f>SUM(AS207:AS218)</f>
        <v>0</v>
      </c>
      <c r="AT625" s="42">
        <f>SUM(AT207:AT218)</f>
        <v>0</v>
      </c>
      <c r="AU625" s="15">
        <f t="shared" si="258"/>
        <v>0</v>
      </c>
      <c r="AV625" s="43">
        <f t="shared" si="271"/>
        <v>2008</v>
      </c>
      <c r="AW625" s="67"/>
      <c r="AX625" s="67">
        <f t="shared" si="272"/>
        <v>1233503</v>
      </c>
      <c r="AY625" s="34">
        <f>[19]Monthly!$AB305</f>
        <v>7.724721872269813E-2</v>
      </c>
      <c r="AZ625" s="68" t="s">
        <v>42</v>
      </c>
      <c r="BA625" s="159"/>
      <c r="BB625" s="149"/>
      <c r="BC625" s="42"/>
      <c r="BD625" s="42"/>
      <c r="BE625" s="42"/>
      <c r="BF625" s="41">
        <f t="shared" si="259"/>
        <v>2008</v>
      </c>
      <c r="BG625" s="42"/>
    </row>
    <row r="626" spans="1:80" s="43" customFormat="1" ht="12.75" thickBot="1">
      <c r="A626" s="41">
        <f t="shared" si="253"/>
        <v>2009</v>
      </c>
      <c r="B626" s="41"/>
      <c r="C626" s="42">
        <f>SUM(C219:C230)</f>
        <v>13731.621717638182</v>
      </c>
      <c r="D626" s="42">
        <f>SUM(D219:D230)</f>
        <v>11616543.09045781</v>
      </c>
      <c r="E626" s="42">
        <f>SUM(E219:E230)</f>
        <v>2214922.33898815</v>
      </c>
      <c r="F626" s="42">
        <f>SUM(F219:F230)</f>
        <v>25893.983534834235</v>
      </c>
      <c r="G626" s="22">
        <f>SUM(G219:G230)</f>
        <v>3246035.3144078879</v>
      </c>
      <c r="H626" s="123"/>
      <c r="I626" s="42">
        <f>SUM(I219:I230)</f>
        <v>0</v>
      </c>
      <c r="J626" s="42">
        <f>SUM(J219:J230)</f>
        <v>0</v>
      </c>
      <c r="K626" s="42">
        <f>SUM(K219:K230)</f>
        <v>0</v>
      </c>
      <c r="L626" s="42">
        <f>SUM(L219:L230)</f>
        <v>0</v>
      </c>
      <c r="M626" s="42">
        <f>SUM(M219:M230)</f>
        <v>0</v>
      </c>
      <c r="N626" s="187">
        <f t="shared" si="264"/>
        <v>2009</v>
      </c>
      <c r="O626" s="42">
        <f t="shared" ref="O626:R626" si="298">SUM(O219:O230)</f>
        <v>0</v>
      </c>
      <c r="P626" s="42">
        <f t="shared" si="298"/>
        <v>0</v>
      </c>
      <c r="Q626" s="42">
        <f t="shared" si="298"/>
        <v>0</v>
      </c>
      <c r="R626" s="42">
        <f t="shared" si="298"/>
        <v>0</v>
      </c>
      <c r="S626" s="42">
        <f>SUM(T219:T230)</f>
        <v>0</v>
      </c>
      <c r="U626" s="42">
        <f t="shared" si="277"/>
        <v>37191546</v>
      </c>
      <c r="V626" s="42"/>
      <c r="W626" s="42">
        <f>AVERAGE(W219:W230)</f>
        <v>60317.5</v>
      </c>
      <c r="X626" s="42">
        <f>AVERAGE(X219:X230)</f>
        <v>1381007.1666666667</v>
      </c>
      <c r="Y626" s="42">
        <f>AVERAGE(Y219:Y230)</f>
        <v>1441324.6666666667</v>
      </c>
      <c r="Z626" s="42">
        <f>AVERAGE(Z219:Z230)</f>
        <v>161390.41666666666</v>
      </c>
      <c r="AA626" s="42">
        <f t="shared" ref="AA626:AB626" si="299">AVERAGE(AA219:AA230)</f>
        <v>2486.5833333333335</v>
      </c>
      <c r="AB626" s="42">
        <f t="shared" si="299"/>
        <v>1624</v>
      </c>
      <c r="AC626" s="22">
        <f>AVERAGE(AC219:AC230)</f>
        <v>23346</v>
      </c>
      <c r="AD626" s="42">
        <f>SUM(AD219:AD230)</f>
        <v>321576</v>
      </c>
      <c r="AE626" s="150">
        <f t="shared" ref="AE626:AK626" si="300">SUM(AE219:AE230)</f>
        <v>18615135</v>
      </c>
      <c r="AF626" s="150">
        <f t="shared" si="300"/>
        <v>11743713</v>
      </c>
      <c r="AG626" s="42">
        <f t="shared" si="300"/>
        <v>3286833</v>
      </c>
      <c r="AH626" s="42">
        <f t="shared" si="300"/>
        <v>1082467</v>
      </c>
      <c r="AI626" s="150">
        <f t="shared" si="300"/>
        <v>2202921</v>
      </c>
      <c r="AJ626" s="150">
        <f t="shared" si="300"/>
        <v>25954</v>
      </c>
      <c r="AK626" s="150">
        <f t="shared" si="300"/>
        <v>3198335</v>
      </c>
      <c r="AL626" s="42">
        <f t="shared" si="286"/>
        <v>13138.407631498247</v>
      </c>
      <c r="AM626" s="42">
        <f t="shared" si="256"/>
        <v>72765.863317989249</v>
      </c>
      <c r="AN626" s="42">
        <f t="shared" si="257"/>
        <v>15981.527093596058</v>
      </c>
      <c r="AO626" s="234">
        <f t="shared" si="252"/>
        <v>136997.13012935835</v>
      </c>
      <c r="AP626" s="64">
        <f>SUM(AP219:AP230)</f>
        <v>0</v>
      </c>
      <c r="AQ626" s="42">
        <f>SUM(AQ219:AQ230)</f>
        <v>0</v>
      </c>
      <c r="AR626" s="42">
        <f>SUM(AR219:AR230)</f>
        <v>0</v>
      </c>
      <c r="AS626" s="42">
        <f>SUM(AS219:AS230)</f>
        <v>0</v>
      </c>
      <c r="AT626" s="42">
        <f>SUM(AT219:AT230)</f>
        <v>0</v>
      </c>
      <c r="AU626" s="42">
        <f t="shared" si="258"/>
        <v>0</v>
      </c>
      <c r="AV626" s="43">
        <f t="shared" si="271"/>
        <v>2009</v>
      </c>
      <c r="AW626" s="67"/>
      <c r="AX626" s="67">
        <f t="shared" si="272"/>
        <v>1082467</v>
      </c>
      <c r="AY626" s="162">
        <f>SUM(AY614:AY625)</f>
        <v>1</v>
      </c>
      <c r="BA626" s="162"/>
      <c r="BB626" s="149"/>
      <c r="BC626" s="42"/>
      <c r="BD626" s="42"/>
      <c r="BE626" s="42"/>
      <c r="BF626" s="41">
        <f t="shared" si="259"/>
        <v>2009</v>
      </c>
      <c r="BG626" s="42"/>
    </row>
    <row r="627" spans="1:80" s="43" customFormat="1" ht="12.75" thickBot="1">
      <c r="A627" s="41">
        <f t="shared" si="253"/>
        <v>2010</v>
      </c>
      <c r="B627" s="41"/>
      <c r="C627" s="42">
        <f>SUM(C231:C242)</f>
        <v>13525.377377910283</v>
      </c>
      <c r="D627" s="42">
        <f>SUM(D231:D242)</f>
        <v>11625474.289151996</v>
      </c>
      <c r="E627" s="42">
        <f>SUM(E231:E242)</f>
        <v>2172981.8960646125</v>
      </c>
      <c r="F627" s="42">
        <f>SUM(F231:F242)</f>
        <v>25580.682897058883</v>
      </c>
      <c r="G627" s="42">
        <f>SUM(G231:G242)</f>
        <v>3236286.1894878279</v>
      </c>
      <c r="H627" s="116"/>
      <c r="I627" s="42">
        <f>SUM(I231:I242)</f>
        <v>0</v>
      </c>
      <c r="J627" s="42">
        <f>SUM(J231:J242)</f>
        <v>0</v>
      </c>
      <c r="K627" s="42">
        <f>SUM(K231:K242)</f>
        <v>0</v>
      </c>
      <c r="L627" s="42">
        <f>SUM(L231:L242)</f>
        <v>0</v>
      </c>
      <c r="M627" s="42">
        <f>SUM(M231:M242)</f>
        <v>0</v>
      </c>
      <c r="N627" s="192">
        <f t="shared" si="264"/>
        <v>2010</v>
      </c>
      <c r="O627" s="42">
        <f t="shared" ref="O627:R627" si="301">SUM(O231:O242)</f>
        <v>0</v>
      </c>
      <c r="P627" s="42">
        <f t="shared" si="301"/>
        <v>0</v>
      </c>
      <c r="Q627" s="42">
        <f t="shared" si="301"/>
        <v>0</v>
      </c>
      <c r="R627" s="42">
        <f t="shared" si="301"/>
        <v>0</v>
      </c>
      <c r="S627" s="42">
        <f>SUM(T231:T242)</f>
        <v>0</v>
      </c>
      <c r="U627" s="42">
        <f t="shared" si="277"/>
        <v>36443175</v>
      </c>
      <c r="V627" s="42"/>
      <c r="W627" s="42">
        <f>AVERAGE(W231:W242)</f>
        <v>61544.333333333336</v>
      </c>
      <c r="X627" s="42">
        <f>AVERAGE(X231:X242)</f>
        <v>1389921.9166666667</v>
      </c>
      <c r="Y627" s="42">
        <f>AVERAGE(Y231:Y242)</f>
        <v>1451466.25</v>
      </c>
      <c r="Z627" s="42">
        <f>AVERAGE(Z231:Z242)</f>
        <v>161673.83333333334</v>
      </c>
      <c r="AA627" s="42">
        <f t="shared" ref="AA627:AB627" si="302">AVERAGE(AA231:AA242)</f>
        <v>2480.75</v>
      </c>
      <c r="AB627" s="42">
        <f t="shared" si="302"/>
        <v>1621.0833333333333</v>
      </c>
      <c r="AC627" s="22">
        <f>AVERAGE(AC231:AC242)</f>
        <v>23571.416666666668</v>
      </c>
      <c r="AD627" s="42">
        <f>SUM(AD231:AD242)</f>
        <v>330286</v>
      </c>
      <c r="AE627" s="150">
        <f t="shared" ref="AE627:AK627" si="303">SUM(AE231:AE242)</f>
        <v>17927068</v>
      </c>
      <c r="AF627" s="150">
        <f t="shared" si="303"/>
        <v>11713800</v>
      </c>
      <c r="AG627" s="42">
        <f t="shared" si="303"/>
        <v>3230160</v>
      </c>
      <c r="AH627" s="42">
        <f t="shared" si="303"/>
        <v>988599</v>
      </c>
      <c r="AI627" s="150">
        <f t="shared" si="303"/>
        <v>2230745</v>
      </c>
      <c r="AJ627" s="150">
        <f t="shared" si="303"/>
        <v>25784</v>
      </c>
      <c r="AK627" s="150">
        <f t="shared" si="303"/>
        <v>3216077</v>
      </c>
      <c r="AL627" s="42">
        <f t="shared" si="286"/>
        <v>12578.559094984124</v>
      </c>
      <c r="AM627" s="42">
        <f t="shared" si="256"/>
        <v>72453.282998794894</v>
      </c>
      <c r="AN627" s="42">
        <f t="shared" si="257"/>
        <v>15905.413046830823</v>
      </c>
      <c r="AO627" s="234">
        <f t="shared" si="252"/>
        <v>136439.6992119693</v>
      </c>
      <c r="AP627" s="64">
        <f>SUM(AP231:AP242)</f>
        <v>0</v>
      </c>
      <c r="AQ627" s="42">
        <f>SUM(AQ231:AQ242)</f>
        <v>0</v>
      </c>
      <c r="AR627" s="42">
        <f>SUM(AR231:AR242)</f>
        <v>0</v>
      </c>
      <c r="AS627" s="42">
        <f>SUM(AS231:AS242)</f>
        <v>0</v>
      </c>
      <c r="AT627" s="42">
        <f>SUM(AT231:AT242)</f>
        <v>0</v>
      </c>
      <c r="AU627" s="42">
        <f t="shared" si="258"/>
        <v>0</v>
      </c>
      <c r="AV627" s="43">
        <f t="shared" si="271"/>
        <v>2010</v>
      </c>
      <c r="AW627" s="67"/>
      <c r="AX627" s="67">
        <f t="shared" si="272"/>
        <v>988599</v>
      </c>
      <c r="BB627" s="149"/>
      <c r="BC627" s="42"/>
      <c r="BD627" s="42"/>
      <c r="BE627" s="42"/>
      <c r="BF627" s="41">
        <f t="shared" si="259"/>
        <v>2010</v>
      </c>
      <c r="BG627" s="42"/>
      <c r="BM627" s="279" t="s">
        <v>140</v>
      </c>
      <c r="BN627" s="277" t="s">
        <v>140</v>
      </c>
      <c r="BO627" s="274" t="s">
        <v>140</v>
      </c>
      <c r="BP627" s="284" t="s">
        <v>141</v>
      </c>
      <c r="BQ627" s="279" t="s">
        <v>142</v>
      </c>
      <c r="BR627" s="277" t="s">
        <v>142</v>
      </c>
      <c r="BS627" s="274" t="s">
        <v>142</v>
      </c>
      <c r="BT627" s="1"/>
      <c r="BU627" s="279" t="s">
        <v>143</v>
      </c>
      <c r="BV627" s="277" t="s">
        <v>143</v>
      </c>
      <c r="BW627" s="274" t="s">
        <v>143</v>
      </c>
      <c r="BX627" s="284" t="s">
        <v>141</v>
      </c>
      <c r="BY627" s="279" t="s">
        <v>144</v>
      </c>
      <c r="BZ627" s="277" t="s">
        <v>144</v>
      </c>
      <c r="CA627" s="274" t="s">
        <v>144</v>
      </c>
    </row>
    <row r="628" spans="1:80" s="43" customFormat="1">
      <c r="A628" s="41">
        <f t="shared" si="253"/>
        <v>2011</v>
      </c>
      <c r="B628" s="41"/>
      <c r="C628" s="42">
        <f>SUM(C243:C254)</f>
        <v>13434.517304938103</v>
      </c>
      <c r="D628" s="42">
        <f>SUM(D243:D254)</f>
        <v>11684260.0590392</v>
      </c>
      <c r="E628" s="42">
        <f>SUM(E243:E254)</f>
        <v>2145388.0581043563</v>
      </c>
      <c r="F628" s="42">
        <f>SUM(F243:F254)</f>
        <v>25267.382259283506</v>
      </c>
      <c r="G628" s="42">
        <f>SUM(G243:G254)</f>
        <v>3182552.9925725488</v>
      </c>
      <c r="H628" s="116"/>
      <c r="I628" s="42">
        <f>SUM(I243:I254)</f>
        <v>0</v>
      </c>
      <c r="J628" s="42">
        <f>SUM(J243:J254)</f>
        <v>0</v>
      </c>
      <c r="K628" s="42">
        <f>SUM(K243:K254)</f>
        <v>0</v>
      </c>
      <c r="L628" s="42">
        <f>SUM(L243:L254)</f>
        <v>0</v>
      </c>
      <c r="M628" s="42">
        <f>SUM(M243:M254)</f>
        <v>0</v>
      </c>
      <c r="N628" s="192">
        <f t="shared" si="264"/>
        <v>2011</v>
      </c>
      <c r="O628" s="42">
        <f t="shared" ref="O628:R628" si="304">SUM(O243:O254)</f>
        <v>0</v>
      </c>
      <c r="P628" s="42">
        <f t="shared" si="304"/>
        <v>0</v>
      </c>
      <c r="Q628" s="42">
        <f t="shared" si="304"/>
        <v>0</v>
      </c>
      <c r="R628" s="42">
        <f t="shared" si="304"/>
        <v>0</v>
      </c>
      <c r="S628" s="42">
        <f>SUM(T243:T254)</f>
        <v>0</v>
      </c>
      <c r="U628" s="42">
        <f t="shared" si="277"/>
        <v>36773450</v>
      </c>
      <c r="V628" s="42"/>
      <c r="W628" s="42">
        <f>AVERAGE(W243:W254)</f>
        <v>61695.333333333336</v>
      </c>
      <c r="X628" s="42">
        <f>AVERAGE(X243:X254)</f>
        <v>1390758.9166666667</v>
      </c>
      <c r="Y628" s="42">
        <f>AVERAGE(Y243:Y254)</f>
        <v>1452454.25</v>
      </c>
      <c r="Z628" s="42">
        <f>AVERAGE(Z243:Z254)</f>
        <v>162071.16666666666</v>
      </c>
      <c r="AA628" s="42">
        <f t="shared" ref="AA628:AB628" si="305">AVERAGE(AA243:AA254)</f>
        <v>2408.25</v>
      </c>
      <c r="AB628" s="42">
        <f t="shared" si="305"/>
        <v>1571.5</v>
      </c>
      <c r="AC628" s="22">
        <f>AVERAGE(AC243:AC254)</f>
        <v>23640</v>
      </c>
      <c r="AD628" s="42">
        <f>SUM(AD243:AD254)</f>
        <v>325378</v>
      </c>
      <c r="AE628" s="150">
        <f t="shared" ref="AE628:AK628" si="306">SUM(AE243:AE254)</f>
        <v>18230538</v>
      </c>
      <c r="AF628" s="150">
        <f t="shared" si="306"/>
        <v>11782069</v>
      </c>
      <c r="AG628" s="42">
        <f t="shared" si="306"/>
        <v>3233294</v>
      </c>
      <c r="AH628" s="42">
        <f t="shared" si="306"/>
        <v>1108025</v>
      </c>
      <c r="AI628" s="150">
        <f t="shared" si="306"/>
        <v>2134713</v>
      </c>
      <c r="AJ628" s="150">
        <f t="shared" si="306"/>
        <v>24895</v>
      </c>
      <c r="AK628" s="150">
        <f t="shared" si="306"/>
        <v>3177276</v>
      </c>
      <c r="AL628" s="42">
        <f t="shared" si="286"/>
        <v>12775.559712121742</v>
      </c>
      <c r="AM628" s="42">
        <f t="shared" si="256"/>
        <v>72696.885216062496</v>
      </c>
      <c r="AN628" s="42">
        <f t="shared" si="257"/>
        <v>15841.552656697424</v>
      </c>
      <c r="AO628" s="234">
        <f t="shared" si="252"/>
        <v>134402.53807106597</v>
      </c>
      <c r="AP628" s="64">
        <f>SUM(AP243:AP254)</f>
        <v>0</v>
      </c>
      <c r="AQ628" s="42">
        <f>SUM(AQ243:AQ254)</f>
        <v>0</v>
      </c>
      <c r="AR628" s="42">
        <f>SUM(AR243:AR254)</f>
        <v>0</v>
      </c>
      <c r="AS628" s="42">
        <f>SUM(AS243:AS254)</f>
        <v>0</v>
      </c>
      <c r="AT628" s="42">
        <f>SUM(AT243:AT254)</f>
        <v>0</v>
      </c>
      <c r="AU628" s="42">
        <f t="shared" si="258"/>
        <v>0</v>
      </c>
      <c r="AV628" s="43">
        <f t="shared" si="271"/>
        <v>2011</v>
      </c>
      <c r="AW628" s="67"/>
      <c r="AX628" s="67">
        <f t="shared" si="272"/>
        <v>1108025</v>
      </c>
      <c r="BB628" s="149"/>
      <c r="BC628" s="42"/>
      <c r="BD628" s="42"/>
      <c r="BE628" s="42"/>
      <c r="BF628" s="41">
        <f t="shared" si="259"/>
        <v>2011</v>
      </c>
      <c r="BG628" s="42"/>
      <c r="BM628" s="280" t="s">
        <v>145</v>
      </c>
      <c r="BN628" s="278" t="s">
        <v>146</v>
      </c>
      <c r="BO628" s="275" t="s">
        <v>147</v>
      </c>
      <c r="BP628" s="188" t="s">
        <v>148</v>
      </c>
      <c r="BQ628" s="280" t="s">
        <v>145</v>
      </c>
      <c r="BR628" s="278" t="s">
        <v>146</v>
      </c>
      <c r="BS628" s="275" t="s">
        <v>147</v>
      </c>
      <c r="BT628" s="276" t="s">
        <v>154</v>
      </c>
      <c r="BU628" s="285" t="s">
        <v>145</v>
      </c>
      <c r="BV628" s="278" t="s">
        <v>146</v>
      </c>
      <c r="BW628" s="275" t="s">
        <v>147</v>
      </c>
      <c r="BX628" s="182" t="s">
        <v>149</v>
      </c>
      <c r="BY628" s="285" t="s">
        <v>145</v>
      </c>
      <c r="BZ628" s="278" t="s">
        <v>146</v>
      </c>
      <c r="CA628" s="275" t="s">
        <v>147</v>
      </c>
    </row>
    <row r="629" spans="1:80" s="47" customFormat="1">
      <c r="A629" s="45">
        <f t="shared" si="253"/>
        <v>2012</v>
      </c>
      <c r="B629" s="45"/>
      <c r="C629" s="65">
        <f>SUM(C255:C266)</f>
        <v>13301.165140253099</v>
      </c>
      <c r="D629" s="65">
        <f>SUM(D255:D266)</f>
        <v>11589020.108786875</v>
      </c>
      <c r="E629" s="65">
        <f>SUM(E255:E266)</f>
        <v>2136125.2604289139</v>
      </c>
      <c r="F629" s="65">
        <f>SUM(F255:F266)</f>
        <v>24954.081621508129</v>
      </c>
      <c r="G629" s="65">
        <f>SUM(G255:G266)</f>
        <v>3193927.4324661293</v>
      </c>
      <c r="H629" s="124"/>
      <c r="I629" s="65">
        <f>SUM(I255:I266)</f>
        <v>0</v>
      </c>
      <c r="J629" s="65">
        <f>SUM(J255:J266)</f>
        <v>0</v>
      </c>
      <c r="K629" s="65">
        <f>SUM(K255:K266)</f>
        <v>0</v>
      </c>
      <c r="L629" s="65">
        <f>SUM(L255:L266)</f>
        <v>0</v>
      </c>
      <c r="M629" s="65">
        <f>SUM(M255:M266)</f>
        <v>0</v>
      </c>
      <c r="N629" s="193">
        <f t="shared" si="264"/>
        <v>2012</v>
      </c>
      <c r="O629" s="65">
        <f t="shared" ref="O629:R629" si="307">SUM(O255:O266)</f>
        <v>0</v>
      </c>
      <c r="P629" s="65">
        <f t="shared" si="307"/>
        <v>0</v>
      </c>
      <c r="Q629" s="65">
        <f t="shared" si="307"/>
        <v>0</v>
      </c>
      <c r="R629" s="65">
        <f t="shared" si="307"/>
        <v>0</v>
      </c>
      <c r="S629" s="65">
        <f>SUM(T263:T274)</f>
        <v>0</v>
      </c>
      <c r="U629" s="65">
        <f t="shared" si="277"/>
        <v>36676157</v>
      </c>
      <c r="V629" s="65"/>
      <c r="W629" s="65">
        <f>AVERAGE(W255:W266)</f>
        <v>61858.166666666664</v>
      </c>
      <c r="X629" s="65">
        <f>AVERAGE(X255:X266)</f>
        <v>1396831.4166666667</v>
      </c>
      <c r="Y629" s="65">
        <f>AVERAGE(Y255:Y266)</f>
        <v>1458689.5833333333</v>
      </c>
      <c r="Z629" s="65">
        <f>AVERAGE(Z255:Z266)</f>
        <v>163297</v>
      </c>
      <c r="AA629" s="65">
        <f t="shared" ref="AA629:AB629" si="308">AVERAGE(AA255:AA266)</f>
        <v>2371.6666666666665</v>
      </c>
      <c r="AB629" s="65">
        <f t="shared" si="308"/>
        <v>1560.75</v>
      </c>
      <c r="AC629" s="115">
        <f>AVERAGE(AC255:AC266)</f>
        <v>23904.416666666668</v>
      </c>
      <c r="AD629" s="65">
        <f>SUM(AD255:AD266)</f>
        <v>312327</v>
      </c>
      <c r="AE629" s="267">
        <f t="shared" ref="AE629:AK629" si="309">SUM(AE255:AE266)</f>
        <v>18330180</v>
      </c>
      <c r="AF629" s="267">
        <f t="shared" si="309"/>
        <v>11643033</v>
      </c>
      <c r="AG629" s="65">
        <f t="shared" si="309"/>
        <v>3151700</v>
      </c>
      <c r="AH629" s="65">
        <f t="shared" si="309"/>
        <v>1052718</v>
      </c>
      <c r="AI629" s="267">
        <f t="shared" si="309"/>
        <v>2107534</v>
      </c>
      <c r="AJ629" s="267">
        <f t="shared" si="309"/>
        <v>25001</v>
      </c>
      <c r="AK629" s="267">
        <f t="shared" si="309"/>
        <v>3213916</v>
      </c>
      <c r="AL629" s="65">
        <f t="shared" si="286"/>
        <v>12780.311323948008</v>
      </c>
      <c r="AM629" s="65">
        <f t="shared" si="256"/>
        <v>71299.736063736636</v>
      </c>
      <c r="AN629" s="65">
        <f t="shared" si="257"/>
        <v>16018.580810507767</v>
      </c>
      <c r="AO629" s="235">
        <f t="shared" si="252"/>
        <v>134448.62699710304</v>
      </c>
      <c r="AP629" s="236">
        <f>SUM(AP255:AP266)</f>
        <v>0</v>
      </c>
      <c r="AQ629" s="65">
        <f>SUM(AQ255:AQ266)</f>
        <v>0</v>
      </c>
      <c r="AR629" s="65">
        <f>SUM(AR255:AR266)</f>
        <v>0</v>
      </c>
      <c r="AS629" s="65">
        <f>SUM(AS255:AS266)</f>
        <v>0</v>
      </c>
      <c r="AT629" s="65">
        <f>SUM(AT255:AT266)</f>
        <v>0</v>
      </c>
      <c r="AU629" s="65">
        <f t="shared" si="258"/>
        <v>0</v>
      </c>
      <c r="AV629" s="47">
        <f t="shared" si="271"/>
        <v>2012</v>
      </c>
      <c r="AW629" s="109"/>
      <c r="AX629" s="109">
        <f t="shared" si="272"/>
        <v>1052718</v>
      </c>
      <c r="BB629" s="151"/>
      <c r="BC629" s="65"/>
      <c r="BD629" s="65"/>
      <c r="BE629" s="65"/>
      <c r="BF629" s="45">
        <f t="shared" si="259"/>
        <v>2012</v>
      </c>
      <c r="BG629" s="65"/>
      <c r="BH629" s="65"/>
      <c r="BI629" s="65"/>
      <c r="BJ629" s="43"/>
      <c r="BK629" s="43"/>
      <c r="BL629" s="286" t="s">
        <v>25</v>
      </c>
      <c r="BM629" s="281"/>
      <c r="BN629" s="1"/>
      <c r="BO629" s="1"/>
      <c r="BP629" s="1"/>
      <c r="BQ629" s="281"/>
      <c r="BR629" s="1"/>
      <c r="BS629" s="1"/>
      <c r="BT629" s="74"/>
      <c r="BU629" s="281"/>
      <c r="BV629" s="1"/>
      <c r="BW629" s="1"/>
      <c r="BX629" s="1"/>
      <c r="BY629" s="281"/>
      <c r="BZ629" s="1"/>
      <c r="CA629" s="1"/>
      <c r="CB629" s="1"/>
    </row>
    <row r="630" spans="1:80">
      <c r="A630" s="2">
        <f t="shared" si="253"/>
        <v>2013</v>
      </c>
      <c r="B630" s="48"/>
      <c r="C630" s="49">
        <f t="shared" ref="C630:M630" si="310">SUM(C267:C278)</f>
        <v>13163.902578035602</v>
      </c>
      <c r="D630" s="49">
        <f t="shared" si="310"/>
        <v>11653394.949251501</v>
      </c>
      <c r="E630" s="49">
        <f t="shared" si="310"/>
        <v>2123466.7774404078</v>
      </c>
      <c r="F630" s="49">
        <f t="shared" si="310"/>
        <v>24640.78098373273</v>
      </c>
      <c r="G630" s="49">
        <f t="shared" si="310"/>
        <v>3197445.809780553</v>
      </c>
      <c r="H630" s="49"/>
      <c r="I630" s="49">
        <f t="shared" si="310"/>
        <v>4239.1336129628608</v>
      </c>
      <c r="J630" s="49">
        <f t="shared" si="310"/>
        <v>3922785</v>
      </c>
      <c r="K630" s="49">
        <f t="shared" si="310"/>
        <v>698421.67069622711</v>
      </c>
      <c r="L630" s="49">
        <f t="shared" si="310"/>
        <v>8176.3864636150201</v>
      </c>
      <c r="M630" s="49">
        <f t="shared" si="310"/>
        <v>1091706.9284001479</v>
      </c>
      <c r="N630" s="187">
        <f t="shared" si="264"/>
        <v>2013</v>
      </c>
      <c r="O630" s="49">
        <f t="shared" ref="O630:R630" si="311">SUM(O267:O278)</f>
        <v>-240</v>
      </c>
      <c r="P630" s="49">
        <f t="shared" si="311"/>
        <v>-80000</v>
      </c>
      <c r="Q630" s="49">
        <f t="shared" si="311"/>
        <v>-13176</v>
      </c>
      <c r="R630" s="49">
        <f t="shared" si="311"/>
        <v>0</v>
      </c>
      <c r="S630" s="49">
        <f>SUM(S275:S278)</f>
        <v>-16104</v>
      </c>
      <c r="U630" s="49">
        <f>SUM(AD630:AG630,AJ630:AK630)</f>
        <v>36344180.314863764</v>
      </c>
      <c r="V630" s="31"/>
      <c r="W630" s="28">
        <f>AVERAGE(W267:W278)</f>
        <v>61223.946337324742</v>
      </c>
      <c r="X630" s="28">
        <f>AVERAGE(X267:X278)</f>
        <v>1404863.5894719947</v>
      </c>
      <c r="Y630" s="28">
        <f>AVERAGE(Y267:Y278)</f>
        <v>1466087.5358093192</v>
      </c>
      <c r="Z630" s="28">
        <f>AVERAGE(Z267:Z278)</f>
        <v>164312.66666666666</v>
      </c>
      <c r="AA630" s="28">
        <f t="shared" ref="AA630:AB630" si="312">AVERAGE(AA267:AA278)</f>
        <v>2340.5</v>
      </c>
      <c r="AB630" s="28">
        <f t="shared" si="312"/>
        <v>1563.0833333333333</v>
      </c>
      <c r="AC630" s="29">
        <f>AVERAGE(AC267:AC278)</f>
        <v>24003.666666666668</v>
      </c>
      <c r="AD630" s="28">
        <f>SUM(AD267:AD278)</f>
        <v>308624</v>
      </c>
      <c r="AE630" s="28">
        <f t="shared" ref="AE630:AK630" si="313">SUM(AE267:AE278)</f>
        <v>18085765</v>
      </c>
      <c r="AF630" s="28">
        <f t="shared" si="313"/>
        <v>11571387</v>
      </c>
      <c r="AG630" s="28">
        <f t="shared" si="313"/>
        <v>3218031</v>
      </c>
      <c r="AH630" s="28">
        <f t="shared" si="313"/>
        <v>1069099</v>
      </c>
      <c r="AI630" s="28">
        <f t="shared" si="313"/>
        <v>2109576</v>
      </c>
      <c r="AJ630" s="28">
        <f t="shared" si="313"/>
        <v>24750.386463615017</v>
      </c>
      <c r="AK630" s="28">
        <f t="shared" si="313"/>
        <v>3135622.9284001486</v>
      </c>
      <c r="AL630" s="28">
        <f t="shared" si="286"/>
        <v>12546.583031855467</v>
      </c>
      <c r="AM630" s="28">
        <f t="shared" si="256"/>
        <v>70422.976114643214</v>
      </c>
      <c r="AN630" s="28">
        <f t="shared" si="257"/>
        <v>15834.335851329115</v>
      </c>
      <c r="AO630" s="28">
        <f t="shared" si="252"/>
        <v>130630.99783644784</v>
      </c>
      <c r="AP630" s="237">
        <f>SUM(AP267:AP278)</f>
        <v>0</v>
      </c>
      <c r="AQ630" s="28">
        <f>SUM(AQ267:AQ278)</f>
        <v>0</v>
      </c>
      <c r="AR630" s="28">
        <f>SUM(AR267:AR278)</f>
        <v>0</v>
      </c>
      <c r="AS630" s="28">
        <f>SUM(AS267:AS278)</f>
        <v>0</v>
      </c>
      <c r="AT630" s="28">
        <f>SUM(AT267:AT278)</f>
        <v>0</v>
      </c>
      <c r="AU630" s="28">
        <f>SUM(AP630:AT630)</f>
        <v>0</v>
      </c>
      <c r="AV630" s="1">
        <f t="shared" si="271"/>
        <v>2013</v>
      </c>
      <c r="AW630" s="14">
        <f>AX630-$AX$629</f>
        <v>16381</v>
      </c>
      <c r="AX630" s="7">
        <f t="shared" si="272"/>
        <v>1069099</v>
      </c>
      <c r="BB630" s="149"/>
      <c r="BC630" s="42"/>
      <c r="BD630" s="42"/>
      <c r="BE630" s="42"/>
      <c r="BF630" s="2">
        <f t="shared" si="259"/>
        <v>2013</v>
      </c>
      <c r="BG630" s="42">
        <f>AP630-AP$629</f>
        <v>0</v>
      </c>
      <c r="BH630" s="42">
        <f t="shared" ref="BH630:BI630" si="314">AQ630-AQ$629</f>
        <v>0</v>
      </c>
      <c r="BI630" s="42">
        <f t="shared" si="314"/>
        <v>0</v>
      </c>
      <c r="BJ630" s="42">
        <f t="shared" ref="BJ630:BJ637" si="315">SUM(BG630:BI630)</f>
        <v>0</v>
      </c>
      <c r="BL630" s="272">
        <f>BF630</f>
        <v>2013</v>
      </c>
      <c r="BM630" s="282">
        <f>SUM(BM267:BM278)</f>
        <v>1494.8973000792939</v>
      </c>
      <c r="BN630" s="28">
        <f t="shared" ref="BN630:BO630" si="316">SUM(BN267:BN278)</f>
        <v>1735.8362990325911</v>
      </c>
      <c r="BO630" s="28">
        <f t="shared" si="316"/>
        <v>1253.9583011259974</v>
      </c>
      <c r="BQ630" s="282">
        <f>SUM(BQ267:BQ278)</f>
        <v>1494.8973000792939</v>
      </c>
      <c r="BR630" s="28">
        <f t="shared" ref="BR630:BS630" si="317">SUM(BR267:BR278)</f>
        <v>1735.8362990325911</v>
      </c>
      <c r="BS630" s="28">
        <f t="shared" si="317"/>
        <v>1253.9583011259974</v>
      </c>
      <c r="BT630" s="73">
        <f t="shared" ref="BT630:BT647" si="318">(BM630+BQ630)-(BU630+BY630)</f>
        <v>-5288.1583036084012</v>
      </c>
      <c r="BU630" s="282">
        <f>SUM(BU267:BU278)</f>
        <v>3807.1172280543387</v>
      </c>
      <c r="BV630" s="28">
        <f t="shared" ref="BV630:BW630" si="319">SUM(BV267:BV278)</f>
        <v>0</v>
      </c>
      <c r="BW630" s="28">
        <f t="shared" si="319"/>
        <v>0</v>
      </c>
      <c r="BY630" s="282">
        <f>SUM(BY267:BY278)</f>
        <v>4470.8356757126494</v>
      </c>
      <c r="BZ630" s="28">
        <f t="shared" ref="BZ630:CA630" si="320">SUM(BZ267:BZ278)</f>
        <v>0</v>
      </c>
      <c r="CA630" s="28">
        <f t="shared" si="320"/>
        <v>0</v>
      </c>
    </row>
    <row r="631" spans="1:80">
      <c r="A631" s="2">
        <f t="shared" si="253"/>
        <v>2014</v>
      </c>
      <c r="B631" s="48"/>
      <c r="C631" s="49">
        <f t="shared" ref="C631:M631" si="321">SUM(C279:C290)</f>
        <v>13103.183851972002</v>
      </c>
      <c r="D631" s="49">
        <f t="shared" si="321"/>
        <v>11715108</v>
      </c>
      <c r="E631" s="49">
        <f t="shared" si="321"/>
        <v>2129070.6396486689</v>
      </c>
      <c r="F631" s="49">
        <f t="shared" si="321"/>
        <v>24327.48034595732</v>
      </c>
      <c r="G631" s="49">
        <f t="shared" si="321"/>
        <v>3170688.6916329721</v>
      </c>
      <c r="H631" s="49"/>
      <c r="I631" s="49">
        <f t="shared" si="321"/>
        <v>12743.183851972002</v>
      </c>
      <c r="J631" s="49">
        <f t="shared" si="321"/>
        <v>11625108</v>
      </c>
      <c r="K631" s="49">
        <f t="shared" si="321"/>
        <v>2069620.239648669</v>
      </c>
      <c r="L631" s="49">
        <f t="shared" si="321"/>
        <v>24327.48034595732</v>
      </c>
      <c r="M631" s="49">
        <f t="shared" si="321"/>
        <v>3122508.6916329721</v>
      </c>
      <c r="N631" s="187">
        <f t="shared" si="264"/>
        <v>2014</v>
      </c>
      <c r="O631" s="49">
        <f t="shared" ref="O631:R631" si="322">SUM(O279:O290)</f>
        <v>-360</v>
      </c>
      <c r="P631" s="49">
        <f t="shared" si="322"/>
        <v>-90000</v>
      </c>
      <c r="Q631" s="49">
        <f t="shared" si="322"/>
        <v>-59450.399999999994</v>
      </c>
      <c r="R631" s="49">
        <f t="shared" si="322"/>
        <v>0</v>
      </c>
      <c r="S631" s="49">
        <f>SUM(S279:S290)</f>
        <v>-48180</v>
      </c>
      <c r="U631" s="49">
        <f t="shared" ref="U631:U657" si="323">SUM(AD631:AG631,AJ631:AK631)</f>
        <v>36505318.171978928</v>
      </c>
      <c r="V631" s="31"/>
      <c r="W631" s="28">
        <f>AVERAGE(W279:W290)</f>
        <v>62885.75843299838</v>
      </c>
      <c r="X631" s="28">
        <f>AVERAGE(X279:X290)</f>
        <v>1434394.2042574391</v>
      </c>
      <c r="Y631" s="28">
        <f>AVERAGE(Y279:Y290)</f>
        <v>1497279.9626904374</v>
      </c>
      <c r="Z631" s="28">
        <f>AVERAGE(Z279:Z290)</f>
        <v>167106.16666666666</v>
      </c>
      <c r="AA631" s="28">
        <f t="shared" ref="AA631:AB631" si="324">AVERAGE(AA279:AA290)</f>
        <v>2323.75</v>
      </c>
      <c r="AB631" s="28">
        <f t="shared" si="324"/>
        <v>1552.3333333333333</v>
      </c>
      <c r="AC631" s="29">
        <f>AVERAGE(AC279:AC290)</f>
        <v>24338.333333333332</v>
      </c>
      <c r="AD631" s="28">
        <f>SUM(AD279:AD290)</f>
        <v>298894</v>
      </c>
      <c r="AE631" s="28">
        <f t="shared" ref="AE631:AK631" si="325">SUM(AE279:AE290)</f>
        <v>18281860</v>
      </c>
      <c r="AF631" s="28">
        <f t="shared" si="325"/>
        <v>11625108</v>
      </c>
      <c r="AG631" s="28">
        <f t="shared" si="325"/>
        <v>3152620</v>
      </c>
      <c r="AH631" s="28">
        <f t="shared" si="325"/>
        <v>1083000</v>
      </c>
      <c r="AI631" s="28">
        <f t="shared" si="325"/>
        <v>2069620</v>
      </c>
      <c r="AJ631" s="28">
        <f t="shared" si="325"/>
        <v>24327.48034595732</v>
      </c>
      <c r="AK631" s="28">
        <f t="shared" si="325"/>
        <v>3122508.6916329721</v>
      </c>
      <c r="AL631" s="28">
        <f t="shared" si="286"/>
        <v>12409.672514826521</v>
      </c>
      <c r="AM631" s="28">
        <f t="shared" si="256"/>
        <v>69567.199295457889</v>
      </c>
      <c r="AN631" s="28">
        <f t="shared" si="257"/>
        <v>15671.557019083522</v>
      </c>
      <c r="AO631" s="28">
        <f t="shared" si="252"/>
        <v>128295.91282474721</v>
      </c>
      <c r="AP631" s="237">
        <f>SUM(AP279:AP290)</f>
        <v>43435</v>
      </c>
      <c r="AQ631" s="28">
        <f>SUM(AQ279:AQ290)</f>
        <v>23870.000000000007</v>
      </c>
      <c r="AR631" s="28">
        <f>SUM(AR279:AR290)</f>
        <v>3044</v>
      </c>
      <c r="AS631" s="28">
        <f>SUM(AS279:AS290)</f>
        <v>0</v>
      </c>
      <c r="AT631" s="28">
        <f>SUM(AT279:AT290)</f>
        <v>0</v>
      </c>
      <c r="AU631" s="28">
        <f t="shared" si="258"/>
        <v>70349</v>
      </c>
      <c r="AV631" s="1">
        <f t="shared" si="271"/>
        <v>2014</v>
      </c>
      <c r="AW631" s="14">
        <f t="shared" ref="AW631:AW657" si="326">AX631-$AX$629</f>
        <v>30282</v>
      </c>
      <c r="AX631" s="7">
        <f t="shared" si="272"/>
        <v>1083000</v>
      </c>
      <c r="BB631" s="149"/>
      <c r="BC631" s="42"/>
      <c r="BD631" s="42"/>
      <c r="BE631" s="42"/>
      <c r="BF631" s="2">
        <f t="shared" si="259"/>
        <v>2014</v>
      </c>
      <c r="BG631" s="42">
        <f t="shared" ref="BG631:BG657" si="327">AP631-AP$629</f>
        <v>43435</v>
      </c>
      <c r="BH631" s="42">
        <f t="shared" ref="BH631:BH657" si="328">AQ631-AQ$629</f>
        <v>23870.000000000007</v>
      </c>
      <c r="BI631" s="42">
        <f t="shared" ref="BI631:BI657" si="329">AR631-AR$629</f>
        <v>3044</v>
      </c>
      <c r="BJ631" s="42">
        <f t="shared" si="315"/>
        <v>70349</v>
      </c>
      <c r="BL631" s="272">
        <f t="shared" ref="BL631:BL657" si="330">BF631</f>
        <v>2014</v>
      </c>
      <c r="BM631" s="282">
        <f>SUM(BM279:BM290)</f>
        <v>10410.941192072574</v>
      </c>
      <c r="BN631" s="28">
        <f t="shared" ref="BN631:BO631" si="331">SUM(BN279:BN290)</f>
        <v>14755.977862730208</v>
      </c>
      <c r="BO631" s="28">
        <f t="shared" si="331"/>
        <v>6065.9045214149437</v>
      </c>
      <c r="BQ631" s="282">
        <f>SUM(BQ279:BQ290)</f>
        <v>10410.941192072574</v>
      </c>
      <c r="BR631" s="28">
        <f t="shared" ref="BR631:BS631" si="332">SUM(BR279:BR290)</f>
        <v>14755.977862730208</v>
      </c>
      <c r="BS631" s="28">
        <f t="shared" si="332"/>
        <v>6065.9045214149437</v>
      </c>
      <c r="BT631" s="73">
        <f t="shared" si="318"/>
        <v>-15260.661615854846</v>
      </c>
      <c r="BU631" s="282">
        <f>SUM(BU279:BU290)</f>
        <v>17288.490999999998</v>
      </c>
      <c r="BV631" s="28">
        <f t="shared" ref="BV631:BW631" si="333">SUM(BV279:BV290)</f>
        <v>0</v>
      </c>
      <c r="BW631" s="28">
        <f t="shared" si="333"/>
        <v>0</v>
      </c>
      <c r="BY631" s="282">
        <f>SUM(BY279:BY290)</f>
        <v>18794.053</v>
      </c>
      <c r="BZ631" s="28">
        <f t="shared" ref="BZ631:CA631" si="334">SUM(BZ279:BZ290)</f>
        <v>0</v>
      </c>
      <c r="CA631" s="28">
        <f t="shared" si="334"/>
        <v>0</v>
      </c>
    </row>
    <row r="632" spans="1:80">
      <c r="A632" s="2">
        <f t="shared" si="253"/>
        <v>2015</v>
      </c>
      <c r="B632" s="48"/>
      <c r="C632" s="49">
        <f t="shared" ref="C632:M632" si="335">SUM(C291:C302)</f>
        <v>12844.168298695458</v>
      </c>
      <c r="D632" s="49">
        <f t="shared" si="335"/>
        <v>11772583</v>
      </c>
      <c r="E632" s="49">
        <f t="shared" si="335"/>
        <v>2101588.529787628</v>
      </c>
      <c r="F632" s="49">
        <f t="shared" si="335"/>
        <v>24014.179708181964</v>
      </c>
      <c r="G632" s="49">
        <f t="shared" si="335"/>
        <v>3193545.1916635237</v>
      </c>
      <c r="H632" s="49"/>
      <c r="I632" s="49">
        <f t="shared" si="335"/>
        <v>12724.168298695458</v>
      </c>
      <c r="J632" s="49">
        <f t="shared" si="335"/>
        <v>11772583</v>
      </c>
      <c r="K632" s="49">
        <f t="shared" si="335"/>
        <v>2028004.529787628</v>
      </c>
      <c r="L632" s="49">
        <f t="shared" si="335"/>
        <v>24014.179708181964</v>
      </c>
      <c r="M632" s="49">
        <f t="shared" si="335"/>
        <v>3145365.1916635237</v>
      </c>
      <c r="N632" s="187">
        <f t="shared" si="264"/>
        <v>2015</v>
      </c>
      <c r="O632" s="49">
        <f t="shared" ref="O632:R632" si="336">SUM(O291:O302)</f>
        <v>-120</v>
      </c>
      <c r="P632" s="49">
        <f t="shared" si="336"/>
        <v>0</v>
      </c>
      <c r="Q632" s="49">
        <f t="shared" si="336"/>
        <v>-73584</v>
      </c>
      <c r="R632" s="49">
        <f t="shared" si="336"/>
        <v>0</v>
      </c>
      <c r="S632" s="49">
        <f>SUM(S291:S302)</f>
        <v>-48180</v>
      </c>
      <c r="U632" s="49">
        <f t="shared" si="323"/>
        <v>36962146.371371709</v>
      </c>
      <c r="V632" s="31"/>
      <c r="W632" s="28">
        <f>AVERAGE(W291:W302)</f>
        <v>63878.456803152956</v>
      </c>
      <c r="X632" s="28">
        <f>AVERAGE(X291:X302)</f>
        <v>1457037.1813671552</v>
      </c>
      <c r="Y632" s="28">
        <f>AVERAGE(Y291:Y302)</f>
        <v>1520915.6381703084</v>
      </c>
      <c r="Z632" s="28">
        <f>AVERAGE(Z291:Z302)</f>
        <v>169628.41666666666</v>
      </c>
      <c r="AA632" s="28">
        <f t="shared" ref="AA632:AB632" si="337">AVERAGE(AA291:AA302)</f>
        <v>2307.0833333333335</v>
      </c>
      <c r="AB632" s="28">
        <f t="shared" si="337"/>
        <v>1543.75</v>
      </c>
      <c r="AC632" s="29">
        <f>AVERAGE(AC291:AC302)</f>
        <v>24521.833333333332</v>
      </c>
      <c r="AD632" s="28">
        <f>SUM(AD291:AD302)</f>
        <v>304220</v>
      </c>
      <c r="AE632" s="28">
        <f t="shared" ref="AE632:AK632" si="338">SUM(AE291:AE302)</f>
        <v>18543458</v>
      </c>
      <c r="AF632" s="28">
        <f t="shared" si="338"/>
        <v>11772583</v>
      </c>
      <c r="AG632" s="28">
        <f t="shared" si="338"/>
        <v>3172506</v>
      </c>
      <c r="AH632" s="28">
        <f t="shared" si="338"/>
        <v>1144501</v>
      </c>
      <c r="AI632" s="28">
        <f t="shared" si="338"/>
        <v>2028005</v>
      </c>
      <c r="AJ632" s="28">
        <f t="shared" si="338"/>
        <v>24014.179708181964</v>
      </c>
      <c r="AK632" s="28">
        <f t="shared" si="338"/>
        <v>3145365.1916635237</v>
      </c>
      <c r="AL632" s="28">
        <f t="shared" si="286"/>
        <v>12392.323102597675</v>
      </c>
      <c r="AM632" s="28">
        <f t="shared" si="256"/>
        <v>69402.186445765517</v>
      </c>
      <c r="AN632" s="28">
        <f t="shared" si="257"/>
        <v>15555.743940522729</v>
      </c>
      <c r="AO632" s="28">
        <f t="shared" si="252"/>
        <v>128267.94591201816</v>
      </c>
      <c r="AP632" s="237">
        <f>SUM(AP291:AP302)</f>
        <v>78755</v>
      </c>
      <c r="AQ632" s="28">
        <f>SUM(AQ291:AQ302)</f>
        <v>45456</v>
      </c>
      <c r="AR632" s="28">
        <f>SUM(AR291:AR302)</f>
        <v>5781</v>
      </c>
      <c r="AS632" s="28">
        <f>SUM(AS291:AS302)</f>
        <v>0</v>
      </c>
      <c r="AT632" s="28">
        <f>SUM(AT291:AT302)</f>
        <v>0</v>
      </c>
      <c r="AU632" s="28">
        <f t="shared" si="258"/>
        <v>129992</v>
      </c>
      <c r="AV632" s="1">
        <f t="shared" si="271"/>
        <v>2015</v>
      </c>
      <c r="AW632" s="14">
        <f t="shared" si="326"/>
        <v>91782</v>
      </c>
      <c r="AX632" s="7">
        <f>[15]Sheet1!$C190</f>
        <v>1144500</v>
      </c>
      <c r="BB632" s="149"/>
      <c r="BC632" s="42"/>
      <c r="BD632" s="42"/>
      <c r="BE632" s="42"/>
      <c r="BF632" s="2">
        <f t="shared" si="259"/>
        <v>2015</v>
      </c>
      <c r="BG632" s="42">
        <f t="shared" si="327"/>
        <v>78755</v>
      </c>
      <c r="BH632" s="42">
        <f t="shared" si="328"/>
        <v>45456</v>
      </c>
      <c r="BI632" s="42">
        <f t="shared" si="329"/>
        <v>5781</v>
      </c>
      <c r="BJ632" s="42">
        <f t="shared" si="315"/>
        <v>129992</v>
      </c>
      <c r="BL632" s="272">
        <f t="shared" si="330"/>
        <v>2015</v>
      </c>
      <c r="BM632" s="282">
        <f>SUM(BM291:BM302)</f>
        <v>20145.170653992685</v>
      </c>
      <c r="BN632" s="28">
        <f t="shared" ref="BN632:BO632" si="339">SUM(BN291:BN302)</f>
        <v>31617.591778255308</v>
      </c>
      <c r="BO632" s="28">
        <f t="shared" si="339"/>
        <v>8672.7495297300648</v>
      </c>
      <c r="BQ632" s="282">
        <f>SUM(BQ291:BQ302)</f>
        <v>20399.482997686006</v>
      </c>
      <c r="BR632" s="28">
        <f t="shared" ref="BR632:BS632" si="340">SUM(BR291:BR302)</f>
        <v>32016.731800703972</v>
      </c>
      <c r="BS632" s="28">
        <f t="shared" si="340"/>
        <v>8782.2341946680444</v>
      </c>
      <c r="BT632" s="73">
        <f t="shared" si="318"/>
        <v>-13337.605348321311</v>
      </c>
      <c r="BU632" s="282">
        <f>SUM(BU291:BU302)</f>
        <v>27349.797999999999</v>
      </c>
      <c r="BV632" s="28">
        <f t="shared" ref="BV632:BW632" si="341">SUM(BV291:BV302)</f>
        <v>0</v>
      </c>
      <c r="BW632" s="28">
        <f t="shared" si="341"/>
        <v>0</v>
      </c>
      <c r="BY632" s="282">
        <f>SUM(BY291:BY302)</f>
        <v>26532.460999999999</v>
      </c>
      <c r="BZ632" s="28">
        <f t="shared" ref="BZ632:CA632" si="342">SUM(BZ291:BZ302)</f>
        <v>0</v>
      </c>
      <c r="CA632" s="28">
        <f t="shared" si="342"/>
        <v>0</v>
      </c>
    </row>
    <row r="633" spans="1:80">
      <c r="A633" s="2">
        <f t="shared" si="253"/>
        <v>2016</v>
      </c>
      <c r="B633" s="48"/>
      <c r="C633" s="28">
        <f t="shared" ref="C633:M633" si="343">SUM(C303:C314)</f>
        <v>12787.199219339102</v>
      </c>
      <c r="D633" s="28">
        <f t="shared" si="343"/>
        <v>12014334</v>
      </c>
      <c r="E633" s="28">
        <f t="shared" si="343"/>
        <v>2120488.8077511918</v>
      </c>
      <c r="F633" s="28">
        <f t="shared" si="343"/>
        <v>23700.879070406598</v>
      </c>
      <c r="G633" s="28">
        <f t="shared" si="343"/>
        <v>3226207.054898201</v>
      </c>
      <c r="H633" s="28"/>
      <c r="I633" s="28">
        <f t="shared" si="343"/>
        <v>12751.199219339102</v>
      </c>
      <c r="J633" s="28">
        <f t="shared" si="343"/>
        <v>12014334</v>
      </c>
      <c r="K633" s="28">
        <f t="shared" si="343"/>
        <v>2046904.807751192</v>
      </c>
      <c r="L633" s="28">
        <f t="shared" si="343"/>
        <v>23700.879070406598</v>
      </c>
      <c r="M633" s="28">
        <f t="shared" si="343"/>
        <v>3177895.054898201</v>
      </c>
      <c r="N633" s="187">
        <f t="shared" si="264"/>
        <v>2016</v>
      </c>
      <c r="O633" s="28">
        <f t="shared" ref="O633:R633" si="344">SUM(O303:O314)</f>
        <v>-36</v>
      </c>
      <c r="P633" s="28">
        <f t="shared" si="344"/>
        <v>0</v>
      </c>
      <c r="Q633" s="28">
        <f t="shared" si="344"/>
        <v>-73584</v>
      </c>
      <c r="R633" s="28">
        <f t="shared" si="344"/>
        <v>0</v>
      </c>
      <c r="S633" s="28">
        <f>SUM(S303:S314)</f>
        <v>-48312</v>
      </c>
      <c r="U633" s="49">
        <f t="shared" si="323"/>
        <v>37585650.933968611</v>
      </c>
      <c r="V633" s="31"/>
      <c r="W633" s="28">
        <f>AVERAGE(W303:W314)</f>
        <v>64874.031168071124</v>
      </c>
      <c r="X633" s="28">
        <f>AVERAGE(X303:X314)</f>
        <v>1479745.7585479079</v>
      </c>
      <c r="Y633" s="28">
        <f>AVERAGE(Y303:Y314)</f>
        <v>1544619.7897159792</v>
      </c>
      <c r="Z633" s="28">
        <f>AVERAGE(Z303:Z314)</f>
        <v>172185.66666666666</v>
      </c>
      <c r="AA633" s="28">
        <f t="shared" ref="AA633:AB633" si="345">AVERAGE(AA303:AA314)</f>
        <v>2293.0833333333335</v>
      </c>
      <c r="AB633" s="28">
        <f t="shared" si="345"/>
        <v>1537</v>
      </c>
      <c r="AC633" s="29">
        <f>AVERAGE(AC303:AC314)</f>
        <v>24683.5</v>
      </c>
      <c r="AD633" s="28">
        <f>SUM(AD303:AD314)</f>
        <v>309777</v>
      </c>
      <c r="AE633" s="28">
        <f t="shared" ref="AE633:AK633" si="346">SUM(AE303:AE314)</f>
        <v>18872040</v>
      </c>
      <c r="AF633" s="28">
        <f t="shared" si="346"/>
        <v>12014334</v>
      </c>
      <c r="AG633" s="28">
        <f t="shared" si="346"/>
        <v>3187904</v>
      </c>
      <c r="AH633" s="28">
        <f t="shared" si="346"/>
        <v>1141000</v>
      </c>
      <c r="AI633" s="28">
        <f t="shared" si="346"/>
        <v>2046904</v>
      </c>
      <c r="AJ633" s="28">
        <f t="shared" si="346"/>
        <v>23700.879070406598</v>
      </c>
      <c r="AK633" s="28">
        <f t="shared" si="346"/>
        <v>3177895.054898201</v>
      </c>
      <c r="AL633" s="28">
        <f t="shared" si="286"/>
        <v>12418.471605576868</v>
      </c>
      <c r="AM633" s="28">
        <f t="shared" si="256"/>
        <v>69775.459436228732</v>
      </c>
      <c r="AN633" s="28">
        <f t="shared" si="257"/>
        <v>15420.220605339362</v>
      </c>
      <c r="AO633" s="28">
        <f t="shared" si="252"/>
        <v>128745.72304973773</v>
      </c>
      <c r="AP633" s="237">
        <f>SUM(AP303:AP314)</f>
        <v>112579</v>
      </c>
      <c r="AQ633" s="28">
        <f>SUM(AQ303:AQ314)</f>
        <v>65883</v>
      </c>
      <c r="AR633" s="28">
        <f>SUM(AR303:AR314)</f>
        <v>8467</v>
      </c>
      <c r="AS633" s="28">
        <f>SUM(AS303:AS314)</f>
        <v>0</v>
      </c>
      <c r="AT633" s="28">
        <f>SUM(AT303:AT314)</f>
        <v>0</v>
      </c>
      <c r="AU633" s="28">
        <f t="shared" si="258"/>
        <v>186929</v>
      </c>
      <c r="AV633" s="1">
        <f t="shared" si="271"/>
        <v>2016</v>
      </c>
      <c r="AW633" s="14">
        <f t="shared" si="326"/>
        <v>88282</v>
      </c>
      <c r="AX633" s="7">
        <f>[15]Sheet1!$C191</f>
        <v>1141000</v>
      </c>
      <c r="BB633" s="149"/>
      <c r="BC633" s="42"/>
      <c r="BD633" s="42"/>
      <c r="BE633" s="42"/>
      <c r="BF633" s="2">
        <f t="shared" si="259"/>
        <v>2016</v>
      </c>
      <c r="BG633" s="42">
        <f t="shared" si="327"/>
        <v>112579</v>
      </c>
      <c r="BH633" s="42">
        <f t="shared" si="328"/>
        <v>65883</v>
      </c>
      <c r="BI633" s="42">
        <f t="shared" si="329"/>
        <v>8467</v>
      </c>
      <c r="BJ633" s="42">
        <f t="shared" si="315"/>
        <v>186929</v>
      </c>
      <c r="BL633" s="272">
        <f t="shared" si="330"/>
        <v>2016</v>
      </c>
      <c r="BM633" s="282">
        <f>SUM(BM303:BM314)</f>
        <v>34441.646873636535</v>
      </c>
      <c r="BN633" s="28">
        <f t="shared" ref="BN633:BO633" si="347">SUM(BN303:BN314)</f>
        <v>57048.659751037259</v>
      </c>
      <c r="BO633" s="28">
        <f t="shared" si="347"/>
        <v>11834.6339962358</v>
      </c>
      <c r="BQ633" s="282">
        <f>SUM(BQ303:BQ314)</f>
        <v>35316.752238846886</v>
      </c>
      <c r="BR633" s="28">
        <f t="shared" ref="BR633:BS633" si="348">SUM(BR303:BR314)</f>
        <v>58498.17197701642</v>
      </c>
      <c r="BS633" s="28">
        <f t="shared" si="348"/>
        <v>12135.332500677361</v>
      </c>
      <c r="BT633" s="73">
        <f t="shared" si="318"/>
        <v>-2232.4718875165854</v>
      </c>
      <c r="BU633" s="282">
        <f>SUM(BU303:BU314)</f>
        <v>37596.060000000005</v>
      </c>
      <c r="BV633" s="28">
        <f t="shared" ref="BV633:BW633" si="349">SUM(BV303:BV314)</f>
        <v>0</v>
      </c>
      <c r="BW633" s="28">
        <f t="shared" si="349"/>
        <v>0</v>
      </c>
      <c r="BY633" s="282">
        <f>SUM(BY303:BY314)</f>
        <v>34394.811000000002</v>
      </c>
      <c r="BZ633" s="28">
        <f t="shared" ref="BZ633:CA633" si="350">SUM(BZ303:BZ314)</f>
        <v>0</v>
      </c>
      <c r="CA633" s="28">
        <f t="shared" si="350"/>
        <v>0</v>
      </c>
    </row>
    <row r="634" spans="1:80">
      <c r="A634" s="2">
        <f t="shared" si="253"/>
        <v>2017</v>
      </c>
      <c r="B634" s="48"/>
      <c r="C634" s="28">
        <f t="shared" ref="C634:M634" si="351">SUM(C315:C326)</f>
        <v>12675.108522589888</v>
      </c>
      <c r="D634" s="28">
        <f t="shared" si="351"/>
        <v>12188146</v>
      </c>
      <c r="E634" s="28">
        <f t="shared" si="351"/>
        <v>2085899.0978614748</v>
      </c>
      <c r="F634" s="28">
        <f t="shared" si="351"/>
        <v>23387.578432631224</v>
      </c>
      <c r="G634" s="28">
        <f t="shared" si="351"/>
        <v>3246752.9685426401</v>
      </c>
      <c r="H634" s="28"/>
      <c r="I634" s="28">
        <f t="shared" si="351"/>
        <v>12759.108522589888</v>
      </c>
      <c r="J634" s="28">
        <f t="shared" si="351"/>
        <v>12188146</v>
      </c>
      <c r="K634" s="28">
        <f t="shared" si="351"/>
        <v>2012315.0978614751</v>
      </c>
      <c r="L634" s="28">
        <f t="shared" si="351"/>
        <v>23387.578432631224</v>
      </c>
      <c r="M634" s="28">
        <f t="shared" si="351"/>
        <v>3198440.9685426401</v>
      </c>
      <c r="N634" s="187">
        <f t="shared" si="264"/>
        <v>2017</v>
      </c>
      <c r="O634" s="28">
        <f t="shared" ref="O634:R634" si="352">SUM(O315:O326)</f>
        <v>84</v>
      </c>
      <c r="P634" s="28">
        <f t="shared" si="352"/>
        <v>0</v>
      </c>
      <c r="Q634" s="28">
        <f t="shared" si="352"/>
        <v>-73584</v>
      </c>
      <c r="R634" s="28">
        <f t="shared" si="352"/>
        <v>0</v>
      </c>
      <c r="S634" s="28">
        <f>SUM(S315:S326)</f>
        <v>-48312</v>
      </c>
      <c r="U634" s="49">
        <f t="shared" si="323"/>
        <v>38057721.546975277</v>
      </c>
      <c r="V634" s="31"/>
      <c r="W634" s="28">
        <f>AVERAGE(W315:W326)</f>
        <v>65874.995515550036</v>
      </c>
      <c r="X634" s="28">
        <f>AVERAGE(X315:X326)</f>
        <v>1502577.2786642124</v>
      </c>
      <c r="Y634" s="28">
        <f>AVERAGE(Y315:Y326)</f>
        <v>1568452.2741797625</v>
      </c>
      <c r="Z634" s="28">
        <f>AVERAGE(Z315:Z326)</f>
        <v>174750.25</v>
      </c>
      <c r="AA634" s="28">
        <f t="shared" ref="AA634:AB634" si="353">AVERAGE(AA315:AA326)</f>
        <v>2277.3333333333335</v>
      </c>
      <c r="AB634" s="28">
        <f t="shared" si="353"/>
        <v>1531.4166666666667</v>
      </c>
      <c r="AC634" s="29">
        <f>AVERAGE(AC315:AC326)</f>
        <v>24825.916666666668</v>
      </c>
      <c r="AD634" s="28">
        <f>SUM(AD315:AD326)</f>
        <v>314176</v>
      </c>
      <c r="AE634" s="28">
        <f t="shared" ref="AE634:AK634" si="354">SUM(AE315:AE326)</f>
        <v>19175255</v>
      </c>
      <c r="AF634" s="28">
        <f t="shared" si="354"/>
        <v>12188146</v>
      </c>
      <c r="AG634" s="28">
        <f t="shared" si="354"/>
        <v>3158316</v>
      </c>
      <c r="AH634" s="28">
        <f t="shared" si="354"/>
        <v>1146000</v>
      </c>
      <c r="AI634" s="28">
        <f t="shared" si="354"/>
        <v>2012316</v>
      </c>
      <c r="AJ634" s="28">
        <f t="shared" si="354"/>
        <v>23387.578432631224</v>
      </c>
      <c r="AK634" s="28">
        <f t="shared" si="354"/>
        <v>3198440.9685426401</v>
      </c>
      <c r="AL634" s="28">
        <f t="shared" si="286"/>
        <v>12425.89992748883</v>
      </c>
      <c r="AM634" s="28">
        <f t="shared" si="256"/>
        <v>69746.086200162812</v>
      </c>
      <c r="AN634" s="28">
        <f t="shared" si="257"/>
        <v>15271.858365977834</v>
      </c>
      <c r="AO634" s="28">
        <f t="shared" si="252"/>
        <v>128834.75810732628</v>
      </c>
      <c r="AP634" s="237">
        <f>SUM(AP315:AP326)</f>
        <v>140047</v>
      </c>
      <c r="AQ634" s="28">
        <f>SUM(AQ315:AQ326)</f>
        <v>83454</v>
      </c>
      <c r="AR634" s="28">
        <f>SUM(AR315:AR326)</f>
        <v>11084</v>
      </c>
      <c r="AS634" s="28">
        <f>SUM(AS315:AS326)</f>
        <v>0</v>
      </c>
      <c r="AT634" s="28">
        <f>SUM(AT315:AT326)</f>
        <v>0</v>
      </c>
      <c r="AU634" s="28">
        <f t="shared" si="258"/>
        <v>234585</v>
      </c>
      <c r="AV634" s="1">
        <f t="shared" si="271"/>
        <v>2017</v>
      </c>
      <c r="AW634" s="14">
        <f t="shared" si="326"/>
        <v>93282</v>
      </c>
      <c r="AX634" s="7">
        <f>[15]Sheet1!$C192</f>
        <v>1146000</v>
      </c>
      <c r="BB634" s="149"/>
      <c r="BC634" s="42"/>
      <c r="BD634" s="42"/>
      <c r="BE634" s="42"/>
      <c r="BF634" s="2">
        <f t="shared" si="259"/>
        <v>2017</v>
      </c>
      <c r="BG634" s="42">
        <f t="shared" si="327"/>
        <v>140047</v>
      </c>
      <c r="BH634" s="42">
        <f t="shared" si="328"/>
        <v>83454</v>
      </c>
      <c r="BI634" s="42">
        <f t="shared" si="329"/>
        <v>11084</v>
      </c>
      <c r="BJ634" s="42">
        <f t="shared" si="315"/>
        <v>234585</v>
      </c>
      <c r="BL634" s="272">
        <f t="shared" si="330"/>
        <v>2017</v>
      </c>
      <c r="BM634" s="282">
        <f>SUM(BM315:BM326)</f>
        <v>52310.572434215239</v>
      </c>
      <c r="BN634" s="28">
        <f t="shared" ref="BN634:BO634" si="355">SUM(BN315:BN326)</f>
        <v>88494.323567223662</v>
      </c>
      <c r="BO634" s="28">
        <f t="shared" si="355"/>
        <v>16126.821301206814</v>
      </c>
      <c r="BQ634" s="282">
        <f>SUM(BQ315:BQ326)</f>
        <v>54317.005349500192</v>
      </c>
      <c r="BR634" s="28">
        <f t="shared" ref="BR634:BS634" si="356">SUM(BR315:BR326)</f>
        <v>91888.626388980148</v>
      </c>
      <c r="BS634" s="28">
        <f t="shared" si="356"/>
        <v>16745.384310020218</v>
      </c>
      <c r="BT634" s="73">
        <f t="shared" si="318"/>
        <v>16320.577783715431</v>
      </c>
      <c r="BU634" s="282">
        <f>SUM(BU315:BU326)</f>
        <v>47959.613000000005</v>
      </c>
      <c r="BV634" s="28">
        <f t="shared" ref="BV634:BW634" si="357">SUM(BV315:BV326)</f>
        <v>0</v>
      </c>
      <c r="BW634" s="28">
        <f t="shared" si="357"/>
        <v>0</v>
      </c>
      <c r="BY634" s="282">
        <f>SUM(BY315:BY326)</f>
        <v>42347.387000000002</v>
      </c>
      <c r="BZ634" s="28">
        <f t="shared" ref="BZ634:CA634" si="358">SUM(BZ315:BZ326)</f>
        <v>0</v>
      </c>
      <c r="CA634" s="28">
        <f t="shared" si="358"/>
        <v>0</v>
      </c>
    </row>
    <row r="635" spans="1:80">
      <c r="A635" s="2">
        <f t="shared" si="253"/>
        <v>2018</v>
      </c>
      <c r="B635" s="48"/>
      <c r="C635" s="28">
        <f t="shared" ref="C635:M635" si="359">SUM(C327:C338)</f>
        <v>12547.805032913178</v>
      </c>
      <c r="D635" s="28">
        <f t="shared" si="359"/>
        <v>12269535</v>
      </c>
      <c r="E635" s="28">
        <f t="shared" si="359"/>
        <v>2048405.6611677031</v>
      </c>
      <c r="F635" s="28">
        <f t="shared" si="359"/>
        <v>23074.277794855829</v>
      </c>
      <c r="G635" s="28">
        <f t="shared" si="359"/>
        <v>3268605.2909318511</v>
      </c>
      <c r="H635" s="28"/>
      <c r="I635" s="28">
        <f t="shared" si="359"/>
        <v>12787.805032913178</v>
      </c>
      <c r="J635" s="28">
        <f t="shared" si="359"/>
        <v>12269535</v>
      </c>
      <c r="K635" s="28">
        <f t="shared" si="359"/>
        <v>1974821.6611677031</v>
      </c>
      <c r="L635" s="28">
        <f t="shared" si="359"/>
        <v>23074.277794855829</v>
      </c>
      <c r="M635" s="28">
        <f t="shared" si="359"/>
        <v>3220293.2909318511</v>
      </c>
      <c r="N635" s="187">
        <f t="shared" si="264"/>
        <v>2018</v>
      </c>
      <c r="O635" s="28">
        <f t="shared" ref="O635:R635" si="360">SUM(O327:O338)</f>
        <v>240</v>
      </c>
      <c r="P635" s="28">
        <f t="shared" si="360"/>
        <v>0</v>
      </c>
      <c r="Q635" s="28">
        <f t="shared" si="360"/>
        <v>-73584</v>
      </c>
      <c r="R635" s="28">
        <f t="shared" si="360"/>
        <v>0</v>
      </c>
      <c r="S635" s="28">
        <f>SUM(S327:S338)</f>
        <v>-48312</v>
      </c>
      <c r="U635" s="49">
        <f t="shared" si="323"/>
        <v>38581378.568726704</v>
      </c>
      <c r="V635" s="31"/>
      <c r="W635" s="28">
        <f>AVERAGE(W327:W338)</f>
        <v>66835.600262925203</v>
      </c>
      <c r="X635" s="28">
        <f>AVERAGE(X327:X338)</f>
        <v>1524488.215521008</v>
      </c>
      <c r="Y635" s="28">
        <f>AVERAGE(Y327:Y338)</f>
        <v>1591323.815783933</v>
      </c>
      <c r="Z635" s="28">
        <f>AVERAGE(Z327:Z338)</f>
        <v>177209.33333333334</v>
      </c>
      <c r="AA635" s="28">
        <f t="shared" ref="AA635:AB635" si="361">AVERAGE(AA327:AA338)</f>
        <v>2259</v>
      </c>
      <c r="AB635" s="28">
        <f t="shared" si="361"/>
        <v>1526.8333333333333</v>
      </c>
      <c r="AC635" s="29">
        <f>AVERAGE(AC327:AC338)</f>
        <v>24951.583333333332</v>
      </c>
      <c r="AD635" s="28">
        <f>SUM(AD327:AD338)</f>
        <v>319843</v>
      </c>
      <c r="AE635" s="28">
        <f t="shared" ref="AE635:AK635" si="362">SUM(AE327:AE338)</f>
        <v>19497811</v>
      </c>
      <c r="AF635" s="28">
        <f t="shared" si="362"/>
        <v>12269535</v>
      </c>
      <c r="AG635" s="28">
        <f t="shared" si="362"/>
        <v>3250822</v>
      </c>
      <c r="AH635" s="28">
        <f t="shared" si="362"/>
        <v>1276000</v>
      </c>
      <c r="AI635" s="28">
        <f t="shared" si="362"/>
        <v>1974822</v>
      </c>
      <c r="AJ635" s="28">
        <f t="shared" si="362"/>
        <v>23074.277794855829</v>
      </c>
      <c r="AK635" s="28">
        <f t="shared" si="362"/>
        <v>3220293.2909318511</v>
      </c>
      <c r="AL635" s="28">
        <f t="shared" si="286"/>
        <v>12453.564638091737</v>
      </c>
      <c r="AM635" s="28">
        <f t="shared" si="256"/>
        <v>69237.521349515082</v>
      </c>
      <c r="AN635" s="28">
        <f t="shared" si="257"/>
        <v>15112.505923931338</v>
      </c>
      <c r="AO635" s="28">
        <f t="shared" si="252"/>
        <v>129061.68109299082</v>
      </c>
      <c r="AP635" s="237">
        <f>SUM(AP327:AP338)</f>
        <v>166204</v>
      </c>
      <c r="AQ635" s="28">
        <f>SUM(AQ327:AQ338)</f>
        <v>100089</v>
      </c>
      <c r="AR635" s="28">
        <f>SUM(AR327:AR338)</f>
        <v>13630</v>
      </c>
      <c r="AS635" s="28">
        <f>SUM(AS327:AS338)</f>
        <v>0</v>
      </c>
      <c r="AT635" s="28">
        <f>SUM(AT327:AT338)</f>
        <v>0</v>
      </c>
      <c r="AU635" s="28">
        <f t="shared" si="258"/>
        <v>279923</v>
      </c>
      <c r="AV635" s="1">
        <f t="shared" si="271"/>
        <v>2018</v>
      </c>
      <c r="AW635" s="14">
        <f t="shared" si="326"/>
        <v>223282</v>
      </c>
      <c r="AX635" s="7">
        <f>[15]Sheet1!$C193</f>
        <v>1276000</v>
      </c>
      <c r="AY635" s="6" t="s">
        <v>193</v>
      </c>
      <c r="BB635" s="149"/>
      <c r="BC635" s="42"/>
      <c r="BD635" s="42"/>
      <c r="BE635" s="42"/>
      <c r="BF635" s="2">
        <f t="shared" si="259"/>
        <v>2018</v>
      </c>
      <c r="BG635" s="42">
        <f t="shared" si="327"/>
        <v>166204</v>
      </c>
      <c r="BH635" s="42">
        <f t="shared" si="328"/>
        <v>100089</v>
      </c>
      <c r="BI635" s="42">
        <f t="shared" si="329"/>
        <v>13630</v>
      </c>
      <c r="BJ635" s="42">
        <f t="shared" si="315"/>
        <v>279923</v>
      </c>
      <c r="BL635" s="272">
        <f t="shared" si="330"/>
        <v>2018</v>
      </c>
      <c r="BM635" s="282">
        <f>SUM(BM327:BM338)</f>
        <v>74202.483128036401</v>
      </c>
      <c r="BN635" s="28">
        <f t="shared" ref="BN635:BO635" si="363">SUM(BN327:BN338)</f>
        <v>126439.73519685173</v>
      </c>
      <c r="BO635" s="28">
        <f t="shared" si="363"/>
        <v>21965.231059221038</v>
      </c>
      <c r="BQ635" s="282">
        <f>SUM(BQ327:BQ338)</f>
        <v>78021.728583155884</v>
      </c>
      <c r="BR635" s="28">
        <f t="shared" ref="BR635:BS635" si="364">SUM(BR327:BR338)</f>
        <v>132947.66274374846</v>
      </c>
      <c r="BS635" s="28">
        <f t="shared" si="364"/>
        <v>23095.794422563285</v>
      </c>
      <c r="BT635" s="73">
        <f t="shared" si="318"/>
        <v>43368.081711192266</v>
      </c>
      <c r="BU635" s="282">
        <f>SUM(BU327:BU338)</f>
        <v>58473.819000000003</v>
      </c>
      <c r="BV635" s="28">
        <f t="shared" ref="BV635:BW635" si="365">SUM(BV327:BV338)</f>
        <v>0</v>
      </c>
      <c r="BW635" s="28">
        <f t="shared" si="365"/>
        <v>0</v>
      </c>
      <c r="BY635" s="282">
        <f>SUM(BY327:BY338)</f>
        <v>50382.311000000002</v>
      </c>
      <c r="BZ635" s="28">
        <f t="shared" ref="BZ635:CA635" si="366">SUM(BZ327:BZ338)</f>
        <v>0</v>
      </c>
      <c r="CA635" s="28">
        <f t="shared" si="366"/>
        <v>0</v>
      </c>
    </row>
    <row r="636" spans="1:80">
      <c r="A636" s="2">
        <f t="shared" si="253"/>
        <v>2019</v>
      </c>
      <c r="B636" s="48"/>
      <c r="C636" s="28">
        <f t="shared" ref="C636:M636" si="367">SUM(C339:C350)</f>
        <v>12526.754414683193</v>
      </c>
      <c r="D636" s="28">
        <f t="shared" si="367"/>
        <v>12450980</v>
      </c>
      <c r="E636" s="28">
        <f t="shared" si="367"/>
        <v>2001005.8620750133</v>
      </c>
      <c r="F636" s="28">
        <f t="shared" si="367"/>
        <v>22760.977157080444</v>
      </c>
      <c r="G636" s="28">
        <f t="shared" si="367"/>
        <v>3287483.247580322</v>
      </c>
      <c r="H636" s="28"/>
      <c r="I636" s="28">
        <f t="shared" si="367"/>
        <v>12766.754414683193</v>
      </c>
      <c r="J636" s="28">
        <f t="shared" si="367"/>
        <v>12450980</v>
      </c>
      <c r="K636" s="28">
        <f t="shared" si="367"/>
        <v>1927421.8620750129</v>
      </c>
      <c r="L636" s="28">
        <f t="shared" si="367"/>
        <v>22760.977157080444</v>
      </c>
      <c r="M636" s="28">
        <f t="shared" si="367"/>
        <v>3239171.247580322</v>
      </c>
      <c r="N636" s="187">
        <f t="shared" si="264"/>
        <v>2019</v>
      </c>
      <c r="O636" s="28">
        <f t="shared" ref="O636:R636" si="368">SUM(O339:O350)</f>
        <v>240</v>
      </c>
      <c r="P636" s="28">
        <f t="shared" si="368"/>
        <v>0</v>
      </c>
      <c r="Q636" s="28">
        <f t="shared" si="368"/>
        <v>-73584</v>
      </c>
      <c r="R636" s="28">
        <f t="shared" si="368"/>
        <v>0</v>
      </c>
      <c r="S636" s="28">
        <f>SUM(S339:S350)</f>
        <v>-48312</v>
      </c>
      <c r="U636" s="49">
        <f t="shared" si="323"/>
        <v>39270969.224737398</v>
      </c>
      <c r="V636" s="31"/>
      <c r="W636" s="28">
        <f>AVERAGE(W339:W350)</f>
        <v>67742.137088124407</v>
      </c>
      <c r="X636" s="28">
        <f>AVERAGE(X339:X350)</f>
        <v>1545165.8888196002</v>
      </c>
      <c r="Y636" s="28">
        <f>AVERAGE(Y339:Y350)</f>
        <v>1612908.0259077239</v>
      </c>
      <c r="Z636" s="28">
        <f>AVERAGE(Z339:Z350)</f>
        <v>179511.25</v>
      </c>
      <c r="AA636" s="28">
        <f t="shared" ref="AA636:AB636" si="369">AVERAGE(AA339:AA350)</f>
        <v>2241</v>
      </c>
      <c r="AB636" s="28">
        <f t="shared" si="369"/>
        <v>1523.1666666666667</v>
      </c>
      <c r="AC636" s="29">
        <f>AVERAGE(AC339:AC350)</f>
        <v>25062.333333333332</v>
      </c>
      <c r="AD636" s="28">
        <f>SUM(AD339:AD350)</f>
        <v>324648</v>
      </c>
      <c r="AE636" s="28">
        <f t="shared" ref="AE636:AK636" si="370">SUM(AE339:AE350)</f>
        <v>19729987</v>
      </c>
      <c r="AF636" s="28">
        <f t="shared" si="370"/>
        <v>12450980</v>
      </c>
      <c r="AG636" s="28">
        <f t="shared" si="370"/>
        <v>3503422</v>
      </c>
      <c r="AH636" s="28">
        <f t="shared" si="370"/>
        <v>1576000</v>
      </c>
      <c r="AI636" s="28">
        <f t="shared" si="370"/>
        <v>1927422</v>
      </c>
      <c r="AJ636" s="28">
        <f t="shared" si="370"/>
        <v>22760.977157080444</v>
      </c>
      <c r="AK636" s="28">
        <f t="shared" si="370"/>
        <v>3239171.247580322</v>
      </c>
      <c r="AL636" s="28">
        <f t="shared" si="286"/>
        <v>12433.836696121287</v>
      </c>
      <c r="AM636" s="28">
        <f t="shared" si="256"/>
        <v>69360.44398331581</v>
      </c>
      <c r="AN636" s="28">
        <f t="shared" si="257"/>
        <v>14943.195419901813</v>
      </c>
      <c r="AO636" s="28">
        <f t="shared" si="252"/>
        <v>129244.60003379529</v>
      </c>
      <c r="AP636" s="237">
        <f>SUM(AP339:AP350)</f>
        <v>191212</v>
      </c>
      <c r="AQ636" s="28">
        <f>SUM(AQ339:AQ350)</f>
        <v>115858</v>
      </c>
      <c r="AR636" s="28">
        <f>SUM(AR339:AR350)</f>
        <v>16084</v>
      </c>
      <c r="AS636" s="28">
        <f>SUM(AS339:AS350)</f>
        <v>0</v>
      </c>
      <c r="AT636" s="28">
        <f>SUM(AT339:AT350)</f>
        <v>0</v>
      </c>
      <c r="AU636" s="28">
        <f t="shared" si="258"/>
        <v>323154</v>
      </c>
      <c r="AV636" s="1">
        <f t="shared" si="271"/>
        <v>2019</v>
      </c>
      <c r="AW636" s="14">
        <f t="shared" si="326"/>
        <v>523282</v>
      </c>
      <c r="AX636" s="7">
        <f>[15]Sheet1!$C194</f>
        <v>1576000</v>
      </c>
      <c r="BB636" s="149"/>
      <c r="BC636" s="42"/>
      <c r="BD636" s="42"/>
      <c r="BE636" s="42"/>
      <c r="BF636" s="2">
        <f t="shared" si="259"/>
        <v>2019</v>
      </c>
      <c r="BG636" s="42">
        <f t="shared" si="327"/>
        <v>191212</v>
      </c>
      <c r="BH636" s="42">
        <f t="shared" si="328"/>
        <v>115858</v>
      </c>
      <c r="BI636" s="42">
        <f t="shared" si="329"/>
        <v>16084</v>
      </c>
      <c r="BJ636" s="42">
        <f t="shared" si="315"/>
        <v>323154</v>
      </c>
      <c r="BL636" s="272">
        <f t="shared" si="330"/>
        <v>2019</v>
      </c>
      <c r="BM636" s="282">
        <f>SUM(BM339:BM350)</f>
        <v>100283.13706380302</v>
      </c>
      <c r="BN636" s="28">
        <f t="shared" ref="BN636:BO636" si="371">SUM(BN339:BN350)</f>
        <v>171637.26108805736</v>
      </c>
      <c r="BO636" s="28">
        <f t="shared" si="371"/>
        <v>28929.013039548623</v>
      </c>
      <c r="BQ636" s="282">
        <f>SUM(BQ339:BQ350)</f>
        <v>106776.95722519633</v>
      </c>
      <c r="BR636" s="28">
        <f t="shared" ref="BR636:BS636" si="372">SUM(BR339:BR350)</f>
        <v>182751.60731947634</v>
      </c>
      <c r="BS636" s="28">
        <f t="shared" si="372"/>
        <v>30802.307130916222</v>
      </c>
      <c r="BT636" s="73">
        <f t="shared" si="318"/>
        <v>79408.353288999322</v>
      </c>
      <c r="BU636" s="282">
        <f>SUM(BU339:BU350)</f>
        <v>69152.101999999999</v>
      </c>
      <c r="BV636" s="28">
        <f t="shared" ref="BV636:BW636" si="373">SUM(BV339:BV350)</f>
        <v>0</v>
      </c>
      <c r="BW636" s="28">
        <f t="shared" si="373"/>
        <v>0</v>
      </c>
      <c r="BY636" s="282">
        <f>SUM(BY339:BY350)</f>
        <v>58499.639000000003</v>
      </c>
      <c r="BZ636" s="28">
        <f t="shared" ref="BZ636:CA636" si="374">SUM(BZ339:BZ350)</f>
        <v>0</v>
      </c>
      <c r="CA636" s="28">
        <f t="shared" si="374"/>
        <v>0</v>
      </c>
    </row>
    <row r="637" spans="1:80">
      <c r="A637" s="2">
        <f t="shared" si="253"/>
        <v>2020</v>
      </c>
      <c r="B637" s="48"/>
      <c r="C637" s="28">
        <f t="shared" ref="C637:M637" si="375">SUM(C351:C362)</f>
        <v>12446.57203219067</v>
      </c>
      <c r="D637" s="28">
        <f t="shared" si="375"/>
        <v>12659759</v>
      </c>
      <c r="E637" s="28">
        <f t="shared" si="375"/>
        <v>1965083.5408933191</v>
      </c>
      <c r="F637" s="28">
        <f t="shared" si="375"/>
        <v>22447.676519305041</v>
      </c>
      <c r="G637" s="28">
        <f t="shared" si="375"/>
        <v>3305208.3888362059</v>
      </c>
      <c r="H637" s="28"/>
      <c r="I637" s="28">
        <f t="shared" si="375"/>
        <v>12756.57203219067</v>
      </c>
      <c r="J637" s="28">
        <f t="shared" si="375"/>
        <v>12659759</v>
      </c>
      <c r="K637" s="28">
        <f t="shared" si="375"/>
        <v>1891499.5408933191</v>
      </c>
      <c r="L637" s="28">
        <f t="shared" si="375"/>
        <v>22447.676519305041</v>
      </c>
      <c r="M637" s="28">
        <f t="shared" si="375"/>
        <v>3256896.3888362059</v>
      </c>
      <c r="N637" s="187">
        <f t="shared" si="264"/>
        <v>2020</v>
      </c>
      <c r="O637" s="28">
        <f t="shared" ref="O637:R637" si="376">SUM(O351:O362)</f>
        <v>310</v>
      </c>
      <c r="P637" s="28">
        <f t="shared" si="376"/>
        <v>0</v>
      </c>
      <c r="Q637" s="28">
        <f t="shared" si="376"/>
        <v>-73584</v>
      </c>
      <c r="R637" s="28">
        <f t="shared" si="376"/>
        <v>0</v>
      </c>
      <c r="S637" s="28">
        <f>SUM(S351:S362)</f>
        <v>-48312</v>
      </c>
      <c r="U637" s="49">
        <f t="shared" si="323"/>
        <v>39856818.06535551</v>
      </c>
      <c r="V637" s="31"/>
      <c r="W637" s="28">
        <f>AVERAGE(W351:W362)</f>
        <v>68630.566918423166</v>
      </c>
      <c r="X637" s="28">
        <f>AVERAGE(X351:X362)</f>
        <v>1565430.5501868899</v>
      </c>
      <c r="Y637" s="28">
        <f>AVERAGE(Y351:Y362)</f>
        <v>1634061.1171053133</v>
      </c>
      <c r="Z637" s="28">
        <f>AVERAGE(Z351:Z362)</f>
        <v>181752.66666666666</v>
      </c>
      <c r="AA637" s="28">
        <f t="shared" ref="AA637:AB637" si="377">AVERAGE(AA351:AA362)</f>
        <v>2223.9166666666665</v>
      </c>
      <c r="AB637" s="28">
        <f t="shared" si="377"/>
        <v>1520.0833333333333</v>
      </c>
      <c r="AC637" s="29">
        <f>AVERAGE(AC351:AC362)</f>
        <v>25160</v>
      </c>
      <c r="AD637" s="28">
        <f>SUM(AD351:AD362)</f>
        <v>327230</v>
      </c>
      <c r="AE637" s="28">
        <f t="shared" ref="AE637:AK637" si="378">SUM(AE351:AE362)</f>
        <v>19972983</v>
      </c>
      <c r="AF637" s="28">
        <f t="shared" si="378"/>
        <v>12659759</v>
      </c>
      <c r="AG637" s="28">
        <f t="shared" si="378"/>
        <v>3617502</v>
      </c>
      <c r="AH637" s="28">
        <f t="shared" si="378"/>
        <v>1726002</v>
      </c>
      <c r="AI637" s="28">
        <f t="shared" si="378"/>
        <v>1891500</v>
      </c>
      <c r="AJ637" s="28">
        <f t="shared" si="378"/>
        <v>22447.676519305041</v>
      </c>
      <c r="AK637" s="28">
        <f t="shared" si="378"/>
        <v>3256896.3888362059</v>
      </c>
      <c r="AL637" s="28">
        <f t="shared" si="286"/>
        <v>12423.166298676253</v>
      </c>
      <c r="AM637" s="28">
        <f t="shared" si="256"/>
        <v>69653.773076231795</v>
      </c>
      <c r="AN637" s="28">
        <f t="shared" si="257"/>
        <v>14767.398620232472</v>
      </c>
      <c r="AO637" s="28">
        <f t="shared" si="252"/>
        <v>129447.39224309246</v>
      </c>
      <c r="AP637" s="237">
        <f>SUM(AP351:AP362)</f>
        <v>217810</v>
      </c>
      <c r="AQ637" s="28">
        <f>SUM(AQ351:AQ362)</f>
        <v>132415</v>
      </c>
      <c r="AR637" s="28">
        <f>SUM(AR351:AR362)</f>
        <v>18433</v>
      </c>
      <c r="AS637" s="28">
        <f>SUM(AS351:AS362)</f>
        <v>0</v>
      </c>
      <c r="AT637" s="28">
        <f>SUM(AT351:AT362)</f>
        <v>0</v>
      </c>
      <c r="AU637" s="28">
        <f t="shared" si="258"/>
        <v>368658</v>
      </c>
      <c r="AV637" s="1">
        <f t="shared" si="271"/>
        <v>2020</v>
      </c>
      <c r="AW637" s="14">
        <f t="shared" si="326"/>
        <v>673282</v>
      </c>
      <c r="AX637" s="7">
        <f>[15]Sheet1!$C195</f>
        <v>1726000</v>
      </c>
      <c r="BB637" s="149"/>
      <c r="BC637" s="42"/>
      <c r="BD637" s="42"/>
      <c r="BE637" s="42"/>
      <c r="BF637" s="2">
        <f t="shared" si="259"/>
        <v>2020</v>
      </c>
      <c r="BG637" s="42">
        <f t="shared" si="327"/>
        <v>217810</v>
      </c>
      <c r="BH637" s="42">
        <f t="shared" si="328"/>
        <v>132415</v>
      </c>
      <c r="BI637" s="42">
        <f t="shared" si="329"/>
        <v>18433</v>
      </c>
      <c r="BJ637" s="42">
        <f t="shared" si="315"/>
        <v>368658</v>
      </c>
      <c r="BL637" s="272">
        <f t="shared" si="330"/>
        <v>2020</v>
      </c>
      <c r="BM637" s="282">
        <f>SUM(BM351:BM362)</f>
        <v>131198.41592172976</v>
      </c>
      <c r="BN637" s="28">
        <f t="shared" ref="BN637:BO637" si="379">SUM(BN351:BN362)</f>
        <v>226981.51989672185</v>
      </c>
      <c r="BO637" s="28">
        <f t="shared" si="379"/>
        <v>35415.311946737595</v>
      </c>
      <c r="BQ637" s="282">
        <f>SUM(BQ351:BQ362)</f>
        <v>141459.74454130634</v>
      </c>
      <c r="BR637" s="28">
        <f t="shared" ref="BR637:BS637" si="380">SUM(BR351:BR362)</f>
        <v>244734.2644696497</v>
      </c>
      <c r="BS637" s="28">
        <f t="shared" si="380"/>
        <v>38185.224612962869</v>
      </c>
      <c r="BT637" s="73">
        <f t="shared" si="318"/>
        <v>126029.5404630361</v>
      </c>
      <c r="BU637" s="282">
        <f>SUM(BU351:BU362)</f>
        <v>79929.172999999995</v>
      </c>
      <c r="BV637" s="28">
        <f t="shared" ref="BV637:BW637" si="381">SUM(BV351:BV362)</f>
        <v>0</v>
      </c>
      <c r="BW637" s="28">
        <f t="shared" si="381"/>
        <v>0</v>
      </c>
      <c r="BY637" s="282">
        <f>SUM(BY351:BY362)</f>
        <v>66699.447</v>
      </c>
      <c r="BZ637" s="28">
        <f t="shared" ref="BZ637:CA637" si="382">SUM(BZ351:BZ362)</f>
        <v>0</v>
      </c>
      <c r="CA637" s="28">
        <f t="shared" si="382"/>
        <v>0</v>
      </c>
    </row>
    <row r="638" spans="1:80">
      <c r="A638" s="2">
        <f t="shared" si="253"/>
        <v>2021</v>
      </c>
      <c r="B638" s="48"/>
      <c r="C638" s="28">
        <f t="shared" ref="C638:M638" si="383">SUM(C363:C374)</f>
        <v>12380.165025617487</v>
      </c>
      <c r="D638" s="28">
        <f t="shared" si="383"/>
        <v>12831615</v>
      </c>
      <c r="E638" s="28">
        <f t="shared" si="383"/>
        <v>1911699.3043194469</v>
      </c>
      <c r="F638" s="28">
        <f t="shared" si="383"/>
        <v>22134.375881529682</v>
      </c>
      <c r="G638" s="28">
        <f t="shared" si="383"/>
        <v>3321867.02897448</v>
      </c>
      <c r="H638" s="28"/>
      <c r="I638" s="28">
        <f t="shared" si="383"/>
        <v>12740.165025617487</v>
      </c>
      <c r="J638" s="28">
        <f t="shared" si="383"/>
        <v>12831615</v>
      </c>
      <c r="K638" s="28">
        <f t="shared" si="383"/>
        <v>1838115.3043194471</v>
      </c>
      <c r="L638" s="28">
        <f t="shared" si="383"/>
        <v>22134.375881529682</v>
      </c>
      <c r="M638" s="28">
        <f t="shared" si="383"/>
        <v>3273555.02897448</v>
      </c>
      <c r="N638" s="187">
        <f t="shared" si="264"/>
        <v>2021</v>
      </c>
      <c r="O638" s="28">
        <f t="shared" ref="O638:R638" si="384">SUM(O363:O374)</f>
        <v>360</v>
      </c>
      <c r="P638" s="28">
        <f t="shared" si="384"/>
        <v>0</v>
      </c>
      <c r="Q638" s="28">
        <f t="shared" si="384"/>
        <v>-73584</v>
      </c>
      <c r="R638" s="28">
        <f t="shared" si="384"/>
        <v>0</v>
      </c>
      <c r="S638" s="28">
        <f>SUM(S363:S374)</f>
        <v>-48312</v>
      </c>
      <c r="U638" s="49">
        <f t="shared" si="323"/>
        <v>40220151.404856011</v>
      </c>
      <c r="V638" s="31"/>
      <c r="W638" s="28">
        <f>AVERAGE(W363:W374)</f>
        <v>69489.37075189488</v>
      </c>
      <c r="X638" s="28">
        <f>AVERAGE(X363:X374)</f>
        <v>1585019.4566741737</v>
      </c>
      <c r="Y638" s="28">
        <f>AVERAGE(Y363:Y374)</f>
        <v>1654508.8274260685</v>
      </c>
      <c r="Z638" s="28">
        <f>AVERAGE(Z363:Z374)</f>
        <v>183908.91666666666</v>
      </c>
      <c r="AA638" s="28">
        <f t="shared" ref="AA638:AB638" si="385">AVERAGE(AA363:AA374)</f>
        <v>2207.6666666666665</v>
      </c>
      <c r="AB638" s="28">
        <f t="shared" si="385"/>
        <v>1517.75</v>
      </c>
      <c r="AC638" s="29">
        <f>AVERAGE(AC363:AC374)</f>
        <v>25246</v>
      </c>
      <c r="AD638" s="28">
        <f>SUM(AD363:AD374)</f>
        <v>332240</v>
      </c>
      <c r="AE638" s="28">
        <f>SUM(AE363:AE374)</f>
        <v>20196492</v>
      </c>
      <c r="AF638" s="28">
        <f t="shared" ref="AF638:AK638" si="386">SUM(AF363:AF374)</f>
        <v>12831615</v>
      </c>
      <c r="AG638" s="28">
        <f t="shared" si="386"/>
        <v>3564115</v>
      </c>
      <c r="AH638" s="28">
        <f t="shared" si="386"/>
        <v>1726001</v>
      </c>
      <c r="AI638" s="28">
        <f t="shared" si="386"/>
        <v>1838114</v>
      </c>
      <c r="AJ638" s="28">
        <f t="shared" si="386"/>
        <v>22134.375881529682</v>
      </c>
      <c r="AK638" s="28">
        <f t="shared" si="386"/>
        <v>3273555.02897448</v>
      </c>
      <c r="AL638" s="28">
        <f t="shared" si="286"/>
        <v>12407.750058328005</v>
      </c>
      <c r="AM638" s="28">
        <f t="shared" si="256"/>
        <v>69771.576237693749</v>
      </c>
      <c r="AN638" s="28">
        <f t="shared" si="257"/>
        <v>14583.677075624893</v>
      </c>
      <c r="AO638" s="28">
        <f t="shared" si="252"/>
        <v>129666.28491541155</v>
      </c>
      <c r="AP638" s="237">
        <f>SUM(AP363:AP374)</f>
        <v>242839</v>
      </c>
      <c r="AQ638" s="28">
        <f>SUM(AQ363:AQ374)</f>
        <v>148068</v>
      </c>
      <c r="AR638" s="28">
        <f>SUM(AR363:AR374)</f>
        <v>20707</v>
      </c>
      <c r="AS638" s="28">
        <f>SUM(AS363:AS374)</f>
        <v>0</v>
      </c>
      <c r="AT638" s="28">
        <f>SUM(AT363:AT374)</f>
        <v>0</v>
      </c>
      <c r="AU638" s="28">
        <f t="shared" si="258"/>
        <v>411614</v>
      </c>
      <c r="AV638" s="1">
        <f t="shared" si="271"/>
        <v>2021</v>
      </c>
      <c r="AW638" s="14">
        <f t="shared" si="326"/>
        <v>673282</v>
      </c>
      <c r="AX638" s="7">
        <f>[15]Sheet1!$C196</f>
        <v>1726000</v>
      </c>
      <c r="BB638" s="149"/>
      <c r="BC638" s="42"/>
      <c r="BD638" s="42"/>
      <c r="BE638" s="42"/>
      <c r="BF638" s="2">
        <f t="shared" si="259"/>
        <v>2021</v>
      </c>
      <c r="BG638" s="42">
        <f t="shared" si="327"/>
        <v>242839</v>
      </c>
      <c r="BH638" s="42">
        <f t="shared" si="328"/>
        <v>148068</v>
      </c>
      <c r="BI638" s="42">
        <f t="shared" si="329"/>
        <v>20707</v>
      </c>
      <c r="BJ638" s="42">
        <f t="shared" ref="BJ638:BJ647" si="387">SUM(BG638:BI638)</f>
        <v>411614</v>
      </c>
      <c r="BK638" s="43"/>
      <c r="BL638" s="272">
        <f t="shared" si="330"/>
        <v>2021</v>
      </c>
      <c r="BM638" s="282">
        <f>SUM(BM363:BM374)</f>
        <v>166657.99297946095</v>
      </c>
      <c r="BN638" s="28">
        <f t="shared" ref="BN638:BO638" si="388">SUM(BN363:BN374)</f>
        <v>292769.71439555846</v>
      </c>
      <c r="BO638" s="28">
        <f t="shared" si="388"/>
        <v>40546.271563363436</v>
      </c>
      <c r="BQ638" s="282">
        <f>SUM(BQ363:BQ374)</f>
        <v>181964.91267204491</v>
      </c>
      <c r="BR638" s="28">
        <f t="shared" ref="BR638:BS638" si="389">SUM(BR363:BR374)</f>
        <v>319659.52883863682</v>
      </c>
      <c r="BS638" s="28">
        <f t="shared" si="389"/>
        <v>44270.296505453021</v>
      </c>
      <c r="BT638" s="73">
        <f t="shared" si="318"/>
        <v>182826.50765150588</v>
      </c>
      <c r="BU638" s="282">
        <f>SUM(BU363:BU374)</f>
        <v>90814.584000000003</v>
      </c>
      <c r="BV638" s="28">
        <f t="shared" ref="BV638:BW638" si="390">SUM(BV363:BV374)</f>
        <v>0</v>
      </c>
      <c r="BW638" s="28">
        <f t="shared" si="390"/>
        <v>0</v>
      </c>
      <c r="BY638" s="282">
        <f>SUM(BY363:BY374)</f>
        <v>74981.813999999998</v>
      </c>
      <c r="BZ638" s="28">
        <f t="shared" ref="BZ638:CA638" si="391">SUM(BZ363:BZ374)</f>
        <v>0</v>
      </c>
      <c r="CA638" s="28">
        <f t="shared" si="391"/>
        <v>0</v>
      </c>
    </row>
    <row r="639" spans="1:80">
      <c r="A639" s="2">
        <f t="shared" si="253"/>
        <v>2022</v>
      </c>
      <c r="B639" s="48"/>
      <c r="C639" s="28">
        <f t="shared" ref="C639:M639" si="392">SUM(C375:C386)</f>
        <v>12424.340830045983</v>
      </c>
      <c r="D639" s="28">
        <f t="shared" si="392"/>
        <v>13101240</v>
      </c>
      <c r="E639" s="28">
        <f t="shared" si="392"/>
        <v>1882867.1343116921</v>
      </c>
      <c r="F639" s="28">
        <f t="shared" si="392"/>
        <v>21821.07524375432</v>
      </c>
      <c r="G639" s="28">
        <f t="shared" si="392"/>
        <v>3337029.8225384727</v>
      </c>
      <c r="H639" s="28"/>
      <c r="I639" s="28">
        <f t="shared" si="392"/>
        <v>12760.340830045983</v>
      </c>
      <c r="J639" s="28">
        <f t="shared" si="392"/>
        <v>13101240</v>
      </c>
      <c r="K639" s="28">
        <f t="shared" si="392"/>
        <v>1809283.1343116921</v>
      </c>
      <c r="L639" s="28">
        <f t="shared" si="392"/>
        <v>21821.07524375432</v>
      </c>
      <c r="M639" s="28">
        <f t="shared" si="392"/>
        <v>3288717.8225384727</v>
      </c>
      <c r="N639" s="187">
        <f t="shared" si="264"/>
        <v>2022</v>
      </c>
      <c r="O639" s="28">
        <f t="shared" ref="O639:R639" si="393">SUM(O375:O386)</f>
        <v>336</v>
      </c>
      <c r="P639" s="28">
        <f t="shared" si="393"/>
        <v>0</v>
      </c>
      <c r="Q639" s="28">
        <f t="shared" si="393"/>
        <v>-73584</v>
      </c>
      <c r="R639" s="28">
        <f t="shared" si="393"/>
        <v>0</v>
      </c>
      <c r="S639" s="28">
        <f>SUM(S375:S386)</f>
        <v>-48312</v>
      </c>
      <c r="U639" s="49">
        <f t="shared" si="323"/>
        <v>40755454.897782229</v>
      </c>
      <c r="V639" s="31"/>
      <c r="W639" s="28">
        <f>AVERAGE(W375:W386)</f>
        <v>70325.520088730307</v>
      </c>
      <c r="X639" s="28">
        <f>AVERAGE(X375:X386)</f>
        <v>1604091.6248810384</v>
      </c>
      <c r="Y639" s="28">
        <f>AVERAGE(Y375:Y386)</f>
        <v>1674417.1449697691</v>
      </c>
      <c r="Z639" s="28">
        <f>AVERAGE(Z375:Z386)</f>
        <v>185997.58333333334</v>
      </c>
      <c r="AA639" s="28">
        <f t="shared" ref="AA639:AB639" si="394">AVERAGE(AA375:AA386)</f>
        <v>2191.75</v>
      </c>
      <c r="AB639" s="28">
        <f t="shared" si="394"/>
        <v>1515.6666666666667</v>
      </c>
      <c r="AC639" s="29">
        <f>AVERAGE(AC375:AC386)</f>
        <v>25322.083333333332</v>
      </c>
      <c r="AD639" s="28">
        <f>SUM(AD375:AD386)</f>
        <v>336148</v>
      </c>
      <c r="AE639" s="28">
        <f>SUM(AE375:AE386)</f>
        <v>20472242</v>
      </c>
      <c r="AF639" s="28">
        <f t="shared" ref="AF639:AK639" si="395">SUM(AF375:AF386)</f>
        <v>13101240</v>
      </c>
      <c r="AG639" s="28">
        <f t="shared" si="395"/>
        <v>3535286</v>
      </c>
      <c r="AH639" s="28">
        <f t="shared" si="395"/>
        <v>1726001</v>
      </c>
      <c r="AI639" s="28">
        <f t="shared" si="395"/>
        <v>1809285</v>
      </c>
      <c r="AJ639" s="28">
        <f t="shared" si="395"/>
        <v>21821.07524375432</v>
      </c>
      <c r="AK639" s="28">
        <f t="shared" si="395"/>
        <v>3288717.8225384727</v>
      </c>
      <c r="AL639" s="28">
        <f t="shared" si="286"/>
        <v>12427.243750168174</v>
      </c>
      <c r="AM639" s="28">
        <f t="shared" si="256"/>
        <v>70437.689378580631</v>
      </c>
      <c r="AN639" s="28">
        <f t="shared" si="257"/>
        <v>14397.014675888047</v>
      </c>
      <c r="AO639" s="28">
        <f t="shared" si="252"/>
        <v>129875.4837525272</v>
      </c>
      <c r="AP639" s="237">
        <f>SUM(AP375:AP386)</f>
        <v>266287</v>
      </c>
      <c r="AQ639" s="28">
        <f>SUM(AQ375:AQ386)</f>
        <v>162863</v>
      </c>
      <c r="AR639" s="28">
        <f>SUM(AR375:AR386)</f>
        <v>22912</v>
      </c>
      <c r="AS639" s="28">
        <f>SUM(AS375:AS386)</f>
        <v>0</v>
      </c>
      <c r="AT639" s="28">
        <f>SUM(AT375:AT386)</f>
        <v>0</v>
      </c>
      <c r="AU639" s="28">
        <f t="shared" si="258"/>
        <v>452062</v>
      </c>
      <c r="AV639" s="1">
        <f t="shared" si="271"/>
        <v>2022</v>
      </c>
      <c r="AW639" s="14">
        <f t="shared" si="326"/>
        <v>673282</v>
      </c>
      <c r="AX639" s="7">
        <f>[15]Sheet1!$C197</f>
        <v>1726000</v>
      </c>
      <c r="BB639" s="149"/>
      <c r="BC639" s="42"/>
      <c r="BD639" s="42"/>
      <c r="BE639" s="42"/>
      <c r="BF639" s="2">
        <f t="shared" si="259"/>
        <v>2022</v>
      </c>
      <c r="BG639" s="42">
        <f t="shared" si="327"/>
        <v>266287</v>
      </c>
      <c r="BH639" s="42">
        <f t="shared" si="328"/>
        <v>162863</v>
      </c>
      <c r="BI639" s="42">
        <f t="shared" si="329"/>
        <v>22912</v>
      </c>
      <c r="BJ639" s="42">
        <f t="shared" si="387"/>
        <v>452062</v>
      </c>
      <c r="BK639" s="43"/>
      <c r="BL639" s="272">
        <f t="shared" si="330"/>
        <v>2022</v>
      </c>
      <c r="BM639" s="282">
        <f>SUM(BM375:BM386)</f>
        <v>199858.18351357779</v>
      </c>
      <c r="BN639" s="28">
        <f t="shared" ref="BN639:BO639" si="396">SUM(BN375:BN386)</f>
        <v>356836.86866221466</v>
      </c>
      <c r="BO639" s="28">
        <f t="shared" si="396"/>
        <v>42879.498364941028</v>
      </c>
      <c r="BQ639" s="282">
        <f>SUM(BQ375:BQ386)</f>
        <v>220975.27460180465</v>
      </c>
      <c r="BR639" s="28">
        <f t="shared" ref="BR639:BS639" si="397">SUM(BR375:BR386)</f>
        <v>394540.38686048606</v>
      </c>
      <c r="BS639" s="28">
        <f t="shared" si="397"/>
        <v>47410.162343123447</v>
      </c>
      <c r="BT639" s="73">
        <f t="shared" si="318"/>
        <v>235673.09011538245</v>
      </c>
      <c r="BU639" s="282">
        <f>SUM(BU375:BU386)</f>
        <v>101814.505</v>
      </c>
      <c r="BV639" s="28">
        <f t="shared" ref="BV639:BW639" si="398">SUM(BV375:BV386)</f>
        <v>0</v>
      </c>
      <c r="BW639" s="28">
        <f t="shared" si="398"/>
        <v>0</v>
      </c>
      <c r="BY639" s="282">
        <f>SUM(BY375:BY386)</f>
        <v>83345.863000000012</v>
      </c>
      <c r="BZ639" s="28">
        <f t="shared" ref="BZ639:CA639" si="399">SUM(BZ375:BZ386)</f>
        <v>0</v>
      </c>
      <c r="CA639" s="28">
        <f t="shared" si="399"/>
        <v>0</v>
      </c>
    </row>
    <row r="640" spans="1:80">
      <c r="A640" s="2">
        <f t="shared" si="253"/>
        <v>2023</v>
      </c>
      <c r="B640" s="48"/>
      <c r="C640" s="28">
        <f t="shared" ref="C640:M640" si="400">SUM(C387:C398)</f>
        <v>12363.258158651628</v>
      </c>
      <c r="D640" s="28">
        <f t="shared" si="400"/>
        <v>13286908</v>
      </c>
      <c r="E640" s="28">
        <f t="shared" si="400"/>
        <v>1837667.1402343691</v>
      </c>
      <c r="F640" s="28">
        <f t="shared" si="400"/>
        <v>21507.774605978939</v>
      </c>
      <c r="G640" s="28">
        <f t="shared" si="400"/>
        <v>3349002.0314184488</v>
      </c>
      <c r="H640" s="28"/>
      <c r="I640" s="28">
        <f t="shared" si="400"/>
        <v>12783.258158651628</v>
      </c>
      <c r="J640" s="28">
        <f t="shared" si="400"/>
        <v>13286908</v>
      </c>
      <c r="K640" s="28">
        <f t="shared" si="400"/>
        <v>1764083.1402343686</v>
      </c>
      <c r="L640" s="28">
        <f t="shared" si="400"/>
        <v>21507.774605978939</v>
      </c>
      <c r="M640" s="28">
        <f t="shared" si="400"/>
        <v>3300690.0314184488</v>
      </c>
      <c r="N640" s="187">
        <f t="shared" si="264"/>
        <v>2023</v>
      </c>
      <c r="O640" s="28">
        <f t="shared" ref="O640:R640" si="401">SUM(O387:O398)</f>
        <v>420</v>
      </c>
      <c r="P640" s="28">
        <f t="shared" si="401"/>
        <v>0</v>
      </c>
      <c r="Q640" s="28">
        <f t="shared" si="401"/>
        <v>-73584</v>
      </c>
      <c r="R640" s="28">
        <f t="shared" si="401"/>
        <v>0</v>
      </c>
      <c r="S640" s="28">
        <f>SUM(S387:S398)</f>
        <v>-48312</v>
      </c>
      <c r="U640" s="49">
        <f t="shared" si="323"/>
        <v>41177232.806024432</v>
      </c>
      <c r="V640" s="31"/>
      <c r="W640" s="28">
        <f>AVERAGE(W387:W398)</f>
        <v>71113.058930743471</v>
      </c>
      <c r="X640" s="28">
        <f>AVERAGE(X387:X398)</f>
        <v>1622055.0108488631</v>
      </c>
      <c r="Y640" s="28">
        <f>AVERAGE(Y387:Y398)</f>
        <v>1693168.0697796068</v>
      </c>
      <c r="Z640" s="28">
        <f>AVERAGE(Z387:Z398)</f>
        <v>187948.91666666666</v>
      </c>
      <c r="AA640" s="28">
        <f t="shared" ref="AA640:AB640" si="402">AVERAGE(AA387:AA398)</f>
        <v>2176.1666666666665</v>
      </c>
      <c r="AB640" s="28">
        <f t="shared" si="402"/>
        <v>1514.1666666666667</v>
      </c>
      <c r="AC640" s="29">
        <f>AVERAGE(AC387:AC398)</f>
        <v>25388.916666666668</v>
      </c>
      <c r="AD640" s="28">
        <f>SUM(AD387:AD398)</f>
        <v>340165</v>
      </c>
      <c r="AE640" s="28">
        <f>SUM(AE387:AE398)</f>
        <v>20737878</v>
      </c>
      <c r="AF640" s="28">
        <f t="shared" ref="AF640:AK640" si="403">SUM(AF387:AF398)</f>
        <v>13286908</v>
      </c>
      <c r="AG640" s="28">
        <f t="shared" si="403"/>
        <v>3490084</v>
      </c>
      <c r="AH640" s="28">
        <f t="shared" si="403"/>
        <v>1726001</v>
      </c>
      <c r="AI640" s="28">
        <f t="shared" si="403"/>
        <v>1764083</v>
      </c>
      <c r="AJ640" s="28">
        <f t="shared" si="403"/>
        <v>21507.774605978939</v>
      </c>
      <c r="AK640" s="28">
        <f t="shared" si="403"/>
        <v>3300690.0314184488</v>
      </c>
      <c r="AL640" s="28">
        <f t="shared" si="286"/>
        <v>12448.878156994568</v>
      </c>
      <c r="AM640" s="28">
        <f t="shared" si="256"/>
        <v>70694.251585204664</v>
      </c>
      <c r="AN640" s="28">
        <f t="shared" si="257"/>
        <v>14204.364076595886</v>
      </c>
      <c r="AO640" s="28">
        <f t="shared" si="252"/>
        <v>130005.15440471526</v>
      </c>
      <c r="AP640" s="237">
        <f>SUM(AP387:AP398)</f>
        <v>289011</v>
      </c>
      <c r="AQ640" s="28">
        <f>SUM(AQ387:AQ398)</f>
        <v>177154</v>
      </c>
      <c r="AR640" s="28">
        <f>SUM(AR387:AR398)</f>
        <v>25040</v>
      </c>
      <c r="AS640" s="28">
        <f>SUM(AS387:AS398)</f>
        <v>0</v>
      </c>
      <c r="AT640" s="28">
        <f>SUM(AT387:AT398)</f>
        <v>0</v>
      </c>
      <c r="AU640" s="28">
        <f t="shared" si="258"/>
        <v>491205</v>
      </c>
      <c r="AV640" s="1">
        <f t="shared" si="271"/>
        <v>2023</v>
      </c>
      <c r="AW640" s="14">
        <f t="shared" si="326"/>
        <v>673282</v>
      </c>
      <c r="AX640" s="7">
        <f>[15]Sheet1!$C198</f>
        <v>1726000</v>
      </c>
      <c r="BB640" s="149"/>
      <c r="BC640" s="42"/>
      <c r="BD640" s="42"/>
      <c r="BE640" s="42"/>
      <c r="BF640" s="2">
        <f t="shared" si="259"/>
        <v>2023</v>
      </c>
      <c r="BG640" s="42">
        <f t="shared" si="327"/>
        <v>289011</v>
      </c>
      <c r="BH640" s="42">
        <f t="shared" si="328"/>
        <v>177154</v>
      </c>
      <c r="BI640" s="42">
        <f t="shared" si="329"/>
        <v>25040</v>
      </c>
      <c r="BJ640" s="42">
        <f t="shared" si="387"/>
        <v>491205</v>
      </c>
      <c r="BK640" s="43"/>
      <c r="BL640" s="272">
        <f t="shared" si="330"/>
        <v>2023</v>
      </c>
      <c r="BM640" s="282">
        <f>SUM(BM387:BM398)</f>
        <v>233625.65377390137</v>
      </c>
      <c r="BN640" s="28">
        <f t="shared" ref="BN640:BO640" si="404">SUM(BN387:BN398)</f>
        <v>422984.62783767434</v>
      </c>
      <c r="BO640" s="28">
        <f t="shared" si="404"/>
        <v>44266.679710128468</v>
      </c>
      <c r="BQ640" s="282">
        <f>SUM(BQ387:BQ398)</f>
        <v>261580.86020838504</v>
      </c>
      <c r="BR640" s="28">
        <f t="shared" ref="BR640:BS640" si="405">SUM(BR387:BR398)</f>
        <v>473598.17304901948</v>
      </c>
      <c r="BS640" s="28">
        <f t="shared" si="405"/>
        <v>49563.547367750623</v>
      </c>
      <c r="BT640" s="73">
        <f t="shared" si="318"/>
        <v>290471.93898228643</v>
      </c>
      <c r="BU640" s="282">
        <f>SUM(BU387:BU398)</f>
        <v>112945.89099999999</v>
      </c>
      <c r="BV640" s="28">
        <f t="shared" ref="BV640:BW640" si="406">SUM(BV387:BV398)</f>
        <v>0</v>
      </c>
      <c r="BW640" s="28">
        <f t="shared" si="406"/>
        <v>0</v>
      </c>
      <c r="BY640" s="282">
        <f>SUM(BY387:BY398)</f>
        <v>91788.684000000008</v>
      </c>
      <c r="BZ640" s="28">
        <f t="shared" ref="BZ640:CA640" si="407">SUM(BZ387:BZ398)</f>
        <v>0</v>
      </c>
      <c r="CA640" s="28">
        <f t="shared" si="407"/>
        <v>0</v>
      </c>
    </row>
    <row r="641" spans="1:79">
      <c r="A641" s="2">
        <f t="shared" si="253"/>
        <v>2024</v>
      </c>
      <c r="B641" s="48"/>
      <c r="C641" s="28">
        <f t="shared" ref="C641:M641" si="408">SUM(C399:C410)</f>
        <v>12377.7327670784</v>
      </c>
      <c r="D641" s="28">
        <f t="shared" si="408"/>
        <v>13528124</v>
      </c>
      <c r="E641" s="28">
        <f t="shared" si="408"/>
        <v>1806835.0743247182</v>
      </c>
      <c r="F641" s="28">
        <f t="shared" si="408"/>
        <v>21194.473968203551</v>
      </c>
      <c r="G641" s="28">
        <f t="shared" si="408"/>
        <v>3360670.5399005497</v>
      </c>
      <c r="H641" s="28"/>
      <c r="I641" s="28">
        <f t="shared" si="408"/>
        <v>12797.7327670784</v>
      </c>
      <c r="J641" s="28">
        <f t="shared" si="408"/>
        <v>13528124</v>
      </c>
      <c r="K641" s="28">
        <f t="shared" si="408"/>
        <v>1733251.0743247177</v>
      </c>
      <c r="L641" s="28">
        <f t="shared" si="408"/>
        <v>21194.473968203551</v>
      </c>
      <c r="M641" s="28">
        <f t="shared" si="408"/>
        <v>3312358.5399005497</v>
      </c>
      <c r="N641" s="187">
        <f t="shared" si="264"/>
        <v>2024</v>
      </c>
      <c r="O641" s="28">
        <f t="shared" ref="O641:R641" si="409">SUM(O399:O410)</f>
        <v>420</v>
      </c>
      <c r="P641" s="28">
        <f t="shared" si="409"/>
        <v>0</v>
      </c>
      <c r="Q641" s="28">
        <f t="shared" si="409"/>
        <v>-73584</v>
      </c>
      <c r="R641" s="28">
        <f t="shared" si="409"/>
        <v>0</v>
      </c>
      <c r="S641" s="28">
        <f>SUM(S399:S410)</f>
        <v>-48312</v>
      </c>
      <c r="U641" s="49">
        <f t="shared" si="323"/>
        <v>41649576.013868749</v>
      </c>
      <c r="V641" s="31"/>
      <c r="W641" s="28">
        <f>AVERAGE(W399:W410)</f>
        <v>71877.504534577776</v>
      </c>
      <c r="X641" s="28">
        <f>AVERAGE(X399:X410)</f>
        <v>1639491.6510506074</v>
      </c>
      <c r="Y641" s="28">
        <f>AVERAGE(Y399:Y410)</f>
        <v>1711369.1555851849</v>
      </c>
      <c r="Z641" s="28">
        <f>AVERAGE(Z399:Z410)</f>
        <v>189825.58333333334</v>
      </c>
      <c r="AA641" s="28">
        <f t="shared" ref="AA641:AB641" si="410">AVERAGE(AA399:AA410)</f>
        <v>2161.1666666666665</v>
      </c>
      <c r="AB641" s="28">
        <f t="shared" si="410"/>
        <v>1512.75</v>
      </c>
      <c r="AC641" s="29">
        <f>AVERAGE(AC399:AC410)</f>
        <v>25447.833333333332</v>
      </c>
      <c r="AD641" s="28">
        <f>SUM(AD399:AD410)</f>
        <v>344253</v>
      </c>
      <c r="AE641" s="28">
        <f>SUM(AE399:AE410)</f>
        <v>20984393</v>
      </c>
      <c r="AF641" s="28">
        <f t="shared" ref="AF641:AK641" si="411">SUM(AF399:AF410)</f>
        <v>13528124</v>
      </c>
      <c r="AG641" s="28">
        <f t="shared" si="411"/>
        <v>3459253</v>
      </c>
      <c r="AH641" s="28">
        <f t="shared" si="411"/>
        <v>1726001</v>
      </c>
      <c r="AI641" s="28">
        <f t="shared" si="411"/>
        <v>1733252</v>
      </c>
      <c r="AJ641" s="28">
        <f t="shared" si="411"/>
        <v>21194.473968203551</v>
      </c>
      <c r="AK641" s="28">
        <f t="shared" si="411"/>
        <v>3312358.5399005497</v>
      </c>
      <c r="AL641" s="28">
        <f t="shared" si="286"/>
        <v>12462.913644547305</v>
      </c>
      <c r="AM641" s="28">
        <f t="shared" si="256"/>
        <v>71266.073636895628</v>
      </c>
      <c r="AN641" s="28">
        <f t="shared" si="257"/>
        <v>14010.559555910462</v>
      </c>
      <c r="AO641" s="28">
        <f t="shared" si="252"/>
        <v>130162.69387310836</v>
      </c>
      <c r="AP641" s="237">
        <f>SUM(AP399:AP410)</f>
        <v>311116</v>
      </c>
      <c r="AQ641" s="28">
        <f>SUM(AQ399:AQ410)</f>
        <v>191029</v>
      </c>
      <c r="AR641" s="28">
        <f>SUM(AR399:AR410)</f>
        <v>27093</v>
      </c>
      <c r="AS641" s="28">
        <f>SUM(AS399:AS410)</f>
        <v>0</v>
      </c>
      <c r="AT641" s="28">
        <f>SUM(AT399:AT410)</f>
        <v>0</v>
      </c>
      <c r="AU641" s="28">
        <f t="shared" si="258"/>
        <v>529238</v>
      </c>
      <c r="AV641" s="1">
        <f t="shared" si="271"/>
        <v>2024</v>
      </c>
      <c r="AW641" s="14">
        <f t="shared" si="326"/>
        <v>673282</v>
      </c>
      <c r="AX641" s="7">
        <f>[15]Sheet1!$C199</f>
        <v>1726000</v>
      </c>
      <c r="BB641" s="149"/>
      <c r="BC641" s="42"/>
      <c r="BD641" s="42"/>
      <c r="BE641" s="42"/>
      <c r="BF641" s="2">
        <f t="shared" si="259"/>
        <v>2024</v>
      </c>
      <c r="BG641" s="42">
        <f t="shared" si="327"/>
        <v>311116</v>
      </c>
      <c r="BH641" s="42">
        <f t="shared" si="328"/>
        <v>191029</v>
      </c>
      <c r="BI641" s="42">
        <f t="shared" si="329"/>
        <v>27093</v>
      </c>
      <c r="BJ641" s="42">
        <f t="shared" si="387"/>
        <v>529238</v>
      </c>
      <c r="BK641" s="43"/>
      <c r="BL641" s="272">
        <f t="shared" si="330"/>
        <v>2024</v>
      </c>
      <c r="BM641" s="282">
        <f>SUM(BM399:BM410)</f>
        <v>267361.63287427335</v>
      </c>
      <c r="BN641" s="28">
        <f t="shared" ref="BN641:BO641" si="412">SUM(BN399:BN410)</f>
        <v>489804.10993392696</v>
      </c>
      <c r="BO641" s="28">
        <f t="shared" si="412"/>
        <v>44919.15581461988</v>
      </c>
      <c r="BQ641" s="282">
        <f>SUM(BQ399:BQ410)</f>
        <v>303146.17264712043</v>
      </c>
      <c r="BR641" s="28">
        <f t="shared" ref="BR641:BS641" si="413">SUM(BR399:BR410)</f>
        <v>555361.06537441374</v>
      </c>
      <c r="BS641" s="28">
        <f t="shared" si="413"/>
        <v>50931.27991982708</v>
      </c>
      <c r="BT641" s="73">
        <f t="shared" si="318"/>
        <v>345998.58352139377</v>
      </c>
      <c r="BU641" s="282">
        <f>SUM(BU399:BU410)</f>
        <v>124201.35200000001</v>
      </c>
      <c r="BV641" s="28">
        <f t="shared" ref="BV641:BW641" si="414">SUM(BV399:BV410)</f>
        <v>0</v>
      </c>
      <c r="BW641" s="28">
        <f t="shared" si="414"/>
        <v>0</v>
      </c>
      <c r="BY641" s="282">
        <f>SUM(BY399:BY410)</f>
        <v>100307.87</v>
      </c>
      <c r="BZ641" s="28">
        <f t="shared" ref="BZ641:CA641" si="415">SUM(BZ399:BZ410)</f>
        <v>0</v>
      </c>
      <c r="CA641" s="28">
        <f t="shared" si="415"/>
        <v>0</v>
      </c>
    </row>
    <row r="642" spans="1:79">
      <c r="A642" s="2">
        <f t="shared" si="253"/>
        <v>2025</v>
      </c>
      <c r="B642" s="48"/>
      <c r="C642" s="28">
        <f t="shared" ref="C642:M642" si="416">SUM(C411:C422)</f>
        <v>12373.72127520393</v>
      </c>
      <c r="D642" s="28">
        <f t="shared" si="416"/>
        <v>13713200</v>
      </c>
      <c r="E642" s="28">
        <f t="shared" si="416"/>
        <v>1755259.4775197911</v>
      </c>
      <c r="F642" s="28">
        <f t="shared" si="416"/>
        <v>20881.173330428141</v>
      </c>
      <c r="G642" s="28">
        <f t="shared" si="416"/>
        <v>3371844.1957333749</v>
      </c>
      <c r="H642" s="49"/>
      <c r="I642" s="28">
        <f t="shared" si="416"/>
        <v>12793.72127520393</v>
      </c>
      <c r="J642" s="28">
        <f t="shared" si="416"/>
        <v>13713200</v>
      </c>
      <c r="K642" s="28">
        <f t="shared" si="416"/>
        <v>1681675.4775197909</v>
      </c>
      <c r="L642" s="28">
        <f t="shared" si="416"/>
        <v>20881.173330428141</v>
      </c>
      <c r="M642" s="28">
        <f t="shared" si="416"/>
        <v>3323532.1957333749</v>
      </c>
      <c r="N642" s="187">
        <f t="shared" si="264"/>
        <v>2025</v>
      </c>
      <c r="O642" s="28">
        <f t="shared" ref="O642:R642" si="417">SUM(O411:O422)</f>
        <v>420</v>
      </c>
      <c r="P642" s="28">
        <f t="shared" si="417"/>
        <v>0</v>
      </c>
      <c r="Q642" s="28">
        <f t="shared" si="417"/>
        <v>-73584</v>
      </c>
      <c r="R642" s="28">
        <f t="shared" si="417"/>
        <v>0</v>
      </c>
      <c r="S642" s="28">
        <f>SUM(S411:S422)</f>
        <v>-48312</v>
      </c>
      <c r="U642" s="49">
        <f t="shared" si="323"/>
        <v>42004575.369063802</v>
      </c>
      <c r="V642" s="31"/>
      <c r="W642" s="28">
        <f>AVERAGE(W411:W422)</f>
        <v>72608.6019394412</v>
      </c>
      <c r="X642" s="28">
        <f>AVERAGE(X411:X422)</f>
        <v>1656167.6347139208</v>
      </c>
      <c r="Y642" s="28">
        <f>AVERAGE(Y411:Y422)</f>
        <v>1728776.2366533615</v>
      </c>
      <c r="Z642" s="28">
        <f>AVERAGE(Z411:Z422)</f>
        <v>191607.33333333334</v>
      </c>
      <c r="AA642" s="28">
        <f t="shared" ref="AA642:AB642" si="418">AVERAGE(AA411:AA422)</f>
        <v>2146.9166666666665</v>
      </c>
      <c r="AB642" s="28">
        <f t="shared" si="418"/>
        <v>1511.75</v>
      </c>
      <c r="AC642" s="29">
        <f>AVERAGE(AC411:AC422)</f>
        <v>25499.666666666668</v>
      </c>
      <c r="AD642" s="28">
        <f>SUM(AD411:AD422)</f>
        <v>347942</v>
      </c>
      <c r="AE642" s="28">
        <f>SUM(AE411:AE422)</f>
        <v>21191345</v>
      </c>
      <c r="AF642" s="28">
        <f t="shared" ref="AF642:AK642" si="419">SUM(AF411:AF422)</f>
        <v>13713200</v>
      </c>
      <c r="AG642" s="28">
        <f t="shared" si="419"/>
        <v>3407675</v>
      </c>
      <c r="AH642" s="28">
        <f t="shared" si="419"/>
        <v>1726000</v>
      </c>
      <c r="AI642" s="28">
        <f t="shared" si="419"/>
        <v>1681675</v>
      </c>
      <c r="AJ642" s="28">
        <f t="shared" si="419"/>
        <v>20881.173330428141</v>
      </c>
      <c r="AK642" s="28">
        <f t="shared" si="419"/>
        <v>3323532.1957333749</v>
      </c>
      <c r="AL642" s="28">
        <f t="shared" si="286"/>
        <v>12459.268321328078</v>
      </c>
      <c r="AM642" s="28">
        <f t="shared" si="256"/>
        <v>71569.285796298675</v>
      </c>
      <c r="AN642" s="28">
        <f t="shared" si="257"/>
        <v>13812.583648373171</v>
      </c>
      <c r="AO642" s="28">
        <f t="shared" si="252"/>
        <v>130336.29965359188</v>
      </c>
      <c r="AP642" s="237">
        <f>SUM(AP411:AP422)</f>
        <v>332701</v>
      </c>
      <c r="AQ642" s="28">
        <f>SUM(AQ411:AQ422)</f>
        <v>204557</v>
      </c>
      <c r="AR642" s="28">
        <f>SUM(AR411:AR422)</f>
        <v>29076</v>
      </c>
      <c r="AS642" s="28">
        <f>SUM(AS411:AS422)</f>
        <v>0</v>
      </c>
      <c r="AT642" s="28">
        <f>SUM(AT411:AT422)</f>
        <v>0</v>
      </c>
      <c r="AU642" s="28">
        <f t="shared" si="258"/>
        <v>566334</v>
      </c>
      <c r="AV642" s="1">
        <f t="shared" si="271"/>
        <v>2025</v>
      </c>
      <c r="AW642" s="14">
        <f t="shared" si="326"/>
        <v>673282</v>
      </c>
      <c r="AX642" s="7">
        <f>[15]Sheet1!$C200</f>
        <v>1726000</v>
      </c>
      <c r="BB642" s="149"/>
      <c r="BC642" s="42"/>
      <c r="BD642" s="42"/>
      <c r="BE642" s="42"/>
      <c r="BF642" s="2">
        <f t="shared" si="259"/>
        <v>2025</v>
      </c>
      <c r="BG642" s="42">
        <f t="shared" si="327"/>
        <v>332701</v>
      </c>
      <c r="BH642" s="42">
        <f t="shared" si="328"/>
        <v>204557</v>
      </c>
      <c r="BI642" s="42">
        <f t="shared" si="329"/>
        <v>29076</v>
      </c>
      <c r="BJ642" s="42">
        <f t="shared" si="387"/>
        <v>566334</v>
      </c>
      <c r="BK642" s="43"/>
      <c r="BL642" s="272">
        <f t="shared" si="330"/>
        <v>2025</v>
      </c>
      <c r="BM642" s="282">
        <f>SUM(BM411:BM422)</f>
        <v>299638.3273031459</v>
      </c>
      <c r="BN642" s="28">
        <f t="shared" ref="BN642:BO642" si="420">SUM(BN411:BN422)</f>
        <v>554025.26424550894</v>
      </c>
      <c r="BO642" s="28">
        <f t="shared" si="420"/>
        <v>45251.390360782825</v>
      </c>
      <c r="BQ642" s="282">
        <f>SUM(BQ411:BQ422)</f>
        <v>344050.55290919408</v>
      </c>
      <c r="BR642" s="28">
        <f t="shared" ref="BR642:BS642" si="421">SUM(BR411:BR422)</f>
        <v>636142.57963897171</v>
      </c>
      <c r="BS642" s="28">
        <f t="shared" si="421"/>
        <v>51958.526179416622</v>
      </c>
      <c r="BT642" s="73">
        <f t="shared" si="318"/>
        <v>399186.68921234005</v>
      </c>
      <c r="BU642" s="282">
        <f>SUM(BU411:BU422)</f>
        <v>135600.53399999999</v>
      </c>
      <c r="BV642" s="28">
        <f t="shared" ref="BV642:BW642" si="422">SUM(BV411:BV422)</f>
        <v>0</v>
      </c>
      <c r="BW642" s="28">
        <f t="shared" si="422"/>
        <v>0</v>
      </c>
      <c r="BY642" s="282">
        <f>SUM(BY411:BY422)</f>
        <v>108901.65700000001</v>
      </c>
      <c r="BZ642" s="28">
        <f t="shared" ref="BZ642:CA642" si="423">SUM(BZ411:BZ422)</f>
        <v>0</v>
      </c>
      <c r="CA642" s="28">
        <f t="shared" si="423"/>
        <v>0</v>
      </c>
    </row>
    <row r="643" spans="1:79">
      <c r="A643" s="2">
        <f t="shared" si="253"/>
        <v>2026</v>
      </c>
      <c r="B643" s="48"/>
      <c r="C643" s="28">
        <f t="shared" ref="C643:M643" si="424">SUM(C423:C434)</f>
        <v>12310.275704187939</v>
      </c>
      <c r="D643" s="28">
        <f t="shared" si="424"/>
        <v>13880076</v>
      </c>
      <c r="E643" s="28">
        <f t="shared" si="424"/>
        <v>1698644.7651565133</v>
      </c>
      <c r="F643" s="28">
        <f t="shared" si="424"/>
        <v>20567.87269265276</v>
      </c>
      <c r="G643" s="49">
        <f t="shared" si="424"/>
        <v>3384023.2323338641</v>
      </c>
      <c r="H643" s="49"/>
      <c r="I643" s="28">
        <f t="shared" si="424"/>
        <v>12790.275704187939</v>
      </c>
      <c r="J643" s="28">
        <f t="shared" si="424"/>
        <v>13880076</v>
      </c>
      <c r="K643" s="28">
        <f t="shared" si="424"/>
        <v>1625060.7651565133</v>
      </c>
      <c r="L643" s="28">
        <f t="shared" si="424"/>
        <v>20567.87269265276</v>
      </c>
      <c r="M643" s="28">
        <f t="shared" si="424"/>
        <v>3335711.2323338641</v>
      </c>
      <c r="N643" s="187">
        <f t="shared" si="264"/>
        <v>2026</v>
      </c>
      <c r="O643" s="28">
        <f t="shared" ref="O643:R643" si="425">SUM(O423:O434)</f>
        <v>480</v>
      </c>
      <c r="P643" s="28">
        <f t="shared" si="425"/>
        <v>0</v>
      </c>
      <c r="Q643" s="28">
        <f t="shared" si="425"/>
        <v>-73584</v>
      </c>
      <c r="R643" s="28">
        <f t="shared" si="425"/>
        <v>0</v>
      </c>
      <c r="S643" s="28">
        <f>SUM(S423:S434)</f>
        <v>-48312</v>
      </c>
      <c r="U643" s="49">
        <f t="shared" si="323"/>
        <v>42327702.105026513</v>
      </c>
      <c r="V643" s="31"/>
      <c r="W643" s="28">
        <f>AVERAGE(W423:W434)</f>
        <v>73305.497844770623</v>
      </c>
      <c r="X643" s="28">
        <f>AVERAGE(X423:X434)</f>
        <v>1672063.4984592916</v>
      </c>
      <c r="Y643" s="28">
        <f>AVERAGE(Y423:Y434)</f>
        <v>1745368.9963040624</v>
      </c>
      <c r="Z643" s="28">
        <f>AVERAGE(Z423:Z434)</f>
        <v>193286</v>
      </c>
      <c r="AA643" s="28">
        <f t="shared" ref="AA643:AB643" si="426">AVERAGE(AA423:AA434)</f>
        <v>2133.3333333333335</v>
      </c>
      <c r="AB643" s="28">
        <f t="shared" si="426"/>
        <v>1511</v>
      </c>
      <c r="AC643" s="29">
        <f>AVERAGE(AC423:AC434)</f>
        <v>25545.583333333332</v>
      </c>
      <c r="AD643" s="28">
        <f t="shared" ref="AD643:AK643" si="427">SUM(AD423:AD434)</f>
        <v>351593</v>
      </c>
      <c r="AE643" s="28">
        <f t="shared" si="427"/>
        <v>21388694</v>
      </c>
      <c r="AF643" s="28">
        <f t="shared" si="427"/>
        <v>13880076</v>
      </c>
      <c r="AG643" s="28">
        <f t="shared" si="427"/>
        <v>3351060</v>
      </c>
      <c r="AH643" s="28">
        <f t="shared" si="427"/>
        <v>1726000</v>
      </c>
      <c r="AI643" s="28">
        <f t="shared" si="427"/>
        <v>1625060</v>
      </c>
      <c r="AJ643" s="28">
        <f t="shared" si="427"/>
        <v>20567.87269265276</v>
      </c>
      <c r="AK643" s="28">
        <f t="shared" si="427"/>
        <v>3335711.2323338641</v>
      </c>
      <c r="AL643" s="28">
        <f t="shared" si="286"/>
        <v>12455.983259721317</v>
      </c>
      <c r="AM643" s="28">
        <f t="shared" si="256"/>
        <v>71811.077884585538</v>
      </c>
      <c r="AN643" s="28">
        <f t="shared" si="257"/>
        <v>13612.093112278464</v>
      </c>
      <c r="AO643" s="28">
        <f t="shared" si="252"/>
        <v>130578.78494327582</v>
      </c>
      <c r="AP643" s="237">
        <f>SUM(AP423:AP434)</f>
        <v>353382</v>
      </c>
      <c r="AQ643" s="28">
        <f>SUM(AQ423:AQ434)</f>
        <v>217544</v>
      </c>
      <c r="AR643" s="28">
        <f>SUM(AR423:AR434)</f>
        <v>30992</v>
      </c>
      <c r="AS643" s="28">
        <f>SUM(AS423:AS434)</f>
        <v>0</v>
      </c>
      <c r="AT643" s="28">
        <f>SUM(AT423:AT434)</f>
        <v>0</v>
      </c>
      <c r="AU643" s="28">
        <f t="shared" si="258"/>
        <v>601918</v>
      </c>
      <c r="AV643" s="1">
        <f t="shared" si="271"/>
        <v>2026</v>
      </c>
      <c r="AW643" s="14">
        <f t="shared" si="326"/>
        <v>673282</v>
      </c>
      <c r="AX643" s="7">
        <f>[15]Sheet1!$C201</f>
        <v>1726000</v>
      </c>
      <c r="BB643" s="43"/>
      <c r="BC643" s="43"/>
      <c r="BD643" s="43"/>
      <c r="BE643" s="43"/>
      <c r="BF643" s="2">
        <f t="shared" si="259"/>
        <v>2026</v>
      </c>
      <c r="BG643" s="42">
        <f t="shared" si="327"/>
        <v>353382</v>
      </c>
      <c r="BH643" s="42">
        <f t="shared" si="328"/>
        <v>217544</v>
      </c>
      <c r="BI643" s="42">
        <f t="shared" si="329"/>
        <v>30992</v>
      </c>
      <c r="BJ643" s="42">
        <f t="shared" si="387"/>
        <v>601918</v>
      </c>
      <c r="BK643" s="43"/>
      <c r="BL643" s="272">
        <f t="shared" si="330"/>
        <v>2026</v>
      </c>
      <c r="BM643" s="282">
        <f>SUM(BM423:BM434)</f>
        <v>329734.61936664151</v>
      </c>
      <c r="BN643" s="28">
        <f t="shared" ref="BN643:BO643" si="428">SUM(BN423:BN434)</f>
        <v>614185.32731120591</v>
      </c>
      <c r="BO643" s="28">
        <f t="shared" si="428"/>
        <v>45283.911422077414</v>
      </c>
      <c r="BQ643" s="282">
        <f>SUM(BQ423:BQ434)</f>
        <v>383412.34810074593</v>
      </c>
      <c r="BR643" s="28">
        <f t="shared" ref="BR643:BS643" si="429">SUM(BR423:BR434)</f>
        <v>714168.98524558824</v>
      </c>
      <c r="BS643" s="28">
        <f t="shared" si="429"/>
        <v>52655.71095590396</v>
      </c>
      <c r="BT643" s="73">
        <f t="shared" si="318"/>
        <v>448421.94846738747</v>
      </c>
      <c r="BU643" s="282">
        <f>SUM(BU423:BU434)</f>
        <v>147155.75399999999</v>
      </c>
      <c r="BV643" s="28">
        <f t="shared" ref="BV643:BW643" si="430">SUM(BV423:BV434)</f>
        <v>0</v>
      </c>
      <c r="BW643" s="28">
        <f t="shared" si="430"/>
        <v>0</v>
      </c>
      <c r="BY643" s="282">
        <f>SUM(BY423:BY434)</f>
        <v>117569.26500000001</v>
      </c>
      <c r="BZ643" s="28">
        <f t="shared" ref="BZ643:CA643" si="431">SUM(BZ423:BZ434)</f>
        <v>0</v>
      </c>
      <c r="CA643" s="28">
        <f t="shared" si="431"/>
        <v>0</v>
      </c>
    </row>
    <row r="644" spans="1:79">
      <c r="A644" s="2">
        <f t="shared" si="253"/>
        <v>2027</v>
      </c>
      <c r="B644" s="48"/>
      <c r="C644" s="28">
        <f t="shared" ref="C644:M644" si="432">SUM(C435:C446)</f>
        <v>12341.973381652682</v>
      </c>
      <c r="D644" s="28">
        <f t="shared" si="432"/>
        <v>14126516</v>
      </c>
      <c r="E644" s="28">
        <f t="shared" si="432"/>
        <v>1658930.7950207368</v>
      </c>
      <c r="F644" s="28">
        <f t="shared" si="432"/>
        <v>20254.572054877397</v>
      </c>
      <c r="G644" s="49">
        <f t="shared" si="432"/>
        <v>3398305.995624898</v>
      </c>
      <c r="H644" s="49"/>
      <c r="I644" s="28">
        <f t="shared" si="432"/>
        <v>12761.973381652682</v>
      </c>
      <c r="J644" s="28">
        <f t="shared" si="432"/>
        <v>14126516</v>
      </c>
      <c r="K644" s="28">
        <f t="shared" si="432"/>
        <v>1585346.795020737</v>
      </c>
      <c r="L644" s="28">
        <f t="shared" si="432"/>
        <v>20254.572054877397</v>
      </c>
      <c r="M644" s="28">
        <f t="shared" si="432"/>
        <v>3349993.995624898</v>
      </c>
      <c r="N644" s="15"/>
      <c r="O644" s="15"/>
      <c r="P644" s="15"/>
      <c r="Q644" s="15"/>
      <c r="R644" s="15"/>
      <c r="S644" s="31"/>
      <c r="U644" s="49">
        <f t="shared" si="323"/>
        <v>42701770.567679778</v>
      </c>
      <c r="V644" s="31"/>
      <c r="W644" s="28">
        <f>AVERAGE(W435:W446)</f>
        <v>73985.656699066254</v>
      </c>
      <c r="X644" s="28">
        <f>AVERAGE(X435:X446)</f>
        <v>1687577.5980406066</v>
      </c>
      <c r="Y644" s="28">
        <f>AVERAGE(Y435:Y446)</f>
        <v>1761563.2547396726</v>
      </c>
      <c r="Z644" s="28">
        <f>AVERAGE(Z435:Z446)</f>
        <v>194908.33333333334</v>
      </c>
      <c r="AA644" s="28">
        <f t="shared" ref="AA644:AB644" si="433">AVERAGE(AA435:AA446)</f>
        <v>2120.5</v>
      </c>
      <c r="AB644" s="28">
        <f t="shared" si="433"/>
        <v>1510</v>
      </c>
      <c r="AC644" s="29">
        <f>AVERAGE(AC435:AC446)</f>
        <v>25585.833333333332</v>
      </c>
      <c r="AD644" s="28">
        <f t="shared" ref="AD644:AK644" si="434">SUM(AD435:AD446)</f>
        <v>354103</v>
      </c>
      <c r="AE644" s="28">
        <f t="shared" si="434"/>
        <v>21539554</v>
      </c>
      <c r="AF644" s="28">
        <f t="shared" si="434"/>
        <v>14126516</v>
      </c>
      <c r="AG644" s="28">
        <f t="shared" si="434"/>
        <v>3311349</v>
      </c>
      <c r="AH644" s="28">
        <f t="shared" si="434"/>
        <v>1726000</v>
      </c>
      <c r="AI644" s="28">
        <f t="shared" si="434"/>
        <v>1585349</v>
      </c>
      <c r="AJ644" s="28">
        <f t="shared" si="434"/>
        <v>20254.572054877397</v>
      </c>
      <c r="AK644" s="28">
        <f t="shared" si="434"/>
        <v>3349993.995624898</v>
      </c>
      <c r="AL644" s="28">
        <f t="shared" si="286"/>
        <v>12428.538652298063</v>
      </c>
      <c r="AM644" s="28">
        <f t="shared" si="256"/>
        <v>72477.742528539049</v>
      </c>
      <c r="AN644" s="28">
        <f t="shared" si="257"/>
        <v>13413.623877402249</v>
      </c>
      <c r="AO644" s="28">
        <f t="shared" si="252"/>
        <v>130931.59608995466</v>
      </c>
      <c r="AP644" s="237">
        <f>SUM(AP435:AP446)</f>
        <v>373278</v>
      </c>
      <c r="AQ644" s="28">
        <f>SUM(AQ435:AQ446)</f>
        <v>230047</v>
      </c>
      <c r="AR644" s="28">
        <f>SUM(AR435:AR446)</f>
        <v>32843</v>
      </c>
      <c r="AS644" s="28">
        <f>SUM(AS435:AS446)</f>
        <v>0</v>
      </c>
      <c r="AT644" s="28">
        <f>SUM(AT435:AT446)</f>
        <v>0</v>
      </c>
      <c r="AU644" s="28">
        <f t="shared" si="258"/>
        <v>636168</v>
      </c>
      <c r="AV644" s="1">
        <f t="shared" si="271"/>
        <v>2027</v>
      </c>
      <c r="AW644" s="14">
        <f t="shared" si="326"/>
        <v>673282</v>
      </c>
      <c r="AX644" s="7">
        <f>[15]Sheet1!$C202</f>
        <v>1726000</v>
      </c>
      <c r="BB644" s="43"/>
      <c r="BC644" s="43"/>
      <c r="BD644" s="43"/>
      <c r="BE644" s="43"/>
      <c r="BF644" s="2">
        <f t="shared" si="259"/>
        <v>2027</v>
      </c>
      <c r="BG644" s="42">
        <f t="shared" si="327"/>
        <v>373278</v>
      </c>
      <c r="BH644" s="42">
        <f t="shared" si="328"/>
        <v>230047</v>
      </c>
      <c r="BI644" s="42">
        <f t="shared" si="329"/>
        <v>32843</v>
      </c>
      <c r="BJ644" s="42">
        <f t="shared" si="387"/>
        <v>636168</v>
      </c>
      <c r="BK644" s="43"/>
      <c r="BL644" s="272">
        <f t="shared" si="330"/>
        <v>2027</v>
      </c>
      <c r="BM644" s="282">
        <f>SUM(BM435:BM446)</f>
        <v>360307.15851028776</v>
      </c>
      <c r="BN644" s="28">
        <f t="shared" ref="BN644:BO644" si="435">SUM(BN435:BN446)</f>
        <v>675318.32745029987</v>
      </c>
      <c r="BO644" s="28">
        <f t="shared" si="435"/>
        <v>45295.989570275582</v>
      </c>
      <c r="BQ644" s="282">
        <f>SUM(BQ435:BQ446)</f>
        <v>418961.81222126487</v>
      </c>
      <c r="BR644" s="28">
        <f t="shared" ref="BR644:BS644" si="436">SUM(BR435:BR446)</f>
        <v>785253.86912825541</v>
      </c>
      <c r="BS644" s="28">
        <f t="shared" si="436"/>
        <v>52669.755314273934</v>
      </c>
      <c r="BT644" s="73">
        <f t="shared" si="318"/>
        <v>494086.77273155272</v>
      </c>
      <c r="BU644" s="282">
        <f>SUM(BU435:BU446)</f>
        <v>158873.04099999997</v>
      </c>
      <c r="BV644" s="28">
        <f t="shared" ref="BV644:BW644" si="437">SUM(BV435:BV446)</f>
        <v>0</v>
      </c>
      <c r="BW644" s="28">
        <f t="shared" si="437"/>
        <v>0</v>
      </c>
      <c r="BY644" s="282">
        <f>SUM(BY435:BY446)</f>
        <v>126309.15699999998</v>
      </c>
      <c r="BZ644" s="28">
        <f t="shared" ref="BZ644:CA644" si="438">SUM(BZ435:BZ446)</f>
        <v>0</v>
      </c>
      <c r="CA644" s="28">
        <f t="shared" si="438"/>
        <v>0</v>
      </c>
    </row>
    <row r="645" spans="1:79">
      <c r="A645" s="2">
        <f t="shared" si="253"/>
        <v>2028</v>
      </c>
      <c r="B645" s="48"/>
      <c r="C645" s="28">
        <f t="shared" ref="C645:M645" si="439">SUM(C447:C458)</f>
        <v>12405.317550346284</v>
      </c>
      <c r="D645" s="28">
        <f t="shared" si="439"/>
        <v>14474798</v>
      </c>
      <c r="E645" s="28">
        <f t="shared" si="439"/>
        <v>1644905.982356793</v>
      </c>
      <c r="F645" s="28">
        <f t="shared" si="439"/>
        <v>19941.271417102042</v>
      </c>
      <c r="G645" s="49">
        <f t="shared" si="439"/>
        <v>3413893.4156424114</v>
      </c>
      <c r="H645" s="49"/>
      <c r="I645" s="28">
        <f t="shared" si="439"/>
        <v>12765.317550346284</v>
      </c>
      <c r="J645" s="28">
        <f t="shared" si="439"/>
        <v>14474798</v>
      </c>
      <c r="K645" s="28">
        <f t="shared" si="439"/>
        <v>1571321.9823567928</v>
      </c>
      <c r="L645" s="28">
        <f t="shared" si="439"/>
        <v>19941.271417102042</v>
      </c>
      <c r="M645" s="28">
        <f t="shared" si="439"/>
        <v>3365581.4156424114</v>
      </c>
      <c r="N645" s="15"/>
      <c r="O645" s="15"/>
      <c r="P645" s="15"/>
      <c r="Q645" s="15"/>
      <c r="R645" s="15"/>
      <c r="S645" s="31"/>
      <c r="U645" s="49">
        <f t="shared" si="323"/>
        <v>43252625.687059514</v>
      </c>
      <c r="V645" s="31"/>
      <c r="W645" s="28">
        <f>AVERAGE(W447:W458)</f>
        <v>74652.208806462499</v>
      </c>
      <c r="X645" s="28">
        <f>AVERAGE(X447:X458)</f>
        <v>1702781.3342045492</v>
      </c>
      <c r="Y645" s="28">
        <f>AVERAGE(Y447:Y458)</f>
        <v>1777433.5430110118</v>
      </c>
      <c r="Z645" s="28">
        <f>AVERAGE(Z447:Z458)</f>
        <v>196486</v>
      </c>
      <c r="AA645" s="28">
        <f t="shared" ref="AA645:AB645" si="440">AVERAGE(AA447:AA458)</f>
        <v>2107.5</v>
      </c>
      <c r="AB645" s="28">
        <f t="shared" si="440"/>
        <v>1509.6666666666667</v>
      </c>
      <c r="AC645" s="29">
        <f>AVERAGE(AC447:AC458)</f>
        <v>25621.5</v>
      </c>
      <c r="AD645" s="28">
        <f t="shared" ref="AD645:AK645" si="441">SUM(AD447:AD458)</f>
        <v>356231</v>
      </c>
      <c r="AE645" s="28">
        <f t="shared" si="441"/>
        <v>21738753</v>
      </c>
      <c r="AF645" s="28">
        <f t="shared" si="441"/>
        <v>14474798</v>
      </c>
      <c r="AG645" s="28">
        <f t="shared" si="441"/>
        <v>3297321</v>
      </c>
      <c r="AH645" s="28">
        <f t="shared" si="441"/>
        <v>1726000</v>
      </c>
      <c r="AI645" s="28">
        <f t="shared" si="441"/>
        <v>1571321</v>
      </c>
      <c r="AJ645" s="28">
        <f t="shared" si="441"/>
        <v>19941.271417102042</v>
      </c>
      <c r="AK645" s="28">
        <f t="shared" si="441"/>
        <v>3365581.4156424114</v>
      </c>
      <c r="AL645" s="28">
        <f t="shared" si="286"/>
        <v>12430.83550824106</v>
      </c>
      <c r="AM645" s="28">
        <f t="shared" si="256"/>
        <v>73668.342782691892</v>
      </c>
      <c r="AN645" s="28">
        <f t="shared" si="257"/>
        <v>13209.055917709455</v>
      </c>
      <c r="AO645" s="28">
        <f t="shared" si="252"/>
        <v>131357.70410172752</v>
      </c>
      <c r="AP645" s="237">
        <f>SUM(AP447:AP458)</f>
        <v>392536</v>
      </c>
      <c r="AQ645" s="28">
        <f>SUM(AQ447:AQ458)</f>
        <v>242143</v>
      </c>
      <c r="AR645" s="28">
        <f>SUM(AR447:AR458)</f>
        <v>34632</v>
      </c>
      <c r="AS645" s="28">
        <f>SUM(AS447:AS458)</f>
        <v>0</v>
      </c>
      <c r="AT645" s="28">
        <f>SUM(AT447:AT458)</f>
        <v>0</v>
      </c>
      <c r="AU645" s="28">
        <f t="shared" si="258"/>
        <v>669311</v>
      </c>
      <c r="AV645" s="1">
        <f t="shared" si="271"/>
        <v>2028</v>
      </c>
      <c r="AW645" s="14">
        <f t="shared" si="326"/>
        <v>673282</v>
      </c>
      <c r="AX645" s="7">
        <f>[15]Sheet1!$C203</f>
        <v>1726000</v>
      </c>
      <c r="BB645" s="43"/>
      <c r="BC645" s="43"/>
      <c r="BD645" s="43"/>
      <c r="BE645" s="43"/>
      <c r="BF645" s="2">
        <f t="shared" si="259"/>
        <v>2028</v>
      </c>
      <c r="BG645" s="42">
        <f t="shared" si="327"/>
        <v>392536</v>
      </c>
      <c r="BH645" s="42">
        <f t="shared" si="328"/>
        <v>242143</v>
      </c>
      <c r="BI645" s="42">
        <f t="shared" si="329"/>
        <v>34632</v>
      </c>
      <c r="BJ645" s="42">
        <f t="shared" si="387"/>
        <v>669311</v>
      </c>
      <c r="BK645" s="43"/>
      <c r="BL645" s="272">
        <f t="shared" si="330"/>
        <v>2028</v>
      </c>
      <c r="BM645" s="282">
        <f>SUM(BM447:BM458)</f>
        <v>389183.61035848595</v>
      </c>
      <c r="BN645" s="28">
        <f t="shared" ref="BN645:BO645" si="442">SUM(BN447:BN458)</f>
        <v>733352.7369470197</v>
      </c>
      <c r="BO645" s="28">
        <f t="shared" si="442"/>
        <v>45014.483769952094</v>
      </c>
      <c r="BQ645" s="282">
        <f>SUM(BQ447:BQ458)</f>
        <v>452539.08181219292</v>
      </c>
      <c r="BR645" s="28">
        <f t="shared" ref="BR645:BS645" si="443">SUM(BR447:BR458)</f>
        <v>852735.74063606956</v>
      </c>
      <c r="BS645" s="28">
        <f t="shared" si="443"/>
        <v>52342.422988316372</v>
      </c>
      <c r="BT645" s="73">
        <f t="shared" si="318"/>
        <v>535844.89817067888</v>
      </c>
      <c r="BU645" s="282">
        <f>SUM(BU447:BU458)</f>
        <v>170757.60699999996</v>
      </c>
      <c r="BV645" s="28">
        <f t="shared" ref="BV645:BW645" si="444">SUM(BV447:BV458)</f>
        <v>0</v>
      </c>
      <c r="BW645" s="28">
        <f t="shared" si="444"/>
        <v>0</v>
      </c>
      <c r="BY645" s="282">
        <f>SUM(BY447:BY458)</f>
        <v>135120.18700000001</v>
      </c>
      <c r="BZ645" s="28">
        <f t="shared" ref="BZ645:CA645" si="445">SUM(BZ447:BZ458)</f>
        <v>0</v>
      </c>
      <c r="CA645" s="28">
        <f t="shared" si="445"/>
        <v>0</v>
      </c>
    </row>
    <row r="646" spans="1:79">
      <c r="A646" s="2">
        <f t="shared" si="253"/>
        <v>2029</v>
      </c>
      <c r="B646" s="48"/>
      <c r="C646" s="28">
        <f t="shared" ref="C646:M646" si="446">SUM(C459:C470)</f>
        <v>12332.804127920428</v>
      </c>
      <c r="D646" s="28">
        <f t="shared" si="446"/>
        <v>14670102</v>
      </c>
      <c r="E646" s="28">
        <f t="shared" si="446"/>
        <v>1596294.103558338</v>
      </c>
      <c r="F646" s="28">
        <f t="shared" si="446"/>
        <v>19627.970779326661</v>
      </c>
      <c r="G646" s="49">
        <f t="shared" si="446"/>
        <v>3431405.635345743</v>
      </c>
      <c r="H646" s="49"/>
      <c r="I646" s="28">
        <f t="shared" si="446"/>
        <v>12692.804127920428</v>
      </c>
      <c r="J646" s="28">
        <f t="shared" si="446"/>
        <v>14670102</v>
      </c>
      <c r="K646" s="28">
        <f t="shared" si="446"/>
        <v>1522710.1035583378</v>
      </c>
      <c r="L646" s="28">
        <f t="shared" si="446"/>
        <v>19627.970779326661</v>
      </c>
      <c r="M646" s="28">
        <f t="shared" si="446"/>
        <v>3383093.635345743</v>
      </c>
      <c r="N646" s="15"/>
      <c r="O646" s="15"/>
      <c r="P646" s="15"/>
      <c r="Q646" s="15"/>
      <c r="R646" s="15"/>
      <c r="S646" s="31"/>
      <c r="U646" s="49">
        <f t="shared" si="323"/>
        <v>43482086.606125072</v>
      </c>
      <c r="V646" s="31"/>
      <c r="W646" s="28">
        <f>AVERAGE(W459:W470)</f>
        <v>75302.197363434068</v>
      </c>
      <c r="X646" s="28">
        <f>AVERAGE(X459:X470)</f>
        <v>1717607.2636707099</v>
      </c>
      <c r="Y646" s="28">
        <f>AVERAGE(Y459:Y470)</f>
        <v>1792909.461034144</v>
      </c>
      <c r="Z646" s="28">
        <f>AVERAGE(Z459:Z470)</f>
        <v>198012.58333333334</v>
      </c>
      <c r="AA646" s="28">
        <f t="shared" ref="AA646:AB646" si="447">AVERAGE(AA459:AA470)</f>
        <v>2096.3333333333335</v>
      </c>
      <c r="AB646" s="28">
        <f t="shared" si="447"/>
        <v>1509</v>
      </c>
      <c r="AC646" s="29">
        <f>AVERAGE(AC459:AC470)</f>
        <v>25652.916666666668</v>
      </c>
      <c r="AD646" s="28">
        <f t="shared" ref="AD646:AK646" si="448">SUM(AD459:AD470)</f>
        <v>357080</v>
      </c>
      <c r="AE646" s="28">
        <f t="shared" si="448"/>
        <v>21803474</v>
      </c>
      <c r="AF646" s="28">
        <f t="shared" si="448"/>
        <v>14670102</v>
      </c>
      <c r="AG646" s="28">
        <f t="shared" si="448"/>
        <v>3248709</v>
      </c>
      <c r="AH646" s="28">
        <f t="shared" si="448"/>
        <v>1726000</v>
      </c>
      <c r="AI646" s="28">
        <f t="shared" si="448"/>
        <v>1522709</v>
      </c>
      <c r="AJ646" s="28">
        <f t="shared" si="448"/>
        <v>19627.970779326661</v>
      </c>
      <c r="AK646" s="28">
        <f t="shared" si="448"/>
        <v>3383093.635345743</v>
      </c>
      <c r="AL646" s="28">
        <f t="shared" si="286"/>
        <v>12360.107680628707</v>
      </c>
      <c r="AM646" s="28">
        <f t="shared" si="256"/>
        <v>74086.715869488093</v>
      </c>
      <c r="AN646" s="28">
        <f t="shared" si="257"/>
        <v>13007.270231495468</v>
      </c>
      <c r="AO646" s="28">
        <f t="shared" si="252"/>
        <v>131879.49266376114</v>
      </c>
      <c r="AP646" s="237">
        <f>SUM(AP459:AP470)</f>
        <v>411171</v>
      </c>
      <c r="AQ646" s="28">
        <f>SUM(AQ459:AQ470)</f>
        <v>253841</v>
      </c>
      <c r="AR646" s="28">
        <f>SUM(AR459:AR470)</f>
        <v>36357</v>
      </c>
      <c r="AS646" s="28">
        <f>SUM(AS459:AS470)</f>
        <v>0</v>
      </c>
      <c r="AT646" s="28">
        <f>SUM(AT459:AT470)</f>
        <v>0</v>
      </c>
      <c r="AU646" s="28">
        <f t="shared" si="258"/>
        <v>701369</v>
      </c>
      <c r="AV646" s="1">
        <f t="shared" si="271"/>
        <v>2029</v>
      </c>
      <c r="AW646" s="14">
        <f t="shared" si="326"/>
        <v>673282</v>
      </c>
      <c r="AX646" s="7">
        <f>[15]Sheet1!$C204</f>
        <v>1726000</v>
      </c>
      <c r="BB646" s="43"/>
      <c r="BC646" s="43"/>
      <c r="BD646" s="43"/>
      <c r="BE646" s="43"/>
      <c r="BF646" s="2">
        <f t="shared" si="259"/>
        <v>2029</v>
      </c>
      <c r="BG646" s="42">
        <f t="shared" si="327"/>
        <v>411171</v>
      </c>
      <c r="BH646" s="42">
        <f t="shared" si="328"/>
        <v>253841</v>
      </c>
      <c r="BI646" s="42">
        <f t="shared" si="329"/>
        <v>36357</v>
      </c>
      <c r="BJ646" s="42">
        <f t="shared" si="387"/>
        <v>701369</v>
      </c>
      <c r="BK646" s="43"/>
      <c r="BL646" s="272">
        <f t="shared" si="330"/>
        <v>2029</v>
      </c>
      <c r="BM646" s="282">
        <f>SUM(BM459:BM470)</f>
        <v>416431.12058749987</v>
      </c>
      <c r="BN646" s="28">
        <f t="shared" ref="BN646:BO646" si="449">SUM(BN459:BN470)</f>
        <v>788372.75345058704</v>
      </c>
      <c r="BO646" s="28">
        <f t="shared" si="449"/>
        <v>44489.487724412465</v>
      </c>
      <c r="BQ646" s="282">
        <f>SUM(BQ459:BQ470)</f>
        <v>484222.23324127891</v>
      </c>
      <c r="BR646" s="28">
        <f t="shared" ref="BR646:BS646" si="450">SUM(BR459:BR470)</f>
        <v>916712.50401231041</v>
      </c>
      <c r="BS646" s="28">
        <f t="shared" si="450"/>
        <v>51731.962470247054</v>
      </c>
      <c r="BT646" s="73">
        <f t="shared" si="318"/>
        <v>573860.26382877876</v>
      </c>
      <c r="BU646" s="282">
        <f>SUM(BU459:BU470)</f>
        <v>182789.69499999998</v>
      </c>
      <c r="BV646" s="28">
        <f t="shared" ref="BV646:BW646" si="451">SUM(BV459:BV470)</f>
        <v>0</v>
      </c>
      <c r="BW646" s="28">
        <f t="shared" si="451"/>
        <v>0</v>
      </c>
      <c r="BY646" s="282">
        <f>SUM(BY459:BY470)</f>
        <v>144003.39500000002</v>
      </c>
      <c r="BZ646" s="28">
        <f t="shared" ref="BZ646:CA646" si="452">SUM(BZ459:BZ470)</f>
        <v>0</v>
      </c>
      <c r="CA646" s="28">
        <f t="shared" si="452"/>
        <v>0</v>
      </c>
    </row>
    <row r="647" spans="1:79">
      <c r="A647" s="2">
        <f t="shared" si="253"/>
        <v>2030</v>
      </c>
      <c r="B647" s="48"/>
      <c r="C647" s="28">
        <f t="shared" ref="C647:M647" si="453">SUM(C471:C482)</f>
        <v>12355.209061497168</v>
      </c>
      <c r="D647" s="28">
        <f t="shared" si="453"/>
        <v>14872074</v>
      </c>
      <c r="E647" s="28">
        <f t="shared" si="453"/>
        <v>1556111.3610790123</v>
      </c>
      <c r="F647" s="28">
        <f t="shared" si="453"/>
        <v>19314.670141551262</v>
      </c>
      <c r="G647" s="49">
        <f t="shared" si="453"/>
        <v>3451698.0403881995</v>
      </c>
      <c r="H647" s="49"/>
      <c r="I647" s="28">
        <f t="shared" si="453"/>
        <v>12655.209061497168</v>
      </c>
      <c r="J647" s="28">
        <f t="shared" si="453"/>
        <v>14872074</v>
      </c>
      <c r="K647" s="28">
        <f t="shared" si="453"/>
        <v>1482527.361079012</v>
      </c>
      <c r="L647" s="28">
        <f t="shared" si="453"/>
        <v>19314.670141551262</v>
      </c>
      <c r="M647" s="28">
        <f t="shared" si="453"/>
        <v>3403386.0403881995</v>
      </c>
      <c r="N647" s="15"/>
      <c r="O647" s="15"/>
      <c r="P647" s="15"/>
      <c r="Q647" s="15"/>
      <c r="R647" s="15"/>
      <c r="S647" s="31"/>
      <c r="U647" s="49">
        <f t="shared" si="323"/>
        <v>43779998.710529745</v>
      </c>
      <c r="V647" s="31"/>
      <c r="W647" s="28">
        <f>AVERAGE(W471:W482)</f>
        <v>75919.04269781831</v>
      </c>
      <c r="X647" s="28">
        <f>AVERAGE(X471:X482)</f>
        <v>1731677.2120121417</v>
      </c>
      <c r="Y647" s="28">
        <f>AVERAGE(Y471:Y482)</f>
        <v>1807596.25470996</v>
      </c>
      <c r="Z647" s="28">
        <f>AVERAGE(Z471:Z482)</f>
        <v>199442.16666666666</v>
      </c>
      <c r="AA647" s="28">
        <f t="shared" ref="AA647:AB647" si="454">AVERAGE(AA471:AA482)</f>
        <v>2085.4166666666665</v>
      </c>
      <c r="AB647" s="28">
        <f t="shared" si="454"/>
        <v>1509</v>
      </c>
      <c r="AC647" s="29">
        <f>AVERAGE(AC471:AC482)</f>
        <v>25680.666666666668</v>
      </c>
      <c r="AD647" s="28">
        <f t="shared" ref="AD647:AK647" si="455">SUM(AD471:AD482)</f>
        <v>359737</v>
      </c>
      <c r="AE647" s="28">
        <f t="shared" si="455"/>
        <v>21916961</v>
      </c>
      <c r="AF647" s="28">
        <f t="shared" si="455"/>
        <v>14872074</v>
      </c>
      <c r="AG647" s="28">
        <f t="shared" si="455"/>
        <v>3208526</v>
      </c>
      <c r="AH647" s="28">
        <f t="shared" si="455"/>
        <v>1726000</v>
      </c>
      <c r="AI647" s="28">
        <f t="shared" si="455"/>
        <v>1482526</v>
      </c>
      <c r="AJ647" s="28">
        <f t="shared" si="455"/>
        <v>19314.670141551262</v>
      </c>
      <c r="AK647" s="28">
        <f t="shared" si="455"/>
        <v>3403386.0403881995</v>
      </c>
      <c r="AL647" s="28">
        <f t="shared" si="286"/>
        <v>12323.934585477682</v>
      </c>
      <c r="AM647" s="28">
        <f t="shared" si="256"/>
        <v>74568.353566154939</v>
      </c>
      <c r="AN647" s="28">
        <f t="shared" si="257"/>
        <v>12799.648867827211</v>
      </c>
      <c r="AO647" s="28">
        <f t="shared" si="252"/>
        <v>132527.16857252666</v>
      </c>
      <c r="AP647" s="237">
        <f>SUM(AP471:AP482)</f>
        <v>429179</v>
      </c>
      <c r="AQ647" s="28">
        <f>SUM(AQ471:AQ482)</f>
        <v>265147</v>
      </c>
      <c r="AR647" s="28">
        <f>SUM(AR471:AR482)</f>
        <v>38024</v>
      </c>
      <c r="AS647" s="28">
        <f>SUM(AS471:AS482)</f>
        <v>0</v>
      </c>
      <c r="AT647" s="28">
        <f>SUM(AT471:AT482)</f>
        <v>0</v>
      </c>
      <c r="AU647" s="28">
        <f t="shared" si="258"/>
        <v>732350</v>
      </c>
      <c r="AV647" s="1">
        <f t="shared" si="271"/>
        <v>2030</v>
      </c>
      <c r="AW647" s="14">
        <f t="shared" si="326"/>
        <v>673282</v>
      </c>
      <c r="AX647" s="7">
        <f>[15]Sheet1!$C205</f>
        <v>1726000</v>
      </c>
      <c r="BF647" s="2">
        <f t="shared" si="259"/>
        <v>2030</v>
      </c>
      <c r="BG647" s="42">
        <f t="shared" si="327"/>
        <v>429179</v>
      </c>
      <c r="BH647" s="42">
        <f t="shared" si="328"/>
        <v>265147</v>
      </c>
      <c r="BI647" s="42">
        <f t="shared" si="329"/>
        <v>38024</v>
      </c>
      <c r="BJ647" s="42">
        <f t="shared" si="387"/>
        <v>732350</v>
      </c>
      <c r="BK647" s="43"/>
      <c r="BL647" s="272">
        <f t="shared" si="330"/>
        <v>2030</v>
      </c>
      <c r="BM647" s="282">
        <f>SUM(BM471:BM482)</f>
        <v>441925.73553078913</v>
      </c>
      <c r="BN647" s="28">
        <f t="shared" ref="BN647:BO647" si="456">SUM(BN471:BN482)</f>
        <v>840138.32786780794</v>
      </c>
      <c r="BO647" s="28">
        <f t="shared" si="456"/>
        <v>43713.143193770295</v>
      </c>
      <c r="BQ647" s="282">
        <f>SUM(BQ471:BQ482)</f>
        <v>513867.13433812675</v>
      </c>
      <c r="BR647" s="28">
        <f t="shared" ref="BR647:BS647" si="457">SUM(BR471:BR482)</f>
        <v>976905.03240442765</v>
      </c>
      <c r="BS647" s="28">
        <f t="shared" si="457"/>
        <v>50829.236271825917</v>
      </c>
      <c r="BT647" s="73">
        <f t="shared" si="318"/>
        <v>607857.5638689159</v>
      </c>
      <c r="BU647" s="282">
        <f>SUM(BU471:BU482)</f>
        <v>194975.571</v>
      </c>
      <c r="BV647" s="28">
        <f t="shared" ref="BV647:BW647" si="458">SUM(BV471:BV482)</f>
        <v>0</v>
      </c>
      <c r="BW647" s="28">
        <f t="shared" si="458"/>
        <v>0</v>
      </c>
      <c r="BY647" s="282">
        <f>SUM(BY471:BY482)</f>
        <v>152959.73499999999</v>
      </c>
      <c r="BZ647" s="28">
        <f t="shared" ref="BZ647:CA647" si="459">SUM(BZ471:BZ482)</f>
        <v>0</v>
      </c>
      <c r="CA647" s="28">
        <f t="shared" si="459"/>
        <v>0</v>
      </c>
    </row>
    <row r="648" spans="1:79">
      <c r="A648" s="2">
        <f t="shared" si="253"/>
        <v>2031</v>
      </c>
      <c r="B648" s="48"/>
      <c r="C648" s="28">
        <f t="shared" ref="C648:G648" si="460">SUM(C483:C494)</f>
        <v>12416.884979796589</v>
      </c>
      <c r="D648" s="28">
        <f t="shared" si="460"/>
        <v>15140789</v>
      </c>
      <c r="E648" s="28">
        <f t="shared" si="460"/>
        <v>1530449.5025054358</v>
      </c>
      <c r="F648" s="28">
        <f t="shared" si="460"/>
        <v>19001.369503775848</v>
      </c>
      <c r="G648" s="28">
        <f t="shared" si="460"/>
        <v>3473527.7972839796</v>
      </c>
      <c r="H648" s="49"/>
      <c r="I648" s="28">
        <f>SUM(I483:I494)</f>
        <v>12776.884979796589</v>
      </c>
      <c r="J648" s="28">
        <f>SUM(J483:J494)</f>
        <v>15140789</v>
      </c>
      <c r="K648" s="28">
        <f>SUM(K483:K494)</f>
        <v>1456865.5025054361</v>
      </c>
      <c r="L648" s="28">
        <f>SUM(L483:L494)</f>
        <v>19001.369503775848</v>
      </c>
      <c r="M648" s="28">
        <f>SUM(M483:M494)</f>
        <v>3425215.7972839796</v>
      </c>
      <c r="N648" s="15"/>
      <c r="O648" s="15"/>
      <c r="P648" s="15"/>
      <c r="Q648" s="15"/>
      <c r="R648" s="15"/>
      <c r="S648" s="31"/>
      <c r="U648" s="49">
        <f t="shared" si="323"/>
        <v>44436013.166787751</v>
      </c>
      <c r="V648" s="31"/>
      <c r="W648" s="28">
        <f>AVERAGE(W483:W494)</f>
        <v>76517.355710483462</v>
      </c>
      <c r="X648" s="28">
        <f>AVERAGE(X483:X494)</f>
        <v>1745324.4469200748</v>
      </c>
      <c r="Y648" s="28">
        <f>AVERAGE(Y483:Y494)</f>
        <v>1821841.8026305579</v>
      </c>
      <c r="Z648" s="28">
        <f>AVERAGE(Z483:Z494)</f>
        <v>200809.16666666666</v>
      </c>
      <c r="AA648" s="28">
        <f t="shared" ref="AA648:AB648" si="461">AVERAGE(AA483:AA494)</f>
        <v>2075.4166666666665</v>
      </c>
      <c r="AB648" s="28">
        <f t="shared" si="461"/>
        <v>1508.25</v>
      </c>
      <c r="AC648" s="29">
        <f>AVERAGE(AC483:AC494)</f>
        <v>25704.833333333332</v>
      </c>
      <c r="AD648" s="28">
        <f>SUM(AD483:AD494)</f>
        <v>365758</v>
      </c>
      <c r="AE648" s="28">
        <f>SUM(AE483:AE494)</f>
        <v>22302383</v>
      </c>
      <c r="AF648" s="28">
        <f t="shared" ref="AF648:AK648" si="462">SUM(AF483:AF494)</f>
        <v>15140789</v>
      </c>
      <c r="AG648" s="28">
        <f t="shared" si="462"/>
        <v>3182866</v>
      </c>
      <c r="AH648" s="28">
        <f t="shared" si="462"/>
        <v>1726000</v>
      </c>
      <c r="AI648" s="28">
        <f t="shared" si="462"/>
        <v>1456866</v>
      </c>
      <c r="AJ648" s="28">
        <f t="shared" si="462"/>
        <v>19001.369503775848</v>
      </c>
      <c r="AK648" s="28">
        <f t="shared" si="462"/>
        <v>3425215.7972839796</v>
      </c>
      <c r="AL648" s="28">
        <f t="shared" si="286"/>
        <v>12442.431042733495</v>
      </c>
      <c r="AM648" s="28">
        <f t="shared" si="256"/>
        <v>75398.893642803494</v>
      </c>
      <c r="AN648" s="28">
        <f t="shared" si="257"/>
        <v>12598.289079248036</v>
      </c>
      <c r="AO648" s="28">
        <f t="shared" si="252"/>
        <v>133251.81894263646</v>
      </c>
      <c r="AP648" s="237">
        <f>SUM(AP483:AP494)</f>
        <v>446544</v>
      </c>
      <c r="AQ648" s="28">
        <f>SUM(AQ483:AQ494)</f>
        <v>276053</v>
      </c>
      <c r="AR648" s="28">
        <f>SUM(AR483:AR494)</f>
        <v>39634</v>
      </c>
      <c r="AS648" s="28">
        <f>SUM(AS483:AS494)</f>
        <v>0</v>
      </c>
      <c r="AT648" s="28">
        <f>SUM(AT483:AT494)</f>
        <v>0</v>
      </c>
      <c r="AU648" s="28">
        <f t="shared" si="258"/>
        <v>762231</v>
      </c>
      <c r="AV648" s="1">
        <f t="shared" si="271"/>
        <v>2031</v>
      </c>
      <c r="AW648" s="14">
        <f t="shared" si="326"/>
        <v>573282</v>
      </c>
      <c r="AX648" s="7">
        <f>[15]Sheet1!$C206</f>
        <v>1626000</v>
      </c>
      <c r="BF648" s="2">
        <f t="shared" si="259"/>
        <v>2031</v>
      </c>
      <c r="BG648" s="42">
        <f t="shared" si="327"/>
        <v>446544</v>
      </c>
      <c r="BH648" s="42">
        <f t="shared" si="328"/>
        <v>276053</v>
      </c>
      <c r="BI648" s="42">
        <f t="shared" si="329"/>
        <v>39634</v>
      </c>
      <c r="BJ648" s="43"/>
      <c r="BK648" s="43"/>
      <c r="BL648" s="272">
        <f t="shared" si="330"/>
        <v>2031</v>
      </c>
      <c r="BM648" s="282">
        <f>SUM(BM483:BM494)</f>
        <v>465599.1991714405</v>
      </c>
      <c r="BN648" s="28">
        <f t="shared" ref="BN648:BO648" si="463">SUM(BN483:BN494)</f>
        <v>888491.79253805813</v>
      </c>
      <c r="BO648" s="28">
        <f t="shared" si="463"/>
        <v>42706.605804822873</v>
      </c>
      <c r="BQ648" s="282">
        <f>SUM(BQ483:BQ494)</f>
        <v>541394.4176412099</v>
      </c>
      <c r="BR648" s="28">
        <f t="shared" ref="BR648:BS648" si="464">SUM(BR483:BR494)</f>
        <v>1033129.9913233235</v>
      </c>
      <c r="BS648" s="28">
        <f t="shared" si="464"/>
        <v>49658.843959096354</v>
      </c>
      <c r="BU648" s="282">
        <f>SUM(BU483:BU494)</f>
        <v>207314.07200000001</v>
      </c>
      <c r="BV648" s="28">
        <f t="shared" ref="BV648:BW648" si="465">SUM(BV483:BV494)</f>
        <v>0</v>
      </c>
      <c r="BW648" s="28">
        <f t="shared" si="465"/>
        <v>0</v>
      </c>
      <c r="BY648" s="282">
        <f>SUM(BY483:BY494)</f>
        <v>161989.58299999998</v>
      </c>
      <c r="BZ648" s="28">
        <f t="shared" ref="BZ648:CA648" si="466">SUM(BZ483:BZ494)</f>
        <v>0</v>
      </c>
      <c r="CA648" s="28">
        <f t="shared" si="466"/>
        <v>0</v>
      </c>
    </row>
    <row r="649" spans="1:79">
      <c r="A649" s="2">
        <f t="shared" si="253"/>
        <v>2032</v>
      </c>
      <c r="B649" s="48"/>
      <c r="C649" s="28">
        <f t="shared" ref="C649:G649" si="467">SUM(C495:C506)</f>
        <v>12308.675692289307</v>
      </c>
      <c r="D649" s="28">
        <f t="shared" si="467"/>
        <v>15297739</v>
      </c>
      <c r="E649" s="28">
        <f t="shared" si="467"/>
        <v>1484086.7657427408</v>
      </c>
      <c r="F649" s="28">
        <f t="shared" si="467"/>
        <v>18688.068866000478</v>
      </c>
      <c r="G649" s="28">
        <f t="shared" si="467"/>
        <v>3495438.0231361762</v>
      </c>
      <c r="H649" s="49"/>
      <c r="I649" s="28">
        <f>SUM(I495:I506)</f>
        <v>12668.675692289307</v>
      </c>
      <c r="J649" s="28">
        <f>SUM(J495:J506)</f>
        <v>15297739</v>
      </c>
      <c r="K649" s="28">
        <f>SUM(K495:K506)</f>
        <v>1410502.7657427411</v>
      </c>
      <c r="L649" s="28">
        <f>SUM(L495:L506)</f>
        <v>18688.068866000478</v>
      </c>
      <c r="M649" s="28">
        <f>SUM(M495:M506)</f>
        <v>3447126.0231361762</v>
      </c>
      <c r="N649" s="15"/>
      <c r="O649" s="15"/>
      <c r="P649" s="15"/>
      <c r="Q649" s="15"/>
      <c r="R649" s="15"/>
      <c r="S649" s="31"/>
      <c r="U649" s="49">
        <f t="shared" si="323"/>
        <v>44546909.092002176</v>
      </c>
      <c r="V649" s="31"/>
      <c r="W649" s="28">
        <f>AVERAGE(W495:W506)</f>
        <v>77100.898140303601</v>
      </c>
      <c r="X649" s="28">
        <f>AVERAGE(X495:X506)</f>
        <v>1758634.7718669244</v>
      </c>
      <c r="Y649" s="28">
        <f>AVERAGE(Y495:Y506)</f>
        <v>1835735.6700072282</v>
      </c>
      <c r="Z649" s="28">
        <f>AVERAGE(Z495:Z506)</f>
        <v>202127.25</v>
      </c>
      <c r="AA649" s="28">
        <f t="shared" ref="AA649:AB649" si="468">AVERAGE(AA495:AA506)</f>
        <v>2066.0833333333335</v>
      </c>
      <c r="AB649" s="28">
        <f t="shared" si="468"/>
        <v>1508</v>
      </c>
      <c r="AC649" s="29">
        <f>AVERAGE(AC495:AC506)</f>
        <v>25726.416666666668</v>
      </c>
      <c r="AD649" s="28">
        <f>SUM(AD495:AD506)</f>
        <v>365138</v>
      </c>
      <c r="AE649" s="28">
        <f>SUM(AE495:AE506)</f>
        <v>22281716</v>
      </c>
      <c r="AF649" s="28">
        <f t="shared" ref="AF649:AK649" si="469">SUM(AF495:AF506)</f>
        <v>15297739</v>
      </c>
      <c r="AG649" s="28">
        <f t="shared" si="469"/>
        <v>3136502</v>
      </c>
      <c r="AH649" s="28">
        <f t="shared" si="469"/>
        <v>1726000</v>
      </c>
      <c r="AI649" s="28">
        <f t="shared" si="469"/>
        <v>1410502</v>
      </c>
      <c r="AJ649" s="28">
        <f t="shared" si="469"/>
        <v>18688.068866000478</v>
      </c>
      <c r="AK649" s="28">
        <f t="shared" si="469"/>
        <v>3447126.0231361762</v>
      </c>
      <c r="AL649" s="28">
        <f t="shared" si="286"/>
        <v>12336.663916276588</v>
      </c>
      <c r="AM649" s="28">
        <f t="shared" si="256"/>
        <v>75683.704201190092</v>
      </c>
      <c r="AN649" s="28">
        <f t="shared" si="257"/>
        <v>12392.618611406153</v>
      </c>
      <c r="AO649" s="28">
        <f t="shared" si="252"/>
        <v>133991.68907975304</v>
      </c>
      <c r="AP649" s="237">
        <f>SUM(AP495:AP506)</f>
        <v>463314</v>
      </c>
      <c r="AQ649" s="28">
        <f>SUM(AQ495:AQ506)</f>
        <v>286585</v>
      </c>
      <c r="AR649" s="28">
        <f>SUM(AR495:AR506)</f>
        <v>41190</v>
      </c>
      <c r="AS649" s="28">
        <f>SUM(AS495:AS506)</f>
        <v>0</v>
      </c>
      <c r="AT649" s="28">
        <f>SUM(AT495:AT506)</f>
        <v>0</v>
      </c>
      <c r="AU649" s="28">
        <f t="shared" si="258"/>
        <v>791089</v>
      </c>
      <c r="AV649" s="1">
        <f t="shared" si="271"/>
        <v>2032</v>
      </c>
      <c r="AW649" s="14">
        <f t="shared" si="326"/>
        <v>473282</v>
      </c>
      <c r="AX649" s="7">
        <f>[15]Sheet1!$C207</f>
        <v>1526000</v>
      </c>
      <c r="BF649" s="2">
        <f t="shared" si="259"/>
        <v>2032</v>
      </c>
      <c r="BG649" s="42">
        <f t="shared" si="327"/>
        <v>463314</v>
      </c>
      <c r="BH649" s="42">
        <f t="shared" si="328"/>
        <v>286585</v>
      </c>
      <c r="BI649" s="42">
        <f t="shared" si="329"/>
        <v>41190</v>
      </c>
      <c r="BJ649" s="43"/>
      <c r="BK649" s="43"/>
      <c r="BL649" s="272">
        <f t="shared" si="330"/>
        <v>2032</v>
      </c>
      <c r="BM649" s="282">
        <f>SUM(BM495:BM506)</f>
        <v>488513.42662963964</v>
      </c>
      <c r="BN649" s="28">
        <f t="shared" ref="BN649:BO649" si="470">SUM(BN495:BN506)</f>
        <v>935392.61253286526</v>
      </c>
      <c r="BO649" s="28">
        <f t="shared" si="470"/>
        <v>41634.240726413729</v>
      </c>
      <c r="BQ649" s="282">
        <f>SUM(BQ495:BQ506)</f>
        <v>568038.86817399948</v>
      </c>
      <c r="BR649" s="28">
        <f t="shared" ref="BR649:BS649" si="471">SUM(BR495:BR506)</f>
        <v>1087665.8285265875</v>
      </c>
      <c r="BS649" s="28">
        <f t="shared" si="471"/>
        <v>48411.907821411318</v>
      </c>
      <c r="BU649" s="282">
        <f>SUM(BU495:BU506)</f>
        <v>219799.785</v>
      </c>
      <c r="BV649" s="28">
        <f t="shared" ref="BV649:BW649" si="472">SUM(BV495:BV506)</f>
        <v>0</v>
      </c>
      <c r="BW649" s="28">
        <f t="shared" si="472"/>
        <v>0</v>
      </c>
      <c r="BY649" s="282">
        <f>SUM(BY495:BY506)</f>
        <v>171095.12299999999</v>
      </c>
      <c r="BZ649" s="28">
        <f t="shared" ref="BZ649:CA649" si="473">SUM(BZ495:BZ506)</f>
        <v>0</v>
      </c>
      <c r="CA649" s="28">
        <f t="shared" si="473"/>
        <v>0</v>
      </c>
    </row>
    <row r="650" spans="1:79">
      <c r="A650" s="2">
        <f t="shared" si="253"/>
        <v>2033</v>
      </c>
      <c r="B650" s="48"/>
      <c r="C650" s="28">
        <f t="shared" ref="C650:G650" si="474">SUM(C507:C518)</f>
        <v>12415.76454364468</v>
      </c>
      <c r="D650" s="28">
        <f t="shared" si="474"/>
        <v>15610059</v>
      </c>
      <c r="E650" s="28">
        <f t="shared" si="474"/>
        <v>1472002.3632024871</v>
      </c>
      <c r="F650" s="28">
        <f t="shared" si="474"/>
        <v>18374.768228225123</v>
      </c>
      <c r="G650" s="28">
        <f t="shared" si="474"/>
        <v>3517415.0683762799</v>
      </c>
      <c r="H650" s="28"/>
      <c r="I650" s="28">
        <f>SUM(I507:I518)</f>
        <v>12775.76454364468</v>
      </c>
      <c r="J650" s="28">
        <f>SUM(J507:J518)</f>
        <v>15610059</v>
      </c>
      <c r="K650" s="28">
        <f>SUM(K507:K518)</f>
        <v>1398418.3632024871</v>
      </c>
      <c r="L650" s="28">
        <f>SUM(L507:L518)</f>
        <v>18374.768228225123</v>
      </c>
      <c r="M650" s="28">
        <f>SUM(M507:M518)</f>
        <v>3469103.0683762799</v>
      </c>
      <c r="N650" s="15"/>
      <c r="O650" s="15"/>
      <c r="P650" s="15"/>
      <c r="Q650" s="15"/>
      <c r="R650" s="15"/>
      <c r="S650" s="31"/>
      <c r="U650" s="49">
        <f t="shared" si="323"/>
        <v>45229074.836604506</v>
      </c>
      <c r="V650" s="31"/>
      <c r="W650" s="28">
        <f>AVERAGE(W507:W518)</f>
        <v>77670.01506924296</v>
      </c>
      <c r="X650" s="28">
        <f>AVERAGE(X507:X518)</f>
        <v>1771616.0580079705</v>
      </c>
      <c r="Y650" s="28">
        <f>AVERAGE(Y507:Y518)</f>
        <v>1849286.073077213</v>
      </c>
      <c r="Z650" s="28">
        <f>AVERAGE(Z507:Z518)</f>
        <v>203396.75</v>
      </c>
      <c r="AA650" s="28">
        <f t="shared" ref="AA650:AB650" si="475">AVERAGE(AA507:AA518)</f>
        <v>2057.4166666666665</v>
      </c>
      <c r="AB650" s="28">
        <f t="shared" si="475"/>
        <v>1508</v>
      </c>
      <c r="AC650" s="29">
        <f>AVERAGE(AC507:AC518)</f>
        <v>25745.25</v>
      </c>
      <c r="AD650" s="28">
        <f>SUM(AD507:AD518)</f>
        <v>370833</v>
      </c>
      <c r="AE650" s="28">
        <f>SUM(AE507:AE518)</f>
        <v>22636287</v>
      </c>
      <c r="AF650" s="28">
        <f t="shared" ref="AF650:AK650" si="476">SUM(AF507:AF518)</f>
        <v>15610059</v>
      </c>
      <c r="AG650" s="28">
        <f t="shared" si="476"/>
        <v>3124418</v>
      </c>
      <c r="AH650" s="28">
        <f t="shared" si="476"/>
        <v>1726000</v>
      </c>
      <c r="AI650" s="28">
        <f t="shared" si="476"/>
        <v>1398418</v>
      </c>
      <c r="AJ650" s="28">
        <f t="shared" si="476"/>
        <v>18374.768228225123</v>
      </c>
      <c r="AK650" s="28">
        <f t="shared" si="476"/>
        <v>3469103.0683762799</v>
      </c>
      <c r="AL650" s="28">
        <f t="shared" si="286"/>
        <v>12441.082174872025</v>
      </c>
      <c r="AM650" s="28">
        <f t="shared" si="256"/>
        <v>76746.845758351599</v>
      </c>
      <c r="AN650" s="28">
        <f t="shared" si="257"/>
        <v>12184.859567788542</v>
      </c>
      <c r="AO650" s="28">
        <f t="shared" si="252"/>
        <v>134747.30555641447</v>
      </c>
      <c r="AP650" s="237">
        <f>SUM(AP507:AP518)</f>
        <v>479522</v>
      </c>
      <c r="AQ650" s="28">
        <f>SUM(AQ507:AQ518)</f>
        <v>296760</v>
      </c>
      <c r="AR650" s="28">
        <f>SUM(AR507:AR518)</f>
        <v>42692</v>
      </c>
      <c r="AS650" s="28">
        <f>SUM(AS507:AS518)</f>
        <v>0</v>
      </c>
      <c r="AT650" s="28">
        <f>SUM(AT507:AT518)</f>
        <v>0</v>
      </c>
      <c r="AU650" s="28">
        <f t="shared" si="258"/>
        <v>818974</v>
      </c>
      <c r="AV650" s="1">
        <f t="shared" si="271"/>
        <v>2033</v>
      </c>
      <c r="AW650" s="14">
        <f t="shared" si="326"/>
        <v>473282</v>
      </c>
      <c r="AX650" s="7">
        <f>[15]Sheet1!$C208</f>
        <v>1526000</v>
      </c>
      <c r="BF650" s="2">
        <f t="shared" si="259"/>
        <v>2033</v>
      </c>
      <c r="BG650" s="42">
        <f t="shared" si="327"/>
        <v>479522</v>
      </c>
      <c r="BH650" s="42">
        <f t="shared" si="328"/>
        <v>296760</v>
      </c>
      <c r="BI650" s="42">
        <f t="shared" si="329"/>
        <v>42692</v>
      </c>
      <c r="BJ650" s="43"/>
      <c r="BK650" s="43"/>
      <c r="BL650" s="272">
        <f t="shared" si="330"/>
        <v>2033</v>
      </c>
      <c r="BM650" s="282">
        <f>SUM(BM507:BM518)</f>
        <v>509690.54498530854</v>
      </c>
      <c r="BN650" s="28">
        <f t="shared" ref="BN650:BO650" si="477">SUM(BN507:BN518)</f>
        <v>978757.71064551151</v>
      </c>
      <c r="BO650" s="28">
        <f t="shared" si="477"/>
        <v>40623.379325105656</v>
      </c>
      <c r="BQ650" s="282">
        <f>SUM(BQ507:BQ518)</f>
        <v>592663.42440152157</v>
      </c>
      <c r="BR650" s="28">
        <f t="shared" ref="BR650:BS650" si="478">SUM(BR507:BR518)</f>
        <v>1138090.3612157111</v>
      </c>
      <c r="BS650" s="28">
        <f t="shared" si="478"/>
        <v>47236.487587332143</v>
      </c>
      <c r="BU650" s="282">
        <f>SUM(BU507:BU518)</f>
        <v>232423.04799999998</v>
      </c>
      <c r="BV650" s="28">
        <f t="shared" ref="BV650:BW650" si="479">SUM(BV507:BV518)</f>
        <v>0</v>
      </c>
      <c r="BW650" s="28">
        <f t="shared" si="479"/>
        <v>0</v>
      </c>
      <c r="BY650" s="282">
        <f>SUM(BY507:BY518)</f>
        <v>180272.76199999999</v>
      </c>
      <c r="BZ650" s="28">
        <f t="shared" ref="BZ650:CA650" si="480">SUM(BZ507:BZ518)</f>
        <v>0</v>
      </c>
      <c r="CA650" s="28">
        <f t="shared" si="480"/>
        <v>0</v>
      </c>
    </row>
    <row r="651" spans="1:79">
      <c r="A651" s="2">
        <f t="shared" si="253"/>
        <v>2034</v>
      </c>
      <c r="B651" s="48"/>
      <c r="C651" s="28">
        <f t="shared" ref="C651:G651" si="481">SUM(C519:C530)</f>
        <v>12392.690475411378</v>
      </c>
      <c r="D651" s="28">
        <f t="shared" si="481"/>
        <v>15822221</v>
      </c>
      <c r="E651" s="28">
        <f t="shared" si="481"/>
        <v>1442402.2416074539</v>
      </c>
      <c r="F651" s="28">
        <f t="shared" si="481"/>
        <v>18061.46759044976</v>
      </c>
      <c r="G651" s="28">
        <f t="shared" si="481"/>
        <v>3538482.5169615955</v>
      </c>
      <c r="H651" s="28"/>
      <c r="I651" s="28">
        <f>SUM(I519:I530)</f>
        <v>12752.690475411378</v>
      </c>
      <c r="J651" s="28">
        <f>SUM(J519:J530)</f>
        <v>15822221</v>
      </c>
      <c r="K651" s="28">
        <f>SUM(K519:K530)</f>
        <v>1368818.2416074539</v>
      </c>
      <c r="L651" s="28">
        <f>SUM(L519:L530)</f>
        <v>18061.46759044976</v>
      </c>
      <c r="M651" s="28">
        <f>SUM(M519:M530)</f>
        <v>3490170.5169615955</v>
      </c>
      <c r="N651" s="15"/>
      <c r="O651" s="15"/>
      <c r="P651" s="15"/>
      <c r="Q651" s="15"/>
      <c r="R651" s="15"/>
      <c r="S651" s="31"/>
      <c r="U651" s="49">
        <f t="shared" si="323"/>
        <v>45554183.984552048</v>
      </c>
      <c r="V651" s="31"/>
      <c r="W651" s="28">
        <f>AVERAGE(W519:W530)</f>
        <v>78225.059256283712</v>
      </c>
      <c r="X651" s="28">
        <f>AVERAGE(X519:X530)</f>
        <v>1784276.3516076135</v>
      </c>
      <c r="Y651" s="28">
        <f>AVERAGE(Y519:Y530)</f>
        <v>1862501.4108638975</v>
      </c>
      <c r="Z651" s="28">
        <f>AVERAGE(Z519:Z530)</f>
        <v>204619</v>
      </c>
      <c r="AA651" s="28">
        <f t="shared" ref="AA651:AB651" si="482">AVERAGE(AA519:AA530)</f>
        <v>2049</v>
      </c>
      <c r="AB651" s="28">
        <f t="shared" si="482"/>
        <v>1508</v>
      </c>
      <c r="AC651" s="29">
        <f>AVERAGE(AC519:AC530)</f>
        <v>25762.083333333332</v>
      </c>
      <c r="AD651" s="28">
        <f>SUM(AD519:AD530)</f>
        <v>372385</v>
      </c>
      <c r="AE651" s="28">
        <f>SUM(AE519:AE530)</f>
        <v>22756527</v>
      </c>
      <c r="AF651" s="28">
        <f t="shared" ref="AF651:AK651" si="483">SUM(AF519:AF530)</f>
        <v>15822221</v>
      </c>
      <c r="AG651" s="28">
        <f t="shared" si="483"/>
        <v>3094819</v>
      </c>
      <c r="AH651" s="28">
        <f t="shared" si="483"/>
        <v>1726000</v>
      </c>
      <c r="AI651" s="28">
        <f t="shared" si="483"/>
        <v>1368819</v>
      </c>
      <c r="AJ651" s="28">
        <f t="shared" si="483"/>
        <v>18061.46759044976</v>
      </c>
      <c r="AK651" s="28">
        <f t="shared" si="483"/>
        <v>3490170.5169615955</v>
      </c>
      <c r="AL651" s="28">
        <f t="shared" si="286"/>
        <v>12418.198378315294</v>
      </c>
      <c r="AM651" s="28">
        <f t="shared" si="256"/>
        <v>77325.277711258474</v>
      </c>
      <c r="AN651" s="28">
        <f t="shared" si="257"/>
        <v>11977.100524170928</v>
      </c>
      <c r="AO651" s="28">
        <f t="shared" si="252"/>
        <v>135477.02923721602</v>
      </c>
      <c r="AP651" s="237">
        <f>SUM(AP519:AP530)</f>
        <v>495179</v>
      </c>
      <c r="AQ651" s="28">
        <f>SUM(AQ519:AQ530)</f>
        <v>306592</v>
      </c>
      <c r="AR651" s="28">
        <f>SUM(AR519:AR530)</f>
        <v>44143</v>
      </c>
      <c r="AS651" s="28">
        <f>SUM(AS519:AS530)</f>
        <v>0</v>
      </c>
      <c r="AT651" s="28">
        <f>SUM(AT519:AT530)</f>
        <v>0</v>
      </c>
      <c r="AU651" s="28">
        <f t="shared" si="258"/>
        <v>845914</v>
      </c>
      <c r="AV651" s="1">
        <f t="shared" si="271"/>
        <v>2034</v>
      </c>
      <c r="AW651" s="14">
        <f t="shared" si="326"/>
        <v>473282</v>
      </c>
      <c r="AX651" s="7">
        <f>[15]Sheet1!$C209</f>
        <v>1526000</v>
      </c>
      <c r="BF651" s="2">
        <f t="shared" si="259"/>
        <v>2034</v>
      </c>
      <c r="BG651" s="42">
        <f t="shared" si="327"/>
        <v>495179</v>
      </c>
      <c r="BH651" s="42">
        <f t="shared" si="328"/>
        <v>306592</v>
      </c>
      <c r="BI651" s="42">
        <f t="shared" si="329"/>
        <v>44143</v>
      </c>
      <c r="BJ651" s="43"/>
      <c r="BK651" s="43"/>
      <c r="BL651" s="272">
        <f t="shared" si="330"/>
        <v>2034</v>
      </c>
      <c r="BM651" s="282">
        <f>SUM(BM519:BM530)</f>
        <v>528714.56008471164</v>
      </c>
      <c r="BN651" s="28">
        <f t="shared" ref="BN651:BO651" si="484">SUM(BN519:BN530)</f>
        <v>1017712.1355007855</v>
      </c>
      <c r="BO651" s="28">
        <f t="shared" si="484"/>
        <v>39716.984668637895</v>
      </c>
      <c r="BQ651" s="282">
        <f>SUM(BQ519:BQ530)</f>
        <v>614784.3721915253</v>
      </c>
      <c r="BR651" s="28">
        <f t="shared" ref="BR651:BS651" si="485">SUM(BR519:BR530)</f>
        <v>1183386.2040706808</v>
      </c>
      <c r="BS651" s="28">
        <f t="shared" si="485"/>
        <v>46182.540312369645</v>
      </c>
      <c r="BU651" s="282">
        <f>SUM(BU519:BU530)</f>
        <v>245155.92499999999</v>
      </c>
      <c r="BV651" s="28">
        <f t="shared" ref="BV651:BW651" si="486">SUM(BV519:BV530)</f>
        <v>0</v>
      </c>
      <c r="BW651" s="28">
        <f t="shared" si="486"/>
        <v>0</v>
      </c>
      <c r="BY651" s="282">
        <f>SUM(BY519:BY530)</f>
        <v>189517.46199999997</v>
      </c>
      <c r="BZ651" s="28">
        <f t="shared" ref="BZ651:CA651" si="487">SUM(BZ519:BZ530)</f>
        <v>0</v>
      </c>
      <c r="CA651" s="28">
        <f t="shared" si="487"/>
        <v>0</v>
      </c>
    </row>
    <row r="652" spans="1:79">
      <c r="A652" s="2">
        <f t="shared" si="253"/>
        <v>2035</v>
      </c>
      <c r="B652" s="48"/>
      <c r="C652" s="28">
        <f t="shared" ref="C652:G652" si="488">SUM(C531:C542)</f>
        <v>12403.452478585024</v>
      </c>
      <c r="D652" s="28">
        <f t="shared" si="488"/>
        <v>16036458</v>
      </c>
      <c r="E652" s="28">
        <f t="shared" si="488"/>
        <v>1415868.9069297279</v>
      </c>
      <c r="F652" s="28">
        <f t="shared" si="488"/>
        <v>17748.166952674372</v>
      </c>
      <c r="G652" s="28">
        <f t="shared" si="488"/>
        <v>3559780.1320527503</v>
      </c>
      <c r="H652" s="28"/>
      <c r="I652" s="28">
        <f>SUM(I531:I542)</f>
        <v>12763.452478585024</v>
      </c>
      <c r="J652" s="28">
        <f>SUM(J531:J542)</f>
        <v>16036458</v>
      </c>
      <c r="K652" s="28">
        <f>SUM(K531:K542)</f>
        <v>1342284.9069297279</v>
      </c>
      <c r="L652" s="28">
        <f>SUM(L531:L542)</f>
        <v>17748.166952674372</v>
      </c>
      <c r="M652" s="28">
        <f>SUM(M531:M542)</f>
        <v>3511468.1320527503</v>
      </c>
      <c r="N652" s="15"/>
      <c r="O652" s="15"/>
      <c r="P652" s="15"/>
      <c r="Q652" s="15"/>
      <c r="R652" s="15"/>
      <c r="S652" s="31"/>
      <c r="U652" s="49">
        <f t="shared" si="323"/>
        <v>45942604.299005426</v>
      </c>
      <c r="V652" s="31"/>
      <c r="W652" s="28">
        <f>AVERAGE(W531:W542)</f>
        <v>78766.421077796651</v>
      </c>
      <c r="X652" s="28">
        <f>AVERAGE(X531:X542)</f>
        <v>1796624.5569649804</v>
      </c>
      <c r="Y652" s="28">
        <f>AVERAGE(Y531:Y542)</f>
        <v>1875390.9780427776</v>
      </c>
      <c r="Z652" s="28">
        <f>AVERAGE(Z531:Z542)</f>
        <v>205794.41666666666</v>
      </c>
      <c r="AA652" s="28">
        <f t="shared" ref="AA652:AB652" si="489">AVERAGE(AA531:AA542)</f>
        <v>2040.8333333333333</v>
      </c>
      <c r="AB652" s="28">
        <f t="shared" si="489"/>
        <v>1508</v>
      </c>
      <c r="AC652" s="29">
        <f>AVERAGE(AC531:AC542)</f>
        <v>25776.916666666668</v>
      </c>
      <c r="AD652" s="28">
        <f>SUM(AD531:AD542)</f>
        <v>375405</v>
      </c>
      <c r="AE652" s="28">
        <f>SUM(AE531:AE542)</f>
        <v>22933240</v>
      </c>
      <c r="AF652" s="28">
        <f t="shared" ref="AF652:AK652" si="490">SUM(AF531:AF542)</f>
        <v>16036458</v>
      </c>
      <c r="AG652" s="28">
        <f t="shared" si="490"/>
        <v>3068285</v>
      </c>
      <c r="AH652" s="28">
        <f t="shared" si="490"/>
        <v>1726000</v>
      </c>
      <c r="AI652" s="28">
        <f t="shared" si="490"/>
        <v>1342285</v>
      </c>
      <c r="AJ652" s="28">
        <f t="shared" si="490"/>
        <v>17748.166952674372</v>
      </c>
      <c r="AK652" s="28">
        <f t="shared" si="490"/>
        <v>3511468.1320527503</v>
      </c>
      <c r="AL652" s="28">
        <f t="shared" si="286"/>
        <v>12428.68568362513</v>
      </c>
      <c r="AM652" s="28">
        <f t="shared" si="256"/>
        <v>77924.650531092324</v>
      </c>
      <c r="AN652" s="28">
        <f t="shared" si="257"/>
        <v>11769.341480553298</v>
      </c>
      <c r="AO652" s="28">
        <f t="shared" si="252"/>
        <v>136225.29713158414</v>
      </c>
      <c r="AP652" s="237">
        <f>SUM(AP531:AP542)</f>
        <v>510300</v>
      </c>
      <c r="AQ652" s="28">
        <f>SUM(AQ531:AQ542)</f>
        <v>316087</v>
      </c>
      <c r="AR652" s="28">
        <f>SUM(AR531:AR542)</f>
        <v>45545</v>
      </c>
      <c r="AS652" s="28">
        <f>SUM(AS531:AS542)</f>
        <v>0</v>
      </c>
      <c r="AT652" s="28">
        <f>SUM(AT531:AT542)</f>
        <v>0</v>
      </c>
      <c r="AU652" s="28">
        <f t="shared" si="258"/>
        <v>871932</v>
      </c>
      <c r="AV652" s="1">
        <f t="shared" si="271"/>
        <v>2035</v>
      </c>
      <c r="AW652" s="14">
        <f t="shared" si="326"/>
        <v>473282</v>
      </c>
      <c r="AX652" s="7">
        <f>[15]Sheet1!$C210</f>
        <v>1526000</v>
      </c>
      <c r="BF652" s="2">
        <f t="shared" si="259"/>
        <v>2035</v>
      </c>
      <c r="BG652" s="42">
        <f t="shared" si="327"/>
        <v>510300</v>
      </c>
      <c r="BH652" s="42">
        <f t="shared" si="328"/>
        <v>316087</v>
      </c>
      <c r="BI652" s="42">
        <f t="shared" si="329"/>
        <v>45545</v>
      </c>
      <c r="BJ652" s="43"/>
      <c r="BK652" s="43"/>
      <c r="BL652" s="272">
        <f t="shared" si="330"/>
        <v>2035</v>
      </c>
      <c r="BM652" s="282">
        <f>SUM(BM531:BM542)</f>
        <v>546572.68170872412</v>
      </c>
      <c r="BN652" s="28">
        <f t="shared" ref="BN652:BO652" si="491">SUM(BN531:BN542)</f>
        <v>1054196.6533905803</v>
      </c>
      <c r="BO652" s="28">
        <f t="shared" si="491"/>
        <v>38948.710026867593</v>
      </c>
      <c r="BQ652" s="282">
        <f>SUM(BQ531:BQ542)</f>
        <v>635549.6298938652</v>
      </c>
      <c r="BR652" s="28">
        <f t="shared" ref="BR652:BS652" si="492">SUM(BR531:BR542)</f>
        <v>1225810.0620820702</v>
      </c>
      <c r="BS652" s="28">
        <f t="shared" si="492"/>
        <v>45289.197705659994</v>
      </c>
      <c r="BU652" s="282">
        <f>SUM(BU531:BU542)</f>
        <v>257986.23399999997</v>
      </c>
      <c r="BV652" s="28">
        <f t="shared" ref="BV652:BW652" si="493">SUM(BV531:BV542)</f>
        <v>0</v>
      </c>
      <c r="BW652" s="28">
        <f t="shared" si="493"/>
        <v>0</v>
      </c>
      <c r="BY652" s="282">
        <f>SUM(BY531:BY542)</f>
        <v>198825.45400000003</v>
      </c>
      <c r="BZ652" s="28">
        <f t="shared" ref="BZ652:CA652" si="494">SUM(BZ531:BZ542)</f>
        <v>0</v>
      </c>
      <c r="CA652" s="28">
        <f t="shared" si="494"/>
        <v>0</v>
      </c>
    </row>
    <row r="653" spans="1:79">
      <c r="A653" s="2">
        <f t="shared" si="253"/>
        <v>2036</v>
      </c>
      <c r="B653" s="48"/>
      <c r="C653" s="28">
        <f t="shared" ref="C653:G653" si="495">SUM(C543:C554)</f>
        <v>12359.465639811606</v>
      </c>
      <c r="D653" s="28">
        <f t="shared" si="495"/>
        <v>16126868</v>
      </c>
      <c r="E653" s="28">
        <f t="shared" si="495"/>
        <v>1396126.8828284242</v>
      </c>
      <c r="F653" s="28">
        <f t="shared" si="495"/>
        <v>17434.866314898969</v>
      </c>
      <c r="G653" s="28">
        <f t="shared" si="495"/>
        <v>3579499.7624177909</v>
      </c>
      <c r="H653" s="28"/>
      <c r="I653" s="28">
        <f>SUM(I543:I554)</f>
        <v>12719.465639811606</v>
      </c>
      <c r="J653" s="28">
        <f>SUM(J543:J554)</f>
        <v>16126868</v>
      </c>
      <c r="K653" s="28">
        <f>SUM(K543:K554)</f>
        <v>1322542.8828284242</v>
      </c>
      <c r="L653" s="28">
        <f>SUM(L543:L554)</f>
        <v>17434.866314898969</v>
      </c>
      <c r="M653" s="28">
        <f>SUM(M543:M554)</f>
        <v>3531187.7624177909</v>
      </c>
      <c r="N653" s="15"/>
      <c r="O653" s="15"/>
      <c r="P653" s="15"/>
      <c r="Q653" s="15"/>
      <c r="R653" s="15"/>
      <c r="S653" s="31"/>
      <c r="U653" s="49">
        <f t="shared" si="323"/>
        <v>46109000.628732689</v>
      </c>
      <c r="V653" s="31"/>
      <c r="W653" s="28">
        <f>AVERAGE(W543:W554)</f>
        <v>79300.483206639154</v>
      </c>
      <c r="X653" s="28">
        <f>AVERAGE(X543:X554)</f>
        <v>1808806.2598085785</v>
      </c>
      <c r="Y653" s="28">
        <f>AVERAGE(Y543:Y554)</f>
        <v>1888106.7430152176</v>
      </c>
      <c r="Z653" s="28">
        <f>AVERAGE(Z543:Z554)</f>
        <v>206935.33333333334</v>
      </c>
      <c r="AA653" s="28">
        <f t="shared" ref="AA653:AB653" si="496">AVERAGE(AA543:AA554)</f>
        <v>2032.5833333333333</v>
      </c>
      <c r="AB653" s="28">
        <f t="shared" si="496"/>
        <v>1508</v>
      </c>
      <c r="AC653" s="29">
        <f>AVERAGE(AC543:AC554)</f>
        <v>25789.833333333332</v>
      </c>
      <c r="AD653" s="28">
        <f>SUM(AD543:AD554)</f>
        <v>375163</v>
      </c>
      <c r="AE653" s="28">
        <f>SUM(AE543:AE554)</f>
        <v>23009803</v>
      </c>
      <c r="AF653" s="28">
        <f t="shared" ref="AF653:AK653" si="497">SUM(AF543:AF554)</f>
        <v>16126868</v>
      </c>
      <c r="AG653" s="28">
        <f t="shared" si="497"/>
        <v>3048544</v>
      </c>
      <c r="AH653" s="28">
        <f t="shared" si="497"/>
        <v>1726000</v>
      </c>
      <c r="AI653" s="28">
        <f t="shared" si="497"/>
        <v>1322544</v>
      </c>
      <c r="AJ653" s="28">
        <f t="shared" si="497"/>
        <v>17434.866314898969</v>
      </c>
      <c r="AK653" s="28">
        <f t="shared" si="497"/>
        <v>3531187.7624177909</v>
      </c>
      <c r="AL653" s="28">
        <f t="shared" si="286"/>
        <v>12385.404631655152</v>
      </c>
      <c r="AM653" s="28">
        <f t="shared" si="256"/>
        <v>77931.920761075118</v>
      </c>
      <c r="AN653" s="28">
        <f t="shared" si="257"/>
        <v>11561.582436935656</v>
      </c>
      <c r="AO653" s="28">
        <f t="shared" si="252"/>
        <v>136921.69766191294</v>
      </c>
      <c r="AP653" s="237">
        <f>SUM(AP543:AP554)</f>
        <v>524905</v>
      </c>
      <c r="AQ653" s="28">
        <f>SUM(AQ543:AQ554)</f>
        <v>325257</v>
      </c>
      <c r="AR653" s="28">
        <f>SUM(AR543:AR554)</f>
        <v>46901</v>
      </c>
      <c r="AS653" s="28">
        <f>SUM(AS543:AS554)</f>
        <v>0</v>
      </c>
      <c r="AT653" s="28">
        <f>SUM(AT543:AT554)</f>
        <v>0</v>
      </c>
      <c r="AU653" s="28">
        <f t="shared" si="258"/>
        <v>897063</v>
      </c>
      <c r="AV653" s="1">
        <f t="shared" si="271"/>
        <v>2036</v>
      </c>
      <c r="AW653" s="14">
        <f t="shared" si="326"/>
        <v>473282</v>
      </c>
      <c r="AX653" s="7">
        <f>[15]Sheet1!$C211</f>
        <v>1526000</v>
      </c>
      <c r="BF653" s="2">
        <f t="shared" si="259"/>
        <v>2036</v>
      </c>
      <c r="BG653" s="42">
        <f t="shared" si="327"/>
        <v>524905</v>
      </c>
      <c r="BH653" s="42">
        <f t="shared" si="328"/>
        <v>325257</v>
      </c>
      <c r="BI653" s="42">
        <f t="shared" si="329"/>
        <v>46901</v>
      </c>
      <c r="BJ653" s="43"/>
      <c r="BK653" s="43"/>
      <c r="BL653" s="272">
        <f t="shared" si="330"/>
        <v>2036</v>
      </c>
      <c r="BM653" s="282">
        <f>SUM(BM543:BM554)</f>
        <v>562446.04403320409</v>
      </c>
      <c r="BN653" s="28">
        <f t="shared" ref="BN653:BO653" si="498">SUM(BN543:BN554)</f>
        <v>1086589.8244896613</v>
      </c>
      <c r="BO653" s="28">
        <f t="shared" si="498"/>
        <v>38302.263576747653</v>
      </c>
      <c r="BQ653" s="282">
        <f>SUM(BQ543:BQ554)</f>
        <v>654007.02794558625</v>
      </c>
      <c r="BR653" s="28">
        <f t="shared" ref="BR653:BS653" si="499">SUM(BR543:BR554)</f>
        <v>1263476.5401042572</v>
      </c>
      <c r="BS653" s="28">
        <f t="shared" si="499"/>
        <v>44537.515786915879</v>
      </c>
      <c r="BU653" s="282">
        <f>SUM(BU543:BU554)</f>
        <v>270816.54299999995</v>
      </c>
      <c r="BV653" s="28">
        <f t="shared" ref="BV653:BW653" si="500">SUM(BV543:BV554)</f>
        <v>0</v>
      </c>
      <c r="BW653" s="28">
        <f t="shared" si="500"/>
        <v>0</v>
      </c>
      <c r="BY653" s="282">
        <f>SUM(BY543:BY554)</f>
        <v>208133.44599999997</v>
      </c>
      <c r="BZ653" s="28">
        <f t="shared" ref="BZ653:CA653" si="501">SUM(BZ543:BZ554)</f>
        <v>0</v>
      </c>
      <c r="CA653" s="28">
        <f t="shared" si="501"/>
        <v>0</v>
      </c>
    </row>
    <row r="654" spans="1:79">
      <c r="A654" s="2">
        <f t="shared" si="253"/>
        <v>2037</v>
      </c>
      <c r="B654" s="48"/>
      <c r="C654" s="28">
        <f t="shared" ref="C654:G654" si="502">SUM(C555:C566)</f>
        <v>12383.072747142525</v>
      </c>
      <c r="D654" s="28">
        <f t="shared" si="502"/>
        <v>16274011</v>
      </c>
      <c r="E654" s="28">
        <f t="shared" si="502"/>
        <v>1339991.6779908168</v>
      </c>
      <c r="F654" s="28">
        <f t="shared" si="502"/>
        <v>17121.56567712357</v>
      </c>
      <c r="G654" s="28">
        <f t="shared" si="502"/>
        <v>3596740.1635350105</v>
      </c>
      <c r="H654" s="28"/>
      <c r="I654" s="28">
        <f>SUM(I555:I566)</f>
        <v>12743.072747142525</v>
      </c>
      <c r="J654" s="28">
        <f>SUM(J555:J566)</f>
        <v>16274011</v>
      </c>
      <c r="K654" s="28">
        <f>SUM(K555:K566)</f>
        <v>1266407.6779908168</v>
      </c>
      <c r="L654" s="28">
        <f>SUM(L555:L566)</f>
        <v>17121.56567712357</v>
      </c>
      <c r="M654" s="28">
        <f>SUM(M555:M566)</f>
        <v>3548428.1635350105</v>
      </c>
      <c r="N654" s="15"/>
      <c r="O654" s="15"/>
      <c r="P654" s="15"/>
      <c r="Q654" s="15"/>
      <c r="R654" s="15"/>
      <c r="S654" s="31"/>
      <c r="U654" s="49">
        <f t="shared" si="323"/>
        <v>46429151.729212135</v>
      </c>
      <c r="V654" s="31"/>
      <c r="W654" s="28">
        <f>AVERAGE(W555:W566)</f>
        <v>79866.575390442958</v>
      </c>
      <c r="X654" s="28">
        <f>AVERAGE(X555:X566)</f>
        <v>1821718.552953437</v>
      </c>
      <c r="Y654" s="28">
        <f>AVERAGE(Y555:Y566)</f>
        <v>1901585.1283438799</v>
      </c>
      <c r="Z654" s="28">
        <f>AVERAGE(Z555:Z566)</f>
        <v>208148.66666666666</v>
      </c>
      <c r="AA654" s="28">
        <f t="shared" ref="AA654:AB654" si="503">AVERAGE(AA555:AA566)</f>
        <v>2024.0833333333333</v>
      </c>
      <c r="AB654" s="28">
        <f t="shared" si="503"/>
        <v>1507.4166666666667</v>
      </c>
      <c r="AC654" s="29">
        <f>AVERAGE(AC555:AC566)</f>
        <v>25801.25</v>
      </c>
      <c r="AD654" s="28">
        <f>SUM(AD555:AD566)</f>
        <v>380636</v>
      </c>
      <c r="AE654" s="28">
        <f>SUM(AE555:AE566)</f>
        <v>23216546</v>
      </c>
      <c r="AF654" s="28">
        <f t="shared" ref="AF654:AK654" si="504">SUM(AF555:AF566)</f>
        <v>16274011</v>
      </c>
      <c r="AG654" s="28">
        <f t="shared" si="504"/>
        <v>2992409</v>
      </c>
      <c r="AH654" s="28">
        <f t="shared" si="504"/>
        <v>1726000</v>
      </c>
      <c r="AI654" s="28">
        <f t="shared" si="504"/>
        <v>1266409</v>
      </c>
      <c r="AJ654" s="28">
        <f t="shared" si="504"/>
        <v>17121.56567712357</v>
      </c>
      <c r="AK654" s="28">
        <f t="shared" si="504"/>
        <v>3548428.1635350105</v>
      </c>
      <c r="AL654" s="28">
        <f t="shared" si="286"/>
        <v>12409.216736224244</v>
      </c>
      <c r="AM654" s="28">
        <f t="shared" si="256"/>
        <v>78184.555590075048</v>
      </c>
      <c r="AN654" s="28">
        <f t="shared" si="257"/>
        <v>11358.217044915851</v>
      </c>
      <c r="AO654" s="28">
        <f t="shared" si="252"/>
        <v>137529.31208894958</v>
      </c>
      <c r="AP654" s="237">
        <f>SUM(AP555:AP566)</f>
        <v>539008</v>
      </c>
      <c r="AQ654" s="28">
        <f>SUM(AQ555:AQ566)</f>
        <v>334112</v>
      </c>
      <c r="AR654" s="28">
        <f>SUM(AR555:AR566)</f>
        <v>48207</v>
      </c>
      <c r="AS654" s="28">
        <f>SUM(AS555:AS566)</f>
        <v>0</v>
      </c>
      <c r="AT654" s="28">
        <f>SUM(AT555:AT566)</f>
        <v>0</v>
      </c>
      <c r="AU654" s="28">
        <f t="shared" si="258"/>
        <v>921327</v>
      </c>
      <c r="AV654" s="1">
        <f t="shared" si="271"/>
        <v>2037</v>
      </c>
      <c r="AW654" s="14">
        <f t="shared" si="326"/>
        <v>473282</v>
      </c>
      <c r="AX654" s="7">
        <f>[15]Sheet1!$C212</f>
        <v>1526000</v>
      </c>
      <c r="BF654" s="2">
        <f t="shared" si="259"/>
        <v>2037</v>
      </c>
      <c r="BG654" s="42">
        <f t="shared" si="327"/>
        <v>539008</v>
      </c>
      <c r="BH654" s="42">
        <f t="shared" si="328"/>
        <v>334112</v>
      </c>
      <c r="BI654" s="42">
        <f t="shared" si="329"/>
        <v>48207</v>
      </c>
      <c r="BJ654" s="43"/>
      <c r="BK654" s="43"/>
      <c r="BL654" s="272">
        <f t="shared" si="330"/>
        <v>2037</v>
      </c>
      <c r="BM654" s="282">
        <f>SUM(BM555:BM566)</f>
        <v>576469.94399110484</v>
      </c>
      <c r="BN654" s="28">
        <f t="shared" ref="BN654:BO654" si="505">SUM(BN555:BN566)</f>
        <v>1114821.7052639381</v>
      </c>
      <c r="BO654" s="28">
        <f t="shared" si="505"/>
        <v>37655.817126627713</v>
      </c>
      <c r="BQ654" s="282">
        <f>SUM(BQ555:BQ566)</f>
        <v>670313.88836174982</v>
      </c>
      <c r="BR654" s="28">
        <f t="shared" ref="BR654:BS654" si="506">SUM(BR555:BR566)</f>
        <v>1296304.3084464394</v>
      </c>
      <c r="BS654" s="28">
        <f t="shared" si="506"/>
        <v>43785.833868171758</v>
      </c>
      <c r="BU654" s="282">
        <f>SUM(BU555:BU566)</f>
        <v>283646.85199999996</v>
      </c>
      <c r="BV654" s="28">
        <f t="shared" ref="BV654:BW654" si="507">SUM(BV555:BV566)</f>
        <v>0</v>
      </c>
      <c r="BW654" s="28">
        <f t="shared" si="507"/>
        <v>0</v>
      </c>
      <c r="BY654" s="282">
        <f>SUM(BY555:BY566)</f>
        <v>217441.43799999999</v>
      </c>
      <c r="BZ654" s="28">
        <f t="shared" ref="BZ654:CA654" si="508">SUM(BZ555:BZ566)</f>
        <v>0</v>
      </c>
      <c r="CA654" s="28">
        <f t="shared" si="508"/>
        <v>0</v>
      </c>
    </row>
    <row r="655" spans="1:79">
      <c r="A655" s="2">
        <f t="shared" si="253"/>
        <v>2038</v>
      </c>
      <c r="B655" s="48"/>
      <c r="C655" s="28">
        <f t="shared" ref="C655:G655" si="509">SUM(C567:C578)</f>
        <v>12396.24411204424</v>
      </c>
      <c r="D655" s="28">
        <f t="shared" si="509"/>
        <v>16398521</v>
      </c>
      <c r="E655" s="28">
        <f t="shared" si="509"/>
        <v>1308566.963269321</v>
      </c>
      <c r="F655" s="28">
        <f t="shared" si="509"/>
        <v>16808.265039348204</v>
      </c>
      <c r="G655" s="28">
        <f t="shared" si="509"/>
        <v>3613273.5605746182</v>
      </c>
      <c r="H655" s="28"/>
      <c r="I655" s="28">
        <f>SUM(I567:I578)</f>
        <v>12756.244112044238</v>
      </c>
      <c r="J655" s="28">
        <f>SUM(J567:J578)</f>
        <v>16398521</v>
      </c>
      <c r="K655" s="28">
        <f>SUM(K567:K578)</f>
        <v>1234982.963269321</v>
      </c>
      <c r="L655" s="28">
        <f>SUM(L567:L578)</f>
        <v>16808.265039348204</v>
      </c>
      <c r="M655" s="28">
        <f>SUM(M567:M578)</f>
        <v>3564961.5605746182</v>
      </c>
      <c r="N655" s="15"/>
      <c r="O655" s="15"/>
      <c r="P655" s="15"/>
      <c r="Q655" s="15"/>
      <c r="R655" s="15"/>
      <c r="S655" s="31"/>
      <c r="U655" s="49">
        <f t="shared" si="323"/>
        <v>46735662.825613968</v>
      </c>
      <c r="V655" s="31"/>
      <c r="W655" s="28">
        <f>AVERAGE(W567:W578)</f>
        <v>80450.302836399555</v>
      </c>
      <c r="X655" s="28">
        <f>AVERAGE(X567:X578)</f>
        <v>1835033.0980302563</v>
      </c>
      <c r="Y655" s="28">
        <f>AVERAGE(Y567:Y578)</f>
        <v>1915483.4008666556</v>
      </c>
      <c r="Z655" s="28">
        <f>AVERAGE(Z567:Z578)</f>
        <v>209408.33333333334</v>
      </c>
      <c r="AA655" s="28">
        <f t="shared" ref="AA655:AB655" si="510">AVERAGE(AA567:AA578)</f>
        <v>2015.8333333333333</v>
      </c>
      <c r="AB655" s="28">
        <f t="shared" si="510"/>
        <v>1507</v>
      </c>
      <c r="AC655" s="29">
        <f>AVERAGE(AC567:AC578)</f>
        <v>25811.333333333332</v>
      </c>
      <c r="AD655" s="28">
        <f>SUM(AD567:AD578)</f>
        <v>383838</v>
      </c>
      <c r="AE655" s="28">
        <f>SUM(AE567:AE578)</f>
        <v>23410550</v>
      </c>
      <c r="AF655" s="28">
        <f t="shared" ref="AF655:AK655" si="511">SUM(AF567:AF578)</f>
        <v>16398521</v>
      </c>
      <c r="AG655" s="28">
        <f t="shared" si="511"/>
        <v>2960984</v>
      </c>
      <c r="AH655" s="28">
        <f t="shared" si="511"/>
        <v>1726000</v>
      </c>
      <c r="AI655" s="28">
        <f t="shared" si="511"/>
        <v>1234984</v>
      </c>
      <c r="AJ655" s="28">
        <f t="shared" si="511"/>
        <v>16808.265039348204</v>
      </c>
      <c r="AK655" s="28">
        <f t="shared" si="511"/>
        <v>3564961.5605746182</v>
      </c>
      <c r="AL655" s="28">
        <f t="shared" si="286"/>
        <v>12422.132183048045</v>
      </c>
      <c r="AM655" s="28">
        <f t="shared" si="256"/>
        <v>78308.827251382871</v>
      </c>
      <c r="AN655" s="28">
        <f t="shared" si="257"/>
        <v>11153.460543694893</v>
      </c>
      <c r="AO655" s="28">
        <f t="shared" si="252"/>
        <v>138116.13350367866</v>
      </c>
      <c r="AP655" s="237">
        <f>SUM(AP567:AP578)</f>
        <v>552634</v>
      </c>
      <c r="AQ655" s="28">
        <f>SUM(AQ567:AQ578)</f>
        <v>342667</v>
      </c>
      <c r="AR655" s="28">
        <f>SUM(AR567:AR578)</f>
        <v>49470</v>
      </c>
      <c r="AS655" s="28">
        <f>SUM(AS567:AS578)</f>
        <v>0</v>
      </c>
      <c r="AT655" s="28">
        <f>SUM(AT567:AT578)</f>
        <v>0</v>
      </c>
      <c r="AU655" s="28">
        <f t="shared" si="258"/>
        <v>944771</v>
      </c>
      <c r="AV655" s="1">
        <f t="shared" si="271"/>
        <v>2038</v>
      </c>
      <c r="AW655" s="14">
        <f t="shared" si="326"/>
        <v>473282</v>
      </c>
      <c r="AX655" s="7">
        <f>[15]Sheet1!$C213</f>
        <v>1526000</v>
      </c>
      <c r="BF655" s="2">
        <f t="shared" si="259"/>
        <v>2038</v>
      </c>
      <c r="BG655" s="42">
        <f t="shared" si="327"/>
        <v>552634</v>
      </c>
      <c r="BH655" s="42">
        <f t="shared" si="328"/>
        <v>342667</v>
      </c>
      <c r="BI655" s="42">
        <f t="shared" si="329"/>
        <v>49470</v>
      </c>
      <c r="BJ655" s="43"/>
      <c r="BK655" s="43"/>
      <c r="BL655" s="272">
        <f t="shared" si="330"/>
        <v>2038</v>
      </c>
      <c r="BM655" s="282">
        <f>SUM(BM567:BM578)</f>
        <v>588644.38158242614</v>
      </c>
      <c r="BN655" s="28">
        <f t="shared" ref="BN655:BO655" si="512">SUM(BN567:BN578)</f>
        <v>1138892.2957134112</v>
      </c>
      <c r="BO655" s="28">
        <f t="shared" si="512"/>
        <v>37009.37067650778</v>
      </c>
      <c r="BQ655" s="282">
        <f>SUM(BQ567:BQ578)</f>
        <v>684470.21114235604</v>
      </c>
      <c r="BR655" s="28">
        <f t="shared" ref="BR655:BS655" si="513">SUM(BR567:BR578)</f>
        <v>1324293.3671086174</v>
      </c>
      <c r="BS655" s="28">
        <f t="shared" si="513"/>
        <v>43034.151949427644</v>
      </c>
      <c r="BU655" s="282">
        <f>SUM(BU567:BU578)</f>
        <v>296477.16099999996</v>
      </c>
      <c r="BV655" s="28">
        <f t="shared" ref="BV655:BW655" si="514">SUM(BV567:BV578)</f>
        <v>0</v>
      </c>
      <c r="BW655" s="28">
        <f t="shared" si="514"/>
        <v>0</v>
      </c>
      <c r="BY655" s="282">
        <f>SUM(BY567:BY578)</f>
        <v>226749.42999999996</v>
      </c>
      <c r="BZ655" s="28">
        <f t="shared" ref="BZ655:CA655" si="515">SUM(BZ567:BZ578)</f>
        <v>0</v>
      </c>
      <c r="CA655" s="28">
        <f t="shared" si="515"/>
        <v>0</v>
      </c>
    </row>
    <row r="656" spans="1:79">
      <c r="A656" s="2">
        <f t="shared" si="253"/>
        <v>2039</v>
      </c>
      <c r="B656" s="48"/>
      <c r="C656" s="28">
        <f t="shared" ref="C656:G656" si="516">SUM(C579:C590)</f>
        <v>12448.627385196665</v>
      </c>
      <c r="D656" s="28">
        <f t="shared" si="516"/>
        <v>16600286</v>
      </c>
      <c r="E656" s="28">
        <f t="shared" si="516"/>
        <v>1289093.2582741149</v>
      </c>
      <c r="F656" s="28">
        <f t="shared" si="516"/>
        <v>16494.964401572841</v>
      </c>
      <c r="G656" s="28">
        <f t="shared" si="516"/>
        <v>3629242.6822068109</v>
      </c>
      <c r="H656" s="28"/>
      <c r="I656" s="28">
        <f>SUM(I579:I590)</f>
        <v>12808.627385196665</v>
      </c>
      <c r="J656" s="28">
        <f>SUM(J579:J590)</f>
        <v>16600286</v>
      </c>
      <c r="K656" s="28">
        <f>SUM(K579:K590)</f>
        <v>1215509.2582741149</v>
      </c>
      <c r="L656" s="28">
        <f>SUM(L579:L590)</f>
        <v>16494.964401572841</v>
      </c>
      <c r="M656" s="28">
        <f>SUM(M579:M590)</f>
        <v>3580930.6822068109</v>
      </c>
      <c r="N656" s="15"/>
      <c r="O656" s="15"/>
      <c r="P656" s="15"/>
      <c r="Q656" s="15"/>
      <c r="R656" s="15"/>
      <c r="S656" s="31"/>
      <c r="U656" s="49">
        <f t="shared" si="323"/>
        <v>47198455.646608382</v>
      </c>
      <c r="V656" s="31"/>
      <c r="W656" s="28">
        <f>AVERAGE(W579:W590)</f>
        <v>81016.003108428748</v>
      </c>
      <c r="X656" s="28">
        <f>AVERAGE(X579:X590)</f>
        <v>1847936.4518541608</v>
      </c>
      <c r="Y656" s="28">
        <f>AVERAGE(Y579:Y590)</f>
        <v>1928952.4549625888</v>
      </c>
      <c r="Z656" s="28">
        <f>AVERAGE(Z579:Z590)</f>
        <v>210610.33333333334</v>
      </c>
      <c r="AA656" s="28">
        <f t="shared" ref="AA656:AB656" si="517">AVERAGE(AA579:AA590)</f>
        <v>2007.6666666666667</v>
      </c>
      <c r="AB656" s="28">
        <f t="shared" si="517"/>
        <v>1507</v>
      </c>
      <c r="AC656" s="29">
        <f>AVERAGE(AC579:AC590)</f>
        <v>25820.333333333332</v>
      </c>
      <c r="AD656" s="28">
        <f>SUM(AD579:AD590)</f>
        <v>387289</v>
      </c>
      <c r="AE656" s="28">
        <f>SUM(AE579:AE590)</f>
        <v>23671945</v>
      </c>
      <c r="AF656" s="28">
        <f t="shared" ref="AF656:AK656" si="518">SUM(AF579:AF590)</f>
        <v>16600286</v>
      </c>
      <c r="AG656" s="28">
        <f t="shared" si="518"/>
        <v>2941510</v>
      </c>
      <c r="AH656" s="28">
        <f t="shared" si="518"/>
        <v>1726000</v>
      </c>
      <c r="AI656" s="28">
        <f t="shared" si="518"/>
        <v>1215510</v>
      </c>
      <c r="AJ656" s="28">
        <f t="shared" si="518"/>
        <v>16494.964401572841</v>
      </c>
      <c r="AK656" s="28">
        <f t="shared" si="518"/>
        <v>3580930.6822068109</v>
      </c>
      <c r="AL656" s="28">
        <f t="shared" si="286"/>
        <v>12472.694149668203</v>
      </c>
      <c r="AM656" s="28">
        <f t="shared" si="256"/>
        <v>78819.902790461376</v>
      </c>
      <c r="AN656" s="28">
        <f t="shared" si="257"/>
        <v>10945.563637407327</v>
      </c>
      <c r="AO656" s="28">
        <f t="shared" si="252"/>
        <v>138686.46217606837</v>
      </c>
      <c r="AP656" s="237">
        <f>SUM(AP579:AP590)</f>
        <v>565791</v>
      </c>
      <c r="AQ656" s="28">
        <f>SUM(AQ579:AQ590)</f>
        <v>350931</v>
      </c>
      <c r="AR656" s="28">
        <f>SUM(AR579:AR590)</f>
        <v>50689</v>
      </c>
      <c r="AS656" s="28">
        <f>SUM(AS579:AS590)</f>
        <v>0</v>
      </c>
      <c r="AT656" s="28">
        <f>SUM(AT579:AT590)</f>
        <v>0</v>
      </c>
      <c r="AU656" s="28">
        <f t="shared" si="258"/>
        <v>967411</v>
      </c>
      <c r="AV656" s="1">
        <f t="shared" si="271"/>
        <v>2039</v>
      </c>
      <c r="AW656" s="14">
        <f t="shared" si="326"/>
        <v>473282</v>
      </c>
      <c r="AX656" s="7">
        <f>[15]Sheet1!$C214</f>
        <v>1526000</v>
      </c>
      <c r="BF656" s="2">
        <f t="shared" si="259"/>
        <v>2039</v>
      </c>
      <c r="BG656" s="42">
        <f t="shared" si="327"/>
        <v>565791</v>
      </c>
      <c r="BH656" s="42">
        <f t="shared" si="328"/>
        <v>350931</v>
      </c>
      <c r="BI656" s="42">
        <f t="shared" si="329"/>
        <v>50689</v>
      </c>
      <c r="BJ656" s="43"/>
      <c r="BK656" s="43"/>
      <c r="BL656" s="272">
        <f t="shared" si="330"/>
        <v>2039</v>
      </c>
      <c r="BM656" s="282">
        <f>SUM(BM579:BM590)</f>
        <v>598969.35680716822</v>
      </c>
      <c r="BN656" s="28">
        <f t="shared" ref="BN656:BO656" si="519">SUM(BN579:BN590)</f>
        <v>1158801.5958380811</v>
      </c>
      <c r="BO656" s="28">
        <f t="shared" si="519"/>
        <v>36362.924226387833</v>
      </c>
      <c r="BQ656" s="282">
        <f>SUM(BQ579:BQ590)</f>
        <v>696475.99628740479</v>
      </c>
      <c r="BR656" s="28">
        <f t="shared" ref="BR656:BS656" si="520">SUM(BR579:BR590)</f>
        <v>1347443.7160907919</v>
      </c>
      <c r="BS656" s="28">
        <f t="shared" si="520"/>
        <v>42282.470030683529</v>
      </c>
      <c r="BU656" s="282">
        <f>SUM(BU579:BU590)</f>
        <v>309307.46999999997</v>
      </c>
      <c r="BV656" s="28">
        <f t="shared" ref="BV656:BW656" si="521">SUM(BV579:BV590)</f>
        <v>0</v>
      </c>
      <c r="BW656" s="28">
        <f t="shared" si="521"/>
        <v>0</v>
      </c>
      <c r="BY656" s="282">
        <f>SUM(BY579:BY590)</f>
        <v>236057.42199999996</v>
      </c>
      <c r="BZ656" s="28">
        <f t="shared" ref="BZ656:CA656" si="522">SUM(BZ579:BZ590)</f>
        <v>0</v>
      </c>
      <c r="CA656" s="28">
        <f t="shared" si="522"/>
        <v>0</v>
      </c>
    </row>
    <row r="657" spans="1:80">
      <c r="A657" s="2">
        <f t="shared" si="253"/>
        <v>2040</v>
      </c>
      <c r="B657" s="48"/>
      <c r="C657" s="28">
        <f t="shared" ref="C657:G657" si="523">SUM(C591:C602)</f>
        <v>12506.641357624427</v>
      </c>
      <c r="D657" s="28">
        <f t="shared" si="523"/>
        <v>16767829</v>
      </c>
      <c r="E657" s="28">
        <f t="shared" si="523"/>
        <v>1256976.9316833566</v>
      </c>
      <c r="F657" s="28">
        <f t="shared" si="523"/>
        <v>16181.663763797478</v>
      </c>
      <c r="G657" s="28">
        <f t="shared" si="523"/>
        <v>3645850.6455704295</v>
      </c>
      <c r="H657" s="28"/>
      <c r="I657" s="28">
        <f>SUM(I591:I602)</f>
        <v>12866.641357624427</v>
      </c>
      <c r="J657" s="28">
        <f>SUM(J591:J602)</f>
        <v>16767829</v>
      </c>
      <c r="K657" s="28">
        <f>SUM(K591:K602)</f>
        <v>1183392.9316833569</v>
      </c>
      <c r="L657" s="28">
        <f>SUM(L591:L602)</f>
        <v>16181.663763797478</v>
      </c>
      <c r="M657" s="28">
        <f>SUM(M591:M602)</f>
        <v>3597538.6455704295</v>
      </c>
      <c r="N657" s="15"/>
      <c r="O657" s="15"/>
      <c r="P657" s="15"/>
      <c r="Q657" s="15"/>
      <c r="R657" s="15"/>
      <c r="S657" s="31"/>
      <c r="U657" s="49">
        <f t="shared" si="323"/>
        <v>47629531.309334226</v>
      </c>
      <c r="V657" s="31"/>
      <c r="W657" s="28">
        <f>AVERAGE(W591:W602)</f>
        <v>81588.189693059743</v>
      </c>
      <c r="X657" s="28">
        <f>AVERAGE(X591:X602)</f>
        <v>1860987.7553797907</v>
      </c>
      <c r="Y657" s="28">
        <f>AVERAGE(Y591:Y602)</f>
        <v>1942575.9450728509</v>
      </c>
      <c r="Z657" s="28">
        <f>AVERAGE(Z591:Z602)</f>
        <v>211816.5</v>
      </c>
      <c r="AA657" s="28">
        <f t="shared" ref="AA657:AB657" si="524">AVERAGE(AA591:AA602)</f>
        <v>1999.6666666666667</v>
      </c>
      <c r="AB657" s="28">
        <f t="shared" si="524"/>
        <v>1507</v>
      </c>
      <c r="AC657" s="29">
        <f>AVERAGE(AC591:AC602)</f>
        <v>25828.083333333332</v>
      </c>
      <c r="AD657" s="28">
        <f>SUM(AD591:AD602)</f>
        <v>391542</v>
      </c>
      <c r="AE657" s="28">
        <f>SUM(AE591:AE602)</f>
        <v>23947047</v>
      </c>
      <c r="AF657" s="28">
        <f t="shared" ref="AF657:AK657" si="525">SUM(AF591:AF602)</f>
        <v>16767829</v>
      </c>
      <c r="AG657" s="28">
        <f t="shared" si="525"/>
        <v>2909393</v>
      </c>
      <c r="AH657" s="28">
        <f t="shared" si="525"/>
        <v>1726000</v>
      </c>
      <c r="AI657" s="28">
        <f t="shared" si="525"/>
        <v>1183393</v>
      </c>
      <c r="AJ657" s="28">
        <f t="shared" si="525"/>
        <v>16181.663763797478</v>
      </c>
      <c r="AK657" s="28">
        <f t="shared" si="525"/>
        <v>3597538.6455704295</v>
      </c>
      <c r="AL657" s="28">
        <f t="shared" si="286"/>
        <v>12529.028304778709</v>
      </c>
      <c r="AM657" s="28">
        <f t="shared" si="256"/>
        <v>79162.053003425128</v>
      </c>
      <c r="AN657" s="28">
        <f t="shared" si="257"/>
        <v>10737.66673111976</v>
      </c>
      <c r="AO657" s="28">
        <f t="shared" si="252"/>
        <v>139287.86736286778</v>
      </c>
      <c r="AP657" s="237">
        <f>SUM(AP591:AP602)</f>
        <v>578500</v>
      </c>
      <c r="AQ657" s="28">
        <f>SUM(AQ591:AQ602)</f>
        <v>358914</v>
      </c>
      <c r="AR657" s="28">
        <f>SUM(AR591:AR602)</f>
        <v>51869</v>
      </c>
      <c r="AS657" s="28">
        <f>SUM(AS591:AS602)</f>
        <v>0</v>
      </c>
      <c r="AT657" s="28">
        <f>SUM(AT591:AT602)</f>
        <v>0</v>
      </c>
      <c r="AU657" s="28">
        <f t="shared" si="258"/>
        <v>989283</v>
      </c>
      <c r="AV657" s="1">
        <f t="shared" si="271"/>
        <v>2040</v>
      </c>
      <c r="AW657" s="14">
        <f t="shared" si="326"/>
        <v>473282</v>
      </c>
      <c r="AX657" s="7">
        <f>[15]Sheet1!$C215</f>
        <v>1526000</v>
      </c>
      <c r="BF657" s="2">
        <f t="shared" si="259"/>
        <v>2040</v>
      </c>
      <c r="BG657" s="42">
        <f t="shared" si="327"/>
        <v>578500</v>
      </c>
      <c r="BH657" s="42">
        <f t="shared" si="328"/>
        <v>358914</v>
      </c>
      <c r="BI657" s="42">
        <f t="shared" si="329"/>
        <v>51869</v>
      </c>
      <c r="BJ657" s="43"/>
      <c r="BK657" s="43"/>
      <c r="BL657" s="272">
        <f t="shared" si="330"/>
        <v>2040</v>
      </c>
      <c r="BM657" s="283">
        <f>SUM(BM591:BM602)</f>
        <v>607444.86966533097</v>
      </c>
      <c r="BN657" s="28">
        <f t="shared" ref="BN657:BO657" si="526">SUM(BN591:BN602)</f>
        <v>1174549.6056379473</v>
      </c>
      <c r="BO657" s="28">
        <f t="shared" si="526"/>
        <v>35716.477776267893</v>
      </c>
      <c r="BQ657" s="283">
        <f>SUM(BQ591:BQ602)</f>
        <v>706331.24379689666</v>
      </c>
      <c r="BR657" s="28">
        <f t="shared" ref="BR657:BS657" si="527">SUM(BR591:BR602)</f>
        <v>1365755.3553929622</v>
      </c>
      <c r="BS657" s="28">
        <f t="shared" si="527"/>
        <v>41530.788111939408</v>
      </c>
      <c r="BU657" s="283">
        <f>SUM(BU591:BU602)</f>
        <v>322137.77899999992</v>
      </c>
      <c r="BV657" s="28">
        <f t="shared" ref="BV657:BW657" si="528">SUM(BV591:BV602)</f>
        <v>0</v>
      </c>
      <c r="BW657" s="28">
        <f t="shared" si="528"/>
        <v>0</v>
      </c>
      <c r="BY657" s="283">
        <f>SUM(BY591:BY602)</f>
        <v>245365.41400000002</v>
      </c>
      <c r="BZ657" s="28">
        <f t="shared" ref="BZ657:CA657" si="529">SUM(BZ591:BZ602)</f>
        <v>0</v>
      </c>
      <c r="CA657" s="28">
        <f t="shared" si="529"/>
        <v>0</v>
      </c>
    </row>
    <row r="658" spans="1:80">
      <c r="B658" s="48"/>
      <c r="C658" s="28"/>
      <c r="D658" s="28"/>
      <c r="E658" s="28"/>
      <c r="F658" s="28"/>
      <c r="G658" s="49"/>
      <c r="H658" s="123"/>
      <c r="I658" s="28"/>
      <c r="J658" s="28"/>
      <c r="K658" s="28"/>
      <c r="L658" s="28"/>
      <c r="M658" s="28"/>
      <c r="N658" s="15"/>
      <c r="O658" s="15"/>
      <c r="P658" s="15"/>
      <c r="Q658" s="15"/>
      <c r="R658" s="15"/>
      <c r="S658" s="31"/>
      <c r="U658" s="31"/>
      <c r="V658" s="31"/>
      <c r="W658" s="28"/>
      <c r="X658" s="28"/>
      <c r="Y658" s="28"/>
      <c r="Z658" s="28"/>
      <c r="AA658" s="28"/>
      <c r="AB658" s="28"/>
      <c r="AC658" s="29"/>
      <c r="AD658" s="28"/>
      <c r="AE658" s="28"/>
      <c r="AF658" s="28"/>
      <c r="AG658" s="28"/>
      <c r="AH658" s="28"/>
      <c r="AI658" s="28"/>
      <c r="AJ658" s="28"/>
      <c r="AK658" s="28"/>
      <c r="AL658" s="28"/>
      <c r="AP658" s="96"/>
      <c r="AW658" s="14"/>
      <c r="AX658" s="7"/>
    </row>
    <row r="659" spans="1:80">
      <c r="C659" s="28"/>
      <c r="D659" s="28"/>
      <c r="E659" s="28"/>
      <c r="F659" s="28"/>
      <c r="G659" s="49"/>
      <c r="H659" s="123"/>
      <c r="I659" s="27"/>
      <c r="J659" s="27"/>
      <c r="K659" s="27"/>
      <c r="L659" s="27"/>
      <c r="M659" s="27"/>
      <c r="N659" s="15"/>
      <c r="O659" s="31"/>
      <c r="P659" s="31"/>
      <c r="Q659" s="31"/>
      <c r="R659" s="31"/>
      <c r="S659" s="31"/>
      <c r="U659" s="31"/>
      <c r="V659" s="31"/>
      <c r="W659" s="31"/>
      <c r="X659" s="73"/>
      <c r="Y659" s="28"/>
      <c r="Z659" s="28"/>
      <c r="AA659" s="28"/>
      <c r="AB659" s="28"/>
      <c r="AC659" s="29"/>
      <c r="AD659" s="28"/>
      <c r="AE659" s="28"/>
      <c r="AF659" s="52"/>
      <c r="AG659" s="28"/>
      <c r="AH659" s="28"/>
      <c r="AI659" s="28"/>
      <c r="AJ659" s="28"/>
      <c r="AK659" s="28"/>
      <c r="AP659" s="96"/>
      <c r="AX659" s="7"/>
    </row>
    <row r="660" spans="1:80">
      <c r="B660" s="5" t="s">
        <v>14</v>
      </c>
      <c r="G660" s="257"/>
      <c r="H660" s="43"/>
      <c r="W660" s="125" t="s">
        <v>28</v>
      </c>
      <c r="X660" s="127" t="s">
        <v>74</v>
      </c>
      <c r="Y660" s="9" t="s">
        <v>5</v>
      </c>
      <c r="Z660" s="9" t="s">
        <v>6</v>
      </c>
      <c r="AA660" s="9" t="s">
        <v>165</v>
      </c>
      <c r="AB660" s="9" t="s">
        <v>87</v>
      </c>
      <c r="AC660" s="12" t="s">
        <v>138</v>
      </c>
      <c r="AD660" s="9" t="s">
        <v>72</v>
      </c>
      <c r="AE660" s="9" t="s">
        <v>73</v>
      </c>
      <c r="AF660" s="9" t="s">
        <v>8</v>
      </c>
      <c r="AG660" s="9" t="s">
        <v>9</v>
      </c>
      <c r="AH660" s="9" t="s">
        <v>10</v>
      </c>
      <c r="AI660" s="9" t="s">
        <v>11</v>
      </c>
      <c r="AJ660" s="9" t="s">
        <v>12</v>
      </c>
      <c r="AK660" s="9" t="s">
        <v>139</v>
      </c>
      <c r="AL660" s="10" t="s">
        <v>65</v>
      </c>
      <c r="AM660" s="9" t="s">
        <v>164</v>
      </c>
      <c r="AN660" s="154" t="s">
        <v>92</v>
      </c>
      <c r="AO660" s="154" t="s">
        <v>171</v>
      </c>
      <c r="AP660" s="96"/>
      <c r="AX660" s="32" t="s">
        <v>85</v>
      </c>
    </row>
    <row r="661" spans="1:80">
      <c r="A661" s="2">
        <v>1992</v>
      </c>
      <c r="C661" s="23"/>
      <c r="D661" s="23"/>
      <c r="E661" s="23"/>
      <c r="F661" s="23"/>
      <c r="G661" s="44"/>
      <c r="H661" s="43"/>
      <c r="I661" s="23"/>
      <c r="J661" s="23"/>
      <c r="K661" s="23"/>
      <c r="L661" s="23"/>
      <c r="M661" s="23"/>
      <c r="O661" s="23"/>
      <c r="P661" s="23"/>
      <c r="Q661" s="23"/>
      <c r="R661" s="23"/>
      <c r="S661" s="23"/>
      <c r="U661" s="23"/>
      <c r="V661" s="245">
        <f>A661</f>
        <v>1992</v>
      </c>
      <c r="W661" s="23"/>
      <c r="X661" s="23"/>
      <c r="Y661" s="23">
        <f t="shared" ref="Y661:AD679" si="530">Y609/Y608-1</f>
        <v>1.9590072216494114E-2</v>
      </c>
      <c r="Z661" s="23">
        <f t="shared" si="530"/>
        <v>1.80487074529323E-2</v>
      </c>
      <c r="AA661" s="23">
        <f t="shared" ref="AA661:AB661" si="531">AA609/AA608-1</f>
        <v>4.0278481687960888E-3</v>
      </c>
      <c r="AB661" s="23">
        <f t="shared" si="531"/>
        <v>1.4575186633487558E-2</v>
      </c>
      <c r="AC661" s="24">
        <f t="shared" si="530"/>
        <v>6.9737509970270395E-2</v>
      </c>
      <c r="AD661" s="23"/>
      <c r="AE661" s="23">
        <f t="shared" ref="AE661:AK670" si="532">AE609/AE608-1</f>
        <v>1.599063937842593E-2</v>
      </c>
      <c r="AF661" s="23">
        <f t="shared" si="532"/>
        <v>7.3288231034649431E-3</v>
      </c>
      <c r="AG661" s="23">
        <f t="shared" si="532"/>
        <v>-1.4684070413055861E-2</v>
      </c>
      <c r="AH661" s="23">
        <f t="shared" si="532"/>
        <v>-6.8476907509275708E-2</v>
      </c>
      <c r="AI661" s="23">
        <f t="shared" si="532"/>
        <v>7.3753572732182526E-3</v>
      </c>
      <c r="AJ661" s="23">
        <f t="shared" si="532"/>
        <v>5.2768842910545066E-2</v>
      </c>
      <c r="AK661" s="23">
        <f t="shared" si="532"/>
        <v>1.4617849696206164E-2</v>
      </c>
      <c r="AP661" s="238"/>
      <c r="AQ661" s="23"/>
      <c r="AR661" s="23"/>
      <c r="AS661" s="23"/>
      <c r="AT661" s="23"/>
      <c r="AX661" s="23"/>
    </row>
    <row r="662" spans="1:80">
      <c r="A662" s="2">
        <v>1993</v>
      </c>
      <c r="C662" s="23"/>
      <c r="D662" s="23"/>
      <c r="E662" s="23"/>
      <c r="F662" s="23"/>
      <c r="G662" s="44"/>
      <c r="H662" s="43"/>
      <c r="I662" s="23"/>
      <c r="J662" s="23"/>
      <c r="K662" s="23"/>
      <c r="L662" s="23"/>
      <c r="M662" s="23"/>
      <c r="O662" s="23"/>
      <c r="P662" s="23"/>
      <c r="Q662" s="23"/>
      <c r="R662" s="23"/>
      <c r="S662" s="23"/>
      <c r="U662" s="23"/>
      <c r="V662" s="245">
        <f t="shared" ref="V662:V709" si="533">A662</f>
        <v>1993</v>
      </c>
      <c r="W662" s="23"/>
      <c r="X662" s="23"/>
      <c r="Y662" s="23">
        <f t="shared" si="530"/>
        <v>2.5312514855064805E-2</v>
      </c>
      <c r="Z662" s="23">
        <f t="shared" si="530"/>
        <v>2.642639040893946E-2</v>
      </c>
      <c r="AA662" s="23">
        <f t="shared" ref="AA662:AB662" si="534">AA610/AA609-1</f>
        <v>-9.3517534537724822E-3</v>
      </c>
      <c r="AB662" s="23">
        <f t="shared" si="534"/>
        <v>6.6222845129642049E-3</v>
      </c>
      <c r="AC662" s="24">
        <f t="shared" si="530"/>
        <v>0.28792936910067612</v>
      </c>
      <c r="AD662" s="23"/>
      <c r="AE662" s="23">
        <f t="shared" si="532"/>
        <v>4.2630591916473337E-2</v>
      </c>
      <c r="AF662" s="23">
        <f t="shared" si="532"/>
        <v>4.5156443114896305E-2</v>
      </c>
      <c r="AG662" s="23">
        <f t="shared" si="532"/>
        <v>3.8818349922844497E-2</v>
      </c>
      <c r="AH662" s="23">
        <f t="shared" si="532"/>
        <v>-1.6562452852329268E-2</v>
      </c>
      <c r="AI662" s="23">
        <f t="shared" si="532"/>
        <v>5.9818932385065526E-2</v>
      </c>
      <c r="AJ662" s="23">
        <f t="shared" si="532"/>
        <v>4.4343517753922423E-2</v>
      </c>
      <c r="AK662" s="23">
        <f t="shared" si="532"/>
        <v>5.6304664413392436E-2</v>
      </c>
      <c r="AP662" s="238"/>
      <c r="AQ662" s="23"/>
      <c r="AR662" s="23"/>
      <c r="AS662" s="23"/>
      <c r="AT662" s="23"/>
      <c r="AX662" s="23"/>
    </row>
    <row r="663" spans="1:80">
      <c r="A663" s="2">
        <v>1994</v>
      </c>
      <c r="C663" s="23"/>
      <c r="D663" s="23"/>
      <c r="E663" s="23"/>
      <c r="F663" s="23"/>
      <c r="G663" s="44"/>
      <c r="H663" s="43"/>
      <c r="I663" s="23"/>
      <c r="J663" s="23"/>
      <c r="K663" s="23"/>
      <c r="L663" s="23"/>
      <c r="M663" s="23"/>
      <c r="O663" s="23"/>
      <c r="P663" s="23"/>
      <c r="Q663" s="23"/>
      <c r="R663" s="23"/>
      <c r="S663" s="23"/>
      <c r="U663" s="23"/>
      <c r="V663" s="245">
        <f t="shared" si="533"/>
        <v>1994</v>
      </c>
      <c r="W663" s="23"/>
      <c r="X663" s="23"/>
      <c r="Y663" s="23">
        <f t="shared" si="530"/>
        <v>2.2180233534640603E-2</v>
      </c>
      <c r="Z663" s="23">
        <f t="shared" si="530"/>
        <v>2.6506934161115714E-2</v>
      </c>
      <c r="AA663" s="23">
        <f t="shared" ref="AA663:AB663" si="535">AA611/AA610-1</f>
        <v>2.5209182578845635E-2</v>
      </c>
      <c r="AB663" s="23">
        <f t="shared" si="535"/>
        <v>1.1347418984301472E-2</v>
      </c>
      <c r="AC663" s="24">
        <f t="shared" si="530"/>
        <v>0.16398910554985391</v>
      </c>
      <c r="AD663" s="23"/>
      <c r="AE663" s="23">
        <f t="shared" si="532"/>
        <v>3.670404787107362E-2</v>
      </c>
      <c r="AF663" s="23">
        <f t="shared" si="532"/>
        <v>4.6585382310252665E-2</v>
      </c>
      <c r="AG663" s="23">
        <f t="shared" si="532"/>
        <v>5.8802371865348979E-2</v>
      </c>
      <c r="AH663" s="23">
        <f t="shared" si="532"/>
        <v>0.15149407653626534</v>
      </c>
      <c r="AI663" s="23">
        <f t="shared" si="532"/>
        <v>2.6186568906888308E-2</v>
      </c>
      <c r="AJ663" s="23">
        <f t="shared" si="532"/>
        <v>4.040483909227488E-2</v>
      </c>
      <c r="AK663" s="23">
        <f t="shared" si="532"/>
        <v>4.7727061887042899E-2</v>
      </c>
      <c r="AP663" s="238"/>
      <c r="AQ663" s="23"/>
      <c r="AR663" s="23"/>
      <c r="AS663" s="23"/>
      <c r="AT663" s="23"/>
      <c r="AX663" s="23"/>
    </row>
    <row r="664" spans="1:80">
      <c r="A664" s="2">
        <v>1995</v>
      </c>
      <c r="C664" s="23"/>
      <c r="D664" s="23"/>
      <c r="E664" s="23"/>
      <c r="F664" s="23"/>
      <c r="G664" s="44"/>
      <c r="H664" s="43"/>
      <c r="I664" s="23"/>
      <c r="J664" s="23"/>
      <c r="K664" s="23"/>
      <c r="L664" s="23"/>
      <c r="M664" s="23"/>
      <c r="O664" s="23"/>
      <c r="P664" s="23"/>
      <c r="Q664" s="23"/>
      <c r="R664" s="23"/>
      <c r="S664" s="23"/>
      <c r="U664" s="23"/>
      <c r="V664" s="245">
        <f t="shared" si="533"/>
        <v>1995</v>
      </c>
      <c r="W664" s="23"/>
      <c r="X664" s="23"/>
      <c r="Y664" s="23">
        <f t="shared" si="530"/>
        <v>2.1936178448588306E-2</v>
      </c>
      <c r="Z664" s="23">
        <f t="shared" si="530"/>
        <v>2.6031153635844406E-2</v>
      </c>
      <c r="AA664" s="23">
        <f t="shared" ref="AA664:AB664" si="536">AA612/AA611-1</f>
        <v>-1.3288688919116831E-2</v>
      </c>
      <c r="AB664" s="23">
        <f t="shared" si="536"/>
        <v>4.3021855102391982E-3</v>
      </c>
      <c r="AC664" s="24">
        <f t="shared" si="530"/>
        <v>3.9439103379283358E-2</v>
      </c>
      <c r="AD664" s="23"/>
      <c r="AE664" s="23">
        <f t="shared" si="532"/>
        <v>7.7509701254662167E-2</v>
      </c>
      <c r="AF664" s="23">
        <f t="shared" si="532"/>
        <v>4.3635518007499208E-2</v>
      </c>
      <c r="AG664" s="23">
        <f t="shared" si="532"/>
        <v>7.956787326398107E-2</v>
      </c>
      <c r="AH664" s="23">
        <f t="shared" si="532"/>
        <v>0.23037326085626364</v>
      </c>
      <c r="AI664" s="23">
        <f t="shared" si="532"/>
        <v>2.0023675998865231E-2</v>
      </c>
      <c r="AJ664" s="23">
        <f t="shared" si="532"/>
        <v>3.4427724578203422E-2</v>
      </c>
      <c r="AK664" s="23">
        <f t="shared" si="532"/>
        <v>5.3171811759021637E-2</v>
      </c>
      <c r="AP664" s="238"/>
      <c r="AQ664" s="23"/>
      <c r="AR664" s="23"/>
      <c r="AS664" s="23"/>
      <c r="AT664" s="23"/>
      <c r="AX664" s="23"/>
    </row>
    <row r="665" spans="1:80">
      <c r="A665" s="2">
        <v>1996</v>
      </c>
      <c r="C665" s="23"/>
      <c r="D665" s="23"/>
      <c r="E665" s="23"/>
      <c r="F665" s="23"/>
      <c r="G665" s="44"/>
      <c r="H665" s="43"/>
      <c r="I665" s="23"/>
      <c r="J665" s="23"/>
      <c r="K665" s="23"/>
      <c r="L665" s="23"/>
      <c r="M665" s="23"/>
      <c r="O665" s="23"/>
      <c r="P665" s="23"/>
      <c r="Q665" s="23"/>
      <c r="R665" s="23"/>
      <c r="S665" s="23"/>
      <c r="U665" s="23"/>
      <c r="V665" s="245">
        <f t="shared" si="533"/>
        <v>1996</v>
      </c>
      <c r="W665" s="44"/>
      <c r="X665" s="44"/>
      <c r="Y665" s="23">
        <f t="shared" si="530"/>
        <v>1.5108682500271975E-2</v>
      </c>
      <c r="Z665" s="23">
        <f t="shared" si="530"/>
        <v>2.5768277018883845E-2</v>
      </c>
      <c r="AA665" s="23">
        <f t="shared" ref="AA665:AB665" si="537">AA613/AA612-1</f>
        <v>-6.8769883351007532E-2</v>
      </c>
      <c r="AB665" s="23">
        <f t="shared" si="537"/>
        <v>-4.5681973954763366E-2</v>
      </c>
      <c r="AC665" s="24">
        <f t="shared" si="530"/>
        <v>2.4261999140879453E-2</v>
      </c>
      <c r="AD665" s="23"/>
      <c r="AE665" s="23">
        <f t="shared" si="532"/>
        <v>3.6377787010035245E-2</v>
      </c>
      <c r="AF665" s="23">
        <f t="shared" si="532"/>
        <v>2.7388298733939109E-2</v>
      </c>
      <c r="AG665" s="23">
        <f t="shared" si="532"/>
        <v>9.2969732319399201E-2</v>
      </c>
      <c r="AH665" s="23">
        <f t="shared" si="532"/>
        <v>0.21237166324435308</v>
      </c>
      <c r="AI665" s="23">
        <f t="shared" si="532"/>
        <v>3.6102699355426315E-2</v>
      </c>
      <c r="AJ665" s="23">
        <f t="shared" si="532"/>
        <v>-3.4273749173462598E-2</v>
      </c>
      <c r="AK665" s="23">
        <f t="shared" si="532"/>
        <v>7.1778298849457522E-2</v>
      </c>
      <c r="AP665" s="238"/>
      <c r="AQ665" s="23"/>
      <c r="AR665" s="23"/>
      <c r="AS665" s="23"/>
      <c r="AT665" s="23"/>
      <c r="AX665" s="23"/>
    </row>
    <row r="666" spans="1:80">
      <c r="A666" s="2">
        <v>1997</v>
      </c>
      <c r="C666" s="23"/>
      <c r="D666" s="23"/>
      <c r="E666" s="23"/>
      <c r="F666" s="23"/>
      <c r="G666" s="44"/>
      <c r="H666" s="43"/>
      <c r="I666" s="23"/>
      <c r="J666" s="23"/>
      <c r="K666" s="23"/>
      <c r="L666" s="23"/>
      <c r="M666" s="23"/>
      <c r="O666" s="23"/>
      <c r="P666" s="23"/>
      <c r="Q666" s="23"/>
      <c r="R666" s="23"/>
      <c r="S666" s="23"/>
      <c r="U666" s="23"/>
      <c r="V666" s="245">
        <f t="shared" si="533"/>
        <v>1997</v>
      </c>
      <c r="W666" s="44"/>
      <c r="X666" s="44"/>
      <c r="Y666" s="23">
        <f t="shared" si="530"/>
        <v>1.6589129270712544E-2</v>
      </c>
      <c r="Z666" s="23">
        <f t="shared" si="530"/>
        <v>2.3669191423338232E-2</v>
      </c>
      <c r="AA666" s="23">
        <f t="shared" ref="AA666:AB666" si="538">AA614/AA613-1</f>
        <v>-3.3251722370893244E-2</v>
      </c>
      <c r="AB666" s="23">
        <f t="shared" si="538"/>
        <v>-4.5247243868280274E-2</v>
      </c>
      <c r="AC666" s="24">
        <f t="shared" si="530"/>
        <v>4.037776515493352E-2</v>
      </c>
      <c r="AD666" s="23"/>
      <c r="AE666" s="23">
        <f t="shared" si="532"/>
        <v>-2.5940530335425094E-2</v>
      </c>
      <c r="AF666" s="23">
        <f t="shared" si="532"/>
        <v>4.6258839692554732E-2</v>
      </c>
      <c r="AG666" s="23">
        <f t="shared" si="532"/>
        <v>-8.501564862787192E-3</v>
      </c>
      <c r="AH666" s="23">
        <f t="shared" si="532"/>
        <v>-8.3581874285472368E-2</v>
      </c>
      <c r="AI666" s="23">
        <f t="shared" si="532"/>
        <v>3.3340031450425078E-2</v>
      </c>
      <c r="AJ666" s="23">
        <f t="shared" si="532"/>
        <v>2.2595001711742446E-2</v>
      </c>
      <c r="AK666" s="23">
        <f t="shared" si="532"/>
        <v>4.2205470600904516E-2</v>
      </c>
      <c r="AP666" s="238"/>
      <c r="AQ666" s="23"/>
      <c r="AR666" s="23"/>
      <c r="AS666" s="23"/>
      <c r="AT666" s="23"/>
      <c r="AX666" s="23"/>
    </row>
    <row r="667" spans="1:80">
      <c r="A667" s="2">
        <v>1998</v>
      </c>
      <c r="C667" s="23"/>
      <c r="D667" s="23"/>
      <c r="E667" s="23"/>
      <c r="F667" s="23"/>
      <c r="G667" s="44"/>
      <c r="H667" s="43"/>
      <c r="I667" s="23"/>
      <c r="J667" s="23"/>
      <c r="K667" s="23"/>
      <c r="L667" s="23"/>
      <c r="M667" s="23"/>
      <c r="O667" s="23"/>
      <c r="P667" s="23"/>
      <c r="Q667" s="23"/>
      <c r="R667" s="23"/>
      <c r="S667" s="23"/>
      <c r="U667" s="23"/>
      <c r="V667" s="245">
        <f t="shared" si="533"/>
        <v>1998</v>
      </c>
      <c r="W667" s="44"/>
      <c r="X667" s="44"/>
      <c r="Y667" s="23">
        <f t="shared" si="530"/>
        <v>1.9106464642751231E-2</v>
      </c>
      <c r="Z667" s="23">
        <f t="shared" si="530"/>
        <v>2.8989025502342836E-2</v>
      </c>
      <c r="AA667" s="23">
        <f t="shared" ref="AA667:AB667" si="539">AA615/AA614-1</f>
        <v>-4.3347664762353633E-2</v>
      </c>
      <c r="AB667" s="23">
        <f t="shared" si="539"/>
        <v>-4.0170007898597038E-2</v>
      </c>
      <c r="AC667" s="24">
        <f t="shared" si="530"/>
        <v>3.3003872903452969E-2</v>
      </c>
      <c r="AD667" s="23"/>
      <c r="AE667" s="23">
        <f t="shared" si="532"/>
        <v>9.380178499987113E-2</v>
      </c>
      <c r="AF667" s="23">
        <f t="shared" si="532"/>
        <v>8.0156170535822691E-2</v>
      </c>
      <c r="AG667" s="23">
        <f t="shared" si="532"/>
        <v>4.4797906291750955E-2</v>
      </c>
      <c r="AH667" s="23">
        <f t="shared" si="532"/>
        <v>0.12135681566322898</v>
      </c>
      <c r="AI667" s="23">
        <f t="shared" si="532"/>
        <v>6.9598912450090644E-3</v>
      </c>
      <c r="AJ667" s="23">
        <f t="shared" si="532"/>
        <v>-2.9758583491423796E-4</v>
      </c>
      <c r="AK667" s="23">
        <f t="shared" si="532"/>
        <v>6.9707453450197576E-2</v>
      </c>
      <c r="AP667" s="238"/>
      <c r="AQ667" s="23"/>
      <c r="AR667" s="23"/>
      <c r="AS667" s="23"/>
      <c r="AT667" s="23"/>
      <c r="AX667" s="23">
        <f t="shared" ref="AX667:AX693" si="540">AX615/AX614-1</f>
        <v>0.12135681566322898</v>
      </c>
    </row>
    <row r="668" spans="1:80" s="43" customFormat="1">
      <c r="A668" s="41">
        <v>1999</v>
      </c>
      <c r="B668" s="41"/>
      <c r="C668" s="44"/>
      <c r="D668" s="44"/>
      <c r="E668" s="44"/>
      <c r="F668" s="44"/>
      <c r="G668" s="44"/>
      <c r="I668" s="44"/>
      <c r="J668" s="44"/>
      <c r="K668" s="44"/>
      <c r="L668" s="44"/>
      <c r="M668" s="44"/>
      <c r="O668" s="44"/>
      <c r="P668" s="44"/>
      <c r="Q668" s="44"/>
      <c r="R668" s="44"/>
      <c r="S668" s="23"/>
      <c r="T668" s="1"/>
      <c r="U668" s="44"/>
      <c r="V668" s="245">
        <f t="shared" si="533"/>
        <v>1999</v>
      </c>
      <c r="W668" s="44">
        <f t="shared" ref="W668:W670" si="541">W616/W615-1</f>
        <v>0.7379463432150235</v>
      </c>
      <c r="X668" s="44">
        <f t="shared" ref="X668" si="542">X616/X615-1</f>
        <v>1.8394808437676824E-2</v>
      </c>
      <c r="Y668" s="44">
        <f t="shared" si="530"/>
        <v>2.5942566384587806E-2</v>
      </c>
      <c r="Z668" s="44">
        <f t="shared" si="530"/>
        <v>3.3386425644686302E-2</v>
      </c>
      <c r="AA668" s="44">
        <f t="shared" ref="AA668:AB668" si="543">AA616/AA615-1</f>
        <v>-2.8720064027581094E-2</v>
      </c>
      <c r="AB668" s="44">
        <f t="shared" si="543"/>
        <v>-2.2179552490301457E-2</v>
      </c>
      <c r="AC668" s="24">
        <f t="shared" si="530"/>
        <v>3.7481785176220583E-2</v>
      </c>
      <c r="AD668" s="44">
        <f t="shared" si="530"/>
        <v>1.7004071260105262</v>
      </c>
      <c r="AE668" s="44">
        <f t="shared" si="532"/>
        <v>-2.0363596195458467E-2</v>
      </c>
      <c r="AF668" s="44">
        <f t="shared" si="532"/>
        <v>3.2752238721188487E-2</v>
      </c>
      <c r="AG668" s="44">
        <f t="shared" si="532"/>
        <v>-9.5260101444694101E-3</v>
      </c>
      <c r="AH668" s="44">
        <f t="shared" si="532"/>
        <v>-3.8061410472086665E-2</v>
      </c>
      <c r="AI668" s="44">
        <f t="shared" si="532"/>
        <v>6.1793620151544548E-3</v>
      </c>
      <c r="AJ668" s="44">
        <f t="shared" si="532"/>
        <v>-7.6651162790697391E-3</v>
      </c>
      <c r="AK668" s="44">
        <f t="shared" si="532"/>
        <v>2.0458944438366267E-2</v>
      </c>
      <c r="AP668" s="238"/>
      <c r="AQ668" s="44"/>
      <c r="AR668" s="44"/>
      <c r="AS668" s="44"/>
      <c r="AT668" s="44"/>
      <c r="AX668" s="44">
        <f t="shared" si="540"/>
        <v>-3.8061410472086665E-2</v>
      </c>
    </row>
    <row r="669" spans="1:80" s="47" customFormat="1">
      <c r="A669" s="41">
        <f t="shared" ref="A669:A709" si="544">A668+1</f>
        <v>2000</v>
      </c>
      <c r="B669" s="41"/>
      <c r="C669" s="44"/>
      <c r="D669" s="44"/>
      <c r="E669" s="44"/>
      <c r="F669" s="44"/>
      <c r="G669" s="44"/>
      <c r="H669" s="43"/>
      <c r="I669" s="44"/>
      <c r="J669" s="44"/>
      <c r="K669" s="44"/>
      <c r="L669" s="44"/>
      <c r="M669" s="44"/>
      <c r="N669" s="43"/>
      <c r="O669" s="44"/>
      <c r="P669" s="44"/>
      <c r="Q669" s="44"/>
      <c r="R669" s="44"/>
      <c r="S669" s="23"/>
      <c r="T669" s="1"/>
      <c r="U669" s="44"/>
      <c r="V669" s="245">
        <f t="shared" si="533"/>
        <v>2000</v>
      </c>
      <c r="W669" s="44">
        <f t="shared" si="541"/>
        <v>0.31337876999034031</v>
      </c>
      <c r="X669" s="44">
        <f t="shared" ref="X669" si="545">X617/X616-1</f>
        <v>1.0961895747887862E-2</v>
      </c>
      <c r="Y669" s="44">
        <f t="shared" si="530"/>
        <v>1.7153763682177692E-2</v>
      </c>
      <c r="Z669" s="44">
        <f t="shared" si="530"/>
        <v>1.8292859639607917E-2</v>
      </c>
      <c r="AA669" s="44">
        <f t="shared" ref="AA669:AB669" si="546">AA617/AA616-1</f>
        <v>-3.6002915729090645E-2</v>
      </c>
      <c r="AB669" s="44">
        <f t="shared" si="546"/>
        <v>-4.4483629222938914E-3</v>
      </c>
      <c r="AC669" s="24">
        <f t="shared" si="530"/>
        <v>2.3582008541514821E-2</v>
      </c>
      <c r="AD669" s="44">
        <f t="shared" si="530"/>
        <v>0.52156550271680913</v>
      </c>
      <c r="AE669" s="44">
        <f t="shared" si="532"/>
        <v>5.1110740887528205E-2</v>
      </c>
      <c r="AF669" s="44">
        <f t="shared" si="532"/>
        <v>4.7116119071375806E-2</v>
      </c>
      <c r="AG669" s="44">
        <f t="shared" si="532"/>
        <v>-1.9611838266021087E-2</v>
      </c>
      <c r="AH669" s="44">
        <f t="shared" si="532"/>
        <v>-0.13161068552084354</v>
      </c>
      <c r="AI669" s="44">
        <f t="shared" si="532"/>
        <v>3.9319968657281379E-2</v>
      </c>
      <c r="AJ669" s="44">
        <f t="shared" si="532"/>
        <v>4.6758408639244076E-2</v>
      </c>
      <c r="AK669" s="44">
        <f t="shared" si="532"/>
        <v>4.6712038746417051E-2</v>
      </c>
      <c r="AL669" s="44"/>
      <c r="AM669" s="43"/>
      <c r="AN669" s="43"/>
      <c r="AO669" s="43"/>
      <c r="AP669" s="238"/>
      <c r="AQ669" s="44"/>
      <c r="AR669" s="44"/>
      <c r="AS669" s="44"/>
      <c r="AT669" s="44"/>
      <c r="AU669" s="43"/>
      <c r="AV669" s="43"/>
      <c r="AW669" s="43"/>
      <c r="AX669" s="44">
        <f t="shared" si="540"/>
        <v>-0.13161068552084354</v>
      </c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</row>
    <row r="670" spans="1:80">
      <c r="A670" s="2">
        <f t="shared" si="544"/>
        <v>2001</v>
      </c>
      <c r="C670" s="23"/>
      <c r="D670" s="23"/>
      <c r="E670" s="23"/>
      <c r="F670" s="23"/>
      <c r="G670" s="44"/>
      <c r="H670" s="43"/>
      <c r="I670" s="23"/>
      <c r="J670" s="23"/>
      <c r="K670" s="23"/>
      <c r="L670" s="23"/>
      <c r="M670" s="23"/>
      <c r="O670" s="23"/>
      <c r="P670" s="23"/>
      <c r="Q670" s="23"/>
      <c r="R670" s="23"/>
      <c r="S670" s="23"/>
      <c r="U670" s="23"/>
      <c r="V670" s="245">
        <f t="shared" si="533"/>
        <v>2001</v>
      </c>
      <c r="W670" s="44">
        <f t="shared" si="541"/>
        <v>0.16318415837538569</v>
      </c>
      <c r="X670" s="44">
        <f t="shared" ref="X670" si="547">X618/X617-1</f>
        <v>2.9177269813045914E-2</v>
      </c>
      <c r="Y670" s="23">
        <f t="shared" si="530"/>
        <v>3.2720066008476767E-2</v>
      </c>
      <c r="Z670" s="23">
        <f t="shared" si="530"/>
        <v>2.4449700237788363E-2</v>
      </c>
      <c r="AA670" s="23">
        <f t="shared" ref="AA670:AB670" si="548">AA618/AA617-1</f>
        <v>6.5423940559556915E-3</v>
      </c>
      <c r="AB670" s="23">
        <f t="shared" si="548"/>
        <v>-2.664841800177109E-2</v>
      </c>
      <c r="AC670" s="24">
        <f t="shared" si="530"/>
        <v>4.473314541411999E-2</v>
      </c>
      <c r="AD670" s="23">
        <f t="shared" si="530"/>
        <v>0.2750532053821042</v>
      </c>
      <c r="AE670" s="23">
        <f t="shared" si="532"/>
        <v>2.8566436877600632E-2</v>
      </c>
      <c r="AF670" s="23">
        <f t="shared" si="532"/>
        <v>2.2678694572636715E-2</v>
      </c>
      <c r="AG670" s="23">
        <f t="shared" si="532"/>
        <v>-8.8920255220576006E-2</v>
      </c>
      <c r="AH670" s="23">
        <f t="shared" si="532"/>
        <v>-0.21235076956277121</v>
      </c>
      <c r="AI670" s="23">
        <f t="shared" si="532"/>
        <v>-3.4173582716612416E-2</v>
      </c>
      <c r="AJ670" s="23">
        <f t="shared" si="532"/>
        <v>7.9882504656827447E-3</v>
      </c>
      <c r="AK670" s="23">
        <f t="shared" si="532"/>
        <v>3.6616310656247597E-2</v>
      </c>
      <c r="AL670" s="23"/>
      <c r="AP670" s="238"/>
      <c r="AQ670" s="23"/>
      <c r="AR670" s="23"/>
      <c r="AS670" s="23"/>
      <c r="AT670" s="23"/>
      <c r="AX670" s="23">
        <f t="shared" si="540"/>
        <v>-0.21235076956277121</v>
      </c>
    </row>
    <row r="671" spans="1:80" s="43" customFormat="1">
      <c r="A671" s="41">
        <f t="shared" si="544"/>
        <v>2002</v>
      </c>
      <c r="B671" s="41"/>
      <c r="C671" s="44"/>
      <c r="D671" s="44"/>
      <c r="E671" s="44"/>
      <c r="F671" s="44"/>
      <c r="G671" s="44"/>
      <c r="I671" s="44"/>
      <c r="J671" s="44"/>
      <c r="K671" s="44"/>
      <c r="L671" s="44"/>
      <c r="M671" s="44"/>
      <c r="O671" s="44"/>
      <c r="P671" s="44"/>
      <c r="Q671" s="44"/>
      <c r="R671" s="44"/>
      <c r="S671" s="23"/>
      <c r="T671" s="1"/>
      <c r="U671" s="44"/>
      <c r="V671" s="245">
        <f t="shared" si="533"/>
        <v>2002</v>
      </c>
      <c r="W671" s="44">
        <f>W619/W618-1</f>
        <v>0.13950052143366798</v>
      </c>
      <c r="X671" s="44">
        <f t="shared" ref="W671:X694" si="549">X619/X618-1</f>
        <v>1.7424108628587343E-2</v>
      </c>
      <c r="Y671" s="44">
        <f t="shared" si="530"/>
        <v>2.1059211187820948E-2</v>
      </c>
      <c r="Z671" s="44">
        <f t="shared" si="530"/>
        <v>2.4452415901412561E-2</v>
      </c>
      <c r="AA671" s="44">
        <f t="shared" ref="AA671:AB671" si="550">AA619/AA618-1</f>
        <v>-6.5978573295010223E-3</v>
      </c>
      <c r="AB671" s="44">
        <f t="shared" si="550"/>
        <v>-2.4979321753515249E-2</v>
      </c>
      <c r="AC671" s="24">
        <f t="shared" si="530"/>
        <v>2.415372902410029E-2</v>
      </c>
      <c r="AD671" s="44">
        <f t="shared" si="530"/>
        <v>0.21302746738965772</v>
      </c>
      <c r="AE671" s="44">
        <f t="shared" ref="AE671:AN671" si="551">AE619/AE618-1</f>
        <v>2.9984986935023272E-2</v>
      </c>
      <c r="AF671" s="44">
        <f t="shared" si="551"/>
        <v>1.8217153768324001E-2</v>
      </c>
      <c r="AG671" s="44">
        <f t="shared" si="551"/>
        <v>-1.4367902204127203E-2</v>
      </c>
      <c r="AH671" s="44">
        <f t="shared" si="551"/>
        <v>-2.0349972161527674E-2</v>
      </c>
      <c r="AI671" s="44">
        <f t="shared" si="551"/>
        <v>-5.7827519415879491E-3</v>
      </c>
      <c r="AJ671" s="44">
        <f t="shared" si="551"/>
        <v>5.6149827641351902E-3</v>
      </c>
      <c r="AK671" s="44">
        <f t="shared" si="551"/>
        <v>2.4339212833396351E-2</v>
      </c>
      <c r="AL671" s="44">
        <f t="shared" si="551"/>
        <v>1.0444845857504603E-2</v>
      </c>
      <c r="AM671" s="44">
        <f t="shared" si="551"/>
        <v>-6.0864341147579548E-3</v>
      </c>
      <c r="AN671" s="44">
        <f t="shared" si="551"/>
        <v>3.1378108382965397E-2</v>
      </c>
      <c r="AO671" s="44">
        <f t="shared" ref="AO671" si="552">AO619/AO618-1</f>
        <v>1.8110934329484962E-4</v>
      </c>
      <c r="AP671" s="238"/>
      <c r="AQ671" s="44"/>
      <c r="AR671" s="44"/>
      <c r="AS671" s="44"/>
      <c r="AT671" s="44"/>
      <c r="AX671" s="44">
        <f t="shared" si="540"/>
        <v>-2.0349972161527674E-2</v>
      </c>
    </row>
    <row r="672" spans="1:80" s="43" customFormat="1">
      <c r="A672" s="41">
        <f t="shared" si="544"/>
        <v>2003</v>
      </c>
      <c r="B672" s="41"/>
      <c r="C672" s="44"/>
      <c r="D672" s="44"/>
      <c r="E672" s="44"/>
      <c r="F672" s="44"/>
      <c r="G672" s="44"/>
      <c r="I672" s="44"/>
      <c r="J672" s="44"/>
      <c r="K672" s="44"/>
      <c r="L672" s="44"/>
      <c r="M672" s="44"/>
      <c r="O672" s="44"/>
      <c r="P672" s="44"/>
      <c r="Q672" s="44"/>
      <c r="R672" s="44"/>
      <c r="S672" s="23"/>
      <c r="T672" s="1"/>
      <c r="U672" s="44"/>
      <c r="V672" s="245">
        <f t="shared" si="533"/>
        <v>2003</v>
      </c>
      <c r="W672" s="44">
        <f t="shared" si="549"/>
        <v>0.12503516282797777</v>
      </c>
      <c r="X672" s="44">
        <f t="shared" si="549"/>
        <v>1.9861222844618442E-2</v>
      </c>
      <c r="Y672" s="44">
        <f t="shared" si="530"/>
        <v>2.3356299083408194E-2</v>
      </c>
      <c r="Z672" s="44">
        <f t="shared" si="530"/>
        <v>2.4685625610845197E-2</v>
      </c>
      <c r="AA672" s="44">
        <f t="shared" ref="AA672:AB672" si="553">AA620/AA619-1</f>
        <v>4.2907871375024609E-2</v>
      </c>
      <c r="AB672" s="44">
        <f t="shared" si="553"/>
        <v>-2.4049881235154391E-2</v>
      </c>
      <c r="AC672" s="24">
        <f t="shared" si="530"/>
        <v>2.90355956666144E-2</v>
      </c>
      <c r="AD672" s="44">
        <f t="shared" si="530"/>
        <v>0.18889745571244254</v>
      </c>
      <c r="AE672" s="44">
        <f t="shared" ref="AE672:AK672" si="554">AE620/AE619-1</f>
        <v>3.9802584386092077E-2</v>
      </c>
      <c r="AF672" s="44">
        <f t="shared" si="554"/>
        <v>2.1546522677418523E-2</v>
      </c>
      <c r="AG672" s="44">
        <f t="shared" si="554"/>
        <v>5.3737278533317001E-2</v>
      </c>
      <c r="AH672" s="44">
        <f t="shared" si="554"/>
        <v>0.13267776701259537</v>
      </c>
      <c r="AI672" s="44">
        <f t="shared" si="554"/>
        <v>1.1527617515147082E-2</v>
      </c>
      <c r="AJ672" s="44">
        <f t="shared" si="554"/>
        <v>1.1662013641021929E-2</v>
      </c>
      <c r="AK672" s="44">
        <f t="shared" si="554"/>
        <v>5.54944349576032E-2</v>
      </c>
      <c r="AL672" s="44">
        <f t="shared" ref="AL672:AN672" si="555">AL620/AL619-1</f>
        <v>1.7698342454971483E-2</v>
      </c>
      <c r="AM672" s="44">
        <f t="shared" si="555"/>
        <v>-3.0634790368564424E-3</v>
      </c>
      <c r="AN672" s="44">
        <f t="shared" si="555"/>
        <v>3.6591926359282656E-2</v>
      </c>
      <c r="AO672" s="44">
        <f t="shared" ref="AO672" si="556">AO620/AO619-1</f>
        <v>2.5712268265947191E-2</v>
      </c>
      <c r="AP672" s="238"/>
      <c r="AQ672" s="44"/>
      <c r="AR672" s="44"/>
      <c r="AS672" s="44"/>
      <c r="AT672" s="44"/>
      <c r="AX672" s="44">
        <f t="shared" si="540"/>
        <v>0.13267776701259537</v>
      </c>
    </row>
    <row r="673" spans="1:50" s="43" customFormat="1">
      <c r="A673" s="41">
        <f t="shared" si="544"/>
        <v>2004</v>
      </c>
      <c r="B673" s="41"/>
      <c r="C673" s="44"/>
      <c r="D673" s="44"/>
      <c r="E673" s="44"/>
      <c r="F673" s="44"/>
      <c r="G673" s="44"/>
      <c r="I673" s="44"/>
      <c r="J673" s="44"/>
      <c r="K673" s="44"/>
      <c r="L673" s="44"/>
      <c r="M673" s="44"/>
      <c r="O673" s="44"/>
      <c r="P673" s="44"/>
      <c r="Q673" s="44"/>
      <c r="R673" s="44"/>
      <c r="S673" s="23"/>
      <c r="T673" s="1"/>
      <c r="U673" s="44"/>
      <c r="V673" s="245">
        <f t="shared" si="533"/>
        <v>2004</v>
      </c>
      <c r="W673" s="44">
        <f t="shared" si="549"/>
        <v>7.0647994807409908E-2</v>
      </c>
      <c r="X673" s="44">
        <f t="shared" si="549"/>
        <v>2.2852305455807409E-2</v>
      </c>
      <c r="Y673" s="44">
        <f t="shared" si="530"/>
        <v>2.4598435034093757E-2</v>
      </c>
      <c r="Z673" s="44">
        <f t="shared" si="530"/>
        <v>2.9075460417266497E-2</v>
      </c>
      <c r="AA673" s="44">
        <f t="shared" ref="AA673:AB673" si="557">AA621/AA620-1</f>
        <v>3.389135849175573E-2</v>
      </c>
      <c r="AB673" s="44">
        <f t="shared" si="557"/>
        <v>-3.2161328175931203E-2</v>
      </c>
      <c r="AC673" s="24">
        <f t="shared" si="530"/>
        <v>4.2140705598060046E-2</v>
      </c>
      <c r="AD673" s="44">
        <f t="shared" si="530"/>
        <v>5.8381499976735585E-2</v>
      </c>
      <c r="AE673" s="44">
        <f t="shared" ref="AE673:AK673" si="558">AE621/AE620-1</f>
        <v>2.4900185516986806E-2</v>
      </c>
      <c r="AF673" s="44">
        <f t="shared" si="558"/>
        <v>2.0421263986696747E-2</v>
      </c>
      <c r="AG673" s="44">
        <f t="shared" si="558"/>
        <v>6.6770688055972638E-3</v>
      </c>
      <c r="AH673" s="44">
        <f t="shared" si="558"/>
        <v>8.6915995813062308E-2</v>
      </c>
      <c r="AI673" s="44">
        <f t="shared" si="558"/>
        <v>-1.0639240510744941E-2</v>
      </c>
      <c r="AJ673" s="44">
        <f t="shared" si="558"/>
        <v>-2.4452440004191889E-2</v>
      </c>
      <c r="AK673" s="44">
        <f t="shared" si="558"/>
        <v>2.5460579266314287E-2</v>
      </c>
      <c r="AL673" s="44">
        <f t="shared" ref="AL673:AN673" si="559">AL621/AL620-1</f>
        <v>7.1119278781650586E-4</v>
      </c>
      <c r="AM673" s="44">
        <f t="shared" si="559"/>
        <v>-8.4096810811723488E-3</v>
      </c>
      <c r="AN673" s="44">
        <f t="shared" si="559"/>
        <v>7.9650549168597262E-3</v>
      </c>
      <c r="AO673" s="44">
        <f t="shared" ref="AO673" si="560">AO621/AO620-1</f>
        <v>-1.6005637475002499E-2</v>
      </c>
      <c r="AP673" s="238"/>
      <c r="AQ673" s="44"/>
      <c r="AR673" s="44"/>
      <c r="AS673" s="44"/>
      <c r="AT673" s="44"/>
      <c r="AX673" s="44">
        <f t="shared" si="540"/>
        <v>8.6915995813062308E-2</v>
      </c>
    </row>
    <row r="674" spans="1:50" s="43" customFormat="1">
      <c r="A674" s="41">
        <f t="shared" si="544"/>
        <v>2005</v>
      </c>
      <c r="B674" s="41"/>
      <c r="C674" s="44"/>
      <c r="D674" s="44"/>
      <c r="E674" s="44"/>
      <c r="F674" s="44"/>
      <c r="G674" s="44"/>
      <c r="I674" s="44"/>
      <c r="J674" s="44"/>
      <c r="K674" s="44"/>
      <c r="L674" s="44"/>
      <c r="M674" s="44"/>
      <c r="O674" s="44"/>
      <c r="P674" s="44"/>
      <c r="Q674" s="44"/>
      <c r="R674" s="44"/>
      <c r="S674" s="23"/>
      <c r="T674" s="1"/>
      <c r="U674" s="44"/>
      <c r="V674" s="245">
        <f t="shared" si="533"/>
        <v>2005</v>
      </c>
      <c r="W674" s="44">
        <f t="shared" si="549"/>
        <v>6.7747348283082154E-2</v>
      </c>
      <c r="X674" s="44">
        <f t="shared" si="549"/>
        <v>2.1946023236801615E-2</v>
      </c>
      <c r="Y674" s="44">
        <f t="shared" si="530"/>
        <v>2.369449571827853E-2</v>
      </c>
      <c r="Z674" s="44">
        <f t="shared" si="530"/>
        <v>1.3988425290535345E-2</v>
      </c>
      <c r="AA674" s="44">
        <f t="shared" ref="AA674:AB674" si="561">AA622/AA621-1</f>
        <v>-1.085564432518149E-2</v>
      </c>
      <c r="AB674" s="44">
        <f t="shared" si="561"/>
        <v>-3.2870806951367348E-2</v>
      </c>
      <c r="AC674" s="24">
        <f t="shared" si="530"/>
        <v>1.56801063717662E-2</v>
      </c>
      <c r="AD674" s="44">
        <f t="shared" si="530"/>
        <v>9.8135614689503159E-2</v>
      </c>
      <c r="AE674" s="44">
        <f t="shared" ref="AE674:AK674" si="562">AE622/AE621-1</f>
        <v>9.386207646609579E-3</v>
      </c>
      <c r="AF674" s="44">
        <f t="shared" si="562"/>
        <v>1.646603535164215E-2</v>
      </c>
      <c r="AG674" s="44">
        <f t="shared" si="562"/>
        <v>2.2973084161751478E-2</v>
      </c>
      <c r="AH674" s="44">
        <f t="shared" si="562"/>
        <v>3.2275756430081737E-2</v>
      </c>
      <c r="AI674" s="44">
        <f t="shared" si="562"/>
        <v>1.1093911976474358E-2</v>
      </c>
      <c r="AJ674" s="44">
        <f t="shared" si="562"/>
        <v>-1.9264511046657384E-2</v>
      </c>
      <c r="AK674" s="44">
        <f t="shared" si="562"/>
        <v>4.7368201344176297E-2</v>
      </c>
      <c r="AL674" s="44">
        <f t="shared" ref="AL674:AN674" si="563">AL622/AL621-1</f>
        <v>-1.2835976021710604E-2</v>
      </c>
      <c r="AM674" s="44">
        <f t="shared" si="563"/>
        <v>2.4434303186418038E-3</v>
      </c>
      <c r="AN674" s="44">
        <f t="shared" si="563"/>
        <v>1.4068746970422374E-2</v>
      </c>
      <c r="AO674" s="44">
        <f t="shared" ref="AO674" si="564">AO622/AO621-1</f>
        <v>3.1198893011311402E-2</v>
      </c>
      <c r="AP674" s="238"/>
      <c r="AQ674" s="44"/>
      <c r="AR674" s="44"/>
      <c r="AS674" s="44"/>
      <c r="AT674" s="44"/>
      <c r="AX674" s="44">
        <f t="shared" si="540"/>
        <v>3.2275756430081737E-2</v>
      </c>
    </row>
    <row r="675" spans="1:50" s="43" customFormat="1">
      <c r="A675" s="41">
        <f t="shared" si="544"/>
        <v>2006</v>
      </c>
      <c r="B675" s="41"/>
      <c r="C675" s="44">
        <f t="shared" ref="C675" si="565">C623/C622-1</f>
        <v>-4.4705926590005163E-5</v>
      </c>
      <c r="D675" s="44">
        <f t="shared" ref="D675:E680" si="566">D623/D622-1</f>
        <v>2.0523762597077777E-3</v>
      </c>
      <c r="E675" s="44">
        <f t="shared" si="566"/>
        <v>-1.7525368961881505E-3</v>
      </c>
      <c r="F675" s="44">
        <f t="shared" ref="F675:G675" si="567">F623/F622-1</f>
        <v>-1.4100798294287786E-2</v>
      </c>
      <c r="G675" s="44">
        <f t="shared" si="567"/>
        <v>1.7671132309960313E-2</v>
      </c>
      <c r="I675" s="44"/>
      <c r="J675" s="44"/>
      <c r="K675" s="44"/>
      <c r="L675" s="44"/>
      <c r="M675" s="44"/>
      <c r="O675" s="44"/>
      <c r="P675" s="44"/>
      <c r="Q675" s="44"/>
      <c r="R675" s="44"/>
      <c r="S675" s="23"/>
      <c r="T675" s="1"/>
      <c r="U675" s="44"/>
      <c r="V675" s="245">
        <f t="shared" si="533"/>
        <v>2006</v>
      </c>
      <c r="W675" s="44">
        <f t="shared" si="549"/>
        <v>2.9428596254160944E-2</v>
      </c>
      <c r="X675" s="44">
        <f t="shared" si="549"/>
        <v>2.467099643316728E-2</v>
      </c>
      <c r="Y675" s="44">
        <f t="shared" si="530"/>
        <v>2.4860434303013879E-2</v>
      </c>
      <c r="Z675" s="44">
        <f t="shared" si="530"/>
        <v>1.1011307371478818E-2</v>
      </c>
      <c r="AA675" s="44">
        <f t="shared" ref="AA675:AB675" si="568">AA623/AA622-1</f>
        <v>-2.3121030889696748E-3</v>
      </c>
      <c r="AB675" s="44">
        <f t="shared" si="568"/>
        <v>-2.6326786460509788E-2</v>
      </c>
      <c r="AC675" s="24">
        <f t="shared" si="530"/>
        <v>2.5535821193374497E-2</v>
      </c>
      <c r="AD675" s="44">
        <f t="shared" si="530"/>
        <v>4.8012102808545176E-2</v>
      </c>
      <c r="AE675" s="44">
        <f t="shared" ref="AE675:AK675" si="569">AE623/AE622-1</f>
        <v>1.900208820418281E-2</v>
      </c>
      <c r="AF675" s="44">
        <f t="shared" si="569"/>
        <v>4.6979738641415025E-3</v>
      </c>
      <c r="AG675" s="44">
        <f t="shared" si="569"/>
        <v>4.7607005258498702E-4</v>
      </c>
      <c r="AH675" s="44">
        <f t="shared" si="569"/>
        <v>-1.6403531109413505E-2</v>
      </c>
      <c r="AI675" s="44">
        <f t="shared" si="569"/>
        <v>1.4306075313083699E-2</v>
      </c>
      <c r="AJ675" s="44">
        <f t="shared" si="569"/>
        <v>-2.698163496294137E-2</v>
      </c>
      <c r="AK675" s="44">
        <f t="shared" si="569"/>
        <v>2.9443955198574789E-2</v>
      </c>
      <c r="AL675" s="44">
        <f t="shared" ref="AL675:AN675" si="570">AL623/AL622-1</f>
        <v>-5.3113637208798137E-3</v>
      </c>
      <c r="AM675" s="44">
        <f t="shared" si="570"/>
        <v>-6.2445725990456502E-3</v>
      </c>
      <c r="AN675" s="44">
        <f t="shared" si="570"/>
        <v>-6.7255470657456851E-4</v>
      </c>
      <c r="AO675" s="44">
        <f t="shared" ref="AO675" si="571">AO623/AO622-1</f>
        <v>3.810821547562071E-3</v>
      </c>
      <c r="AP675" s="238"/>
      <c r="AQ675" s="44"/>
      <c r="AR675" s="44"/>
      <c r="AS675" s="44"/>
      <c r="AT675" s="44"/>
      <c r="AX675" s="44">
        <f t="shared" si="540"/>
        <v>-1.6403531109413505E-2</v>
      </c>
    </row>
    <row r="676" spans="1:50" s="43" customFormat="1">
      <c r="A676" s="41">
        <f t="shared" si="544"/>
        <v>2007</v>
      </c>
      <c r="B676" s="41"/>
      <c r="C676" s="44">
        <f t="shared" ref="C676:D676" si="572">C624/C623-1</f>
        <v>-1.7247492600357517E-2</v>
      </c>
      <c r="D676" s="44">
        <f t="shared" si="572"/>
        <v>7.8279184090541687E-3</v>
      </c>
      <c r="E676" s="44">
        <f t="shared" si="566"/>
        <v>-4.8677105807772292E-2</v>
      </c>
      <c r="F676" s="44">
        <f t="shared" ref="F676:G676" si="573">F624/F623-1</f>
        <v>-1.9464105322200109E-2</v>
      </c>
      <c r="G676" s="44">
        <f t="shared" si="573"/>
        <v>2.2255839512913766E-2</v>
      </c>
      <c r="I676" s="44"/>
      <c r="J676" s="44"/>
      <c r="K676" s="44"/>
      <c r="L676" s="44"/>
      <c r="M676" s="44"/>
      <c r="O676" s="67"/>
      <c r="P676" s="44"/>
      <c r="Q676" s="44"/>
      <c r="R676" s="44"/>
      <c r="S676" s="23"/>
      <c r="T676" s="1"/>
      <c r="U676" s="44"/>
      <c r="V676" s="245">
        <f t="shared" si="533"/>
        <v>2007</v>
      </c>
      <c r="W676" s="44">
        <f t="shared" si="549"/>
        <v>9.6367938669128517E-3</v>
      </c>
      <c r="X676" s="44">
        <f t="shared" si="549"/>
        <v>7.6820595238658029E-3</v>
      </c>
      <c r="Y676" s="44">
        <f t="shared" si="530"/>
        <v>7.7602399686349521E-3</v>
      </c>
      <c r="Z676" s="44">
        <f t="shared" si="530"/>
        <v>3.8806361376297893E-4</v>
      </c>
      <c r="AA676" s="44">
        <f t="shared" ref="AA676:AB676" si="574">AA624/AA623-1</f>
        <v>-1.0567623520687186E-2</v>
      </c>
      <c r="AB676" s="44">
        <f t="shared" si="574"/>
        <v>-3.1998092513114029E-2</v>
      </c>
      <c r="AC676" s="24">
        <f t="shared" si="530"/>
        <v>4.1269050547192432E-2</v>
      </c>
      <c r="AD676" s="44">
        <f t="shared" si="530"/>
        <v>1.057524218329009E-2</v>
      </c>
      <c r="AE676" s="44">
        <f t="shared" ref="AE676:AK676" si="575">AE624/AE623-1</f>
        <v>7.8689070229576163E-3</v>
      </c>
      <c r="AF676" s="44">
        <f t="shared" si="575"/>
        <v>1.1387644502070193E-2</v>
      </c>
      <c r="AG676" s="44">
        <f t="shared" si="575"/>
        <v>-8.078837927842708E-2</v>
      </c>
      <c r="AH676" s="44">
        <f t="shared" si="575"/>
        <v>-0.13210470508047689</v>
      </c>
      <c r="AI676" s="44">
        <f t="shared" si="575"/>
        <v>-6.0268601562430191E-2</v>
      </c>
      <c r="AJ676" s="44">
        <f t="shared" si="575"/>
        <v>-2.0562851782363945E-2</v>
      </c>
      <c r="AK676" s="44">
        <f t="shared" si="575"/>
        <v>2.066396059500808E-2</v>
      </c>
      <c r="AL676" s="44">
        <f t="shared" ref="AL676:AN676" si="576">AL624/AL623-1</f>
        <v>1.4731922401489683E-4</v>
      </c>
      <c r="AM676" s="44">
        <f t="shared" si="576"/>
        <v>1.0995314007019141E-2</v>
      </c>
      <c r="AN676" s="44">
        <f t="shared" si="576"/>
        <v>1.1813241939200303E-2</v>
      </c>
      <c r="AO676" s="44">
        <f t="shared" ref="AO676" si="577">AO624/AO623-1</f>
        <v>-1.9788439828645865E-2</v>
      </c>
      <c r="AP676" s="238"/>
      <c r="AQ676" s="44"/>
      <c r="AR676" s="44"/>
      <c r="AS676" s="44"/>
      <c r="AT676" s="44"/>
      <c r="AX676" s="44">
        <f t="shared" si="540"/>
        <v>-0.13210470508047689</v>
      </c>
    </row>
    <row r="677" spans="1:50">
      <c r="A677" s="2">
        <f t="shared" si="544"/>
        <v>2008</v>
      </c>
      <c r="C677" s="44">
        <f t="shared" ref="C677:D677" si="578">C625/C624-1</f>
        <v>-1.0347684231395649E-2</v>
      </c>
      <c r="D677" s="44">
        <f t="shared" si="578"/>
        <v>6.0859048111385761E-3</v>
      </c>
      <c r="E677" s="23">
        <f t="shared" si="566"/>
        <v>-6.6212635674223197E-2</v>
      </c>
      <c r="F677" s="23">
        <f t="shared" ref="F677:G677" si="579">F625/F624-1</f>
        <v>-3.9641736362371338E-3</v>
      </c>
      <c r="G677" s="44">
        <f t="shared" si="579"/>
        <v>-1.404906523883398E-2</v>
      </c>
      <c r="H677" s="43"/>
      <c r="I677" s="23"/>
      <c r="J677" s="23"/>
      <c r="K677" s="23"/>
      <c r="L677" s="23"/>
      <c r="M677" s="23"/>
      <c r="O677" s="14"/>
      <c r="P677" s="23"/>
      <c r="Q677" s="23"/>
      <c r="R677" s="23"/>
      <c r="S677" s="23"/>
      <c r="U677" s="23"/>
      <c r="V677" s="245">
        <f t="shared" si="533"/>
        <v>2008</v>
      </c>
      <c r="W677" s="23">
        <f t="shared" si="549"/>
        <v>2.3520424342010404E-2</v>
      </c>
      <c r="X677" s="23">
        <f t="shared" si="549"/>
        <v>3.4857037651185863E-3</v>
      </c>
      <c r="Y677" s="23">
        <f t="shared" si="530"/>
        <v>4.288493170939045E-3</v>
      </c>
      <c r="Z677" s="23">
        <f t="shared" si="530"/>
        <v>-1.6493982229690562E-3</v>
      </c>
      <c r="AA677" s="23">
        <f t="shared" ref="AA677:AB677" si="580">AA625/AA624-1</f>
        <v>-3.0479997501639433E-2</v>
      </c>
      <c r="AB677" s="23">
        <f t="shared" si="580"/>
        <v>-2.3400167495935764E-2</v>
      </c>
      <c r="AC677" s="24">
        <f t="shared" si="530"/>
        <v>3.4352200693696933E-2</v>
      </c>
      <c r="AD677" s="23">
        <f t="shared" si="530"/>
        <v>1.428763531231092E-2</v>
      </c>
      <c r="AE677" s="23">
        <f t="shared" ref="AE677:AK677" si="581">AE625/AE624-1</f>
        <v>-3.3591512752980113E-2</v>
      </c>
      <c r="AF677" s="23">
        <f t="shared" si="581"/>
        <v>4.0681516024905218E-3</v>
      </c>
      <c r="AG677" s="23">
        <f t="shared" si="581"/>
        <v>-1.5881883123313179E-3</v>
      </c>
      <c r="AH677" s="23">
        <f t="shared" si="581"/>
        <v>0.13566437815736476</v>
      </c>
      <c r="AI677" s="23">
        <f t="shared" si="581"/>
        <v>-6.6023549969047912E-2</v>
      </c>
      <c r="AJ677" s="23">
        <f t="shared" si="581"/>
        <v>6.2064209639107748E-3</v>
      </c>
      <c r="AK677" s="23">
        <f t="shared" si="581"/>
        <v>-9.0810044017161085E-3</v>
      </c>
      <c r="AL677" s="23">
        <f t="shared" ref="AL677:AN677" si="582">AL625/AL624-1</f>
        <v>-3.7015362526769069E-2</v>
      </c>
      <c r="AM677" s="23">
        <f t="shared" si="582"/>
        <v>5.7269959223569256E-3</v>
      </c>
      <c r="AN677" s="23">
        <f t="shared" si="582"/>
        <v>3.0315987648629195E-2</v>
      </c>
      <c r="AO677" s="23">
        <f t="shared" ref="AO677" si="583">AO625/AO624-1</f>
        <v>-4.1990731074274534E-2</v>
      </c>
      <c r="AP677" s="238"/>
      <c r="AQ677" s="23"/>
      <c r="AR677" s="23"/>
      <c r="AS677" s="23"/>
      <c r="AT677" s="23"/>
      <c r="AX677" s="23">
        <f t="shared" si="540"/>
        <v>0.13566437815736476</v>
      </c>
    </row>
    <row r="678" spans="1:50" s="43" customFormat="1">
      <c r="A678" s="41">
        <f t="shared" si="544"/>
        <v>2009</v>
      </c>
      <c r="B678" s="41"/>
      <c r="C678" s="44">
        <f t="shared" ref="C678:D678" si="584">C626/C625-1</f>
        <v>-3.0556295836134728E-2</v>
      </c>
      <c r="D678" s="44">
        <f t="shared" si="584"/>
        <v>-4.4578320128598192E-2</v>
      </c>
      <c r="E678" s="44">
        <f t="shared" si="566"/>
        <v>-0.1340294174718667</v>
      </c>
      <c r="F678" s="44">
        <f t="shared" ref="F678:G678" si="585">F626/F625-1</f>
        <v>-1.1954715937441907E-2</v>
      </c>
      <c r="G678" s="44">
        <f t="shared" si="585"/>
        <v>-2.5375147352103555E-3</v>
      </c>
      <c r="I678" s="44"/>
      <c r="J678" s="44"/>
      <c r="K678" s="44"/>
      <c r="L678" s="44"/>
      <c r="M678" s="44"/>
      <c r="O678" s="67"/>
      <c r="P678" s="44"/>
      <c r="Q678" s="44"/>
      <c r="R678" s="44"/>
      <c r="S678" s="23"/>
      <c r="T678" s="1"/>
      <c r="U678" s="44"/>
      <c r="V678" s="245">
        <f t="shared" si="533"/>
        <v>2009</v>
      </c>
      <c r="W678" s="44">
        <f t="shared" si="549"/>
        <v>1.9310010730913207E-2</v>
      </c>
      <c r="X678" s="44">
        <f t="shared" si="549"/>
        <v>-6.3739950021566294E-3</v>
      </c>
      <c r="Y678" s="44">
        <f t="shared" si="530"/>
        <v>-5.3251311269545409E-3</v>
      </c>
      <c r="Z678" s="44">
        <f t="shared" si="530"/>
        <v>-7.247197721166998E-3</v>
      </c>
      <c r="AA678" s="44">
        <f t="shared" ref="AA678:AB678" si="586">AA626/AA625-1</f>
        <v>-3.8846835239168986E-2</v>
      </c>
      <c r="AB678" s="44">
        <f t="shared" si="586"/>
        <v>-1.6949152542372836E-2</v>
      </c>
      <c r="AC678" s="24">
        <f t="shared" si="530"/>
        <v>1.2318288086780926E-2</v>
      </c>
      <c r="AD678" s="44">
        <f t="shared" si="530"/>
        <v>6.5844685293825256E-2</v>
      </c>
      <c r="AE678" s="44">
        <f t="shared" ref="AE678:AK678" si="587">AE626/AE625-1</f>
        <v>-3.0994318591453407E-2</v>
      </c>
      <c r="AF678" s="44">
        <f t="shared" si="587"/>
        <v>-3.5246643284408297E-2</v>
      </c>
      <c r="AG678" s="44">
        <f t="shared" si="587"/>
        <v>-0.13537068623541204</v>
      </c>
      <c r="AH678" s="44">
        <f t="shared" si="587"/>
        <v>-0.12244477719146207</v>
      </c>
      <c r="AI678" s="44">
        <f t="shared" si="587"/>
        <v>-0.13705459079525839</v>
      </c>
      <c r="AJ678" s="44">
        <f t="shared" si="587"/>
        <v>-1.1803228754188266E-2</v>
      </c>
      <c r="AK678" s="44">
        <f t="shared" si="587"/>
        <v>-2.8303248220033717E-2</v>
      </c>
      <c r="AL678" s="44">
        <f t="shared" ref="AL678:AN678" si="588">AL626/AL625-1</f>
        <v>-2.4301213408519096E-2</v>
      </c>
      <c r="AM678" s="44">
        <f t="shared" si="588"/>
        <v>-2.8203844400105815E-2</v>
      </c>
      <c r="AN678" s="44">
        <f t="shared" si="588"/>
        <v>5.2346466121186985E-3</v>
      </c>
      <c r="AO678" s="44">
        <f t="shared" ref="AO678" si="589">AO626/AO625-1</f>
        <v>-4.0127237435951923E-2</v>
      </c>
      <c r="AP678" s="238"/>
      <c r="AQ678" s="44"/>
      <c r="AR678" s="44"/>
      <c r="AS678" s="44"/>
      <c r="AT678" s="44"/>
      <c r="AX678" s="44">
        <f t="shared" si="540"/>
        <v>-0.12244477719146207</v>
      </c>
    </row>
    <row r="679" spans="1:50" s="43" customFormat="1">
      <c r="A679" s="41">
        <f t="shared" si="544"/>
        <v>2010</v>
      </c>
      <c r="B679" s="41"/>
      <c r="C679" s="44">
        <f t="shared" ref="C679:D679" si="590">C627/C626-1</f>
        <v>-1.501966366164742E-2</v>
      </c>
      <c r="D679" s="44">
        <f t="shared" si="590"/>
        <v>7.6883446517950205E-4</v>
      </c>
      <c r="E679" s="44">
        <f t="shared" si="566"/>
        <v>-1.8935401113294725E-2</v>
      </c>
      <c r="F679" s="44">
        <f t="shared" ref="F679:G679" si="591">F627/F626-1</f>
        <v>-1.2099360353492128E-2</v>
      </c>
      <c r="G679" s="44">
        <f t="shared" si="591"/>
        <v>-3.0033945954892616E-3</v>
      </c>
      <c r="I679" s="44"/>
      <c r="J679" s="44"/>
      <c r="K679" s="44"/>
      <c r="L679" s="44"/>
      <c r="M679" s="44"/>
      <c r="O679" s="67"/>
      <c r="P679" s="44"/>
      <c r="Q679" s="44"/>
      <c r="R679" s="44"/>
      <c r="S679" s="23"/>
      <c r="T679" s="1"/>
      <c r="U679" s="44"/>
      <c r="V679" s="245">
        <f t="shared" si="533"/>
        <v>2010</v>
      </c>
      <c r="W679" s="44">
        <f t="shared" si="549"/>
        <v>2.0339591881847419E-2</v>
      </c>
      <c r="X679" s="44">
        <f t="shared" si="549"/>
        <v>6.4552525252403736E-3</v>
      </c>
      <c r="Y679" s="44">
        <f t="shared" si="530"/>
        <v>7.0362934652243858E-3</v>
      </c>
      <c r="Z679" s="44">
        <f t="shared" si="530"/>
        <v>1.7560935309564041E-3</v>
      </c>
      <c r="AA679" s="44">
        <f t="shared" ref="AA679:AB679" si="592">AA627/AA626-1</f>
        <v>-2.3459231207481057E-3</v>
      </c>
      <c r="AB679" s="44">
        <f t="shared" si="592"/>
        <v>-1.7959770114942541E-3</v>
      </c>
      <c r="AC679" s="44">
        <f t="shared" si="530"/>
        <v>9.6554727433679766E-3</v>
      </c>
      <c r="AD679" s="44">
        <f t="shared" si="530"/>
        <v>2.708535462845485E-2</v>
      </c>
      <c r="AE679" s="44">
        <f t="shared" ref="AE679:AK679" si="593">AE627/AE626-1</f>
        <v>-3.6962772496680785E-2</v>
      </c>
      <c r="AF679" s="44">
        <f t="shared" si="593"/>
        <v>-2.5471501219418435E-3</v>
      </c>
      <c r="AG679" s="44">
        <f t="shared" si="593"/>
        <v>-1.7242433673995583E-2</v>
      </c>
      <c r="AH679" s="44">
        <f t="shared" si="593"/>
        <v>-8.6716731318368101E-2</v>
      </c>
      <c r="AI679" s="44">
        <f t="shared" si="593"/>
        <v>1.2630502864151794E-2</v>
      </c>
      <c r="AJ679" s="44">
        <f t="shared" si="593"/>
        <v>-6.5500500886183088E-3</v>
      </c>
      <c r="AK679" s="44">
        <f t="shared" si="593"/>
        <v>5.5472613094000867E-3</v>
      </c>
      <c r="AL679" s="44">
        <f t="shared" ref="AL679:AN679" si="594">AL627/AL626-1</f>
        <v>-4.2611597403320878E-2</v>
      </c>
      <c r="AM679" s="44">
        <f t="shared" si="594"/>
        <v>-4.2957000019139269E-3</v>
      </c>
      <c r="AN679" s="44">
        <f t="shared" si="594"/>
        <v>-4.76262664509286E-3</v>
      </c>
      <c r="AO679" s="44">
        <f t="shared" ref="AO679" si="595">AO627/AO626-1</f>
        <v>-4.0689240487206124E-3</v>
      </c>
      <c r="AP679" s="238"/>
      <c r="AQ679" s="44"/>
      <c r="AR679" s="44"/>
      <c r="AS679" s="44"/>
      <c r="AT679" s="44"/>
      <c r="AX679" s="44">
        <f t="shared" si="540"/>
        <v>-8.6716731318368101E-2</v>
      </c>
    </row>
    <row r="680" spans="1:50">
      <c r="A680" s="2">
        <f t="shared" si="544"/>
        <v>2011</v>
      </c>
      <c r="C680" s="44">
        <f t="shared" ref="C680:D680" si="596">C628/C627-1</f>
        <v>-6.7177477147937203E-3</v>
      </c>
      <c r="D680" s="44">
        <f t="shared" si="596"/>
        <v>5.0566341144513416E-3</v>
      </c>
      <c r="E680" s="23">
        <f t="shared" si="566"/>
        <v>-1.2698604627231491E-2</v>
      </c>
      <c r="F680" s="23">
        <f t="shared" ref="F680:G680" si="597">F628/F627-1</f>
        <v>-1.2247547848357021E-2</v>
      </c>
      <c r="G680" s="44">
        <f t="shared" si="597"/>
        <v>-1.6603351424795632E-2</v>
      </c>
      <c r="H680" s="43"/>
      <c r="I680" s="23"/>
      <c r="J680" s="23"/>
      <c r="K680" s="23"/>
      <c r="L680" s="23"/>
      <c r="M680" s="23"/>
      <c r="O680" s="14"/>
      <c r="P680" s="23"/>
      <c r="Q680" s="23"/>
      <c r="R680" s="23"/>
      <c r="S680" s="23"/>
      <c r="U680" s="23"/>
      <c r="V680" s="245">
        <f t="shared" si="533"/>
        <v>2011</v>
      </c>
      <c r="W680" s="23">
        <f t="shared" si="549"/>
        <v>2.4535158936918045E-3</v>
      </c>
      <c r="X680" s="23">
        <f t="shared" si="549"/>
        <v>6.0219210155865177E-4</v>
      </c>
      <c r="Y680" s="23">
        <f t="shared" ref="Y680:AK680" si="598">Y628/Y627-1</f>
        <v>6.8069099092049612E-4</v>
      </c>
      <c r="Z680" s="23">
        <f t="shared" si="598"/>
        <v>2.4576230125878951E-3</v>
      </c>
      <c r="AA680" s="23">
        <f t="shared" ref="AA680:AB680" si="599">AA628/AA627-1</f>
        <v>-2.9225032752191904E-2</v>
      </c>
      <c r="AB680" s="23">
        <f t="shared" si="599"/>
        <v>-3.0586541921554522E-2</v>
      </c>
      <c r="AC680" s="24">
        <f t="shared" si="598"/>
        <v>2.9095974290895832E-3</v>
      </c>
      <c r="AD680" s="23">
        <f>AD628/AD627-1</f>
        <v>-1.4859848737155068E-2</v>
      </c>
      <c r="AE680" s="23">
        <f t="shared" si="598"/>
        <v>1.6928033072669768E-2</v>
      </c>
      <c r="AF680" s="23">
        <f t="shared" si="598"/>
        <v>5.8280831156414248E-3</v>
      </c>
      <c r="AG680" s="23">
        <f t="shared" si="598"/>
        <v>9.7023057681355773E-4</v>
      </c>
      <c r="AH680" s="23">
        <f t="shared" si="598"/>
        <v>0.12080327817446701</v>
      </c>
      <c r="AI680" s="23">
        <f t="shared" si="598"/>
        <v>-4.3049295190620174E-2</v>
      </c>
      <c r="AJ680" s="23">
        <f t="shared" si="598"/>
        <v>-3.4478746509463254E-2</v>
      </c>
      <c r="AK680" s="23">
        <f t="shared" si="598"/>
        <v>-1.2064698699689069E-2</v>
      </c>
      <c r="AL680" s="23">
        <f t="shared" ref="AL680:AN680" si="600">AL628/AL627-1</f>
        <v>1.566162035333396E-2</v>
      </c>
      <c r="AM680" s="23">
        <f t="shared" si="600"/>
        <v>3.3621970901118736E-3</v>
      </c>
      <c r="AN680" s="23">
        <f t="shared" si="600"/>
        <v>-4.015009855158902E-3</v>
      </c>
      <c r="AO680" s="23">
        <f t="shared" ref="AO680" si="601">AO628/AO627-1</f>
        <v>-1.4930853356239449E-2</v>
      </c>
      <c r="AP680" s="238"/>
      <c r="AQ680" s="23"/>
      <c r="AR680" s="23"/>
      <c r="AS680" s="23"/>
      <c r="AT680" s="23"/>
      <c r="AX680" s="23">
        <f t="shared" si="540"/>
        <v>0.12080327817446701</v>
      </c>
    </row>
    <row r="681" spans="1:50" s="47" customFormat="1">
      <c r="A681" s="45">
        <f t="shared" si="544"/>
        <v>2012</v>
      </c>
      <c r="B681" s="45"/>
      <c r="C681" s="46">
        <f t="shared" ref="C681:D681" si="602">C629/C628-1</f>
        <v>-9.9260852964169199E-3</v>
      </c>
      <c r="D681" s="46">
        <f t="shared" si="602"/>
        <v>-8.1511323584966267E-3</v>
      </c>
      <c r="E681" s="46">
        <f t="shared" ref="E681:E684" si="603">E629/E628-1</f>
        <v>-4.3175394961538771E-3</v>
      </c>
      <c r="F681" s="46">
        <f t="shared" ref="F681:G681" si="604">F629/F628-1</f>
        <v>-1.2399410218297047E-2</v>
      </c>
      <c r="G681" s="46">
        <f t="shared" si="604"/>
        <v>3.5739985854521539E-3</v>
      </c>
      <c r="I681" s="46"/>
      <c r="J681" s="46"/>
      <c r="K681" s="46"/>
      <c r="L681" s="46"/>
      <c r="M681" s="46"/>
      <c r="O681" s="109"/>
      <c r="P681" s="46"/>
      <c r="Q681" s="46"/>
      <c r="R681" s="46"/>
      <c r="S681" s="46"/>
      <c r="U681" s="46"/>
      <c r="V681" s="246">
        <f t="shared" si="533"/>
        <v>2012</v>
      </c>
      <c r="W681" s="46">
        <f t="shared" si="549"/>
        <v>2.6393136163729292E-3</v>
      </c>
      <c r="X681" s="46">
        <f t="shared" si="549"/>
        <v>4.3663210979472122E-3</v>
      </c>
      <c r="Y681" s="46">
        <f t="shared" ref="Y681:AD689" si="605">Y629/Y628-1</f>
        <v>4.2929636739561516E-3</v>
      </c>
      <c r="Z681" s="46">
        <f t="shared" si="605"/>
        <v>7.5635497574626509E-3</v>
      </c>
      <c r="AA681" s="46">
        <f t="shared" ref="AA681:AB681" si="606">AA629/AA628-1</f>
        <v>-1.5190837053185247E-2</v>
      </c>
      <c r="AB681" s="46">
        <f t="shared" si="606"/>
        <v>-6.8405981546293404E-3</v>
      </c>
      <c r="AC681" s="226">
        <f t="shared" si="605"/>
        <v>1.1185138183869237E-2</v>
      </c>
      <c r="AD681" s="46">
        <f t="shared" si="605"/>
        <v>-4.0110271745477544E-2</v>
      </c>
      <c r="AE681" s="46">
        <f t="shared" ref="AE681:AK681" si="607">AE629/AE628-1</f>
        <v>5.4656642607036066E-3</v>
      </c>
      <c r="AF681" s="46">
        <f t="shared" si="607"/>
        <v>-1.1800643842775016E-2</v>
      </c>
      <c r="AG681" s="46">
        <f t="shared" si="607"/>
        <v>-2.5235564721302839E-2</v>
      </c>
      <c r="AH681" s="46">
        <f t="shared" si="607"/>
        <v>-4.9914938742356862E-2</v>
      </c>
      <c r="AI681" s="46">
        <f t="shared" si="607"/>
        <v>-1.2731922277139818E-2</v>
      </c>
      <c r="AJ681" s="46">
        <f t="shared" si="607"/>
        <v>4.2578831090580582E-3</v>
      </c>
      <c r="AK681" s="46">
        <f t="shared" si="607"/>
        <v>1.1531890839826309E-2</v>
      </c>
      <c r="AL681" s="46">
        <f t="shared" ref="AL681:AN681" si="608">AL629/AL628-1</f>
        <v>3.7192983582223782E-4</v>
      </c>
      <c r="AM681" s="46">
        <f t="shared" si="608"/>
        <v>-1.921883101557087E-2</v>
      </c>
      <c r="AN681" s="46">
        <f t="shared" si="608"/>
        <v>1.1174924431128774E-2</v>
      </c>
      <c r="AO681" s="46">
        <f t="shared" ref="AO681" si="609">AO629/AO628-1</f>
        <v>3.4291708102052176E-4</v>
      </c>
      <c r="AP681" s="239"/>
      <c r="AQ681" s="46"/>
      <c r="AR681" s="46"/>
      <c r="AS681" s="46"/>
      <c r="AT681" s="46"/>
      <c r="AX681" s="46">
        <f t="shared" si="540"/>
        <v>-4.9914938742356862E-2</v>
      </c>
    </row>
    <row r="682" spans="1:50">
      <c r="A682" s="2">
        <f t="shared" si="544"/>
        <v>2013</v>
      </c>
      <c r="C682" s="44">
        <f t="shared" ref="C682:D682" si="610">C630/C629-1</f>
        <v>-1.0319589357033143E-2</v>
      </c>
      <c r="D682" s="44">
        <f t="shared" si="610"/>
        <v>5.5548130782701044E-3</v>
      </c>
      <c r="E682" s="23">
        <f t="shared" si="603"/>
        <v>-5.9259085705322123E-3</v>
      </c>
      <c r="F682" s="23">
        <f t="shared" ref="F682:G682" si="611">F630/F629-1</f>
        <v>-1.2555085878430461E-2</v>
      </c>
      <c r="G682" s="259">
        <f t="shared" si="611"/>
        <v>1.1015833605545478E-3</v>
      </c>
      <c r="H682" s="258"/>
      <c r="I682" s="44"/>
      <c r="J682" s="44"/>
      <c r="K682" s="44"/>
      <c r="L682" s="44"/>
      <c r="M682" s="44"/>
      <c r="O682" s="14"/>
      <c r="P682" s="23"/>
      <c r="Q682" s="23"/>
      <c r="R682" s="23"/>
      <c r="S682" s="23"/>
      <c r="U682" s="23"/>
      <c r="V682" s="245">
        <f t="shared" si="533"/>
        <v>2013</v>
      </c>
      <c r="W682" s="23">
        <f t="shared" si="549"/>
        <v>-1.0252814842695357E-2</v>
      </c>
      <c r="X682" s="23">
        <f t="shared" si="549"/>
        <v>5.7502807493372554E-3</v>
      </c>
      <c r="Y682" s="23">
        <f t="shared" si="605"/>
        <v>5.0716427679426968E-3</v>
      </c>
      <c r="Z682" s="23">
        <f t="shared" si="605"/>
        <v>6.2197509241850302E-3</v>
      </c>
      <c r="AA682" s="23">
        <f t="shared" ref="AA682:AB682" si="612">AA630/AA629-1</f>
        <v>-1.314125087842577E-2</v>
      </c>
      <c r="AB682" s="23">
        <f t="shared" si="612"/>
        <v>1.495007742004395E-3</v>
      </c>
      <c r="AC682" s="24">
        <f t="shared" si="605"/>
        <v>4.1519523937347813E-3</v>
      </c>
      <c r="AD682" s="23">
        <f t="shared" si="605"/>
        <v>-1.1856163572153577E-2</v>
      </c>
      <c r="AE682" s="23">
        <f t="shared" ref="AE682:AK682" si="613">AE630/AE629-1</f>
        <v>-1.3334020724291906E-2</v>
      </c>
      <c r="AF682" s="23">
        <f t="shared" si="613"/>
        <v>-6.1535512267293369E-3</v>
      </c>
      <c r="AG682" s="23">
        <f t="shared" si="613"/>
        <v>2.1046102103626563E-2</v>
      </c>
      <c r="AH682" s="23">
        <f t="shared" si="613"/>
        <v>1.5560672468790226E-2</v>
      </c>
      <c r="AI682" s="23">
        <f t="shared" si="613"/>
        <v>9.6890489073953034E-4</v>
      </c>
      <c r="AJ682" s="23">
        <f t="shared" si="613"/>
        <v>-1.0024140489779731E-2</v>
      </c>
      <c r="AK682" s="23">
        <f t="shared" si="613"/>
        <v>-2.4360646513428286E-2</v>
      </c>
      <c r="AL682" s="23">
        <f t="shared" ref="AL682:AN682" si="614">AL630/AL629-1</f>
        <v>-1.8288153251366901E-2</v>
      </c>
      <c r="AM682" s="23">
        <f t="shared" si="614"/>
        <v>-1.2296818999577575E-2</v>
      </c>
      <c r="AN682" s="23">
        <f t="shared" si="614"/>
        <v>-1.1501952723414255E-2</v>
      </c>
      <c r="AO682" s="23">
        <f t="shared" ref="AO682" si="615">AO630/AO629-1</f>
        <v>-2.8394705441934009E-2</v>
      </c>
      <c r="AP682" s="238"/>
      <c r="AQ682" s="23"/>
      <c r="AR682" s="23"/>
      <c r="AS682" s="23"/>
      <c r="AT682" s="23"/>
      <c r="AX682" s="23">
        <f t="shared" si="540"/>
        <v>1.5560672468790226E-2</v>
      </c>
    </row>
    <row r="683" spans="1:50">
      <c r="A683" s="2">
        <f t="shared" si="544"/>
        <v>2014</v>
      </c>
      <c r="C683" s="44">
        <f t="shared" ref="C683:D683" si="616">C631/C630-1</f>
        <v>-4.6125171242843432E-3</v>
      </c>
      <c r="D683" s="44">
        <f t="shared" si="616"/>
        <v>5.2957143405203411E-3</v>
      </c>
      <c r="E683" s="23">
        <f t="shared" si="603"/>
        <v>2.639015720799609E-3</v>
      </c>
      <c r="F683" s="23">
        <f t="shared" ref="F683:G683" si="617">F631/F630-1</f>
        <v>-1.2714720283510617E-2</v>
      </c>
      <c r="G683" s="44">
        <f t="shared" si="617"/>
        <v>-8.3682788511174611E-3</v>
      </c>
      <c r="H683" s="258"/>
      <c r="I683" s="44">
        <f t="shared" ref="I683:I685" si="618">I631/I630-1</f>
        <v>2.0060821421161572</v>
      </c>
      <c r="J683" s="44">
        <f>J631/J630-1</f>
        <v>1.9634833415545332</v>
      </c>
      <c r="K683" s="44">
        <f t="shared" ref="K683:M684" si="619">K631/K630-1</f>
        <v>1.9632818202584579</v>
      </c>
      <c r="L683" s="44">
        <f t="shared" si="619"/>
        <v>1.9753339637521767</v>
      </c>
      <c r="M683" s="44">
        <f t="shared" si="619"/>
        <v>1.860207818053222</v>
      </c>
      <c r="O683" s="14"/>
      <c r="P683" s="23"/>
      <c r="Q683" s="23"/>
      <c r="R683" s="23"/>
      <c r="S683" s="23"/>
      <c r="U683" s="23"/>
      <c r="V683" s="245">
        <f t="shared" si="533"/>
        <v>2014</v>
      </c>
      <c r="W683" s="23">
        <f t="shared" si="549"/>
        <v>2.7143171832106017E-2</v>
      </c>
      <c r="X683" s="23">
        <f t="shared" si="549"/>
        <v>2.1020272008432705E-2</v>
      </c>
      <c r="Y683" s="23">
        <f t="shared" si="605"/>
        <v>2.1275964851511509E-2</v>
      </c>
      <c r="Z683" s="23">
        <f t="shared" si="605"/>
        <v>1.700112387359054E-2</v>
      </c>
      <c r="AA683" s="23">
        <f t="shared" ref="AA683:AB683" si="620">AA631/AA630-1</f>
        <v>-7.1565904721213602E-3</v>
      </c>
      <c r="AB683" s="23">
        <f t="shared" si="620"/>
        <v>-6.8774324252278696E-3</v>
      </c>
      <c r="AC683" s="24">
        <f t="shared" si="605"/>
        <v>1.3942314368638131E-2</v>
      </c>
      <c r="AD683" s="23">
        <f t="shared" si="605"/>
        <v>-3.1527036134584518E-2</v>
      </c>
      <c r="AE683" s="23">
        <f t="shared" ref="AE683:AK683" si="621">AE631/AE630-1</f>
        <v>1.0842505141474446E-2</v>
      </c>
      <c r="AF683" s="23">
        <f t="shared" si="621"/>
        <v>4.6425722344261011E-3</v>
      </c>
      <c r="AG683" s="23">
        <f t="shared" si="621"/>
        <v>-2.0326404562292955E-2</v>
      </c>
      <c r="AH683" s="23">
        <f t="shared" si="621"/>
        <v>1.3002537650863122E-2</v>
      </c>
      <c r="AI683" s="23">
        <f t="shared" si="621"/>
        <v>-1.8940298903665997E-2</v>
      </c>
      <c r="AJ683" s="23">
        <f t="shared" si="621"/>
        <v>-1.7086849059080422E-2</v>
      </c>
      <c r="AK683" s="23">
        <f t="shared" si="621"/>
        <v>-4.1823385868234864E-3</v>
      </c>
      <c r="AL683" s="23">
        <f t="shared" ref="AL683:AN683" si="622">AL631/AL630-1</f>
        <v>-1.0912175584486539E-2</v>
      </c>
      <c r="AM683" s="23">
        <f t="shared" si="622"/>
        <v>-1.2151954751133842E-2</v>
      </c>
      <c r="AN683" s="23">
        <f t="shared" si="622"/>
        <v>-1.0280117446917036E-2</v>
      </c>
      <c r="AO683" s="23">
        <f t="shared" ref="AO683" si="623">AO631/AO630-1</f>
        <v>-1.7875428117177794E-2</v>
      </c>
      <c r="AP683" s="242">
        <f>AP631-AP630</f>
        <v>43435</v>
      </c>
      <c r="AQ683" s="14">
        <f t="shared" ref="AQ683:AR683" si="624">AQ631-AQ630</f>
        <v>23870.000000000007</v>
      </c>
      <c r="AR683" s="14">
        <f t="shared" si="624"/>
        <v>3044</v>
      </c>
      <c r="AS683" s="23"/>
      <c r="AT683" s="23"/>
      <c r="AU683" s="14">
        <f t="shared" ref="AU683" si="625">AU631-AU630</f>
        <v>70349</v>
      </c>
      <c r="AX683" s="23">
        <f t="shared" si="540"/>
        <v>1.3002537650863122E-2</v>
      </c>
    </row>
    <row r="684" spans="1:50">
      <c r="A684" s="2">
        <f t="shared" si="544"/>
        <v>2015</v>
      </c>
      <c r="C684" s="44">
        <f t="shared" ref="C684" si="626">C632/C631-1</f>
        <v>-1.9767375334320936E-2</v>
      </c>
      <c r="D684" s="23">
        <f t="shared" ref="D684" si="627">D632/D631-1</f>
        <v>4.90605805768074E-3</v>
      </c>
      <c r="E684" s="23">
        <f t="shared" si="603"/>
        <v>-1.2908031020321564E-2</v>
      </c>
      <c r="F684" s="23">
        <f t="shared" ref="F684:G684" si="628">F632/F631-1</f>
        <v>-1.2878466381226361E-2</v>
      </c>
      <c r="G684" s="44">
        <f t="shared" si="628"/>
        <v>7.2086862677078756E-3</v>
      </c>
      <c r="H684" s="258"/>
      <c r="I684" s="44">
        <f t="shared" si="618"/>
        <v>-1.4922136804611519E-3</v>
      </c>
      <c r="J684" s="44">
        <f>J632/J631-1</f>
        <v>1.2685903649239272E-2</v>
      </c>
      <c r="K684" s="44">
        <f t="shared" si="619"/>
        <v>-2.0107896639098177E-2</v>
      </c>
      <c r="L684" s="44">
        <f t="shared" si="619"/>
        <v>-1.2878466381226361E-2</v>
      </c>
      <c r="M684" s="44">
        <f t="shared" si="619"/>
        <v>7.3199155831966678E-3</v>
      </c>
      <c r="O684" s="14"/>
      <c r="P684" s="23"/>
      <c r="Q684" s="23"/>
      <c r="R684" s="23"/>
      <c r="S684" s="23"/>
      <c r="U684" s="23"/>
      <c r="V684" s="245">
        <f t="shared" si="533"/>
        <v>2015</v>
      </c>
      <c r="W684" s="23">
        <f t="shared" si="549"/>
        <v>1.578574219172757E-2</v>
      </c>
      <c r="X684" s="23">
        <f t="shared" si="549"/>
        <v>1.578574219172757E-2</v>
      </c>
      <c r="Y684" s="23">
        <f t="shared" si="605"/>
        <v>1.5785742191727792E-2</v>
      </c>
      <c r="Z684" s="23">
        <f t="shared" si="605"/>
        <v>1.5093697918588722E-2</v>
      </c>
      <c r="AA684" s="23">
        <f t="shared" ref="AA684:AB684" si="629">AA632/AA631-1</f>
        <v>-7.1723148646224422E-3</v>
      </c>
      <c r="AB684" s="23">
        <f t="shared" si="629"/>
        <v>-5.5293107150525822E-3</v>
      </c>
      <c r="AC684" s="24">
        <f t="shared" si="605"/>
        <v>7.5395466684928802E-3</v>
      </c>
      <c r="AD684" s="23">
        <f t="shared" si="605"/>
        <v>1.7819026143047312E-2</v>
      </c>
      <c r="AE684" s="23">
        <f t="shared" ref="AE684:AK684" si="630">AE632/AE631-1</f>
        <v>1.430915672694133E-2</v>
      </c>
      <c r="AF684" s="23">
        <f t="shared" si="630"/>
        <v>1.2685903649239272E-2</v>
      </c>
      <c r="AG684" s="23">
        <f t="shared" si="630"/>
        <v>6.3077694108393256E-3</v>
      </c>
      <c r="AH684" s="23">
        <f t="shared" si="630"/>
        <v>5.6787626962142124E-2</v>
      </c>
      <c r="AI684" s="23">
        <f t="shared" si="630"/>
        <v>-2.0107555976459413E-2</v>
      </c>
      <c r="AJ684" s="23">
        <f t="shared" si="630"/>
        <v>-1.2878466381226361E-2</v>
      </c>
      <c r="AK684" s="23">
        <f t="shared" si="630"/>
        <v>7.3199155831966678E-3</v>
      </c>
      <c r="AL684" s="23">
        <f t="shared" ref="AL684:AN684" si="631">AL632/AL631-1</f>
        <v>-1.3980556060700922E-3</v>
      </c>
      <c r="AM684" s="23">
        <f t="shared" si="631"/>
        <v>-2.3719921365750185E-3</v>
      </c>
      <c r="AN684" s="23">
        <f t="shared" si="631"/>
        <v>-7.3900173683932868E-3</v>
      </c>
      <c r="AO684" s="23">
        <f t="shared" ref="AO684" si="632">AO632/AO631-1</f>
        <v>-2.1798755792989954E-4</v>
      </c>
      <c r="AP684" s="242">
        <f t="shared" ref="AP684:AP699" si="633">AP632-AP631</f>
        <v>35320</v>
      </c>
      <c r="AQ684" s="14">
        <f t="shared" ref="AQ684:AR684" si="634">AQ632-AQ631</f>
        <v>21585.999999999993</v>
      </c>
      <c r="AR684" s="14">
        <f t="shared" si="634"/>
        <v>2737</v>
      </c>
      <c r="AS684" s="23"/>
      <c r="AT684" s="23"/>
      <c r="AU684" s="14">
        <f t="shared" ref="AU684" si="635">AU632-AU631</f>
        <v>59643</v>
      </c>
      <c r="AX684" s="23">
        <f t="shared" si="540"/>
        <v>5.6786703601108046E-2</v>
      </c>
    </row>
    <row r="685" spans="1:50">
      <c r="A685" s="2">
        <f t="shared" si="544"/>
        <v>2016</v>
      </c>
      <c r="C685" s="44">
        <f t="shared" ref="C685" si="636">C633/C632-1</f>
        <v>-4.4354043042352798E-3</v>
      </c>
      <c r="D685" s="23">
        <f t="shared" ref="D685" si="637">D633/D632-1</f>
        <v>2.0535085630740468E-2</v>
      </c>
      <c r="E685" s="23">
        <f t="shared" ref="E685:E694" si="638">E633/E632-1</f>
        <v>8.993329424705987E-3</v>
      </c>
      <c r="F685" s="23">
        <f t="shared" ref="F685:G685" si="639">F633/F632-1</f>
        <v>-1.3046485100993044E-2</v>
      </c>
      <c r="G685" s="44">
        <f t="shared" si="639"/>
        <v>1.0227462357488504E-2</v>
      </c>
      <c r="H685" s="258"/>
      <c r="I685" s="44">
        <f t="shared" si="618"/>
        <v>2.1243762271216937E-3</v>
      </c>
      <c r="J685" s="44">
        <f>J633/J632-1</f>
        <v>2.0535085630740468E-2</v>
      </c>
      <c r="K685" s="44">
        <f>K633/K632-1</f>
        <v>9.3196428735509151E-3</v>
      </c>
      <c r="L685" s="44">
        <f>L633/L632-1</f>
        <v>-1.3046485100993044E-2</v>
      </c>
      <c r="M685" s="44">
        <f>M633/M632-1</f>
        <v>1.0342157826663367E-2</v>
      </c>
      <c r="O685" s="14"/>
      <c r="P685" s="23"/>
      <c r="Q685" s="23"/>
      <c r="R685" s="23"/>
      <c r="S685" s="23"/>
      <c r="U685" s="23"/>
      <c r="V685" s="245">
        <f t="shared" si="533"/>
        <v>2016</v>
      </c>
      <c r="W685" s="23">
        <f t="shared" si="549"/>
        <v>1.5585447970136723E-2</v>
      </c>
      <c r="X685" s="23">
        <f t="shared" si="549"/>
        <v>1.5585447970136945E-2</v>
      </c>
      <c r="Y685" s="23">
        <f t="shared" si="605"/>
        <v>1.5585447970136945E-2</v>
      </c>
      <c r="Z685" s="23">
        <f t="shared" si="605"/>
        <v>1.5075599066783685E-2</v>
      </c>
      <c r="AA685" s="23">
        <f t="shared" ref="AA685:AB685" si="640">AA633/AA632-1</f>
        <v>-6.0682680151706858E-3</v>
      </c>
      <c r="AB685" s="23">
        <f t="shared" si="640"/>
        <v>-4.3724696356275405E-3</v>
      </c>
      <c r="AC685" s="24">
        <f t="shared" si="605"/>
        <v>6.5927642712957368E-3</v>
      </c>
      <c r="AD685" s="23">
        <f t="shared" si="605"/>
        <v>1.826638616790488E-2</v>
      </c>
      <c r="AE685" s="23">
        <f t="shared" ref="AE685:AK685" si="641">AE633/AE632-1</f>
        <v>1.7719564495467965E-2</v>
      </c>
      <c r="AF685" s="23">
        <f t="shared" si="641"/>
        <v>2.0535085630740468E-2</v>
      </c>
      <c r="AG685" s="23">
        <f t="shared" si="641"/>
        <v>4.8535763210535432E-3</v>
      </c>
      <c r="AH685" s="23">
        <f t="shared" si="641"/>
        <v>-3.0589750467671095E-3</v>
      </c>
      <c r="AI685" s="23">
        <f t="shared" si="641"/>
        <v>9.3190105547076296E-3</v>
      </c>
      <c r="AJ685" s="23">
        <f t="shared" si="641"/>
        <v>-1.3046485100993044E-2</v>
      </c>
      <c r="AK685" s="23">
        <f t="shared" si="641"/>
        <v>1.0342157826663367E-2</v>
      </c>
      <c r="AL685" s="23">
        <f t="shared" ref="AL685:AN685" si="642">AL633/AL632-1</f>
        <v>2.1100565860578957E-3</v>
      </c>
      <c r="AM685" s="23">
        <f t="shared" si="642"/>
        <v>5.3784039030946307E-3</v>
      </c>
      <c r="AN685" s="23">
        <f t="shared" si="642"/>
        <v>-8.7121088969797089E-3</v>
      </c>
      <c r="AO685" s="23">
        <f t="shared" ref="AO685" si="643">AO633/AO632-1</f>
        <v>3.7248365858084664E-3</v>
      </c>
      <c r="AP685" s="242">
        <f t="shared" si="633"/>
        <v>33824</v>
      </c>
      <c r="AQ685" s="14">
        <f t="shared" ref="AQ685:AR685" si="644">AQ633-AQ632</f>
        <v>20427</v>
      </c>
      <c r="AR685" s="14">
        <f t="shared" si="644"/>
        <v>2686</v>
      </c>
      <c r="AS685" s="23"/>
      <c r="AT685" s="23"/>
      <c r="AU685" s="14">
        <f t="shared" ref="AU685" si="645">AU633-AU632</f>
        <v>56937</v>
      </c>
      <c r="AX685" s="23">
        <f t="shared" si="540"/>
        <v>-3.0581039755351869E-3</v>
      </c>
    </row>
    <row r="686" spans="1:50">
      <c r="A686" s="2">
        <f t="shared" si="544"/>
        <v>2017</v>
      </c>
      <c r="C686" s="44">
        <f t="shared" ref="C686" si="646">C634/C633-1</f>
        <v>-8.7658520702242892E-3</v>
      </c>
      <c r="D686" s="23">
        <f t="shared" ref="D686" si="647">D634/D633-1</f>
        <v>1.4467052439194772E-2</v>
      </c>
      <c r="E686" s="23">
        <f t="shared" si="638"/>
        <v>-1.631213980629298E-2</v>
      </c>
      <c r="F686" s="23">
        <f t="shared" ref="F686:G686" si="648">F634/F633-1</f>
        <v>-1.3218945881487087E-2</v>
      </c>
      <c r="G686" s="44">
        <f t="shared" si="648"/>
        <v>6.3684423519083655E-3</v>
      </c>
      <c r="H686" s="258"/>
      <c r="I686" s="44">
        <f t="shared" ref="I686:M694" si="649">I634/I633-1</f>
        <v>6.2027916862827936E-4</v>
      </c>
      <c r="J686" s="44">
        <f t="shared" si="649"/>
        <v>1.4467052439194772E-2</v>
      </c>
      <c r="K686" s="44">
        <f t="shared" si="649"/>
        <v>-1.6898543478296113E-2</v>
      </c>
      <c r="L686" s="44">
        <f t="shared" si="649"/>
        <v>-1.3218945881487087E-2</v>
      </c>
      <c r="M686" s="44">
        <f t="shared" si="649"/>
        <v>6.4652586978197757E-3</v>
      </c>
      <c r="O686" s="14"/>
      <c r="P686" s="23"/>
      <c r="Q686" s="23"/>
      <c r="R686" s="23"/>
      <c r="S686" s="23"/>
      <c r="U686" s="23"/>
      <c r="V686" s="245">
        <f t="shared" si="533"/>
        <v>2017</v>
      </c>
      <c r="W686" s="23">
        <f t="shared" si="549"/>
        <v>1.5429353309118099E-2</v>
      </c>
      <c r="X686" s="23">
        <f t="shared" si="549"/>
        <v>1.5429353309118099E-2</v>
      </c>
      <c r="Y686" s="23">
        <f t="shared" si="605"/>
        <v>1.5429353309117877E-2</v>
      </c>
      <c r="Z686" s="23">
        <f t="shared" si="605"/>
        <v>1.4894290465524707E-2</v>
      </c>
      <c r="AA686" s="23">
        <f t="shared" ref="AA686:AB686" si="650">AA634/AA633-1</f>
        <v>-6.8684813024675329E-3</v>
      </c>
      <c r="AB686" s="23">
        <f t="shared" si="650"/>
        <v>-3.6326176534373644E-3</v>
      </c>
      <c r="AC686" s="24">
        <f t="shared" si="605"/>
        <v>5.7697112105927761E-3</v>
      </c>
      <c r="AD686" s="23">
        <f t="shared" si="605"/>
        <v>1.420053780622843E-2</v>
      </c>
      <c r="AE686" s="23">
        <f t="shared" ref="AE686:AK686" si="651">AE634/AE633-1</f>
        <v>1.6066890489846442E-2</v>
      </c>
      <c r="AF686" s="23">
        <f t="shared" si="651"/>
        <v>1.4467052439194772E-2</v>
      </c>
      <c r="AG686" s="23">
        <f t="shared" si="651"/>
        <v>-9.2813334404047154E-3</v>
      </c>
      <c r="AH686" s="23">
        <f t="shared" si="651"/>
        <v>4.382120946538226E-3</v>
      </c>
      <c r="AI686" s="23">
        <f t="shared" si="651"/>
        <v>-1.6897714792681984E-2</v>
      </c>
      <c r="AJ686" s="23">
        <f t="shared" si="651"/>
        <v>-1.3218945881487087E-2</v>
      </c>
      <c r="AK686" s="23">
        <f t="shared" si="651"/>
        <v>6.4652586978197757E-3</v>
      </c>
      <c r="AL686" s="23">
        <f t="shared" ref="AL686:AN686" si="652">AL634/AL633-1</f>
        <v>5.9816716161975592E-4</v>
      </c>
      <c r="AM686" s="23">
        <f t="shared" si="652"/>
        <v>-4.2096800656343802E-4</v>
      </c>
      <c r="AN686" s="23">
        <f t="shared" si="652"/>
        <v>-9.6212786547396068E-3</v>
      </c>
      <c r="AO686" s="23">
        <f t="shared" ref="AO686" si="653">AO634/AO633-1</f>
        <v>6.9155740073911787E-4</v>
      </c>
      <c r="AP686" s="242">
        <f t="shared" si="633"/>
        <v>27468</v>
      </c>
      <c r="AQ686" s="14">
        <f t="shared" ref="AQ686:AR686" si="654">AQ634-AQ633</f>
        <v>17571</v>
      </c>
      <c r="AR686" s="14">
        <f t="shared" si="654"/>
        <v>2617</v>
      </c>
      <c r="AS686" s="23"/>
      <c r="AT686" s="23"/>
      <c r="AU686" s="14">
        <f t="shared" ref="AU686" si="655">AU634-AU633</f>
        <v>47656</v>
      </c>
      <c r="AX686" s="23">
        <f t="shared" si="540"/>
        <v>4.382120946538226E-3</v>
      </c>
    </row>
    <row r="687" spans="1:50">
      <c r="A687" s="2">
        <f t="shared" si="544"/>
        <v>2018</v>
      </c>
      <c r="C687" s="44">
        <f t="shared" ref="C687" si="656">C635/C634-1</f>
        <v>-1.0043581832047122E-2</v>
      </c>
      <c r="D687" s="23">
        <f t="shared" ref="D687" si="657">D635/D634-1</f>
        <v>6.6777178415815541E-3</v>
      </c>
      <c r="E687" s="23">
        <f t="shared" si="638"/>
        <v>-1.7974712550674732E-2</v>
      </c>
      <c r="F687" s="23">
        <f t="shared" ref="F687:G687" si="658">F635/F634-1</f>
        <v>-1.339602724060851E-2</v>
      </c>
      <c r="G687" s="44">
        <f t="shared" si="658"/>
        <v>6.7305158726072012E-3</v>
      </c>
      <c r="H687" s="258"/>
      <c r="I687" s="44">
        <f t="shared" si="649"/>
        <v>2.2490999486746155E-3</v>
      </c>
      <c r="J687" s="44">
        <f t="shared" si="649"/>
        <v>6.6777178415815541E-3</v>
      </c>
      <c r="K687" s="44">
        <f t="shared" si="649"/>
        <v>-1.8631990950928601E-2</v>
      </c>
      <c r="L687" s="44">
        <f t="shared" si="649"/>
        <v>-1.339602724060851E-2</v>
      </c>
      <c r="M687" s="44">
        <f t="shared" si="649"/>
        <v>6.8321793661765273E-3</v>
      </c>
      <c r="O687" s="14"/>
      <c r="P687" s="23"/>
      <c r="Q687" s="23"/>
      <c r="R687" s="23"/>
      <c r="S687" s="23"/>
      <c r="U687" s="23"/>
      <c r="V687" s="245">
        <f t="shared" si="533"/>
        <v>2018</v>
      </c>
      <c r="W687" s="23">
        <f t="shared" si="549"/>
        <v>1.4582236246959868E-2</v>
      </c>
      <c r="X687" s="23">
        <f t="shared" si="549"/>
        <v>1.4582236246959868E-2</v>
      </c>
      <c r="Y687" s="23">
        <f t="shared" si="605"/>
        <v>1.4582236246959646E-2</v>
      </c>
      <c r="Z687" s="23">
        <f t="shared" si="605"/>
        <v>1.4071987498348815E-2</v>
      </c>
      <c r="AA687" s="23">
        <f t="shared" ref="AA687:AB687" si="659">AA635/AA634-1</f>
        <v>-8.0503512880563122E-3</v>
      </c>
      <c r="AB687" s="23">
        <f t="shared" si="659"/>
        <v>-2.9928715241879233E-3</v>
      </c>
      <c r="AC687" s="24">
        <f t="shared" si="605"/>
        <v>5.061914464386863E-3</v>
      </c>
      <c r="AD687" s="23">
        <f t="shared" si="605"/>
        <v>1.8037660419637502E-2</v>
      </c>
      <c r="AE687" s="23">
        <f t="shared" ref="AE687:AK687" si="660">AE635/AE634-1</f>
        <v>1.6821471213811723E-2</v>
      </c>
      <c r="AF687" s="23">
        <f t="shared" si="660"/>
        <v>6.6777178415815541E-3</v>
      </c>
      <c r="AG687" s="23">
        <f t="shared" si="660"/>
        <v>2.9289659426099179E-2</v>
      </c>
      <c r="AH687" s="23">
        <f t="shared" si="660"/>
        <v>0.11343804537521818</v>
      </c>
      <c r="AI687" s="23">
        <f t="shared" si="660"/>
        <v>-1.8632262527356502E-2</v>
      </c>
      <c r="AJ687" s="23">
        <f t="shared" si="660"/>
        <v>-1.339602724060851E-2</v>
      </c>
      <c r="AK687" s="23">
        <f t="shared" si="660"/>
        <v>6.8321793661765273E-3</v>
      </c>
      <c r="AL687" s="23">
        <f t="shared" ref="AL687:AN687" si="661">AL635/AL634-1</f>
        <v>2.2263748110271653E-3</v>
      </c>
      <c r="AM687" s="23">
        <f t="shared" si="661"/>
        <v>-7.2916614874733998E-3</v>
      </c>
      <c r="AN687" s="23">
        <f t="shared" si="661"/>
        <v>-1.0434384488628878E-2</v>
      </c>
      <c r="AO687" s="23">
        <f t="shared" ref="AO687" si="662">AO635/AO634-1</f>
        <v>1.7613491032870687E-3</v>
      </c>
      <c r="AP687" s="242">
        <f t="shared" si="633"/>
        <v>26157</v>
      </c>
      <c r="AQ687" s="14">
        <f t="shared" ref="AQ687:AR687" si="663">AQ635-AQ634</f>
        <v>16635</v>
      </c>
      <c r="AR687" s="14">
        <f t="shared" si="663"/>
        <v>2546</v>
      </c>
      <c r="AS687" s="23"/>
      <c r="AT687" s="23"/>
      <c r="AU687" s="14">
        <f t="shared" ref="AU687" si="664">AU635-AU634</f>
        <v>45338</v>
      </c>
      <c r="AX687" s="23">
        <f t="shared" si="540"/>
        <v>0.11343804537521818</v>
      </c>
    </row>
    <row r="688" spans="1:50">
      <c r="A688" s="2">
        <f t="shared" si="544"/>
        <v>2019</v>
      </c>
      <c r="C688" s="23">
        <f t="shared" ref="C688:D688" si="665">C636/C635-1</f>
        <v>-1.6776335123768193E-3</v>
      </c>
      <c r="D688" s="23">
        <f t="shared" si="665"/>
        <v>1.4788253996585787E-2</v>
      </c>
      <c r="E688" s="23">
        <f t="shared" si="638"/>
        <v>-2.3139849684690517E-2</v>
      </c>
      <c r="F688" s="23">
        <f t="shared" ref="F688:G688" si="666">F636/F635-1</f>
        <v>-1.3577917391860095E-2</v>
      </c>
      <c r="G688" s="44">
        <f t="shared" si="666"/>
        <v>5.7755387904572242E-3</v>
      </c>
      <c r="H688" s="258"/>
      <c r="I688" s="44">
        <f t="shared" si="649"/>
        <v>-1.6461478866627299E-3</v>
      </c>
      <c r="J688" s="44">
        <f t="shared" si="649"/>
        <v>1.4788253996585787E-2</v>
      </c>
      <c r="K688" s="44">
        <f t="shared" si="649"/>
        <v>-2.4002065616731683E-2</v>
      </c>
      <c r="L688" s="44">
        <f t="shared" si="649"/>
        <v>-1.3577917391860095E-2</v>
      </c>
      <c r="M688" s="44">
        <f t="shared" si="649"/>
        <v>5.8621855039198145E-3</v>
      </c>
      <c r="O688" s="14"/>
      <c r="P688" s="23"/>
      <c r="Q688" s="23"/>
      <c r="R688" s="23"/>
      <c r="S688" s="23"/>
      <c r="U688" s="23"/>
      <c r="V688" s="245">
        <f t="shared" si="533"/>
        <v>2019</v>
      </c>
      <c r="W688" s="23">
        <f t="shared" si="549"/>
        <v>1.3563681954422036E-2</v>
      </c>
      <c r="X688" s="23">
        <f t="shared" si="549"/>
        <v>1.3563681954422702E-2</v>
      </c>
      <c r="Y688" s="23">
        <f t="shared" si="605"/>
        <v>1.3563681954422258E-2</v>
      </c>
      <c r="Z688" s="23">
        <f t="shared" si="605"/>
        <v>1.2989816187258807E-2</v>
      </c>
      <c r="AA688" s="23">
        <f t="shared" ref="AA688:AB688" si="667">AA636/AA635-1</f>
        <v>-7.9681274900398336E-3</v>
      </c>
      <c r="AB688" s="23">
        <f t="shared" si="667"/>
        <v>-2.4014845540878405E-3</v>
      </c>
      <c r="AC688" s="24">
        <f t="shared" si="605"/>
        <v>4.4385960810771063E-3</v>
      </c>
      <c r="AD688" s="23">
        <f t="shared" si="605"/>
        <v>1.5022995657244298E-2</v>
      </c>
      <c r="AE688" s="23">
        <f t="shared" ref="AE688:AK688" si="668">AE636/AE635-1</f>
        <v>1.1907798265148761E-2</v>
      </c>
      <c r="AF688" s="23">
        <f t="shared" si="668"/>
        <v>1.4788253996585787E-2</v>
      </c>
      <c r="AG688" s="23">
        <f t="shared" si="668"/>
        <v>7.7703423934007976E-2</v>
      </c>
      <c r="AH688" s="23">
        <f t="shared" si="668"/>
        <v>0.23510971786833856</v>
      </c>
      <c r="AI688" s="23">
        <f t="shared" si="668"/>
        <v>-2.4002163232939466E-2</v>
      </c>
      <c r="AJ688" s="23">
        <f t="shared" si="668"/>
        <v>-1.3577917391860095E-2</v>
      </c>
      <c r="AK688" s="23">
        <f t="shared" si="668"/>
        <v>5.8621855039198145E-3</v>
      </c>
      <c r="AL688" s="23">
        <f t="shared" ref="AL688:AN688" si="669">AL636/AL635-1</f>
        <v>-1.5841200928212729E-3</v>
      </c>
      <c r="AM688" s="23">
        <f t="shared" si="669"/>
        <v>1.7753760014054265E-3</v>
      </c>
      <c r="AN688" s="23">
        <f t="shared" si="669"/>
        <v>-1.1203337479683939E-2</v>
      </c>
      <c r="AO688" s="23">
        <f t="shared" ref="AO688" si="670">AO636/AO635-1</f>
        <v>1.4172986068008431E-3</v>
      </c>
      <c r="AP688" s="242">
        <f t="shared" si="633"/>
        <v>25008</v>
      </c>
      <c r="AQ688" s="14">
        <f t="shared" ref="AQ688:AR688" si="671">AQ636-AQ635</f>
        <v>15769</v>
      </c>
      <c r="AR688" s="14">
        <f t="shared" si="671"/>
        <v>2454</v>
      </c>
      <c r="AS688" s="23"/>
      <c r="AT688" s="23"/>
      <c r="AU688" s="14">
        <f t="shared" ref="AU688" si="672">AU636-AU635</f>
        <v>43231</v>
      </c>
      <c r="AX688" s="23">
        <f t="shared" si="540"/>
        <v>0.23510971786833856</v>
      </c>
    </row>
    <row r="689" spans="1:50">
      <c r="A689" s="2">
        <f t="shared" si="544"/>
        <v>2020</v>
      </c>
      <c r="C689" s="23">
        <f t="shared" ref="C689:D689" si="673">C637/C636-1</f>
        <v>-6.4008904332424343E-3</v>
      </c>
      <c r="D689" s="23">
        <f t="shared" si="673"/>
        <v>1.6768077693482653E-2</v>
      </c>
      <c r="E689" s="23">
        <f t="shared" si="638"/>
        <v>-1.7952131906521895E-2</v>
      </c>
      <c r="F689" s="23">
        <f t="shared" ref="F689:G689" si="674">F637/F636-1</f>
        <v>-1.3764814911645495E-2</v>
      </c>
      <c r="G689" s="44">
        <f t="shared" si="674"/>
        <v>5.3917054235730344E-3</v>
      </c>
      <c r="H689" s="258"/>
      <c r="I689" s="44">
        <f t="shared" si="649"/>
        <v>-7.9757017028636579E-4</v>
      </c>
      <c r="J689" s="44">
        <f t="shared" si="649"/>
        <v>1.6768077693482653E-2</v>
      </c>
      <c r="K689" s="44">
        <f t="shared" si="649"/>
        <v>-1.8637498042603284E-2</v>
      </c>
      <c r="L689" s="44">
        <f t="shared" si="649"/>
        <v>-1.3764814911645495E-2</v>
      </c>
      <c r="M689" s="44">
        <f t="shared" si="649"/>
        <v>5.472122311879879E-3</v>
      </c>
      <c r="O689" s="14"/>
      <c r="P689" s="23"/>
      <c r="Q689" s="23"/>
      <c r="R689" s="23"/>
      <c r="S689" s="23"/>
      <c r="U689" s="23"/>
      <c r="V689" s="245">
        <f t="shared" si="533"/>
        <v>2020</v>
      </c>
      <c r="W689" s="23">
        <f t="shared" si="549"/>
        <v>1.3114877511806622E-2</v>
      </c>
      <c r="X689" s="23">
        <f t="shared" si="549"/>
        <v>1.3114877511805956E-2</v>
      </c>
      <c r="Y689" s="23">
        <f t="shared" si="605"/>
        <v>1.31148775118064E-2</v>
      </c>
      <c r="Z689" s="23">
        <f t="shared" si="605"/>
        <v>1.2486218366072555E-2</v>
      </c>
      <c r="AA689" s="23">
        <f t="shared" ref="AA689:AB689" si="675">AA637/AA636-1</f>
        <v>-7.6230849323219996E-3</v>
      </c>
      <c r="AB689" s="23">
        <f t="shared" si="675"/>
        <v>-2.0242914979757831E-3</v>
      </c>
      <c r="AC689" s="24">
        <f t="shared" si="605"/>
        <v>3.8969502706585057E-3</v>
      </c>
      <c r="AD689" s="23">
        <f t="shared" si="605"/>
        <v>7.9532293437816204E-3</v>
      </c>
      <c r="AE689" s="23">
        <f t="shared" ref="AE689:AK689" si="676">AE637/AE636-1</f>
        <v>1.2316075018194317E-2</v>
      </c>
      <c r="AF689" s="23">
        <f t="shared" si="676"/>
        <v>1.6768077693482653E-2</v>
      </c>
      <c r="AG689" s="23">
        <f t="shared" si="676"/>
        <v>3.256244894277649E-2</v>
      </c>
      <c r="AH689" s="23">
        <f t="shared" si="676"/>
        <v>9.5178934010152316E-2</v>
      </c>
      <c r="AI689" s="23">
        <f t="shared" si="676"/>
        <v>-1.863733007094448E-2</v>
      </c>
      <c r="AJ689" s="23">
        <f t="shared" si="676"/>
        <v>-1.3764814911645495E-2</v>
      </c>
      <c r="AK689" s="23">
        <f t="shared" si="676"/>
        <v>5.472122311879879E-3</v>
      </c>
      <c r="AL689" s="23">
        <f t="shared" ref="AL689:AN689" si="677">AL637/AL636-1</f>
        <v>-8.5817416665623369E-4</v>
      </c>
      <c r="AM689" s="23">
        <f t="shared" si="677"/>
        <v>4.2290544303109634E-3</v>
      </c>
      <c r="AN689" s="23">
        <f t="shared" si="677"/>
        <v>-1.1764337862784635E-2</v>
      </c>
      <c r="AO689" s="23">
        <f t="shared" ref="AO689" si="678">AO637/AO636-1</f>
        <v>1.5690575021636288E-3</v>
      </c>
      <c r="AP689" s="242">
        <f t="shared" si="633"/>
        <v>26598</v>
      </c>
      <c r="AQ689" s="14">
        <f t="shared" ref="AQ689:AR689" si="679">AQ637-AQ636</f>
        <v>16557</v>
      </c>
      <c r="AR689" s="14">
        <f t="shared" si="679"/>
        <v>2349</v>
      </c>
      <c r="AS689" s="23"/>
      <c r="AT689" s="23"/>
      <c r="AU689" s="14">
        <f t="shared" ref="AU689" si="680">AU637-AU636</f>
        <v>45504</v>
      </c>
      <c r="AX689" s="23">
        <f t="shared" si="540"/>
        <v>9.5177664974619214E-2</v>
      </c>
    </row>
    <row r="690" spans="1:50">
      <c r="A690" s="2">
        <f t="shared" si="544"/>
        <v>2021</v>
      </c>
      <c r="C690" s="23">
        <f t="shared" ref="C690:D690" si="681">C638/C637-1</f>
        <v>-5.3353651432245242E-3</v>
      </c>
      <c r="D690" s="23">
        <f t="shared" si="681"/>
        <v>1.3574981956607557E-2</v>
      </c>
      <c r="E690" s="23">
        <f t="shared" si="638"/>
        <v>-2.7166395454924941E-2</v>
      </c>
      <c r="F690" s="23">
        <f t="shared" ref="F690:G690" si="682">F638/F637-1</f>
        <v>-1.3956929462428769E-2</v>
      </c>
      <c r="G690" s="44">
        <f t="shared" si="682"/>
        <v>5.0401179527865825E-3</v>
      </c>
      <c r="H690" s="43"/>
      <c r="I690" s="44">
        <f t="shared" si="649"/>
        <v>-1.286161088714155E-3</v>
      </c>
      <c r="J690" s="44">
        <f t="shared" si="649"/>
        <v>1.3574981956607557E-2</v>
      </c>
      <c r="K690" s="44">
        <f t="shared" si="649"/>
        <v>-2.8223235279591696E-2</v>
      </c>
      <c r="L690" s="44">
        <f t="shared" si="649"/>
        <v>-1.3956929462428769E-2</v>
      </c>
      <c r="M690" s="44">
        <f t="shared" si="649"/>
        <v>5.1148818228836657E-3</v>
      </c>
      <c r="O690" s="14"/>
      <c r="P690" s="23"/>
      <c r="Q690" s="23"/>
      <c r="R690" s="23"/>
      <c r="S690" s="23"/>
      <c r="U690" s="23"/>
      <c r="V690" s="245">
        <f t="shared" si="533"/>
        <v>2021</v>
      </c>
      <c r="W690" s="23">
        <f t="shared" si="549"/>
        <v>1.2513430560649796E-2</v>
      </c>
      <c r="X690" s="23">
        <f t="shared" si="549"/>
        <v>1.2513430560650018E-2</v>
      </c>
      <c r="Y690" s="23">
        <f t="shared" ref="Y690:AD694" si="683">Y638/Y637-1</f>
        <v>1.2513430560649796E-2</v>
      </c>
      <c r="Z690" s="23">
        <f t="shared" si="683"/>
        <v>1.1863649868502524E-2</v>
      </c>
      <c r="AA690" s="23">
        <f t="shared" ref="AA690:AB690" si="684">AA638/AA637-1</f>
        <v>-7.3069284670438384E-3</v>
      </c>
      <c r="AB690" s="23">
        <f t="shared" si="684"/>
        <v>-1.5350035634010828E-3</v>
      </c>
      <c r="AC690" s="24">
        <f t="shared" si="683"/>
        <v>3.4181240063593243E-3</v>
      </c>
      <c r="AD690" s="23">
        <f t="shared" si="683"/>
        <v>1.5310332182257191E-2</v>
      </c>
      <c r="AE690" s="23">
        <f t="shared" ref="AE690:AK690" si="685">AE638/AE637-1</f>
        <v>1.1190566777130817E-2</v>
      </c>
      <c r="AF690" s="23">
        <f t="shared" si="685"/>
        <v>1.3574981956607557E-2</v>
      </c>
      <c r="AG690" s="23">
        <f t="shared" si="685"/>
        <v>-1.4757973872578378E-2</v>
      </c>
      <c r="AH690" s="23">
        <f t="shared" si="685"/>
        <v>-5.7937360442572583E-7</v>
      </c>
      <c r="AI690" s="23">
        <f t="shared" si="685"/>
        <v>-2.8224160719006131E-2</v>
      </c>
      <c r="AJ690" s="23">
        <f t="shared" si="685"/>
        <v>-1.3956929462428769E-2</v>
      </c>
      <c r="AK690" s="23">
        <f t="shared" si="685"/>
        <v>5.1148818228836657E-3</v>
      </c>
      <c r="AL690" s="23">
        <f t="shared" ref="AL690:AN690" si="686">AL638/AL637-1</f>
        <v>-1.2409268279609531E-3</v>
      </c>
      <c r="AM690" s="23">
        <f t="shared" si="686"/>
        <v>1.6912674828544194E-3</v>
      </c>
      <c r="AN690" s="23">
        <f t="shared" si="686"/>
        <v>-1.244102291353244E-2</v>
      </c>
      <c r="AO690" s="23">
        <f t="shared" ref="AO690" si="687">AO638/AO637-1</f>
        <v>1.6909778445597379E-3</v>
      </c>
      <c r="AP690" s="242">
        <f t="shared" si="633"/>
        <v>25029</v>
      </c>
      <c r="AQ690" s="14">
        <f t="shared" ref="AQ690:AR690" si="688">AQ638-AQ637</f>
        <v>15653</v>
      </c>
      <c r="AR690" s="14">
        <f t="shared" si="688"/>
        <v>2274</v>
      </c>
      <c r="AS690" s="23"/>
      <c r="AT690" s="23"/>
      <c r="AU690" s="14">
        <f t="shared" ref="AU690" si="689">AU638-AU637</f>
        <v>42956</v>
      </c>
      <c r="AX690" s="23">
        <f t="shared" si="540"/>
        <v>0</v>
      </c>
    </row>
    <row r="691" spans="1:50">
      <c r="A691" s="2">
        <f t="shared" si="544"/>
        <v>2022</v>
      </c>
      <c r="C691" s="23">
        <f t="shared" ref="C691:D691" si="690">C639/C638-1</f>
        <v>3.5682726633357031E-3</v>
      </c>
      <c r="D691" s="23">
        <f t="shared" si="690"/>
        <v>2.1012553758821495E-2</v>
      </c>
      <c r="E691" s="23">
        <f t="shared" si="638"/>
        <v>-1.5081958727823475E-2</v>
      </c>
      <c r="F691" s="23">
        <f t="shared" ref="F691:G691" si="691">F639/F638-1</f>
        <v>-1.4154482577337979E-2</v>
      </c>
      <c r="G691" s="44">
        <f t="shared" si="691"/>
        <v>4.5645395892544016E-3</v>
      </c>
      <c r="H691" s="43"/>
      <c r="I691" s="44">
        <f t="shared" si="649"/>
        <v>1.5836376050017975E-3</v>
      </c>
      <c r="J691" s="44">
        <f t="shared" si="649"/>
        <v>2.1012553758821495E-2</v>
      </c>
      <c r="K691" s="44">
        <f t="shared" si="649"/>
        <v>-1.5685724361252706E-2</v>
      </c>
      <c r="L691" s="44">
        <f t="shared" si="649"/>
        <v>-1.4154482577337979E-2</v>
      </c>
      <c r="M691" s="44">
        <f t="shared" si="649"/>
        <v>4.6319042844202851E-3</v>
      </c>
      <c r="O691" s="14"/>
      <c r="P691" s="23"/>
      <c r="Q691" s="23"/>
      <c r="R691" s="23"/>
      <c r="S691" s="23"/>
      <c r="U691" s="23"/>
      <c r="V691" s="245">
        <f t="shared" si="533"/>
        <v>2022</v>
      </c>
      <c r="W691" s="23">
        <f t="shared" si="549"/>
        <v>1.2032765986913496E-2</v>
      </c>
      <c r="X691" s="23">
        <f t="shared" si="549"/>
        <v>1.2032765986913274E-2</v>
      </c>
      <c r="Y691" s="23">
        <f t="shared" si="683"/>
        <v>1.2032765986913496E-2</v>
      </c>
      <c r="Z691" s="23">
        <f t="shared" si="683"/>
        <v>1.1357071231365978E-2</v>
      </c>
      <c r="AA691" s="23">
        <f t="shared" ref="AA691:AB691" si="692">AA639/AA638-1</f>
        <v>-7.2097236901705886E-3</v>
      </c>
      <c r="AB691" s="23">
        <f t="shared" si="692"/>
        <v>-1.372645912260384E-3</v>
      </c>
      <c r="AC691" s="24">
        <f t="shared" si="683"/>
        <v>3.0136787345849125E-3</v>
      </c>
      <c r="AD691" s="23">
        <f t="shared" si="683"/>
        <v>1.1762581266554273E-2</v>
      </c>
      <c r="AE691" s="23">
        <f t="shared" ref="AE691:AK691" si="693">AE639/AE638-1</f>
        <v>1.3653361187675461E-2</v>
      </c>
      <c r="AF691" s="23">
        <f t="shared" si="693"/>
        <v>2.1012553758821495E-2</v>
      </c>
      <c r="AG691" s="23">
        <f t="shared" si="693"/>
        <v>-8.0886840071097144E-3</v>
      </c>
      <c r="AH691" s="23">
        <f t="shared" si="693"/>
        <v>0</v>
      </c>
      <c r="AI691" s="23">
        <f t="shared" si="693"/>
        <v>-1.5684010893774802E-2</v>
      </c>
      <c r="AJ691" s="23">
        <f t="shared" si="693"/>
        <v>-1.4154482577337979E-2</v>
      </c>
      <c r="AK691" s="23">
        <f t="shared" si="693"/>
        <v>4.6319042844202851E-3</v>
      </c>
      <c r="AL691" s="23">
        <f t="shared" ref="AL691:AN691" si="694">AL639/AL638-1</f>
        <v>1.5710899839640469E-3</v>
      </c>
      <c r="AM691" s="23">
        <f t="shared" si="694"/>
        <v>9.5470559331727323E-3</v>
      </c>
      <c r="AN691" s="23">
        <f t="shared" si="694"/>
        <v>-1.2799405717014434E-2</v>
      </c>
      <c r="AO691" s="23">
        <f t="shared" ref="AO691" si="695">AO639/AO638-1</f>
        <v>1.613363390893241E-3</v>
      </c>
      <c r="AP691" s="242">
        <f t="shared" si="633"/>
        <v>23448</v>
      </c>
      <c r="AQ691" s="14">
        <f t="shared" ref="AQ691:AR691" si="696">AQ639-AQ638</f>
        <v>14795</v>
      </c>
      <c r="AR691" s="14">
        <f t="shared" si="696"/>
        <v>2205</v>
      </c>
      <c r="AS691" s="23"/>
      <c r="AT691" s="23"/>
      <c r="AU691" s="14">
        <f t="shared" ref="AU691" si="697">AU639-AU638</f>
        <v>40448</v>
      </c>
      <c r="AX691" s="23">
        <f t="shared" si="540"/>
        <v>0</v>
      </c>
    </row>
    <row r="692" spans="1:50">
      <c r="A692" s="2">
        <f t="shared" si="544"/>
        <v>2023</v>
      </c>
      <c r="B692" s="41"/>
      <c r="C692" s="23">
        <f t="shared" ref="C692:D692" si="698">C640/C639-1</f>
        <v>-4.916371196662439E-3</v>
      </c>
      <c r="D692" s="23">
        <f t="shared" si="698"/>
        <v>1.4171788319273571E-2</v>
      </c>
      <c r="E692" s="23">
        <f t="shared" si="638"/>
        <v>-2.4005939268702869E-2</v>
      </c>
      <c r="F692" s="23">
        <f t="shared" ref="F692:G692" si="699">F640/F639-1</f>
        <v>-1.4357708512327094E-2</v>
      </c>
      <c r="G692" s="44">
        <f t="shared" si="699"/>
        <v>3.5876841133140047E-3</v>
      </c>
      <c r="H692" s="43"/>
      <c r="I692" s="44">
        <f t="shared" si="649"/>
        <v>1.7959809154692863E-3</v>
      </c>
      <c r="J692" s="44">
        <f t="shared" si="649"/>
        <v>1.4171788319273571E-2</v>
      </c>
      <c r="K692" s="44">
        <f t="shared" si="649"/>
        <v>-2.4982266854833068E-2</v>
      </c>
      <c r="L692" s="44">
        <f t="shared" si="649"/>
        <v>-1.4357708512327094E-2</v>
      </c>
      <c r="M692" s="44">
        <f t="shared" si="649"/>
        <v>3.6403879949586937E-3</v>
      </c>
      <c r="N692" s="43"/>
      <c r="O692" s="14"/>
      <c r="P692" s="43"/>
      <c r="Q692" s="43"/>
      <c r="R692" s="43"/>
      <c r="S692" s="23"/>
      <c r="U692" s="43"/>
      <c r="V692" s="245">
        <f t="shared" si="533"/>
        <v>2023</v>
      </c>
      <c r="W692" s="23">
        <f t="shared" si="549"/>
        <v>1.119847874597335E-2</v>
      </c>
      <c r="X692" s="23">
        <f t="shared" si="549"/>
        <v>1.1198478745973572E-2</v>
      </c>
      <c r="Y692" s="23">
        <f t="shared" si="683"/>
        <v>1.1198478745973572E-2</v>
      </c>
      <c r="Z692" s="23">
        <f t="shared" si="683"/>
        <v>1.0491175736602187E-2</v>
      </c>
      <c r="AA692" s="23">
        <f t="shared" ref="AA692:AB692" si="700">AA640/AA639-1</f>
        <v>-7.1099958176495948E-3</v>
      </c>
      <c r="AB692" s="23">
        <f t="shared" si="700"/>
        <v>-9.8966351440510358E-4</v>
      </c>
      <c r="AC692" s="24">
        <f t="shared" si="683"/>
        <v>2.6393299656097824E-3</v>
      </c>
      <c r="AD692" s="23">
        <f t="shared" si="683"/>
        <v>1.1950093411235541E-2</v>
      </c>
      <c r="AE692" s="23">
        <f t="shared" ref="AE692:AK692" si="701">AE640/AE639-1</f>
        <v>1.2975423014245369E-2</v>
      </c>
      <c r="AF692" s="23">
        <f t="shared" si="701"/>
        <v>1.4171788319273571E-2</v>
      </c>
      <c r="AG692" s="23">
        <f t="shared" si="701"/>
        <v>-1.2785952819658775E-2</v>
      </c>
      <c r="AH692" s="23">
        <f t="shared" si="701"/>
        <v>0</v>
      </c>
      <c r="AI692" s="23">
        <f t="shared" si="701"/>
        <v>-2.4983349776292796E-2</v>
      </c>
      <c r="AJ692" s="23">
        <f t="shared" si="701"/>
        <v>-1.4357708512327094E-2</v>
      </c>
      <c r="AK692" s="23">
        <f t="shared" si="701"/>
        <v>3.6403879949586937E-3</v>
      </c>
      <c r="AL692" s="23">
        <f t="shared" ref="AL692:AN692" si="702">AL640/AL639-1</f>
        <v>1.7408853693805515E-3</v>
      </c>
      <c r="AM692" s="23">
        <f t="shared" si="702"/>
        <v>3.6423995291083866E-3</v>
      </c>
      <c r="AN692" s="23">
        <f t="shared" si="702"/>
        <v>-1.3381287970401945E-2</v>
      </c>
      <c r="AO692" s="23">
        <f t="shared" ref="AO692" si="703">AO640/AO639-1</f>
        <v>9.9842286197082686E-4</v>
      </c>
      <c r="AP692" s="242">
        <f t="shared" si="633"/>
        <v>22724</v>
      </c>
      <c r="AQ692" s="14">
        <f t="shared" ref="AQ692:AR692" si="704">AQ640-AQ639</f>
        <v>14291</v>
      </c>
      <c r="AR692" s="14">
        <f t="shared" si="704"/>
        <v>2128</v>
      </c>
      <c r="AS692" s="23"/>
      <c r="AT692" s="23"/>
      <c r="AU692" s="14">
        <f t="shared" ref="AU692" si="705">AU640-AU639</f>
        <v>39143</v>
      </c>
      <c r="AX692" s="23">
        <f t="shared" si="540"/>
        <v>0</v>
      </c>
    </row>
    <row r="693" spans="1:50">
      <c r="A693" s="2">
        <f t="shared" si="544"/>
        <v>2024</v>
      </c>
      <c r="B693" s="41"/>
      <c r="C693" s="23">
        <f t="shared" ref="C693:D693" si="706">C641/C640-1</f>
        <v>1.1707762016310852E-3</v>
      </c>
      <c r="D693" s="23">
        <f t="shared" si="706"/>
        <v>1.8154411846608598E-2</v>
      </c>
      <c r="E693" s="23">
        <f t="shared" si="638"/>
        <v>-1.6777829474449169E-2</v>
      </c>
      <c r="F693" s="23">
        <f t="shared" ref="F693:G693" si="707">F641/F640-1</f>
        <v>-1.4566855172840287E-2</v>
      </c>
      <c r="G693" s="44">
        <f t="shared" si="707"/>
        <v>3.4841747997265138E-3</v>
      </c>
      <c r="H693" s="43"/>
      <c r="I693" s="44">
        <f t="shared" si="649"/>
        <v>1.1323097951343453E-3</v>
      </c>
      <c r="J693" s="44">
        <f t="shared" si="649"/>
        <v>1.8154411846608598E-2</v>
      </c>
      <c r="K693" s="44">
        <f t="shared" si="649"/>
        <v>-1.7477671662093353E-2</v>
      </c>
      <c r="L693" s="44">
        <f t="shared" si="649"/>
        <v>-1.4566855172840287E-2</v>
      </c>
      <c r="M693" s="44">
        <f t="shared" si="649"/>
        <v>3.5351724551628827E-3</v>
      </c>
      <c r="N693" s="43"/>
      <c r="O693" s="14"/>
      <c r="P693" s="43"/>
      <c r="Q693" s="43"/>
      <c r="R693" s="43"/>
      <c r="S693" s="23"/>
      <c r="U693" s="43"/>
      <c r="V693" s="245">
        <f t="shared" si="533"/>
        <v>2024</v>
      </c>
      <c r="W693" s="23">
        <f t="shared" si="549"/>
        <v>1.0749721855992656E-2</v>
      </c>
      <c r="X693" s="23">
        <f t="shared" si="549"/>
        <v>1.0749721855992656E-2</v>
      </c>
      <c r="Y693" s="23">
        <f t="shared" si="683"/>
        <v>1.0749721855992211E-2</v>
      </c>
      <c r="Z693" s="23">
        <f t="shared" si="683"/>
        <v>9.9849826216078519E-3</v>
      </c>
      <c r="AA693" s="23">
        <f t="shared" ref="AA693:AB693" si="708">AA641/AA640-1</f>
        <v>-6.8928544075974596E-3</v>
      </c>
      <c r="AB693" s="23">
        <f t="shared" si="708"/>
        <v>-9.3560814529447534E-4</v>
      </c>
      <c r="AC693" s="24">
        <f t="shared" si="683"/>
        <v>2.3205663888770101E-3</v>
      </c>
      <c r="AD693" s="23">
        <f t="shared" si="683"/>
        <v>1.2017697293960294E-2</v>
      </c>
      <c r="AE693" s="23">
        <f t="shared" ref="AE693:AK693" si="709">AE641/AE640-1</f>
        <v>1.1887185371618036E-2</v>
      </c>
      <c r="AF693" s="23">
        <f t="shared" si="709"/>
        <v>1.8154411846608598E-2</v>
      </c>
      <c r="AG693" s="23">
        <f t="shared" si="709"/>
        <v>-8.8338848004804182E-3</v>
      </c>
      <c r="AH693" s="23">
        <f t="shared" si="709"/>
        <v>0</v>
      </c>
      <c r="AI693" s="23">
        <f t="shared" si="709"/>
        <v>-1.7477068822725483E-2</v>
      </c>
      <c r="AJ693" s="23">
        <f t="shared" si="709"/>
        <v>-1.4566855172840287E-2</v>
      </c>
      <c r="AK693" s="23">
        <f t="shared" si="709"/>
        <v>3.5351724551628827E-3</v>
      </c>
      <c r="AL693" s="23">
        <f t="shared" ref="AL693:AN693" si="710">AL641/AL640-1</f>
        <v>1.1274499899294188E-3</v>
      </c>
      <c r="AM693" s="23">
        <f t="shared" si="710"/>
        <v>8.0886640549799882E-3</v>
      </c>
      <c r="AN693" s="23">
        <f t="shared" si="710"/>
        <v>-1.3644012476753509E-2</v>
      </c>
      <c r="AO693" s="23">
        <f t="shared" ref="AO693" si="711">AO641/AO640-1</f>
        <v>1.2117940178177911E-3</v>
      </c>
      <c r="AP693" s="242">
        <f t="shared" si="633"/>
        <v>22105</v>
      </c>
      <c r="AQ693" s="14">
        <f t="shared" ref="AQ693:AR693" si="712">AQ641-AQ640</f>
        <v>13875</v>
      </c>
      <c r="AR693" s="14">
        <f t="shared" si="712"/>
        <v>2053</v>
      </c>
      <c r="AS693" s="23"/>
      <c r="AT693" s="23"/>
      <c r="AU693" s="14">
        <f t="shared" ref="AU693" si="713">AU641-AU640</f>
        <v>38033</v>
      </c>
      <c r="AX693" s="23">
        <f t="shared" si="540"/>
        <v>0</v>
      </c>
    </row>
    <row r="694" spans="1:50">
      <c r="A694" s="2">
        <f t="shared" si="544"/>
        <v>2025</v>
      </c>
      <c r="B694" s="41"/>
      <c r="C694" s="23">
        <f t="shared" ref="C694:D694" si="714">C642/C641-1</f>
        <v>-3.2408939100214695E-4</v>
      </c>
      <c r="D694" s="23">
        <f t="shared" si="714"/>
        <v>1.3680832612119831E-2</v>
      </c>
      <c r="E694" s="23">
        <f t="shared" si="638"/>
        <v>-2.8544717521715612E-2</v>
      </c>
      <c r="F694" s="23">
        <f t="shared" ref="F694:G694" si="715">F642/F641-1</f>
        <v>-1.4782185122661273E-2</v>
      </c>
      <c r="G694" s="44">
        <f t="shared" si="715"/>
        <v>3.3248292863470308E-3</v>
      </c>
      <c r="H694" s="43"/>
      <c r="I694" s="44">
        <f t="shared" si="649"/>
        <v>-3.1345332391907732E-4</v>
      </c>
      <c r="J694" s="44">
        <f t="shared" si="649"/>
        <v>1.3680832612119831E-2</v>
      </c>
      <c r="K694" s="44">
        <f t="shared" si="649"/>
        <v>-2.9756564163689325E-2</v>
      </c>
      <c r="L694" s="44">
        <f t="shared" si="649"/>
        <v>-1.4782185122661273E-2</v>
      </c>
      <c r="M694" s="44">
        <f t="shared" si="649"/>
        <v>3.3733231768928729E-3</v>
      </c>
      <c r="N694" s="43"/>
      <c r="O694" s="14"/>
      <c r="P694" s="43"/>
      <c r="Q694" s="43"/>
      <c r="R694" s="43"/>
      <c r="S694" s="43"/>
      <c r="T694" s="43"/>
      <c r="U694" s="43"/>
      <c r="V694" s="245">
        <f t="shared" si="533"/>
        <v>2025</v>
      </c>
      <c r="W694" s="23">
        <f t="shared" si="549"/>
        <v>1.0171435549932273E-2</v>
      </c>
      <c r="X694" s="23">
        <f t="shared" si="549"/>
        <v>1.0171435549932273E-2</v>
      </c>
      <c r="Y694" s="23">
        <f t="shared" si="683"/>
        <v>1.0171435549932273E-2</v>
      </c>
      <c r="Z694" s="23">
        <f t="shared" si="683"/>
        <v>9.3862479899311513E-3</v>
      </c>
      <c r="AA694" s="23">
        <f t="shared" ref="AA694:AB694" si="716">AA642/AA641-1</f>
        <v>-6.5936608313410527E-3</v>
      </c>
      <c r="AB694" s="23">
        <f t="shared" si="716"/>
        <v>-6.6104776070075033E-4</v>
      </c>
      <c r="AC694" s="24">
        <f t="shared" si="683"/>
        <v>2.0368466208648961E-3</v>
      </c>
      <c r="AD694" s="23">
        <f t="shared" si="683"/>
        <v>1.0715955997478543E-2</v>
      </c>
      <c r="AE694" s="23">
        <f t="shared" ref="AE694:AK694" si="717">AE642/AE641-1</f>
        <v>9.862186626031999E-3</v>
      </c>
      <c r="AF694" s="23">
        <f t="shared" si="717"/>
        <v>1.3680832612119831E-2</v>
      </c>
      <c r="AG694" s="23">
        <f t="shared" si="717"/>
        <v>-1.4910155458418339E-2</v>
      </c>
      <c r="AH694" s="23">
        <f t="shared" si="717"/>
        <v>-5.7937394015716848E-7</v>
      </c>
      <c r="AI694" s="23">
        <f t="shared" si="717"/>
        <v>-2.9757357845252685E-2</v>
      </c>
      <c r="AJ694" s="23">
        <f t="shared" si="717"/>
        <v>-1.4782185122661273E-2</v>
      </c>
      <c r="AK694" s="23">
        <f t="shared" si="717"/>
        <v>3.3733231768928729E-3</v>
      </c>
      <c r="AL694" s="23">
        <f t="shared" ref="AL694:AN694" si="718">AL642/AL641-1</f>
        <v>-2.9249365944394867E-4</v>
      </c>
      <c r="AM694" s="23">
        <f t="shared" si="718"/>
        <v>4.2546494275512714E-3</v>
      </c>
      <c r="AN694" s="23">
        <f t="shared" si="718"/>
        <v>-1.4130478282987191E-2</v>
      </c>
      <c r="AO694" s="23">
        <f t="shared" ref="AO694" si="719">AO642/AO641-1</f>
        <v>1.333759891699593E-3</v>
      </c>
      <c r="AP694" s="242">
        <f t="shared" si="633"/>
        <v>21585</v>
      </c>
      <c r="AQ694" s="14">
        <f t="shared" ref="AQ694:AR694" si="720">AQ642-AQ641</f>
        <v>13528</v>
      </c>
      <c r="AR694" s="14">
        <f t="shared" si="720"/>
        <v>1983</v>
      </c>
      <c r="AS694" s="23"/>
      <c r="AT694" s="23"/>
      <c r="AU694" s="14">
        <f t="shared" ref="AU694" si="721">AU642-AU641</f>
        <v>37096</v>
      </c>
      <c r="AX694" s="23">
        <f t="shared" ref="AX694:AX699" si="722">AX642/AX641-1</f>
        <v>0</v>
      </c>
    </row>
    <row r="695" spans="1:50">
      <c r="A695" s="2">
        <f t="shared" si="544"/>
        <v>2026</v>
      </c>
      <c r="B695" s="41"/>
      <c r="C695" s="23">
        <f t="shared" ref="C695:D695" si="723">C643/C642-1</f>
        <v>-5.1274446550797492E-3</v>
      </c>
      <c r="D695" s="23">
        <f t="shared" si="723"/>
        <v>1.2169005046232861E-2</v>
      </c>
      <c r="E695" s="23">
        <f t="shared" ref="E695:E699" si="724">E643/E642-1</f>
        <v>-3.2254326547363377E-2</v>
      </c>
      <c r="F695" s="23">
        <f t="shared" ref="F695:G695" si="725">F643/F642-1</f>
        <v>-1.5003976683572562E-2</v>
      </c>
      <c r="G695" s="44">
        <f t="shared" si="725"/>
        <v>3.6119808311132484E-3</v>
      </c>
      <c r="H695" s="43"/>
      <c r="I695" s="44">
        <f t="shared" ref="I695:M699" si="726">I643/I642-1</f>
        <v>-2.6931734261470552E-4</v>
      </c>
      <c r="J695" s="44">
        <f t="shared" si="726"/>
        <v>1.2169005046232861E-2</v>
      </c>
      <c r="K695" s="44">
        <f t="shared" si="726"/>
        <v>-3.3665658517406327E-2</v>
      </c>
      <c r="L695" s="44">
        <f t="shared" si="726"/>
        <v>-1.5003976683572562E-2</v>
      </c>
      <c r="M695" s="44">
        <f t="shared" si="726"/>
        <v>3.6644858190704177E-3</v>
      </c>
      <c r="N695" s="43"/>
      <c r="O695" s="14"/>
      <c r="P695" s="43"/>
      <c r="Q695" s="43"/>
      <c r="R695" s="43"/>
      <c r="S695" s="43"/>
      <c r="T695" s="43"/>
      <c r="U695" s="43"/>
      <c r="V695" s="245">
        <f t="shared" si="533"/>
        <v>2026</v>
      </c>
      <c r="W695" s="23">
        <f t="shared" ref="W695:AD695" si="727">W643/W642-1</f>
        <v>9.5979799461043402E-3</v>
      </c>
      <c r="X695" s="23">
        <f t="shared" si="727"/>
        <v>9.5979799461041182E-3</v>
      </c>
      <c r="Y695" s="23">
        <f t="shared" si="727"/>
        <v>9.5979799461045623E-3</v>
      </c>
      <c r="Z695" s="23">
        <f t="shared" si="727"/>
        <v>8.7609729620647947E-3</v>
      </c>
      <c r="AA695" s="23">
        <f t="shared" ref="AA695:AB695" si="728">AA643/AA642-1</f>
        <v>-6.3269029227961404E-3</v>
      </c>
      <c r="AB695" s="23">
        <f t="shared" si="728"/>
        <v>-4.9611377542579937E-4</v>
      </c>
      <c r="AC695" s="24">
        <f t="shared" si="727"/>
        <v>1.8006771330343341E-3</v>
      </c>
      <c r="AD695" s="23">
        <f t="shared" si="727"/>
        <v>1.0493128165039112E-2</v>
      </c>
      <c r="AE695" s="23">
        <f t="shared" ref="AE695:AK695" si="729">AE643/AE642-1</f>
        <v>9.3127170550051375E-3</v>
      </c>
      <c r="AF695" s="23">
        <f t="shared" si="729"/>
        <v>1.2169005046232861E-2</v>
      </c>
      <c r="AG695" s="23">
        <f t="shared" si="729"/>
        <v>-1.6613967000961072E-2</v>
      </c>
      <c r="AH695" s="23">
        <f t="shared" si="729"/>
        <v>0</v>
      </c>
      <c r="AI695" s="23">
        <f t="shared" si="729"/>
        <v>-3.3665839118735774E-2</v>
      </c>
      <c r="AJ695" s="23">
        <f t="shared" si="729"/>
        <v>-1.5003976683572562E-2</v>
      </c>
      <c r="AK695" s="23">
        <f t="shared" si="729"/>
        <v>3.6644858190704177E-3</v>
      </c>
      <c r="AL695" s="23">
        <f t="shared" ref="AL695:AN695" si="730">AL643/AL642-1</f>
        <v>-2.6366408701039568E-4</v>
      </c>
      <c r="AM695" s="23">
        <f t="shared" si="730"/>
        <v>3.3784337177131807E-3</v>
      </c>
      <c r="AN695" s="23">
        <f t="shared" si="730"/>
        <v>-1.4515064031363933E-2</v>
      </c>
      <c r="AO695" s="23">
        <f t="shared" ref="AO695" si="731">AO643/AO642-1</f>
        <v>1.860458600776882E-3</v>
      </c>
      <c r="AP695" s="242">
        <f t="shared" si="633"/>
        <v>20681</v>
      </c>
      <c r="AQ695" s="14">
        <f t="shared" ref="AQ695:AR695" si="732">AQ643-AQ642</f>
        <v>12987</v>
      </c>
      <c r="AR695" s="14">
        <f t="shared" si="732"/>
        <v>1916</v>
      </c>
      <c r="AS695" s="23"/>
      <c r="AT695" s="23"/>
      <c r="AU695" s="14">
        <f t="shared" ref="AU695" si="733">AU643-AU642</f>
        <v>35584</v>
      </c>
      <c r="AX695" s="23">
        <f t="shared" si="722"/>
        <v>0</v>
      </c>
    </row>
    <row r="696" spans="1:50">
      <c r="A696" s="2">
        <f t="shared" si="544"/>
        <v>2027</v>
      </c>
      <c r="C696" s="23">
        <f t="shared" ref="C696:D696" si="734">C644/C643-1</f>
        <v>2.574895820891987E-3</v>
      </c>
      <c r="D696" s="23">
        <f t="shared" si="734"/>
        <v>1.7754946010382078E-2</v>
      </c>
      <c r="E696" s="23">
        <f t="shared" si="724"/>
        <v>-2.3379797206814601E-2</v>
      </c>
      <c r="F696" s="23">
        <f t="shared" ref="F696:G696" si="735">F644/F643-1</f>
        <v>-1.5232525135537189E-2</v>
      </c>
      <c r="G696" s="44">
        <f t="shared" si="735"/>
        <v>4.2206457551958732E-3</v>
      </c>
      <c r="H696" s="43"/>
      <c r="I696" s="44">
        <f t="shared" si="726"/>
        <v>-2.2128000357326538E-3</v>
      </c>
      <c r="J696" s="44">
        <f t="shared" si="726"/>
        <v>1.7754946010382078E-2</v>
      </c>
      <c r="K696" s="44">
        <f t="shared" si="726"/>
        <v>-2.4438452387318232E-2</v>
      </c>
      <c r="L696" s="44">
        <f t="shared" si="726"/>
        <v>-1.5232525135537189E-2</v>
      </c>
      <c r="M696" s="44">
        <f t="shared" si="726"/>
        <v>4.2817744991194839E-3</v>
      </c>
      <c r="O696" s="14"/>
      <c r="V696" s="245">
        <f t="shared" si="533"/>
        <v>2027</v>
      </c>
      <c r="W696" s="23">
        <f t="shared" ref="W696:AD696" si="736">W644/W643-1</f>
        <v>9.2784153207159381E-3</v>
      </c>
      <c r="X696" s="23">
        <f t="shared" si="736"/>
        <v>9.2784153207161602E-3</v>
      </c>
      <c r="Y696" s="23">
        <f t="shared" si="736"/>
        <v>9.2784153207159381E-3</v>
      </c>
      <c r="Z696" s="23">
        <f t="shared" si="736"/>
        <v>8.3934342545934904E-3</v>
      </c>
      <c r="AA696" s="23">
        <f t="shared" ref="AA696:AB696" si="737">AA644/AA643-1</f>
        <v>-6.0156250000000799E-3</v>
      </c>
      <c r="AB696" s="23">
        <f t="shared" si="737"/>
        <v>-6.6181336863002649E-4</v>
      </c>
      <c r="AC696" s="24">
        <f t="shared" si="736"/>
        <v>1.5756148323096131E-3</v>
      </c>
      <c r="AD696" s="23">
        <f t="shared" si="736"/>
        <v>7.138936213178404E-3</v>
      </c>
      <c r="AE696" s="23">
        <f t="shared" ref="AE696:AK696" si="738">AE644/AE643-1</f>
        <v>7.0532590722931499E-3</v>
      </c>
      <c r="AF696" s="23">
        <f t="shared" si="738"/>
        <v>1.7754946010382078E-2</v>
      </c>
      <c r="AG696" s="23">
        <f t="shared" si="738"/>
        <v>-1.1850280209844022E-2</v>
      </c>
      <c r="AH696" s="23">
        <f t="shared" si="738"/>
        <v>0</v>
      </c>
      <c r="AI696" s="23">
        <f t="shared" si="738"/>
        <v>-2.4436636185740879E-2</v>
      </c>
      <c r="AJ696" s="23">
        <f t="shared" si="738"/>
        <v>-1.5232525135537189E-2</v>
      </c>
      <c r="AK696" s="23">
        <f t="shared" si="738"/>
        <v>4.2817744991194839E-3</v>
      </c>
      <c r="AL696" s="23">
        <f t="shared" ref="AL696:AN696" si="739">AL644/AL643-1</f>
        <v>-2.2033272565483708E-3</v>
      </c>
      <c r="AM696" s="23">
        <f t="shared" si="739"/>
        <v>9.2835905488699577E-3</v>
      </c>
      <c r="AN696" s="23">
        <f t="shared" si="739"/>
        <v>-1.4580361244898477E-2</v>
      </c>
      <c r="AO696" s="23">
        <f t="shared" ref="AO696" si="740">AO644/AO643-1</f>
        <v>2.7019025091410409E-3</v>
      </c>
      <c r="AP696" s="242">
        <f t="shared" si="633"/>
        <v>19896</v>
      </c>
      <c r="AQ696" s="14">
        <f t="shared" ref="AQ696:AR696" si="741">AQ644-AQ643</f>
        <v>12503</v>
      </c>
      <c r="AR696" s="14">
        <f t="shared" si="741"/>
        <v>1851</v>
      </c>
      <c r="AS696" s="23"/>
      <c r="AT696" s="23"/>
      <c r="AU696" s="14">
        <f t="shared" ref="AU696" si="742">AU644-AU643</f>
        <v>34250</v>
      </c>
      <c r="AX696" s="23">
        <f t="shared" si="722"/>
        <v>0</v>
      </c>
    </row>
    <row r="697" spans="1:50">
      <c r="A697" s="2">
        <f t="shared" si="544"/>
        <v>2028</v>
      </c>
      <c r="C697" s="23">
        <f t="shared" ref="C697:D697" si="743">C645/C644-1</f>
        <v>5.132418190738397E-3</v>
      </c>
      <c r="D697" s="23">
        <f t="shared" si="743"/>
        <v>2.4654486640584228E-2</v>
      </c>
      <c r="E697" s="23">
        <f t="shared" si="724"/>
        <v>-8.4541276260824416E-3</v>
      </c>
      <c r="F697" s="23">
        <f t="shared" ref="F697:G697" si="744">F645/F644-1</f>
        <v>-1.5468144028247255E-2</v>
      </c>
      <c r="G697" s="44">
        <f t="shared" si="744"/>
        <v>4.5868206210921691E-3</v>
      </c>
      <c r="H697" s="43"/>
      <c r="I697" s="44">
        <f t="shared" si="726"/>
        <v>2.6204166029764053E-4</v>
      </c>
      <c r="J697" s="44">
        <f t="shared" si="726"/>
        <v>2.4654486640584228E-2</v>
      </c>
      <c r="K697" s="44">
        <f t="shared" si="726"/>
        <v>-8.8465266451437374E-3</v>
      </c>
      <c r="L697" s="44">
        <f t="shared" si="726"/>
        <v>-1.5468144028247255E-2</v>
      </c>
      <c r="M697" s="44">
        <f t="shared" si="726"/>
        <v>4.6529695390113979E-3</v>
      </c>
      <c r="O697" s="14"/>
      <c r="V697" s="245">
        <f t="shared" si="533"/>
        <v>2028</v>
      </c>
      <c r="W697" s="23">
        <f t="shared" ref="W697:AD697" si="745">W645/W644-1</f>
        <v>9.009207150886267E-3</v>
      </c>
      <c r="X697" s="23">
        <f t="shared" si="745"/>
        <v>9.009207150886045E-3</v>
      </c>
      <c r="Y697" s="23">
        <f t="shared" si="745"/>
        <v>9.009207150886267E-3</v>
      </c>
      <c r="Z697" s="23">
        <f t="shared" si="745"/>
        <v>8.0944033520029546E-3</v>
      </c>
      <c r="AA697" s="23">
        <f t="shared" ref="AA697:AB697" si="746">AA645/AA644-1</f>
        <v>-6.1306295684979695E-3</v>
      </c>
      <c r="AB697" s="23">
        <f t="shared" si="746"/>
        <v>-2.207505518763142E-4</v>
      </c>
      <c r="AC697" s="24">
        <f t="shared" si="745"/>
        <v>1.3940005862620453E-3</v>
      </c>
      <c r="AD697" s="23">
        <f t="shared" si="745"/>
        <v>6.0095508933841746E-3</v>
      </c>
      <c r="AE697" s="23">
        <f t="shared" ref="AE697:AK697" si="747">AE645/AE644-1</f>
        <v>9.248055925392018E-3</v>
      </c>
      <c r="AF697" s="23">
        <f t="shared" si="747"/>
        <v>2.4654486640584228E-2</v>
      </c>
      <c r="AG697" s="23">
        <f t="shared" si="747"/>
        <v>-4.2363399327585149E-3</v>
      </c>
      <c r="AH697" s="23">
        <f t="shared" si="747"/>
        <v>0</v>
      </c>
      <c r="AI697" s="23">
        <f t="shared" si="747"/>
        <v>-8.8485248358562973E-3</v>
      </c>
      <c r="AJ697" s="23">
        <f t="shared" si="747"/>
        <v>-1.5468144028247255E-2</v>
      </c>
      <c r="AK697" s="23">
        <f t="shared" si="747"/>
        <v>4.6529695390113979E-3</v>
      </c>
      <c r="AL697" s="23">
        <f t="shared" ref="AL697:AN697" si="748">AL645/AL644-1</f>
        <v>1.8480498852313509E-4</v>
      </c>
      <c r="AM697" s="23">
        <f t="shared" si="748"/>
        <v>1.6427115589093155E-2</v>
      </c>
      <c r="AN697" s="23">
        <f t="shared" si="748"/>
        <v>-1.5250760090077309E-2</v>
      </c>
      <c r="AO697" s="23">
        <f t="shared" ref="AO697" si="749">AO645/AO644-1</f>
        <v>3.2544322722538599E-3</v>
      </c>
      <c r="AP697" s="242">
        <f t="shared" si="633"/>
        <v>19258</v>
      </c>
      <c r="AQ697" s="14">
        <f t="shared" ref="AQ697:AR697" si="750">AQ645-AQ644</f>
        <v>12096</v>
      </c>
      <c r="AR697" s="14">
        <f t="shared" si="750"/>
        <v>1789</v>
      </c>
      <c r="AS697" s="23"/>
      <c r="AT697" s="23"/>
      <c r="AU697" s="14">
        <f t="shared" ref="AU697" si="751">AU645-AU644</f>
        <v>33143</v>
      </c>
      <c r="AX697" s="23">
        <f t="shared" si="722"/>
        <v>0</v>
      </c>
    </row>
    <row r="698" spans="1:50">
      <c r="A698" s="2">
        <f t="shared" si="544"/>
        <v>2029</v>
      </c>
      <c r="C698" s="23">
        <f t="shared" ref="C698:D698" si="752">C646/C645-1</f>
        <v>-5.8453499583194235E-3</v>
      </c>
      <c r="D698" s="23">
        <f t="shared" si="752"/>
        <v>1.3492692609596402E-2</v>
      </c>
      <c r="E698" s="23">
        <f t="shared" si="724"/>
        <v>-2.9552983161265423E-2</v>
      </c>
      <c r="F698" s="23">
        <f t="shared" ref="F698:G698" si="753">F646/F645-1</f>
        <v>-1.5711166616321548E-2</v>
      </c>
      <c r="G698" s="44">
        <f t="shared" si="753"/>
        <v>5.1296914025174001E-3</v>
      </c>
      <c r="H698" s="43"/>
      <c r="I698" s="44">
        <f t="shared" si="726"/>
        <v>-5.6805028264956814E-3</v>
      </c>
      <c r="J698" s="44">
        <f t="shared" si="726"/>
        <v>1.3492692609596402E-2</v>
      </c>
      <c r="K698" s="44">
        <f t="shared" si="726"/>
        <v>-3.0936930396367912E-2</v>
      </c>
      <c r="L698" s="44">
        <f t="shared" si="726"/>
        <v>-1.5711166616321548E-2</v>
      </c>
      <c r="M698" s="44">
        <f t="shared" si="726"/>
        <v>5.2033267185096488E-3</v>
      </c>
      <c r="O698" s="14"/>
      <c r="V698" s="245">
        <f t="shared" si="533"/>
        <v>2029</v>
      </c>
      <c r="W698" s="23">
        <f t="shared" ref="W698:AD698" si="754">W646/W645-1</f>
        <v>8.7068898209921031E-3</v>
      </c>
      <c r="X698" s="23">
        <f t="shared" si="754"/>
        <v>8.706889820991881E-3</v>
      </c>
      <c r="Y698" s="23">
        <f t="shared" si="754"/>
        <v>8.706889820991881E-3</v>
      </c>
      <c r="Z698" s="23">
        <f t="shared" si="754"/>
        <v>7.769425472213598E-3</v>
      </c>
      <c r="AA698" s="23">
        <f t="shared" ref="AA698:AB698" si="755">AA646/AA645-1</f>
        <v>-5.298536971134804E-3</v>
      </c>
      <c r="AB698" s="23">
        <f t="shared" si="755"/>
        <v>-4.4159858688452847E-4</v>
      </c>
      <c r="AC698" s="24">
        <f t="shared" si="754"/>
        <v>1.2261837389171415E-3</v>
      </c>
      <c r="AD698" s="23">
        <f t="shared" si="754"/>
        <v>2.3832850032703412E-3</v>
      </c>
      <c r="AE698" s="23">
        <f t="shared" ref="AE698:AK698" si="756">AE646/AE645-1</f>
        <v>2.9772176904534486E-3</v>
      </c>
      <c r="AF698" s="23">
        <f t="shared" si="756"/>
        <v>1.3492692609596402E-2</v>
      </c>
      <c r="AG698" s="23">
        <f t="shared" si="756"/>
        <v>-1.474287762701898E-2</v>
      </c>
      <c r="AH698" s="23">
        <f t="shared" si="756"/>
        <v>0</v>
      </c>
      <c r="AI698" s="23">
        <f t="shared" si="756"/>
        <v>-3.0937026871021289E-2</v>
      </c>
      <c r="AJ698" s="23">
        <f t="shared" si="756"/>
        <v>-1.5711166616321548E-2</v>
      </c>
      <c r="AK698" s="23">
        <f t="shared" si="756"/>
        <v>5.2033267185096488E-3</v>
      </c>
      <c r="AL698" s="23">
        <f t="shared" ref="AL698:AN698" si="757">AL646/AL645-1</f>
        <v>-5.6897082714563174E-3</v>
      </c>
      <c r="AM698" s="23">
        <f t="shared" si="757"/>
        <v>5.679143455558977E-3</v>
      </c>
      <c r="AN698" s="23">
        <f t="shared" si="757"/>
        <v>-1.5276314028124571E-2</v>
      </c>
      <c r="AO698" s="23">
        <f t="shared" ref="AO698" si="758">AO646/AO645-1</f>
        <v>3.9722722439601288E-3</v>
      </c>
      <c r="AP698" s="242">
        <f t="shared" si="633"/>
        <v>18635</v>
      </c>
      <c r="AQ698" s="14">
        <f t="shared" ref="AQ698:AR698" si="759">AQ646-AQ645</f>
        <v>11698</v>
      </c>
      <c r="AR698" s="14">
        <f t="shared" si="759"/>
        <v>1725</v>
      </c>
      <c r="AS698" s="23"/>
      <c r="AT698" s="23"/>
      <c r="AU698" s="14">
        <f t="shared" ref="AU698" si="760">AU646-AU645</f>
        <v>32058</v>
      </c>
      <c r="AX698" s="23">
        <f t="shared" si="722"/>
        <v>0</v>
      </c>
    </row>
    <row r="699" spans="1:50">
      <c r="A699" s="2">
        <f t="shared" si="544"/>
        <v>2030</v>
      </c>
      <c r="C699" s="23">
        <f t="shared" ref="C699:D699" si="761">C647/C646-1</f>
        <v>1.8166941876598397E-3</v>
      </c>
      <c r="D699" s="23">
        <f t="shared" si="761"/>
        <v>1.3767593435955572E-2</v>
      </c>
      <c r="E699" s="23">
        <f t="shared" si="724"/>
        <v>-2.5172518265746513E-2</v>
      </c>
      <c r="F699" s="23">
        <f t="shared" ref="F699:G699" si="762">F647/F646-1</f>
        <v>-1.5961947431946788E-2</v>
      </c>
      <c r="G699" s="44">
        <f t="shared" si="762"/>
        <v>5.9137295904136966E-3</v>
      </c>
      <c r="H699" s="43"/>
      <c r="I699" s="44">
        <f t="shared" si="726"/>
        <v>-2.9619196864909547E-3</v>
      </c>
      <c r="J699" s="44">
        <f t="shared" si="726"/>
        <v>1.3767593435955572E-2</v>
      </c>
      <c r="K699" s="44">
        <f t="shared" si="726"/>
        <v>-2.638896424567283E-2</v>
      </c>
      <c r="L699" s="44">
        <f t="shared" si="726"/>
        <v>-1.5961947431946788E-2</v>
      </c>
      <c r="M699" s="44">
        <f t="shared" si="726"/>
        <v>5.9981801362061216E-3</v>
      </c>
      <c r="O699" s="14"/>
      <c r="V699" s="245">
        <f t="shared" si="533"/>
        <v>2030</v>
      </c>
      <c r="W699" s="23">
        <f t="shared" ref="W699:AD699" si="763">W647/W646-1</f>
        <v>8.1915980672799815E-3</v>
      </c>
      <c r="X699" s="23">
        <f t="shared" si="763"/>
        <v>8.1915980672804256E-3</v>
      </c>
      <c r="Y699" s="23">
        <f t="shared" si="763"/>
        <v>8.1915980672804256E-3</v>
      </c>
      <c r="Z699" s="23">
        <f t="shared" si="763"/>
        <v>7.2196590199864463E-3</v>
      </c>
      <c r="AA699" s="23">
        <f t="shared" ref="AA699:AB699" si="764">AA647/AA646-1</f>
        <v>-5.2075051677533679E-3</v>
      </c>
      <c r="AB699" s="23">
        <f t="shared" si="764"/>
        <v>0</v>
      </c>
      <c r="AC699" s="24">
        <f t="shared" si="763"/>
        <v>1.0817483392075999E-3</v>
      </c>
      <c r="AD699" s="23">
        <f t="shared" si="763"/>
        <v>7.4409096000895847E-3</v>
      </c>
      <c r="AE699" s="23">
        <f t="shared" ref="AE699:AK699" si="765">AE647/AE646-1</f>
        <v>5.2049962313345244E-3</v>
      </c>
      <c r="AF699" s="23">
        <f t="shared" si="765"/>
        <v>1.3767593435955572E-2</v>
      </c>
      <c r="AG699" s="23">
        <f t="shared" si="765"/>
        <v>-1.236891331294987E-2</v>
      </c>
      <c r="AH699" s="23">
        <f t="shared" si="765"/>
        <v>0</v>
      </c>
      <c r="AI699" s="23">
        <f t="shared" si="765"/>
        <v>-2.6389152490725376E-2</v>
      </c>
      <c r="AJ699" s="23">
        <f t="shared" si="765"/>
        <v>-1.5961947431946788E-2</v>
      </c>
      <c r="AK699" s="23">
        <f t="shared" si="765"/>
        <v>5.9981801362061216E-3</v>
      </c>
      <c r="AL699" s="23">
        <f t="shared" ref="AL699:AN699" si="766">AL647/AL646-1</f>
        <v>-2.9266003246652961E-3</v>
      </c>
      <c r="AM699" s="23">
        <f t="shared" si="766"/>
        <v>6.5009994168900853E-3</v>
      </c>
      <c r="AN699" s="23">
        <f t="shared" si="766"/>
        <v>-1.5961947431946788E-2</v>
      </c>
      <c r="AO699" s="23">
        <f t="shared" ref="AO699" si="767">AO647/AO646-1</f>
        <v>4.9111192019584138E-3</v>
      </c>
      <c r="AP699" s="242">
        <f t="shared" si="633"/>
        <v>18008</v>
      </c>
      <c r="AQ699" s="14">
        <f t="shared" ref="AQ699:AR699" si="768">AQ647-AQ646</f>
        <v>11306</v>
      </c>
      <c r="AR699" s="14">
        <f t="shared" si="768"/>
        <v>1667</v>
      </c>
      <c r="AS699" s="23"/>
      <c r="AT699" s="23"/>
      <c r="AU699" s="14">
        <f t="shared" ref="AU699" si="769">AU647-AU646</f>
        <v>30981</v>
      </c>
      <c r="AX699" s="23">
        <f t="shared" si="722"/>
        <v>0</v>
      </c>
    </row>
    <row r="700" spans="1:50">
      <c r="A700" s="2">
        <f t="shared" si="544"/>
        <v>2031</v>
      </c>
      <c r="C700" s="23">
        <f t="shared" ref="C700:E709" si="770">C648/C647-1</f>
        <v>4.9918959681243269E-3</v>
      </c>
      <c r="D700" s="23">
        <f t="shared" si="770"/>
        <v>1.8068428115675106E-2</v>
      </c>
      <c r="E700" s="23">
        <f t="shared" si="770"/>
        <v>-1.6491016784160206E-2</v>
      </c>
      <c r="F700" s="23">
        <f t="shared" ref="F700:G700" si="771">F648/F647-1</f>
        <v>-1.6220864010585201E-2</v>
      </c>
      <c r="G700" s="44">
        <f t="shared" si="771"/>
        <v>6.324353011286199E-3</v>
      </c>
      <c r="H700" s="43"/>
      <c r="I700" s="44">
        <f t="shared" ref="I700:M709" si="772">I648/I647-1</f>
        <v>9.6146904968652525E-3</v>
      </c>
      <c r="J700" s="44">
        <f t="shared" si="772"/>
        <v>1.8068428115675106E-2</v>
      </c>
      <c r="K700" s="44">
        <f t="shared" si="772"/>
        <v>-1.7309534547071515E-2</v>
      </c>
      <c r="L700" s="44">
        <f t="shared" si="772"/>
        <v>-1.6220864010585201E-2</v>
      </c>
      <c r="M700" s="44">
        <f t="shared" si="772"/>
        <v>6.4141289400394541E-3</v>
      </c>
      <c r="O700" s="14"/>
      <c r="V700" s="245">
        <f t="shared" si="533"/>
        <v>2031</v>
      </c>
      <c r="W700" s="23"/>
      <c r="X700" s="23"/>
      <c r="Y700" s="23"/>
      <c r="Z700" s="23"/>
      <c r="AA700" s="23"/>
      <c r="AB700" s="23"/>
      <c r="AC700" s="24"/>
      <c r="AD700" s="23"/>
      <c r="AE700" s="23"/>
      <c r="AF700" s="23"/>
      <c r="AG700" s="23"/>
      <c r="AH700" s="23"/>
      <c r="AI700" s="23"/>
      <c r="AJ700" s="23"/>
      <c r="AK700" s="23"/>
      <c r="AL700" s="14"/>
      <c r="AP700" s="238"/>
      <c r="AQ700" s="23"/>
      <c r="AR700" s="23"/>
      <c r="AS700" s="23"/>
      <c r="AT700" s="23"/>
      <c r="AX700" s="23"/>
    </row>
    <row r="701" spans="1:50">
      <c r="A701" s="2">
        <f t="shared" si="544"/>
        <v>2032</v>
      </c>
      <c r="C701" s="23">
        <f t="shared" si="770"/>
        <v>-8.7146887229242465E-3</v>
      </c>
      <c r="D701" s="23">
        <f t="shared" si="770"/>
        <v>1.0366038388091914E-2</v>
      </c>
      <c r="E701" s="23">
        <f t="shared" si="770"/>
        <v>-3.0293542313416078E-2</v>
      </c>
      <c r="F701" s="23">
        <f t="shared" ref="F701:G701" si="773">F649/F648-1</f>
        <v>-1.6488318787396539E-2</v>
      </c>
      <c r="G701" s="44">
        <f t="shared" si="773"/>
        <v>6.3077732872409698E-3</v>
      </c>
      <c r="H701" s="43"/>
      <c r="I701" s="44">
        <f t="shared" si="772"/>
        <v>-8.469144684200125E-3</v>
      </c>
      <c r="J701" s="44">
        <f t="shared" si="772"/>
        <v>1.0366038388091914E-2</v>
      </c>
      <c r="K701" s="44">
        <f t="shared" si="772"/>
        <v>-3.1823621798280577E-2</v>
      </c>
      <c r="L701" s="44">
        <f t="shared" si="772"/>
        <v>-1.6488318787396539E-2</v>
      </c>
      <c r="M701" s="44">
        <f t="shared" si="772"/>
        <v>6.3967431977776101E-3</v>
      </c>
      <c r="O701" s="14"/>
      <c r="V701" s="245">
        <f t="shared" si="533"/>
        <v>2032</v>
      </c>
      <c r="W701" s="23"/>
      <c r="X701" s="23"/>
      <c r="Y701" s="23"/>
      <c r="Z701" s="23"/>
      <c r="AA701" s="23"/>
      <c r="AB701" s="23"/>
      <c r="AC701" s="24"/>
      <c r="AD701" s="23"/>
      <c r="AE701" s="23"/>
      <c r="AF701" s="23"/>
      <c r="AG701" s="23"/>
      <c r="AH701" s="23"/>
      <c r="AI701" s="23"/>
      <c r="AJ701" s="23"/>
      <c r="AK701" s="23"/>
      <c r="AL701" s="14"/>
      <c r="AP701" s="238"/>
      <c r="AQ701" s="23"/>
      <c r="AR701" s="23"/>
      <c r="AS701" s="23"/>
      <c r="AT701" s="23"/>
      <c r="AX701" s="23"/>
    </row>
    <row r="702" spans="1:50">
      <c r="A702" s="2">
        <f t="shared" si="544"/>
        <v>2033</v>
      </c>
      <c r="C702" s="23">
        <f t="shared" si="770"/>
        <v>8.7002740207426932E-3</v>
      </c>
      <c r="D702" s="23">
        <f t="shared" si="770"/>
        <v>2.0416088939679167E-2</v>
      </c>
      <c r="E702" s="23">
        <f t="shared" si="770"/>
        <v>-8.142652316022625E-3</v>
      </c>
      <c r="F702" s="23">
        <f t="shared" ref="F702:G702" si="774">F650/F649-1</f>
        <v>-1.676474118443283E-2</v>
      </c>
      <c r="G702" s="44">
        <f t="shared" si="774"/>
        <v>6.2873508540670642E-3</v>
      </c>
      <c r="H702" s="43"/>
      <c r="I702" s="44">
        <f t="shared" si="772"/>
        <v>8.453042287644319E-3</v>
      </c>
      <c r="J702" s="44">
        <f t="shared" si="772"/>
        <v>2.0416088939679167E-2</v>
      </c>
      <c r="K702" s="44">
        <f t="shared" si="772"/>
        <v>-8.5674433498118541E-3</v>
      </c>
      <c r="L702" s="44">
        <f t="shared" si="772"/>
        <v>-1.676474118443283E-2</v>
      </c>
      <c r="M702" s="44">
        <f t="shared" si="772"/>
        <v>6.375469040760251E-3</v>
      </c>
      <c r="O702" s="14"/>
      <c r="V702" s="245">
        <f t="shared" si="533"/>
        <v>2033</v>
      </c>
      <c r="W702" s="23"/>
      <c r="X702" s="23"/>
      <c r="Y702" s="23"/>
      <c r="Z702" s="23"/>
      <c r="AA702" s="23"/>
      <c r="AB702" s="23"/>
      <c r="AC702" s="24"/>
      <c r="AD702" s="23"/>
      <c r="AE702" s="23"/>
      <c r="AF702" s="23"/>
      <c r="AG702" s="23"/>
      <c r="AH702" s="23"/>
      <c r="AI702" s="23"/>
      <c r="AJ702" s="23"/>
      <c r="AK702" s="23"/>
      <c r="AL702" s="14"/>
      <c r="AP702" s="238"/>
      <c r="AQ702" s="23"/>
      <c r="AR702" s="23"/>
      <c r="AS702" s="23"/>
      <c r="AT702" s="23"/>
      <c r="AX702" s="23"/>
    </row>
    <row r="703" spans="1:50">
      <c r="A703" s="2">
        <f t="shared" si="544"/>
        <v>2034</v>
      </c>
      <c r="C703" s="23">
        <f t="shared" si="770"/>
        <v>-1.85844924428058E-3</v>
      </c>
      <c r="D703" s="23">
        <f t="shared" si="770"/>
        <v>1.3591364388821248E-2</v>
      </c>
      <c r="E703" s="23">
        <f t="shared" si="770"/>
        <v>-2.0108745974181219E-2</v>
      </c>
      <c r="F703" s="23">
        <f t="shared" ref="F703:G703" si="775">F651/F650-1</f>
        <v>-1.7050589911338676E-2</v>
      </c>
      <c r="G703" s="44">
        <f t="shared" si="775"/>
        <v>5.9894690207944468E-3</v>
      </c>
      <c r="H703" s="43"/>
      <c r="I703" s="44">
        <f t="shared" si="772"/>
        <v>-1.806081205901644E-3</v>
      </c>
      <c r="J703" s="44">
        <f t="shared" si="772"/>
        <v>1.3591364388821248E-2</v>
      </c>
      <c r="K703" s="44">
        <f t="shared" si="772"/>
        <v>-2.1166857053597776E-2</v>
      </c>
      <c r="L703" s="44">
        <f t="shared" si="772"/>
        <v>-1.7050589911338676E-2</v>
      </c>
      <c r="M703" s="44">
        <f t="shared" si="772"/>
        <v>6.0728805602123792E-3</v>
      </c>
      <c r="O703" s="14"/>
      <c r="V703" s="245">
        <f t="shared" si="533"/>
        <v>2034</v>
      </c>
      <c r="W703" s="23"/>
      <c r="X703" s="23"/>
      <c r="Y703" s="23"/>
      <c r="Z703" s="23"/>
      <c r="AA703" s="23"/>
      <c r="AB703" s="23"/>
      <c r="AC703" s="24"/>
      <c r="AD703" s="23"/>
      <c r="AE703" s="23"/>
      <c r="AF703" s="23"/>
      <c r="AG703" s="23"/>
      <c r="AH703" s="23"/>
      <c r="AI703" s="23"/>
      <c r="AJ703" s="23"/>
      <c r="AK703" s="23"/>
      <c r="AL703" s="14"/>
      <c r="AP703" s="238"/>
      <c r="AQ703" s="23"/>
      <c r="AR703" s="23"/>
      <c r="AS703" s="23"/>
      <c r="AT703" s="23"/>
      <c r="AX703" s="23"/>
    </row>
    <row r="704" spans="1:50">
      <c r="A704" s="2">
        <f t="shared" si="544"/>
        <v>2035</v>
      </c>
      <c r="C704" s="23">
        <f t="shared" si="770"/>
        <v>8.6841539333204487E-4</v>
      </c>
      <c r="D704" s="23">
        <f t="shared" si="770"/>
        <v>1.3540260877407784E-2</v>
      </c>
      <c r="E704" s="23">
        <f t="shared" si="770"/>
        <v>-1.8395239491694415E-2</v>
      </c>
      <c r="F704" s="23">
        <f t="shared" ref="F704:G704" si="776">F652/F651-1</f>
        <v>-1.7346355505520994E-2</v>
      </c>
      <c r="G704" s="44">
        <f t="shared" si="776"/>
        <v>6.018855537385237E-3</v>
      </c>
      <c r="H704" s="43"/>
      <c r="I704" s="44">
        <f t="shared" si="772"/>
        <v>8.4390060233929809E-4</v>
      </c>
      <c r="J704" s="44">
        <f t="shared" si="772"/>
        <v>1.3540260877407784E-2</v>
      </c>
      <c r="K704" s="44">
        <f t="shared" si="772"/>
        <v>-1.9384118264355488E-2</v>
      </c>
      <c r="L704" s="44">
        <f t="shared" si="772"/>
        <v>-1.7346355505520994E-2</v>
      </c>
      <c r="M704" s="44">
        <f t="shared" si="772"/>
        <v>6.1021703632107016E-3</v>
      </c>
      <c r="O704" s="14"/>
      <c r="V704" s="245">
        <f t="shared" si="533"/>
        <v>2035</v>
      </c>
      <c r="W704" s="23"/>
      <c r="X704" s="23"/>
      <c r="Y704" s="23"/>
      <c r="Z704" s="23"/>
      <c r="AA704" s="23"/>
      <c r="AB704" s="23"/>
      <c r="AC704" s="24"/>
      <c r="AD704" s="23"/>
      <c r="AE704" s="23"/>
      <c r="AF704" s="23"/>
      <c r="AG704" s="23"/>
      <c r="AH704" s="23"/>
      <c r="AI704" s="23"/>
      <c r="AJ704" s="23"/>
      <c r="AK704" s="23"/>
      <c r="AL704" s="14"/>
      <c r="AP704" s="238"/>
      <c r="AQ704" s="23"/>
      <c r="AR704" s="23"/>
      <c r="AS704" s="23"/>
      <c r="AT704" s="23"/>
      <c r="AX704" s="23"/>
    </row>
    <row r="705" spans="1:50">
      <c r="A705" s="2">
        <f t="shared" si="544"/>
        <v>2036</v>
      </c>
      <c r="C705" s="23">
        <f t="shared" si="770"/>
        <v>-3.5463383158329531E-3</v>
      </c>
      <c r="D705" s="23">
        <f t="shared" si="770"/>
        <v>5.6377786166994515E-3</v>
      </c>
      <c r="E705" s="23">
        <f t="shared" si="770"/>
        <v>-1.394339829392377E-2</v>
      </c>
      <c r="F705" s="23">
        <f t="shared" ref="F705:G705" si="777">F653/F652-1</f>
        <v>-1.7652563141355437E-2</v>
      </c>
      <c r="G705" s="44">
        <f t="shared" si="777"/>
        <v>5.5395641397855133E-3</v>
      </c>
      <c r="H705" s="43"/>
      <c r="I705" s="44">
        <f t="shared" si="772"/>
        <v>-3.4463119479013482E-3</v>
      </c>
      <c r="J705" s="44">
        <f t="shared" si="772"/>
        <v>5.6377786166994515E-3</v>
      </c>
      <c r="K705" s="44">
        <f t="shared" si="772"/>
        <v>-1.4707774779692984E-2</v>
      </c>
      <c r="L705" s="44">
        <f t="shared" si="772"/>
        <v>-1.7652563141355437E-2</v>
      </c>
      <c r="M705" s="44">
        <f t="shared" si="772"/>
        <v>5.6157793901188136E-3</v>
      </c>
      <c r="O705" s="14"/>
      <c r="V705" s="245">
        <f t="shared" si="533"/>
        <v>2036</v>
      </c>
      <c r="W705" s="23"/>
      <c r="X705" s="23"/>
      <c r="Y705" s="23"/>
      <c r="Z705" s="23"/>
      <c r="AA705" s="23"/>
      <c r="AB705" s="23"/>
      <c r="AC705" s="24"/>
      <c r="AD705" s="23"/>
      <c r="AE705" s="23"/>
      <c r="AF705" s="23"/>
      <c r="AG705" s="23"/>
      <c r="AH705" s="23"/>
      <c r="AI705" s="23"/>
      <c r="AJ705" s="23"/>
      <c r="AK705" s="23"/>
      <c r="AL705" s="14"/>
      <c r="AP705" s="238"/>
      <c r="AQ705" s="23"/>
      <c r="AR705" s="23"/>
      <c r="AS705" s="23"/>
      <c r="AT705" s="23"/>
      <c r="AX705" s="23"/>
    </row>
    <row r="706" spans="1:50">
      <c r="A706" s="2">
        <f t="shared" si="544"/>
        <v>2037</v>
      </c>
      <c r="C706" s="23">
        <f t="shared" si="770"/>
        <v>1.9100427169664869E-3</v>
      </c>
      <c r="D706" s="23">
        <f t="shared" si="770"/>
        <v>9.1240903069338408E-3</v>
      </c>
      <c r="E706" s="23">
        <f t="shared" si="770"/>
        <v>-4.0207810284322187E-2</v>
      </c>
      <c r="F706" s="23">
        <f t="shared" ref="F706:G706" si="778">F654/F653-1</f>
        <v>-1.7969775742281868E-2</v>
      </c>
      <c r="G706" s="44">
        <f t="shared" si="778"/>
        <v>4.8164275070587959E-3</v>
      </c>
      <c r="H706" s="43"/>
      <c r="I706" s="44">
        <f t="shared" si="772"/>
        <v>1.8559826331878693E-3</v>
      </c>
      <c r="J706" s="44">
        <f t="shared" si="772"/>
        <v>9.1240903069338408E-3</v>
      </c>
      <c r="K706" s="44">
        <f t="shared" si="772"/>
        <v>-4.2444903349791785E-2</v>
      </c>
      <c r="L706" s="44">
        <f t="shared" si="772"/>
        <v>-1.7969775742281868E-2</v>
      </c>
      <c r="M706" s="44">
        <f t="shared" si="772"/>
        <v>4.8823235345081262E-3</v>
      </c>
      <c r="O706" s="14"/>
      <c r="V706" s="245">
        <f t="shared" si="533"/>
        <v>2037</v>
      </c>
      <c r="W706" s="23"/>
      <c r="X706" s="23"/>
      <c r="Y706" s="23"/>
      <c r="Z706" s="23"/>
      <c r="AA706" s="23"/>
      <c r="AB706" s="23"/>
      <c r="AC706" s="24"/>
      <c r="AD706" s="23"/>
      <c r="AE706" s="23"/>
      <c r="AF706" s="23"/>
      <c r="AG706" s="23"/>
      <c r="AH706" s="23"/>
      <c r="AI706" s="23"/>
      <c r="AJ706" s="23"/>
      <c r="AK706" s="23"/>
      <c r="AL706" s="14"/>
      <c r="AP706" s="238"/>
      <c r="AQ706" s="23"/>
      <c r="AR706" s="23"/>
      <c r="AS706" s="23"/>
      <c r="AT706" s="23"/>
      <c r="AX706" s="23"/>
    </row>
    <row r="707" spans="1:50">
      <c r="A707" s="2">
        <f t="shared" si="544"/>
        <v>2038</v>
      </c>
      <c r="C707" s="23">
        <f t="shared" si="770"/>
        <v>1.0636588487098475E-3</v>
      </c>
      <c r="D707" s="23">
        <f t="shared" si="770"/>
        <v>7.6508489517428391E-3</v>
      </c>
      <c r="E707" s="23">
        <f t="shared" si="770"/>
        <v>-2.345142528691968E-2</v>
      </c>
      <c r="F707" s="23">
        <f t="shared" ref="F707:G707" si="779">F655/F654-1</f>
        <v>-1.8298597434577624E-2</v>
      </c>
      <c r="G707" s="44">
        <f t="shared" si="779"/>
        <v>4.5967727130329372E-3</v>
      </c>
      <c r="H707" s="43"/>
      <c r="I707" s="44">
        <f t="shared" si="772"/>
        <v>1.0336098022092344E-3</v>
      </c>
      <c r="J707" s="44">
        <f t="shared" si="772"/>
        <v>7.6508489517428391E-3</v>
      </c>
      <c r="K707" s="44">
        <f t="shared" si="772"/>
        <v>-2.4814058906648229E-2</v>
      </c>
      <c r="L707" s="44">
        <f t="shared" si="772"/>
        <v>-1.8298597434577624E-2</v>
      </c>
      <c r="M707" s="44">
        <f t="shared" si="772"/>
        <v>4.6593579685538788E-3</v>
      </c>
      <c r="O707" s="14"/>
      <c r="V707" s="245">
        <f t="shared" si="533"/>
        <v>2038</v>
      </c>
      <c r="W707" s="23"/>
      <c r="X707" s="23"/>
      <c r="Y707" s="23"/>
      <c r="Z707" s="23"/>
      <c r="AA707" s="23"/>
      <c r="AB707" s="23"/>
      <c r="AC707" s="24"/>
      <c r="AD707" s="23"/>
      <c r="AE707" s="23"/>
      <c r="AF707" s="23"/>
      <c r="AG707" s="23"/>
      <c r="AH707" s="23"/>
      <c r="AI707" s="23"/>
      <c r="AJ707" s="23"/>
      <c r="AK707" s="23"/>
      <c r="AL707" s="14"/>
      <c r="AP707" s="238"/>
      <c r="AQ707" s="23"/>
      <c r="AR707" s="23"/>
      <c r="AS707" s="23"/>
      <c r="AT707" s="23"/>
      <c r="AX707" s="23"/>
    </row>
    <row r="708" spans="1:50">
      <c r="A708" s="2">
        <f t="shared" si="544"/>
        <v>2039</v>
      </c>
      <c r="C708" s="23">
        <f t="shared" si="770"/>
        <v>4.2257374636185396E-3</v>
      </c>
      <c r="D708" s="23">
        <f t="shared" si="770"/>
        <v>1.2303853499958883E-2</v>
      </c>
      <c r="E708" s="23">
        <f t="shared" si="770"/>
        <v>-1.4881703070474206E-2</v>
      </c>
      <c r="F708" s="23">
        <f t="shared" ref="F708:G708" si="780">F656/F655-1</f>
        <v>-1.8639677387399911E-2</v>
      </c>
      <c r="G708" s="44">
        <f t="shared" si="780"/>
        <v>4.4195717164723369E-3</v>
      </c>
      <c r="H708" s="43"/>
      <c r="I708" s="44">
        <f t="shared" si="772"/>
        <v>4.1064809274831138E-3</v>
      </c>
      <c r="J708" s="44">
        <f t="shared" si="772"/>
        <v>1.2303853499958883E-2</v>
      </c>
      <c r="K708" s="44">
        <f t="shared" si="772"/>
        <v>-1.5768399706222791E-2</v>
      </c>
      <c r="L708" s="44">
        <f t="shared" si="772"/>
        <v>-1.8639677387399911E-2</v>
      </c>
      <c r="M708" s="44">
        <f t="shared" si="772"/>
        <v>4.479465307227315E-3</v>
      </c>
      <c r="O708" s="14"/>
      <c r="V708" s="245">
        <f t="shared" si="533"/>
        <v>2039</v>
      </c>
      <c r="W708" s="23"/>
      <c r="X708" s="23"/>
      <c r="Y708" s="23"/>
      <c r="Z708" s="23"/>
      <c r="AA708" s="23"/>
      <c r="AB708" s="23"/>
      <c r="AC708" s="24"/>
      <c r="AD708" s="23"/>
      <c r="AE708" s="23"/>
      <c r="AF708" s="23"/>
      <c r="AG708" s="23"/>
      <c r="AH708" s="23"/>
      <c r="AI708" s="23"/>
      <c r="AJ708" s="23"/>
      <c r="AK708" s="23"/>
      <c r="AL708" s="14"/>
      <c r="AP708" s="238"/>
      <c r="AQ708" s="23"/>
      <c r="AR708" s="23"/>
      <c r="AS708" s="23"/>
      <c r="AT708" s="23"/>
      <c r="AX708" s="23"/>
    </row>
    <row r="709" spans="1:50">
      <c r="A709" s="2">
        <f t="shared" si="544"/>
        <v>2040</v>
      </c>
      <c r="C709" s="23">
        <f t="shared" si="770"/>
        <v>4.6602706172047537E-3</v>
      </c>
      <c r="D709" s="23">
        <f t="shared" si="770"/>
        <v>1.0092777919609386E-2</v>
      </c>
      <c r="E709" s="23">
        <f t="shared" si="770"/>
        <v>-2.4913889188868166E-2</v>
      </c>
      <c r="F709" s="23">
        <f t="shared" ref="F709:G709" si="781">F657/F656-1</f>
        <v>-1.8993714090434044E-2</v>
      </c>
      <c r="G709" s="44">
        <f t="shared" si="781"/>
        <v>4.5761512298538864E-3</v>
      </c>
      <c r="H709" s="43"/>
      <c r="I709" s="44">
        <f t="shared" si="772"/>
        <v>4.5292887897425693E-3</v>
      </c>
      <c r="J709" s="44">
        <f t="shared" si="772"/>
        <v>1.0092777919609386E-2</v>
      </c>
      <c r="K709" s="44">
        <f t="shared" si="772"/>
        <v>-2.6422115974961469E-2</v>
      </c>
      <c r="L709" s="44">
        <f t="shared" si="772"/>
        <v>-1.8993714090434044E-2</v>
      </c>
      <c r="M709" s="44">
        <f t="shared" si="772"/>
        <v>4.6378902127710564E-3</v>
      </c>
      <c r="O709" s="14"/>
      <c r="V709" s="245">
        <f t="shared" si="533"/>
        <v>2040</v>
      </c>
      <c r="W709" s="23"/>
      <c r="X709" s="23"/>
      <c r="Y709" s="23"/>
      <c r="Z709" s="23"/>
      <c r="AA709" s="23"/>
      <c r="AB709" s="23"/>
      <c r="AC709" s="24"/>
      <c r="AD709" s="23"/>
      <c r="AE709" s="23"/>
      <c r="AF709" s="23"/>
      <c r="AG709" s="23"/>
      <c r="AH709" s="23"/>
      <c r="AI709" s="23"/>
      <c r="AJ709" s="23"/>
      <c r="AK709" s="23"/>
      <c r="AL709" s="14"/>
      <c r="AP709" s="238"/>
      <c r="AQ709" s="23"/>
      <c r="AR709" s="23"/>
      <c r="AS709" s="23"/>
      <c r="AT709" s="23"/>
      <c r="AX709" s="23"/>
    </row>
    <row r="710" spans="1:50">
      <c r="C710" s="18"/>
      <c r="D710" s="14"/>
      <c r="E710" s="23"/>
      <c r="F710" s="23"/>
      <c r="G710" s="152"/>
      <c r="H710" s="43"/>
      <c r="I710" s="44"/>
      <c r="J710" s="44"/>
      <c r="K710" s="44"/>
      <c r="L710" s="44"/>
      <c r="M710" s="44"/>
      <c r="AC710" s="11"/>
      <c r="AP710" s="96"/>
    </row>
    <row r="711" spans="1:50">
      <c r="G711" s="43"/>
      <c r="AC711" s="11"/>
      <c r="AP711" s="96"/>
    </row>
    <row r="712" spans="1:50">
      <c r="G712" s="43"/>
      <c r="AC712" s="11"/>
      <c r="AP712" s="96"/>
    </row>
    <row r="713" spans="1:50">
      <c r="G713" s="43"/>
      <c r="AC713" s="11"/>
      <c r="AP713" s="96"/>
    </row>
    <row r="714" spans="1:50">
      <c r="G714" s="43"/>
      <c r="AC714" s="11"/>
      <c r="AP714" s="96"/>
    </row>
    <row r="715" spans="1:50">
      <c r="G715" s="43"/>
      <c r="AC715" s="11"/>
    </row>
    <row r="716" spans="1:50">
      <c r="G716" s="43"/>
      <c r="AC716" s="11"/>
    </row>
    <row r="717" spans="1:50">
      <c r="G717" s="43"/>
    </row>
    <row r="718" spans="1:50">
      <c r="G718" s="43"/>
    </row>
    <row r="719" spans="1:50">
      <c r="G719" s="43"/>
    </row>
    <row r="720" spans="1:50">
      <c r="G720" s="43"/>
    </row>
    <row r="721" spans="7:7">
      <c r="G721" s="43"/>
    </row>
    <row r="722" spans="7:7">
      <c r="G722" s="43"/>
    </row>
    <row r="723" spans="7:7">
      <c r="G723" s="43"/>
    </row>
    <row r="724" spans="7:7">
      <c r="G724" s="43"/>
    </row>
    <row r="725" spans="7:7">
      <c r="G725" s="43"/>
    </row>
    <row r="726" spans="7:7">
      <c r="G726" s="43"/>
    </row>
    <row r="727" spans="7:7">
      <c r="G727" s="43"/>
    </row>
    <row r="728" spans="7:7">
      <c r="G728" s="43"/>
    </row>
    <row r="729" spans="7:7">
      <c r="G729" s="43"/>
    </row>
    <row r="730" spans="7:7">
      <c r="G730" s="43"/>
    </row>
    <row r="731" spans="7:7">
      <c r="G731" s="43"/>
    </row>
    <row r="732" spans="7:7">
      <c r="G732" s="43"/>
    </row>
    <row r="733" spans="7:7">
      <c r="G733" s="43"/>
    </row>
    <row r="734" spans="7:7">
      <c r="G734" s="43"/>
    </row>
    <row r="735" spans="7:7">
      <c r="G735" s="43"/>
    </row>
    <row r="736" spans="7:7">
      <c r="G736" s="43"/>
    </row>
    <row r="737" spans="7:7">
      <c r="G737" s="43"/>
    </row>
    <row r="738" spans="7:7">
      <c r="G738" s="43"/>
    </row>
    <row r="739" spans="7:7">
      <c r="G739" s="43"/>
    </row>
    <row r="740" spans="7:7">
      <c r="G740" s="43"/>
    </row>
    <row r="741" spans="7:7">
      <c r="G741" s="43"/>
    </row>
    <row r="742" spans="7:7">
      <c r="G742" s="43"/>
    </row>
    <row r="743" spans="7:7">
      <c r="G743" s="43"/>
    </row>
    <row r="744" spans="7:7">
      <c r="G744" s="43"/>
    </row>
    <row r="745" spans="7:7">
      <c r="G745" s="43"/>
    </row>
    <row r="746" spans="7:7">
      <c r="G746" s="43"/>
    </row>
    <row r="747" spans="7:7">
      <c r="G747" s="43"/>
    </row>
    <row r="748" spans="7:7">
      <c r="G748" s="43"/>
    </row>
    <row r="749" spans="7:7">
      <c r="G749" s="43"/>
    </row>
    <row r="750" spans="7:7">
      <c r="G750" s="43"/>
    </row>
    <row r="751" spans="7:7">
      <c r="G751" s="43"/>
    </row>
    <row r="752" spans="7:7">
      <c r="G752" s="43"/>
    </row>
    <row r="753" spans="7:7">
      <c r="G753" s="43"/>
    </row>
    <row r="754" spans="7:7">
      <c r="G754" s="43"/>
    </row>
    <row r="755" spans="7:7">
      <c r="G755" s="43"/>
    </row>
    <row r="756" spans="7:7">
      <c r="G756" s="43"/>
    </row>
    <row r="757" spans="7:7">
      <c r="G757" s="43"/>
    </row>
    <row r="758" spans="7:7">
      <c r="G758" s="43"/>
    </row>
    <row r="759" spans="7:7">
      <c r="G759" s="43"/>
    </row>
    <row r="760" spans="7:7">
      <c r="G760" s="43"/>
    </row>
  </sheetData>
  <mergeCells count="5">
    <mergeCell ref="I1:M1"/>
    <mergeCell ref="C1:G1"/>
    <mergeCell ref="AE1:AK1"/>
    <mergeCell ref="W1:AC1"/>
    <mergeCell ref="O1:S1"/>
  </mergeCells>
  <phoneticPr fontId="0" type="noConversion"/>
  <pageMargins left="0.75" right="0.75" top="1" bottom="1" header="0.5" footer="0.5"/>
  <pageSetup orientation="portrait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263"/>
  <sheetViews>
    <sheetView topLeftCell="A5" workbookViewId="0">
      <selection activeCell="E23" sqref="E23"/>
    </sheetView>
  </sheetViews>
  <sheetFormatPr defaultRowHeight="12.75"/>
  <cols>
    <col min="1" max="1" width="5.85546875" style="83" customWidth="1"/>
    <col min="2" max="2" width="14" style="72" bestFit="1" customWidth="1"/>
    <col min="3" max="3" width="11.28515625" style="72" bestFit="1" customWidth="1"/>
    <col min="4" max="4" width="14" style="72" bestFit="1" customWidth="1"/>
    <col min="5" max="5" width="11.28515625" style="72" bestFit="1" customWidth="1"/>
    <col min="6" max="6" width="9.7109375" style="72" bestFit="1" customWidth="1"/>
    <col min="7" max="7" width="14.5703125" style="72" bestFit="1" customWidth="1"/>
    <col min="8" max="8" width="12.5703125" customWidth="1"/>
    <col min="9" max="9" width="14.7109375" customWidth="1"/>
    <col min="10" max="10" width="14.28515625" customWidth="1"/>
    <col min="11" max="11" width="11" bestFit="1" customWidth="1"/>
    <col min="12" max="12" width="5.5703125" style="83" customWidth="1"/>
    <col min="13" max="13" width="9.140625" style="72"/>
    <col min="14" max="14" width="8" style="72" bestFit="1" customWidth="1"/>
    <col min="15" max="18" width="9.140625" style="72"/>
    <col min="23" max="23" width="6" style="83" customWidth="1"/>
    <col min="24" max="24" width="9.140625" style="72"/>
    <col min="25" max="25" width="8" style="72" bestFit="1" customWidth="1"/>
    <col min="26" max="28" width="9.140625" style="72"/>
    <col min="29" max="29" width="10.28515625" style="72" bestFit="1" customWidth="1"/>
  </cols>
  <sheetData>
    <row r="1" spans="1:29">
      <c r="A1" s="94" t="s">
        <v>49</v>
      </c>
      <c r="C1" s="117" t="s">
        <v>66</v>
      </c>
      <c r="E1" s="83"/>
      <c r="L1" s="94" t="s">
        <v>50</v>
      </c>
      <c r="O1" s="117" t="s">
        <v>66</v>
      </c>
      <c r="Q1" s="83"/>
      <c r="W1" s="82" t="s">
        <v>99</v>
      </c>
      <c r="Z1" s="117"/>
      <c r="AB1" s="83"/>
    </row>
    <row r="2" spans="1:29">
      <c r="A2" s="84" t="s">
        <v>0</v>
      </c>
      <c r="B2" s="80" t="s">
        <v>29</v>
      </c>
      <c r="C2" s="80" t="s">
        <v>45</v>
      </c>
      <c r="D2" s="104" t="s">
        <v>121</v>
      </c>
      <c r="E2" s="80" t="s">
        <v>93</v>
      </c>
      <c r="F2" s="80" t="s">
        <v>53</v>
      </c>
      <c r="G2" s="80" t="s">
        <v>54</v>
      </c>
      <c r="H2" s="80" t="s">
        <v>110</v>
      </c>
      <c r="L2" s="95" t="s">
        <v>0</v>
      </c>
      <c r="M2" s="80" t="s">
        <v>29</v>
      </c>
      <c r="N2" s="80" t="s">
        <v>45</v>
      </c>
      <c r="O2" s="80" t="str">
        <f>D2</f>
        <v>SEP'11</v>
      </c>
      <c r="P2" s="80" t="str">
        <f>E2</f>
        <v>Oct'08</v>
      </c>
      <c r="Q2" s="80" t="s">
        <v>53</v>
      </c>
      <c r="R2" s="80" t="s">
        <v>54</v>
      </c>
      <c r="W2" s="95" t="s">
        <v>0</v>
      </c>
      <c r="X2" s="80" t="s">
        <v>86</v>
      </c>
      <c r="Y2" s="80"/>
      <c r="Z2" s="80" t="str">
        <f>O2</f>
        <v>SEP'11</v>
      </c>
      <c r="AA2" s="80" t="str">
        <f>P2</f>
        <v>Oct'08</v>
      </c>
      <c r="AB2" s="80" t="s">
        <v>53</v>
      </c>
      <c r="AC2" s="80" t="s">
        <v>54</v>
      </c>
    </row>
    <row r="3" spans="1:29">
      <c r="A3" s="62">
        <v>1991</v>
      </c>
      <c r="B3" s="88">
        <f>[1]RESID!$AI15</f>
        <v>12623948</v>
      </c>
      <c r="C3" s="88">
        <f>[1]RESID!$AK15</f>
        <v>12449341</v>
      </c>
      <c r="L3" s="83">
        <f t="shared" ref="L3:L27" si="0">A3</f>
        <v>1991</v>
      </c>
      <c r="M3" s="89">
        <f>TOTAL_PEF_B!T614</f>
        <v>11374</v>
      </c>
      <c r="N3" s="89">
        <f>[1]RESID!$AQ15</f>
        <v>12088</v>
      </c>
      <c r="S3" s="76"/>
      <c r="W3" s="83">
        <f t="shared" ref="W3:W27" si="1">L3</f>
        <v>1991</v>
      </c>
      <c r="Y3" s="89"/>
    </row>
    <row r="4" spans="1:29">
      <c r="A4" s="62">
        <f t="shared" ref="A4:A27" si="2">A3+1</f>
        <v>1992</v>
      </c>
      <c r="B4" s="88">
        <f>[1]RESID!$AI16</f>
        <v>12825813</v>
      </c>
      <c r="C4" s="88">
        <f>[1]RESID!$AK16</f>
        <v>13175551</v>
      </c>
      <c r="G4" s="105">
        <f t="shared" ref="G4:G14" si="3">C4/C3-1</f>
        <v>5.8333208159371708E-2</v>
      </c>
      <c r="L4" s="83">
        <f t="shared" si="0"/>
        <v>1992</v>
      </c>
      <c r="M4" s="89">
        <f>TOTAL_PEF_B!C615</f>
        <v>12214.167202540197</v>
      </c>
      <c r="N4" s="89">
        <f>[1]RESID!$AQ16</f>
        <v>12547</v>
      </c>
      <c r="R4" s="85">
        <f t="shared" ref="R4:R22" si="4">N4/N3-1</f>
        <v>3.7971542025148963E-2</v>
      </c>
      <c r="W4" s="83">
        <f t="shared" si="1"/>
        <v>1992</v>
      </c>
      <c r="X4" s="89">
        <f>TOTAL_PEF_B!G615-TOTAL_PEF_B!G614</f>
        <v>20175.833333333372</v>
      </c>
      <c r="Y4" s="89"/>
      <c r="AC4" s="85"/>
    </row>
    <row r="5" spans="1:29">
      <c r="A5" s="62">
        <f t="shared" si="2"/>
        <v>1993</v>
      </c>
      <c r="B5" s="88">
        <f>[1]RESID!$AI17</f>
        <v>13372586</v>
      </c>
      <c r="C5" s="88">
        <f>[1]RESID!$AK17</f>
        <v>13747581</v>
      </c>
      <c r="G5" s="105">
        <f t="shared" si="3"/>
        <v>4.3416021083292788E-2</v>
      </c>
      <c r="L5" s="83">
        <f t="shared" si="0"/>
        <v>1993</v>
      </c>
      <c r="M5" s="89">
        <f>TOTAL_PEF_B!C616</f>
        <v>12420.471022877764</v>
      </c>
      <c r="N5" s="89">
        <f>[1]RESID!$AQ17</f>
        <v>12769</v>
      </c>
      <c r="R5" s="85">
        <f t="shared" si="4"/>
        <v>1.7693472543237387E-2</v>
      </c>
      <c r="W5" s="83">
        <f t="shared" si="1"/>
        <v>1993</v>
      </c>
      <c r="X5" s="89">
        <f>TOTAL_PEF_B!G616-TOTAL_PEF_B!G615</f>
        <v>26580.083333333256</v>
      </c>
      <c r="Y5" s="89"/>
      <c r="AC5" s="85"/>
    </row>
    <row r="6" spans="1:29">
      <c r="A6" s="62">
        <f t="shared" si="2"/>
        <v>1994</v>
      </c>
      <c r="B6" s="88">
        <f>[1]RESID!$AI18</f>
        <v>13866172</v>
      </c>
      <c r="C6" s="88">
        <f>[1]RESID!$AK18</f>
        <v>13995193</v>
      </c>
      <c r="G6" s="105">
        <f t="shared" si="3"/>
        <v>1.801131413591972E-2</v>
      </c>
      <c r="L6" s="83">
        <f t="shared" si="0"/>
        <v>1994</v>
      </c>
      <c r="M6" s="89">
        <f>TOTAL_PEF_B!C617</f>
        <v>12596.949308398443</v>
      </c>
      <c r="N6" s="89">
        <f>[1]RESID!$AQ18</f>
        <v>12717</v>
      </c>
      <c r="R6" s="85">
        <f t="shared" si="4"/>
        <v>-4.0723627535437235E-3</v>
      </c>
      <c r="W6" s="83">
        <f t="shared" si="1"/>
        <v>1994</v>
      </c>
      <c r="X6" s="89">
        <f>TOTAL_PEF_B!G617-TOTAL_PEF_B!G616</f>
        <v>23880.5</v>
      </c>
      <c r="Y6" s="89"/>
      <c r="AC6" s="85"/>
    </row>
    <row r="7" spans="1:29">
      <c r="A7" s="62">
        <f t="shared" si="2"/>
        <v>1995</v>
      </c>
      <c r="B7" s="88">
        <f>[1]RESID!$AI19</f>
        <v>14937962</v>
      </c>
      <c r="C7" s="88">
        <f>[1]RESID!$AK19</f>
        <v>14732245</v>
      </c>
      <c r="G7" s="105">
        <f t="shared" si="3"/>
        <v>5.2664654213771867E-2</v>
      </c>
      <c r="L7" s="83">
        <f t="shared" si="0"/>
        <v>1995</v>
      </c>
      <c r="M7" s="89">
        <f>TOTAL_PEF_B!C618</f>
        <v>13281.979219698776</v>
      </c>
      <c r="N7" s="89">
        <f>[1]RESID!$AQ19</f>
        <v>13099</v>
      </c>
      <c r="R7" s="85">
        <f t="shared" si="4"/>
        <v>3.0038531100102128E-2</v>
      </c>
      <c r="W7" s="83">
        <f t="shared" si="1"/>
        <v>1995</v>
      </c>
      <c r="X7" s="89">
        <f>TOTAL_PEF_B!G618-TOTAL_PEF_B!G617</f>
        <v>24141.583333333489</v>
      </c>
      <c r="Y7" s="89"/>
      <c r="AC7" s="85"/>
    </row>
    <row r="8" spans="1:29">
      <c r="A8" s="62">
        <f t="shared" si="2"/>
        <v>1996</v>
      </c>
      <c r="B8" s="88">
        <f>[1]RESID!$AI20</f>
        <v>15481372</v>
      </c>
      <c r="C8" s="88">
        <f>[1]RESID!$AK20</f>
        <v>14852016</v>
      </c>
      <c r="G8" s="105">
        <f t="shared" si="3"/>
        <v>8.1298539360430411E-3</v>
      </c>
      <c r="L8" s="83">
        <f t="shared" si="0"/>
        <v>1996</v>
      </c>
      <c r="M8" s="89">
        <f>TOTAL_PEF_B!C619</f>
        <v>13560.270410573505</v>
      </c>
      <c r="N8" s="89">
        <f>[1]RESID!$AQ20</f>
        <v>13028</v>
      </c>
      <c r="R8" s="85">
        <f t="shared" si="4"/>
        <v>-5.4202610886326941E-3</v>
      </c>
      <c r="W8" s="83">
        <f t="shared" si="1"/>
        <v>1996</v>
      </c>
      <c r="X8" s="89">
        <f>[4]FCST!$D546-TOTAL_PEF_B!G618</f>
        <v>16725.083333333256</v>
      </c>
      <c r="Y8" s="89"/>
      <c r="AC8" s="85"/>
    </row>
    <row r="9" spans="1:29">
      <c r="A9" s="62">
        <f t="shared" si="2"/>
        <v>1997</v>
      </c>
      <c r="B9" s="88">
        <f>[1]RESID!$AI21</f>
        <v>15079777</v>
      </c>
      <c r="C9" s="88">
        <f>[1]RESID!$AK21</f>
        <v>15500088</v>
      </c>
      <c r="G9" s="105">
        <f t="shared" si="3"/>
        <v>4.3635288300255093E-2</v>
      </c>
      <c r="L9" s="83">
        <f t="shared" si="0"/>
        <v>1997</v>
      </c>
      <c r="M9" s="89">
        <f>TOTAL_PEF_B!C620</f>
        <v>12992.967782477728</v>
      </c>
      <c r="N9" s="89">
        <f>[1]RESID!$AQ21</f>
        <v>13355</v>
      </c>
      <c r="R9" s="85">
        <f t="shared" si="4"/>
        <v>2.5099785078292802E-2</v>
      </c>
      <c r="W9" s="83">
        <f t="shared" si="1"/>
        <v>1997</v>
      </c>
      <c r="X9" s="89">
        <f>[4]FCST!$D547-[4]FCST!$D546</f>
        <v>19703</v>
      </c>
      <c r="Y9" s="89"/>
      <c r="AC9" s="85"/>
    </row>
    <row r="10" spans="1:29">
      <c r="A10" s="93">
        <f t="shared" si="2"/>
        <v>1998</v>
      </c>
      <c r="B10" s="88">
        <f>[1]RESID!$AI22</f>
        <v>16526270</v>
      </c>
      <c r="C10" s="88">
        <f>[1]RESID!$AK22</f>
        <v>15927978</v>
      </c>
      <c r="G10" s="105">
        <f t="shared" si="3"/>
        <v>2.7605649722762804E-2</v>
      </c>
      <c r="L10" s="83">
        <f t="shared" si="0"/>
        <v>1998</v>
      </c>
      <c r="M10" s="89">
        <f>TOTAL_PEF_B!C621</f>
        <v>13972.326632815324</v>
      </c>
      <c r="N10" s="89">
        <f>[1]RESID!$AQ22</f>
        <v>13466</v>
      </c>
      <c r="R10" s="85">
        <f t="shared" si="4"/>
        <v>8.3114938225383739E-3</v>
      </c>
      <c r="W10" s="83">
        <f t="shared" si="1"/>
        <v>1998</v>
      </c>
      <c r="X10" s="89">
        <f>[4]FCST!$D548-[4]FCST!$D547</f>
        <v>21113</v>
      </c>
      <c r="Y10" s="89"/>
      <c r="AC10" s="85"/>
    </row>
    <row r="11" spans="1:29">
      <c r="A11" s="93">
        <f t="shared" si="2"/>
        <v>1999</v>
      </c>
      <c r="B11" s="88">
        <f>[1]RESID!$AI23</f>
        <v>16244772</v>
      </c>
      <c r="C11" s="88">
        <f>[1]RESID!$AK23</f>
        <v>16386015</v>
      </c>
      <c r="G11" s="105">
        <f t="shared" si="3"/>
        <v>2.8756757449062365E-2</v>
      </c>
      <c r="L11" s="83">
        <f t="shared" si="0"/>
        <v>1999</v>
      </c>
      <c r="M11" s="89">
        <f>TOTAL_PEF_B!C622</f>
        <v>13387.036793373056</v>
      </c>
      <c r="N11" s="89">
        <f>[1]RESID!$AQ23</f>
        <v>13503</v>
      </c>
      <c r="R11" s="85">
        <f t="shared" si="4"/>
        <v>2.7476607752858762E-3</v>
      </c>
      <c r="W11" s="83">
        <f t="shared" si="1"/>
        <v>1999</v>
      </c>
      <c r="X11" s="89">
        <f>[4]FCST!$D549-[4]FCST!$D548</f>
        <v>26328</v>
      </c>
      <c r="Y11" s="89"/>
      <c r="AC11" s="85"/>
    </row>
    <row r="12" spans="1:29">
      <c r="A12" s="93">
        <f t="shared" si="2"/>
        <v>2000</v>
      </c>
      <c r="B12" s="88">
        <f>[1]RESID!$AI24</f>
        <v>17115690</v>
      </c>
      <c r="C12" s="88">
        <f>[1]RESID!$AK24</f>
        <v>17074644</v>
      </c>
      <c r="G12" s="105">
        <f t="shared" si="3"/>
        <v>4.2025410082927372E-2</v>
      </c>
      <c r="L12" s="83">
        <f t="shared" si="0"/>
        <v>2000</v>
      </c>
      <c r="M12" s="89">
        <f>TOTAL_PEF_B!C623</f>
        <v>13763.545552508718</v>
      </c>
      <c r="N12" s="89">
        <f>[1]RESID!$AQ24</f>
        <v>13834</v>
      </c>
      <c r="R12" s="85">
        <f t="shared" si="4"/>
        <v>2.4513071169369738E-2</v>
      </c>
      <c r="W12" s="83">
        <f t="shared" si="1"/>
        <v>2000</v>
      </c>
      <c r="X12" s="89">
        <f>[4]FCST!$D550-[4]FCST!$D549</f>
        <v>32022</v>
      </c>
      <c r="Y12" s="89"/>
      <c r="AC12" s="85"/>
    </row>
    <row r="13" spans="1:29">
      <c r="A13" s="93">
        <f t="shared" si="2"/>
        <v>2001</v>
      </c>
      <c r="B13" s="88">
        <f>[1]RESID!$AI25</f>
        <v>17603735</v>
      </c>
      <c r="C13" s="88">
        <f>[1]RESID!$AK25</f>
        <v>17637016</v>
      </c>
      <c r="E13" s="88"/>
      <c r="G13" s="105">
        <f t="shared" si="3"/>
        <v>3.2936089326371931E-2</v>
      </c>
      <c r="L13" s="83">
        <f t="shared" si="0"/>
        <v>2001</v>
      </c>
      <c r="M13" s="89">
        <f>TOTAL_PEF_B!C624</f>
        <v>13852.149364105737</v>
      </c>
      <c r="N13" s="89">
        <f>[1]RESID!$AQ25</f>
        <v>13837</v>
      </c>
      <c r="R13" s="85">
        <f t="shared" si="4"/>
        <v>2.1685701893892073E-4</v>
      </c>
      <c r="W13" s="83">
        <f t="shared" si="1"/>
        <v>2001</v>
      </c>
      <c r="X13" s="89">
        <f>[4]FCST!$D551-[4]FCST!$D550</f>
        <v>32663</v>
      </c>
      <c r="Y13" s="89"/>
      <c r="AC13" s="85"/>
    </row>
    <row r="14" spans="1:29">
      <c r="A14" s="93">
        <f t="shared" si="2"/>
        <v>2002</v>
      </c>
      <c r="B14" s="88">
        <f>[1]RESID!$AI26</f>
        <v>18753818</v>
      </c>
      <c r="C14" s="88">
        <f>[1]RESID!$AK26</f>
        <v>18196533</v>
      </c>
      <c r="D14" s="99"/>
      <c r="E14" s="98"/>
      <c r="F14" s="100"/>
      <c r="G14" s="105">
        <f t="shared" si="3"/>
        <v>3.1724017260062576E-2</v>
      </c>
      <c r="L14" s="83">
        <f t="shared" si="0"/>
        <v>2002</v>
      </c>
      <c r="M14" s="89">
        <f>TOTAL_PEF_B!C625</f>
        <v>13982.551010816003</v>
      </c>
      <c r="N14" s="89">
        <f>[1]RESID!$AQ26</f>
        <v>13981</v>
      </c>
      <c r="R14" s="85">
        <f t="shared" si="4"/>
        <v>1.0406880104068872E-2</v>
      </c>
      <c r="W14" s="83">
        <f t="shared" si="1"/>
        <v>2002</v>
      </c>
      <c r="X14" s="89">
        <f>[4]FCST!$D552-[4]FCST!$D551</f>
        <v>28141</v>
      </c>
      <c r="Y14" s="89"/>
      <c r="AC14" s="85"/>
    </row>
    <row r="15" spans="1:29">
      <c r="A15" s="62">
        <f t="shared" si="2"/>
        <v>2003</v>
      </c>
      <c r="B15" s="88">
        <f>[1]RESID!$AI27</f>
        <v>19428942</v>
      </c>
      <c r="C15" s="88">
        <f>[1]RESID!$AK27</f>
        <v>18951107</v>
      </c>
      <c r="D15" s="89"/>
      <c r="E15" s="88"/>
      <c r="F15" s="87"/>
      <c r="G15" s="105">
        <f t="shared" ref="G15:G22" si="5">C15/C14-1</f>
        <v>4.1468009318038845E-2</v>
      </c>
      <c r="L15" s="106">
        <f t="shared" si="0"/>
        <v>2003</v>
      </c>
      <c r="M15" s="99">
        <f>TOTAL_PEF_B!C626</f>
        <v>14220.918887841526</v>
      </c>
      <c r="N15" s="89">
        <f>[1]RESID!$AQ27</f>
        <v>14228</v>
      </c>
      <c r="O15" s="107"/>
      <c r="P15" s="88"/>
      <c r="Q15" s="100"/>
      <c r="R15" s="85">
        <f t="shared" si="4"/>
        <v>1.7666833559831119E-2</v>
      </c>
      <c r="W15" s="106">
        <f t="shared" si="1"/>
        <v>2003</v>
      </c>
      <c r="X15" s="89">
        <f>[4]FCST!$D553-[4]FCST!$D552</f>
        <v>31248</v>
      </c>
      <c r="Y15" s="89"/>
      <c r="Z15" s="107"/>
      <c r="AA15" s="88"/>
      <c r="AC15" s="85"/>
    </row>
    <row r="16" spans="1:29">
      <c r="A16" s="62">
        <f t="shared" si="2"/>
        <v>2004</v>
      </c>
      <c r="B16" s="88">
        <f>[1]RESID!$AI28</f>
        <v>19347268</v>
      </c>
      <c r="C16" s="113">
        <f>[1]RESID!$AK28</f>
        <v>19575813</v>
      </c>
      <c r="D16" s="89"/>
      <c r="E16" s="88"/>
      <c r="F16" s="87"/>
      <c r="G16" s="105">
        <f t="shared" si="5"/>
        <v>3.2964090171619054E-2</v>
      </c>
      <c r="L16" s="83">
        <f t="shared" si="0"/>
        <v>2004</v>
      </c>
      <c r="M16" s="99">
        <f>TOTAL_PEF_B!C627</f>
        <v>14378.859051863377</v>
      </c>
      <c r="N16" s="89">
        <f>[1]RESID!$AQ28</f>
        <v>14345</v>
      </c>
      <c r="O16" s="88"/>
      <c r="P16" s="88"/>
      <c r="Q16" s="87"/>
      <c r="R16" s="85">
        <f t="shared" si="4"/>
        <v>8.2232218161371051E-3</v>
      </c>
      <c r="W16" s="83">
        <f t="shared" si="1"/>
        <v>2004</v>
      </c>
      <c r="X16" s="89">
        <f>[4]FCST!$D554-[4]FCST!$D553</f>
        <v>31896</v>
      </c>
      <c r="Y16" s="132"/>
      <c r="Z16" s="88"/>
      <c r="AA16" s="88"/>
      <c r="AC16" s="85"/>
    </row>
    <row r="17" spans="1:29">
      <c r="A17" s="62">
        <f t="shared" si="2"/>
        <v>2005</v>
      </c>
      <c r="B17" s="88">
        <f>[1]RESID!$AI29</f>
        <v>19893534</v>
      </c>
      <c r="C17" s="88">
        <f>[1]RESID!$AK29</f>
        <v>19636167</v>
      </c>
      <c r="D17" s="89"/>
      <c r="E17" s="88"/>
      <c r="F17" s="87"/>
      <c r="G17" s="105">
        <f t="shared" si="5"/>
        <v>3.0830903421481537E-3</v>
      </c>
      <c r="L17" s="83">
        <f t="shared" si="0"/>
        <v>2005</v>
      </c>
      <c r="M17" s="99">
        <f>TOTAL_PEF_B!C628</f>
        <v>14106.915587861877</v>
      </c>
      <c r="N17" s="89">
        <f>[1]RESID!$AQ29</f>
        <v>14056</v>
      </c>
      <c r="O17" s="88"/>
      <c r="P17" s="88"/>
      <c r="Q17" s="87"/>
      <c r="R17" s="85">
        <f t="shared" si="4"/>
        <v>-2.014639247124439E-2</v>
      </c>
      <c r="W17" s="83">
        <f t="shared" si="1"/>
        <v>2005</v>
      </c>
      <c r="X17" s="89">
        <f>[4]FCST!$D555-[4]FCST!$D554</f>
        <v>27435</v>
      </c>
      <c r="Y17" s="89"/>
      <c r="Z17" s="88"/>
      <c r="AA17" s="88"/>
      <c r="AC17" s="85"/>
    </row>
    <row r="18" spans="1:29">
      <c r="A18" s="62">
        <f t="shared" si="2"/>
        <v>2006</v>
      </c>
      <c r="B18" s="88">
        <f>[1]RESID!$AI30</f>
        <v>20020717</v>
      </c>
      <c r="C18" s="88">
        <f>[1]RESID!$AK30</f>
        <v>20017443</v>
      </c>
      <c r="D18" s="89"/>
      <c r="E18" s="88"/>
      <c r="F18" s="87"/>
      <c r="G18" s="105">
        <f t="shared" si="5"/>
        <v>1.9417027773291906E-2</v>
      </c>
      <c r="L18" s="83">
        <f t="shared" si="0"/>
        <v>2006</v>
      </c>
      <c r="M18" s="99">
        <f>TOTAL_PEF_B!C629</f>
        <v>14045.905759720712</v>
      </c>
      <c r="N18" s="89">
        <f>[1]RESID!$AQ30</f>
        <v>13981</v>
      </c>
      <c r="O18" s="88"/>
      <c r="P18" s="88"/>
      <c r="Q18" s="87"/>
      <c r="R18" s="85">
        <f t="shared" si="4"/>
        <v>-5.335799658508833E-3</v>
      </c>
      <c r="W18" s="83">
        <f t="shared" si="1"/>
        <v>2006</v>
      </c>
      <c r="X18" s="89">
        <f>[4]FCST!$D556-[4]FCST!$D555</f>
        <v>33191</v>
      </c>
      <c r="Y18" s="89"/>
      <c r="Z18" s="88"/>
      <c r="AA18" s="88"/>
      <c r="AC18" s="85"/>
    </row>
    <row r="19" spans="1:29">
      <c r="A19" s="62">
        <f t="shared" si="2"/>
        <v>2007</v>
      </c>
      <c r="B19" s="88">
        <f>[1]RESID!$AI31</f>
        <v>19911884</v>
      </c>
      <c r="C19" s="88">
        <f>[1]RESID!$AK31</f>
        <v>20175755</v>
      </c>
      <c r="D19" s="89"/>
      <c r="E19" s="88"/>
      <c r="F19" s="87"/>
      <c r="G19" s="105">
        <f t="shared" si="5"/>
        <v>7.9087024251798255E-3</v>
      </c>
      <c r="L19" s="83">
        <f t="shared" si="0"/>
        <v>2007</v>
      </c>
      <c r="M19" s="99">
        <f>TOTAL_PEF_B!C630</f>
        <v>13940.539633584236</v>
      </c>
      <c r="N19" s="89">
        <f>[1]RESID!$AQ31</f>
        <v>13983</v>
      </c>
      <c r="O19" s="88"/>
      <c r="P19" s="88"/>
      <c r="Q19" s="87"/>
      <c r="R19" s="85">
        <f t="shared" si="4"/>
        <v>1.4305128388536481E-4</v>
      </c>
      <c r="W19" s="83">
        <f t="shared" si="1"/>
        <v>2007</v>
      </c>
      <c r="X19" s="89">
        <f>[4]FCST!$D557-[4]FCST!$D556</f>
        <v>22128</v>
      </c>
      <c r="Y19" s="89"/>
      <c r="Z19" s="88"/>
      <c r="AA19" s="88"/>
      <c r="AC19" s="85"/>
    </row>
    <row r="20" spans="1:29">
      <c r="A20" s="62">
        <f t="shared" si="2"/>
        <v>2008</v>
      </c>
      <c r="B20" s="88">
        <f>[1]RESID!$AI32</f>
        <v>19328407</v>
      </c>
      <c r="C20" s="88">
        <f>[1]RESID!$AK32</f>
        <v>19512263</v>
      </c>
      <c r="D20" s="89"/>
      <c r="E20" s="88">
        <v>19388746.149601609</v>
      </c>
      <c r="F20" s="87"/>
      <c r="G20" s="105">
        <f t="shared" si="5"/>
        <v>-3.2885609485245992E-2</v>
      </c>
      <c r="L20" s="83">
        <f t="shared" si="0"/>
        <v>2008</v>
      </c>
      <c r="M20" s="99">
        <f>TOTAL_PEF_B!C631</f>
        <v>13481.131627360761</v>
      </c>
      <c r="N20" s="89">
        <f>[1]RESID!$AQ32</f>
        <v>13466</v>
      </c>
      <c r="O20" s="88"/>
      <c r="P20" s="88">
        <f>TOTAL_PEF_B!U631</f>
        <v>13379.198279293203</v>
      </c>
      <c r="Q20" s="87"/>
      <c r="R20" s="85">
        <f t="shared" si="4"/>
        <v>-3.6973467782307035E-2</v>
      </c>
      <c r="W20" s="83">
        <f t="shared" si="1"/>
        <v>2008</v>
      </c>
      <c r="X20" s="89">
        <f>[4]FCST!$D558-[4]FCST!$D557</f>
        <v>104</v>
      </c>
      <c r="Y20" s="89"/>
      <c r="Z20" s="88"/>
      <c r="AA20" s="88">
        <v>733</v>
      </c>
      <c r="AC20" s="85"/>
    </row>
    <row r="21" spans="1:29">
      <c r="A21" s="62">
        <f t="shared" si="2"/>
        <v>2009</v>
      </c>
      <c r="B21" s="88">
        <f>[1]RESID!$AI33</f>
        <v>19399196</v>
      </c>
      <c r="C21" s="88">
        <f>[1]RESID!$AK33</f>
        <v>18936711</v>
      </c>
      <c r="D21" s="89"/>
      <c r="E21" s="88">
        <v>19641101.56973546</v>
      </c>
      <c r="F21" s="87"/>
      <c r="G21" s="105">
        <f t="shared" si="5"/>
        <v>-2.949693738752901E-2</v>
      </c>
      <c r="L21" s="83">
        <f t="shared" si="0"/>
        <v>2009</v>
      </c>
      <c r="M21" s="99">
        <f>TOTAL_PEF_B!C632</f>
        <v>13141.585914593888</v>
      </c>
      <c r="N21" s="89">
        <f>[1]RESID!$AQ33</f>
        <v>13138</v>
      </c>
      <c r="O21" s="88"/>
      <c r="P21" s="88">
        <f>TOTAL_PEF_B!U632</f>
        <v>13554.196541206835</v>
      </c>
      <c r="Q21" s="87"/>
      <c r="R21" s="85">
        <f t="shared" si="4"/>
        <v>-2.4357641467399382E-2</v>
      </c>
      <c r="W21" s="83">
        <f t="shared" si="1"/>
        <v>2009</v>
      </c>
      <c r="X21" s="89">
        <f>[4]FCST!$D559-[4]FCST!$D558</f>
        <v>-6400</v>
      </c>
      <c r="Y21" s="91"/>
      <c r="Z21" s="88"/>
      <c r="AA21" s="88">
        <v>1074</v>
      </c>
      <c r="AC21" s="85"/>
    </row>
    <row r="22" spans="1:29">
      <c r="A22" s="62">
        <f t="shared" si="2"/>
        <v>2010</v>
      </c>
      <c r="B22" s="88">
        <f>[1]RESID!$AI34</f>
        <v>20524061</v>
      </c>
      <c r="C22" s="88">
        <f>[1]RESID!$AK34</f>
        <v>18257354</v>
      </c>
      <c r="D22" s="89"/>
      <c r="E22" s="88">
        <v>19562623.701797538</v>
      </c>
      <c r="F22" s="87"/>
      <c r="G22" s="105">
        <f t="shared" si="5"/>
        <v>-3.5875131642448377E-2</v>
      </c>
      <c r="L22" s="83">
        <f t="shared" si="0"/>
        <v>2010</v>
      </c>
      <c r="M22" s="99">
        <f>TOTAL_PEF_B!C633</f>
        <v>12632.990723162478</v>
      </c>
      <c r="N22" s="89">
        <f>[1]RESID!$AQ34</f>
        <v>12579</v>
      </c>
      <c r="O22" s="88"/>
      <c r="P22" s="88">
        <f>TOTAL_PEF_B!U633</f>
        <v>13422.823081824696</v>
      </c>
      <c r="Q22" s="87"/>
      <c r="R22" s="85">
        <f t="shared" si="4"/>
        <v>-4.2548333079616363E-2</v>
      </c>
      <c r="W22" s="83">
        <f t="shared" si="1"/>
        <v>2010</v>
      </c>
      <c r="X22" s="89">
        <f>[4]FCST!$D560-[4]FCST!$D559</f>
        <v>4236</v>
      </c>
      <c r="Y22" s="91"/>
      <c r="Z22" s="88"/>
      <c r="AA22" s="88">
        <v>8336</v>
      </c>
      <c r="AC22" s="85"/>
    </row>
    <row r="23" spans="1:29">
      <c r="A23" s="62">
        <f t="shared" si="2"/>
        <v>2011</v>
      </c>
      <c r="B23" s="2"/>
      <c r="D23" s="89">
        <f>SUM([1]RESID!$Z$341:$Z$344,TOTAL_PEF_B!K$247:K$254)</f>
        <v>18365492</v>
      </c>
      <c r="E23" s="88">
        <v>20022604.180020455</v>
      </c>
      <c r="F23" s="87">
        <f>D23/E23-1</f>
        <v>-8.2762070563928147E-2</v>
      </c>
      <c r="G23" s="105">
        <f>D23/C22-1</f>
        <v>5.922983144216909E-3</v>
      </c>
      <c r="H23" s="181">
        <f>[6]TOTAL_PEF!$AG$254</f>
        <v>0</v>
      </c>
      <c r="I23" s="181">
        <f>D23-H23</f>
        <v>18365492</v>
      </c>
      <c r="L23" s="83">
        <f t="shared" si="0"/>
        <v>2011</v>
      </c>
      <c r="N23" s="89"/>
      <c r="O23" s="88">
        <f>D23/TOTAL_PEF_B!G634*1000</f>
        <v>12644.080393267526</v>
      </c>
      <c r="P23" s="88">
        <f>TOTAL_PEF_B!U634</f>
        <v>13586.732184845405</v>
      </c>
      <c r="Q23" s="87">
        <f>O23/P23-1</f>
        <v>-6.9380317412108039E-2</v>
      </c>
      <c r="R23" s="85">
        <f>O23/N22-1</f>
        <v>5.1737334658976675E-3</v>
      </c>
      <c r="W23" s="83">
        <f t="shared" si="1"/>
        <v>2011</v>
      </c>
      <c r="Y23" s="91"/>
      <c r="Z23" s="89">
        <f>[4]FCST!$D561-[4]FCST!$D560</f>
        <v>7285</v>
      </c>
      <c r="AA23" s="88">
        <v>16273</v>
      </c>
      <c r="AC23" s="85"/>
    </row>
    <row r="24" spans="1:29">
      <c r="A24" s="62">
        <f t="shared" si="2"/>
        <v>2012</v>
      </c>
      <c r="B24" s="2"/>
      <c r="D24" s="89">
        <f>TOTAL_PEF_B!K635</f>
        <v>18642507</v>
      </c>
      <c r="E24" s="88">
        <v>20724526.923546474</v>
      </c>
      <c r="F24" s="87">
        <f>D24/E24-1</f>
        <v>-0.10046163809804298</v>
      </c>
      <c r="G24" s="85">
        <f>D24/D23-1</f>
        <v>1.5083451072261056E-2</v>
      </c>
      <c r="H24" s="181">
        <f>[6]TOTAL_PEF!$AG$266</f>
        <v>0</v>
      </c>
      <c r="I24" s="181">
        <f>D24-H24</f>
        <v>18642507</v>
      </c>
      <c r="L24" s="83">
        <f t="shared" si="0"/>
        <v>2012</v>
      </c>
      <c r="N24" s="91"/>
      <c r="O24" s="88">
        <f>D24/TOTAL_PEF_B!G635*1000</f>
        <v>12732.617132663054</v>
      </c>
      <c r="P24" s="88">
        <f>TOTAL_PEF_B!U635</f>
        <v>13861.651158349803</v>
      </c>
      <c r="Q24" s="87">
        <f>O24/P24-1</f>
        <v>-8.1450183155608924E-2</v>
      </c>
      <c r="R24" s="85">
        <f>O24/O23-1</f>
        <v>7.0022284453894468E-3</v>
      </c>
      <c r="W24" s="83">
        <f t="shared" si="1"/>
        <v>2012</v>
      </c>
      <c r="Y24" s="91"/>
      <c r="Z24" s="89">
        <f>[4]FCST!$D562-[4]FCST!$D561</f>
        <v>11657</v>
      </c>
      <c r="AA24" s="88">
        <v>21410</v>
      </c>
      <c r="AC24" s="85"/>
    </row>
    <row r="25" spans="1:29">
      <c r="A25" s="62">
        <f t="shared" si="2"/>
        <v>2013</v>
      </c>
      <c r="D25" s="89">
        <f>TOTAL_PEF_B!K636</f>
        <v>18392077</v>
      </c>
      <c r="E25" s="88">
        <v>21184426.728694942</v>
      </c>
      <c r="F25" s="87">
        <f>D25/E25-1</f>
        <v>-0.1318114369794402</v>
      </c>
      <c r="G25" s="85">
        <f>D25/D24-1</f>
        <v>-1.343327911852199E-2</v>
      </c>
      <c r="H25" s="181">
        <f>[6]TOTAL_PEF!$AG$278</f>
        <v>19226144.383162752</v>
      </c>
      <c r="I25" s="181">
        <f>D25-H25</f>
        <v>-834067.38316275179</v>
      </c>
      <c r="L25" s="83">
        <f t="shared" si="0"/>
        <v>2013</v>
      </c>
      <c r="N25" s="91"/>
      <c r="O25" s="88">
        <f>D25/TOTAL_PEF_B!G636*1000</f>
        <v>12428.990690410013</v>
      </c>
      <c r="P25" s="88">
        <f>TOTAL_PEF_B!U636</f>
        <v>13923.831085388187</v>
      </c>
      <c r="Q25" s="87">
        <f>O25/P25-1</f>
        <v>-0.10735841204989005</v>
      </c>
      <c r="R25" s="85">
        <f>O25/O24-1</f>
        <v>-2.3846349818698709E-2</v>
      </c>
      <c r="W25" s="83">
        <f t="shared" si="1"/>
        <v>2013</v>
      </c>
      <c r="Y25" s="91"/>
      <c r="Z25" s="89">
        <f>[4]FCST!$D563-[4]FCST!$D562</f>
        <v>15618</v>
      </c>
      <c r="AA25" s="88">
        <v>26353</v>
      </c>
      <c r="AC25" s="85"/>
    </row>
    <row r="26" spans="1:29">
      <c r="A26" s="62">
        <f t="shared" si="2"/>
        <v>2014</v>
      </c>
      <c r="D26" s="89">
        <f>TOTAL_PEF_B!K637</f>
        <v>18573876</v>
      </c>
      <c r="E26" s="88">
        <v>21522697.184223261</v>
      </c>
      <c r="F26" s="87">
        <f>D26/E26-1</f>
        <v>-0.13700983473320572</v>
      </c>
      <c r="G26" s="85">
        <f>D26/D25-1</f>
        <v>9.8846367378735422E-3</v>
      </c>
      <c r="H26" s="181">
        <f>[6]TOTAL_PEF!$AG$290</f>
        <v>19675829.3969763</v>
      </c>
      <c r="I26" s="181">
        <f>D26-H26</f>
        <v>-1101953.3969762996</v>
      </c>
      <c r="L26" s="83">
        <f t="shared" si="0"/>
        <v>2014</v>
      </c>
      <c r="N26" s="91"/>
      <c r="O26" s="88">
        <f>D26/TOTAL_PEF_B!G637*1000</f>
        <v>12405.078851536162</v>
      </c>
      <c r="P26" s="88">
        <f>TOTAL_PEF_B!U637</f>
        <v>13898.783546614994</v>
      </c>
      <c r="Q26" s="87">
        <f>O26/P26-1</f>
        <v>-0.10747017464291819</v>
      </c>
      <c r="R26" s="85">
        <f>O26/O25-1</f>
        <v>-1.9238761593329823E-3</v>
      </c>
      <c r="W26" s="83">
        <f t="shared" si="1"/>
        <v>2014</v>
      </c>
      <c r="Y26" s="91"/>
      <c r="Z26" s="89">
        <f>[4]FCST!$D564-[4]FCST!$D563</f>
        <v>17508</v>
      </c>
      <c r="AA26" s="88">
        <v>27080</v>
      </c>
      <c r="AC26" s="85"/>
    </row>
    <row r="27" spans="1:29">
      <c r="A27" s="62">
        <f t="shared" si="2"/>
        <v>2015</v>
      </c>
      <c r="D27" s="89">
        <f>TOTAL_PEF_B!K638</f>
        <v>18840473</v>
      </c>
      <c r="E27" s="88">
        <v>21688652.869045328</v>
      </c>
      <c r="F27" s="87">
        <f>D27/E27-1</f>
        <v>-0.13132119759776928</v>
      </c>
      <c r="G27" s="85">
        <f>D27/D26-1</f>
        <v>1.435333152864815E-2</v>
      </c>
      <c r="H27" s="181">
        <f>[6]TOTAL_PEF!$AG$302</f>
        <v>19995363.411649562</v>
      </c>
      <c r="I27" s="181">
        <f>D27-H27</f>
        <v>-1154890.4116495624</v>
      </c>
      <c r="L27" s="83">
        <f t="shared" si="0"/>
        <v>2015</v>
      </c>
      <c r="N27" s="91"/>
      <c r="O27" s="88">
        <f>D27/TOTAL_PEF_B!G638*1000</f>
        <v>12387.585824724283</v>
      </c>
      <c r="P27" s="88">
        <f>TOTAL_PEF_B!U638</f>
        <v>13769.113287064372</v>
      </c>
      <c r="Q27" s="87">
        <f>O27/P27-1</f>
        <v>-0.10033525278915301</v>
      </c>
      <c r="R27" s="85">
        <f>O27/O26-1</f>
        <v>-1.4101503925315617E-3</v>
      </c>
      <c r="W27" s="83">
        <f t="shared" si="1"/>
        <v>2015</v>
      </c>
      <c r="Y27" s="91"/>
      <c r="Z27" s="89">
        <f>[4]FCST!$D565-[4]FCST!$D564</f>
        <v>23636</v>
      </c>
      <c r="AA27" s="88">
        <v>26636</v>
      </c>
      <c r="AC27" s="85"/>
    </row>
    <row r="28" spans="1:29">
      <c r="A28" s="62"/>
      <c r="D28" s="89"/>
      <c r="E28" s="88"/>
      <c r="F28" s="87"/>
      <c r="G28" s="85"/>
      <c r="N28" s="91"/>
      <c r="O28" s="88"/>
      <c r="P28" s="88"/>
      <c r="Q28" s="87"/>
      <c r="R28" s="85"/>
    </row>
    <row r="29" spans="1:29">
      <c r="A29" s="62"/>
      <c r="D29" s="89"/>
      <c r="E29" s="88"/>
      <c r="F29" s="87"/>
      <c r="G29" s="85"/>
      <c r="N29" s="91"/>
      <c r="O29" s="88"/>
      <c r="P29" s="88"/>
      <c r="Q29" s="87"/>
      <c r="R29" s="85"/>
    </row>
    <row r="30" spans="1:29">
      <c r="A30" s="62"/>
      <c r="D30" s="89"/>
      <c r="E30" s="88"/>
      <c r="F30" s="87"/>
      <c r="G30" s="85"/>
      <c r="N30" s="91"/>
      <c r="O30" s="88"/>
      <c r="P30" s="88"/>
      <c r="Q30" s="87"/>
      <c r="R30" s="85"/>
    </row>
    <row r="31" spans="1:29">
      <c r="A31" s="62"/>
      <c r="D31" s="89"/>
      <c r="E31" s="88"/>
      <c r="F31" s="87"/>
      <c r="G31" s="85"/>
      <c r="N31" s="91"/>
      <c r="O31" s="88"/>
      <c r="P31" s="88"/>
      <c r="Q31" s="87"/>
      <c r="R31" s="85"/>
    </row>
    <row r="32" spans="1:29">
      <c r="A32" s="62"/>
      <c r="D32" s="89"/>
      <c r="E32" s="88"/>
      <c r="F32" s="87"/>
      <c r="G32" s="85"/>
      <c r="N32" s="91"/>
      <c r="O32" s="88"/>
      <c r="P32" s="88"/>
      <c r="Q32" s="87"/>
      <c r="R32" s="85"/>
    </row>
    <row r="33" spans="1:18">
      <c r="A33" s="62"/>
      <c r="D33" s="89"/>
      <c r="E33" s="88"/>
      <c r="F33" s="87"/>
      <c r="G33" s="85"/>
      <c r="N33" s="91"/>
      <c r="O33" s="88"/>
      <c r="P33" s="88"/>
      <c r="Q33" s="87"/>
      <c r="R33" s="85"/>
    </row>
    <row r="34" spans="1:18">
      <c r="A34" s="62"/>
      <c r="D34" s="89"/>
      <c r="E34" s="88"/>
      <c r="F34" s="87"/>
      <c r="G34" s="85"/>
      <c r="N34" s="91"/>
      <c r="O34" s="88"/>
      <c r="P34" s="88"/>
      <c r="Q34" s="87"/>
      <c r="R34" s="85"/>
    </row>
    <row r="35" spans="1:18">
      <c r="A35" s="62"/>
      <c r="D35" s="89"/>
      <c r="E35" s="88"/>
      <c r="F35" s="87"/>
      <c r="G35" s="85"/>
      <c r="N35" s="91"/>
      <c r="O35" s="88"/>
      <c r="P35" s="88"/>
      <c r="Q35" s="87"/>
      <c r="R35" s="85"/>
    </row>
    <row r="36" spans="1:18">
      <c r="A36" s="62"/>
      <c r="D36" s="89"/>
      <c r="E36" s="88"/>
      <c r="F36" s="87"/>
      <c r="G36" s="85"/>
      <c r="N36" s="91"/>
      <c r="O36" s="88"/>
      <c r="P36" s="88"/>
      <c r="Q36" s="87"/>
      <c r="R36" s="85"/>
    </row>
    <row r="37" spans="1:18">
      <c r="A37" s="62"/>
      <c r="D37" s="89"/>
      <c r="E37" s="88"/>
      <c r="F37" s="87"/>
      <c r="G37" s="85"/>
      <c r="N37" s="91"/>
      <c r="O37" s="88"/>
      <c r="P37" s="88"/>
      <c r="Q37" s="87"/>
      <c r="R37" s="85"/>
    </row>
    <row r="38" spans="1:18">
      <c r="A38" s="62"/>
      <c r="D38" s="89"/>
      <c r="E38" s="88"/>
      <c r="F38" s="87"/>
      <c r="G38" s="85"/>
      <c r="N38" s="91"/>
      <c r="O38" s="88"/>
      <c r="P38" s="88"/>
      <c r="Q38" s="87"/>
      <c r="R38" s="85"/>
    </row>
    <row r="39" spans="1:18">
      <c r="A39" s="62"/>
      <c r="D39" s="89"/>
      <c r="E39" s="88"/>
      <c r="F39" s="87"/>
      <c r="G39" s="85"/>
      <c r="N39" s="91"/>
      <c r="O39" s="88"/>
      <c r="P39" s="88"/>
      <c r="Q39" s="87"/>
      <c r="R39" s="85"/>
    </row>
    <row r="40" spans="1:18">
      <c r="A40" s="62"/>
      <c r="D40" s="89"/>
      <c r="E40" s="88"/>
      <c r="F40" s="87"/>
      <c r="G40" s="85"/>
      <c r="N40" s="91"/>
      <c r="O40" s="88"/>
      <c r="P40" s="88"/>
      <c r="Q40" s="87"/>
      <c r="R40" s="85"/>
    </row>
    <row r="41" spans="1:18">
      <c r="A41" s="62"/>
      <c r="D41" s="89"/>
      <c r="E41" s="88"/>
      <c r="F41" s="87"/>
      <c r="G41" s="85"/>
      <c r="N41" s="91"/>
      <c r="O41" s="88"/>
      <c r="P41" s="88"/>
      <c r="Q41" s="87"/>
      <c r="R41" s="85"/>
    </row>
    <row r="42" spans="1:18">
      <c r="A42" s="62"/>
      <c r="D42" s="89"/>
      <c r="E42" s="88"/>
      <c r="F42" s="87"/>
      <c r="G42" s="85"/>
      <c r="N42" s="91"/>
      <c r="O42" s="88"/>
      <c r="P42" s="88"/>
      <c r="Q42" s="87"/>
      <c r="R42" s="85"/>
    </row>
    <row r="43" spans="1:18">
      <c r="A43" s="62"/>
      <c r="D43" s="89"/>
      <c r="E43" s="88"/>
      <c r="F43" s="87"/>
      <c r="G43" s="85"/>
      <c r="N43" s="91"/>
      <c r="O43" s="88"/>
      <c r="P43" s="88"/>
      <c r="Q43" s="87"/>
      <c r="R43" s="85"/>
    </row>
    <row r="44" spans="1:18">
      <c r="A44" s="62"/>
      <c r="D44" s="89"/>
      <c r="E44" s="88"/>
      <c r="F44" s="87"/>
      <c r="G44" s="85"/>
      <c r="N44" s="91"/>
      <c r="O44" s="88"/>
      <c r="P44" s="88"/>
      <c r="Q44" s="87"/>
      <c r="R44" s="85"/>
    </row>
    <row r="45" spans="1:18">
      <c r="A45" s="62"/>
      <c r="D45" s="89"/>
      <c r="E45" s="88"/>
      <c r="F45" s="87"/>
      <c r="G45" s="85"/>
      <c r="N45" s="91"/>
      <c r="O45" s="88"/>
      <c r="P45" s="88"/>
      <c r="Q45" s="87"/>
      <c r="R45" s="85"/>
    </row>
    <row r="46" spans="1:18">
      <c r="A46" s="62"/>
      <c r="D46" s="89"/>
      <c r="E46" s="88"/>
      <c r="F46" s="87"/>
      <c r="G46" s="85"/>
      <c r="N46" s="91"/>
      <c r="O46" s="88"/>
      <c r="P46" s="88"/>
      <c r="Q46" s="87"/>
      <c r="R46" s="85"/>
    </row>
    <row r="47" spans="1:18">
      <c r="A47" s="62"/>
      <c r="D47" s="89"/>
      <c r="E47" s="88"/>
      <c r="F47" s="87"/>
      <c r="G47" s="85"/>
      <c r="N47" s="91"/>
      <c r="O47" s="88"/>
      <c r="P47" s="88"/>
      <c r="Q47" s="87"/>
      <c r="R47" s="85"/>
    </row>
    <row r="53" spans="1:29">
      <c r="A53" s="82" t="s">
        <v>55</v>
      </c>
      <c r="C53" s="117" t="s">
        <v>66</v>
      </c>
      <c r="E53" s="83"/>
      <c r="L53" s="82" t="s">
        <v>51</v>
      </c>
      <c r="O53" s="117" t="s">
        <v>66</v>
      </c>
      <c r="Q53" s="83"/>
      <c r="W53" s="82" t="s">
        <v>100</v>
      </c>
      <c r="Z53" s="117"/>
      <c r="AB53" s="83"/>
    </row>
    <row r="54" spans="1:29" s="86" customFormat="1">
      <c r="A54" s="95" t="s">
        <v>0</v>
      </c>
      <c r="B54" s="80" t="s">
        <v>29</v>
      </c>
      <c r="C54" s="80" t="s">
        <v>45</v>
      </c>
      <c r="D54" s="80" t="str">
        <f>D2</f>
        <v>SEP'11</v>
      </c>
      <c r="E54" s="80" t="str">
        <f>E2</f>
        <v>Oct'08</v>
      </c>
      <c r="F54" s="80" t="s">
        <v>53</v>
      </c>
      <c r="G54" s="80" t="s">
        <v>54</v>
      </c>
      <c r="H54" s="80" t="s">
        <v>110</v>
      </c>
      <c r="L54" s="95" t="s">
        <v>0</v>
      </c>
      <c r="M54" s="80" t="s">
        <v>29</v>
      </c>
      <c r="N54" s="80" t="s">
        <v>45</v>
      </c>
      <c r="O54" s="80" t="str">
        <f>O2</f>
        <v>SEP'11</v>
      </c>
      <c r="P54" s="80" t="str">
        <f>P2</f>
        <v>Oct'08</v>
      </c>
      <c r="Q54" s="80" t="s">
        <v>53</v>
      </c>
      <c r="R54" s="80" t="s">
        <v>54</v>
      </c>
      <c r="W54" s="95" t="s">
        <v>0</v>
      </c>
      <c r="X54" s="80" t="s">
        <v>29</v>
      </c>
      <c r="Y54" s="80"/>
      <c r="Z54" s="80" t="str">
        <f>Z2</f>
        <v>SEP'11</v>
      </c>
      <c r="AA54" s="80" t="str">
        <f>AA2</f>
        <v>Oct'08</v>
      </c>
      <c r="AB54" s="80" t="s">
        <v>53</v>
      </c>
      <c r="AC54" s="80" t="s">
        <v>54</v>
      </c>
    </row>
    <row r="55" spans="1:29">
      <c r="A55" s="62">
        <v>1991</v>
      </c>
      <c r="B55" s="88">
        <f>[1]COML!$AK15</f>
        <v>7489197</v>
      </c>
      <c r="C55" s="88">
        <f>[1]COML!$AM15</f>
        <v>7298361</v>
      </c>
      <c r="L55" s="83">
        <f t="shared" ref="L55:L79" si="6">L3</f>
        <v>1991</v>
      </c>
      <c r="M55" s="89">
        <f>[1]COML!$AQ15</f>
        <v>65318.27101703341</v>
      </c>
      <c r="N55" s="89">
        <f>[1]COML!$AS15</f>
        <v>63654</v>
      </c>
      <c r="W55" s="83">
        <f t="shared" ref="W55:W79" si="7">W3</f>
        <v>1991</v>
      </c>
      <c r="X55" s="89"/>
      <c r="Y55" s="89"/>
    </row>
    <row r="56" spans="1:29">
      <c r="A56" s="62">
        <f t="shared" ref="A56:A79" si="8">A55+1</f>
        <v>1992</v>
      </c>
      <c r="B56" s="88">
        <f>[1]COML!$AK16</f>
        <v>7544084</v>
      </c>
      <c r="C56" s="88">
        <f>[1]COML!$AM16</f>
        <v>7682479</v>
      </c>
      <c r="G56" s="105">
        <f t="shared" ref="G56:G66" si="9">C56/C55-1</f>
        <v>5.2630720787859131E-2</v>
      </c>
      <c r="L56" s="83">
        <f t="shared" si="6"/>
        <v>1992</v>
      </c>
      <c r="M56" s="89">
        <f>[1]COML!$AQ16</f>
        <v>64630.15412029779</v>
      </c>
      <c r="N56" s="89">
        <f>[1]COML!$AS16</f>
        <v>65816</v>
      </c>
      <c r="R56" s="85">
        <f>N56/N55-1</f>
        <v>3.3964872592452844E-2</v>
      </c>
      <c r="W56" s="83">
        <f t="shared" si="7"/>
        <v>1992</v>
      </c>
      <c r="X56" s="89">
        <f>TOTAL_PEF_B!H615-TOTAL_PEF_B!H614</f>
        <v>2069.4166666666715</v>
      </c>
      <c r="Y56" s="89"/>
      <c r="AC56" s="85"/>
    </row>
    <row r="57" spans="1:29">
      <c r="A57" s="62">
        <f t="shared" si="8"/>
        <v>1993</v>
      </c>
      <c r="B57" s="88">
        <f>[1]COML!$AK17</f>
        <v>7884749</v>
      </c>
      <c r="C57" s="88">
        <f>[1]COML!$AM17</f>
        <v>7985847</v>
      </c>
      <c r="G57" s="105">
        <f t="shared" si="9"/>
        <v>3.9488295379655369E-2</v>
      </c>
      <c r="L57" s="83">
        <f t="shared" si="6"/>
        <v>1993</v>
      </c>
      <c r="M57" s="89">
        <f>[1]COML!$AQ17</f>
        <v>65809.892246955627</v>
      </c>
      <c r="N57" s="89">
        <f>[1]COML!$AS17</f>
        <v>66654</v>
      </c>
      <c r="R57" s="85">
        <f t="shared" ref="R57:R74" si="10">N57/N56-1</f>
        <v>1.2732466269600007E-2</v>
      </c>
      <c r="W57" s="83">
        <f t="shared" si="7"/>
        <v>1993</v>
      </c>
      <c r="X57" s="89">
        <f>TOTAL_PEF_B!H616-TOTAL_PEF_B!H615</f>
        <v>3084.6666666666715</v>
      </c>
      <c r="Y57" s="89"/>
      <c r="AC57" s="85"/>
    </row>
    <row r="58" spans="1:29">
      <c r="A58" s="62">
        <f t="shared" si="8"/>
        <v>1994</v>
      </c>
      <c r="B58" s="88">
        <f>[1]COML!$AK18</f>
        <v>8252062</v>
      </c>
      <c r="C58" s="88">
        <f>[1]COML!$AM18</f>
        <v>8225929</v>
      </c>
      <c r="G58" s="105">
        <f t="shared" si="9"/>
        <v>3.0063435976171338E-2</v>
      </c>
      <c r="L58" s="83">
        <f t="shared" si="6"/>
        <v>1994</v>
      </c>
      <c r="M58" s="89">
        <f>[1]COML!$AQ18</f>
        <v>67097.026514997517</v>
      </c>
      <c r="N58" s="89">
        <f>[1]COML!$AS18</f>
        <v>66885</v>
      </c>
      <c r="R58" s="85">
        <f t="shared" si="10"/>
        <v>3.465658475110267E-3</v>
      </c>
      <c r="W58" s="83">
        <f t="shared" si="7"/>
        <v>1994</v>
      </c>
      <c r="X58" s="89">
        <f>TOTAL_PEF_B!H617-TOTAL_PEF_B!H616</f>
        <v>3175.8333333333285</v>
      </c>
      <c r="Y58" s="89"/>
      <c r="AC58" s="85"/>
    </row>
    <row r="59" spans="1:29">
      <c r="A59" s="62">
        <f t="shared" si="8"/>
        <v>1995</v>
      </c>
      <c r="B59" s="88">
        <f>[1]COML!$AK19</f>
        <v>8612145</v>
      </c>
      <c r="C59" s="88">
        <f>[1]COML!$AM19</f>
        <v>8593322</v>
      </c>
      <c r="G59" s="105">
        <f t="shared" si="9"/>
        <v>4.4662797356991524E-2</v>
      </c>
      <c r="L59" s="83">
        <f t="shared" si="6"/>
        <v>1995</v>
      </c>
      <c r="M59" s="89">
        <f>[1]COML!$AQ19</f>
        <v>68247.98516510948</v>
      </c>
      <c r="N59" s="89">
        <f>[1]COML!$AS19</f>
        <v>68099</v>
      </c>
      <c r="R59" s="85">
        <f t="shared" si="10"/>
        <v>1.8150556926067152E-2</v>
      </c>
      <c r="W59" s="83">
        <f t="shared" si="7"/>
        <v>1995</v>
      </c>
      <c r="X59" s="89">
        <f>TOTAL_PEF_B!H618-TOTAL_PEF_B!H617</f>
        <v>3201.5</v>
      </c>
      <c r="Y59" s="89"/>
      <c r="AC59" s="85"/>
    </row>
    <row r="60" spans="1:29">
      <c r="A60" s="62">
        <f t="shared" si="8"/>
        <v>1996</v>
      </c>
      <c r="B60" s="88">
        <f>[1]COML!$AK20</f>
        <v>8848017</v>
      </c>
      <c r="C60" s="88">
        <f>[1]COML!$AM20</f>
        <v>8838991</v>
      </c>
      <c r="G60" s="105">
        <f t="shared" si="9"/>
        <v>2.8588361986202848E-2</v>
      </c>
      <c r="L60" s="83">
        <f t="shared" si="6"/>
        <v>1996</v>
      </c>
      <c r="M60" s="89">
        <f>[1]COML!$AQ20</f>
        <v>68356.126390605685</v>
      </c>
      <c r="N60" s="89">
        <f>[1]COML!$AS20</f>
        <v>68286</v>
      </c>
      <c r="R60" s="85">
        <f t="shared" si="10"/>
        <v>2.7460021439376092E-3</v>
      </c>
      <c r="W60" s="83">
        <f t="shared" si="7"/>
        <v>1996</v>
      </c>
      <c r="X60" s="89">
        <f>[4]FCST!$E546-TOTAL_PEF_B!H618</f>
        <v>3201.25</v>
      </c>
      <c r="Y60" s="89"/>
      <c r="AC60" s="85"/>
    </row>
    <row r="61" spans="1:29">
      <c r="A61" s="62">
        <f t="shared" si="8"/>
        <v>1997</v>
      </c>
      <c r="B61" s="88">
        <f>[1]COML!$AK21</f>
        <v>9257316</v>
      </c>
      <c r="C61" s="88">
        <f>[1]COML!$AM21</f>
        <v>9284409</v>
      </c>
      <c r="G61" s="105">
        <f t="shared" si="9"/>
        <v>5.0392403386314122E-2</v>
      </c>
      <c r="L61" s="83">
        <f t="shared" si="6"/>
        <v>1997</v>
      </c>
      <c r="M61" s="89">
        <f>[1]COML!$AQ21</f>
        <v>69864.426734287263</v>
      </c>
      <c r="N61" s="89">
        <f>[1]COML!$AS21</f>
        <v>70069</v>
      </c>
      <c r="R61" s="85">
        <f t="shared" si="10"/>
        <v>2.611076941100654E-2</v>
      </c>
      <c r="W61" s="83">
        <f t="shared" si="7"/>
        <v>1997</v>
      </c>
      <c r="X61" s="89">
        <f>[4]FCST!$E547-[4]FCST!$E546</f>
        <v>3144</v>
      </c>
      <c r="Y61" s="89"/>
      <c r="AC61" s="85"/>
    </row>
    <row r="62" spans="1:29">
      <c r="A62" s="93">
        <f t="shared" si="8"/>
        <v>1998</v>
      </c>
      <c r="B62" s="88">
        <f>[1]COML!$AK22</f>
        <v>9999347</v>
      </c>
      <c r="C62" s="88">
        <f>[1]COML!$AM22</f>
        <v>9798412</v>
      </c>
      <c r="G62" s="105">
        <f t="shared" si="9"/>
        <v>5.5361951417693955E-2</v>
      </c>
      <c r="L62" s="83">
        <f t="shared" si="6"/>
        <v>1998</v>
      </c>
      <c r="M62" s="89">
        <f>[1]COML!$AQ22</f>
        <v>73338.567604239244</v>
      </c>
      <c r="N62" s="89">
        <f>[1]COML!$AS22</f>
        <v>71865</v>
      </c>
      <c r="R62" s="85">
        <f t="shared" si="10"/>
        <v>2.563187714966686E-2</v>
      </c>
      <c r="W62" s="83">
        <f t="shared" si="7"/>
        <v>1998</v>
      </c>
      <c r="X62" s="89">
        <f>[4]FCST!$E548-[4]FCST!$E547</f>
        <v>3698</v>
      </c>
      <c r="Y62" s="89"/>
      <c r="AC62" s="85"/>
    </row>
    <row r="63" spans="1:29">
      <c r="A63" s="93">
        <f t="shared" si="8"/>
        <v>1999</v>
      </c>
      <c r="B63" s="88">
        <f>[1]COML!$AK23</f>
        <v>10326848</v>
      </c>
      <c r="C63" s="88">
        <f>[1]COML!$AM23</f>
        <v>10296617</v>
      </c>
      <c r="G63" s="105">
        <f t="shared" si="9"/>
        <v>5.0845483941683645E-2</v>
      </c>
      <c r="L63" s="83">
        <f t="shared" si="6"/>
        <v>1999</v>
      </c>
      <c r="M63" s="89">
        <f>[1]COML!$AQ23</f>
        <v>73293.597450619956</v>
      </c>
      <c r="N63" s="89">
        <f>[1]COML!$AS23</f>
        <v>73079</v>
      </c>
      <c r="R63" s="85">
        <f t="shared" si="10"/>
        <v>1.6892785083141959E-2</v>
      </c>
      <c r="W63" s="83">
        <f t="shared" si="7"/>
        <v>1999</v>
      </c>
      <c r="X63" s="89">
        <f>[4]FCST!$E549-[4]FCST!$E548</f>
        <v>4135</v>
      </c>
      <c r="Y63" s="89"/>
      <c r="AC63" s="85"/>
    </row>
    <row r="64" spans="1:29">
      <c r="A64" s="93">
        <f t="shared" si="8"/>
        <v>2000</v>
      </c>
      <c r="B64" s="88">
        <f>[1]COML!$AK24</f>
        <v>10813409</v>
      </c>
      <c r="C64" s="88">
        <f>[1]COML!$AM24</f>
        <v>10856259</v>
      </c>
      <c r="G64" s="105">
        <f t="shared" si="9"/>
        <v>5.4352026495692707E-2</v>
      </c>
      <c r="L64" s="83">
        <f t="shared" si="6"/>
        <v>2000</v>
      </c>
      <c r="M64" s="89">
        <f>[1]COML!$AQ24</f>
        <v>75367.896846140444</v>
      </c>
      <c r="N64" s="89">
        <f>[1]COML!$AS24</f>
        <v>75667</v>
      </c>
      <c r="R64" s="85">
        <f t="shared" si="10"/>
        <v>3.5413730346611105E-2</v>
      </c>
      <c r="W64" s="83">
        <f t="shared" si="7"/>
        <v>2000</v>
      </c>
      <c r="X64" s="89">
        <f>[4]FCST!$E550-[4]FCST!$E549</f>
        <v>3823</v>
      </c>
      <c r="Y64" s="89"/>
      <c r="AC64" s="85"/>
    </row>
    <row r="65" spans="1:29">
      <c r="A65" s="93">
        <f t="shared" si="8"/>
        <v>2001</v>
      </c>
      <c r="B65" s="88">
        <f>[1]COML!$AK25</f>
        <v>11060652</v>
      </c>
      <c r="C65" s="88">
        <f>[1]COML!$AM25</f>
        <v>11058643</v>
      </c>
      <c r="E65" s="88"/>
      <c r="G65" s="105">
        <f t="shared" si="9"/>
        <v>1.8642149197066971E-2</v>
      </c>
      <c r="L65" s="83">
        <f t="shared" si="6"/>
        <v>2001</v>
      </c>
      <c r="M65" s="89">
        <f>[1]COML!$AQ25</f>
        <v>75251.233135804825</v>
      </c>
      <c r="N65" s="89">
        <f>[1]COML!$AS25</f>
        <v>75238</v>
      </c>
      <c r="R65" s="85">
        <f t="shared" si="10"/>
        <v>-5.6695785481121197E-3</v>
      </c>
      <c r="W65" s="83">
        <f t="shared" si="7"/>
        <v>2001</v>
      </c>
      <c r="X65" s="89">
        <f>[4]FCST!$E551-[4]FCST!$E550</f>
        <v>2608</v>
      </c>
      <c r="Y65" s="89"/>
      <c r="AC65" s="85"/>
    </row>
    <row r="66" spans="1:29">
      <c r="A66" s="93">
        <f t="shared" si="8"/>
        <v>2002</v>
      </c>
      <c r="B66" s="88">
        <f>[1]COML!$AK26</f>
        <v>11420082</v>
      </c>
      <c r="C66" s="88">
        <f>[1]COML!$AM26</f>
        <v>11260100</v>
      </c>
      <c r="D66" s="99"/>
      <c r="E66" s="98"/>
      <c r="F66" s="100"/>
      <c r="G66" s="105">
        <f t="shared" si="9"/>
        <v>1.8217153768324001E-2</v>
      </c>
      <c r="L66" s="83">
        <f t="shared" si="6"/>
        <v>2002</v>
      </c>
      <c r="M66" s="89">
        <f>[1]COML!$AQ26</f>
        <v>75842.140565956288</v>
      </c>
      <c r="N66" s="89">
        <f>[1]COML!$AS26</f>
        <v>74780</v>
      </c>
      <c r="P66" s="89"/>
      <c r="R66" s="85">
        <f t="shared" si="10"/>
        <v>-6.0873494776575443E-3</v>
      </c>
      <c r="W66" s="83">
        <f t="shared" si="7"/>
        <v>2002</v>
      </c>
      <c r="X66" s="89">
        <f>[4]FCST!$E552-[4]FCST!$E551</f>
        <v>3733</v>
      </c>
      <c r="Y66" s="89"/>
      <c r="AA66" s="89"/>
      <c r="AC66" s="85"/>
    </row>
    <row r="67" spans="1:29">
      <c r="A67" s="62">
        <f t="shared" si="8"/>
        <v>2003</v>
      </c>
      <c r="B67" s="88">
        <f>[1]COML!$AK27</f>
        <v>11552967</v>
      </c>
      <c r="C67" s="88">
        <f>[1]COML!$AM27</f>
        <v>11502716</v>
      </c>
      <c r="D67" s="89"/>
      <c r="E67" s="88"/>
      <c r="F67" s="87"/>
      <c r="G67" s="105">
        <f t="shared" ref="G67:G74" si="11">C67/C66-1</f>
        <v>2.1546522677418523E-2</v>
      </c>
      <c r="L67" s="83">
        <f t="shared" si="6"/>
        <v>2003</v>
      </c>
      <c r="M67" s="89">
        <f>[1]COML!$AQ27</f>
        <v>74876.320530934448</v>
      </c>
      <c r="N67" s="89">
        <f>[1]COML!$AS27</f>
        <v>74551</v>
      </c>
      <c r="O67" s="89"/>
      <c r="P67" s="89"/>
      <c r="Q67" s="85"/>
      <c r="R67" s="85">
        <f t="shared" si="10"/>
        <v>-3.0623161273067856E-3</v>
      </c>
      <c r="W67" s="83">
        <f t="shared" si="7"/>
        <v>2003</v>
      </c>
      <c r="X67" s="89">
        <f>[4]FCST!$E553-[4]FCST!$E552</f>
        <v>3853</v>
      </c>
      <c r="Y67" s="89"/>
      <c r="Z67" s="89"/>
      <c r="AA67" s="89"/>
      <c r="AB67" s="85"/>
      <c r="AC67" s="85"/>
    </row>
    <row r="68" spans="1:29">
      <c r="A68" s="62">
        <f t="shared" si="8"/>
        <v>2004</v>
      </c>
      <c r="B68" s="88">
        <f>[1]COML!$AK28</f>
        <v>11733536</v>
      </c>
      <c r="C68" s="88">
        <f>[1]COML!$AM28</f>
        <v>11781151</v>
      </c>
      <c r="D68" s="89"/>
      <c r="E68" s="88"/>
      <c r="F68" s="87"/>
      <c r="G68" s="105">
        <f t="shared" si="11"/>
        <v>2.4206022299429142E-2</v>
      </c>
      <c r="L68" s="83">
        <f t="shared" si="6"/>
        <v>2004</v>
      </c>
      <c r="M68" s="89">
        <f>[1]COML!$AQ28</f>
        <v>73898.072805139178</v>
      </c>
      <c r="N68" s="89">
        <f>[1]COML!$AS28</f>
        <v>74198</v>
      </c>
      <c r="O68" s="88"/>
      <c r="P68" s="89"/>
      <c r="Q68" s="85"/>
      <c r="R68" s="85">
        <f t="shared" si="10"/>
        <v>-4.735013614840855E-3</v>
      </c>
      <c r="W68" s="83">
        <f t="shared" si="7"/>
        <v>2004</v>
      </c>
      <c r="X68" s="89">
        <f>[4]FCST!$E554-[4]FCST!$E553</f>
        <v>4378</v>
      </c>
      <c r="Y68" s="89"/>
      <c r="Z68" s="88"/>
      <c r="AA68" s="89"/>
      <c r="AB68" s="85"/>
      <c r="AC68" s="85"/>
    </row>
    <row r="69" spans="1:29">
      <c r="A69" s="62">
        <f t="shared" si="8"/>
        <v>2005</v>
      </c>
      <c r="B69" s="88">
        <f>[1]COML!$AK29</f>
        <v>11944717</v>
      </c>
      <c r="C69" s="88">
        <f>[1]COML!$AM29</f>
        <v>11930888</v>
      </c>
      <c r="D69" s="89"/>
      <c r="E69" s="88"/>
      <c r="F69" s="87"/>
      <c r="G69" s="105">
        <f t="shared" si="11"/>
        <v>1.2709878686725906E-2</v>
      </c>
      <c r="L69" s="83">
        <f t="shared" si="6"/>
        <v>2005</v>
      </c>
      <c r="M69" s="89">
        <f>[1]COML!$AQ29</f>
        <v>74190.328010385027</v>
      </c>
      <c r="N69" s="89">
        <f>[1]COML!$AS29</f>
        <v>74104</v>
      </c>
      <c r="O69" s="88"/>
      <c r="P69" s="89"/>
      <c r="Q69" s="87"/>
      <c r="R69" s="85">
        <f t="shared" si="10"/>
        <v>-1.2668805089085522E-3</v>
      </c>
      <c r="W69" s="83">
        <f t="shared" si="7"/>
        <v>2005</v>
      </c>
      <c r="X69" s="89">
        <f>[4]FCST!$E555-[4]FCST!$E554</f>
        <v>1893</v>
      </c>
      <c r="Y69" s="89"/>
      <c r="Z69" s="88"/>
      <c r="AA69" s="89"/>
      <c r="AB69" s="87"/>
      <c r="AC69" s="85"/>
    </row>
    <row r="70" spans="1:29">
      <c r="A70" s="62">
        <f t="shared" si="8"/>
        <v>2006</v>
      </c>
      <c r="B70" s="88">
        <f>[1]COML!$AK30</f>
        <v>11975028</v>
      </c>
      <c r="C70" s="88">
        <f>[1]COML!$AM30</f>
        <v>11986939</v>
      </c>
      <c r="D70" s="89"/>
      <c r="E70" s="88"/>
      <c r="F70" s="87"/>
      <c r="G70" s="105">
        <f t="shared" si="11"/>
        <v>4.6979738641415025E-3</v>
      </c>
      <c r="L70" s="83">
        <f t="shared" si="6"/>
        <v>2006</v>
      </c>
      <c r="M70" s="89">
        <f>[1]COML!$AQ30</f>
        <v>73568.432304913556</v>
      </c>
      <c r="N70" s="89">
        <f>[1]COML!$AS30</f>
        <v>73642</v>
      </c>
      <c r="O70" s="89"/>
      <c r="P70" s="89"/>
      <c r="Q70" s="85"/>
      <c r="R70" s="85">
        <f t="shared" si="10"/>
        <v>-6.2344812695670493E-3</v>
      </c>
      <c r="W70" s="83">
        <f t="shared" si="7"/>
        <v>2006</v>
      </c>
      <c r="X70" s="89">
        <f>[4]FCST!$E556-[4]FCST!$E555</f>
        <v>1807</v>
      </c>
      <c r="Y70" s="89"/>
      <c r="Z70" s="89"/>
      <c r="AA70" s="89"/>
      <c r="AB70" s="85"/>
      <c r="AC70" s="85"/>
    </row>
    <row r="71" spans="1:29">
      <c r="A71" s="62">
        <f t="shared" si="8"/>
        <v>2007</v>
      </c>
      <c r="B71" s="88">
        <f>[1]COML!$AK31</f>
        <v>12183638</v>
      </c>
      <c r="C71" s="88">
        <f>[1]COML!$AM31</f>
        <v>12123442</v>
      </c>
      <c r="D71" s="89"/>
      <c r="E71" s="88"/>
      <c r="F71" s="87"/>
      <c r="G71" s="105">
        <f t="shared" si="11"/>
        <v>1.1387644502070193E-2</v>
      </c>
      <c r="L71" s="83">
        <f t="shared" si="6"/>
        <v>2007</v>
      </c>
      <c r="M71" s="89">
        <f>[1]COML!$AQ31</f>
        <v>74821.06646523824</v>
      </c>
      <c r="N71" s="89">
        <f>[1]COML!$AS31</f>
        <v>74451</v>
      </c>
      <c r="O71" s="89"/>
      <c r="P71" s="89"/>
      <c r="Q71" s="85"/>
      <c r="R71" s="85">
        <f t="shared" si="10"/>
        <v>1.0985578881616442E-2</v>
      </c>
      <c r="W71" s="83">
        <f t="shared" si="7"/>
        <v>2007</v>
      </c>
      <c r="X71" s="89">
        <f>[4]FCST!$E557-[4]FCST!$E556</f>
        <v>411</v>
      </c>
      <c r="Y71" s="89"/>
      <c r="Z71" s="89"/>
      <c r="AA71" s="89"/>
      <c r="AB71" s="85"/>
      <c r="AC71" s="85"/>
    </row>
    <row r="72" spans="1:29">
      <c r="A72" s="62">
        <f t="shared" si="8"/>
        <v>2008</v>
      </c>
      <c r="B72" s="88">
        <f>[1]COML!$AK32</f>
        <v>12138925</v>
      </c>
      <c r="C72" s="88">
        <f>[1]COML!$AM32</f>
        <v>12172762</v>
      </c>
      <c r="D72" s="89"/>
      <c r="E72" s="88">
        <v>12216636</v>
      </c>
      <c r="F72" s="87"/>
      <c r="G72" s="105">
        <f t="shared" si="11"/>
        <v>4.0681516024905218E-3</v>
      </c>
      <c r="L72" s="83">
        <f t="shared" si="6"/>
        <v>2008</v>
      </c>
      <c r="M72" s="89">
        <f>[1]COML!$AQ32</f>
        <v>74669.371159323113</v>
      </c>
      <c r="N72" s="89">
        <f>[1]COML!$AS32</f>
        <v>74878</v>
      </c>
      <c r="O72" s="89"/>
      <c r="P72" s="89">
        <f>TOTAL_PEF_B!X631</f>
        <v>75160.797342192687</v>
      </c>
      <c r="Q72" s="85"/>
      <c r="R72" s="85">
        <f t="shared" si="10"/>
        <v>5.735315845321054E-3</v>
      </c>
      <c r="W72" s="83">
        <f t="shared" si="7"/>
        <v>2008</v>
      </c>
      <c r="X72" s="89">
        <f>[4]FCST!$E558-[4]FCST!$E557</f>
        <v>-319</v>
      </c>
      <c r="Y72" s="90"/>
      <c r="Z72" s="89"/>
      <c r="AA72" s="89">
        <v>-391</v>
      </c>
      <c r="AB72" s="85"/>
      <c r="AC72" s="85"/>
    </row>
    <row r="73" spans="1:29">
      <c r="A73" s="62">
        <f t="shared" si="8"/>
        <v>2009</v>
      </c>
      <c r="B73" s="88">
        <f>[1]COML!$AK33</f>
        <v>11883476</v>
      </c>
      <c r="C73" s="88">
        <f>[1]COML!$AM33</f>
        <v>11743713</v>
      </c>
      <c r="D73" s="89"/>
      <c r="E73" s="88">
        <v>11810837</v>
      </c>
      <c r="F73" s="87"/>
      <c r="G73" s="105">
        <f t="shared" si="11"/>
        <v>-3.5246643284408297E-2</v>
      </c>
      <c r="L73" s="83">
        <f t="shared" si="6"/>
        <v>2009</v>
      </c>
      <c r="M73" s="89">
        <f>[1]COML!$AQ33</f>
        <v>73632.046595204156</v>
      </c>
      <c r="N73" s="89">
        <f>[1]COML!$AS33</f>
        <v>72766</v>
      </c>
      <c r="O73" s="89"/>
      <c r="P73" s="89">
        <f>TOTAL_PEF_B!X632</f>
        <v>72532.990653057714</v>
      </c>
      <c r="Q73" s="85"/>
      <c r="R73" s="85">
        <f t="shared" si="10"/>
        <v>-2.82058815673496E-2</v>
      </c>
      <c r="W73" s="83">
        <f t="shared" si="7"/>
        <v>2009</v>
      </c>
      <c r="X73" s="89">
        <f>[4]FCST!$E559-[4]FCST!$E558</f>
        <v>-1247</v>
      </c>
      <c r="Y73" s="90"/>
      <c r="Z73" s="89"/>
      <c r="AA73" s="89">
        <v>352</v>
      </c>
      <c r="AB73" s="85"/>
      <c r="AC73" s="85"/>
    </row>
    <row r="74" spans="1:29">
      <c r="A74" s="62">
        <f t="shared" si="8"/>
        <v>2010</v>
      </c>
      <c r="B74" s="88">
        <f>[1]COML!$AK34</f>
        <v>11895889</v>
      </c>
      <c r="C74" s="88">
        <f>[1]COML!$AM34</f>
        <v>11713800</v>
      </c>
      <c r="D74" s="89"/>
      <c r="E74" s="88">
        <v>11920841</v>
      </c>
      <c r="F74" s="87"/>
      <c r="G74" s="105">
        <f t="shared" si="11"/>
        <v>-2.5471501219418435E-3</v>
      </c>
      <c r="L74" s="83">
        <f t="shared" si="6"/>
        <v>2010</v>
      </c>
      <c r="M74" s="89">
        <f>[1]COML!$AQ34</f>
        <v>73579.4809307619</v>
      </c>
      <c r="N74" s="89">
        <f>[1]COML!$AS34</f>
        <v>72453</v>
      </c>
      <c r="O74" s="89"/>
      <c r="P74" s="89">
        <f>TOTAL_PEF_B!X633</f>
        <v>72393.185075424481</v>
      </c>
      <c r="Q74" s="85"/>
      <c r="R74" s="85">
        <f t="shared" si="10"/>
        <v>-4.301459472830671E-3</v>
      </c>
      <c r="W74" s="83">
        <f t="shared" si="7"/>
        <v>2010</v>
      </c>
      <c r="X74" s="89">
        <f>[4]FCST!$E560-[4]FCST!$E559</f>
        <v>28</v>
      </c>
      <c r="Y74" s="90"/>
      <c r="Z74" s="89"/>
      <c r="AA74" s="89">
        <v>1834</v>
      </c>
      <c r="AB74" s="85"/>
      <c r="AC74" s="85"/>
    </row>
    <row r="75" spans="1:29">
      <c r="A75" s="62">
        <f t="shared" si="8"/>
        <v>2011</v>
      </c>
      <c r="B75" s="2"/>
      <c r="D75" s="89">
        <f>SUM([1]COML!$Z$341:$Z$344,TOTAL_PEF_B!L$247:L$254)</f>
        <v>11767707</v>
      </c>
      <c r="E75" s="88">
        <v>12242838</v>
      </c>
      <c r="F75" s="87">
        <f>D75/E75-1</f>
        <v>-3.8808893820207357E-2</v>
      </c>
      <c r="G75" s="105">
        <f>D75/C74-1</f>
        <v>4.6020078881319204E-3</v>
      </c>
      <c r="H75" s="181">
        <f>[6]TOTAL_PEF!$AL$254</f>
        <v>0</v>
      </c>
      <c r="L75" s="83">
        <f t="shared" si="6"/>
        <v>2011</v>
      </c>
      <c r="N75" s="90"/>
      <c r="O75" s="89">
        <f>D75/TOTAL_PEF_B!H634*1000</f>
        <v>72541.951432011803</v>
      </c>
      <c r="P75" s="89">
        <f>TOTAL_PEF_B!X634</f>
        <v>72735.059796460337</v>
      </c>
      <c r="Q75" s="85">
        <f>O75/P75-1</f>
        <v>-2.6549557392119283E-3</v>
      </c>
      <c r="R75" s="85">
        <f>O75/N74-1</f>
        <v>1.2277121997956719E-3</v>
      </c>
      <c r="W75" s="83">
        <f t="shared" si="7"/>
        <v>2011</v>
      </c>
      <c r="Y75" s="90"/>
      <c r="Z75" s="89">
        <f>[4]FCST!$E561-[4]FCST!$E560</f>
        <v>884</v>
      </c>
      <c r="AA75" s="89">
        <v>3653</v>
      </c>
      <c r="AB75" s="85"/>
      <c r="AC75" s="85"/>
    </row>
    <row r="76" spans="1:29">
      <c r="A76" s="62">
        <f t="shared" si="8"/>
        <v>2012</v>
      </c>
      <c r="B76" s="2"/>
      <c r="D76" s="89">
        <f>TOTAL_PEF_B!L635</f>
        <v>11643033</v>
      </c>
      <c r="E76" s="88">
        <v>12535087</v>
      </c>
      <c r="F76" s="87">
        <f>D76/E76-1</f>
        <v>-7.1164563915671275E-2</v>
      </c>
      <c r="G76" s="85">
        <f>D76/D75-1</f>
        <v>-1.0594587373733866E-2</v>
      </c>
      <c r="H76" s="181">
        <f>[6]TOTAL_PEF!$AL$266</f>
        <v>0</v>
      </c>
      <c r="L76" s="83">
        <f t="shared" si="6"/>
        <v>2012</v>
      </c>
      <c r="N76" s="90"/>
      <c r="O76" s="89">
        <f>D76/TOTAL_PEF_B!H635*1000</f>
        <v>71207.799422453754</v>
      </c>
      <c r="P76" s="89">
        <f>TOTAL_PEF_B!X635</f>
        <v>72632.64419232597</v>
      </c>
      <c r="Q76" s="85">
        <f>O76/P76-1</f>
        <v>-1.9617140277852663E-2</v>
      </c>
      <c r="R76" s="85">
        <f>O76/O75-1</f>
        <v>-1.8391454644123395E-2</v>
      </c>
      <c r="W76" s="83">
        <f t="shared" si="7"/>
        <v>2012</v>
      </c>
      <c r="Y76" s="90"/>
      <c r="Z76" s="89">
        <f>[4]FCST!$E562-[4]FCST!$E561</f>
        <v>1289</v>
      </c>
      <c r="AA76" s="89">
        <v>4261</v>
      </c>
      <c r="AB76" s="85"/>
      <c r="AC76" s="85"/>
    </row>
    <row r="77" spans="1:29">
      <c r="A77" s="62">
        <f t="shared" si="8"/>
        <v>2013</v>
      </c>
      <c r="D77" s="89">
        <f>TOTAL_PEF_B!L636</f>
        <v>11568411</v>
      </c>
      <c r="E77" s="88">
        <v>12719878</v>
      </c>
      <c r="F77" s="87">
        <f>D77/E77-1</f>
        <v>-9.0525003463083564E-2</v>
      </c>
      <c r="G77" s="85">
        <f>D77/D76-1</f>
        <v>-6.4091547279819805E-3</v>
      </c>
      <c r="H77" s="181">
        <f>[6]TOTAL_PEF!$AL$278</f>
        <v>11688633.30420788</v>
      </c>
      <c r="L77" s="83">
        <f t="shared" si="6"/>
        <v>2013</v>
      </c>
      <c r="N77" s="90"/>
      <c r="O77" s="89">
        <f>D77/TOTAL_PEF_B!H636*1000</f>
        <v>70033.413210507468</v>
      </c>
      <c r="P77" s="89">
        <f>TOTAL_PEF_B!X636</f>
        <v>72281.479966131941</v>
      </c>
      <c r="Q77" s="85">
        <f>O77/P77-1</f>
        <v>-3.110155957899341E-2</v>
      </c>
      <c r="R77" s="85">
        <f>O77/O76-1</f>
        <v>-1.6492381754125263E-2</v>
      </c>
      <c r="W77" s="83">
        <f t="shared" si="7"/>
        <v>2013</v>
      </c>
      <c r="Y77" s="90"/>
      <c r="Z77" s="89">
        <f>[4]FCST!$E563-[4]FCST!$E562</f>
        <v>1676</v>
      </c>
      <c r="AA77" s="89">
        <v>3395</v>
      </c>
      <c r="AB77" s="85"/>
      <c r="AC77" s="85"/>
    </row>
    <row r="78" spans="1:29">
      <c r="A78" s="62">
        <f t="shared" si="8"/>
        <v>2014</v>
      </c>
      <c r="D78" s="89">
        <f>TOTAL_PEF_B!L637</f>
        <v>11616724</v>
      </c>
      <c r="E78" s="88">
        <v>12909284</v>
      </c>
      <c r="F78" s="87">
        <f>D78/E78-1</f>
        <v>-0.10012638965879128</v>
      </c>
      <c r="G78" s="85">
        <f>D78/D77-1</f>
        <v>4.1762866136065835E-3</v>
      </c>
      <c r="H78" s="181">
        <f>[6]TOTAL_PEF!$AL$290</f>
        <v>11867785.307192072</v>
      </c>
      <c r="L78" s="83">
        <f t="shared" si="6"/>
        <v>2014</v>
      </c>
      <c r="N78" s="90"/>
      <c r="O78" s="89">
        <f>D78/TOTAL_PEF_B!H637*1000</f>
        <v>69517.027598223489</v>
      </c>
      <c r="P78" s="89">
        <f>TOTAL_PEF_B!X637</f>
        <v>71932.042459532502</v>
      </c>
      <c r="Q78" s="85">
        <f>O78/P78-1</f>
        <v>-3.3573561638648775E-2</v>
      </c>
      <c r="R78" s="85">
        <f>O78/O77-1</f>
        <v>-7.3734177532062128E-3</v>
      </c>
      <c r="W78" s="83">
        <f t="shared" si="7"/>
        <v>2014</v>
      </c>
      <c r="Y78" s="90"/>
      <c r="Z78" s="89">
        <f>[4]FCST!$E564-[4]FCST!$E563</f>
        <v>1922</v>
      </c>
      <c r="AA78" s="89">
        <v>3488</v>
      </c>
      <c r="AB78" s="85"/>
      <c r="AC78" s="85"/>
    </row>
    <row r="79" spans="1:29">
      <c r="A79" s="62">
        <f t="shared" si="8"/>
        <v>2015</v>
      </c>
      <c r="D79" s="89">
        <f>TOTAL_PEF_B!L638</f>
        <v>11766450</v>
      </c>
      <c r="E79" s="88">
        <v>13037036</v>
      </c>
      <c r="F79" s="87">
        <f>D79/E79-1</f>
        <v>-9.7459729343387536E-2</v>
      </c>
      <c r="G79" s="85">
        <f>D79/D78-1</f>
        <v>1.2888831653399047E-2</v>
      </c>
      <c r="H79" s="181">
        <f>[6]TOTAL_PEF!$AL$302</f>
        <v>12049613.666997684</v>
      </c>
      <c r="L79" s="83">
        <f t="shared" si="6"/>
        <v>2015</v>
      </c>
      <c r="N79" s="90"/>
      <c r="O79" s="89">
        <f>D79/TOTAL_PEF_B!H638*1000</f>
        <v>69366.030947055347</v>
      </c>
      <c r="P79" s="89">
        <f>TOTAL_PEF_B!X638</f>
        <v>71281.14338203131</v>
      </c>
      <c r="Q79" s="85">
        <f>O79/P79-1</f>
        <v>-2.6867027436862423E-2</v>
      </c>
      <c r="R79" s="85">
        <f>O79/O78-1</f>
        <v>-2.1720815228296608E-3</v>
      </c>
      <c r="W79" s="83">
        <f t="shared" si="7"/>
        <v>2015</v>
      </c>
      <c r="Y79" s="90"/>
      <c r="Z79" s="89">
        <f>[4]FCST!$E565-[4]FCST!$E564</f>
        <v>2522</v>
      </c>
      <c r="AA79" s="89">
        <v>3431</v>
      </c>
      <c r="AB79" s="85"/>
      <c r="AC79" s="85"/>
    </row>
    <row r="80" spans="1:29">
      <c r="A80" s="62"/>
      <c r="D80" s="89"/>
      <c r="E80" s="88"/>
      <c r="F80" s="87"/>
      <c r="G80" s="85"/>
      <c r="N80" s="90"/>
      <c r="O80" s="89"/>
      <c r="P80" s="89"/>
      <c r="Q80" s="85"/>
      <c r="R80" s="85"/>
    </row>
    <row r="81" spans="1:18">
      <c r="A81" s="62"/>
      <c r="D81" s="89"/>
      <c r="E81" s="88"/>
      <c r="F81" s="87"/>
      <c r="G81" s="85"/>
      <c r="N81" s="90"/>
      <c r="O81" s="89"/>
      <c r="P81" s="89"/>
      <c r="Q81" s="85"/>
      <c r="R81" s="85"/>
    </row>
    <row r="82" spans="1:18">
      <c r="A82" s="62"/>
      <c r="D82" s="89"/>
      <c r="E82" s="88"/>
      <c r="F82" s="87"/>
      <c r="G82" s="85"/>
      <c r="N82" s="90"/>
      <c r="O82" s="89"/>
      <c r="P82" s="89"/>
      <c r="Q82" s="85"/>
      <c r="R82" s="85"/>
    </row>
    <row r="83" spans="1:18">
      <c r="A83" s="62"/>
      <c r="D83" s="89"/>
      <c r="E83" s="88"/>
      <c r="F83" s="87"/>
      <c r="G83" s="85"/>
      <c r="N83" s="90"/>
      <c r="O83" s="89"/>
      <c r="P83" s="89"/>
      <c r="Q83" s="85"/>
      <c r="R83" s="85"/>
    </row>
    <row r="84" spans="1:18">
      <c r="A84" s="62"/>
      <c r="D84" s="89"/>
      <c r="E84" s="88"/>
      <c r="F84" s="87"/>
      <c r="G84" s="85"/>
      <c r="N84" s="90"/>
      <c r="O84" s="89"/>
      <c r="P84" s="89"/>
      <c r="Q84" s="85"/>
      <c r="R84" s="85"/>
    </row>
    <row r="85" spans="1:18">
      <c r="A85" s="62"/>
      <c r="D85" s="89"/>
      <c r="E85" s="88"/>
      <c r="F85" s="87"/>
      <c r="G85" s="85"/>
      <c r="N85" s="90"/>
      <c r="O85" s="89"/>
      <c r="P85" s="89"/>
      <c r="Q85" s="85"/>
      <c r="R85" s="85"/>
    </row>
    <row r="86" spans="1:18">
      <c r="A86" s="62"/>
      <c r="D86" s="89"/>
      <c r="E86" s="88"/>
      <c r="F86" s="87"/>
      <c r="G86" s="85"/>
      <c r="N86" s="90"/>
      <c r="O86" s="89"/>
      <c r="P86" s="89"/>
      <c r="Q86" s="85"/>
      <c r="R86" s="85"/>
    </row>
    <row r="87" spans="1:18">
      <c r="A87" s="62"/>
      <c r="D87" s="89"/>
      <c r="E87" s="88"/>
      <c r="F87" s="87"/>
      <c r="G87" s="85"/>
      <c r="N87" s="90"/>
      <c r="O87" s="89"/>
      <c r="P87" s="89"/>
      <c r="Q87" s="85"/>
      <c r="R87" s="85"/>
    </row>
    <row r="88" spans="1:18">
      <c r="A88" s="62"/>
      <c r="D88" s="89"/>
      <c r="E88" s="88"/>
      <c r="F88" s="87"/>
      <c r="G88" s="85"/>
      <c r="N88" s="90"/>
      <c r="O88" s="89"/>
      <c r="P88" s="89"/>
      <c r="Q88" s="85"/>
      <c r="R88" s="85"/>
    </row>
    <row r="89" spans="1:18">
      <c r="A89" s="62"/>
      <c r="D89" s="89"/>
      <c r="E89" s="88"/>
      <c r="F89" s="87"/>
      <c r="G89" s="85"/>
      <c r="N89" s="90"/>
      <c r="O89" s="89"/>
      <c r="P89" s="89"/>
      <c r="Q89" s="85"/>
      <c r="R89" s="85"/>
    </row>
    <row r="90" spans="1:18">
      <c r="A90" s="62"/>
      <c r="D90" s="89"/>
      <c r="E90" s="88"/>
      <c r="F90" s="87"/>
      <c r="G90" s="85"/>
      <c r="N90" s="90"/>
      <c r="O90" s="89"/>
      <c r="P90" s="89"/>
      <c r="Q90" s="85"/>
      <c r="R90" s="85"/>
    </row>
    <row r="91" spans="1:18">
      <c r="A91" s="62"/>
      <c r="D91" s="89"/>
      <c r="E91" s="88"/>
      <c r="F91" s="87"/>
      <c r="G91" s="85"/>
      <c r="N91" s="90"/>
      <c r="O91" s="89"/>
      <c r="P91" s="89"/>
      <c r="Q91" s="85"/>
      <c r="R91" s="85"/>
    </row>
    <row r="92" spans="1:18">
      <c r="A92" s="62"/>
      <c r="D92" s="89"/>
      <c r="E92" s="88"/>
      <c r="F92" s="87"/>
      <c r="G92" s="85"/>
      <c r="N92" s="90"/>
      <c r="O92" s="89"/>
      <c r="P92" s="89"/>
      <c r="Q92" s="85"/>
      <c r="R92" s="85"/>
    </row>
    <row r="93" spans="1:18">
      <c r="A93" s="62"/>
      <c r="D93" s="89"/>
      <c r="E93" s="88"/>
      <c r="F93" s="87"/>
      <c r="G93" s="85"/>
      <c r="N93" s="90"/>
      <c r="O93" s="89"/>
      <c r="P93" s="89"/>
      <c r="Q93" s="85"/>
      <c r="R93" s="85"/>
    </row>
    <row r="94" spans="1:18">
      <c r="A94" s="62"/>
      <c r="D94" s="89"/>
      <c r="E94" s="88"/>
      <c r="F94" s="87"/>
      <c r="G94" s="85"/>
      <c r="N94" s="90"/>
      <c r="O94" s="89"/>
      <c r="P94" s="89"/>
      <c r="Q94" s="85"/>
      <c r="R94" s="85"/>
    </row>
    <row r="95" spans="1:18">
      <c r="A95" s="62"/>
      <c r="D95" s="89"/>
      <c r="E95" s="88"/>
      <c r="F95" s="87"/>
      <c r="G95" s="85"/>
      <c r="N95" s="90"/>
      <c r="O95" s="89"/>
      <c r="P95" s="89"/>
      <c r="Q95" s="85"/>
      <c r="R95" s="85"/>
    </row>
    <row r="96" spans="1:18">
      <c r="A96" s="62"/>
      <c r="D96" s="89"/>
      <c r="E96" s="88"/>
      <c r="F96" s="87"/>
      <c r="G96" s="85"/>
      <c r="N96" s="90"/>
      <c r="O96" s="89"/>
      <c r="P96" s="89"/>
      <c r="Q96" s="85"/>
      <c r="R96" s="85"/>
    </row>
    <row r="97" spans="1:40">
      <c r="A97" s="62"/>
      <c r="D97" s="89"/>
      <c r="E97" s="88"/>
      <c r="F97" s="87"/>
      <c r="G97" s="85"/>
      <c r="N97" s="90"/>
      <c r="O97" s="89"/>
      <c r="P97" s="89"/>
      <c r="Q97" s="85"/>
      <c r="R97" s="85"/>
    </row>
    <row r="98" spans="1:40">
      <c r="A98" s="62"/>
      <c r="D98" s="89"/>
      <c r="E98" s="88"/>
      <c r="F98" s="87"/>
      <c r="G98" s="85"/>
      <c r="N98" s="90"/>
      <c r="O98" s="89"/>
      <c r="P98" s="89"/>
      <c r="Q98" s="85"/>
      <c r="R98" s="85"/>
    </row>
    <row r="99" spans="1:40">
      <c r="A99" s="62"/>
      <c r="D99" s="89"/>
      <c r="E99" s="88"/>
      <c r="F99" s="87"/>
      <c r="G99" s="85"/>
      <c r="N99" s="90"/>
      <c r="O99" s="89"/>
      <c r="P99" s="89"/>
      <c r="Q99" s="85"/>
      <c r="R99" s="85"/>
    </row>
    <row r="105" spans="1:40">
      <c r="A105" s="82" t="s">
        <v>56</v>
      </c>
      <c r="C105" s="117" t="s">
        <v>66</v>
      </c>
      <c r="E105" s="83"/>
      <c r="L105" s="82" t="s">
        <v>57</v>
      </c>
      <c r="O105" s="117" t="s">
        <v>66</v>
      </c>
      <c r="Q105" s="83"/>
      <c r="W105" s="94" t="s">
        <v>58</v>
      </c>
    </row>
    <row r="106" spans="1:40">
      <c r="A106" s="95" t="s">
        <v>0</v>
      </c>
      <c r="B106" s="80" t="s">
        <v>29</v>
      </c>
      <c r="C106" s="80"/>
      <c r="D106" s="80" t="str">
        <f>D54</f>
        <v>SEP'11</v>
      </c>
      <c r="E106" s="80" t="str">
        <f>E54</f>
        <v>Oct'08</v>
      </c>
      <c r="F106" s="80" t="s">
        <v>53</v>
      </c>
      <c r="G106" s="80" t="s">
        <v>54</v>
      </c>
      <c r="H106" s="86"/>
      <c r="I106" s="86"/>
      <c r="J106" s="86"/>
      <c r="K106" s="86"/>
      <c r="L106" s="95" t="s">
        <v>0</v>
      </c>
      <c r="M106" s="80" t="s">
        <v>29</v>
      </c>
      <c r="N106" s="80"/>
      <c r="O106" s="80" t="str">
        <f>O54</f>
        <v>SEP'11</v>
      </c>
      <c r="P106" s="80" t="str">
        <f>P54</f>
        <v>Oct'08</v>
      </c>
      <c r="Q106" s="80" t="s">
        <v>53</v>
      </c>
      <c r="R106" s="80" t="s">
        <v>54</v>
      </c>
      <c r="S106" s="80" t="s">
        <v>110</v>
      </c>
      <c r="T106" s="86"/>
      <c r="U106" s="86"/>
      <c r="V106" s="86"/>
      <c r="W106" s="84" t="s">
        <v>0</v>
      </c>
      <c r="X106" s="80" t="s">
        <v>29</v>
      </c>
      <c r="Y106" s="80"/>
      <c r="Z106" s="80" t="str">
        <f>O106</f>
        <v>SEP'11</v>
      </c>
      <c r="AA106" s="80" t="str">
        <f>P106</f>
        <v>Oct'08</v>
      </c>
      <c r="AB106" s="80" t="s">
        <v>53</v>
      </c>
      <c r="AC106" s="80" t="s">
        <v>54</v>
      </c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</row>
    <row r="107" spans="1:40">
      <c r="A107" s="62">
        <v>1991</v>
      </c>
      <c r="B107" s="88">
        <f>TOTAL_PEF_B!M614</f>
        <v>3302967</v>
      </c>
      <c r="C107" s="88"/>
      <c r="L107" s="83">
        <f t="shared" ref="L107:L131" si="12">L55</f>
        <v>1991</v>
      </c>
      <c r="M107" s="89">
        <f>TOTAL_PEF_B!O614</f>
        <v>2342395</v>
      </c>
      <c r="N107" s="89"/>
      <c r="W107" s="83">
        <f t="shared" ref="W107:W131" si="13">L107</f>
        <v>1991</v>
      </c>
      <c r="X107" s="89">
        <f>TOTAL_PEF_B!N614</f>
        <v>960572</v>
      </c>
      <c r="Y107" s="89"/>
    </row>
    <row r="108" spans="1:40">
      <c r="A108" s="62">
        <f t="shared" ref="A108:A131" si="14">A107+1</f>
        <v>1992</v>
      </c>
      <c r="B108" s="88">
        <f>TOTAL_PEF_B!M615</f>
        <v>3254466</v>
      </c>
      <c r="C108" s="88"/>
      <c r="G108" s="85">
        <f>B108/B107-1</f>
        <v>-1.4684070413055861E-2</v>
      </c>
      <c r="L108" s="83">
        <f t="shared" si="12"/>
        <v>1992</v>
      </c>
      <c r="M108" s="89">
        <f>TOTAL_PEF_B!O615</f>
        <v>2359671</v>
      </c>
      <c r="N108" s="89"/>
      <c r="R108" s="85">
        <f>M108/M107-1</f>
        <v>7.3753572732182526E-3</v>
      </c>
      <c r="W108" s="83">
        <f t="shared" si="13"/>
        <v>1992</v>
      </c>
      <c r="X108" s="89">
        <f>TOTAL_PEF_B!N615</f>
        <v>894795</v>
      </c>
      <c r="Y108" s="89"/>
      <c r="AC108" s="85">
        <f>X108/X107-1</f>
        <v>-6.8476907509275708E-2</v>
      </c>
    </row>
    <row r="109" spans="1:40">
      <c r="A109" s="62">
        <f t="shared" si="14"/>
        <v>1993</v>
      </c>
      <c r="B109" s="88">
        <f>TOTAL_PEF_B!M616</f>
        <v>3380799</v>
      </c>
      <c r="C109" s="88"/>
      <c r="G109" s="85">
        <f t="shared" ref="G109:G126" si="15">B109/B108-1</f>
        <v>3.8818349922844497E-2</v>
      </c>
      <c r="L109" s="83">
        <f t="shared" si="12"/>
        <v>1993</v>
      </c>
      <c r="M109" s="89">
        <f>TOTAL_PEF_B!O616</f>
        <v>2500824</v>
      </c>
      <c r="N109" s="89"/>
      <c r="R109" s="85">
        <f t="shared" ref="R109:R126" si="16">M109/M108-1</f>
        <v>5.9818932385065526E-2</v>
      </c>
      <c r="W109" s="83">
        <f t="shared" si="13"/>
        <v>1993</v>
      </c>
      <c r="X109" s="89">
        <f>TOTAL_PEF_B!N616</f>
        <v>879975</v>
      </c>
      <c r="Y109" s="89"/>
      <c r="AC109" s="85">
        <f t="shared" ref="AC109:AC126" si="17">X109/X108-1</f>
        <v>-1.6562452852329268E-2</v>
      </c>
    </row>
    <row r="110" spans="1:40">
      <c r="A110" s="62">
        <f t="shared" si="14"/>
        <v>1994</v>
      </c>
      <c r="B110" s="88">
        <f>TOTAL_PEF_B!M617</f>
        <v>3579598</v>
      </c>
      <c r="C110" s="88"/>
      <c r="G110" s="85">
        <f t="shared" si="15"/>
        <v>5.8802371865348979E-2</v>
      </c>
      <c r="L110" s="83">
        <f t="shared" si="12"/>
        <v>1994</v>
      </c>
      <c r="M110" s="89">
        <f>TOTAL_PEF_B!O617</f>
        <v>2566312</v>
      </c>
      <c r="N110" s="89"/>
      <c r="R110" s="85">
        <f t="shared" si="16"/>
        <v>2.6186568906888308E-2</v>
      </c>
      <c r="W110" s="83">
        <f t="shared" si="13"/>
        <v>1994</v>
      </c>
      <c r="X110" s="89">
        <f>TOTAL_PEF_B!N617</f>
        <v>1013286</v>
      </c>
      <c r="Y110" s="89"/>
      <c r="AC110" s="85">
        <f t="shared" si="17"/>
        <v>0.15149407653626534</v>
      </c>
    </row>
    <row r="111" spans="1:40">
      <c r="A111" s="62">
        <f t="shared" si="14"/>
        <v>1995</v>
      </c>
      <c r="B111" s="88">
        <f>TOTAL_PEF_B!M618</f>
        <v>3864419</v>
      </c>
      <c r="C111" s="88"/>
      <c r="G111" s="85">
        <f t="shared" si="15"/>
        <v>7.956787326398107E-2</v>
      </c>
      <c r="L111" s="83">
        <f t="shared" si="12"/>
        <v>1995</v>
      </c>
      <c r="M111" s="89">
        <f>TOTAL_PEF_B!O618</f>
        <v>2617699</v>
      </c>
      <c r="N111" s="89"/>
      <c r="R111" s="85">
        <f t="shared" si="16"/>
        <v>2.0023675998865231E-2</v>
      </c>
      <c r="W111" s="83">
        <f t="shared" si="13"/>
        <v>1995</v>
      </c>
      <c r="X111" s="89">
        <f>TOTAL_PEF_B!N618</f>
        <v>1246720</v>
      </c>
      <c r="Y111" s="89"/>
      <c r="AC111" s="85">
        <f t="shared" si="17"/>
        <v>0.23037326085626364</v>
      </c>
    </row>
    <row r="112" spans="1:40">
      <c r="A112" s="62">
        <f t="shared" si="14"/>
        <v>1996</v>
      </c>
      <c r="B112" s="88">
        <f>TOTAL_PEF_B!M619</f>
        <v>4223693</v>
      </c>
      <c r="C112" s="88"/>
      <c r="G112" s="85">
        <f t="shared" si="15"/>
        <v>9.2969732319399201E-2</v>
      </c>
      <c r="L112" s="83">
        <f t="shared" si="12"/>
        <v>1996</v>
      </c>
      <c r="M112" s="89">
        <f>TOTAL_PEF_B!O619</f>
        <v>2712205</v>
      </c>
      <c r="N112" s="89"/>
      <c r="R112" s="85">
        <f t="shared" si="16"/>
        <v>3.6102699355426315E-2</v>
      </c>
      <c r="W112" s="83">
        <f t="shared" si="13"/>
        <v>1996</v>
      </c>
      <c r="X112" s="89">
        <f>TOTAL_PEF_B!N619</f>
        <v>1511488</v>
      </c>
      <c r="Y112" s="89"/>
      <c r="AC112" s="85">
        <f t="shared" si="17"/>
        <v>0.21237166324435308</v>
      </c>
    </row>
    <row r="113" spans="1:29">
      <c r="A113" s="62">
        <f t="shared" si="14"/>
        <v>1997</v>
      </c>
      <c r="B113" s="88">
        <f>TOTAL_PEF_B!M620</f>
        <v>4187785</v>
      </c>
      <c r="C113" s="88"/>
      <c r="G113" s="85">
        <f t="shared" si="15"/>
        <v>-8.501564862787192E-3</v>
      </c>
      <c r="L113" s="83">
        <f t="shared" si="12"/>
        <v>1997</v>
      </c>
      <c r="M113" s="89">
        <f>TOTAL_PEF_B!O620</f>
        <v>2802630</v>
      </c>
      <c r="N113" s="89"/>
      <c r="R113" s="85">
        <f t="shared" si="16"/>
        <v>3.3340031450425078E-2</v>
      </c>
      <c r="W113" s="83">
        <f t="shared" si="13"/>
        <v>1997</v>
      </c>
      <c r="X113" s="89">
        <f>TOTAL_PEF_B!N620</f>
        <v>1385155</v>
      </c>
      <c r="Y113" s="89"/>
      <c r="AC113" s="85">
        <f t="shared" si="17"/>
        <v>-8.3581874285472368E-2</v>
      </c>
    </row>
    <row r="114" spans="1:29">
      <c r="A114" s="93">
        <f t="shared" si="14"/>
        <v>1998</v>
      </c>
      <c r="B114" s="88">
        <f>TOTAL_PEF_B!M621</f>
        <v>4375389</v>
      </c>
      <c r="C114" s="88"/>
      <c r="G114" s="85">
        <f t="shared" si="15"/>
        <v>4.4797906291750955E-2</v>
      </c>
      <c r="L114" s="83">
        <f t="shared" si="12"/>
        <v>1998</v>
      </c>
      <c r="M114" s="89">
        <f>TOTAL_PEF_B!O621</f>
        <v>2822136</v>
      </c>
      <c r="N114" s="89"/>
      <c r="R114" s="85">
        <f t="shared" si="16"/>
        <v>6.9598912450090644E-3</v>
      </c>
      <c r="W114" s="83">
        <f t="shared" si="13"/>
        <v>1998</v>
      </c>
      <c r="X114" s="89">
        <f>TOTAL_PEF_B!N621</f>
        <v>1553253</v>
      </c>
      <c r="Y114" s="89"/>
      <c r="AC114" s="85">
        <f t="shared" si="17"/>
        <v>0.12135681566322898</v>
      </c>
    </row>
    <row r="115" spans="1:29">
      <c r="A115" s="93">
        <f t="shared" si="14"/>
        <v>1999</v>
      </c>
      <c r="B115" s="88">
        <f>TOTAL_PEF_B!M622</f>
        <v>4333709</v>
      </c>
      <c r="C115" s="88"/>
      <c r="G115" s="85">
        <f t="shared" si="15"/>
        <v>-9.5260101444694101E-3</v>
      </c>
      <c r="L115" s="83">
        <f t="shared" si="12"/>
        <v>1999</v>
      </c>
      <c r="M115" s="89">
        <f>TOTAL_PEF_B!O622</f>
        <v>2839575</v>
      </c>
      <c r="N115" s="89"/>
      <c r="R115" s="85">
        <f t="shared" si="16"/>
        <v>6.1793620151544548E-3</v>
      </c>
      <c r="W115" s="83">
        <f t="shared" si="13"/>
        <v>1999</v>
      </c>
      <c r="X115" s="89">
        <f>TOTAL_PEF_B!N622</f>
        <v>1494134</v>
      </c>
      <c r="Y115" s="89"/>
      <c r="AC115" s="85">
        <f t="shared" si="17"/>
        <v>-3.8061410472086665E-2</v>
      </c>
    </row>
    <row r="116" spans="1:29">
      <c r="A116" s="93">
        <f t="shared" si="14"/>
        <v>2000</v>
      </c>
      <c r="B116" s="88">
        <f>TOTAL_PEF_B!M623</f>
        <v>4252938</v>
      </c>
      <c r="C116" s="88"/>
      <c r="G116" s="85">
        <f t="shared" si="15"/>
        <v>-1.8637845780600459E-2</v>
      </c>
      <c r="L116" s="83">
        <f t="shared" si="12"/>
        <v>2000</v>
      </c>
      <c r="M116" s="89">
        <f>TOTAL_PEF_B!O623</f>
        <v>2951227</v>
      </c>
      <c r="N116" s="89"/>
      <c r="R116" s="85">
        <f t="shared" si="16"/>
        <v>3.9319968657281379E-2</v>
      </c>
      <c r="W116" s="83">
        <f t="shared" si="13"/>
        <v>2000</v>
      </c>
      <c r="X116" s="89">
        <f>TOTAL_PEF_B!N623</f>
        <v>1297490</v>
      </c>
      <c r="Y116" s="89"/>
      <c r="AC116" s="85">
        <f t="shared" si="17"/>
        <v>-0.13161068552084354</v>
      </c>
    </row>
    <row r="117" spans="1:29">
      <c r="A117" s="93">
        <f t="shared" si="14"/>
        <v>2001</v>
      </c>
      <c r="B117" s="88">
        <f>TOTAL_PEF_B!M624</f>
        <v>3870920</v>
      </c>
      <c r="C117" s="88"/>
      <c r="E117" s="88"/>
      <c r="G117" s="85">
        <f t="shared" si="15"/>
        <v>-8.9824493091599233E-2</v>
      </c>
      <c r="L117" s="83">
        <f t="shared" si="12"/>
        <v>2001</v>
      </c>
      <c r="M117" s="89">
        <f>TOTAL_PEF_B!O624</f>
        <v>2850373</v>
      </c>
      <c r="N117" s="89"/>
      <c r="R117" s="85">
        <f t="shared" si="16"/>
        <v>-3.4173582716612416E-2</v>
      </c>
      <c r="W117" s="83">
        <f t="shared" si="13"/>
        <v>2001</v>
      </c>
      <c r="X117" s="89">
        <f>TOTAL_PEF_B!N624</f>
        <v>1021967</v>
      </c>
      <c r="Y117" s="89"/>
      <c r="AC117" s="85">
        <f t="shared" si="17"/>
        <v>-0.21235076956277121</v>
      </c>
    </row>
    <row r="118" spans="1:29">
      <c r="A118" s="93">
        <f t="shared" si="14"/>
        <v>2002</v>
      </c>
      <c r="B118" s="98">
        <f>TOTAL_PEF_B!M625</f>
        <v>3815303</v>
      </c>
      <c r="C118" s="98"/>
      <c r="D118" s="99"/>
      <c r="E118" s="98"/>
      <c r="F118" s="100"/>
      <c r="G118" s="105">
        <f t="shared" si="15"/>
        <v>-1.4367902204127203E-2</v>
      </c>
      <c r="L118" s="106">
        <f t="shared" si="12"/>
        <v>2002</v>
      </c>
      <c r="M118" s="99">
        <f>TOTAL_PEF_B!O625</f>
        <v>2833890</v>
      </c>
      <c r="N118" s="99"/>
      <c r="O118" s="107"/>
      <c r="P118" s="99"/>
      <c r="Q118" s="100"/>
      <c r="R118" s="105">
        <f t="shared" si="16"/>
        <v>-5.7827519415879491E-3</v>
      </c>
      <c r="W118" s="83">
        <f t="shared" si="13"/>
        <v>2002</v>
      </c>
      <c r="X118" s="89">
        <f>TOTAL_PEF_B!N625</f>
        <v>1001170</v>
      </c>
      <c r="Y118" s="89"/>
      <c r="AA118" s="89"/>
      <c r="AB118" s="100"/>
      <c r="AC118" s="105">
        <f t="shared" si="17"/>
        <v>-2.0349972161527674E-2</v>
      </c>
    </row>
    <row r="119" spans="1:29">
      <c r="A119" s="62">
        <f t="shared" si="14"/>
        <v>2003</v>
      </c>
      <c r="B119" s="98">
        <f>TOTAL_PEF_B!M626</f>
        <v>4020327</v>
      </c>
      <c r="C119" s="88"/>
      <c r="D119" s="89"/>
      <c r="E119" s="88"/>
      <c r="F119" s="87"/>
      <c r="G119" s="105">
        <f t="shared" si="15"/>
        <v>5.3737278533317001E-2</v>
      </c>
      <c r="L119" s="83">
        <f t="shared" si="12"/>
        <v>2003</v>
      </c>
      <c r="M119" s="99">
        <f>TOTAL_PEF_B!O626</f>
        <v>2866558</v>
      </c>
      <c r="N119" s="89"/>
      <c r="O119" s="89"/>
      <c r="P119" s="89"/>
      <c r="Q119" s="87"/>
      <c r="R119" s="105">
        <f t="shared" si="16"/>
        <v>1.1527617515147082E-2</v>
      </c>
      <c r="W119" s="83">
        <f t="shared" si="13"/>
        <v>2003</v>
      </c>
      <c r="X119" s="89">
        <f>TOTAL_PEF_B!N626</f>
        <v>1134003</v>
      </c>
      <c r="Y119" s="89"/>
      <c r="Z119" s="89"/>
      <c r="AA119" s="89"/>
      <c r="AB119" s="87"/>
      <c r="AC119" s="105">
        <f t="shared" si="17"/>
        <v>0.13267776701259537</v>
      </c>
    </row>
    <row r="120" spans="1:29">
      <c r="A120" s="62">
        <f t="shared" si="14"/>
        <v>2004</v>
      </c>
      <c r="B120" s="114">
        <v>4112605.9707671292</v>
      </c>
      <c r="C120" s="88"/>
      <c r="D120" s="89"/>
      <c r="E120" s="88"/>
      <c r="F120" s="87"/>
      <c r="G120" s="105">
        <f t="shared" si="15"/>
        <v>2.2953100771934576E-2</v>
      </c>
      <c r="L120" s="83">
        <f t="shared" si="12"/>
        <v>2004</v>
      </c>
      <c r="M120" s="99">
        <f>TOTAL_PEF_B!O627</f>
        <v>2868777</v>
      </c>
      <c r="N120" s="90"/>
      <c r="O120" s="89"/>
      <c r="P120" s="89"/>
      <c r="Q120" s="87"/>
      <c r="R120" s="105">
        <f t="shared" si="16"/>
        <v>7.7409911119885599E-4</v>
      </c>
      <c r="W120" s="83">
        <f t="shared" si="13"/>
        <v>2004</v>
      </c>
      <c r="X120" s="89">
        <f>TOTAL_PEF_B!N627</f>
        <v>1232566</v>
      </c>
      <c r="Y120" s="90"/>
      <c r="Z120" s="89"/>
      <c r="AA120" s="89"/>
      <c r="AB120" s="87"/>
      <c r="AC120" s="105">
        <f t="shared" si="17"/>
        <v>8.6915995813062308E-2</v>
      </c>
    </row>
    <row r="121" spans="1:29">
      <c r="A121" s="62">
        <f t="shared" si="14"/>
        <v>2005</v>
      </c>
      <c r="B121" s="98">
        <f>TOTAL_PEF_B!M628</f>
        <v>4140147</v>
      </c>
      <c r="C121" s="88"/>
      <c r="D121" s="89"/>
      <c r="E121" s="88"/>
      <c r="F121" s="87"/>
      <c r="G121" s="105">
        <f t="shared" si="15"/>
        <v>6.6967342431138999E-3</v>
      </c>
      <c r="L121" s="83">
        <f t="shared" si="12"/>
        <v>2005</v>
      </c>
      <c r="M121" s="99">
        <f>TOTAL_PEF_B!O628</f>
        <v>2867523</v>
      </c>
      <c r="N121" s="90"/>
      <c r="O121" s="89"/>
      <c r="P121" s="89"/>
      <c r="Q121" s="87"/>
      <c r="R121" s="105">
        <f t="shared" si="16"/>
        <v>-4.3712006893525945E-4</v>
      </c>
      <c r="W121" s="83">
        <f t="shared" si="13"/>
        <v>2005</v>
      </c>
      <c r="X121" s="89">
        <f>TOTAL_PEF_B!N628</f>
        <v>1272348</v>
      </c>
      <c r="Y121" s="90"/>
      <c r="Z121" s="89"/>
      <c r="AA121" s="89"/>
      <c r="AB121" s="87"/>
      <c r="AC121" s="105">
        <f t="shared" si="17"/>
        <v>3.2275756430081737E-2</v>
      </c>
    </row>
    <row r="122" spans="1:29">
      <c r="A122" s="62">
        <f t="shared" si="14"/>
        <v>2006</v>
      </c>
      <c r="B122" s="98">
        <f>TOTAL_PEF_B!M629</f>
        <v>4142118</v>
      </c>
      <c r="D122" s="89"/>
      <c r="E122" s="88"/>
      <c r="F122" s="87"/>
      <c r="G122" s="105">
        <f t="shared" si="15"/>
        <v>4.7607005258498702E-4</v>
      </c>
      <c r="L122" s="83">
        <f t="shared" si="12"/>
        <v>2006</v>
      </c>
      <c r="M122" s="99">
        <f>TOTAL_PEF_B!O629</f>
        <v>2908546</v>
      </c>
      <c r="N122" s="90"/>
      <c r="O122" s="89"/>
      <c r="Q122" s="87"/>
      <c r="R122" s="105">
        <f t="shared" si="16"/>
        <v>1.4306075313083699E-2</v>
      </c>
      <c r="W122" s="83">
        <f t="shared" si="13"/>
        <v>2006</v>
      </c>
      <c r="X122" s="89">
        <f>TOTAL_PEF_B!N629</f>
        <v>1251477</v>
      </c>
      <c r="Y122" s="90"/>
      <c r="Z122" s="89"/>
      <c r="AA122" s="89"/>
      <c r="AB122" s="87"/>
      <c r="AC122" s="105">
        <f t="shared" si="17"/>
        <v>-1.6403531109413505E-2</v>
      </c>
    </row>
    <row r="123" spans="1:29">
      <c r="A123" s="62">
        <f t="shared" si="14"/>
        <v>2007</v>
      </c>
      <c r="B123" s="98">
        <f>TOTAL_PEF_B!M630</f>
        <v>3807483</v>
      </c>
      <c r="D123" s="89"/>
      <c r="E123" s="88"/>
      <c r="F123" s="87"/>
      <c r="G123" s="105">
        <f t="shared" si="15"/>
        <v>-8.078837927842708E-2</v>
      </c>
      <c r="L123" s="83">
        <f t="shared" si="12"/>
        <v>2007</v>
      </c>
      <c r="M123" s="99">
        <f>TOTAL_PEF_B!O630</f>
        <v>2733252</v>
      </c>
      <c r="N123" s="90"/>
      <c r="O123" s="89"/>
      <c r="P123" s="89"/>
      <c r="Q123" s="87"/>
      <c r="R123" s="105">
        <f t="shared" si="16"/>
        <v>-6.0268601562430191E-2</v>
      </c>
      <c r="W123" s="83">
        <f t="shared" si="13"/>
        <v>2007</v>
      </c>
      <c r="X123" s="89">
        <f>TOTAL_PEF_B!N630</f>
        <v>1086151</v>
      </c>
      <c r="Y123" s="90"/>
      <c r="Z123" s="89"/>
      <c r="AA123" s="89"/>
      <c r="AB123" s="87"/>
      <c r="AC123" s="105">
        <f t="shared" si="17"/>
        <v>-0.13210470508047689</v>
      </c>
    </row>
    <row r="124" spans="1:29">
      <c r="A124" s="62">
        <f t="shared" si="14"/>
        <v>2008</v>
      </c>
      <c r="B124" s="98">
        <f>TOTAL_PEF_B!M631</f>
        <v>3801436</v>
      </c>
      <c r="D124" s="89"/>
      <c r="E124" s="88">
        <v>3837717</v>
      </c>
      <c r="F124" s="87"/>
      <c r="G124" s="105">
        <f t="shared" si="15"/>
        <v>-1.5881883123313179E-3</v>
      </c>
      <c r="L124" s="83">
        <f t="shared" si="12"/>
        <v>2008</v>
      </c>
      <c r="M124" s="99">
        <f>TOTAL_PEF_B!O631</f>
        <v>2552793</v>
      </c>
      <c r="N124" s="90"/>
      <c r="O124" s="89"/>
      <c r="P124" s="89"/>
      <c r="Q124" s="87"/>
      <c r="R124" s="105">
        <f t="shared" si="16"/>
        <v>-6.6023549969047912E-2</v>
      </c>
      <c r="W124" s="83">
        <f t="shared" si="13"/>
        <v>2008</v>
      </c>
      <c r="X124" s="89">
        <f>TOTAL_PEF_B!N631</f>
        <v>1233503</v>
      </c>
      <c r="Y124" s="90"/>
      <c r="Z124" s="89"/>
      <c r="AA124" s="89"/>
      <c r="AB124" s="87"/>
      <c r="AC124" s="105">
        <f t="shared" si="17"/>
        <v>0.13566437815736476</v>
      </c>
    </row>
    <row r="125" spans="1:29">
      <c r="A125" s="62">
        <f t="shared" si="14"/>
        <v>2009</v>
      </c>
      <c r="B125" s="98">
        <f>TOTAL_PEF_B!M632</f>
        <v>3286833</v>
      </c>
      <c r="D125" s="89"/>
      <c r="E125" s="88">
        <v>3889729</v>
      </c>
      <c r="F125" s="87"/>
      <c r="G125" s="105">
        <f t="shared" si="15"/>
        <v>-0.13537068623541204</v>
      </c>
      <c r="L125" s="83">
        <f t="shared" si="12"/>
        <v>2009</v>
      </c>
      <c r="M125" s="99">
        <f>TOTAL_PEF_B!O632</f>
        <v>2202921</v>
      </c>
      <c r="N125" s="90"/>
      <c r="O125" s="89"/>
      <c r="P125" s="89">
        <f>TOTAL_PEF_B!BG230</f>
        <v>0</v>
      </c>
      <c r="Q125" s="87"/>
      <c r="R125" s="105">
        <f t="shared" si="16"/>
        <v>-0.13705459079525839</v>
      </c>
      <c r="W125" s="83">
        <f t="shared" si="13"/>
        <v>2009</v>
      </c>
      <c r="X125" s="89">
        <f>TOTAL_PEF_B!N632</f>
        <v>1082467</v>
      </c>
      <c r="Y125" s="90"/>
      <c r="Z125" s="89"/>
      <c r="AA125" s="89">
        <f>TOTAL_PEF_B!BL230</f>
        <v>0</v>
      </c>
      <c r="AB125" s="87"/>
      <c r="AC125" s="105">
        <f t="shared" si="17"/>
        <v>-0.12244477719146207</v>
      </c>
    </row>
    <row r="126" spans="1:29">
      <c r="A126" s="62">
        <f t="shared" si="14"/>
        <v>2010</v>
      </c>
      <c r="B126" s="98">
        <f>TOTAL_PEF_B!M633</f>
        <v>3230160</v>
      </c>
      <c r="D126" s="89"/>
      <c r="E126" s="88">
        <v>3930230</v>
      </c>
      <c r="F126" s="87"/>
      <c r="G126" s="105">
        <f t="shared" si="15"/>
        <v>-1.7242433673995583E-2</v>
      </c>
      <c r="L126" s="83">
        <f t="shared" si="12"/>
        <v>2010</v>
      </c>
      <c r="M126" s="99">
        <f>TOTAL_PEF_B!O633</f>
        <v>2230745</v>
      </c>
      <c r="N126" s="90"/>
      <c r="O126" s="89"/>
      <c r="P126" s="89">
        <f>TOTAL_PEF_B!BG242</f>
        <v>0</v>
      </c>
      <c r="Q126" s="87"/>
      <c r="R126" s="105">
        <f t="shared" si="16"/>
        <v>1.2630502864151794E-2</v>
      </c>
      <c r="W126" s="83">
        <f t="shared" si="13"/>
        <v>2010</v>
      </c>
      <c r="X126" s="89">
        <f>TOTAL_PEF_B!N633</f>
        <v>988599</v>
      </c>
      <c r="Y126" s="90"/>
      <c r="Z126" s="89"/>
      <c r="AA126" s="89">
        <f>TOTAL_PEF_B!BL242</f>
        <v>0</v>
      </c>
      <c r="AB126" s="87"/>
      <c r="AC126" s="105">
        <f t="shared" si="17"/>
        <v>-8.6716731318368101E-2</v>
      </c>
    </row>
    <row r="127" spans="1:29">
      <c r="A127" s="62">
        <f t="shared" si="14"/>
        <v>2011</v>
      </c>
      <c r="B127" s="2"/>
      <c r="D127" s="89">
        <f>TOTAL_PEF_B!M634</f>
        <v>3233294</v>
      </c>
      <c r="E127" s="88">
        <v>4108087</v>
      </c>
      <c r="F127" s="87">
        <f>D127/E127-1</f>
        <v>-0.21294412703528431</v>
      </c>
      <c r="G127" s="85">
        <f>D127/B126-1</f>
        <v>9.7023057681355773E-4</v>
      </c>
      <c r="L127" s="83">
        <f t="shared" si="12"/>
        <v>2011</v>
      </c>
      <c r="M127" s="89"/>
      <c r="N127" s="90"/>
      <c r="O127" s="89">
        <f>TOTAL_PEF_B!O634</f>
        <v>2134713</v>
      </c>
      <c r="P127" s="89">
        <f>TOTAL_PEF_B!BG254</f>
        <v>0</v>
      </c>
      <c r="Q127" s="87" t="e">
        <f>O127/P127-1</f>
        <v>#DIV/0!</v>
      </c>
      <c r="R127" s="85">
        <f>O127/M126-1</f>
        <v>-4.3049295190620174E-2</v>
      </c>
      <c r="S127" s="181">
        <f>[6]TOTAL_PEF!$BF$254</f>
        <v>0</v>
      </c>
      <c r="W127" s="83">
        <f t="shared" si="13"/>
        <v>2011</v>
      </c>
      <c r="X127" s="89"/>
      <c r="Y127" s="90"/>
      <c r="Z127" s="89">
        <f>TOTAL_PEF_B!N634</f>
        <v>1108025</v>
      </c>
      <c r="AA127" s="89">
        <f>TOTAL_PEF_B!BL254</f>
        <v>0</v>
      </c>
      <c r="AB127" s="87" t="e">
        <f>Z127/AA127-1</f>
        <v>#DIV/0!</v>
      </c>
      <c r="AC127" s="105">
        <f>Z127/X126-1</f>
        <v>0.12080327817446701</v>
      </c>
    </row>
    <row r="128" spans="1:29">
      <c r="A128" s="62">
        <f t="shared" si="14"/>
        <v>2012</v>
      </c>
      <c r="B128" s="2"/>
      <c r="D128" s="89">
        <f>TOTAL_PEF_B!M635</f>
        <v>3151700</v>
      </c>
      <c r="E128" s="88">
        <v>4264792</v>
      </c>
      <c r="F128" s="87">
        <f>D128/E128-1</f>
        <v>-0.26099561244721903</v>
      </c>
      <c r="G128" s="85">
        <f>D128/D127-1</f>
        <v>-2.5235564721302839E-2</v>
      </c>
      <c r="L128" s="83">
        <f t="shared" si="12"/>
        <v>2012</v>
      </c>
      <c r="M128" s="89"/>
      <c r="N128" s="90"/>
      <c r="O128" s="89">
        <f>TOTAL_PEF_B!O635</f>
        <v>2107534</v>
      </c>
      <c r="P128" s="89">
        <f>TOTAL_PEF_B!BG266</f>
        <v>0</v>
      </c>
      <c r="Q128" s="87" t="e">
        <f>O128/P128-1</f>
        <v>#DIV/0!</v>
      </c>
      <c r="R128" s="85">
        <f>O128/O127-1</f>
        <v>-1.2731922277139818E-2</v>
      </c>
      <c r="S128" s="181">
        <f>[6]TOTAL_PEF!$BF$266</f>
        <v>0</v>
      </c>
      <c r="W128" s="83">
        <f t="shared" si="13"/>
        <v>2012</v>
      </c>
      <c r="X128" s="89"/>
      <c r="Y128" s="90"/>
      <c r="Z128" s="89">
        <f>TOTAL_PEF_B!N635</f>
        <v>1052718</v>
      </c>
      <c r="AA128" s="89">
        <f>TOTAL_PEF_B!BL266</f>
        <v>0</v>
      </c>
      <c r="AB128" s="87" t="e">
        <f>Z128/AA128-1</f>
        <v>#DIV/0!</v>
      </c>
      <c r="AC128" s="85">
        <f>Z128/Z127-1</f>
        <v>-4.9914938742356862E-2</v>
      </c>
    </row>
    <row r="129" spans="1:29">
      <c r="A129" s="62">
        <f t="shared" si="14"/>
        <v>2013</v>
      </c>
      <c r="D129" s="89">
        <f>TOTAL_PEF_B!M636</f>
        <v>3218031</v>
      </c>
      <c r="E129" s="88">
        <v>4565403</v>
      </c>
      <c r="F129" s="87">
        <f>D129/E129-1</f>
        <v>-0.29512662956588931</v>
      </c>
      <c r="G129" s="85">
        <f>D129/D128-1</f>
        <v>2.1046102103626563E-2</v>
      </c>
      <c r="L129" s="83">
        <f t="shared" si="12"/>
        <v>2013</v>
      </c>
      <c r="M129" s="89"/>
      <c r="N129" s="90"/>
      <c r="O129" s="89">
        <f>TOTAL_PEF_B!O636</f>
        <v>2109576</v>
      </c>
      <c r="P129" s="89">
        <f>TOTAL_PEF_B!BG278</f>
        <v>2071431</v>
      </c>
      <c r="Q129" s="87">
        <f>O129/P129-1</f>
        <v>1.8414805996434414E-2</v>
      </c>
      <c r="R129" s="85">
        <f>O129/O128-1</f>
        <v>9.6890489073953034E-4</v>
      </c>
      <c r="S129" s="181">
        <f>[6]TOTAL_PEF!$BF$278</f>
        <v>2071431</v>
      </c>
      <c r="W129" s="83">
        <f t="shared" si="13"/>
        <v>2013</v>
      </c>
      <c r="X129" s="89"/>
      <c r="Y129" s="90"/>
      <c r="Z129" s="89">
        <f>TOTAL_PEF_B!N636</f>
        <v>1069099</v>
      </c>
      <c r="AA129" s="89">
        <f>TOTAL_PEF_B!BL278</f>
        <v>1110199.3999999999</v>
      </c>
      <c r="AB129" s="87">
        <f>Z129/AA129-1</f>
        <v>-3.7020736995534209E-2</v>
      </c>
      <c r="AC129" s="85">
        <f>Z129/Z128-1</f>
        <v>1.5560672468790226E-2</v>
      </c>
    </row>
    <row r="130" spans="1:29">
      <c r="A130" s="62">
        <f t="shared" si="14"/>
        <v>2014</v>
      </c>
      <c r="D130" s="89">
        <f>TOTAL_PEF_B!M637</f>
        <v>3152620</v>
      </c>
      <c r="E130" s="88">
        <v>4564391</v>
      </c>
      <c r="F130" s="87">
        <f>D130/E130-1</f>
        <v>-0.30930106557479409</v>
      </c>
      <c r="G130" s="85">
        <f>D130/D129-1</f>
        <v>-2.0326404562292955E-2</v>
      </c>
      <c r="L130" s="83">
        <f t="shared" si="12"/>
        <v>2014</v>
      </c>
      <c r="M130" s="89"/>
      <c r="N130" s="90"/>
      <c r="O130" s="89">
        <f>TOTAL_PEF_B!O637</f>
        <v>2069620</v>
      </c>
      <c r="P130" s="89">
        <f>TOTAL_PEF_B!BG290</f>
        <v>2086838</v>
      </c>
      <c r="Q130" s="87">
        <f>O130/P130-1</f>
        <v>-8.2507602410920589E-3</v>
      </c>
      <c r="R130" s="85">
        <f>O130/O129-1</f>
        <v>-1.8940298903665997E-2</v>
      </c>
      <c r="S130" s="181">
        <f>[6]TOTAL_PEF!$BF$290</f>
        <v>2086838</v>
      </c>
      <c r="W130" s="83">
        <f t="shared" si="13"/>
        <v>2014</v>
      </c>
      <c r="X130" s="89"/>
      <c r="Y130" s="90"/>
      <c r="Z130" s="89">
        <f>TOTAL_PEF_B!N637</f>
        <v>1083000</v>
      </c>
      <c r="AA130" s="89">
        <f>TOTAL_PEF_B!BL290</f>
        <v>1136000</v>
      </c>
      <c r="AB130" s="87">
        <f>Z130/AA130-1</f>
        <v>-4.6654929577464754E-2</v>
      </c>
      <c r="AC130" s="85">
        <f>Z130/Z129-1</f>
        <v>1.3002537650863122E-2</v>
      </c>
    </row>
    <row r="131" spans="1:29">
      <c r="A131" s="62">
        <f t="shared" si="14"/>
        <v>2015</v>
      </c>
      <c r="D131" s="89">
        <f>TOTAL_PEF_B!M638</f>
        <v>3172506</v>
      </c>
      <c r="E131" s="88">
        <v>4491860</v>
      </c>
      <c r="F131" s="87">
        <f>D131/E131-1</f>
        <v>-0.29372108658773866</v>
      </c>
      <c r="G131" s="85">
        <f>D131/D130-1</f>
        <v>6.3077694108393256E-3</v>
      </c>
      <c r="L131" s="83">
        <f t="shared" si="12"/>
        <v>2015</v>
      </c>
      <c r="M131" s="89"/>
      <c r="N131" s="90"/>
      <c r="O131" s="89">
        <f>TOTAL_PEF_B!O638</f>
        <v>2028005</v>
      </c>
      <c r="P131" s="89">
        <f>TOTAL_PEF_B!BG302</f>
        <v>2087409</v>
      </c>
      <c r="Q131" s="87">
        <f>O131/P131-1</f>
        <v>-2.8458246563083711E-2</v>
      </c>
      <c r="R131" s="85">
        <f>O131/O130-1</f>
        <v>-2.0107555976459413E-2</v>
      </c>
      <c r="S131" s="181">
        <f>[6]TOTAL_PEF!$BF$302</f>
        <v>2087409</v>
      </c>
      <c r="W131" s="83">
        <f t="shared" si="13"/>
        <v>2015</v>
      </c>
      <c r="X131" s="89"/>
      <c r="Y131" s="90"/>
      <c r="Z131" s="89">
        <f>TOTAL_PEF_B!N638</f>
        <v>1144501</v>
      </c>
      <c r="AA131" s="89">
        <f>TOTAL_PEF_B!BL302</f>
        <v>1150000</v>
      </c>
      <c r="AB131" s="87">
        <f>Z131/AA131-1</f>
        <v>-4.7817391304347812E-3</v>
      </c>
      <c r="AC131" s="85">
        <f>Z131/Z130-1</f>
        <v>5.6787626962142124E-2</v>
      </c>
    </row>
    <row r="132" spans="1:29">
      <c r="A132" s="62"/>
      <c r="D132" s="89"/>
      <c r="E132" s="88"/>
      <c r="F132" s="87"/>
      <c r="G132" s="85"/>
      <c r="M132" s="89"/>
      <c r="N132" s="90"/>
      <c r="O132" s="89"/>
      <c r="P132" s="89"/>
      <c r="Q132" s="87"/>
      <c r="R132" s="85"/>
      <c r="X132" s="89"/>
      <c r="Y132" s="90"/>
      <c r="Z132" s="89"/>
      <c r="AA132" s="89"/>
      <c r="AB132" s="87"/>
      <c r="AC132" s="85"/>
    </row>
    <row r="133" spans="1:29">
      <c r="A133" s="62"/>
      <c r="D133" s="89"/>
      <c r="E133" s="88"/>
      <c r="F133" s="87"/>
      <c r="G133" s="85"/>
      <c r="M133" s="89"/>
      <c r="N133" s="90"/>
      <c r="O133" s="89"/>
      <c r="P133" s="89"/>
      <c r="Q133" s="87"/>
      <c r="R133" s="85"/>
      <c r="X133" s="89"/>
      <c r="Y133" s="90"/>
      <c r="Z133" s="89"/>
      <c r="AA133" s="89"/>
      <c r="AB133" s="87"/>
      <c r="AC133" s="85"/>
    </row>
    <row r="134" spans="1:29">
      <c r="A134" s="62"/>
      <c r="D134" s="89"/>
      <c r="E134" s="88"/>
      <c r="F134" s="87"/>
      <c r="G134" s="85"/>
      <c r="M134" s="89"/>
      <c r="N134" s="90"/>
      <c r="O134" s="89"/>
      <c r="P134" s="89"/>
      <c r="Q134" s="87"/>
      <c r="R134" s="85"/>
      <c r="X134" s="89"/>
      <c r="Y134" s="90"/>
      <c r="Z134" s="89"/>
      <c r="AA134" s="89"/>
      <c r="AB134" s="87"/>
      <c r="AC134" s="85"/>
    </row>
    <row r="135" spans="1:29">
      <c r="A135" s="62"/>
      <c r="D135" s="89"/>
      <c r="E135" s="88"/>
      <c r="F135" s="87"/>
      <c r="G135" s="85"/>
      <c r="M135" s="89"/>
      <c r="N135" s="90"/>
      <c r="O135" s="89"/>
      <c r="P135" s="89"/>
      <c r="Q135" s="87"/>
      <c r="R135" s="85"/>
      <c r="X135" s="89"/>
      <c r="Y135" s="90"/>
      <c r="Z135" s="89"/>
      <c r="AA135" s="89"/>
      <c r="AB135" s="87"/>
      <c r="AC135" s="85"/>
    </row>
    <row r="136" spans="1:29">
      <c r="A136" s="62"/>
      <c r="D136" s="89"/>
      <c r="E136" s="88"/>
      <c r="F136" s="87"/>
      <c r="G136" s="85"/>
      <c r="M136" s="89"/>
      <c r="N136" s="90"/>
      <c r="O136" s="89"/>
      <c r="P136" s="89"/>
      <c r="Q136" s="87"/>
      <c r="R136" s="85"/>
      <c r="X136" s="89"/>
      <c r="Y136" s="90"/>
      <c r="Z136" s="89"/>
      <c r="AA136" s="89"/>
      <c r="AB136" s="87"/>
      <c r="AC136" s="85"/>
    </row>
    <row r="137" spans="1:29">
      <c r="A137" s="62"/>
      <c r="D137" s="89"/>
      <c r="E137" s="88"/>
      <c r="F137" s="87"/>
      <c r="G137" s="85"/>
      <c r="M137" s="89"/>
      <c r="N137" s="90"/>
      <c r="O137" s="89"/>
      <c r="P137" s="89"/>
      <c r="Q137" s="87"/>
      <c r="R137" s="85"/>
      <c r="X137" s="89"/>
      <c r="Y137" s="90"/>
      <c r="Z137" s="89"/>
      <c r="AA137" s="89"/>
      <c r="AB137" s="87"/>
      <c r="AC137" s="85"/>
    </row>
    <row r="138" spans="1:29">
      <c r="A138" s="62"/>
      <c r="D138" s="89"/>
      <c r="E138" s="88"/>
      <c r="F138" s="87"/>
      <c r="G138" s="85"/>
      <c r="M138" s="89"/>
      <c r="N138" s="90"/>
      <c r="O138" s="89"/>
      <c r="P138" s="89"/>
      <c r="Q138" s="87"/>
      <c r="R138" s="85"/>
      <c r="X138" s="89"/>
      <c r="Y138" s="90"/>
      <c r="Z138" s="89"/>
      <c r="AA138" s="89"/>
      <c r="AB138" s="87"/>
      <c r="AC138" s="85"/>
    </row>
    <row r="139" spans="1:29">
      <c r="A139" s="62"/>
      <c r="D139" s="89"/>
      <c r="E139" s="88"/>
      <c r="F139" s="87"/>
      <c r="G139" s="85"/>
      <c r="M139" s="89"/>
      <c r="N139" s="90"/>
      <c r="O139" s="89"/>
      <c r="P139" s="89"/>
      <c r="Q139" s="87"/>
      <c r="R139" s="85"/>
      <c r="X139" s="89"/>
      <c r="Y139" s="90"/>
      <c r="Z139" s="89"/>
      <c r="AA139" s="89"/>
      <c r="AB139" s="87"/>
      <c r="AC139" s="85"/>
    </row>
    <row r="140" spans="1:29">
      <c r="A140" s="62"/>
      <c r="D140" s="89"/>
      <c r="E140" s="88"/>
      <c r="F140" s="87"/>
      <c r="G140" s="85"/>
      <c r="M140" s="89"/>
      <c r="N140" s="90"/>
      <c r="O140" s="89"/>
      <c r="P140" s="89"/>
      <c r="Q140" s="87"/>
      <c r="R140" s="85"/>
      <c r="X140" s="89"/>
      <c r="Y140" s="90"/>
      <c r="Z140" s="89"/>
      <c r="AA140" s="89"/>
      <c r="AB140" s="87"/>
      <c r="AC140" s="85"/>
    </row>
    <row r="141" spans="1:29">
      <c r="A141" s="62"/>
      <c r="D141" s="89"/>
      <c r="E141" s="88"/>
      <c r="F141" s="87"/>
      <c r="G141" s="85"/>
      <c r="M141" s="89"/>
      <c r="N141" s="90"/>
      <c r="O141" s="89"/>
      <c r="P141" s="89"/>
      <c r="Q141" s="87"/>
      <c r="R141" s="85"/>
      <c r="X141" s="89"/>
      <c r="Y141" s="90"/>
      <c r="Z141" s="89"/>
      <c r="AA141" s="89"/>
      <c r="AB141" s="87"/>
      <c r="AC141" s="85"/>
    </row>
    <row r="142" spans="1:29">
      <c r="A142" s="62"/>
      <c r="D142" s="89"/>
      <c r="E142" s="88"/>
      <c r="F142" s="87"/>
      <c r="G142" s="85"/>
      <c r="M142" s="89"/>
      <c r="N142" s="90"/>
      <c r="O142" s="89"/>
      <c r="P142" s="89"/>
      <c r="Q142" s="87"/>
      <c r="R142" s="85"/>
      <c r="X142" s="89"/>
      <c r="Y142" s="90"/>
      <c r="Z142" s="89"/>
      <c r="AA142" s="89"/>
      <c r="AB142" s="87"/>
      <c r="AC142" s="85"/>
    </row>
    <row r="143" spans="1:29">
      <c r="A143" s="62"/>
      <c r="D143" s="89"/>
      <c r="E143" s="88"/>
      <c r="F143" s="87"/>
      <c r="G143" s="85"/>
      <c r="M143" s="89"/>
      <c r="N143" s="90"/>
      <c r="O143" s="89"/>
      <c r="P143" s="89"/>
      <c r="Q143" s="87"/>
      <c r="R143" s="85"/>
      <c r="X143" s="89"/>
      <c r="Y143" s="90"/>
      <c r="Z143" s="89"/>
      <c r="AA143" s="89"/>
      <c r="AB143" s="87"/>
      <c r="AC143" s="85"/>
    </row>
    <row r="144" spans="1:29">
      <c r="A144" s="62"/>
      <c r="D144" s="89"/>
      <c r="E144" s="88"/>
      <c r="F144" s="87"/>
      <c r="G144" s="85"/>
      <c r="M144" s="89"/>
      <c r="N144" s="90"/>
      <c r="O144" s="89"/>
      <c r="P144" s="89"/>
      <c r="Q144" s="87"/>
      <c r="R144" s="85"/>
      <c r="X144" s="89"/>
      <c r="Y144" s="90"/>
      <c r="Z144" s="89"/>
      <c r="AA144" s="89"/>
      <c r="AB144" s="87"/>
      <c r="AC144" s="85"/>
    </row>
    <row r="145" spans="1:29">
      <c r="A145" s="62"/>
      <c r="D145" s="89"/>
      <c r="E145" s="88"/>
      <c r="F145" s="87"/>
      <c r="G145" s="85"/>
      <c r="M145" s="89"/>
      <c r="N145" s="90"/>
      <c r="O145" s="89"/>
      <c r="P145" s="89"/>
      <c r="Q145" s="87"/>
      <c r="R145" s="85"/>
      <c r="X145" s="89"/>
      <c r="Y145" s="90"/>
      <c r="Z145" s="89"/>
      <c r="AA145" s="89"/>
      <c r="AB145" s="87"/>
      <c r="AC145" s="85"/>
    </row>
    <row r="146" spans="1:29">
      <c r="A146" s="62"/>
      <c r="D146" s="89"/>
      <c r="E146" s="88"/>
      <c r="F146" s="87"/>
      <c r="G146" s="85"/>
      <c r="M146" s="89"/>
      <c r="N146" s="90"/>
      <c r="O146" s="89"/>
      <c r="P146" s="89"/>
      <c r="Q146" s="87"/>
      <c r="R146" s="85"/>
      <c r="X146" s="89"/>
      <c r="Y146" s="90"/>
      <c r="Z146" s="89"/>
      <c r="AA146" s="89"/>
      <c r="AB146" s="87"/>
      <c r="AC146" s="85"/>
    </row>
    <row r="147" spans="1:29">
      <c r="A147" s="62"/>
      <c r="D147" s="89"/>
      <c r="E147" s="88"/>
      <c r="F147" s="87"/>
      <c r="G147" s="85"/>
      <c r="M147" s="89"/>
      <c r="N147" s="90"/>
      <c r="O147" s="89"/>
      <c r="P147" s="89"/>
      <c r="Q147" s="87"/>
      <c r="R147" s="85"/>
      <c r="X147" s="89"/>
      <c r="Y147" s="90"/>
      <c r="Z147" s="89"/>
      <c r="AA147" s="89"/>
      <c r="AB147" s="87"/>
      <c r="AC147" s="85"/>
    </row>
    <row r="148" spans="1:29">
      <c r="A148" s="62"/>
      <c r="D148" s="89"/>
      <c r="E148" s="88"/>
      <c r="F148" s="87"/>
      <c r="G148" s="85"/>
      <c r="M148" s="89"/>
      <c r="N148" s="90"/>
      <c r="O148" s="89"/>
      <c r="P148" s="89"/>
      <c r="Q148" s="87"/>
      <c r="R148" s="85"/>
      <c r="X148" s="89"/>
      <c r="Y148" s="90"/>
      <c r="Z148" s="89"/>
      <c r="AA148" s="89"/>
      <c r="AB148" s="87"/>
      <c r="AC148" s="85"/>
    </row>
    <row r="149" spans="1:29">
      <c r="A149" s="62"/>
      <c r="D149" s="89"/>
      <c r="E149" s="88"/>
      <c r="F149" s="87"/>
      <c r="G149" s="85"/>
      <c r="M149" s="89"/>
      <c r="N149" s="90"/>
      <c r="O149" s="89"/>
      <c r="P149" s="89"/>
      <c r="Q149" s="87"/>
      <c r="R149" s="85"/>
      <c r="X149" s="89"/>
      <c r="Y149" s="90"/>
      <c r="Z149" s="89"/>
      <c r="AA149" s="89"/>
      <c r="AB149" s="87"/>
      <c r="AC149" s="85"/>
    </row>
    <row r="150" spans="1:29">
      <c r="A150" s="62"/>
      <c r="D150" s="89"/>
      <c r="E150" s="88"/>
      <c r="F150" s="87"/>
      <c r="G150" s="85"/>
      <c r="M150" s="89"/>
      <c r="N150" s="90"/>
      <c r="O150" s="89"/>
      <c r="P150" s="89"/>
      <c r="Q150" s="87"/>
      <c r="R150" s="85"/>
      <c r="X150" s="89"/>
      <c r="Y150" s="90"/>
      <c r="Z150" s="89"/>
      <c r="AA150" s="89"/>
      <c r="AB150" s="87"/>
      <c r="AC150" s="85"/>
    </row>
    <row r="151" spans="1:29">
      <c r="A151" s="62"/>
      <c r="D151" s="89"/>
      <c r="E151" s="88"/>
      <c r="F151" s="87"/>
      <c r="G151" s="85"/>
      <c r="M151" s="89"/>
      <c r="N151" s="90"/>
      <c r="O151" s="89"/>
      <c r="P151" s="89"/>
      <c r="Q151" s="87"/>
      <c r="R151" s="85"/>
      <c r="X151" s="89"/>
      <c r="Y151" s="90"/>
      <c r="Z151" s="89"/>
      <c r="AA151" s="89"/>
      <c r="AB151" s="87"/>
      <c r="AC151" s="85"/>
    </row>
    <row r="157" spans="1:29">
      <c r="A157" s="82" t="s">
        <v>59</v>
      </c>
      <c r="C157" s="117" t="s">
        <v>66</v>
      </c>
      <c r="E157" s="83"/>
      <c r="L157" s="82" t="s">
        <v>52</v>
      </c>
      <c r="N157" s="117" t="s">
        <v>66</v>
      </c>
      <c r="Q157" s="83"/>
    </row>
    <row r="158" spans="1:29">
      <c r="A158" s="95" t="s">
        <v>0</v>
      </c>
      <c r="B158" s="80" t="s">
        <v>29</v>
      </c>
      <c r="C158" s="80" t="s">
        <v>45</v>
      </c>
      <c r="D158" s="80" t="str">
        <f>D106</f>
        <v>SEP'11</v>
      </c>
      <c r="E158" s="80" t="str">
        <f>E106</f>
        <v>Oct'08</v>
      </c>
      <c r="F158" s="80" t="s">
        <v>53</v>
      </c>
      <c r="G158" s="80" t="s">
        <v>54</v>
      </c>
      <c r="H158" s="86"/>
      <c r="I158" s="86"/>
      <c r="J158" s="86"/>
      <c r="K158" s="86"/>
      <c r="L158" s="84" t="s">
        <v>0</v>
      </c>
      <c r="M158" s="80" t="s">
        <v>29</v>
      </c>
      <c r="N158" s="80" t="s">
        <v>45</v>
      </c>
      <c r="O158" s="80" t="str">
        <f>O106</f>
        <v>SEP'11</v>
      </c>
      <c r="P158" s="80" t="str">
        <f>P106</f>
        <v>Oct'08</v>
      </c>
      <c r="Q158" s="80" t="s">
        <v>53</v>
      </c>
      <c r="R158" s="80" t="s">
        <v>54</v>
      </c>
      <c r="S158" s="86"/>
      <c r="T158" s="86"/>
      <c r="U158" s="86"/>
      <c r="V158" s="86"/>
    </row>
    <row r="159" spans="1:29">
      <c r="A159" s="62">
        <v>1991</v>
      </c>
      <c r="B159" s="88">
        <f>[1]SPA!AL15</f>
        <v>1739996</v>
      </c>
      <c r="C159" s="88">
        <f>[1]SPA!AN15</f>
        <v>1696305</v>
      </c>
      <c r="L159" s="83">
        <f t="shared" ref="L159:L183" si="18">L55</f>
        <v>1991</v>
      </c>
      <c r="M159" s="89">
        <f>TOTAL_PEF_B!Z614</f>
        <v>175301</v>
      </c>
      <c r="N159" s="89">
        <f>[1]SPA!$AT15</f>
        <v>184501</v>
      </c>
    </row>
    <row r="160" spans="1:29">
      <c r="A160" s="62">
        <f t="shared" ref="A160:A183" si="19">A159+1</f>
        <v>1992</v>
      </c>
      <c r="B160" s="88">
        <f>[1]SPA!AL16</f>
        <v>1765431</v>
      </c>
      <c r="C160" s="88">
        <f>[1]SPA!AN16</f>
        <v>1800289</v>
      </c>
      <c r="G160" s="85">
        <f t="shared" ref="G160:G178" si="20">C160/C159-1</f>
        <v>6.1300296821621192E-2</v>
      </c>
      <c r="L160" s="83">
        <f t="shared" si="18"/>
        <v>1992</v>
      </c>
      <c r="M160" s="89">
        <f>TOTAL_PEF_B!Z615</f>
        <v>179502</v>
      </c>
      <c r="N160" s="89">
        <f>[1]SPA!$AT16</f>
        <v>183049</v>
      </c>
      <c r="R160" s="85">
        <f>N160/N159-1</f>
        <v>-7.8698760440323312E-3</v>
      </c>
    </row>
    <row r="161" spans="1:18">
      <c r="A161" s="62">
        <f t="shared" si="19"/>
        <v>1993</v>
      </c>
      <c r="B161" s="88">
        <f>[1]SPA!AL17</f>
        <v>1864833</v>
      </c>
      <c r="C161" s="88">
        <f>[1]SPA!AN17</f>
        <v>1889481</v>
      </c>
      <c r="G161" s="85">
        <f t="shared" si="20"/>
        <v>4.9543156682066103E-2</v>
      </c>
      <c r="L161" s="83">
        <f t="shared" si="18"/>
        <v>1993</v>
      </c>
      <c r="M161" s="89">
        <f>TOTAL_PEF_B!Z616</f>
        <v>147220</v>
      </c>
      <c r="N161" s="89">
        <f>[1]SPA!$AT17</f>
        <v>149166</v>
      </c>
      <c r="R161" s="85">
        <f t="shared" ref="R161:R170" si="21">N161/N160-1</f>
        <v>-0.18510344224770414</v>
      </c>
    </row>
    <row r="162" spans="1:18">
      <c r="A162" s="62">
        <f t="shared" si="19"/>
        <v>1994</v>
      </c>
      <c r="B162" s="88">
        <f>[1]SPA!AL18</f>
        <v>1953837</v>
      </c>
      <c r="C162" s="88">
        <f>[1]SPA!AN18</f>
        <v>1963106</v>
      </c>
      <c r="G162" s="85">
        <f t="shared" si="20"/>
        <v>3.8965726567242509E-2</v>
      </c>
      <c r="L162" s="83">
        <f t="shared" si="18"/>
        <v>1994</v>
      </c>
      <c r="M162" s="89">
        <f>TOTAL_PEF_B!Z617</f>
        <v>132515</v>
      </c>
      <c r="N162" s="89">
        <f>[1]SPA!$AT18</f>
        <v>133137</v>
      </c>
      <c r="R162" s="85">
        <f t="shared" si="21"/>
        <v>-0.10745746349704355</v>
      </c>
    </row>
    <row r="163" spans="1:18">
      <c r="A163" s="62">
        <f t="shared" si="19"/>
        <v>1995</v>
      </c>
      <c r="B163" s="88">
        <f>[1]SPA!AL19</f>
        <v>2057725</v>
      </c>
      <c r="C163" s="88">
        <f>[1]SPA!AN19</f>
        <v>2051087</v>
      </c>
      <c r="G163" s="85">
        <f t="shared" si="20"/>
        <v>4.4817243694431186E-2</v>
      </c>
      <c r="L163" s="83">
        <f t="shared" si="18"/>
        <v>1995</v>
      </c>
      <c r="M163" s="89">
        <f>TOTAL_PEF_B!Z618</f>
        <v>134266</v>
      </c>
      <c r="N163" s="89">
        <f>[1]SPA!$AT19</f>
        <v>133831</v>
      </c>
      <c r="R163" s="85">
        <f t="shared" si="21"/>
        <v>5.2126756649166772E-3</v>
      </c>
    </row>
    <row r="164" spans="1:18">
      <c r="A164" s="62">
        <f t="shared" si="19"/>
        <v>1996</v>
      </c>
      <c r="B164" s="88">
        <f>[1]SPA!AL20</f>
        <v>2205425</v>
      </c>
      <c r="C164" s="88">
        <f>[1]SPA!AN20</f>
        <v>2216416</v>
      </c>
      <c r="G164" s="85">
        <f t="shared" si="20"/>
        <v>8.0605552080433407E-2</v>
      </c>
      <c r="L164" s="83">
        <f t="shared" si="18"/>
        <v>1996</v>
      </c>
      <c r="M164" s="89">
        <f>TOTAL_PEF_B!Z619</f>
        <v>140495</v>
      </c>
      <c r="N164" s="89">
        <f>[1]SPA!$AT20</f>
        <v>141191</v>
      </c>
      <c r="R164" s="85">
        <f t="shared" si="21"/>
        <v>5.4994732162204629E-2</v>
      </c>
    </row>
    <row r="165" spans="1:18">
      <c r="A165" s="62">
        <f t="shared" si="19"/>
        <v>1997</v>
      </c>
      <c r="B165" s="88">
        <f>[1]SPA!AL21</f>
        <v>2298506</v>
      </c>
      <c r="C165" s="88">
        <f>[1]SPA!AN21</f>
        <v>2317367</v>
      </c>
      <c r="G165" s="85">
        <f t="shared" si="20"/>
        <v>4.5546955084244223E-2</v>
      </c>
      <c r="L165" s="83">
        <f t="shared" si="18"/>
        <v>1997</v>
      </c>
      <c r="M165" s="89">
        <f>TOTAL_PEF_B!Z620</f>
        <v>140741</v>
      </c>
      <c r="N165" s="89">
        <f>[1]SPA!$AT21</f>
        <v>141900</v>
      </c>
      <c r="R165" s="85">
        <f t="shared" si="21"/>
        <v>5.021566530444499E-3</v>
      </c>
    </row>
    <row r="166" spans="1:18">
      <c r="A166" s="93">
        <f t="shared" si="19"/>
        <v>1998</v>
      </c>
      <c r="B166" s="88">
        <f>[1]SPA!AL22</f>
        <v>2458729</v>
      </c>
      <c r="C166" s="88">
        <f>[1]SPA!AN22</f>
        <v>2399083</v>
      </c>
      <c r="G166" s="85">
        <f t="shared" si="20"/>
        <v>3.5262433615391942E-2</v>
      </c>
      <c r="L166" s="83">
        <f t="shared" si="18"/>
        <v>1998</v>
      </c>
      <c r="M166" s="89">
        <f>TOTAL_PEF_B!Z621</f>
        <v>145742</v>
      </c>
      <c r="N166" s="89">
        <f>[1]SPA!$AT22</f>
        <v>142210</v>
      </c>
      <c r="R166" s="85">
        <f t="shared" si="21"/>
        <v>2.1846370683580307E-3</v>
      </c>
    </row>
    <row r="167" spans="1:18">
      <c r="A167" s="93">
        <f t="shared" si="19"/>
        <v>1999</v>
      </c>
      <c r="B167" s="88">
        <f>[1]SPA!AL23</f>
        <v>2509032</v>
      </c>
      <c r="C167" s="88">
        <f>[1]SPA!AN23</f>
        <v>2509131</v>
      </c>
      <c r="G167" s="85">
        <f t="shared" si="20"/>
        <v>4.587085982435779E-2</v>
      </c>
      <c r="L167" s="83">
        <f t="shared" si="18"/>
        <v>1999</v>
      </c>
      <c r="M167" s="89">
        <f>TOTAL_PEF_B!Z622</f>
        <v>143351</v>
      </c>
      <c r="N167" s="89">
        <f>[1]SPA!$AT23</f>
        <v>143354</v>
      </c>
      <c r="R167" s="85">
        <f t="shared" si="21"/>
        <v>8.0444413191758102E-3</v>
      </c>
    </row>
    <row r="168" spans="1:18">
      <c r="A168" s="93">
        <f t="shared" si="19"/>
        <v>2000</v>
      </c>
      <c r="B168" s="88">
        <f>[1]SPA!AL24</f>
        <v>2626234</v>
      </c>
      <c r="C168" s="88">
        <f>[1]SPA!AN24</f>
        <v>2634016</v>
      </c>
      <c r="G168" s="85">
        <f t="shared" si="20"/>
        <v>4.9772211972989755E-2</v>
      </c>
      <c r="L168" s="83">
        <f t="shared" si="18"/>
        <v>2000</v>
      </c>
      <c r="M168" s="89">
        <f>TOTAL_PEF_B!Z623</f>
        <v>146393</v>
      </c>
      <c r="N168" s="89">
        <f>[1]SPA!$AT24</f>
        <v>147020</v>
      </c>
      <c r="R168" s="85">
        <f t="shared" si="21"/>
        <v>2.5573056908073655E-2</v>
      </c>
    </row>
    <row r="169" spans="1:18">
      <c r="A169" s="93">
        <f t="shared" si="19"/>
        <v>2001</v>
      </c>
      <c r="B169" s="88">
        <f>[1]SPA!AL25</f>
        <v>2698043</v>
      </c>
      <c r="C169" s="88">
        <f>[1]SPA!AN25</f>
        <v>2722397</v>
      </c>
      <c r="E169" s="88"/>
      <c r="G169" s="85">
        <f t="shared" si="20"/>
        <v>3.3553706583407283E-2</v>
      </c>
      <c r="L169" s="83">
        <f t="shared" si="18"/>
        <v>2001</v>
      </c>
      <c r="M169" s="89">
        <f>TOTAL_PEF_B!Z624</f>
        <v>145603</v>
      </c>
      <c r="N169" s="89">
        <f>[1]SPA!$AT25</f>
        <v>145450</v>
      </c>
      <c r="R169" s="85">
        <f t="shared" si="21"/>
        <v>-1.0678819208270962E-2</v>
      </c>
    </row>
    <row r="170" spans="1:18">
      <c r="A170" s="93">
        <f t="shared" si="19"/>
        <v>2002</v>
      </c>
      <c r="B170" s="88">
        <f>[1]SPA!AL26</f>
        <v>2822087</v>
      </c>
      <c r="C170" s="88">
        <f>[1]SPA!AN26</f>
        <v>2788658</v>
      </c>
      <c r="D170" s="99"/>
      <c r="E170" s="98"/>
      <c r="F170" s="100"/>
      <c r="G170" s="85">
        <f t="shared" si="20"/>
        <v>2.4339212833396351E-2</v>
      </c>
      <c r="L170" s="106">
        <f t="shared" si="18"/>
        <v>2002</v>
      </c>
      <c r="M170" s="99">
        <f>TOTAL_PEF_B!Z625</f>
        <v>145526</v>
      </c>
      <c r="N170" s="89">
        <f>[1]SPA!$AT26</f>
        <v>145477</v>
      </c>
      <c r="O170" s="107"/>
      <c r="P170" s="99"/>
      <c r="Q170" s="107"/>
      <c r="R170" s="105">
        <f t="shared" si="21"/>
        <v>1.8563080096245521E-4</v>
      </c>
    </row>
    <row r="171" spans="1:18">
      <c r="A171" s="62">
        <f t="shared" si="19"/>
        <v>2003</v>
      </c>
      <c r="B171" s="88">
        <f>[1]SPA!AL27</f>
        <v>2945604</v>
      </c>
      <c r="C171" s="88">
        <f>[1]SPA!AN27</f>
        <v>2943413</v>
      </c>
      <c r="D171" s="89"/>
      <c r="E171" s="88"/>
      <c r="F171" s="87"/>
      <c r="G171" s="85">
        <f t="shared" si="20"/>
        <v>5.54944349576032E-2</v>
      </c>
      <c r="L171" s="83">
        <f t="shared" si="18"/>
        <v>2003</v>
      </c>
      <c r="M171" s="99">
        <f>TOTAL_PEF_B!Z626</f>
        <v>149161</v>
      </c>
      <c r="N171" s="89">
        <f>[1]SPA!$AT27</f>
        <v>149215</v>
      </c>
      <c r="O171" s="89"/>
      <c r="P171" s="89"/>
      <c r="Q171" s="85"/>
      <c r="R171" s="85">
        <f t="shared" ref="R171:R178" si="22">N171/N170-1</f>
        <v>2.5694783367817609E-2</v>
      </c>
    </row>
    <row r="172" spans="1:18">
      <c r="A172" s="62">
        <f t="shared" si="19"/>
        <v>2004</v>
      </c>
      <c r="B172" s="88">
        <f>[1]SPA!AL28</f>
        <v>3015746</v>
      </c>
      <c r="C172" s="88">
        <f>[1]SPA!AN28</f>
        <v>3027998</v>
      </c>
      <c r="D172" s="89"/>
      <c r="E172" s="88"/>
      <c r="F172" s="87"/>
      <c r="G172" s="85">
        <f t="shared" si="20"/>
        <v>2.8737047774131552E-2</v>
      </c>
      <c r="L172" s="83">
        <f t="shared" si="18"/>
        <v>2004</v>
      </c>
      <c r="M172" s="99">
        <f>TOTAL_PEF_B!Z627</f>
        <v>148268</v>
      </c>
      <c r="N172" s="89">
        <f>[1]SPA!$AT28</f>
        <v>147298</v>
      </c>
      <c r="O172" s="99"/>
      <c r="P172" s="89"/>
      <c r="Q172" s="85"/>
      <c r="R172" s="85">
        <f t="shared" si="22"/>
        <v>-1.2847233857185891E-2</v>
      </c>
    </row>
    <row r="173" spans="1:18">
      <c r="A173" s="62">
        <f t="shared" si="19"/>
        <v>2005</v>
      </c>
      <c r="B173" s="88">
        <f>[1]SPA!AL29</f>
        <v>3171077</v>
      </c>
      <c r="C173" s="88">
        <f>[1]SPA!AN29</f>
        <v>3161328</v>
      </c>
      <c r="D173" s="89"/>
      <c r="E173" s="88"/>
      <c r="F173" s="87"/>
      <c r="G173" s="85">
        <f t="shared" si="20"/>
        <v>4.4032393680577098E-2</v>
      </c>
      <c r="L173" s="83">
        <f t="shared" si="18"/>
        <v>2005</v>
      </c>
      <c r="M173" s="99">
        <f>TOTAL_PEF_B!Z628</f>
        <v>151615</v>
      </c>
      <c r="N173" s="89">
        <f>[1]SPA!$AT29</f>
        <v>151412</v>
      </c>
      <c r="O173" s="88"/>
      <c r="P173" s="89"/>
      <c r="Q173" s="85"/>
      <c r="R173" s="85">
        <f t="shared" si="22"/>
        <v>2.7929775013917357E-2</v>
      </c>
    </row>
    <row r="174" spans="1:18">
      <c r="A174" s="62">
        <f t="shared" si="19"/>
        <v>2006</v>
      </c>
      <c r="B174" s="88">
        <f>[1]SPA!AL30</f>
        <v>3249422</v>
      </c>
      <c r="C174" s="88">
        <f>[1]SPA!AN30</f>
        <v>3254410</v>
      </c>
      <c r="D174" s="89"/>
      <c r="E174" s="88"/>
      <c r="F174" s="87"/>
      <c r="G174" s="85">
        <f t="shared" si="20"/>
        <v>2.9443955198574789E-2</v>
      </c>
      <c r="L174" s="83">
        <f t="shared" si="18"/>
        <v>2006</v>
      </c>
      <c r="M174" s="99">
        <f>TOTAL_PEF_B!Z629</f>
        <v>152269</v>
      </c>
      <c r="N174" s="89">
        <f>[1]SPA!$AT30</f>
        <v>151990</v>
      </c>
      <c r="O174" s="89"/>
      <c r="P174" s="89"/>
      <c r="Q174" s="85"/>
      <c r="R174" s="85">
        <f t="shared" si="22"/>
        <v>3.8173988851610829E-3</v>
      </c>
    </row>
    <row r="175" spans="1:18">
      <c r="A175" s="62">
        <f t="shared" si="19"/>
        <v>2007</v>
      </c>
      <c r="B175" s="88">
        <f>[1]SPA!AL31</f>
        <v>3340614</v>
      </c>
      <c r="C175" s="88">
        <f>[1]SPA!AN31</f>
        <v>3321659</v>
      </c>
      <c r="D175" s="89"/>
      <c r="E175" s="88"/>
      <c r="F175" s="87"/>
      <c r="G175" s="85">
        <f t="shared" si="20"/>
        <v>2.066396059500808E-2</v>
      </c>
      <c r="L175" s="83">
        <f t="shared" si="18"/>
        <v>2007</v>
      </c>
      <c r="M175" s="99">
        <f>TOTAL_PEF_B!Z630</f>
        <v>149031</v>
      </c>
      <c r="N175" s="89">
        <f>[1]SPA!$AT31</f>
        <v>148980</v>
      </c>
      <c r="O175" s="89"/>
      <c r="P175" s="89"/>
      <c r="Q175" s="85"/>
      <c r="R175" s="85">
        <f t="shared" si="22"/>
        <v>-1.9803934469373008E-2</v>
      </c>
    </row>
    <row r="176" spans="1:18">
      <c r="A176" s="62">
        <f t="shared" si="19"/>
        <v>2008</v>
      </c>
      <c r="B176" s="88">
        <f>[1]SPA!AL32</f>
        <v>3275813</v>
      </c>
      <c r="C176" s="88">
        <f>[1]SPA!AN32</f>
        <v>3291495</v>
      </c>
      <c r="D176" s="89"/>
      <c r="E176" s="88">
        <v>3329796</v>
      </c>
      <c r="F176" s="87"/>
      <c r="G176" s="85">
        <f t="shared" si="20"/>
        <v>-9.0810044017161085E-3</v>
      </c>
      <c r="L176" s="83">
        <f t="shared" si="18"/>
        <v>2008</v>
      </c>
      <c r="M176" s="99">
        <f>TOTAL_PEF_B!Z631</f>
        <v>142747</v>
      </c>
      <c r="N176" s="89">
        <f>[1]SPA!$AT32</f>
        <v>142724</v>
      </c>
      <c r="O176" s="89"/>
      <c r="P176" s="89">
        <f>TOTAL_PEF_B!AA631</f>
        <v>144503.58026298659</v>
      </c>
      <c r="Q176" s="85"/>
      <c r="R176" s="85">
        <f t="shared" si="22"/>
        <v>-4.1992213719962423E-2</v>
      </c>
    </row>
    <row r="177" spans="1:18">
      <c r="A177" s="62">
        <f t="shared" si="19"/>
        <v>2009</v>
      </c>
      <c r="B177" s="88">
        <f>[1]SPA!AL33</f>
        <v>3230223</v>
      </c>
      <c r="C177" s="88">
        <f>[1]SPA!AN33</f>
        <v>3198335</v>
      </c>
      <c r="D177" s="89"/>
      <c r="E177" s="88">
        <v>3353644</v>
      </c>
      <c r="F177" s="87"/>
      <c r="G177" s="85">
        <f t="shared" si="20"/>
        <v>-2.8303248220033717E-2</v>
      </c>
      <c r="L177" s="83">
        <f t="shared" si="18"/>
        <v>2009</v>
      </c>
      <c r="M177" s="99">
        <f>TOTAL_PEF_B!Z632</f>
        <v>137163</v>
      </c>
      <c r="N177" s="89">
        <f>[1]SPA!$AT33</f>
        <v>136997</v>
      </c>
      <c r="O177" s="89"/>
      <c r="P177" s="89">
        <f>TOTAL_PEF_B!AA632</f>
        <v>143859.12834591628</v>
      </c>
      <c r="Q177" s="85"/>
      <c r="R177" s="85">
        <f t="shared" si="22"/>
        <v>-4.0126397802752178E-2</v>
      </c>
    </row>
    <row r="178" spans="1:18">
      <c r="A178" s="62">
        <f t="shared" si="19"/>
        <v>2010</v>
      </c>
      <c r="B178" s="88">
        <f>[1]SPA!AL34</f>
        <v>3259985</v>
      </c>
      <c r="C178" s="88">
        <f>[1]SPA!AN34</f>
        <v>3216077</v>
      </c>
      <c r="D178" s="89"/>
      <c r="E178" s="88">
        <v>3380709</v>
      </c>
      <c r="F178" s="87"/>
      <c r="G178" s="85">
        <f t="shared" si="20"/>
        <v>5.5472613094000867E-3</v>
      </c>
      <c r="L178" s="83">
        <f t="shared" si="18"/>
        <v>2010</v>
      </c>
      <c r="M178" s="99">
        <f>TOTAL_PEF_B!Z633</f>
        <v>136698</v>
      </c>
      <c r="N178" s="89">
        <f>[1]SPA!$AT34</f>
        <v>136442</v>
      </c>
      <c r="O178" s="89"/>
      <c r="P178" s="89">
        <f>TOTAL_PEF_B!AA633</f>
        <v>143841.59469003955</v>
      </c>
      <c r="Q178" s="85"/>
      <c r="R178" s="85">
        <f t="shared" si="22"/>
        <v>-4.0511836025606263E-3</v>
      </c>
    </row>
    <row r="179" spans="1:18">
      <c r="A179" s="62">
        <f t="shared" si="19"/>
        <v>2011</v>
      </c>
      <c r="B179" s="2"/>
      <c r="D179" s="89">
        <f>SUM([1]SPA!$Z$341:$Z$344,TOTAL_PEF_B!Q$247:Q$254)</f>
        <v>3172706</v>
      </c>
      <c r="E179" s="88">
        <v>3436958</v>
      </c>
      <c r="F179" s="87">
        <f>D179/E179-1</f>
        <v>-7.6885431826632766E-2</v>
      </c>
      <c r="G179" s="85">
        <f>D179/C178-1</f>
        <v>-1.3485684577825729E-2</v>
      </c>
      <c r="L179" s="83">
        <f t="shared" si="18"/>
        <v>2011</v>
      </c>
      <c r="M179" s="89"/>
      <c r="N179" s="90"/>
      <c r="O179" s="89">
        <f>TOTAL_PEF_B!Z634</f>
        <v>134291</v>
      </c>
      <c r="P179" s="89">
        <f>TOTAL_PEF_B!AA634</f>
        <v>143980.47840475891</v>
      </c>
      <c r="Q179" s="85">
        <f>O179/P179-1</f>
        <v>-6.7297167727973339E-2</v>
      </c>
      <c r="R179" s="85">
        <f>O179/N178-1</f>
        <v>-1.5764940414241924E-2</v>
      </c>
    </row>
    <row r="180" spans="1:18">
      <c r="A180" s="62">
        <f t="shared" si="19"/>
        <v>2012</v>
      </c>
      <c r="B180" s="2"/>
      <c r="D180" s="89">
        <f>TOTAL_PEF_B!Q635</f>
        <v>3213916</v>
      </c>
      <c r="E180" s="88">
        <v>3519106</v>
      </c>
      <c r="F180" s="87">
        <f>D180/E180-1</f>
        <v>-8.6723730401982779E-2</v>
      </c>
      <c r="G180" s="85">
        <f>D180/D179-1</f>
        <v>1.2988912303881994E-2</v>
      </c>
      <c r="L180" s="83">
        <f t="shared" si="18"/>
        <v>2012</v>
      </c>
      <c r="M180" s="89"/>
      <c r="N180" s="90"/>
      <c r="O180" s="89">
        <f>TOTAL_PEF_B!Z635</f>
        <v>134267</v>
      </c>
      <c r="P180" s="89">
        <f>TOTAL_PEF_B!AA635</f>
        <v>144509.93758212877</v>
      </c>
      <c r="Q180" s="85">
        <f>O180/P180-1</f>
        <v>-7.0880506583205993E-2</v>
      </c>
      <c r="R180" s="85">
        <f>O180/O179-1</f>
        <v>-1.7871636967481397E-4</v>
      </c>
    </row>
    <row r="181" spans="1:18">
      <c r="A181" s="62">
        <f t="shared" si="19"/>
        <v>2013</v>
      </c>
      <c r="D181" s="89">
        <f>TOTAL_PEF_B!Q636</f>
        <v>3135623</v>
      </c>
      <c r="E181" s="88">
        <v>3614732</v>
      </c>
      <c r="F181" s="87">
        <f>D181/E181-1</f>
        <v>-0.13254343613855746</v>
      </c>
      <c r="G181" s="85">
        <f>D181/D180-1</f>
        <v>-2.4360624235356454E-2</v>
      </c>
      <c r="L181" s="83">
        <f t="shared" si="18"/>
        <v>2013</v>
      </c>
      <c r="M181" s="89"/>
      <c r="N181" s="90"/>
      <c r="O181" s="89">
        <f>TOTAL_PEF_B!Z636</f>
        <v>130066</v>
      </c>
      <c r="P181" s="89">
        <f>TOTAL_PEF_B!AA636</f>
        <v>144908.0777710964</v>
      </c>
      <c r="Q181" s="85">
        <f>O181/P181-1</f>
        <v>-0.10242408842481265</v>
      </c>
      <c r="R181" s="85">
        <f>O181/O180-1</f>
        <v>-3.1288402958284611E-2</v>
      </c>
    </row>
    <row r="182" spans="1:18">
      <c r="A182" s="62">
        <f t="shared" si="19"/>
        <v>2014</v>
      </c>
      <c r="D182" s="89">
        <f>TOTAL_PEF_B!Q637</f>
        <v>3122509</v>
      </c>
      <c r="E182" s="88">
        <v>3714854</v>
      </c>
      <c r="F182" s="87">
        <f>D182/E182-1</f>
        <v>-0.15945310367513765</v>
      </c>
      <c r="G182" s="85">
        <f>D182/D181-1</f>
        <v>-4.1822629825077895E-3</v>
      </c>
      <c r="L182" s="83">
        <f t="shared" si="18"/>
        <v>2014</v>
      </c>
      <c r="M182" s="89"/>
      <c r="N182" s="90"/>
      <c r="O182" s="89">
        <f>TOTAL_PEF_B!Z637</f>
        <v>128296</v>
      </c>
      <c r="P182" s="89">
        <f>TOTAL_PEF_B!AA637</f>
        <v>145378.39001291434</v>
      </c>
      <c r="Q182" s="85">
        <f>O182/P182-1</f>
        <v>-0.11750295220215923</v>
      </c>
      <c r="R182" s="85">
        <f>O182/O181-1</f>
        <v>-1.3608475696953892E-2</v>
      </c>
    </row>
    <row r="183" spans="1:18">
      <c r="A183" s="62">
        <f t="shared" si="19"/>
        <v>2015</v>
      </c>
      <c r="D183" s="89">
        <f>TOTAL_PEF_B!Q638</f>
        <v>3145368</v>
      </c>
      <c r="E183" s="88">
        <v>3812208</v>
      </c>
      <c r="F183" s="87">
        <f>D183/E183-1</f>
        <v>-0.17492224978280302</v>
      </c>
      <c r="G183" s="85">
        <f>D183/D182-1</f>
        <v>7.3207154887304782E-3</v>
      </c>
      <c r="L183" s="83">
        <f t="shared" si="18"/>
        <v>2015</v>
      </c>
      <c r="M183" s="89"/>
      <c r="N183" s="90"/>
      <c r="O183" s="89">
        <f>TOTAL_PEF_B!Z638</f>
        <v>128268</v>
      </c>
      <c r="P183" s="89">
        <f>TOTAL_PEF_B!AA638</f>
        <v>145776.75805896524</v>
      </c>
      <c r="Q183" s="85">
        <f>O183/P183-1</f>
        <v>-0.1201066500044069</v>
      </c>
      <c r="R183" s="85">
        <f>O183/O182-1</f>
        <v>-2.182453077258506E-4</v>
      </c>
    </row>
    <row r="205" spans="1:7">
      <c r="A205" s="82" t="s">
        <v>97</v>
      </c>
      <c r="C205" s="117" t="s">
        <v>66</v>
      </c>
      <c r="E205" s="83"/>
    </row>
    <row r="206" spans="1:7">
      <c r="A206" s="95" t="s">
        <v>0</v>
      </c>
      <c r="B206" s="80" t="s">
        <v>29</v>
      </c>
      <c r="C206" s="80" t="s">
        <v>45</v>
      </c>
      <c r="D206" s="80" t="str">
        <f>D158</f>
        <v>SEP'11</v>
      </c>
      <c r="E206" s="80" t="str">
        <f>E158</f>
        <v>Oct'08</v>
      </c>
      <c r="F206" s="80" t="s">
        <v>53</v>
      </c>
      <c r="G206" s="80" t="s">
        <v>54</v>
      </c>
    </row>
    <row r="207" spans="1:7">
      <c r="A207" s="83">
        <f>A159</f>
        <v>1991</v>
      </c>
      <c r="B207" s="88">
        <f>'[1]Tot Retail'!$AM15</f>
        <v>25179114</v>
      </c>
      <c r="C207" s="88">
        <f>'[1]Tot Retail'!$AP15</f>
        <v>24769980</v>
      </c>
    </row>
    <row r="208" spans="1:7">
      <c r="A208" s="83">
        <f t="shared" ref="A208:A231" si="23">A160</f>
        <v>1992</v>
      </c>
      <c r="B208" s="88">
        <f>'[1]Tot Retail'!$AM16</f>
        <v>25414014</v>
      </c>
      <c r="C208" s="88">
        <f>'[1]Tot Retail'!$AP16</f>
        <v>25937005</v>
      </c>
      <c r="G208" s="85">
        <f t="shared" ref="G208:G226" si="24">C208/C207-1</f>
        <v>4.7114491008874548E-2</v>
      </c>
    </row>
    <row r="209" spans="1:7">
      <c r="A209" s="83">
        <f t="shared" si="23"/>
        <v>1993</v>
      </c>
      <c r="B209" s="88">
        <f>'[1]Tot Retail'!$AM17</f>
        <v>26528261</v>
      </c>
      <c r="C209" s="88">
        <f>'[1]Tot Retail'!$AP17</f>
        <v>27029002</v>
      </c>
      <c r="G209" s="85">
        <f t="shared" si="24"/>
        <v>4.2101892643348737E-2</v>
      </c>
    </row>
    <row r="210" spans="1:7">
      <c r="A210" s="83">
        <f t="shared" si="23"/>
        <v>1994</v>
      </c>
      <c r="B210" s="88">
        <f>'[1]Tot Retail'!$AM18</f>
        <v>27677985</v>
      </c>
      <c r="C210" s="88">
        <f>'[1]Tot Retail'!$AP18</f>
        <v>27790142</v>
      </c>
      <c r="G210" s="85">
        <f t="shared" si="24"/>
        <v>2.8160122227228301E-2</v>
      </c>
    </row>
    <row r="211" spans="1:7">
      <c r="A211" s="83">
        <f t="shared" si="23"/>
        <v>1995</v>
      </c>
      <c r="B211" s="88">
        <f>'[1]Tot Retail'!$AM19</f>
        <v>29499473</v>
      </c>
      <c r="C211" s="88">
        <f>'[1]Tot Retail'!$AP19</f>
        <v>29268295</v>
      </c>
      <c r="G211" s="85">
        <f t="shared" si="24"/>
        <v>5.3189832567246409E-2</v>
      </c>
    </row>
    <row r="212" spans="1:7">
      <c r="A212" s="83">
        <f t="shared" si="23"/>
        <v>1996</v>
      </c>
      <c r="B212" s="88">
        <f>'[1]Tot Retail'!$AM20</f>
        <v>30784796</v>
      </c>
      <c r="C212" s="88">
        <f>'[1]Tot Retail'!$AP20</f>
        <v>30157405</v>
      </c>
      <c r="G212" s="85">
        <f t="shared" si="24"/>
        <v>3.0377922595081097E-2</v>
      </c>
    </row>
    <row r="213" spans="1:7">
      <c r="A213" s="83">
        <f t="shared" si="23"/>
        <v>1997</v>
      </c>
      <c r="B213" s="88">
        <f>'[1]Tot Retail'!$AM21</f>
        <v>30850267</v>
      </c>
      <c r="C213" s="88">
        <f>'[1]Tot Retail'!$AP21</f>
        <v>31316532</v>
      </c>
      <c r="G213" s="85">
        <f t="shared" si="24"/>
        <v>3.8435899905844062E-2</v>
      </c>
    </row>
    <row r="214" spans="1:7">
      <c r="A214" s="83">
        <f t="shared" si="23"/>
        <v>1998</v>
      </c>
      <c r="B214" s="88">
        <f>'[1]Tot Retail'!$AM22</f>
        <v>33386610</v>
      </c>
      <c r="C214" s="88">
        <f>'[1]Tot Retail'!$AP22</f>
        <v>32527737</v>
      </c>
      <c r="G214" s="85">
        <f t="shared" si="24"/>
        <v>3.867621740491578E-2</v>
      </c>
    </row>
    <row r="215" spans="1:7">
      <c r="A215" s="83">
        <f t="shared" si="23"/>
        <v>1999</v>
      </c>
      <c r="B215" s="88">
        <f>'[1]Tot Retail'!$AM23</f>
        <v>33441030</v>
      </c>
      <c r="C215" s="88">
        <f>'[1]Tot Retail'!$AP23</f>
        <v>33552141</v>
      </c>
      <c r="G215" s="85">
        <f t="shared" si="24"/>
        <v>3.1493245287860017E-2</v>
      </c>
    </row>
    <row r="216" spans="1:7">
      <c r="A216" s="83">
        <f t="shared" si="23"/>
        <v>2000</v>
      </c>
      <c r="B216" s="88">
        <f>'[1]Tot Retail'!$AM24</f>
        <v>34831966</v>
      </c>
      <c r="C216" s="88">
        <f>'[1]Tot Retail'!$AP24</f>
        <v>34845778</v>
      </c>
      <c r="G216" s="85">
        <f t="shared" si="24"/>
        <v>3.8556019420638465E-2</v>
      </c>
    </row>
    <row r="217" spans="1:7">
      <c r="A217" s="83">
        <f t="shared" si="23"/>
        <v>2001</v>
      </c>
      <c r="B217" s="88">
        <f>'[1]Tot Retail'!$AM25</f>
        <v>35262909</v>
      </c>
      <c r="C217" s="88">
        <f>'[1]Tot Retail'!$AP25</f>
        <v>35317115</v>
      </c>
      <c r="G217" s="85">
        <f t="shared" si="24"/>
        <v>1.352637326679873E-2</v>
      </c>
    </row>
    <row r="218" spans="1:7">
      <c r="A218" s="83">
        <f t="shared" si="23"/>
        <v>2002</v>
      </c>
      <c r="B218" s="88">
        <f>'[1]Tot Retail'!$AM26</f>
        <v>36859344</v>
      </c>
      <c r="C218" s="88">
        <f>'[1]Tot Retail'!$AP26</f>
        <v>36088891</v>
      </c>
      <c r="G218" s="85">
        <f t="shared" si="24"/>
        <v>2.1852747598437805E-2</v>
      </c>
    </row>
    <row r="219" spans="1:7">
      <c r="A219" s="83">
        <f t="shared" si="23"/>
        <v>2003</v>
      </c>
      <c r="B219" s="88">
        <f>'[1]Tot Retail'!$AM27</f>
        <v>37956701</v>
      </c>
      <c r="C219" s="88">
        <f>'[1]Tot Retail'!$AP27</f>
        <v>37446190</v>
      </c>
      <c r="G219" s="85">
        <f t="shared" si="24"/>
        <v>3.7609883883658268E-2</v>
      </c>
    </row>
    <row r="220" spans="1:7">
      <c r="A220" s="83">
        <f t="shared" si="23"/>
        <v>2004</v>
      </c>
      <c r="B220" s="88">
        <f>'[1]Tot Retail'!$AM28</f>
        <v>38193103</v>
      </c>
      <c r="C220" s="88">
        <f>'[1]Tot Retail'!$AP28</f>
        <v>38471183</v>
      </c>
      <c r="G220" s="85">
        <f t="shared" si="24"/>
        <v>2.7372424270666773E-2</v>
      </c>
    </row>
    <row r="221" spans="1:7">
      <c r="A221" s="83">
        <f t="shared" si="23"/>
        <v>2005</v>
      </c>
      <c r="B221" s="88">
        <f>'[1]Tot Retail'!$AM29</f>
        <v>39176588</v>
      </c>
      <c r="C221" s="88">
        <f>'[1]Tot Retail'!$AP29</f>
        <v>38895919</v>
      </c>
      <c r="G221" s="85">
        <f t="shared" si="24"/>
        <v>1.1040367539516538E-2</v>
      </c>
    </row>
    <row r="222" spans="1:7">
      <c r="A222" s="83">
        <f t="shared" si="23"/>
        <v>2006</v>
      </c>
      <c r="B222" s="88">
        <f>'[1]Tot Retail'!$AM30</f>
        <v>39431840</v>
      </c>
      <c r="C222" s="88">
        <f>'[1]Tot Retail'!$AP30</f>
        <v>39427560</v>
      </c>
      <c r="G222" s="85">
        <f t="shared" si="24"/>
        <v>1.3668297694675813E-2</v>
      </c>
    </row>
    <row r="223" spans="1:7">
      <c r="A223" s="83">
        <f t="shared" si="23"/>
        <v>2007</v>
      </c>
      <c r="B223" s="88">
        <f>'[1]Tot Retail'!$AM31</f>
        <v>39281641</v>
      </c>
      <c r="C223" s="88">
        <f>'[1]Tot Retail'!$AP31</f>
        <v>39454441</v>
      </c>
      <c r="G223" s="85">
        <f t="shared" si="24"/>
        <v>6.8178198194357442E-4</v>
      </c>
    </row>
    <row r="224" spans="1:7">
      <c r="A224" s="83">
        <f t="shared" si="23"/>
        <v>2008</v>
      </c>
      <c r="B224" s="88">
        <f>'[1]Tot Retail'!$AM32</f>
        <v>38555711</v>
      </c>
      <c r="C224" s="88">
        <f>'[1]Tot Retail'!$AP32</f>
        <v>38804220</v>
      </c>
      <c r="E224" s="89">
        <v>38798876.809601605</v>
      </c>
      <c r="G224" s="85">
        <f t="shared" si="24"/>
        <v>-1.6480299391391728E-2</v>
      </c>
    </row>
    <row r="225" spans="1:8">
      <c r="A225" s="83">
        <f t="shared" si="23"/>
        <v>2009</v>
      </c>
      <c r="B225" s="88">
        <f>'[1]Tot Retail'!$AM33</f>
        <v>37824249</v>
      </c>
      <c r="C225" s="88">
        <f>'[1]Tot Retail'!$AP33</f>
        <v>37191546</v>
      </c>
      <c r="E225" s="89">
        <v>38720513.779935457</v>
      </c>
      <c r="G225" s="85">
        <f t="shared" si="24"/>
        <v>-4.1559242783387962E-2</v>
      </c>
    </row>
    <row r="226" spans="1:8">
      <c r="A226" s="83">
        <f t="shared" si="23"/>
        <v>2010</v>
      </c>
      <c r="B226" s="88">
        <f>'[1]Tot Retail'!$AM34</f>
        <v>38925066</v>
      </c>
      <c r="C226" s="88">
        <f>'[1]Tot Retail'!$AP34</f>
        <v>36443175</v>
      </c>
      <c r="E226" s="89">
        <v>38818849.845691539</v>
      </c>
      <c r="G226" s="85">
        <f t="shared" si="24"/>
        <v>-2.0122072903342114E-2</v>
      </c>
    </row>
    <row r="227" spans="1:8">
      <c r="A227" s="83">
        <f t="shared" si="23"/>
        <v>2011</v>
      </c>
      <c r="D227" s="89">
        <f>SUM('[1]Tot Retail'!$Z$341:$Z$344,TOTAL_PEF_B!K247:M254,TOTAL_PEF_B!P247:Q254)</f>
        <v>36570967</v>
      </c>
      <c r="E227" s="89">
        <v>39834199.939597629</v>
      </c>
      <c r="F227" s="85">
        <f>D227/E227-1</f>
        <v>-8.1920383603682589E-2</v>
      </c>
      <c r="G227" s="85">
        <f>D227/C226-1</f>
        <v>3.5066099482277124E-3</v>
      </c>
      <c r="H227" s="89">
        <f>[6]TOTAL_PEF!$BP$254</f>
        <v>0</v>
      </c>
    </row>
    <row r="228" spans="1:8">
      <c r="A228" s="83">
        <f t="shared" si="23"/>
        <v>2012</v>
      </c>
      <c r="D228" s="89">
        <f>TOTAL_PEF_B!BP266</f>
        <v>0</v>
      </c>
      <c r="E228" s="89">
        <v>41066513.300336346</v>
      </c>
      <c r="F228" s="85">
        <f>D228/E228-1</f>
        <v>-1</v>
      </c>
      <c r="G228" s="85">
        <f>D228/D227-1</f>
        <v>-1</v>
      </c>
      <c r="H228" s="89">
        <f>[6]TOTAL_PEF!$BP$266</f>
        <v>0</v>
      </c>
    </row>
    <row r="229" spans="1:8">
      <c r="A229" s="83">
        <f t="shared" si="23"/>
        <v>2013</v>
      </c>
      <c r="D229" s="89">
        <f>TOTAL_PEF_B!BP278</f>
        <v>36338893</v>
      </c>
      <c r="E229" s="89">
        <v>42106751.064181112</v>
      </c>
      <c r="F229" s="85">
        <f>D229/E229-1</f>
        <v>-0.13698178839277975</v>
      </c>
      <c r="G229" s="85" t="e">
        <f>D229/D228-1</f>
        <v>#DIV/0!</v>
      </c>
      <c r="H229" s="89">
        <f>[6]TOTAL_PEF!$BP$278</f>
        <v>37248102.110167667</v>
      </c>
    </row>
    <row r="230" spans="1:8">
      <c r="A230" s="83">
        <f>A182</f>
        <v>2014</v>
      </c>
      <c r="D230" s="89">
        <f>TOTAL_PEF_B!BP290</f>
        <v>36490057</v>
      </c>
      <c r="E230" s="89">
        <v>42732868.179644845</v>
      </c>
      <c r="F230" s="85">
        <f>D230/E230-1</f>
        <v>-0.14608921529443497</v>
      </c>
      <c r="G230" s="85">
        <f>D230/D229-1</f>
        <v>4.1598405322913479E-3</v>
      </c>
      <c r="H230" s="89">
        <f>[6]TOTAL_PEF!$BP$290</f>
        <v>37985297.484987862</v>
      </c>
    </row>
    <row r="231" spans="1:8">
      <c r="A231" s="83">
        <f t="shared" si="23"/>
        <v>2015</v>
      </c>
      <c r="D231" s="89">
        <f>TOTAL_PEF_B!BP302</f>
        <v>36948810</v>
      </c>
      <c r="E231" s="89">
        <v>43050749.604604267</v>
      </c>
      <c r="F231" s="85">
        <f>D231/E231-1</f>
        <v>-0.14173828935958099</v>
      </c>
      <c r="G231" s="85">
        <f>D231/D230-1</f>
        <v>1.2572000093066471E-2</v>
      </c>
      <c r="H231" s="89">
        <f>[6]TOTAL_PEF!$BP$302</f>
        <v>38580946.131212965</v>
      </c>
    </row>
    <row r="253" spans="1:10">
      <c r="A253" s="95" t="s">
        <v>0</v>
      </c>
      <c r="B253" s="80" t="s">
        <v>29</v>
      </c>
      <c r="C253" s="80" t="s">
        <v>45</v>
      </c>
      <c r="D253" s="80" t="str">
        <f>D206</f>
        <v>SEP'11</v>
      </c>
      <c r="E253" s="166" t="str">
        <f>E206</f>
        <v>Oct'08</v>
      </c>
      <c r="F253" s="80" t="s">
        <v>105</v>
      </c>
      <c r="G253" s="170" t="s">
        <v>98</v>
      </c>
      <c r="I253" s="173" t="s">
        <v>103</v>
      </c>
      <c r="J253" s="86" t="s">
        <v>104</v>
      </c>
    </row>
    <row r="254" spans="1:10">
      <c r="A254" s="83">
        <v>2010</v>
      </c>
      <c r="B254" s="88">
        <f>'[1]Tot Retail'!$AM$34</f>
        <v>38925066</v>
      </c>
      <c r="C254" s="168">
        <f>'[1]Tot Retail'!$AP$34</f>
        <v>36443175</v>
      </c>
      <c r="D254" s="89"/>
      <c r="E254" s="89">
        <f>SUM([20]TOTAL_PEF!$K513:$M513,[20]TOTAL_PEF!$P513:$Q513)</f>
        <v>38818849.845691539</v>
      </c>
      <c r="F254" s="89">
        <f>C254-E254</f>
        <v>-2375674.8456915393</v>
      </c>
      <c r="G254" s="171">
        <f t="shared" ref="G254:G259" si="25">F254*30</f>
        <v>-71270245.37074618</v>
      </c>
      <c r="I254" s="168">
        <v>36359969.904685155</v>
      </c>
      <c r="J254" s="169">
        <f>C254-I254</f>
        <v>83205.095314845443</v>
      </c>
    </row>
    <row r="255" spans="1:10">
      <c r="A255" s="83">
        <f>A254+1</f>
        <v>2011</v>
      </c>
      <c r="D255" s="89">
        <f>D23+D75+D127+D179</f>
        <v>36539199</v>
      </c>
      <c r="E255" s="89">
        <f>SUM([20]TOTAL_PEF!$K514:$M514,[20]TOTAL_PEF!$P514:$Q514)</f>
        <v>39834199.939597629</v>
      </c>
      <c r="F255" s="89">
        <f>D255-E255</f>
        <v>-3295000.939597629</v>
      </c>
      <c r="G255" s="171">
        <f t="shared" si="25"/>
        <v>-98850028.18792887</v>
      </c>
      <c r="I255" s="88">
        <v>36698288.653980553</v>
      </c>
      <c r="J255" s="169">
        <f>D255-I255</f>
        <v>-159089.65398055315</v>
      </c>
    </row>
    <row r="256" spans="1:10">
      <c r="A256" s="83">
        <f>A255+1</f>
        <v>2012</v>
      </c>
      <c r="D256" s="89">
        <f>D24+D76+D128+D180</f>
        <v>36651156</v>
      </c>
      <c r="E256" s="89">
        <f>SUM([20]TOTAL_PEF!$K515:$M515,[20]TOTAL_PEF!$P515:$Q515)</f>
        <v>41066513.300336346</v>
      </c>
      <c r="F256" s="89">
        <f>D256-E256</f>
        <v>-4415357.300336346</v>
      </c>
      <c r="G256" s="171">
        <f t="shared" si="25"/>
        <v>-132460719.01009038</v>
      </c>
      <c r="I256" s="88">
        <v>37711835.070490561</v>
      </c>
      <c r="J256" s="169">
        <f>D256-I256</f>
        <v>-1060679.0704905614</v>
      </c>
    </row>
    <row r="257" spans="1:10">
      <c r="A257" s="83">
        <f>A256+1</f>
        <v>2013</v>
      </c>
      <c r="D257" s="89">
        <f>D25+D77+D129+D181</f>
        <v>36314142</v>
      </c>
      <c r="E257" s="89">
        <f>SUM([20]TOTAL_PEF!$K516:$M516,[20]TOTAL_PEF!$P516:$Q516)</f>
        <v>42106751.064181112</v>
      </c>
      <c r="F257" s="89">
        <f>D257-E257</f>
        <v>-5792609.0641811118</v>
      </c>
      <c r="G257" s="171">
        <f t="shared" si="25"/>
        <v>-173778271.92543334</v>
      </c>
      <c r="I257" s="88">
        <v>39041526.730922051</v>
      </c>
      <c r="J257" s="169">
        <f>D257-I257</f>
        <v>-2727384.7309220508</v>
      </c>
    </row>
    <row r="258" spans="1:10">
      <c r="A258" s="83">
        <f>A257+1</f>
        <v>2014</v>
      </c>
      <c r="D258" s="89">
        <f>D26+D78+D130+D182</f>
        <v>36465729</v>
      </c>
      <c r="E258" s="89">
        <f>SUM([20]TOTAL_PEF!$K517:$M517,[20]TOTAL_PEF!$P517:$Q517)</f>
        <v>42732868.179644845</v>
      </c>
      <c r="F258" s="89">
        <f>D258-E258</f>
        <v>-6267139.1796448454</v>
      </c>
      <c r="G258" s="171">
        <f t="shared" si="25"/>
        <v>-188014175.38934535</v>
      </c>
      <c r="I258" s="88">
        <v>39493358.029840618</v>
      </c>
      <c r="J258" s="169">
        <f>D258-I258</f>
        <v>-3027629.0298406184</v>
      </c>
    </row>
    <row r="259" spans="1:10">
      <c r="A259" s="83">
        <f>A258+1</f>
        <v>2015</v>
      </c>
      <c r="D259" s="89">
        <f>D27+D79+D131+D183</f>
        <v>36924797</v>
      </c>
      <c r="E259" s="89">
        <f>SUM([20]TOTAL_PEF!$K518:$M518,[20]TOTAL_PEF!$P518:$Q518)</f>
        <v>43050749.604604267</v>
      </c>
      <c r="F259" s="89">
        <f>D259-E259</f>
        <v>-6125952.6046042666</v>
      </c>
      <c r="G259" s="172">
        <f t="shared" si="25"/>
        <v>-183778578.13812798</v>
      </c>
      <c r="I259" s="88">
        <v>39819447.799771398</v>
      </c>
      <c r="J259" s="169">
        <f>D259-I259</f>
        <v>-2894650.7997713983</v>
      </c>
    </row>
    <row r="261" spans="1:10">
      <c r="E261" s="167" t="s">
        <v>101</v>
      </c>
      <c r="I261" s="167" t="s">
        <v>101</v>
      </c>
    </row>
    <row r="262" spans="1:10">
      <c r="E262" s="177" t="s">
        <v>102</v>
      </c>
      <c r="I262" s="176" t="s">
        <v>108</v>
      </c>
    </row>
    <row r="263" spans="1:10">
      <c r="E263" s="175" t="s">
        <v>107</v>
      </c>
      <c r="I263" s="175" t="s">
        <v>109</v>
      </c>
    </row>
  </sheetData>
  <phoneticPr fontId="0" type="noConversion"/>
  <pageMargins left="0.75" right="0.75" top="1" bottom="1" header="0.5" footer="0.5"/>
  <pageSetup scale="8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C758"/>
  <sheetViews>
    <sheetView tabSelected="1" zoomScale="90" zoomScaleNormal="90" workbookViewId="0">
      <pane xSplit="2" ySplit="2" topLeftCell="BI250" activePane="bottomRight" state="frozen"/>
      <selection pane="topRight" activeCell="C1" sqref="C1"/>
      <selection pane="bottomLeft" activeCell="A3" sqref="A3"/>
      <selection pane="bottomRight" activeCell="BY271" sqref="BY271"/>
    </sheetView>
  </sheetViews>
  <sheetFormatPr defaultRowHeight="12.75"/>
  <cols>
    <col min="1" max="1" width="5" style="2" customWidth="1"/>
    <col min="2" max="2" width="8.42578125" style="2" customWidth="1"/>
    <col min="3" max="3" width="12.140625" style="1" customWidth="1"/>
    <col min="4" max="4" width="11.42578125" style="1" bestFit="1" customWidth="1"/>
    <col min="5" max="5" width="8.85546875" style="1" bestFit="1" customWidth="1"/>
    <col min="6" max="6" width="8.28515625" style="1" bestFit="1" customWidth="1"/>
    <col min="7" max="7" width="12.28515625" style="11" bestFit="1" customWidth="1"/>
    <col min="8" max="8" width="8.140625" style="1" customWidth="1"/>
    <col min="9" max="9" width="10" style="1" customWidth="1"/>
    <col min="10" max="10" width="10.5703125" style="1" customWidth="1"/>
    <col min="11" max="11" width="10.28515625" style="1" customWidth="1"/>
    <col min="12" max="12" width="9.140625" style="1"/>
    <col min="13" max="13" width="10.28515625" style="1" customWidth="1"/>
    <col min="14" max="14" width="10.42578125" style="1" customWidth="1"/>
    <col min="15" max="15" width="10" style="1" customWidth="1"/>
    <col min="16" max="17" width="9.140625" style="1"/>
    <col min="18" max="18" width="8.28515625" style="1" customWidth="1"/>
    <col min="19" max="19" width="9.140625" style="1"/>
    <col min="20" max="20" width="8.5703125" style="1" customWidth="1"/>
    <col min="21" max="21" width="14.42578125" style="1" customWidth="1"/>
    <col min="22" max="22" width="11.7109375" style="1" bestFit="1" customWidth="1"/>
    <col min="23" max="23" width="10.7109375" style="1" bestFit="1" customWidth="1"/>
    <col min="24" max="24" width="12.7109375" style="212" bestFit="1" customWidth="1"/>
    <col min="25" max="25" width="10.140625" style="1" customWidth="1"/>
    <col min="26" max="26" width="10.7109375" style="1" bestFit="1" customWidth="1"/>
    <col min="27" max="28" width="10.7109375" style="1" customWidth="1"/>
    <col min="29" max="29" width="10.85546875" style="1" bestFit="1" customWidth="1"/>
    <col min="30" max="30" width="9.85546875" style="1" customWidth="1"/>
    <col min="31" max="31" width="13.5703125" style="1" bestFit="1" customWidth="1"/>
    <col min="32" max="32" width="9.85546875" style="1" customWidth="1"/>
    <col min="33" max="33" width="9.7109375" style="1" customWidth="1"/>
    <col min="34" max="34" width="10.5703125" style="1" customWidth="1"/>
    <col min="35" max="36" width="9.28515625" style="1" customWidth="1"/>
    <col min="37" max="37" width="11.28515625" style="1" customWidth="1"/>
    <col min="38" max="38" width="11.7109375" style="1" bestFit="1" customWidth="1"/>
    <col min="39" max="39" width="10.28515625" style="1" bestFit="1" customWidth="1"/>
    <col min="40" max="40" width="11" style="1" bestFit="1" customWidth="1"/>
    <col min="41" max="41" width="11.7109375" style="1" customWidth="1"/>
    <col min="42" max="42" width="12" style="1" customWidth="1"/>
    <col min="43" max="48" width="9.140625" style="1"/>
    <col min="49" max="49" width="10" style="1" bestFit="1" customWidth="1"/>
    <col min="50" max="50" width="10.85546875" style="1" bestFit="1" customWidth="1"/>
    <col min="51" max="55" width="9.140625" style="1"/>
    <col min="56" max="56" width="12.5703125" style="1" bestFit="1" customWidth="1"/>
    <col min="57" max="64" width="9.140625" style="1"/>
    <col min="65" max="65" width="10" style="1" bestFit="1" customWidth="1"/>
    <col min="66" max="68" width="9.140625" style="1"/>
    <col min="69" max="69" width="10" style="1" bestFit="1" customWidth="1"/>
    <col min="70" max="71" width="9.140625" style="1"/>
    <col min="72" max="72" width="15.7109375" style="1" customWidth="1"/>
    <col min="73" max="73" width="10" style="1" bestFit="1" customWidth="1"/>
    <col min="74" max="76" width="9.140625" style="1"/>
    <col min="77" max="77" width="10" style="1" bestFit="1" customWidth="1"/>
    <col min="78" max="81" width="9.140625" style="1"/>
  </cols>
  <sheetData>
    <row r="1" spans="1:81" ht="13.5" thickBot="1">
      <c r="A1" s="53"/>
      <c r="B1" s="53"/>
      <c r="C1" s="313" t="s">
        <v>191</v>
      </c>
      <c r="D1" s="314"/>
      <c r="E1" s="314"/>
      <c r="F1" s="314"/>
      <c r="G1" s="315"/>
      <c r="I1" s="310" t="s">
        <v>155</v>
      </c>
      <c r="J1" s="311"/>
      <c r="K1" s="311"/>
      <c r="L1" s="311"/>
      <c r="M1" s="312"/>
      <c r="O1" s="319" t="s">
        <v>188</v>
      </c>
      <c r="P1" s="320"/>
      <c r="Q1" s="320"/>
      <c r="R1" s="320"/>
      <c r="S1" s="320"/>
      <c r="T1" s="321"/>
      <c r="W1" s="316" t="s">
        <v>80</v>
      </c>
      <c r="X1" s="317"/>
      <c r="Y1" s="317"/>
      <c r="Z1" s="317"/>
      <c r="AA1" s="317"/>
      <c r="AB1" s="317"/>
      <c r="AC1" s="318"/>
      <c r="AE1" s="322" t="s">
        <v>192</v>
      </c>
      <c r="AF1" s="323"/>
      <c r="AG1" s="323"/>
      <c r="AH1" s="323"/>
      <c r="AI1" s="323"/>
      <c r="AJ1" s="323"/>
      <c r="AK1" s="324"/>
      <c r="AL1" s="211"/>
      <c r="AM1" s="134"/>
      <c r="AO1" s="188" t="s">
        <v>136</v>
      </c>
      <c r="AP1" s="230" t="s">
        <v>18</v>
      </c>
      <c r="AQ1" s="16" t="s">
        <v>19</v>
      </c>
      <c r="AR1" s="16" t="s">
        <v>20</v>
      </c>
      <c r="AS1" s="16" t="s">
        <v>21</v>
      </c>
      <c r="AT1" s="16" t="s">
        <v>22</v>
      </c>
      <c r="AU1" s="16"/>
      <c r="BA1" s="211" t="s">
        <v>95</v>
      </c>
      <c r="BE1" s="211"/>
      <c r="BM1" s="202" t="s">
        <v>140</v>
      </c>
      <c r="BN1" s="202" t="s">
        <v>140</v>
      </c>
      <c r="BO1" s="202" t="s">
        <v>140</v>
      </c>
      <c r="BP1" s="203" t="s">
        <v>141</v>
      </c>
      <c r="BQ1" s="202" t="s">
        <v>142</v>
      </c>
      <c r="BR1" s="202" t="s">
        <v>142</v>
      </c>
      <c r="BS1" s="202" t="s">
        <v>142</v>
      </c>
      <c r="BU1" s="204" t="s">
        <v>143</v>
      </c>
      <c r="BV1" s="204" t="s">
        <v>143</v>
      </c>
      <c r="BW1" s="204" t="s">
        <v>143</v>
      </c>
      <c r="BX1" s="205" t="s">
        <v>141</v>
      </c>
      <c r="BY1" s="204" t="s">
        <v>144</v>
      </c>
      <c r="BZ1" s="204" t="s">
        <v>144</v>
      </c>
      <c r="CA1" s="204" t="s">
        <v>144</v>
      </c>
    </row>
    <row r="2" spans="1:81">
      <c r="A2" s="54" t="s">
        <v>0</v>
      </c>
      <c r="B2" s="54" t="s">
        <v>1</v>
      </c>
      <c r="C2" s="154" t="s">
        <v>158</v>
      </c>
      <c r="D2" s="154" t="s">
        <v>159</v>
      </c>
      <c r="E2" s="154" t="s">
        <v>161</v>
      </c>
      <c r="F2" s="154" t="s">
        <v>162</v>
      </c>
      <c r="G2" s="215" t="s">
        <v>160</v>
      </c>
      <c r="H2" s="10"/>
      <c r="I2" s="10" t="s">
        <v>2</v>
      </c>
      <c r="J2" s="125" t="s">
        <v>75</v>
      </c>
      <c r="K2" s="9" t="s">
        <v>11</v>
      </c>
      <c r="L2" s="9" t="s">
        <v>12</v>
      </c>
      <c r="M2" s="9" t="s">
        <v>13</v>
      </c>
      <c r="N2" s="10"/>
      <c r="O2" s="39" t="s">
        <v>118</v>
      </c>
      <c r="P2" s="16" t="s">
        <v>19</v>
      </c>
      <c r="Q2" s="16" t="s">
        <v>20</v>
      </c>
      <c r="R2" s="16" t="s">
        <v>21</v>
      </c>
      <c r="S2" s="17" t="s">
        <v>116</v>
      </c>
      <c r="U2" s="229" t="s">
        <v>173</v>
      </c>
      <c r="V2" s="10"/>
      <c r="W2" s="125" t="s">
        <v>28</v>
      </c>
      <c r="X2" s="127" t="s">
        <v>74</v>
      </c>
      <c r="Y2" s="9" t="s">
        <v>194</v>
      </c>
      <c r="Z2" s="9" t="s">
        <v>6</v>
      </c>
      <c r="AA2" s="9" t="s">
        <v>165</v>
      </c>
      <c r="AB2" s="9" t="s">
        <v>87</v>
      </c>
      <c r="AC2" s="12" t="s">
        <v>138</v>
      </c>
      <c r="AD2" s="125" t="s">
        <v>72</v>
      </c>
      <c r="AE2" s="9" t="s">
        <v>73</v>
      </c>
      <c r="AF2" s="9" t="s">
        <v>8</v>
      </c>
      <c r="AG2" s="9" t="s">
        <v>9</v>
      </c>
      <c r="AH2" s="9" t="s">
        <v>10</v>
      </c>
      <c r="AI2" s="9" t="s">
        <v>11</v>
      </c>
      <c r="AJ2" s="9" t="s">
        <v>12</v>
      </c>
      <c r="AK2" s="9" t="s">
        <v>139</v>
      </c>
      <c r="AL2" s="9" t="s">
        <v>96</v>
      </c>
      <c r="AM2" s="10" t="s">
        <v>83</v>
      </c>
      <c r="AN2" s="10" t="s">
        <v>124</v>
      </c>
      <c r="AO2" s="182" t="s">
        <v>115</v>
      </c>
      <c r="AP2" s="231" t="s">
        <v>24</v>
      </c>
      <c r="AQ2" s="17" t="s">
        <v>24</v>
      </c>
      <c r="AR2" s="17" t="s">
        <v>24</v>
      </c>
      <c r="AS2" s="17" t="s">
        <v>24</v>
      </c>
      <c r="AT2" s="17" t="s">
        <v>24</v>
      </c>
      <c r="AU2" s="21"/>
      <c r="AV2" s="10"/>
      <c r="AW2" s="9" t="s">
        <v>90</v>
      </c>
      <c r="AX2" s="10" t="s">
        <v>89</v>
      </c>
      <c r="AY2" s="10" t="s">
        <v>111</v>
      </c>
      <c r="AZ2" s="10"/>
      <c r="BA2" s="9" t="s">
        <v>90</v>
      </c>
      <c r="BB2" s="10"/>
      <c r="BC2" s="10"/>
      <c r="BD2" s="9"/>
      <c r="BE2" s="10"/>
      <c r="BF2" s="10"/>
      <c r="BG2" s="10"/>
      <c r="BH2" s="10"/>
      <c r="BI2" s="10"/>
      <c r="BJ2" s="10"/>
      <c r="BK2" s="10"/>
      <c r="BL2" s="10"/>
      <c r="BM2" s="10" t="s">
        <v>145</v>
      </c>
      <c r="BN2" s="10" t="s">
        <v>146</v>
      </c>
      <c r="BO2" s="10" t="s">
        <v>147</v>
      </c>
      <c r="BP2" s="188" t="s">
        <v>148</v>
      </c>
      <c r="BQ2" s="10" t="s">
        <v>145</v>
      </c>
      <c r="BR2" s="10" t="s">
        <v>146</v>
      </c>
      <c r="BS2" s="10" t="s">
        <v>147</v>
      </c>
      <c r="BT2" s="10"/>
      <c r="BU2" s="10" t="s">
        <v>145</v>
      </c>
      <c r="BV2" s="10" t="s">
        <v>146</v>
      </c>
      <c r="BW2" s="10" t="s">
        <v>147</v>
      </c>
      <c r="BX2" s="206" t="s">
        <v>149</v>
      </c>
      <c r="BY2" s="10" t="s">
        <v>145</v>
      </c>
      <c r="BZ2" s="10" t="s">
        <v>146</v>
      </c>
      <c r="CA2" s="10" t="s">
        <v>147</v>
      </c>
      <c r="CB2" s="10"/>
      <c r="CC2" s="10"/>
    </row>
    <row r="3" spans="1:81">
      <c r="A3" s="2">
        <v>1991</v>
      </c>
      <c r="B3" s="2">
        <v>1</v>
      </c>
      <c r="C3" s="7"/>
      <c r="D3" s="7"/>
      <c r="E3" s="7"/>
      <c r="F3" s="14"/>
      <c r="G3" s="13"/>
      <c r="I3" s="14"/>
      <c r="J3" s="14"/>
      <c r="K3" s="15"/>
      <c r="L3" s="15"/>
      <c r="M3" s="14"/>
      <c r="Y3" s="15">
        <f>'[2]FPC wSEB'!X198</f>
        <v>1036625</v>
      </c>
      <c r="Z3" s="15">
        <f>'[2]FPC wSEB'!Y198</f>
        <v>114039</v>
      </c>
      <c r="AA3" s="15">
        <f>'[2]FPC wSEB'!Z198</f>
        <v>3120</v>
      </c>
      <c r="AB3" s="15">
        <f>'[2]FPC wSEB'!AA198</f>
        <v>2299</v>
      </c>
      <c r="AC3" s="22">
        <f>'[2]FPC wSEB'!AB198</f>
        <v>9000</v>
      </c>
      <c r="AE3" s="15"/>
      <c r="AF3" s="15"/>
      <c r="AG3" s="15"/>
      <c r="AH3" s="15"/>
      <c r="AI3" s="15"/>
      <c r="AJ3" s="15"/>
      <c r="AK3" s="15"/>
      <c r="AM3" s="137"/>
      <c r="AP3" s="232"/>
      <c r="AQ3" s="137"/>
      <c r="AR3" s="137"/>
      <c r="AS3" s="137"/>
      <c r="AT3" s="137"/>
      <c r="AV3" s="42"/>
      <c r="AW3" s="14"/>
      <c r="AX3" s="14"/>
      <c r="AY3" s="14"/>
      <c r="BD3" s="14"/>
      <c r="BM3" s="207"/>
      <c r="BN3" s="207"/>
      <c r="BO3" s="207"/>
      <c r="BQ3" s="207"/>
      <c r="BR3" s="207"/>
      <c r="BS3" s="207"/>
      <c r="BU3" s="208"/>
      <c r="BV3" s="208"/>
      <c r="BW3" s="208"/>
      <c r="BY3" s="208"/>
      <c r="BZ3" s="208"/>
      <c r="CA3" s="208"/>
    </row>
    <row r="4" spans="1:81">
      <c r="A4" s="2">
        <v>1991</v>
      </c>
      <c r="B4" s="2">
        <v>2</v>
      </c>
      <c r="C4" s="7"/>
      <c r="D4" s="7"/>
      <c r="E4" s="7"/>
      <c r="F4" s="7"/>
      <c r="G4" s="13"/>
      <c r="I4" s="14"/>
      <c r="J4" s="14"/>
      <c r="K4" s="15"/>
      <c r="L4" s="15"/>
      <c r="M4" s="14"/>
      <c r="Y4" s="15">
        <f>'[2]FPC wSEB'!X199</f>
        <v>1040827</v>
      </c>
      <c r="Z4" s="15">
        <f>'[2]FPC wSEB'!Y199</f>
        <v>114021</v>
      </c>
      <c r="AA4" s="15">
        <f>'[2]FPC wSEB'!Z199</f>
        <v>3112</v>
      </c>
      <c r="AB4" s="15">
        <f>'[2]FPC wSEB'!AA199</f>
        <v>2312</v>
      </c>
      <c r="AC4" s="22">
        <f>'[2]FPC wSEB'!AB199</f>
        <v>9031</v>
      </c>
      <c r="AE4" s="15"/>
      <c r="AF4" s="15"/>
      <c r="AG4" s="15"/>
      <c r="AH4" s="15"/>
      <c r="AI4" s="15"/>
      <c r="AJ4" s="15"/>
      <c r="AK4" s="15"/>
      <c r="AM4" s="137"/>
      <c r="AP4" s="232"/>
      <c r="AQ4" s="137"/>
      <c r="AR4" s="137"/>
      <c r="AS4" s="137"/>
      <c r="AT4" s="137"/>
      <c r="AV4" s="42"/>
      <c r="AW4" s="14"/>
      <c r="AX4" s="14"/>
      <c r="AY4" s="14"/>
      <c r="BD4" s="14"/>
      <c r="BM4" s="207"/>
      <c r="BN4" s="207"/>
      <c r="BO4" s="207"/>
      <c r="BQ4" s="207"/>
      <c r="BR4" s="207"/>
      <c r="BS4" s="207"/>
      <c r="BU4" s="208"/>
      <c r="BV4" s="208"/>
      <c r="BW4" s="208"/>
      <c r="BY4" s="208"/>
      <c r="BZ4" s="208"/>
      <c r="CA4" s="208"/>
    </row>
    <row r="5" spans="1:81">
      <c r="A5" s="2">
        <v>1991</v>
      </c>
      <c r="B5" s="2">
        <v>3</v>
      </c>
      <c r="C5" s="7"/>
      <c r="D5" s="7"/>
      <c r="E5" s="7"/>
      <c r="F5" s="7"/>
      <c r="G5" s="13"/>
      <c r="I5" s="14"/>
      <c r="J5" s="14"/>
      <c r="K5" s="15"/>
      <c r="L5" s="15"/>
      <c r="M5" s="14"/>
      <c r="Y5" s="15">
        <f>'[2]FPC wSEB'!X200</f>
        <v>1043366</v>
      </c>
      <c r="Z5" s="15">
        <f>'[2]FPC wSEB'!Y200</f>
        <v>113887</v>
      </c>
      <c r="AA5" s="15">
        <f>'[2]FPC wSEB'!Z200</f>
        <v>3113</v>
      </c>
      <c r="AB5" s="15">
        <f>'[2]FPC wSEB'!AA200</f>
        <v>2324</v>
      </c>
      <c r="AC5" s="22">
        <f>'[2]FPC wSEB'!AB200</f>
        <v>9071</v>
      </c>
      <c r="AE5" s="15"/>
      <c r="AF5" s="15"/>
      <c r="AG5" s="15"/>
      <c r="AH5" s="15"/>
      <c r="AI5" s="15"/>
      <c r="AJ5" s="15"/>
      <c r="AK5" s="15"/>
      <c r="AM5" s="137"/>
      <c r="AP5" s="232"/>
      <c r="AQ5" s="137"/>
      <c r="AR5" s="137"/>
      <c r="AS5" s="137"/>
      <c r="AT5" s="137"/>
      <c r="AV5" s="42"/>
      <c r="AW5" s="14"/>
      <c r="AX5" s="14"/>
      <c r="AY5" s="14"/>
      <c r="BD5" s="14"/>
      <c r="BM5" s="207"/>
      <c r="BN5" s="207"/>
      <c r="BO5" s="207"/>
      <c r="BQ5" s="207"/>
      <c r="BR5" s="207"/>
      <c r="BS5" s="207"/>
      <c r="BU5" s="208"/>
      <c r="BV5" s="208"/>
      <c r="BW5" s="208"/>
      <c r="BY5" s="208"/>
      <c r="BZ5" s="208"/>
      <c r="CA5" s="208"/>
    </row>
    <row r="6" spans="1:81">
      <c r="A6" s="2">
        <v>1991</v>
      </c>
      <c r="B6" s="2">
        <v>4</v>
      </c>
      <c r="C6" s="7"/>
      <c r="D6" s="7"/>
      <c r="E6" s="7"/>
      <c r="F6" s="7"/>
      <c r="G6" s="13"/>
      <c r="I6" s="14"/>
      <c r="J6" s="14"/>
      <c r="K6" s="15"/>
      <c r="L6" s="15"/>
      <c r="M6" s="14"/>
      <c r="Y6" s="15">
        <f>'[2]FPC wSEB'!X201</f>
        <v>1036148</v>
      </c>
      <c r="Z6" s="15">
        <f>'[2]FPC wSEB'!Y201</f>
        <v>113982</v>
      </c>
      <c r="AA6" s="15">
        <f>'[2]FPC wSEB'!Z201</f>
        <v>3115</v>
      </c>
      <c r="AB6" s="15">
        <f>'[2]FPC wSEB'!AA201</f>
        <v>2338</v>
      </c>
      <c r="AC6" s="22">
        <f>'[2]FPC wSEB'!AB201</f>
        <v>9099</v>
      </c>
      <c r="AE6" s="15"/>
      <c r="AF6" s="15"/>
      <c r="AG6" s="15"/>
      <c r="AH6" s="15"/>
      <c r="AI6" s="15"/>
      <c r="AJ6" s="15"/>
      <c r="AK6" s="15"/>
      <c r="AM6" s="137"/>
      <c r="AP6" s="232"/>
      <c r="AQ6" s="137"/>
      <c r="AR6" s="137"/>
      <c r="AS6" s="137"/>
      <c r="AT6" s="137"/>
      <c r="AV6" s="42"/>
      <c r="AW6" s="14"/>
      <c r="AX6" s="14"/>
      <c r="AY6" s="14"/>
      <c r="BD6" s="14"/>
      <c r="BM6" s="207"/>
      <c r="BN6" s="207"/>
      <c r="BO6" s="207"/>
      <c r="BQ6" s="207"/>
      <c r="BR6" s="207"/>
      <c r="BS6" s="207"/>
      <c r="BU6" s="208"/>
      <c r="BV6" s="208"/>
      <c r="BW6" s="208"/>
      <c r="BY6" s="208"/>
      <c r="BZ6" s="208"/>
      <c r="CA6" s="208"/>
    </row>
    <row r="7" spans="1:81">
      <c r="A7" s="2">
        <v>1991</v>
      </c>
      <c r="B7" s="2">
        <v>5</v>
      </c>
      <c r="C7" s="7"/>
      <c r="D7" s="7"/>
      <c r="E7" s="7"/>
      <c r="F7" s="7"/>
      <c r="G7" s="13"/>
      <c r="I7" s="14"/>
      <c r="J7" s="14"/>
      <c r="K7" s="15"/>
      <c r="L7" s="15"/>
      <c r="M7" s="14"/>
      <c r="Y7" s="15">
        <f>'[2]FPC wSEB'!X202</f>
        <v>1021014</v>
      </c>
      <c r="Z7" s="15">
        <f>'[2]FPC wSEB'!Y202</f>
        <v>114314</v>
      </c>
      <c r="AA7" s="15">
        <f>'[2]FPC wSEB'!Z202</f>
        <v>3121</v>
      </c>
      <c r="AB7" s="15">
        <f>'[2]FPC wSEB'!AA202</f>
        <v>2347</v>
      </c>
      <c r="AC7" s="22">
        <f>'[2]FPC wSEB'!AB202</f>
        <v>9132</v>
      </c>
      <c r="AE7" s="15"/>
      <c r="AF7" s="15"/>
      <c r="AG7" s="15"/>
      <c r="AH7" s="15"/>
      <c r="AI7" s="15"/>
      <c r="AJ7" s="15"/>
      <c r="AK7" s="15"/>
      <c r="AM7" s="137"/>
      <c r="AP7" s="232"/>
      <c r="AQ7" s="137"/>
      <c r="AR7" s="137"/>
      <c r="AS7" s="137"/>
      <c r="AT7" s="137"/>
      <c r="AV7" s="42"/>
      <c r="AW7" s="14"/>
      <c r="AX7" s="14"/>
      <c r="AY7" s="14"/>
      <c r="BD7" s="14"/>
      <c r="BM7" s="207"/>
      <c r="BN7" s="207"/>
      <c r="BO7" s="207"/>
      <c r="BQ7" s="207"/>
      <c r="BR7" s="207"/>
      <c r="BS7" s="207"/>
      <c r="BU7" s="208"/>
      <c r="BV7" s="208"/>
      <c r="BW7" s="208"/>
      <c r="BY7" s="208"/>
      <c r="BZ7" s="208"/>
      <c r="CA7" s="208"/>
    </row>
    <row r="8" spans="1:81">
      <c r="A8" s="2">
        <v>1991</v>
      </c>
      <c r="B8" s="2">
        <v>6</v>
      </c>
      <c r="C8" s="7"/>
      <c r="D8" s="7"/>
      <c r="E8" s="7"/>
      <c r="F8" s="7"/>
      <c r="G8" s="13"/>
      <c r="I8" s="14"/>
      <c r="J8" s="14"/>
      <c r="K8" s="15"/>
      <c r="L8" s="15"/>
      <c r="M8" s="14"/>
      <c r="Y8" s="15">
        <f>'[2]FPC wSEB'!X203</f>
        <v>1016304</v>
      </c>
      <c r="Z8" s="15">
        <f>'[2]FPC wSEB'!Y203</f>
        <v>114639</v>
      </c>
      <c r="AA8" s="15">
        <f>'[2]FPC wSEB'!Z203</f>
        <v>3111</v>
      </c>
      <c r="AB8" s="15">
        <f>'[2]FPC wSEB'!AA203</f>
        <v>2350</v>
      </c>
      <c r="AC8" s="22">
        <f>'[2]FPC wSEB'!AB203</f>
        <v>9137</v>
      </c>
      <c r="AE8" s="15"/>
      <c r="AF8" s="15"/>
      <c r="AG8" s="15"/>
      <c r="AH8" s="15"/>
      <c r="AI8" s="15"/>
      <c r="AJ8" s="15"/>
      <c r="AK8" s="15"/>
      <c r="AM8" s="137"/>
      <c r="AP8" s="232"/>
      <c r="AQ8" s="137"/>
      <c r="AR8" s="137"/>
      <c r="AS8" s="137"/>
      <c r="AT8" s="137"/>
      <c r="AV8" s="42"/>
      <c r="AW8" s="14"/>
      <c r="AX8" s="14"/>
      <c r="AY8" s="14"/>
      <c r="BD8" s="14"/>
      <c r="BM8" s="207"/>
      <c r="BN8" s="207"/>
      <c r="BO8" s="207"/>
      <c r="BQ8" s="207"/>
      <c r="BR8" s="207"/>
      <c r="BS8" s="207"/>
      <c r="BU8" s="208"/>
      <c r="BV8" s="208"/>
      <c r="BW8" s="208"/>
      <c r="BY8" s="208"/>
      <c r="BZ8" s="208"/>
      <c r="CA8" s="208"/>
    </row>
    <row r="9" spans="1:81">
      <c r="A9" s="2">
        <v>1991</v>
      </c>
      <c r="B9" s="2">
        <v>7</v>
      </c>
      <c r="C9" s="7"/>
      <c r="D9" s="7"/>
      <c r="E9" s="7"/>
      <c r="F9" s="7"/>
      <c r="G9" s="13"/>
      <c r="I9" s="14"/>
      <c r="J9" s="14"/>
      <c r="K9" s="15"/>
      <c r="L9" s="15"/>
      <c r="M9" s="14"/>
      <c r="Y9" s="15">
        <f>'[2]FPC wSEB'!X204</f>
        <v>1016233</v>
      </c>
      <c r="Z9" s="15">
        <f>'[2]FPC wSEB'!Y204</f>
        <v>114844</v>
      </c>
      <c r="AA9" s="15">
        <f>'[2]FPC wSEB'!Z204</f>
        <v>3109</v>
      </c>
      <c r="AB9" s="15">
        <f>'[2]FPC wSEB'!AA204</f>
        <v>2358</v>
      </c>
      <c r="AC9" s="22">
        <f>'[2]FPC wSEB'!AB204</f>
        <v>9155</v>
      </c>
      <c r="AE9" s="15"/>
      <c r="AF9" s="15"/>
      <c r="AG9" s="15"/>
      <c r="AH9" s="15"/>
      <c r="AI9" s="15"/>
      <c r="AJ9" s="15"/>
      <c r="AK9" s="15"/>
      <c r="AM9" s="137"/>
      <c r="AP9" s="232"/>
      <c r="AQ9" s="137"/>
      <c r="AR9" s="137"/>
      <c r="AS9" s="137"/>
      <c r="AT9" s="137"/>
      <c r="AV9" s="42"/>
      <c r="AW9" s="14"/>
      <c r="AX9" s="14"/>
      <c r="AY9" s="14"/>
      <c r="BD9" s="14"/>
      <c r="BM9" s="207"/>
      <c r="BN9" s="207"/>
      <c r="BO9" s="207"/>
      <c r="BQ9" s="207"/>
      <c r="BR9" s="207"/>
      <c r="BS9" s="207"/>
      <c r="BU9" s="208"/>
      <c r="BV9" s="208"/>
      <c r="BW9" s="208"/>
      <c r="BY9" s="208"/>
      <c r="BZ9" s="208"/>
      <c r="CA9" s="208"/>
    </row>
    <row r="10" spans="1:81">
      <c r="A10" s="2">
        <v>1991</v>
      </c>
      <c r="B10" s="2">
        <v>8</v>
      </c>
      <c r="C10" s="7"/>
      <c r="D10" s="7"/>
      <c r="E10" s="7"/>
      <c r="F10" s="7"/>
      <c r="G10" s="13"/>
      <c r="I10" s="14"/>
      <c r="J10" s="14"/>
      <c r="K10" s="15"/>
      <c r="L10" s="15"/>
      <c r="M10" s="14"/>
      <c r="Y10" s="15">
        <f>'[2]FPC wSEB'!X205</f>
        <v>1016975</v>
      </c>
      <c r="Z10" s="15">
        <f>'[2]FPC wSEB'!Y205</f>
        <v>114843</v>
      </c>
      <c r="AA10" s="15">
        <f>'[2]FPC wSEB'!Z205</f>
        <v>3126</v>
      </c>
      <c r="AB10" s="15">
        <f>'[2]FPC wSEB'!AA205</f>
        <v>2373</v>
      </c>
      <c r="AC10" s="22">
        <f>'[2]FPC wSEB'!AB205</f>
        <v>9205</v>
      </c>
      <c r="AE10" s="15"/>
      <c r="AF10" s="15"/>
      <c r="AG10" s="15"/>
      <c r="AH10" s="15"/>
      <c r="AI10" s="15"/>
      <c r="AJ10" s="15"/>
      <c r="AK10" s="15"/>
      <c r="AM10" s="137"/>
      <c r="AP10" s="232"/>
      <c r="AQ10" s="137"/>
      <c r="AR10" s="137"/>
      <c r="AS10" s="137"/>
      <c r="AT10" s="137"/>
      <c r="AV10" s="42"/>
      <c r="AW10" s="14"/>
      <c r="AX10" s="14"/>
      <c r="AY10" s="14"/>
      <c r="BD10" s="14"/>
      <c r="BM10" s="207"/>
      <c r="BN10" s="207"/>
      <c r="BO10" s="207"/>
      <c r="BQ10" s="207"/>
      <c r="BR10" s="207"/>
      <c r="BS10" s="207"/>
      <c r="BU10" s="208"/>
      <c r="BV10" s="208"/>
      <c r="BW10" s="208"/>
      <c r="BY10" s="208"/>
      <c r="BZ10" s="208"/>
      <c r="CA10" s="208"/>
    </row>
    <row r="11" spans="1:81">
      <c r="A11" s="2">
        <v>1991</v>
      </c>
      <c r="B11" s="2">
        <v>9</v>
      </c>
      <c r="C11" s="7"/>
      <c r="D11" s="7"/>
      <c r="E11" s="7"/>
      <c r="F11" s="7"/>
      <c r="G11" s="13"/>
      <c r="I11" s="14"/>
      <c r="J11" s="14"/>
      <c r="K11" s="15"/>
      <c r="L11" s="15"/>
      <c r="M11" s="14"/>
      <c r="Y11" s="15">
        <f>'[2]FPC wSEB'!X206</f>
        <v>1019352</v>
      </c>
      <c r="Z11" s="15">
        <f>'[2]FPC wSEB'!Y206</f>
        <v>115057</v>
      </c>
      <c r="AA11" s="15">
        <f>'[2]FPC wSEB'!Z206</f>
        <v>3128</v>
      </c>
      <c r="AB11" s="15">
        <f>'[2]FPC wSEB'!AA206</f>
        <v>2376</v>
      </c>
      <c r="AC11" s="22">
        <f>'[2]FPC wSEB'!AB206</f>
        <v>9276</v>
      </c>
      <c r="AE11" s="15"/>
      <c r="AF11" s="15"/>
      <c r="AG11" s="15"/>
      <c r="AH11" s="15"/>
      <c r="AI11" s="15"/>
      <c r="AJ11" s="15"/>
      <c r="AK11" s="15"/>
      <c r="AM11" s="137"/>
      <c r="AP11" s="232"/>
      <c r="AQ11" s="137"/>
      <c r="AR11" s="137"/>
      <c r="AS11" s="137"/>
      <c r="AT11" s="137"/>
      <c r="AV11" s="42"/>
      <c r="AW11" s="14"/>
      <c r="AX11" s="14"/>
      <c r="AY11" s="14"/>
      <c r="BD11" s="14"/>
      <c r="BM11" s="207"/>
      <c r="BN11" s="207"/>
      <c r="BO11" s="207"/>
      <c r="BQ11" s="207"/>
      <c r="BR11" s="207"/>
      <c r="BS11" s="207"/>
      <c r="BU11" s="208"/>
      <c r="BV11" s="208"/>
      <c r="BW11" s="208"/>
      <c r="BY11" s="208"/>
      <c r="BZ11" s="208"/>
      <c r="CA11" s="208"/>
    </row>
    <row r="12" spans="1:81">
      <c r="A12" s="2">
        <v>1991</v>
      </c>
      <c r="B12" s="2">
        <v>10</v>
      </c>
      <c r="C12" s="7"/>
      <c r="D12" s="7"/>
      <c r="E12" s="7"/>
      <c r="F12" s="7"/>
      <c r="G12" s="13"/>
      <c r="I12" s="14"/>
      <c r="J12" s="14"/>
      <c r="K12" s="15"/>
      <c r="L12" s="15"/>
      <c r="M12" s="14"/>
      <c r="Y12" s="15">
        <f>'[2]FPC wSEB'!X207</f>
        <v>1024933</v>
      </c>
      <c r="Z12" s="15">
        <f>'[2]FPC wSEB'!Y207</f>
        <v>115306</v>
      </c>
      <c r="AA12" s="15">
        <f>'[2]FPC wSEB'!Z207</f>
        <v>3146</v>
      </c>
      <c r="AB12" s="15">
        <f>'[2]FPC wSEB'!AA207</f>
        <v>2360</v>
      </c>
      <c r="AC12" s="22">
        <f>'[2]FPC wSEB'!AB207</f>
        <v>9321</v>
      </c>
      <c r="AE12" s="15"/>
      <c r="AF12" s="15"/>
      <c r="AG12" s="15"/>
      <c r="AH12" s="15"/>
      <c r="AI12" s="15"/>
      <c r="AJ12" s="15"/>
      <c r="AK12" s="15"/>
      <c r="AM12" s="137"/>
      <c r="AP12" s="232"/>
      <c r="AQ12" s="137"/>
      <c r="AR12" s="137"/>
      <c r="AS12" s="137"/>
      <c r="AT12" s="137"/>
      <c r="AV12" s="42"/>
      <c r="AW12" s="14"/>
      <c r="AX12" s="14"/>
      <c r="AY12" s="14"/>
      <c r="BD12" s="14"/>
      <c r="BM12" s="207"/>
      <c r="BN12" s="207"/>
      <c r="BO12" s="207"/>
      <c r="BQ12" s="207"/>
      <c r="BR12" s="207"/>
      <c r="BS12" s="207"/>
      <c r="BU12" s="208"/>
      <c r="BV12" s="208"/>
      <c r="BW12" s="208"/>
      <c r="BY12" s="208"/>
      <c r="BZ12" s="208"/>
      <c r="CA12" s="208"/>
    </row>
    <row r="13" spans="1:81">
      <c r="A13" s="2">
        <v>1991</v>
      </c>
      <c r="B13" s="2">
        <v>11</v>
      </c>
      <c r="C13" s="7"/>
      <c r="D13" s="7"/>
      <c r="E13" s="7"/>
      <c r="F13" s="7"/>
      <c r="G13" s="13"/>
      <c r="I13" s="14"/>
      <c r="J13" s="14"/>
      <c r="K13" s="15"/>
      <c r="L13" s="15"/>
      <c r="M13" s="14"/>
      <c r="Y13" s="15">
        <f>'[2]FPC wSEB'!X208</f>
        <v>1038014</v>
      </c>
      <c r="Z13" s="15">
        <f>'[2]FPC wSEB'!Y208</f>
        <v>115448</v>
      </c>
      <c r="AA13" s="15">
        <f>'[2]FPC wSEB'!Z208</f>
        <v>3142</v>
      </c>
      <c r="AB13" s="15">
        <f>'[2]FPC wSEB'!AA208</f>
        <v>2347</v>
      </c>
      <c r="AC13" s="22">
        <f>'[2]FPC wSEB'!AB208</f>
        <v>9431</v>
      </c>
      <c r="AE13" s="15"/>
      <c r="AF13" s="15"/>
      <c r="AG13" s="15"/>
      <c r="AH13" s="15"/>
      <c r="AI13" s="15"/>
      <c r="AJ13" s="15"/>
      <c r="AK13" s="15"/>
      <c r="AM13" s="137"/>
      <c r="AP13" s="232"/>
      <c r="AQ13" s="137"/>
      <c r="AR13" s="137"/>
      <c r="AS13" s="137"/>
      <c r="AT13" s="137"/>
      <c r="AV13" s="42"/>
      <c r="AW13" s="14"/>
      <c r="AX13" s="14"/>
      <c r="AY13" s="14"/>
      <c r="BD13" s="14"/>
      <c r="BM13" s="207"/>
      <c r="BN13" s="207"/>
      <c r="BO13" s="207"/>
      <c r="BQ13" s="207"/>
      <c r="BR13" s="207"/>
      <c r="BS13" s="207"/>
      <c r="BU13" s="208"/>
      <c r="BV13" s="208"/>
      <c r="BW13" s="208"/>
      <c r="BY13" s="208"/>
      <c r="BZ13" s="208"/>
      <c r="CA13" s="208"/>
    </row>
    <row r="14" spans="1:81">
      <c r="A14" s="2">
        <v>1991</v>
      </c>
      <c r="B14" s="2">
        <v>12</v>
      </c>
      <c r="C14" s="7"/>
      <c r="D14" s="7"/>
      <c r="E14" s="7"/>
      <c r="F14" s="7"/>
      <c r="G14" s="13"/>
      <c r="I14" s="14"/>
      <c r="J14" s="14"/>
      <c r="K14" s="15"/>
      <c r="L14" s="15"/>
      <c r="M14" s="14"/>
      <c r="Y14" s="15">
        <f>'[2]FPC wSEB'!X209</f>
        <v>1049020</v>
      </c>
      <c r="Z14" s="15">
        <f>'[2]FPC wSEB'!Y209</f>
        <v>115508</v>
      </c>
      <c r="AA14" s="15">
        <f>'[2]FPC wSEB'!Z209</f>
        <v>3146</v>
      </c>
      <c r="AB14" s="15">
        <f>'[2]FPC wSEB'!AA209</f>
        <v>2346</v>
      </c>
      <c r="AC14" s="22">
        <f>'[2]FPC wSEB'!AB209</f>
        <v>9470</v>
      </c>
      <c r="AE14" s="15"/>
      <c r="AF14" s="15"/>
      <c r="AG14" s="15"/>
      <c r="AH14" s="15"/>
      <c r="AI14" s="15"/>
      <c r="AJ14" s="15"/>
      <c r="AK14" s="15"/>
      <c r="AM14" s="137"/>
      <c r="AN14" s="15"/>
      <c r="AP14" s="232"/>
      <c r="AQ14" s="137"/>
      <c r="AR14" s="137"/>
      <c r="AS14" s="137"/>
      <c r="AT14" s="137"/>
      <c r="AV14" s="42"/>
      <c r="AW14" s="14"/>
      <c r="AX14" s="14"/>
      <c r="AY14" s="14"/>
      <c r="BD14" s="14"/>
      <c r="BE14" s="25"/>
      <c r="BM14" s="207"/>
      <c r="BN14" s="207"/>
      <c r="BO14" s="207"/>
      <c r="BQ14" s="207"/>
      <c r="BR14" s="207"/>
      <c r="BS14" s="207"/>
      <c r="BU14" s="208"/>
      <c r="BV14" s="208"/>
      <c r="BW14" s="208"/>
      <c r="BY14" s="208"/>
      <c r="BZ14" s="208"/>
      <c r="CA14" s="208"/>
    </row>
    <row r="15" spans="1:81">
      <c r="A15" s="2">
        <v>1992</v>
      </c>
      <c r="B15" s="2">
        <v>1</v>
      </c>
      <c r="C15" s="7"/>
      <c r="D15" s="7"/>
      <c r="E15" s="7"/>
      <c r="F15" s="7"/>
      <c r="G15" s="13"/>
      <c r="I15" s="14"/>
      <c r="J15" s="14"/>
      <c r="K15" s="15"/>
      <c r="L15" s="15"/>
      <c r="M15" s="14"/>
      <c r="Y15" s="15">
        <f>'[2]FPC wSEB'!X210</f>
        <v>1056524</v>
      </c>
      <c r="Z15" s="15">
        <f>'[2]FPC wSEB'!Y210</f>
        <v>115375</v>
      </c>
      <c r="AA15" s="15">
        <f>'[2]FPC wSEB'!Z210</f>
        <v>3144</v>
      </c>
      <c r="AB15" s="15">
        <f>'[2]FPC wSEB'!AA210</f>
        <v>2346</v>
      </c>
      <c r="AC15" s="22">
        <f>'[2]FPC wSEB'!AB210</f>
        <v>9518</v>
      </c>
      <c r="AE15" s="15"/>
      <c r="AF15" s="15"/>
      <c r="AG15" s="15"/>
      <c r="AH15" s="15"/>
      <c r="AI15" s="15"/>
      <c r="AJ15" s="15"/>
      <c r="AK15" s="15"/>
      <c r="AM15" s="137"/>
      <c r="AN15" s="15"/>
      <c r="AP15" s="232"/>
      <c r="AQ15" s="137"/>
      <c r="AR15" s="137"/>
      <c r="AS15" s="137"/>
      <c r="AT15" s="137"/>
      <c r="AV15" s="42"/>
      <c r="AW15" s="14"/>
      <c r="AX15" s="14"/>
      <c r="AY15" s="14"/>
      <c r="BD15" s="14"/>
      <c r="BE15" s="25"/>
      <c r="BM15" s="207"/>
      <c r="BN15" s="207"/>
      <c r="BO15" s="207"/>
      <c r="BQ15" s="207"/>
      <c r="BR15" s="207"/>
      <c r="BS15" s="207"/>
      <c r="BU15" s="208"/>
      <c r="BV15" s="208"/>
      <c r="BW15" s="208"/>
      <c r="BY15" s="208"/>
      <c r="BZ15" s="208"/>
      <c r="CA15" s="208"/>
    </row>
    <row r="16" spans="1:81">
      <c r="A16" s="2">
        <v>1992</v>
      </c>
      <c r="B16" s="2">
        <v>2</v>
      </c>
      <c r="C16" s="7"/>
      <c r="D16" s="7"/>
      <c r="E16" s="7"/>
      <c r="F16" s="7"/>
      <c r="G16" s="13"/>
      <c r="I16" s="14"/>
      <c r="J16" s="14"/>
      <c r="K16" s="15"/>
      <c r="L16" s="15"/>
      <c r="M16" s="14"/>
      <c r="Y16" s="15">
        <f>'[2]FPC wSEB'!X211</f>
        <v>1060809</v>
      </c>
      <c r="Z16" s="15">
        <f>'[2]FPC wSEB'!Y211</f>
        <v>115661</v>
      </c>
      <c r="AA16" s="15">
        <f>'[2]FPC wSEB'!Z211</f>
        <v>3144</v>
      </c>
      <c r="AB16" s="15">
        <f>'[2]FPC wSEB'!AA211</f>
        <v>2352</v>
      </c>
      <c r="AC16" s="22">
        <f>'[2]FPC wSEB'!AB211</f>
        <v>9546</v>
      </c>
      <c r="AE16" s="15"/>
      <c r="AF16" s="15"/>
      <c r="AG16" s="15"/>
      <c r="AH16" s="15"/>
      <c r="AI16" s="15"/>
      <c r="AJ16" s="15"/>
      <c r="AK16" s="15"/>
      <c r="AM16" s="137"/>
      <c r="AN16" s="15"/>
      <c r="AP16" s="232"/>
      <c r="AQ16" s="137"/>
      <c r="AR16" s="137"/>
      <c r="AS16" s="137"/>
      <c r="AT16" s="137"/>
      <c r="AV16" s="42"/>
      <c r="AW16" s="14"/>
      <c r="AX16" s="14"/>
      <c r="AY16" s="14"/>
      <c r="BD16" s="14"/>
      <c r="BE16" s="25"/>
      <c r="BM16" s="207"/>
      <c r="BN16" s="207"/>
      <c r="BO16" s="207"/>
      <c r="BQ16" s="207"/>
      <c r="BR16" s="207"/>
      <c r="BS16" s="207"/>
      <c r="BU16" s="208"/>
      <c r="BV16" s="208"/>
      <c r="BW16" s="208"/>
      <c r="BY16" s="208"/>
      <c r="BZ16" s="208"/>
      <c r="CA16" s="208"/>
    </row>
    <row r="17" spans="1:79">
      <c r="A17" s="2">
        <v>1992</v>
      </c>
      <c r="B17" s="2">
        <v>3</v>
      </c>
      <c r="C17" s="7"/>
      <c r="D17" s="7"/>
      <c r="E17" s="7"/>
      <c r="F17" s="7"/>
      <c r="G17" s="13"/>
      <c r="I17" s="14"/>
      <c r="J17" s="14"/>
      <c r="K17" s="15"/>
      <c r="L17" s="15"/>
      <c r="M17" s="14"/>
      <c r="Y17" s="15">
        <f>'[2]FPC wSEB'!X212</f>
        <v>1062288</v>
      </c>
      <c r="Z17" s="15">
        <f>'[2]FPC wSEB'!Y212</f>
        <v>115759</v>
      </c>
      <c r="AA17" s="15">
        <f>'[2]FPC wSEB'!Z212</f>
        <v>3156</v>
      </c>
      <c r="AB17" s="15">
        <f>'[2]FPC wSEB'!AA212</f>
        <v>2361</v>
      </c>
      <c r="AC17" s="22">
        <f>'[2]FPC wSEB'!AB212</f>
        <v>9577</v>
      </c>
      <c r="AE17" s="15"/>
      <c r="AF17" s="15"/>
      <c r="AG17" s="15"/>
      <c r="AH17" s="15"/>
      <c r="AI17" s="15"/>
      <c r="AJ17" s="15"/>
      <c r="AK17" s="15"/>
      <c r="AM17" s="137"/>
      <c r="AN17" s="15"/>
      <c r="AP17" s="232"/>
      <c r="AQ17" s="137"/>
      <c r="AR17" s="137"/>
      <c r="AS17" s="137"/>
      <c r="AT17" s="137"/>
      <c r="AV17" s="42"/>
      <c r="AW17" s="14"/>
      <c r="AX17" s="14"/>
      <c r="AY17" s="14"/>
      <c r="BD17" s="14"/>
      <c r="BE17" s="25"/>
      <c r="BM17" s="207"/>
      <c r="BN17" s="207"/>
      <c r="BO17" s="207"/>
      <c r="BQ17" s="207"/>
      <c r="BR17" s="207"/>
      <c r="BS17" s="207"/>
      <c r="BU17" s="208"/>
      <c r="BV17" s="208"/>
      <c r="BW17" s="208"/>
      <c r="BY17" s="208"/>
      <c r="BZ17" s="208"/>
      <c r="CA17" s="208"/>
    </row>
    <row r="18" spans="1:79">
      <c r="A18" s="2">
        <v>1992</v>
      </c>
      <c r="B18" s="2">
        <v>4</v>
      </c>
      <c r="C18" s="7"/>
      <c r="D18" s="7"/>
      <c r="E18" s="7"/>
      <c r="F18" s="7"/>
      <c r="G18" s="13"/>
      <c r="I18" s="14"/>
      <c r="J18" s="14"/>
      <c r="K18" s="15"/>
      <c r="L18" s="15"/>
      <c r="M18" s="14"/>
      <c r="Y18" s="15">
        <f>'[2]FPC wSEB'!X213</f>
        <v>1054466</v>
      </c>
      <c r="Z18" s="15">
        <f>'[2]FPC wSEB'!Y213</f>
        <v>116051</v>
      </c>
      <c r="AA18" s="15">
        <f>'[2]FPC wSEB'!Z213</f>
        <v>3146</v>
      </c>
      <c r="AB18" s="15">
        <f>'[2]FPC wSEB'!AA213</f>
        <v>2374</v>
      </c>
      <c r="AC18" s="22">
        <f>'[2]FPC wSEB'!AB213</f>
        <v>9618</v>
      </c>
      <c r="AE18" s="15"/>
      <c r="AF18" s="15"/>
      <c r="AG18" s="15"/>
      <c r="AH18" s="15"/>
      <c r="AI18" s="15"/>
      <c r="AJ18" s="15"/>
      <c r="AK18" s="15"/>
      <c r="AM18" s="137"/>
      <c r="AN18" s="15"/>
      <c r="AP18" s="232"/>
      <c r="AQ18" s="137"/>
      <c r="AR18" s="137"/>
      <c r="AS18" s="137"/>
      <c r="AT18" s="137"/>
      <c r="AV18" s="42"/>
      <c r="AW18" s="14"/>
      <c r="AX18" s="14"/>
      <c r="AY18" s="14"/>
      <c r="BD18" s="14"/>
      <c r="BE18" s="25"/>
      <c r="BM18" s="207"/>
      <c r="BN18" s="207"/>
      <c r="BO18" s="207"/>
      <c r="BQ18" s="207"/>
      <c r="BR18" s="207"/>
      <c r="BS18" s="207"/>
      <c r="BU18" s="208"/>
      <c r="BV18" s="208"/>
      <c r="BW18" s="208"/>
      <c r="BY18" s="208"/>
      <c r="BZ18" s="208"/>
      <c r="CA18" s="208"/>
    </row>
    <row r="19" spans="1:79">
      <c r="A19" s="2">
        <v>1992</v>
      </c>
      <c r="B19" s="2">
        <v>5</v>
      </c>
      <c r="C19" s="7"/>
      <c r="D19" s="7"/>
      <c r="E19" s="7"/>
      <c r="F19" s="7"/>
      <c r="G19" s="13"/>
      <c r="I19" s="14"/>
      <c r="J19" s="14"/>
      <c r="K19" s="15"/>
      <c r="L19" s="15"/>
      <c r="M19" s="14"/>
      <c r="Y19" s="15">
        <f>'[2]FPC wSEB'!X214</f>
        <v>1039464</v>
      </c>
      <c r="Z19" s="15">
        <f>'[2]FPC wSEB'!Y214</f>
        <v>116429</v>
      </c>
      <c r="AA19" s="15">
        <f>'[2]FPC wSEB'!Z214</f>
        <v>3136</v>
      </c>
      <c r="AB19" s="15">
        <f>'[2]FPC wSEB'!AA214</f>
        <v>2374</v>
      </c>
      <c r="AC19" s="22">
        <f>'[2]FPC wSEB'!AB214</f>
        <v>9644</v>
      </c>
      <c r="AE19" s="15"/>
      <c r="AF19" s="15"/>
      <c r="AG19" s="15"/>
      <c r="AH19" s="15"/>
      <c r="AI19" s="15"/>
      <c r="AJ19" s="15"/>
      <c r="AK19" s="15"/>
      <c r="AM19" s="137"/>
      <c r="AN19" s="15"/>
      <c r="AP19" s="232"/>
      <c r="AQ19" s="137"/>
      <c r="AR19" s="137"/>
      <c r="AS19" s="137"/>
      <c r="AT19" s="137"/>
      <c r="AV19" s="42"/>
      <c r="AW19" s="14"/>
      <c r="AX19" s="14"/>
      <c r="AY19" s="14"/>
      <c r="BD19" s="14"/>
      <c r="BE19" s="25"/>
      <c r="BM19" s="207"/>
      <c r="BN19" s="207"/>
      <c r="BO19" s="207"/>
      <c r="BQ19" s="207"/>
      <c r="BR19" s="207"/>
      <c r="BS19" s="207"/>
      <c r="BU19" s="208"/>
      <c r="BV19" s="208"/>
      <c r="BW19" s="208"/>
      <c r="BY19" s="208"/>
      <c r="BZ19" s="208"/>
      <c r="CA19" s="208"/>
    </row>
    <row r="20" spans="1:79">
      <c r="A20" s="2">
        <v>1992</v>
      </c>
      <c r="B20" s="2">
        <v>6</v>
      </c>
      <c r="C20" s="7"/>
      <c r="D20" s="7"/>
      <c r="E20" s="7"/>
      <c r="F20" s="7"/>
      <c r="G20" s="13"/>
      <c r="I20" s="14"/>
      <c r="J20" s="14"/>
      <c r="K20" s="15"/>
      <c r="L20" s="15"/>
      <c r="M20" s="14"/>
      <c r="Y20" s="15">
        <f>'[2]FPC wSEB'!X215</f>
        <v>1035661</v>
      </c>
      <c r="Z20" s="15">
        <f>'[2]FPC wSEB'!Y215</f>
        <v>116682</v>
      </c>
      <c r="AA20" s="15">
        <f>'[2]FPC wSEB'!Z215</f>
        <v>3117</v>
      </c>
      <c r="AB20" s="15">
        <f>'[2]FPC wSEB'!AA215</f>
        <v>2379</v>
      </c>
      <c r="AC20" s="22">
        <f>'[2]FPC wSEB'!AB215</f>
        <v>9652</v>
      </c>
      <c r="AE20" s="15"/>
      <c r="AF20" s="15"/>
      <c r="AG20" s="15"/>
      <c r="AH20" s="15"/>
      <c r="AI20" s="15"/>
      <c r="AJ20" s="15"/>
      <c r="AK20" s="15"/>
      <c r="AM20" s="137"/>
      <c r="AN20" s="15"/>
      <c r="AP20" s="232"/>
      <c r="AQ20" s="137"/>
      <c r="AR20" s="137"/>
      <c r="AS20" s="137"/>
      <c r="AT20" s="137"/>
      <c r="AV20" s="42"/>
      <c r="AW20" s="14"/>
      <c r="AX20" s="14"/>
      <c r="AY20" s="14"/>
      <c r="BD20" s="14"/>
      <c r="BE20" s="25"/>
      <c r="BM20" s="207"/>
      <c r="BN20" s="207"/>
      <c r="BO20" s="207"/>
      <c r="BQ20" s="207"/>
      <c r="BR20" s="207"/>
      <c r="BS20" s="207"/>
      <c r="BU20" s="208"/>
      <c r="BV20" s="208"/>
      <c r="BW20" s="208"/>
      <c r="BY20" s="208"/>
      <c r="BZ20" s="208"/>
      <c r="CA20" s="208"/>
    </row>
    <row r="21" spans="1:79">
      <c r="A21" s="2">
        <v>1992</v>
      </c>
      <c r="B21" s="2">
        <v>7</v>
      </c>
      <c r="C21" s="7"/>
      <c r="D21" s="7"/>
      <c r="E21" s="7"/>
      <c r="F21" s="7"/>
      <c r="G21" s="13"/>
      <c r="I21" s="14"/>
      <c r="J21" s="14"/>
      <c r="K21" s="15"/>
      <c r="L21" s="15"/>
      <c r="M21" s="14"/>
      <c r="Y21" s="15">
        <f>'[2]FPC wSEB'!X216</f>
        <v>1036384</v>
      </c>
      <c r="Z21" s="15">
        <f>'[2]FPC wSEB'!Y216</f>
        <v>117032</v>
      </c>
      <c r="AA21" s="15">
        <f>'[2]FPC wSEB'!Z216</f>
        <v>3138</v>
      </c>
      <c r="AB21" s="15">
        <f>'[2]FPC wSEB'!AA216</f>
        <v>2385</v>
      </c>
      <c r="AC21" s="22">
        <f>'[2]FPC wSEB'!AB216</f>
        <v>9657</v>
      </c>
      <c r="AE21" s="15"/>
      <c r="AF21" s="15"/>
      <c r="AG21" s="15"/>
      <c r="AH21" s="15"/>
      <c r="AI21" s="15"/>
      <c r="AJ21" s="15"/>
      <c r="AK21" s="15"/>
      <c r="AM21" s="137"/>
      <c r="AN21" s="15"/>
      <c r="AP21" s="232"/>
      <c r="AQ21" s="137"/>
      <c r="AR21" s="137"/>
      <c r="AS21" s="137"/>
      <c r="AT21" s="137"/>
      <c r="AV21" s="42"/>
      <c r="AW21" s="14"/>
      <c r="AX21" s="14"/>
      <c r="AY21" s="14"/>
      <c r="BD21" s="14"/>
      <c r="BE21" s="25"/>
      <c r="BM21" s="207"/>
      <c r="BN21" s="207"/>
      <c r="BO21" s="207"/>
      <c r="BQ21" s="207"/>
      <c r="BR21" s="207"/>
      <c r="BS21" s="207"/>
      <c r="BU21" s="208"/>
      <c r="BV21" s="208"/>
      <c r="BW21" s="208"/>
      <c r="BY21" s="208"/>
      <c r="BZ21" s="208"/>
      <c r="CA21" s="208"/>
    </row>
    <row r="22" spans="1:79">
      <c r="A22" s="2">
        <v>1992</v>
      </c>
      <c r="B22" s="2">
        <v>8</v>
      </c>
      <c r="C22" s="7"/>
      <c r="D22" s="7"/>
      <c r="E22" s="7"/>
      <c r="F22" s="7"/>
      <c r="G22" s="13"/>
      <c r="I22" s="14"/>
      <c r="J22" s="14"/>
      <c r="K22" s="15"/>
      <c r="L22" s="15"/>
      <c r="M22" s="14"/>
      <c r="Y22" s="15">
        <f>'[2]FPC wSEB'!X217</f>
        <v>1038197</v>
      </c>
      <c r="Z22" s="15">
        <f>'[2]FPC wSEB'!Y217</f>
        <v>117293</v>
      </c>
      <c r="AA22" s="15">
        <f>'[2]FPC wSEB'!Z217</f>
        <v>3136</v>
      </c>
      <c r="AB22" s="15">
        <f>'[2]FPC wSEB'!AA217</f>
        <v>2390</v>
      </c>
      <c r="AC22" s="22">
        <f>'[2]FPC wSEB'!AB217</f>
        <v>9678</v>
      </c>
      <c r="AE22" s="15"/>
      <c r="AF22" s="15"/>
      <c r="AG22" s="15"/>
      <c r="AH22" s="15"/>
      <c r="AI22" s="15"/>
      <c r="AJ22" s="15"/>
      <c r="AK22" s="15"/>
      <c r="AM22" s="137"/>
      <c r="AN22" s="15"/>
      <c r="AP22" s="232"/>
      <c r="AQ22" s="137"/>
      <c r="AR22" s="137"/>
      <c r="AS22" s="137"/>
      <c r="AT22" s="137"/>
      <c r="AV22" s="42"/>
      <c r="AW22" s="14"/>
      <c r="AX22" s="14"/>
      <c r="AY22" s="14"/>
      <c r="BD22" s="14"/>
      <c r="BE22" s="25"/>
      <c r="BM22" s="207"/>
      <c r="BN22" s="207"/>
      <c r="BO22" s="207"/>
      <c r="BQ22" s="207"/>
      <c r="BR22" s="207"/>
      <c r="BS22" s="207"/>
      <c r="BU22" s="208"/>
      <c r="BV22" s="208"/>
      <c r="BW22" s="208"/>
      <c r="BY22" s="208"/>
      <c r="BZ22" s="208"/>
      <c r="CA22" s="208"/>
    </row>
    <row r="23" spans="1:79">
      <c r="A23" s="2">
        <v>1992</v>
      </c>
      <c r="B23" s="2">
        <v>9</v>
      </c>
      <c r="C23" s="7"/>
      <c r="D23" s="7"/>
      <c r="E23" s="7"/>
      <c r="F23" s="7"/>
      <c r="G23" s="13"/>
      <c r="I23" s="14"/>
      <c r="J23" s="14"/>
      <c r="K23" s="15"/>
      <c r="L23" s="15"/>
      <c r="M23" s="14"/>
      <c r="Y23" s="15">
        <f>'[2]FPC wSEB'!X218</f>
        <v>1040641</v>
      </c>
      <c r="Z23" s="15">
        <f>'[2]FPC wSEB'!Y218</f>
        <v>117512</v>
      </c>
      <c r="AA23" s="15">
        <f>'[2]FPC wSEB'!Z218</f>
        <v>3134</v>
      </c>
      <c r="AB23" s="15">
        <f>'[2]FPC wSEB'!AA218</f>
        <v>2401</v>
      </c>
      <c r="AC23" s="22">
        <f>'[2]FPC wSEB'!AB218</f>
        <v>9752</v>
      </c>
      <c r="AE23" s="15"/>
      <c r="AF23" s="15"/>
      <c r="AG23" s="15"/>
      <c r="AH23" s="15"/>
      <c r="AI23" s="15"/>
      <c r="AJ23" s="15"/>
      <c r="AK23" s="15"/>
      <c r="AM23" s="137"/>
      <c r="AN23" s="15"/>
      <c r="AP23" s="232"/>
      <c r="AQ23" s="137"/>
      <c r="AR23" s="137"/>
      <c r="AS23" s="137"/>
      <c r="AT23" s="137"/>
      <c r="AV23" s="42"/>
      <c r="AW23" s="14"/>
      <c r="AX23" s="14"/>
      <c r="AY23" s="14"/>
      <c r="BD23" s="14"/>
      <c r="BE23" s="25"/>
      <c r="BM23" s="207"/>
      <c r="BN23" s="207"/>
      <c r="BO23" s="207"/>
      <c r="BQ23" s="207"/>
      <c r="BR23" s="207"/>
      <c r="BS23" s="207"/>
      <c r="BU23" s="208"/>
      <c r="BV23" s="208"/>
      <c r="BW23" s="208"/>
      <c r="BY23" s="208"/>
      <c r="BZ23" s="208"/>
      <c r="CA23" s="208"/>
    </row>
    <row r="24" spans="1:79">
      <c r="A24" s="2">
        <v>1992</v>
      </c>
      <c r="B24" s="2">
        <v>10</v>
      </c>
      <c r="C24" s="7"/>
      <c r="D24" s="7"/>
      <c r="E24" s="7"/>
      <c r="F24" s="7"/>
      <c r="G24" s="13"/>
      <c r="I24" s="14"/>
      <c r="J24" s="14"/>
      <c r="K24" s="15"/>
      <c r="L24" s="15"/>
      <c r="M24" s="14"/>
      <c r="Y24" s="15">
        <f>'[2]FPC wSEB'!X219</f>
        <v>1046088</v>
      </c>
      <c r="Z24" s="15">
        <f>'[2]FPC wSEB'!Y219</f>
        <v>117514</v>
      </c>
      <c r="AA24" s="15">
        <f>'[2]FPC wSEB'!Z219</f>
        <v>3123</v>
      </c>
      <c r="AB24" s="15">
        <f>'[2]FPC wSEB'!AA219</f>
        <v>2404</v>
      </c>
      <c r="AC24" s="22">
        <f>'[2]FPC wSEB'!AB219</f>
        <v>9813</v>
      </c>
      <c r="AE24" s="15"/>
      <c r="AF24" s="15"/>
      <c r="AG24" s="15"/>
      <c r="AH24" s="15"/>
      <c r="AI24" s="15"/>
      <c r="AJ24" s="15"/>
      <c r="AK24" s="15"/>
      <c r="AM24" s="137"/>
      <c r="AN24" s="15"/>
      <c r="AP24" s="232"/>
      <c r="AQ24" s="137"/>
      <c r="AR24" s="137"/>
      <c r="AS24" s="137"/>
      <c r="AT24" s="137"/>
      <c r="AV24" s="42"/>
      <c r="AW24" s="14"/>
      <c r="AX24" s="14"/>
      <c r="AY24" s="14"/>
      <c r="BD24" s="14"/>
      <c r="BE24" s="25"/>
      <c r="BM24" s="207"/>
      <c r="BN24" s="207"/>
      <c r="BO24" s="207"/>
      <c r="BQ24" s="207"/>
      <c r="BR24" s="207"/>
      <c r="BS24" s="207"/>
      <c r="BU24" s="208"/>
      <c r="BV24" s="208"/>
      <c r="BW24" s="208"/>
      <c r="BY24" s="208"/>
      <c r="BZ24" s="208"/>
      <c r="CA24" s="208"/>
    </row>
    <row r="25" spans="1:79">
      <c r="A25" s="2">
        <v>1992</v>
      </c>
      <c r="B25" s="2">
        <v>11</v>
      </c>
      <c r="C25" s="7"/>
      <c r="D25" s="7"/>
      <c r="E25" s="7"/>
      <c r="F25" s="7"/>
      <c r="G25" s="13"/>
      <c r="I25" s="14"/>
      <c r="J25" s="14"/>
      <c r="K25" s="15"/>
      <c r="L25" s="15"/>
      <c r="M25" s="14"/>
      <c r="Y25" s="15">
        <f>'[2]FPC wSEB'!X220</f>
        <v>1060256</v>
      </c>
      <c r="Z25" s="15">
        <f>'[2]FPC wSEB'!Y220</f>
        <v>117719</v>
      </c>
      <c r="AA25" s="15">
        <f>'[2]FPC wSEB'!Z220</f>
        <v>3134</v>
      </c>
      <c r="AB25" s="15">
        <f>'[2]FPC wSEB'!AA220</f>
        <v>2389</v>
      </c>
      <c r="AC25" s="22">
        <f>'[2]FPC wSEB'!AB220</f>
        <v>10416</v>
      </c>
      <c r="AE25" s="15"/>
      <c r="AF25" s="15"/>
      <c r="AG25" s="15"/>
      <c r="AH25" s="15"/>
      <c r="AI25" s="15"/>
      <c r="AJ25" s="15"/>
      <c r="AK25" s="15"/>
      <c r="AM25" s="137"/>
      <c r="AN25" s="15"/>
      <c r="AP25" s="232"/>
      <c r="AQ25" s="137"/>
      <c r="AR25" s="137"/>
      <c r="AS25" s="137"/>
      <c r="AT25" s="137"/>
      <c r="AV25" s="42"/>
      <c r="AW25" s="14"/>
      <c r="AX25" s="14"/>
      <c r="AY25" s="14"/>
      <c r="BD25" s="14"/>
      <c r="BE25" s="25"/>
      <c r="BM25" s="207"/>
      <c r="BN25" s="207"/>
      <c r="BO25" s="207"/>
      <c r="BQ25" s="207"/>
      <c r="BR25" s="207"/>
      <c r="BS25" s="207"/>
      <c r="BU25" s="208"/>
      <c r="BV25" s="208"/>
      <c r="BW25" s="208"/>
      <c r="BY25" s="208"/>
      <c r="BZ25" s="208"/>
      <c r="CA25" s="208"/>
    </row>
    <row r="26" spans="1:79">
      <c r="A26" s="2">
        <v>1992</v>
      </c>
      <c r="B26" s="2">
        <v>12</v>
      </c>
      <c r="C26" s="7"/>
      <c r="D26" s="7"/>
      <c r="E26" s="7"/>
      <c r="F26" s="7"/>
      <c r="G26" s="13"/>
      <c r="I26" s="14"/>
      <c r="J26" s="14"/>
      <c r="K26" s="15"/>
      <c r="L26" s="15"/>
      <c r="M26" s="14"/>
      <c r="Y26" s="15">
        <f>'[2]FPC wSEB'!X221</f>
        <v>1070143</v>
      </c>
      <c r="Z26" s="15">
        <f>'[2]FPC wSEB'!Y221</f>
        <v>117694</v>
      </c>
      <c r="AA26" s="15">
        <f>'[2]FPC wSEB'!Z221</f>
        <v>3132</v>
      </c>
      <c r="AB26" s="15">
        <f>'[2]FPC wSEB'!AA221</f>
        <v>2385</v>
      </c>
      <c r="AC26" s="22">
        <f>'[2]FPC wSEB'!AB221</f>
        <v>11151</v>
      </c>
      <c r="AE26" s="15"/>
      <c r="AF26" s="15"/>
      <c r="AG26" s="15"/>
      <c r="AH26" s="15"/>
      <c r="AI26" s="15"/>
      <c r="AJ26" s="15"/>
      <c r="AK26" s="15"/>
      <c r="AM26" s="137"/>
      <c r="AN26" s="15"/>
      <c r="AP26" s="232"/>
      <c r="AQ26" s="137"/>
      <c r="AR26" s="137"/>
      <c r="AS26" s="137"/>
      <c r="AT26" s="137"/>
      <c r="AV26" s="42"/>
      <c r="AW26" s="14"/>
      <c r="AX26" s="14"/>
      <c r="AY26" s="14"/>
      <c r="BD26" s="14"/>
      <c r="BE26" s="25"/>
      <c r="BM26" s="207"/>
      <c r="BN26" s="207"/>
      <c r="BO26" s="207"/>
      <c r="BQ26" s="207"/>
      <c r="BR26" s="207"/>
      <c r="BS26" s="207"/>
      <c r="BU26" s="208"/>
      <c r="BV26" s="208"/>
      <c r="BW26" s="208"/>
      <c r="BY26" s="208"/>
      <c r="BZ26" s="208"/>
      <c r="CA26" s="208"/>
    </row>
    <row r="27" spans="1:79">
      <c r="A27" s="2">
        <v>1993</v>
      </c>
      <c r="B27" s="2">
        <v>1</v>
      </c>
      <c r="C27" s="14"/>
      <c r="D27" s="14"/>
      <c r="E27" s="14"/>
      <c r="F27" s="14"/>
      <c r="G27" s="140"/>
      <c r="I27" s="14"/>
      <c r="J27" s="14"/>
      <c r="K27" s="15"/>
      <c r="L27" s="15"/>
      <c r="M27" s="14"/>
      <c r="Y27" s="15">
        <f>'[2]FPC wSEB'!X222</f>
        <v>1077413</v>
      </c>
      <c r="Z27" s="15">
        <f>'[2]FPC wSEB'!Y222</f>
        <v>117673</v>
      </c>
      <c r="AA27" s="15">
        <f>'[2]FPC wSEB'!Z222</f>
        <v>3115</v>
      </c>
      <c r="AB27" s="15">
        <f>'[2]FPC wSEB'!AA222</f>
        <v>2382</v>
      </c>
      <c r="AC27" s="22">
        <f>'[2]FPC wSEB'!AB222</f>
        <v>11354</v>
      </c>
      <c r="AE27" s="15"/>
      <c r="AF27" s="15"/>
      <c r="AG27" s="15"/>
      <c r="AH27" s="15"/>
      <c r="AI27" s="15"/>
      <c r="AJ27" s="15"/>
      <c r="AK27" s="15"/>
      <c r="AM27" s="137"/>
      <c r="AN27" s="15"/>
      <c r="AP27" s="232"/>
      <c r="AQ27" s="137"/>
      <c r="AR27" s="137"/>
      <c r="AS27" s="137"/>
      <c r="AT27" s="137"/>
      <c r="AV27" s="42"/>
      <c r="AW27" s="14"/>
      <c r="AX27" s="14"/>
      <c r="AY27" s="14"/>
      <c r="BD27" s="14"/>
      <c r="BE27" s="25"/>
      <c r="BM27" s="207"/>
      <c r="BN27" s="207"/>
      <c r="BO27" s="207"/>
      <c r="BQ27" s="207"/>
      <c r="BR27" s="207"/>
      <c r="BS27" s="207"/>
      <c r="BU27" s="208"/>
      <c r="BV27" s="208"/>
      <c r="BW27" s="208"/>
      <c r="BY27" s="208"/>
      <c r="BZ27" s="208"/>
      <c r="CA27" s="208"/>
    </row>
    <row r="28" spans="1:79">
      <c r="A28" s="2">
        <v>1993</v>
      </c>
      <c r="B28" s="2">
        <v>2</v>
      </c>
      <c r="C28" s="14"/>
      <c r="D28" s="14"/>
      <c r="E28" s="14"/>
      <c r="F28" s="14"/>
      <c r="G28" s="140"/>
      <c r="I28" s="14"/>
      <c r="J28" s="14"/>
      <c r="K28" s="15"/>
      <c r="L28" s="15"/>
      <c r="M28" s="14"/>
      <c r="Y28" s="15">
        <f>'[2]FPC wSEB'!X223</f>
        <v>1081474</v>
      </c>
      <c r="Z28" s="15">
        <f>'[2]FPC wSEB'!Y223</f>
        <v>117913</v>
      </c>
      <c r="AA28" s="15">
        <f>'[2]FPC wSEB'!Z223</f>
        <v>3114</v>
      </c>
      <c r="AB28" s="15">
        <f>'[2]FPC wSEB'!AA223</f>
        <v>2382</v>
      </c>
      <c r="AC28" s="22">
        <f>'[2]FPC wSEB'!AB223</f>
        <v>11489</v>
      </c>
      <c r="AE28" s="15"/>
      <c r="AF28" s="15"/>
      <c r="AG28" s="15"/>
      <c r="AH28" s="15"/>
      <c r="AI28" s="15"/>
      <c r="AJ28" s="15"/>
      <c r="AK28" s="15"/>
      <c r="AM28" s="137"/>
      <c r="AN28" s="15"/>
      <c r="AP28" s="232"/>
      <c r="AQ28" s="137"/>
      <c r="AR28" s="137"/>
      <c r="AS28" s="137"/>
      <c r="AT28" s="137"/>
      <c r="AV28" s="42"/>
      <c r="AW28" s="14"/>
      <c r="AX28" s="14"/>
      <c r="AY28" s="14"/>
      <c r="BD28" s="14"/>
      <c r="BE28" s="25"/>
      <c r="BM28" s="207"/>
      <c r="BN28" s="207"/>
      <c r="BO28" s="207"/>
      <c r="BQ28" s="207"/>
      <c r="BR28" s="207"/>
      <c r="BS28" s="207"/>
      <c r="BU28" s="208"/>
      <c r="BV28" s="208"/>
      <c r="BW28" s="208"/>
      <c r="BY28" s="208"/>
      <c r="BZ28" s="208"/>
      <c r="CA28" s="208"/>
    </row>
    <row r="29" spans="1:79">
      <c r="A29" s="2">
        <v>1993</v>
      </c>
      <c r="B29" s="2">
        <v>3</v>
      </c>
      <c r="C29" s="14"/>
      <c r="D29" s="14"/>
      <c r="E29" s="14"/>
      <c r="F29" s="14"/>
      <c r="G29" s="140"/>
      <c r="I29" s="14"/>
      <c r="J29" s="14"/>
      <c r="K29" s="15"/>
      <c r="L29" s="15"/>
      <c r="M29" s="14"/>
      <c r="Y29" s="15">
        <f>'[2]FPC wSEB'!X224</f>
        <v>1083308</v>
      </c>
      <c r="Z29" s="15">
        <f>'[2]FPC wSEB'!Y224</f>
        <v>118212</v>
      </c>
      <c r="AA29" s="15">
        <f>'[2]FPC wSEB'!Z224</f>
        <v>3114</v>
      </c>
      <c r="AB29" s="15">
        <f>'[2]FPC wSEB'!AA224</f>
        <v>2386</v>
      </c>
      <c r="AC29" s="22">
        <f>'[2]FPC wSEB'!AB224</f>
        <v>11511</v>
      </c>
      <c r="AE29" s="15"/>
      <c r="AF29" s="15"/>
      <c r="AG29" s="15"/>
      <c r="AH29" s="15"/>
      <c r="AI29" s="15"/>
      <c r="AJ29" s="15"/>
      <c r="AK29" s="15"/>
      <c r="AM29" s="137"/>
      <c r="AN29" s="15"/>
      <c r="AP29" s="232"/>
      <c r="AQ29" s="137"/>
      <c r="AR29" s="137"/>
      <c r="AS29" s="137"/>
      <c r="AT29" s="137"/>
      <c r="AV29" s="42"/>
      <c r="AW29" s="14"/>
      <c r="AX29" s="14"/>
      <c r="AY29" s="14"/>
      <c r="BD29" s="14"/>
      <c r="BE29" s="25"/>
      <c r="BM29" s="207"/>
      <c r="BN29" s="207"/>
      <c r="BO29" s="207"/>
      <c r="BQ29" s="207"/>
      <c r="BR29" s="207"/>
      <c r="BS29" s="207"/>
      <c r="BU29" s="208"/>
      <c r="BV29" s="208"/>
      <c r="BW29" s="208"/>
      <c r="BY29" s="208"/>
      <c r="BZ29" s="208"/>
      <c r="CA29" s="208"/>
    </row>
    <row r="30" spans="1:79">
      <c r="A30" s="2">
        <v>1993</v>
      </c>
      <c r="B30" s="2">
        <v>4</v>
      </c>
      <c r="C30" s="14"/>
      <c r="D30" s="14"/>
      <c r="E30" s="14"/>
      <c r="F30" s="14"/>
      <c r="G30" s="140"/>
      <c r="I30" s="14"/>
      <c r="J30" s="14"/>
      <c r="K30" s="15"/>
      <c r="L30" s="15"/>
      <c r="M30" s="14"/>
      <c r="Y30" s="15">
        <f>'[2]FPC wSEB'!X225</f>
        <v>1084089</v>
      </c>
      <c r="Z30" s="15">
        <f>'[2]FPC wSEB'!Y225</f>
        <v>119362</v>
      </c>
      <c r="AA30" s="15">
        <f>'[2]FPC wSEB'!Z225</f>
        <v>3102</v>
      </c>
      <c r="AB30" s="15">
        <f>'[2]FPC wSEB'!AA225</f>
        <v>2387</v>
      </c>
      <c r="AC30" s="22">
        <f>'[2]FPC wSEB'!AB225</f>
        <v>11696</v>
      </c>
      <c r="AE30" s="15"/>
      <c r="AF30" s="15"/>
      <c r="AG30" s="15"/>
      <c r="AH30" s="15"/>
      <c r="AI30" s="15"/>
      <c r="AJ30" s="15"/>
      <c r="AK30" s="15"/>
      <c r="AM30" s="137"/>
      <c r="AN30" s="15"/>
      <c r="AP30" s="232"/>
      <c r="AQ30" s="137"/>
      <c r="AR30" s="137"/>
      <c r="AS30" s="137"/>
      <c r="AT30" s="137"/>
      <c r="AV30" s="42"/>
      <c r="AW30" s="14"/>
      <c r="AX30" s="14"/>
      <c r="AY30" s="14"/>
      <c r="BD30" s="14"/>
      <c r="BE30" s="25"/>
      <c r="BM30" s="207"/>
      <c r="BN30" s="207"/>
      <c r="BO30" s="207"/>
      <c r="BQ30" s="207"/>
      <c r="BR30" s="207"/>
      <c r="BS30" s="207"/>
      <c r="BU30" s="208"/>
      <c r="BV30" s="208"/>
      <c r="BW30" s="208"/>
      <c r="BY30" s="208"/>
      <c r="BZ30" s="208"/>
      <c r="CA30" s="208"/>
    </row>
    <row r="31" spans="1:79">
      <c r="A31" s="2">
        <v>1993</v>
      </c>
      <c r="B31" s="2">
        <v>5</v>
      </c>
      <c r="C31" s="14"/>
      <c r="D31" s="14"/>
      <c r="E31" s="14"/>
      <c r="F31" s="14"/>
      <c r="G31" s="140"/>
      <c r="I31" s="14"/>
      <c r="J31" s="14"/>
      <c r="K31" s="15"/>
      <c r="L31" s="15"/>
      <c r="M31" s="14"/>
      <c r="Y31" s="15">
        <f>'[2]FPC wSEB'!X226</f>
        <v>1069568</v>
      </c>
      <c r="Z31" s="15">
        <f>'[2]FPC wSEB'!Y226</f>
        <v>119805</v>
      </c>
      <c r="AA31" s="15">
        <f>'[2]FPC wSEB'!Z226</f>
        <v>3110</v>
      </c>
      <c r="AB31" s="15">
        <f>'[2]FPC wSEB'!AA226</f>
        <v>2380</v>
      </c>
      <c r="AC31" s="22">
        <f>'[2]FPC wSEB'!AB226</f>
        <v>11639</v>
      </c>
      <c r="AE31" s="15"/>
      <c r="AF31" s="15"/>
      <c r="AG31" s="15"/>
      <c r="AH31" s="15"/>
      <c r="AI31" s="15"/>
      <c r="AJ31" s="15"/>
      <c r="AK31" s="15"/>
      <c r="AM31" s="137"/>
      <c r="AN31" s="15"/>
      <c r="AP31" s="232"/>
      <c r="AQ31" s="137"/>
      <c r="AR31" s="137"/>
      <c r="AS31" s="137"/>
      <c r="AT31" s="137"/>
      <c r="AV31" s="42"/>
      <c r="AW31" s="14"/>
      <c r="AX31" s="14"/>
      <c r="AY31" s="14"/>
      <c r="BD31" s="14"/>
      <c r="BE31" s="25"/>
      <c r="BM31" s="207"/>
      <c r="BN31" s="207"/>
      <c r="BO31" s="207"/>
      <c r="BQ31" s="207"/>
      <c r="BR31" s="207"/>
      <c r="BS31" s="207"/>
      <c r="BU31" s="208"/>
      <c r="BV31" s="208"/>
      <c r="BW31" s="208"/>
      <c r="BY31" s="208"/>
      <c r="BZ31" s="208"/>
      <c r="CA31" s="208"/>
    </row>
    <row r="32" spans="1:79">
      <c r="A32" s="2">
        <v>1993</v>
      </c>
      <c r="B32" s="2">
        <v>6</v>
      </c>
      <c r="C32" s="14"/>
      <c r="D32" s="14"/>
      <c r="E32" s="14"/>
      <c r="F32" s="14"/>
      <c r="G32" s="140"/>
      <c r="I32" s="14"/>
      <c r="J32" s="14"/>
      <c r="K32" s="15"/>
      <c r="L32" s="15"/>
      <c r="M32" s="14"/>
      <c r="Y32" s="15">
        <f>'[2]FPC wSEB'!X227</f>
        <v>1065137</v>
      </c>
      <c r="Z32" s="15">
        <f>'[2]FPC wSEB'!Y227</f>
        <v>119990</v>
      </c>
      <c r="AA32" s="15">
        <f>'[2]FPC wSEB'!Z227</f>
        <v>3093</v>
      </c>
      <c r="AB32" s="15">
        <f>'[2]FPC wSEB'!AA227</f>
        <v>2399</v>
      </c>
      <c r="AC32" s="22">
        <f>'[2]FPC wSEB'!AB227</f>
        <v>12017</v>
      </c>
      <c r="AE32" s="15"/>
      <c r="AF32" s="15"/>
      <c r="AG32" s="15"/>
      <c r="AH32" s="15"/>
      <c r="AI32" s="15"/>
      <c r="AJ32" s="15"/>
      <c r="AK32" s="15"/>
      <c r="AM32" s="137"/>
      <c r="AN32" s="15"/>
      <c r="AP32" s="232"/>
      <c r="AQ32" s="137"/>
      <c r="AR32" s="137"/>
      <c r="AS32" s="137"/>
      <c r="AT32" s="137"/>
      <c r="AV32" s="42"/>
      <c r="AW32" s="14"/>
      <c r="AX32" s="14"/>
      <c r="AY32" s="14"/>
      <c r="BD32" s="14"/>
      <c r="BE32" s="25"/>
      <c r="BM32" s="207"/>
      <c r="BN32" s="207"/>
      <c r="BO32" s="207"/>
      <c r="BQ32" s="207"/>
      <c r="BR32" s="207"/>
      <c r="BS32" s="207"/>
      <c r="BU32" s="208"/>
      <c r="BV32" s="208"/>
      <c r="BW32" s="208"/>
      <c r="BY32" s="208"/>
      <c r="BZ32" s="208"/>
      <c r="CA32" s="208"/>
    </row>
    <row r="33" spans="1:79">
      <c r="A33" s="2">
        <v>1993</v>
      </c>
      <c r="B33" s="2">
        <v>7</v>
      </c>
      <c r="C33" s="14"/>
      <c r="D33" s="14"/>
      <c r="E33" s="14"/>
      <c r="F33" s="14"/>
      <c r="G33" s="140"/>
      <c r="I33" s="14"/>
      <c r="J33" s="14"/>
      <c r="K33" s="15"/>
      <c r="L33" s="15"/>
      <c r="M33" s="14"/>
      <c r="Y33" s="15">
        <f>'[2]FPC wSEB'!X228</f>
        <v>1064997</v>
      </c>
      <c r="Z33" s="15">
        <f>'[2]FPC wSEB'!Y228</f>
        <v>120182</v>
      </c>
      <c r="AA33" s="15">
        <f>'[2]FPC wSEB'!Z228</f>
        <v>3098</v>
      </c>
      <c r="AB33" s="15">
        <f>'[2]FPC wSEB'!AA228</f>
        <v>2406</v>
      </c>
      <c r="AC33" s="22">
        <f>'[2]FPC wSEB'!AB228</f>
        <v>12225</v>
      </c>
      <c r="AE33" s="15"/>
      <c r="AF33" s="15"/>
      <c r="AG33" s="15"/>
      <c r="AH33" s="15"/>
      <c r="AI33" s="15"/>
      <c r="AJ33" s="15"/>
      <c r="AK33" s="15"/>
      <c r="AM33" s="137"/>
      <c r="AN33" s="15"/>
      <c r="AP33" s="232"/>
      <c r="AQ33" s="137"/>
      <c r="AR33" s="137"/>
      <c r="AS33" s="137"/>
      <c r="AT33" s="137"/>
      <c r="AV33" s="42"/>
      <c r="AW33" s="14"/>
      <c r="AX33" s="14"/>
      <c r="AY33" s="14"/>
      <c r="BD33" s="14"/>
      <c r="BE33" s="25"/>
      <c r="BM33" s="207"/>
      <c r="BN33" s="207"/>
      <c r="BO33" s="207"/>
      <c r="BQ33" s="207"/>
      <c r="BR33" s="207"/>
      <c r="BS33" s="207"/>
      <c r="BU33" s="208"/>
      <c r="BV33" s="208"/>
      <c r="BW33" s="208"/>
      <c r="BY33" s="208"/>
      <c r="BZ33" s="208"/>
      <c r="CA33" s="208"/>
    </row>
    <row r="34" spans="1:79">
      <c r="A34" s="2">
        <v>1993</v>
      </c>
      <c r="B34" s="2">
        <v>8</v>
      </c>
      <c r="C34" s="14"/>
      <c r="D34" s="14"/>
      <c r="E34" s="14"/>
      <c r="F34" s="14"/>
      <c r="G34" s="140"/>
      <c r="I34" s="14"/>
      <c r="J34" s="14"/>
      <c r="K34" s="15"/>
      <c r="L34" s="15"/>
      <c r="M34" s="14"/>
      <c r="Y34" s="15">
        <f>'[2]FPC wSEB'!X229</f>
        <v>1066628</v>
      </c>
      <c r="Z34" s="15">
        <f>'[2]FPC wSEB'!Y229</f>
        <v>120365</v>
      </c>
      <c r="AA34" s="15">
        <f>'[2]FPC wSEB'!Z229</f>
        <v>3110</v>
      </c>
      <c r="AB34" s="15">
        <f>'[2]FPC wSEB'!AA229</f>
        <v>2405</v>
      </c>
      <c r="AC34" s="22">
        <f>'[2]FPC wSEB'!AB229</f>
        <v>12804</v>
      </c>
      <c r="AE34" s="15"/>
      <c r="AF34" s="15"/>
      <c r="AG34" s="15"/>
      <c r="AH34" s="15"/>
      <c r="AI34" s="15"/>
      <c r="AJ34" s="15"/>
      <c r="AK34" s="15"/>
      <c r="AM34" s="137"/>
      <c r="AN34" s="15"/>
      <c r="AP34" s="232"/>
      <c r="AQ34" s="137"/>
      <c r="AR34" s="137"/>
      <c r="AS34" s="137"/>
      <c r="AT34" s="137"/>
      <c r="AV34" s="42"/>
      <c r="AW34" s="14"/>
      <c r="AX34" s="14"/>
      <c r="AY34" s="14"/>
      <c r="BD34" s="14"/>
      <c r="BE34" s="25"/>
      <c r="BM34" s="207"/>
      <c r="BN34" s="207"/>
      <c r="BO34" s="207"/>
      <c r="BQ34" s="207"/>
      <c r="BR34" s="207"/>
      <c r="BS34" s="207"/>
      <c r="BU34" s="208"/>
      <c r="BV34" s="208"/>
      <c r="BW34" s="208"/>
      <c r="BY34" s="208"/>
      <c r="BZ34" s="208"/>
      <c r="CA34" s="208"/>
    </row>
    <row r="35" spans="1:79">
      <c r="A35" s="2">
        <v>1993</v>
      </c>
      <c r="B35" s="2">
        <v>9</v>
      </c>
      <c r="C35" s="14"/>
      <c r="D35" s="14"/>
      <c r="E35" s="14"/>
      <c r="F35" s="14"/>
      <c r="G35" s="140"/>
      <c r="I35" s="14"/>
      <c r="J35" s="14"/>
      <c r="K35" s="15"/>
      <c r="L35" s="15"/>
      <c r="M35" s="14"/>
      <c r="Y35" s="15">
        <f>'[2]FPC wSEB'!X230</f>
        <v>1069084</v>
      </c>
      <c r="Z35" s="15">
        <f>'[2]FPC wSEB'!Y230</f>
        <v>120809</v>
      </c>
      <c r="AA35" s="15">
        <f>'[2]FPC wSEB'!Z230</f>
        <v>3105</v>
      </c>
      <c r="AB35" s="15">
        <f>'[2]FPC wSEB'!AA230</f>
        <v>2408</v>
      </c>
      <c r="AC35" s="22">
        <f>'[2]FPC wSEB'!AB230</f>
        <v>14023</v>
      </c>
      <c r="AE35" s="15"/>
      <c r="AF35" s="15"/>
      <c r="AG35" s="15"/>
      <c r="AH35" s="15"/>
      <c r="AI35" s="15"/>
      <c r="AJ35" s="15"/>
      <c r="AK35" s="15"/>
      <c r="AM35" s="137"/>
      <c r="AN35" s="15"/>
      <c r="AP35" s="232"/>
      <c r="AQ35" s="137"/>
      <c r="AR35" s="137"/>
      <c r="AS35" s="137"/>
      <c r="AT35" s="137"/>
      <c r="AV35" s="42"/>
      <c r="AW35" s="14"/>
      <c r="AX35" s="14"/>
      <c r="AY35" s="14"/>
      <c r="BD35" s="14"/>
      <c r="BE35" s="25"/>
      <c r="BM35" s="207"/>
      <c r="BN35" s="207"/>
      <c r="BO35" s="207"/>
      <c r="BQ35" s="207"/>
      <c r="BR35" s="207"/>
      <c r="BS35" s="207"/>
      <c r="BU35" s="208"/>
      <c r="BV35" s="208"/>
      <c r="BW35" s="208"/>
      <c r="BY35" s="208"/>
      <c r="BZ35" s="208"/>
      <c r="CA35" s="208"/>
    </row>
    <row r="36" spans="1:79">
      <c r="A36" s="2">
        <v>1993</v>
      </c>
      <c r="B36" s="2">
        <v>10</v>
      </c>
      <c r="C36" s="14"/>
      <c r="D36" s="14"/>
      <c r="E36" s="14"/>
      <c r="F36" s="14"/>
      <c r="G36" s="140"/>
      <c r="I36" s="14"/>
      <c r="J36" s="14"/>
      <c r="K36" s="15"/>
      <c r="L36" s="15"/>
      <c r="M36" s="14"/>
      <c r="Y36" s="15">
        <f>'[2]FPC wSEB'!X231</f>
        <v>1074873</v>
      </c>
      <c r="Z36" s="15">
        <f>'[2]FPC wSEB'!Y231</f>
        <v>121191</v>
      </c>
      <c r="AA36" s="15">
        <f>'[2]FPC wSEB'!Z231</f>
        <v>3108</v>
      </c>
      <c r="AB36" s="15">
        <f>'[2]FPC wSEB'!AA231</f>
        <v>2408</v>
      </c>
      <c r="AC36" s="22">
        <f>'[2]FPC wSEB'!AB231</f>
        <v>14408</v>
      </c>
      <c r="AE36" s="15"/>
      <c r="AF36" s="15"/>
      <c r="AG36" s="15"/>
      <c r="AH36" s="15"/>
      <c r="AI36" s="15"/>
      <c r="AJ36" s="15"/>
      <c r="AK36" s="15"/>
      <c r="AM36" s="137"/>
      <c r="AN36" s="15"/>
      <c r="AP36" s="232"/>
      <c r="AQ36" s="137"/>
      <c r="AR36" s="137"/>
      <c r="AS36" s="137"/>
      <c r="AT36" s="137"/>
      <c r="AV36" s="42"/>
      <c r="AW36" s="14"/>
      <c r="AX36" s="14"/>
      <c r="AY36" s="14"/>
      <c r="BD36" s="14"/>
      <c r="BE36" s="25"/>
      <c r="BM36" s="207"/>
      <c r="BN36" s="207"/>
      <c r="BO36" s="207"/>
      <c r="BQ36" s="207"/>
      <c r="BR36" s="207"/>
      <c r="BS36" s="207"/>
      <c r="BU36" s="208"/>
      <c r="BV36" s="208"/>
      <c r="BW36" s="208"/>
      <c r="BY36" s="208"/>
      <c r="BZ36" s="208"/>
      <c r="CA36" s="208"/>
    </row>
    <row r="37" spans="1:79">
      <c r="A37" s="2">
        <v>1993</v>
      </c>
      <c r="B37" s="2">
        <v>11</v>
      </c>
      <c r="C37" s="14"/>
      <c r="D37" s="14"/>
      <c r="E37" s="14"/>
      <c r="F37" s="14"/>
      <c r="G37" s="140"/>
      <c r="I37" s="14"/>
      <c r="J37" s="14"/>
      <c r="K37" s="15"/>
      <c r="L37" s="15"/>
      <c r="M37" s="14"/>
      <c r="Y37" s="15">
        <f>'[2]FPC wSEB'!X232</f>
        <v>1082235</v>
      </c>
      <c r="Z37" s="15">
        <f>'[2]FPC wSEB'!Y232</f>
        <v>120762</v>
      </c>
      <c r="AA37" s="15">
        <f>'[2]FPC wSEB'!Z232</f>
        <v>3116</v>
      </c>
      <c r="AB37" s="15">
        <f>'[2]FPC wSEB'!AA232</f>
        <v>2389</v>
      </c>
      <c r="AC37" s="22">
        <f>'[2]FPC wSEB'!AB232</f>
        <v>14374</v>
      </c>
      <c r="AE37" s="15"/>
      <c r="AF37" s="15"/>
      <c r="AG37" s="15"/>
      <c r="AH37" s="15"/>
      <c r="AI37" s="15"/>
      <c r="AJ37" s="15"/>
      <c r="AK37" s="15"/>
      <c r="AM37" s="137"/>
      <c r="AN37" s="15"/>
      <c r="AP37" s="232"/>
      <c r="AQ37" s="137"/>
      <c r="AR37" s="137"/>
      <c r="AS37" s="137"/>
      <c r="AT37" s="137"/>
      <c r="AV37" s="42"/>
      <c r="AW37" s="14"/>
      <c r="AX37" s="14"/>
      <c r="AY37" s="14"/>
      <c r="BD37" s="14"/>
      <c r="BE37" s="25"/>
      <c r="BM37" s="207"/>
      <c r="BN37" s="207"/>
      <c r="BO37" s="207"/>
      <c r="BQ37" s="207"/>
      <c r="BR37" s="207"/>
      <c r="BS37" s="207"/>
      <c r="BU37" s="208"/>
      <c r="BV37" s="208"/>
      <c r="BW37" s="208"/>
      <c r="BY37" s="208"/>
      <c r="BZ37" s="208"/>
      <c r="CA37" s="208"/>
    </row>
    <row r="38" spans="1:79">
      <c r="A38" s="2">
        <v>1993</v>
      </c>
      <c r="B38" s="2">
        <v>12</v>
      </c>
      <c r="C38" s="14"/>
      <c r="D38" s="14"/>
      <c r="E38" s="14"/>
      <c r="F38" s="14"/>
      <c r="G38" s="140"/>
      <c r="I38" s="14"/>
      <c r="J38" s="14"/>
      <c r="K38" s="15"/>
      <c r="L38" s="15"/>
      <c r="M38" s="14"/>
      <c r="Y38" s="15">
        <f>'[2]FPC wSEB'!X233</f>
        <v>1101076</v>
      </c>
      <c r="Z38" s="15">
        <f>'[2]FPC wSEB'!Y233</f>
        <v>121473</v>
      </c>
      <c r="AA38" s="15">
        <f>'[2]FPC wSEB'!Z233</f>
        <v>3103</v>
      </c>
      <c r="AB38" s="15">
        <f>'[2]FPC wSEB'!AA233</f>
        <v>2397</v>
      </c>
      <c r="AC38" s="22">
        <f>'[2]FPC wSEB'!AB233</f>
        <v>14464</v>
      </c>
      <c r="AE38" s="15"/>
      <c r="AF38" s="15"/>
      <c r="AG38" s="15"/>
      <c r="AH38" s="15"/>
      <c r="AI38" s="15"/>
      <c r="AJ38" s="15"/>
      <c r="AK38" s="15"/>
      <c r="AM38" s="137"/>
      <c r="AN38" s="15"/>
      <c r="AP38" s="232"/>
      <c r="AQ38" s="137"/>
      <c r="AR38" s="137"/>
      <c r="AS38" s="137"/>
      <c r="AT38" s="137"/>
      <c r="AV38" s="42"/>
      <c r="AW38" s="14"/>
      <c r="AX38" s="14"/>
      <c r="AY38" s="14"/>
      <c r="BD38" s="14"/>
      <c r="BE38" s="25"/>
      <c r="BM38" s="207"/>
      <c r="BN38" s="207"/>
      <c r="BO38" s="207"/>
      <c r="BQ38" s="207"/>
      <c r="BR38" s="207"/>
      <c r="BS38" s="207"/>
      <c r="BU38" s="208"/>
      <c r="BV38" s="208"/>
      <c r="BW38" s="208"/>
      <c r="BY38" s="208"/>
      <c r="BZ38" s="208"/>
      <c r="CA38" s="208"/>
    </row>
    <row r="39" spans="1:79">
      <c r="A39" s="2">
        <v>1994</v>
      </c>
      <c r="B39" s="2">
        <v>1</v>
      </c>
      <c r="C39" s="14"/>
      <c r="D39" s="14"/>
      <c r="E39" s="14"/>
      <c r="F39" s="14"/>
      <c r="G39" s="140"/>
      <c r="I39" s="14"/>
      <c r="J39" s="14"/>
      <c r="K39" s="15"/>
      <c r="L39" s="15"/>
      <c r="M39" s="14"/>
      <c r="Y39" s="15">
        <f>'[2]FPC wSEB'!X234</f>
        <v>1108425</v>
      </c>
      <c r="Z39" s="15">
        <f>'[2]FPC wSEB'!Y234</f>
        <v>121501</v>
      </c>
      <c r="AA39" s="15">
        <f>'[2]FPC wSEB'!Z234</f>
        <v>3102</v>
      </c>
      <c r="AB39" s="15">
        <f>'[2]FPC wSEB'!AA234</f>
        <v>2385</v>
      </c>
      <c r="AC39" s="22">
        <f>'[2]FPC wSEB'!AB234</f>
        <v>14515</v>
      </c>
      <c r="AE39" s="15"/>
      <c r="AF39" s="15"/>
      <c r="AG39" s="15"/>
      <c r="AH39" s="15"/>
      <c r="AI39" s="15"/>
      <c r="AJ39" s="15"/>
      <c r="AK39" s="15"/>
      <c r="AM39" s="137"/>
      <c r="AN39" s="15"/>
      <c r="AP39" s="232"/>
      <c r="AQ39" s="137"/>
      <c r="AR39" s="137"/>
      <c r="AS39" s="137"/>
      <c r="AT39" s="137"/>
      <c r="AV39" s="42"/>
      <c r="AW39" s="14"/>
      <c r="AX39" s="14"/>
      <c r="AY39" s="14"/>
      <c r="BD39" s="14"/>
      <c r="BE39" s="25"/>
      <c r="BM39" s="207"/>
      <c r="BN39" s="207"/>
      <c r="BO39" s="207"/>
      <c r="BQ39" s="207"/>
      <c r="BR39" s="207"/>
      <c r="BS39" s="207"/>
      <c r="BU39" s="208"/>
      <c r="BV39" s="208"/>
      <c r="BW39" s="208"/>
      <c r="BY39" s="208"/>
      <c r="BZ39" s="208"/>
      <c r="CA39" s="208"/>
    </row>
    <row r="40" spans="1:79">
      <c r="A40" s="2">
        <v>1994</v>
      </c>
      <c r="B40" s="2">
        <v>2</v>
      </c>
      <c r="C40" s="14"/>
      <c r="D40" s="14"/>
      <c r="E40" s="14"/>
      <c r="F40" s="14"/>
      <c r="G40" s="140"/>
      <c r="I40" s="14"/>
      <c r="J40" s="14"/>
      <c r="K40" s="15"/>
      <c r="L40" s="15"/>
      <c r="M40" s="14"/>
      <c r="Y40" s="15">
        <f>'[2]FPC wSEB'!X235</f>
        <v>1113012</v>
      </c>
      <c r="Z40" s="15">
        <f>'[2]FPC wSEB'!Y235</f>
        <v>121782</v>
      </c>
      <c r="AA40" s="15">
        <f>'[2]FPC wSEB'!Z235</f>
        <v>3112</v>
      </c>
      <c r="AB40" s="15">
        <f>'[2]FPC wSEB'!AA235</f>
        <v>2401</v>
      </c>
      <c r="AC40" s="22">
        <f>'[2]FPC wSEB'!AB235</f>
        <v>14546</v>
      </c>
      <c r="AE40" s="15"/>
      <c r="AF40" s="15"/>
      <c r="AG40" s="15"/>
      <c r="AH40" s="15"/>
      <c r="AI40" s="15"/>
      <c r="AJ40" s="15"/>
      <c r="AK40" s="15"/>
      <c r="AM40" s="137"/>
      <c r="AN40" s="15"/>
      <c r="AP40" s="232"/>
      <c r="AQ40" s="137"/>
      <c r="AR40" s="137"/>
      <c r="AS40" s="137"/>
      <c r="AT40" s="137"/>
      <c r="AV40" s="42"/>
      <c r="AW40" s="14"/>
      <c r="AX40" s="14"/>
      <c r="AY40" s="14"/>
      <c r="BD40" s="14"/>
      <c r="BE40" s="25"/>
      <c r="BM40" s="207"/>
      <c r="BN40" s="207"/>
      <c r="BO40" s="207"/>
      <c r="BQ40" s="207"/>
      <c r="BR40" s="207"/>
      <c r="BS40" s="207"/>
      <c r="BU40" s="208"/>
      <c r="BV40" s="208"/>
      <c r="BW40" s="208"/>
      <c r="BY40" s="208"/>
      <c r="BZ40" s="208"/>
      <c r="CA40" s="208"/>
    </row>
    <row r="41" spans="1:79">
      <c r="A41" s="2">
        <v>1994</v>
      </c>
      <c r="B41" s="2">
        <v>3</v>
      </c>
      <c r="C41" s="14"/>
      <c r="D41" s="14"/>
      <c r="E41" s="14"/>
      <c r="F41" s="14"/>
      <c r="G41" s="140"/>
      <c r="I41" s="14"/>
      <c r="J41" s="14"/>
      <c r="K41" s="15"/>
      <c r="L41" s="15"/>
      <c r="M41" s="14"/>
      <c r="Y41" s="15">
        <f>'[2]FPC wSEB'!X236</f>
        <v>1115225</v>
      </c>
      <c r="Z41" s="15">
        <f>'[2]FPC wSEB'!Y236</f>
        <v>122229</v>
      </c>
      <c r="AA41" s="15">
        <f>'[2]FPC wSEB'!Z236</f>
        <v>3144</v>
      </c>
      <c r="AB41" s="15">
        <f>'[2]FPC wSEB'!AA236</f>
        <v>2396</v>
      </c>
      <c r="AC41" s="22">
        <f>'[2]FPC wSEB'!AB236</f>
        <v>14552</v>
      </c>
      <c r="AE41" s="15"/>
      <c r="AF41" s="15"/>
      <c r="AG41" s="15"/>
      <c r="AH41" s="15"/>
      <c r="AI41" s="15"/>
      <c r="AJ41" s="15"/>
      <c r="AK41" s="15"/>
      <c r="AM41" s="137"/>
      <c r="AN41" s="15"/>
      <c r="AP41" s="232"/>
      <c r="AQ41" s="137"/>
      <c r="AR41" s="137"/>
      <c r="AS41" s="137"/>
      <c r="AT41" s="137"/>
      <c r="AV41" s="42"/>
      <c r="AW41" s="14"/>
      <c r="AX41" s="14"/>
      <c r="AY41" s="14"/>
      <c r="BD41" s="14"/>
      <c r="BE41" s="25"/>
      <c r="BM41" s="207"/>
      <c r="BN41" s="207"/>
      <c r="BO41" s="207"/>
      <c r="BQ41" s="207"/>
      <c r="BR41" s="207"/>
      <c r="BS41" s="207"/>
      <c r="BU41" s="208"/>
      <c r="BV41" s="208"/>
      <c r="BW41" s="208"/>
      <c r="BY41" s="208"/>
      <c r="BZ41" s="208"/>
      <c r="CA41" s="208"/>
    </row>
    <row r="42" spans="1:79">
      <c r="A42" s="2">
        <v>1994</v>
      </c>
      <c r="B42" s="2">
        <v>4</v>
      </c>
      <c r="C42" s="14"/>
      <c r="D42" s="14"/>
      <c r="E42" s="14"/>
      <c r="F42" s="14"/>
      <c r="G42" s="140"/>
      <c r="I42" s="14"/>
      <c r="J42" s="14"/>
      <c r="K42" s="15"/>
      <c r="L42" s="15"/>
      <c r="M42" s="14"/>
      <c r="Y42" s="15">
        <f>'[2]FPC wSEB'!X237</f>
        <v>1105523</v>
      </c>
      <c r="Z42" s="15">
        <f>'[2]FPC wSEB'!Y237</f>
        <v>122465</v>
      </c>
      <c r="AA42" s="15">
        <f>'[2]FPC wSEB'!Z237</f>
        <v>3181</v>
      </c>
      <c r="AB42" s="15">
        <f>'[2]FPC wSEB'!AA237</f>
        <v>2394</v>
      </c>
      <c r="AC42" s="22">
        <f>'[2]FPC wSEB'!AB237</f>
        <v>14598</v>
      </c>
      <c r="AE42" s="15"/>
      <c r="AF42" s="15"/>
      <c r="AG42" s="15"/>
      <c r="AH42" s="15"/>
      <c r="AI42" s="15"/>
      <c r="AJ42" s="15"/>
      <c r="AK42" s="15"/>
      <c r="AM42" s="137"/>
      <c r="AN42" s="15"/>
      <c r="AP42" s="232"/>
      <c r="AQ42" s="137"/>
      <c r="AR42" s="137"/>
      <c r="AS42" s="137"/>
      <c r="AT42" s="137"/>
      <c r="AV42" s="42"/>
      <c r="AW42" s="14"/>
      <c r="AX42" s="14"/>
      <c r="AY42" s="14"/>
      <c r="BD42" s="14"/>
      <c r="BE42" s="25"/>
      <c r="BM42" s="207"/>
      <c r="BN42" s="207"/>
      <c r="BO42" s="207"/>
      <c r="BQ42" s="207"/>
      <c r="BR42" s="207"/>
      <c r="BS42" s="207"/>
      <c r="BU42" s="208"/>
      <c r="BV42" s="208"/>
      <c r="BW42" s="208"/>
      <c r="BY42" s="208"/>
      <c r="BZ42" s="208"/>
      <c r="CA42" s="208"/>
    </row>
    <row r="43" spans="1:79">
      <c r="A43" s="2">
        <v>1994</v>
      </c>
      <c r="B43" s="2">
        <v>5</v>
      </c>
      <c r="C43" s="14"/>
      <c r="D43" s="14"/>
      <c r="E43" s="14"/>
      <c r="F43" s="14"/>
      <c r="G43" s="140"/>
      <c r="I43" s="14"/>
      <c r="J43" s="14"/>
      <c r="K43" s="15"/>
      <c r="L43" s="15"/>
      <c r="M43" s="14"/>
      <c r="Y43" s="15">
        <f>'[2]FPC wSEB'!X238</f>
        <v>1089368</v>
      </c>
      <c r="Z43" s="15">
        <f>'[2]FPC wSEB'!Y238</f>
        <v>122738</v>
      </c>
      <c r="AA43" s="15">
        <f>'[2]FPC wSEB'!Z238</f>
        <v>3176</v>
      </c>
      <c r="AB43" s="15">
        <f>'[2]FPC wSEB'!AA238</f>
        <v>2435</v>
      </c>
      <c r="AC43" s="22">
        <f>'[2]FPC wSEB'!AB238</f>
        <v>14663</v>
      </c>
      <c r="AE43" s="15"/>
      <c r="AF43" s="15"/>
      <c r="AG43" s="15"/>
      <c r="AH43" s="15"/>
      <c r="AI43" s="15"/>
      <c r="AJ43" s="15"/>
      <c r="AK43" s="15"/>
      <c r="AM43" s="137"/>
      <c r="AN43" s="15"/>
      <c r="AP43" s="232"/>
      <c r="AQ43" s="137"/>
      <c r="AR43" s="137"/>
      <c r="AS43" s="137"/>
      <c r="AT43" s="137"/>
      <c r="AV43" s="42"/>
      <c r="AW43" s="14"/>
      <c r="AX43" s="14"/>
      <c r="AY43" s="14"/>
      <c r="BD43" s="14"/>
      <c r="BE43" s="25"/>
      <c r="BM43" s="207"/>
      <c r="BN43" s="207"/>
      <c r="BO43" s="207"/>
      <c r="BQ43" s="207"/>
      <c r="BR43" s="207"/>
      <c r="BS43" s="207"/>
      <c r="BU43" s="208"/>
      <c r="BV43" s="208"/>
      <c r="BW43" s="208"/>
      <c r="BY43" s="208"/>
      <c r="BZ43" s="208"/>
      <c r="CA43" s="208"/>
    </row>
    <row r="44" spans="1:79">
      <c r="A44" s="2">
        <v>1994</v>
      </c>
      <c r="B44" s="2">
        <v>6</v>
      </c>
      <c r="C44" s="14"/>
      <c r="D44" s="14"/>
      <c r="E44" s="14"/>
      <c r="F44" s="14"/>
      <c r="G44" s="140"/>
      <c r="I44" s="14"/>
      <c r="J44" s="14"/>
      <c r="K44" s="15"/>
      <c r="L44" s="15"/>
      <c r="M44" s="14"/>
      <c r="Y44" s="15">
        <f>'[2]FPC wSEB'!X239</f>
        <v>1085692</v>
      </c>
      <c r="Z44" s="15">
        <f>'[2]FPC wSEB'!Y239</f>
        <v>122811</v>
      </c>
      <c r="AA44" s="15">
        <f>'[2]FPC wSEB'!Z239</f>
        <v>3202</v>
      </c>
      <c r="AB44" s="15">
        <f>'[2]FPC wSEB'!AA239</f>
        <v>2434</v>
      </c>
      <c r="AC44" s="22">
        <f>'[2]FPC wSEB'!AB239</f>
        <v>14743</v>
      </c>
      <c r="AE44" s="15"/>
      <c r="AF44" s="15"/>
      <c r="AG44" s="15"/>
      <c r="AH44" s="15"/>
      <c r="AI44" s="15"/>
      <c r="AJ44" s="15"/>
      <c r="AK44" s="15"/>
      <c r="AM44" s="137"/>
      <c r="AN44" s="15"/>
      <c r="AP44" s="232"/>
      <c r="AQ44" s="137"/>
      <c r="AR44" s="137"/>
      <c r="AS44" s="137"/>
      <c r="AT44" s="137"/>
      <c r="AV44" s="42"/>
      <c r="AW44" s="14"/>
      <c r="AX44" s="14"/>
      <c r="AY44" s="14"/>
      <c r="BD44" s="14"/>
      <c r="BE44" s="25"/>
      <c r="BM44" s="207"/>
      <c r="BN44" s="207"/>
      <c r="BO44" s="207"/>
      <c r="BQ44" s="207"/>
      <c r="BR44" s="207"/>
      <c r="BS44" s="207"/>
      <c r="BU44" s="208"/>
      <c r="BV44" s="208"/>
      <c r="BW44" s="208"/>
      <c r="BY44" s="208"/>
      <c r="BZ44" s="208"/>
      <c r="CA44" s="208"/>
    </row>
    <row r="45" spans="1:79">
      <c r="A45" s="2">
        <v>1994</v>
      </c>
      <c r="B45" s="2">
        <v>7</v>
      </c>
      <c r="C45" s="14"/>
      <c r="D45" s="14"/>
      <c r="E45" s="14"/>
      <c r="F45" s="14"/>
      <c r="G45" s="140"/>
      <c r="I45" s="14"/>
      <c r="J45" s="14"/>
      <c r="K45" s="15"/>
      <c r="L45" s="15"/>
      <c r="M45" s="14"/>
      <c r="Y45" s="15">
        <f>'[2]FPC wSEB'!X240</f>
        <v>1085455</v>
      </c>
      <c r="Z45" s="15">
        <f>'[2]FPC wSEB'!Y240</f>
        <v>123055</v>
      </c>
      <c r="AA45" s="15">
        <f>'[2]FPC wSEB'!Z240</f>
        <v>3199</v>
      </c>
      <c r="AB45" s="15">
        <f>'[2]FPC wSEB'!AA240</f>
        <v>2438</v>
      </c>
      <c r="AC45" s="22">
        <f>'[2]FPC wSEB'!AB240</f>
        <v>14749</v>
      </c>
      <c r="AE45" s="15"/>
      <c r="AF45" s="15"/>
      <c r="AG45" s="15"/>
      <c r="AH45" s="15"/>
      <c r="AI45" s="15"/>
      <c r="AJ45" s="15"/>
      <c r="AK45" s="15"/>
      <c r="AM45" s="137"/>
      <c r="AN45" s="15"/>
      <c r="AP45" s="232"/>
      <c r="AQ45" s="137"/>
      <c r="AR45" s="137"/>
      <c r="AS45" s="137"/>
      <c r="AT45" s="137"/>
      <c r="AV45" s="42"/>
      <c r="AW45" s="14"/>
      <c r="AX45" s="14"/>
      <c r="AY45" s="14"/>
      <c r="BD45" s="14"/>
      <c r="BE45" s="25"/>
      <c r="BM45" s="207"/>
      <c r="BN45" s="207"/>
      <c r="BO45" s="207"/>
      <c r="BQ45" s="207"/>
      <c r="BR45" s="207"/>
      <c r="BS45" s="207"/>
      <c r="BU45" s="208"/>
      <c r="BV45" s="208"/>
      <c r="BW45" s="208"/>
      <c r="BY45" s="208"/>
      <c r="BZ45" s="208"/>
      <c r="CA45" s="208"/>
    </row>
    <row r="46" spans="1:79">
      <c r="A46" s="2">
        <v>1994</v>
      </c>
      <c r="B46" s="2">
        <v>8</v>
      </c>
      <c r="C46" s="14"/>
      <c r="D46" s="14"/>
      <c r="E46" s="14"/>
      <c r="F46" s="14"/>
      <c r="G46" s="140"/>
      <c r="I46" s="14"/>
      <c r="J46" s="14"/>
      <c r="K46" s="15"/>
      <c r="L46" s="15"/>
      <c r="M46" s="14"/>
      <c r="Y46" s="15">
        <f>'[2]FPC wSEB'!X241</f>
        <v>1086504</v>
      </c>
      <c r="Z46" s="15">
        <f>'[2]FPC wSEB'!Y241</f>
        <v>123157</v>
      </c>
      <c r="AA46" s="15">
        <f>'[2]FPC wSEB'!Z241</f>
        <v>3214</v>
      </c>
      <c r="AB46" s="15">
        <f>'[2]FPC wSEB'!AA241</f>
        <v>2443</v>
      </c>
      <c r="AC46" s="22">
        <f>'[2]FPC wSEB'!AB241</f>
        <v>14782</v>
      </c>
      <c r="AE46" s="15"/>
      <c r="AF46" s="15"/>
      <c r="AG46" s="15"/>
      <c r="AH46" s="15"/>
      <c r="AI46" s="15"/>
      <c r="AJ46" s="15"/>
      <c r="AK46" s="15"/>
      <c r="AM46" s="137"/>
      <c r="AN46" s="15"/>
      <c r="AP46" s="232"/>
      <c r="AQ46" s="137"/>
      <c r="AR46" s="137"/>
      <c r="AS46" s="137"/>
      <c r="AT46" s="137"/>
      <c r="AV46" s="42"/>
      <c r="AW46" s="14"/>
      <c r="AX46" s="14"/>
      <c r="AY46" s="14"/>
      <c r="BD46" s="14"/>
      <c r="BE46" s="25"/>
      <c r="BM46" s="207"/>
      <c r="BN46" s="207"/>
      <c r="BO46" s="207"/>
      <c r="BQ46" s="207"/>
      <c r="BR46" s="207"/>
      <c r="BS46" s="207"/>
      <c r="BU46" s="208"/>
      <c r="BV46" s="208"/>
      <c r="BW46" s="208"/>
      <c r="BY46" s="208"/>
      <c r="BZ46" s="208"/>
      <c r="CA46" s="208"/>
    </row>
    <row r="47" spans="1:79">
      <c r="A47" s="2">
        <v>1994</v>
      </c>
      <c r="B47" s="2">
        <v>9</v>
      </c>
      <c r="C47" s="14"/>
      <c r="D47" s="14"/>
      <c r="E47" s="14"/>
      <c r="F47" s="14"/>
      <c r="G47" s="140"/>
      <c r="I47" s="14"/>
      <c r="J47" s="14"/>
      <c r="K47" s="15"/>
      <c r="L47" s="15"/>
      <c r="M47" s="14"/>
      <c r="Y47" s="15">
        <f>'[2]FPC wSEB'!X242</f>
        <v>1088893</v>
      </c>
      <c r="Z47" s="15">
        <f>'[2]FPC wSEB'!Y242</f>
        <v>123552</v>
      </c>
      <c r="AA47" s="15">
        <f>'[2]FPC wSEB'!Z242</f>
        <v>3231</v>
      </c>
      <c r="AB47" s="15">
        <f>'[2]FPC wSEB'!AA242</f>
        <v>2445</v>
      </c>
      <c r="AC47" s="22">
        <f>'[2]FPC wSEB'!AB242</f>
        <v>14869</v>
      </c>
      <c r="AE47" s="15"/>
      <c r="AF47" s="15"/>
      <c r="AG47" s="15"/>
      <c r="AH47" s="15"/>
      <c r="AI47" s="15"/>
      <c r="AJ47" s="15"/>
      <c r="AK47" s="15"/>
      <c r="AM47" s="137"/>
      <c r="AN47" s="15"/>
      <c r="AP47" s="232"/>
      <c r="AQ47" s="137"/>
      <c r="AR47" s="137"/>
      <c r="AS47" s="137"/>
      <c r="AT47" s="137"/>
      <c r="AV47" s="42"/>
      <c r="AW47" s="14"/>
      <c r="AX47" s="14"/>
      <c r="AY47" s="14"/>
      <c r="BD47" s="14"/>
      <c r="BE47" s="25"/>
      <c r="BM47" s="207"/>
      <c r="BN47" s="207"/>
      <c r="BO47" s="207"/>
      <c r="BQ47" s="207"/>
      <c r="BR47" s="207"/>
      <c r="BS47" s="207"/>
      <c r="BU47" s="208"/>
      <c r="BV47" s="208"/>
      <c r="BW47" s="208"/>
      <c r="BY47" s="208"/>
      <c r="BZ47" s="208"/>
      <c r="CA47" s="208"/>
    </row>
    <row r="48" spans="1:79">
      <c r="A48" s="2">
        <v>1994</v>
      </c>
      <c r="B48" s="2">
        <v>10</v>
      </c>
      <c r="C48" s="14"/>
      <c r="D48" s="14"/>
      <c r="E48" s="14"/>
      <c r="F48" s="14"/>
      <c r="G48" s="140"/>
      <c r="I48" s="14"/>
      <c r="J48" s="14"/>
      <c r="K48" s="15"/>
      <c r="L48" s="15"/>
      <c r="M48" s="14"/>
      <c r="Y48" s="15">
        <f>'[2]FPC wSEB'!X243</f>
        <v>1095551</v>
      </c>
      <c r="Z48" s="15">
        <f>'[2]FPC wSEB'!Y243</f>
        <v>123936</v>
      </c>
      <c r="AA48" s="15">
        <f>'[2]FPC wSEB'!Z243</f>
        <v>3228</v>
      </c>
      <c r="AB48" s="15">
        <f>'[2]FPC wSEB'!AA243</f>
        <v>2437</v>
      </c>
      <c r="AC48" s="22">
        <f>'[2]FPC wSEB'!AB243</f>
        <v>14923</v>
      </c>
      <c r="AE48" s="15"/>
      <c r="AF48" s="15"/>
      <c r="AG48" s="15"/>
      <c r="AH48" s="15"/>
      <c r="AI48" s="15"/>
      <c r="AJ48" s="15"/>
      <c r="AK48" s="15"/>
      <c r="AM48" s="137"/>
      <c r="AN48" s="15"/>
      <c r="AP48" s="232"/>
      <c r="AQ48" s="137"/>
      <c r="AR48" s="137"/>
      <c r="AS48" s="137"/>
      <c r="AT48" s="137"/>
      <c r="AV48" s="42"/>
      <c r="AW48" s="14"/>
      <c r="AX48" s="14"/>
      <c r="AY48" s="14"/>
      <c r="BD48" s="14"/>
      <c r="BE48" s="25"/>
      <c r="BM48" s="207"/>
      <c r="BN48" s="207"/>
      <c r="BO48" s="207"/>
      <c r="BQ48" s="207"/>
      <c r="BR48" s="207"/>
      <c r="BS48" s="207"/>
      <c r="BU48" s="208"/>
      <c r="BV48" s="208"/>
      <c r="BW48" s="208"/>
      <c r="BY48" s="208"/>
      <c r="BZ48" s="208"/>
      <c r="CA48" s="208"/>
    </row>
    <row r="49" spans="1:79">
      <c r="A49" s="2">
        <v>1994</v>
      </c>
      <c r="B49" s="2">
        <v>11</v>
      </c>
      <c r="C49" s="14"/>
      <c r="D49" s="14"/>
      <c r="E49" s="14"/>
      <c r="F49" s="14"/>
      <c r="G49" s="140"/>
      <c r="I49" s="14"/>
      <c r="J49" s="14"/>
      <c r="K49" s="15"/>
      <c r="L49" s="15"/>
      <c r="M49" s="14"/>
      <c r="Y49" s="15">
        <f>'[2]FPC wSEB'!X244</f>
        <v>1110583</v>
      </c>
      <c r="Z49" s="15">
        <f>'[2]FPC wSEB'!Y244</f>
        <v>124212</v>
      </c>
      <c r="AA49" s="15">
        <f>'[2]FPC wSEB'!Z244</f>
        <v>3220</v>
      </c>
      <c r="AB49" s="15">
        <f>'[2]FPC wSEB'!AA244</f>
        <v>2427</v>
      </c>
      <c r="AC49" s="22">
        <f>'[2]FPC wSEB'!AB244</f>
        <v>14970</v>
      </c>
      <c r="AE49" s="15"/>
      <c r="AF49" s="15"/>
      <c r="AG49" s="15"/>
      <c r="AH49" s="15"/>
      <c r="AI49" s="15"/>
      <c r="AJ49" s="15"/>
      <c r="AK49" s="15"/>
      <c r="AM49" s="137"/>
      <c r="AN49" s="15"/>
      <c r="AP49" s="232"/>
      <c r="AQ49" s="137"/>
      <c r="AR49" s="137"/>
      <c r="AS49" s="137"/>
      <c r="AT49" s="137"/>
      <c r="AV49" s="42"/>
      <c r="AW49" s="14"/>
      <c r="AX49" s="14"/>
      <c r="AY49" s="14"/>
      <c r="BD49" s="14"/>
      <c r="BE49" s="25"/>
      <c r="BM49" s="207"/>
      <c r="BN49" s="207"/>
      <c r="BO49" s="207"/>
      <c r="BQ49" s="207"/>
      <c r="BR49" s="207"/>
      <c r="BS49" s="207"/>
      <c r="BU49" s="208"/>
      <c r="BV49" s="208"/>
      <c r="BW49" s="208"/>
      <c r="BY49" s="208"/>
      <c r="BZ49" s="208"/>
      <c r="CA49" s="208"/>
    </row>
    <row r="50" spans="1:79">
      <c r="A50" s="2">
        <v>1994</v>
      </c>
      <c r="B50" s="2">
        <v>12</v>
      </c>
      <c r="C50" s="14"/>
      <c r="D50" s="14"/>
      <c r="E50" s="14"/>
      <c r="F50" s="14"/>
      <c r="G50" s="140"/>
      <c r="I50" s="14"/>
      <c r="J50" s="14"/>
      <c r="K50" s="15"/>
      <c r="L50" s="15"/>
      <c r="M50" s="14"/>
      <c r="Y50" s="15">
        <f>'[2]FPC wSEB'!X245</f>
        <v>1122217</v>
      </c>
      <c r="Z50" s="15">
        <f>'[2]FPC wSEB'!Y245</f>
        <v>124409</v>
      </c>
      <c r="AA50" s="15">
        <f>'[2]FPC wSEB'!Z245</f>
        <v>3219</v>
      </c>
      <c r="AB50" s="15">
        <f>'[2]FPC wSEB'!AA245</f>
        <v>2420</v>
      </c>
      <c r="AC50" s="22">
        <f>'[2]FPC wSEB'!AB245</f>
        <v>15021</v>
      </c>
      <c r="AE50" s="15"/>
      <c r="AF50" s="15"/>
      <c r="AG50" s="15"/>
      <c r="AH50" s="15"/>
      <c r="AI50" s="15"/>
      <c r="AJ50" s="15"/>
      <c r="AK50" s="15"/>
      <c r="AM50" s="137"/>
      <c r="AN50" s="15"/>
      <c r="AP50" s="232"/>
      <c r="AQ50" s="137"/>
      <c r="AR50" s="137"/>
      <c r="AS50" s="137"/>
      <c r="AT50" s="137"/>
      <c r="AV50" s="42"/>
      <c r="AW50" s="14"/>
      <c r="AX50" s="14"/>
      <c r="AY50" s="14"/>
      <c r="BD50" s="14"/>
      <c r="BE50" s="25"/>
      <c r="BM50" s="207"/>
      <c r="BN50" s="207"/>
      <c r="BO50" s="207"/>
      <c r="BQ50" s="207"/>
      <c r="BR50" s="207"/>
      <c r="BS50" s="207"/>
      <c r="BU50" s="208"/>
      <c r="BV50" s="208"/>
      <c r="BW50" s="208"/>
      <c r="BY50" s="208"/>
      <c r="BZ50" s="208"/>
      <c r="CA50" s="208"/>
    </row>
    <row r="51" spans="1:79">
      <c r="A51" s="2">
        <v>1995</v>
      </c>
      <c r="B51" s="2">
        <v>1</v>
      </c>
      <c r="C51" s="14"/>
      <c r="D51" s="14"/>
      <c r="E51" s="14"/>
      <c r="F51" s="14"/>
      <c r="G51" s="140"/>
      <c r="I51" s="14"/>
      <c r="J51" s="14"/>
      <c r="K51" s="15"/>
      <c r="L51" s="15"/>
      <c r="M51" s="14"/>
      <c r="Y51" s="15">
        <f>'[2]FPC wSEB'!X246</f>
        <v>1130616</v>
      </c>
      <c r="Z51" s="15">
        <f>'[2]FPC wSEB'!Y246</f>
        <v>124372</v>
      </c>
      <c r="AA51" s="15">
        <f>'[2]FPC wSEB'!Z246</f>
        <v>3235</v>
      </c>
      <c r="AB51" s="15">
        <f>'[2]FPC wSEB'!AA246</f>
        <v>2417</v>
      </c>
      <c r="AC51" s="22">
        <f>'[2]FPC wSEB'!AB246</f>
        <v>15082</v>
      </c>
      <c r="AE51" s="15"/>
      <c r="AF51" s="15"/>
      <c r="AG51" s="15"/>
      <c r="AH51" s="15"/>
      <c r="AI51" s="15"/>
      <c r="AJ51" s="15"/>
      <c r="AK51" s="15"/>
      <c r="AM51" s="137"/>
      <c r="AN51" s="15"/>
      <c r="AP51" s="232"/>
      <c r="AQ51" s="137"/>
      <c r="AR51" s="137"/>
      <c r="AS51" s="137"/>
      <c r="AT51" s="137"/>
      <c r="AV51" s="42"/>
      <c r="AW51" s="14"/>
      <c r="AX51" s="14"/>
      <c r="AY51" s="14"/>
      <c r="BD51" s="14"/>
      <c r="BE51" s="25"/>
      <c r="BM51" s="207"/>
      <c r="BN51" s="207"/>
      <c r="BO51" s="207"/>
      <c r="BQ51" s="207"/>
      <c r="BR51" s="207"/>
      <c r="BS51" s="207"/>
      <c r="BU51" s="208"/>
      <c r="BV51" s="208"/>
      <c r="BW51" s="208"/>
      <c r="BY51" s="208"/>
      <c r="BZ51" s="208"/>
      <c r="CA51" s="208"/>
    </row>
    <row r="52" spans="1:79">
      <c r="A52" s="2">
        <v>1995</v>
      </c>
      <c r="B52" s="2">
        <v>2</v>
      </c>
      <c r="C52" s="14"/>
      <c r="D52" s="14"/>
      <c r="E52" s="14"/>
      <c r="F52" s="14"/>
      <c r="G52" s="140"/>
      <c r="I52" s="14"/>
      <c r="J52" s="14"/>
      <c r="K52" s="15"/>
      <c r="L52" s="15"/>
      <c r="M52" s="14"/>
      <c r="Y52" s="15">
        <f>'[2]FPC wSEB'!X247</f>
        <v>1135042</v>
      </c>
      <c r="Z52" s="15">
        <f>'[2]FPC wSEB'!Y247</f>
        <v>124404</v>
      </c>
      <c r="AA52" s="15">
        <f>'[2]FPC wSEB'!Z247</f>
        <v>3228</v>
      </c>
      <c r="AB52" s="15">
        <f>'[2]FPC wSEB'!AA247</f>
        <v>2420</v>
      </c>
      <c r="AC52" s="22">
        <f>'[2]FPC wSEB'!AB247</f>
        <v>15138</v>
      </c>
      <c r="AE52" s="15"/>
      <c r="AF52" s="15"/>
      <c r="AG52" s="15"/>
      <c r="AH52" s="15"/>
      <c r="AI52" s="15"/>
      <c r="AJ52" s="15"/>
      <c r="AK52" s="15"/>
      <c r="AM52" s="137"/>
      <c r="AN52" s="15"/>
      <c r="AP52" s="232"/>
      <c r="AQ52" s="137"/>
      <c r="AR52" s="137"/>
      <c r="AS52" s="137"/>
      <c r="AT52" s="137"/>
      <c r="AV52" s="42"/>
      <c r="AW52" s="14"/>
      <c r="AX52" s="14"/>
      <c r="AY52" s="14"/>
      <c r="BD52" s="14"/>
      <c r="BE52" s="25"/>
      <c r="BM52" s="207"/>
      <c r="BN52" s="207"/>
      <c r="BO52" s="207"/>
      <c r="BQ52" s="207"/>
      <c r="BR52" s="207"/>
      <c r="BS52" s="207"/>
      <c r="BU52" s="208"/>
      <c r="BV52" s="208"/>
      <c r="BW52" s="208"/>
      <c r="BY52" s="208"/>
      <c r="BZ52" s="208"/>
      <c r="CA52" s="208"/>
    </row>
    <row r="53" spans="1:79">
      <c r="A53" s="2">
        <v>1995</v>
      </c>
      <c r="B53" s="2">
        <v>3</v>
      </c>
      <c r="C53" s="14"/>
      <c r="D53" s="14"/>
      <c r="E53" s="14"/>
      <c r="F53" s="14"/>
      <c r="G53" s="140"/>
      <c r="I53" s="14"/>
      <c r="J53" s="14"/>
      <c r="K53" s="15"/>
      <c r="L53" s="15"/>
      <c r="M53" s="14"/>
      <c r="Y53" s="15">
        <f>'[2]FPC wSEB'!X248</f>
        <v>1116534</v>
      </c>
      <c r="Z53" s="15">
        <f>'[2]FPC wSEB'!Y248</f>
        <v>120384</v>
      </c>
      <c r="AA53" s="15">
        <f>'[2]FPC wSEB'!Z248</f>
        <v>2985</v>
      </c>
      <c r="AB53" s="15">
        <f>'[2]FPC wSEB'!AA248</f>
        <v>2240</v>
      </c>
      <c r="AC53" s="22">
        <f>'[2]FPC wSEB'!AB248</f>
        <v>14858</v>
      </c>
      <c r="AE53" s="15"/>
      <c r="AF53" s="15"/>
      <c r="AG53" s="15"/>
      <c r="AH53" s="15"/>
      <c r="AI53" s="15"/>
      <c r="AJ53" s="15"/>
      <c r="AK53" s="15"/>
      <c r="AM53" s="137"/>
      <c r="AN53" s="15"/>
      <c r="AP53" s="232"/>
      <c r="AQ53" s="137"/>
      <c r="AR53" s="137"/>
      <c r="AS53" s="137"/>
      <c r="AT53" s="137"/>
      <c r="AV53" s="42"/>
      <c r="AW53" s="14"/>
      <c r="AX53" s="14"/>
      <c r="AY53" s="14"/>
      <c r="BD53" s="14"/>
      <c r="BE53" s="25"/>
      <c r="BM53" s="207"/>
      <c r="BN53" s="207"/>
      <c r="BO53" s="207"/>
      <c r="BQ53" s="207"/>
      <c r="BR53" s="207"/>
      <c r="BS53" s="207"/>
      <c r="BU53" s="208"/>
      <c r="BV53" s="208"/>
      <c r="BW53" s="208"/>
      <c r="BY53" s="208"/>
      <c r="BZ53" s="208"/>
      <c r="CA53" s="208"/>
    </row>
    <row r="54" spans="1:79">
      <c r="A54" s="2">
        <v>1995</v>
      </c>
      <c r="B54" s="2">
        <v>4</v>
      </c>
      <c r="C54" s="14"/>
      <c r="D54" s="14"/>
      <c r="E54" s="14"/>
      <c r="F54" s="14"/>
      <c r="G54" s="140"/>
      <c r="I54" s="14"/>
      <c r="J54" s="14"/>
      <c r="K54" s="15"/>
      <c r="L54" s="15"/>
      <c r="M54" s="14"/>
      <c r="Y54" s="15">
        <f>'[2]FPC wSEB'!X249</f>
        <v>1178220</v>
      </c>
      <c r="Z54" s="15">
        <f>'[2]FPC wSEB'!Y249</f>
        <v>131508</v>
      </c>
      <c r="AA54" s="15">
        <f>'[2]FPC wSEB'!Z249</f>
        <v>3498</v>
      </c>
      <c r="AB54" s="15">
        <f>'[2]FPC wSEB'!AA249</f>
        <v>2574</v>
      </c>
      <c r="AC54" s="22">
        <f>'[2]FPC wSEB'!AB249</f>
        <v>15853</v>
      </c>
      <c r="AE54" s="15"/>
      <c r="AF54" s="15"/>
      <c r="AG54" s="15"/>
      <c r="AH54" s="15"/>
      <c r="AI54" s="15"/>
      <c r="AJ54" s="15"/>
      <c r="AK54" s="15"/>
      <c r="AM54" s="137"/>
      <c r="AN54" s="15"/>
      <c r="AP54" s="232"/>
      <c r="AQ54" s="137"/>
      <c r="AR54" s="137"/>
      <c r="AS54" s="137"/>
      <c r="AT54" s="137"/>
      <c r="AV54" s="42"/>
      <c r="AW54" s="14"/>
      <c r="AX54" s="14"/>
      <c r="AY54" s="14"/>
      <c r="BD54" s="14"/>
      <c r="BE54" s="25"/>
      <c r="BM54" s="207"/>
      <c r="BN54" s="207"/>
      <c r="BO54" s="207"/>
      <c r="BQ54" s="207"/>
      <c r="BR54" s="207"/>
      <c r="BS54" s="207"/>
      <c r="BU54" s="208"/>
      <c r="BV54" s="208"/>
      <c r="BW54" s="208"/>
      <c r="BY54" s="208"/>
      <c r="BZ54" s="208"/>
      <c r="CA54" s="208"/>
    </row>
    <row r="55" spans="1:79">
      <c r="A55" s="2">
        <v>1995</v>
      </c>
      <c r="B55" s="2">
        <v>5</v>
      </c>
      <c r="C55" s="14"/>
      <c r="D55" s="14"/>
      <c r="E55" s="14"/>
      <c r="F55" s="14"/>
      <c r="G55" s="140"/>
      <c r="I55" s="14"/>
      <c r="J55" s="14"/>
      <c r="K55" s="15"/>
      <c r="L55" s="15"/>
      <c r="M55" s="14"/>
      <c r="Y55" s="15">
        <f>'[2]FPC wSEB'!X250</f>
        <v>1094837</v>
      </c>
      <c r="Z55" s="15">
        <f>'[2]FPC wSEB'!Y250</f>
        <v>122874</v>
      </c>
      <c r="AA55" s="15">
        <f>'[2]FPC wSEB'!Z250</f>
        <v>3130</v>
      </c>
      <c r="AB55" s="15">
        <f>'[2]FPC wSEB'!AA250</f>
        <v>2436</v>
      </c>
      <c r="AC55" s="22">
        <f>'[2]FPC wSEB'!AB250</f>
        <v>15231</v>
      </c>
      <c r="AE55" s="15"/>
      <c r="AF55" s="15"/>
      <c r="AG55" s="15"/>
      <c r="AH55" s="15"/>
      <c r="AI55" s="15"/>
      <c r="AJ55" s="15"/>
      <c r="AK55" s="15"/>
      <c r="AM55" s="137"/>
      <c r="AN55" s="15"/>
      <c r="AP55" s="232"/>
      <c r="AQ55" s="137"/>
      <c r="AR55" s="137"/>
      <c r="AS55" s="137"/>
      <c r="AT55" s="137"/>
      <c r="AV55" s="42"/>
      <c r="AW55" s="14"/>
      <c r="AX55" s="14"/>
      <c r="AY55" s="14"/>
      <c r="BD55" s="14"/>
      <c r="BE55" s="25"/>
      <c r="BM55" s="207"/>
      <c r="BN55" s="207"/>
      <c r="BO55" s="207"/>
      <c r="BQ55" s="207"/>
      <c r="BR55" s="207"/>
      <c r="BS55" s="207"/>
      <c r="BU55" s="208"/>
      <c r="BV55" s="208"/>
      <c r="BW55" s="208"/>
      <c r="BY55" s="208"/>
      <c r="BZ55" s="208"/>
      <c r="CA55" s="208"/>
    </row>
    <row r="56" spans="1:79">
      <c r="A56" s="2">
        <v>1995</v>
      </c>
      <c r="B56" s="2">
        <v>6</v>
      </c>
      <c r="C56" s="14"/>
      <c r="D56" s="14"/>
      <c r="E56" s="14"/>
      <c r="F56" s="14"/>
      <c r="G56" s="140"/>
      <c r="I56" s="14"/>
      <c r="J56" s="14"/>
      <c r="K56" s="15"/>
      <c r="L56" s="15"/>
      <c r="M56" s="14"/>
      <c r="Y56" s="15">
        <f>'[2]FPC wSEB'!X251</f>
        <v>1115182</v>
      </c>
      <c r="Z56" s="15">
        <f>'[2]FPC wSEB'!Y251</f>
        <v>126584</v>
      </c>
      <c r="AA56" s="15">
        <f>'[2]FPC wSEB'!Z251</f>
        <v>3148</v>
      </c>
      <c r="AB56" s="15">
        <f>'[2]FPC wSEB'!AA251</f>
        <v>2447</v>
      </c>
      <c r="AC56" s="22">
        <f>'[2]FPC wSEB'!AB251</f>
        <v>15378</v>
      </c>
      <c r="AE56" s="15"/>
      <c r="AF56" s="15"/>
      <c r="AG56" s="15"/>
      <c r="AH56" s="15"/>
      <c r="AI56" s="15"/>
      <c r="AJ56" s="15"/>
      <c r="AK56" s="15"/>
      <c r="AM56" s="137"/>
      <c r="AN56" s="15"/>
      <c r="AP56" s="232"/>
      <c r="AQ56" s="137"/>
      <c r="AR56" s="137"/>
      <c r="AS56" s="137"/>
      <c r="AT56" s="137"/>
      <c r="AV56" s="42"/>
      <c r="AW56" s="14"/>
      <c r="AX56" s="14"/>
      <c r="AY56" s="14"/>
      <c r="BD56" s="14"/>
      <c r="BE56" s="25"/>
      <c r="BM56" s="207"/>
      <c r="BN56" s="207"/>
      <c r="BO56" s="207"/>
      <c r="BQ56" s="207"/>
      <c r="BR56" s="207"/>
      <c r="BS56" s="207"/>
      <c r="BU56" s="208"/>
      <c r="BV56" s="208"/>
      <c r="BW56" s="208"/>
      <c r="BY56" s="208"/>
      <c r="BZ56" s="208"/>
      <c r="CA56" s="208"/>
    </row>
    <row r="57" spans="1:79">
      <c r="A57" s="2">
        <v>1995</v>
      </c>
      <c r="B57" s="2">
        <v>7</v>
      </c>
      <c r="C57" s="14"/>
      <c r="D57" s="14"/>
      <c r="E57" s="14"/>
      <c r="F57" s="14"/>
      <c r="G57" s="140"/>
      <c r="I57" s="14"/>
      <c r="J57" s="14"/>
      <c r="K57" s="15"/>
      <c r="L57" s="15"/>
      <c r="M57" s="14"/>
      <c r="Y57" s="15">
        <f>'[2]FPC wSEB'!X252</f>
        <v>1093422</v>
      </c>
      <c r="Z57" s="15">
        <f>'[2]FPC wSEB'!Y252</f>
        <v>124513</v>
      </c>
      <c r="AA57" s="15">
        <f>'[2]FPC wSEB'!Z252</f>
        <v>3107</v>
      </c>
      <c r="AB57" s="15">
        <f>'[2]FPC wSEB'!AA252</f>
        <v>2424</v>
      </c>
      <c r="AC57" s="22">
        <f>'[2]FPC wSEB'!AB252</f>
        <v>15301</v>
      </c>
      <c r="AE57" s="15"/>
      <c r="AF57" s="15"/>
      <c r="AG57" s="15"/>
      <c r="AH57" s="15"/>
      <c r="AI57" s="15"/>
      <c r="AJ57" s="15"/>
      <c r="AK57" s="15"/>
      <c r="AM57" s="137"/>
      <c r="AN57" s="15"/>
      <c r="AP57" s="232"/>
      <c r="AQ57" s="137"/>
      <c r="AR57" s="137"/>
      <c r="AS57" s="137"/>
      <c r="AT57" s="137"/>
      <c r="AV57" s="42"/>
      <c r="AW57" s="14"/>
      <c r="AX57" s="14"/>
      <c r="AY57" s="14"/>
      <c r="BD57" s="14"/>
      <c r="BE57" s="25"/>
      <c r="BM57" s="207"/>
      <c r="BN57" s="207"/>
      <c r="BO57" s="207"/>
      <c r="BQ57" s="207"/>
      <c r="BR57" s="207"/>
      <c r="BS57" s="207"/>
      <c r="BU57" s="208"/>
      <c r="BV57" s="208"/>
      <c r="BW57" s="208"/>
      <c r="BY57" s="208"/>
      <c r="BZ57" s="208"/>
      <c r="CA57" s="208"/>
    </row>
    <row r="58" spans="1:79">
      <c r="A58" s="2">
        <v>1995</v>
      </c>
      <c r="B58" s="2">
        <v>8</v>
      </c>
      <c r="C58" s="14"/>
      <c r="D58" s="14"/>
      <c r="E58" s="14"/>
      <c r="F58" s="14"/>
      <c r="G58" s="140"/>
      <c r="I58" s="14"/>
      <c r="J58" s="14"/>
      <c r="K58" s="15"/>
      <c r="L58" s="15"/>
      <c r="M58" s="14"/>
      <c r="Y58" s="15">
        <f>'[2]FPC wSEB'!X253</f>
        <v>1095596</v>
      </c>
      <c r="Z58" s="15">
        <f>'[2]FPC wSEB'!Y253</f>
        <v>125445</v>
      </c>
      <c r="AA58" s="15">
        <f>'[2]FPC wSEB'!Z253</f>
        <v>3092</v>
      </c>
      <c r="AB58" s="15">
        <f>'[2]FPC wSEB'!AA253</f>
        <v>2432</v>
      </c>
      <c r="AC58" s="22">
        <f>'[2]FPC wSEB'!AB253</f>
        <v>15092</v>
      </c>
      <c r="AE58" s="15"/>
      <c r="AF58" s="15"/>
      <c r="AG58" s="15"/>
      <c r="AH58" s="15"/>
      <c r="AI58" s="15"/>
      <c r="AJ58" s="15"/>
      <c r="AK58" s="15"/>
      <c r="AM58" s="137"/>
      <c r="AN58" s="15"/>
      <c r="AP58" s="232"/>
      <c r="AQ58" s="137"/>
      <c r="AR58" s="137"/>
      <c r="AS58" s="137"/>
      <c r="AT58" s="137"/>
      <c r="AV58" s="42"/>
      <c r="AW58" s="14"/>
      <c r="AX58" s="14"/>
      <c r="AY58" s="14"/>
      <c r="BD58" s="14"/>
      <c r="BE58" s="25"/>
      <c r="BM58" s="207"/>
      <c r="BN58" s="207"/>
      <c r="BO58" s="207"/>
      <c r="BQ58" s="207"/>
      <c r="BR58" s="207"/>
      <c r="BS58" s="207"/>
      <c r="BU58" s="208"/>
      <c r="BV58" s="208"/>
      <c r="BW58" s="208"/>
      <c r="BY58" s="208"/>
      <c r="BZ58" s="208"/>
      <c r="CA58" s="208"/>
    </row>
    <row r="59" spans="1:79">
      <c r="A59" s="2">
        <v>1995</v>
      </c>
      <c r="B59" s="2">
        <v>9</v>
      </c>
      <c r="C59" s="14"/>
      <c r="D59" s="14"/>
      <c r="E59" s="14"/>
      <c r="F59" s="14"/>
      <c r="G59" s="140"/>
      <c r="I59" s="14"/>
      <c r="J59" s="14"/>
      <c r="K59" s="15"/>
      <c r="L59" s="15"/>
      <c r="M59" s="14"/>
      <c r="Y59" s="15">
        <f>'[2]FPC wSEB'!X254</f>
        <v>1133385</v>
      </c>
      <c r="Z59" s="15">
        <f>'[2]FPC wSEB'!Y254</f>
        <v>129901</v>
      </c>
      <c r="AA59" s="15">
        <f>'[2]FPC wSEB'!Z254</f>
        <v>3109</v>
      </c>
      <c r="AB59" s="15">
        <f>'[2]FPC wSEB'!AA254</f>
        <v>2470</v>
      </c>
      <c r="AC59" s="22">
        <f>'[2]FPC wSEB'!AB254</f>
        <v>15572</v>
      </c>
      <c r="AE59" s="15"/>
      <c r="AF59" s="15"/>
      <c r="AG59" s="15"/>
      <c r="AH59" s="15"/>
      <c r="AI59" s="15"/>
      <c r="AJ59" s="15"/>
      <c r="AK59" s="15"/>
      <c r="AM59" s="137"/>
      <c r="AN59" s="15"/>
      <c r="AP59" s="232"/>
      <c r="AQ59" s="137"/>
      <c r="AR59" s="137"/>
      <c r="AS59" s="137"/>
      <c r="AT59" s="137"/>
      <c r="AV59" s="42"/>
      <c r="AW59" s="14"/>
      <c r="AX59" s="14"/>
      <c r="AY59" s="14"/>
      <c r="BD59" s="14"/>
      <c r="BE59" s="25"/>
      <c r="BM59" s="207"/>
      <c r="BN59" s="207"/>
      <c r="BO59" s="207"/>
      <c r="BQ59" s="207"/>
      <c r="BR59" s="207"/>
      <c r="BS59" s="207"/>
      <c r="BU59" s="208"/>
      <c r="BV59" s="208"/>
      <c r="BW59" s="208"/>
      <c r="BY59" s="208"/>
      <c r="BZ59" s="208"/>
      <c r="CA59" s="208"/>
    </row>
    <row r="60" spans="1:79">
      <c r="A60" s="2">
        <v>1995</v>
      </c>
      <c r="B60" s="2">
        <v>10</v>
      </c>
      <c r="C60" s="14"/>
      <c r="D60" s="14"/>
      <c r="E60" s="14"/>
      <c r="F60" s="14"/>
      <c r="G60" s="140"/>
      <c r="I60" s="14"/>
      <c r="J60" s="14"/>
      <c r="K60" s="15"/>
      <c r="L60" s="15"/>
      <c r="M60" s="14"/>
      <c r="Y60" s="15">
        <f>'[2]FPC wSEB'!X255</f>
        <v>1116063</v>
      </c>
      <c r="Z60" s="15">
        <f>'[2]FPC wSEB'!Y255</f>
        <v>127381</v>
      </c>
      <c r="AA60" s="15">
        <f>'[2]FPC wSEB'!Z255</f>
        <v>3073</v>
      </c>
      <c r="AB60" s="15">
        <f>'[2]FPC wSEB'!AA255</f>
        <v>2482</v>
      </c>
      <c r="AC60" s="22">
        <f>'[2]FPC wSEB'!AB255</f>
        <v>15449</v>
      </c>
      <c r="AE60" s="15"/>
      <c r="AF60" s="15"/>
      <c r="AG60" s="15"/>
      <c r="AH60" s="15"/>
      <c r="AI60" s="15"/>
      <c r="AJ60" s="15"/>
      <c r="AK60" s="15"/>
      <c r="AM60" s="137"/>
      <c r="AN60" s="15"/>
      <c r="AP60" s="232"/>
      <c r="AQ60" s="137"/>
      <c r="AR60" s="137"/>
      <c r="AS60" s="137"/>
      <c r="AT60" s="137"/>
      <c r="AV60" s="42"/>
      <c r="AW60" s="14"/>
      <c r="AX60" s="14"/>
      <c r="AY60" s="14"/>
      <c r="BD60" s="14"/>
      <c r="BE60" s="25"/>
      <c r="BM60" s="207"/>
      <c r="BN60" s="207"/>
      <c r="BO60" s="207"/>
      <c r="BQ60" s="207"/>
      <c r="BR60" s="207"/>
      <c r="BS60" s="207"/>
      <c r="BU60" s="208"/>
      <c r="BV60" s="208"/>
      <c r="BW60" s="208"/>
      <c r="BY60" s="208"/>
      <c r="BZ60" s="208"/>
      <c r="CA60" s="208"/>
    </row>
    <row r="61" spans="1:79">
      <c r="A61" s="2">
        <v>1995</v>
      </c>
      <c r="B61" s="2">
        <v>11</v>
      </c>
      <c r="C61" s="14"/>
      <c r="D61" s="14"/>
      <c r="E61" s="14"/>
      <c r="F61" s="14"/>
      <c r="G61" s="140"/>
      <c r="I61" s="14"/>
      <c r="J61" s="14"/>
      <c r="K61" s="15"/>
      <c r="L61" s="15"/>
      <c r="M61" s="14"/>
      <c r="Y61" s="15">
        <f>'[2]FPC wSEB'!X256</f>
        <v>1159977</v>
      </c>
      <c r="Z61" s="15">
        <f>'[2]FPC wSEB'!Y256</f>
        <v>130818</v>
      </c>
      <c r="AA61" s="15">
        <f>'[2]FPC wSEB'!Z256</f>
        <v>3103</v>
      </c>
      <c r="AB61" s="15">
        <f>'[2]FPC wSEB'!AA256</f>
        <v>2443</v>
      </c>
      <c r="AC61" s="22">
        <f>'[2]FPC wSEB'!AB256</f>
        <v>15667</v>
      </c>
      <c r="AE61" s="15"/>
      <c r="AF61" s="15"/>
      <c r="AG61" s="15"/>
      <c r="AH61" s="15"/>
      <c r="AI61" s="15"/>
      <c r="AJ61" s="15"/>
      <c r="AK61" s="15"/>
      <c r="AM61" s="137"/>
      <c r="AN61" s="15"/>
      <c r="AP61" s="232"/>
      <c r="AQ61" s="137"/>
      <c r="AR61" s="137"/>
      <c r="AS61" s="137"/>
      <c r="AT61" s="137"/>
      <c r="AV61" s="42"/>
      <c r="AW61" s="14"/>
      <c r="AX61" s="14"/>
      <c r="AY61" s="14"/>
      <c r="BD61" s="14"/>
      <c r="BE61" s="25"/>
      <c r="BM61" s="207"/>
      <c r="BN61" s="207"/>
      <c r="BO61" s="207"/>
      <c r="BQ61" s="207"/>
      <c r="BR61" s="207"/>
      <c r="BS61" s="207"/>
      <c r="BU61" s="208"/>
      <c r="BV61" s="208"/>
      <c r="BW61" s="208"/>
      <c r="BY61" s="208"/>
      <c r="BZ61" s="208"/>
      <c r="CA61" s="208"/>
    </row>
    <row r="62" spans="1:79">
      <c r="A62" s="2">
        <v>1995</v>
      </c>
      <c r="B62" s="2">
        <v>12</v>
      </c>
      <c r="C62" s="14"/>
      <c r="D62" s="14"/>
      <c r="E62" s="14"/>
      <c r="F62" s="14"/>
      <c r="G62" s="140"/>
      <c r="I62" s="14"/>
      <c r="J62" s="14"/>
      <c r="K62" s="15"/>
      <c r="L62" s="15"/>
      <c r="M62" s="14"/>
      <c r="Y62" s="15">
        <f>'[2]FPC wSEB'!X257</f>
        <v>1127273</v>
      </c>
      <c r="Z62" s="15">
        <f>'[2]FPC wSEB'!Y257</f>
        <v>126081</v>
      </c>
      <c r="AA62" s="15">
        <f>'[2]FPC wSEB'!Z257</f>
        <v>3012</v>
      </c>
      <c r="AB62" s="15">
        <f>'[2]FPC wSEB'!AA257</f>
        <v>2395</v>
      </c>
      <c r="AC62" s="22">
        <f>'[2]FPC wSEB'!AB257</f>
        <v>15288</v>
      </c>
      <c r="AE62" s="15"/>
      <c r="AF62" s="15"/>
      <c r="AG62" s="15"/>
      <c r="AH62" s="15"/>
      <c r="AI62" s="15"/>
      <c r="AJ62" s="15"/>
      <c r="AK62" s="15"/>
      <c r="AM62" s="137"/>
      <c r="AN62" s="15"/>
      <c r="AP62" s="232"/>
      <c r="AQ62" s="137"/>
      <c r="AR62" s="137"/>
      <c r="AS62" s="137"/>
      <c r="AT62" s="137"/>
      <c r="AV62" s="42"/>
      <c r="AW62" s="14"/>
      <c r="AX62" s="14"/>
      <c r="AY62" s="14"/>
      <c r="BD62" s="14"/>
      <c r="BE62" s="25"/>
      <c r="BM62" s="207"/>
      <c r="BN62" s="207"/>
      <c r="BO62" s="207"/>
      <c r="BQ62" s="207"/>
      <c r="BR62" s="207"/>
      <c r="BS62" s="207"/>
      <c r="BU62" s="208"/>
      <c r="BV62" s="208"/>
      <c r="BW62" s="208"/>
      <c r="BY62" s="208"/>
      <c r="BZ62" s="208"/>
      <c r="CA62" s="208"/>
    </row>
    <row r="63" spans="1:79">
      <c r="A63" s="2">
        <v>1996</v>
      </c>
      <c r="B63" s="2">
        <v>1</v>
      </c>
      <c r="C63" s="14"/>
      <c r="D63" s="14"/>
      <c r="E63" s="14"/>
      <c r="F63" s="14"/>
      <c r="G63" s="140"/>
      <c r="I63" s="14"/>
      <c r="J63" s="14"/>
      <c r="K63" s="15"/>
      <c r="L63" s="15"/>
      <c r="M63" s="14"/>
      <c r="Y63" s="15">
        <f>'[2]FPC wSEB'!X258</f>
        <v>1134514</v>
      </c>
      <c r="Z63" s="15">
        <f>'[2]FPC wSEB'!Y258</f>
        <v>127267</v>
      </c>
      <c r="AA63" s="15">
        <f>'[2]FPC wSEB'!Z258</f>
        <v>3026</v>
      </c>
      <c r="AB63" s="15">
        <f>'[2]FPC wSEB'!AA258</f>
        <v>2385</v>
      </c>
      <c r="AC63" s="22">
        <f>'[2]FPC wSEB'!AB258</f>
        <v>15344</v>
      </c>
      <c r="AE63" s="15"/>
      <c r="AF63" s="15"/>
      <c r="AG63" s="15"/>
      <c r="AH63" s="15"/>
      <c r="AI63" s="15"/>
      <c r="AJ63" s="15"/>
      <c r="AK63" s="15"/>
      <c r="AM63" s="137"/>
      <c r="AN63" s="15"/>
      <c r="AP63" s="232"/>
      <c r="AQ63" s="137"/>
      <c r="AR63" s="137"/>
      <c r="AS63" s="137"/>
      <c r="AT63" s="137"/>
      <c r="AV63" s="42"/>
      <c r="AW63" s="14"/>
      <c r="AX63" s="14"/>
      <c r="AY63" s="14"/>
      <c r="BD63" s="14"/>
      <c r="BE63" s="25"/>
      <c r="BM63" s="207"/>
      <c r="BN63" s="207"/>
      <c r="BO63" s="207"/>
      <c r="BQ63" s="207"/>
      <c r="BR63" s="207"/>
      <c r="BS63" s="207"/>
      <c r="BU63" s="208"/>
      <c r="BV63" s="208"/>
      <c r="BW63" s="208"/>
      <c r="BY63" s="208"/>
      <c r="BZ63" s="208"/>
      <c r="CA63" s="208"/>
    </row>
    <row r="64" spans="1:79">
      <c r="A64" s="2">
        <v>1996</v>
      </c>
      <c r="B64" s="2">
        <v>2</v>
      </c>
      <c r="C64" s="14"/>
      <c r="D64" s="14"/>
      <c r="E64" s="14"/>
      <c r="F64" s="14"/>
      <c r="G64" s="140"/>
      <c r="I64" s="14"/>
      <c r="J64" s="14"/>
      <c r="K64" s="15"/>
      <c r="L64" s="15"/>
      <c r="M64" s="14"/>
      <c r="Y64" s="15">
        <f>'[2]FPC wSEB'!X259</f>
        <v>1157582</v>
      </c>
      <c r="Z64" s="15">
        <f>'[2]FPC wSEB'!Y259</f>
        <v>128692</v>
      </c>
      <c r="AA64" s="15">
        <f>'[2]FPC wSEB'!Z259</f>
        <v>2996</v>
      </c>
      <c r="AB64" s="15">
        <f>'[2]FPC wSEB'!AA259</f>
        <v>2362</v>
      </c>
      <c r="AC64" s="22">
        <f>'[2]FPC wSEB'!AB259</f>
        <v>15529</v>
      </c>
      <c r="AE64" s="15"/>
      <c r="AF64" s="15"/>
      <c r="AG64" s="15"/>
      <c r="AH64" s="15"/>
      <c r="AI64" s="15"/>
      <c r="AJ64" s="15"/>
      <c r="AK64" s="15"/>
      <c r="AM64" s="137"/>
      <c r="AN64" s="15"/>
      <c r="AP64" s="232"/>
      <c r="AQ64" s="137"/>
      <c r="AR64" s="137"/>
      <c r="AS64" s="137"/>
      <c r="AT64" s="137"/>
      <c r="AV64" s="42"/>
      <c r="AW64" s="14"/>
      <c r="AX64" s="14"/>
      <c r="AY64" s="14"/>
      <c r="BD64" s="14"/>
      <c r="BE64" s="25"/>
      <c r="BM64" s="207"/>
      <c r="BN64" s="207"/>
      <c r="BO64" s="207"/>
      <c r="BQ64" s="207"/>
      <c r="BR64" s="207"/>
      <c r="BS64" s="207"/>
      <c r="BU64" s="208"/>
      <c r="BV64" s="208"/>
      <c r="BW64" s="208"/>
      <c r="BY64" s="208"/>
      <c r="BZ64" s="208"/>
      <c r="CA64" s="208"/>
    </row>
    <row r="65" spans="1:79">
      <c r="A65" s="2">
        <v>1996</v>
      </c>
      <c r="B65" s="2">
        <v>3</v>
      </c>
      <c r="C65" s="14"/>
      <c r="D65" s="14"/>
      <c r="E65" s="14"/>
      <c r="F65" s="14"/>
      <c r="G65" s="140"/>
      <c r="I65" s="14"/>
      <c r="J65" s="14"/>
      <c r="K65" s="15"/>
      <c r="L65" s="15"/>
      <c r="M65" s="14"/>
      <c r="Y65" s="15">
        <f>'[2]FPC wSEB'!X260</f>
        <v>1151354</v>
      </c>
      <c r="Z65" s="15">
        <f>'[2]FPC wSEB'!Y260</f>
        <v>128383</v>
      </c>
      <c r="AA65" s="15">
        <f>'[2]FPC wSEB'!Z260</f>
        <v>2959</v>
      </c>
      <c r="AB65" s="15">
        <f>'[2]FPC wSEB'!AA260</f>
        <v>2384</v>
      </c>
      <c r="AC65" s="22">
        <f>'[2]FPC wSEB'!AB260</f>
        <v>15539</v>
      </c>
      <c r="AE65" s="15"/>
      <c r="AF65" s="15"/>
      <c r="AG65" s="15"/>
      <c r="AH65" s="15"/>
      <c r="AI65" s="15"/>
      <c r="AJ65" s="15"/>
      <c r="AK65" s="15"/>
      <c r="AM65" s="137"/>
      <c r="AN65" s="15"/>
      <c r="AP65" s="232"/>
      <c r="AQ65" s="137"/>
      <c r="AR65" s="137"/>
      <c r="AS65" s="137"/>
      <c r="AT65" s="137"/>
      <c r="AV65" s="42"/>
      <c r="AW65" s="14"/>
      <c r="AX65" s="14"/>
      <c r="AY65" s="14"/>
      <c r="BD65" s="14"/>
      <c r="BE65" s="25"/>
      <c r="BM65" s="207"/>
      <c r="BN65" s="207"/>
      <c r="BO65" s="207"/>
      <c r="BQ65" s="207"/>
      <c r="BR65" s="207"/>
      <c r="BS65" s="207"/>
      <c r="BU65" s="208"/>
      <c r="BV65" s="208"/>
      <c r="BW65" s="208"/>
      <c r="BY65" s="208"/>
      <c r="BZ65" s="208"/>
      <c r="CA65" s="208"/>
    </row>
    <row r="66" spans="1:79">
      <c r="A66" s="2">
        <v>1996</v>
      </c>
      <c r="B66" s="2">
        <v>4</v>
      </c>
      <c r="C66" s="14"/>
      <c r="D66" s="14"/>
      <c r="E66" s="14"/>
      <c r="F66" s="14"/>
      <c r="G66" s="140"/>
      <c r="I66" s="14"/>
      <c r="J66" s="14"/>
      <c r="K66" s="15"/>
      <c r="L66" s="15"/>
      <c r="M66" s="14"/>
      <c r="Y66" s="15">
        <f>'[2]FPC wSEB'!X261</f>
        <v>1144162</v>
      </c>
      <c r="Z66" s="15">
        <f>'[2]FPC wSEB'!Y261</f>
        <v>128622</v>
      </c>
      <c r="AA66" s="15">
        <f>'[2]FPC wSEB'!Z261</f>
        <v>3001</v>
      </c>
      <c r="AB66" s="15">
        <f>'[2]FPC wSEB'!AA261</f>
        <v>2341</v>
      </c>
      <c r="AC66" s="22">
        <f>'[2]FPC wSEB'!AB261</f>
        <v>15613</v>
      </c>
      <c r="AE66" s="15"/>
      <c r="AF66" s="15"/>
      <c r="AG66" s="15"/>
      <c r="AH66" s="15"/>
      <c r="AI66" s="15"/>
      <c r="AJ66" s="15"/>
      <c r="AK66" s="15"/>
      <c r="AM66" s="137"/>
      <c r="AN66" s="15"/>
      <c r="AP66" s="232"/>
      <c r="AQ66" s="137"/>
      <c r="AR66" s="137"/>
      <c r="AS66" s="137"/>
      <c r="AT66" s="137"/>
      <c r="AV66" s="42"/>
      <c r="AW66" s="14"/>
      <c r="AX66" s="14"/>
      <c r="AY66" s="14"/>
      <c r="BD66" s="14"/>
      <c r="BE66" s="25"/>
      <c r="BM66" s="207"/>
      <c r="BN66" s="207"/>
      <c r="BO66" s="207"/>
      <c r="BQ66" s="207"/>
      <c r="BR66" s="207"/>
      <c r="BS66" s="207"/>
      <c r="BU66" s="208"/>
      <c r="BV66" s="208"/>
      <c r="BW66" s="208"/>
      <c r="BY66" s="208"/>
      <c r="BZ66" s="208"/>
      <c r="CA66" s="208"/>
    </row>
    <row r="67" spans="1:79">
      <c r="A67" s="2">
        <v>1996</v>
      </c>
      <c r="B67" s="2">
        <v>5</v>
      </c>
      <c r="C67" s="14"/>
      <c r="D67" s="14"/>
      <c r="E67" s="14"/>
      <c r="F67" s="14"/>
      <c r="G67" s="140"/>
      <c r="I67" s="14"/>
      <c r="J67" s="14"/>
      <c r="K67" s="15"/>
      <c r="L67" s="15"/>
      <c r="M67" s="14"/>
      <c r="Y67" s="15">
        <f>'[2]FPC wSEB'!X262</f>
        <v>1111360</v>
      </c>
      <c r="Z67" s="15">
        <f>'[2]FPC wSEB'!Y262</f>
        <v>125862</v>
      </c>
      <c r="AA67" s="15">
        <f>'[2]FPC wSEB'!Z262</f>
        <v>2879</v>
      </c>
      <c r="AB67" s="15">
        <f>'[2]FPC wSEB'!AA262</f>
        <v>2320</v>
      </c>
      <c r="AC67" s="22">
        <f>'[2]FPC wSEB'!AB262</f>
        <v>15222</v>
      </c>
      <c r="AE67" s="15"/>
      <c r="AF67" s="15"/>
      <c r="AG67" s="15"/>
      <c r="AH67" s="15"/>
      <c r="AI67" s="15"/>
      <c r="AJ67" s="15"/>
      <c r="AK67" s="15"/>
      <c r="AM67" s="137"/>
      <c r="AN67" s="15"/>
      <c r="AP67" s="232"/>
      <c r="AQ67" s="137"/>
      <c r="AR67" s="137"/>
      <c r="AS67" s="137"/>
      <c r="AT67" s="137"/>
      <c r="AV67" s="42"/>
      <c r="AW67" s="14"/>
      <c r="AX67" s="14"/>
      <c r="AY67" s="14"/>
      <c r="BD67" s="14"/>
      <c r="BE67" s="25"/>
      <c r="BM67" s="207"/>
      <c r="BN67" s="207"/>
      <c r="BO67" s="207"/>
      <c r="BQ67" s="207"/>
      <c r="BR67" s="207"/>
      <c r="BS67" s="207"/>
      <c r="BU67" s="208"/>
      <c r="BV67" s="208"/>
      <c r="BW67" s="208"/>
      <c r="BY67" s="208"/>
      <c r="BZ67" s="208"/>
      <c r="CA67" s="208"/>
    </row>
    <row r="68" spans="1:79">
      <c r="A68" s="2">
        <v>1996</v>
      </c>
      <c r="B68" s="2">
        <v>6</v>
      </c>
      <c r="C68" s="14"/>
      <c r="D68" s="14"/>
      <c r="E68" s="14"/>
      <c r="F68" s="14"/>
      <c r="G68" s="140"/>
      <c r="I68" s="14"/>
      <c r="J68" s="14"/>
      <c r="K68" s="15"/>
      <c r="L68" s="15"/>
      <c r="M68" s="14"/>
      <c r="Y68" s="15">
        <f>'[2]FPC wSEB'!X263</f>
        <v>1154834</v>
      </c>
      <c r="Z68" s="15">
        <f>'[2]FPC wSEB'!Y263</f>
        <v>132255</v>
      </c>
      <c r="AA68" s="15">
        <f>'[2]FPC wSEB'!Z263</f>
        <v>2993</v>
      </c>
      <c r="AB68" s="15">
        <f>'[2]FPC wSEB'!AA263</f>
        <v>2312</v>
      </c>
      <c r="AC68" s="22">
        <f>'[2]FPC wSEB'!AB263</f>
        <v>15943</v>
      </c>
      <c r="AE68" s="15"/>
      <c r="AF68" s="15"/>
      <c r="AG68" s="15"/>
      <c r="AH68" s="15"/>
      <c r="AI68" s="15"/>
      <c r="AJ68" s="15"/>
      <c r="AK68" s="15"/>
      <c r="AM68" s="137"/>
      <c r="AN68" s="15"/>
      <c r="AP68" s="232"/>
      <c r="AQ68" s="137"/>
      <c r="AR68" s="137"/>
      <c r="AS68" s="137"/>
      <c r="AT68" s="137"/>
      <c r="AV68" s="42"/>
      <c r="AW68" s="14"/>
      <c r="AX68" s="14"/>
      <c r="AY68" s="14"/>
      <c r="BD68" s="14"/>
      <c r="BE68" s="25"/>
      <c r="BM68" s="207"/>
      <c r="BN68" s="207"/>
      <c r="BO68" s="207"/>
      <c r="BQ68" s="207"/>
      <c r="BR68" s="207"/>
      <c r="BS68" s="207"/>
      <c r="BU68" s="208"/>
      <c r="BV68" s="208"/>
      <c r="BW68" s="208"/>
      <c r="BY68" s="208"/>
      <c r="BZ68" s="208"/>
      <c r="CA68" s="208"/>
    </row>
    <row r="69" spans="1:79">
      <c r="A69" s="2">
        <v>1996</v>
      </c>
      <c r="B69" s="2">
        <v>7</v>
      </c>
      <c r="C69" s="14"/>
      <c r="D69" s="14"/>
      <c r="E69" s="14"/>
      <c r="F69" s="14"/>
      <c r="G69" s="140"/>
      <c r="I69" s="14"/>
      <c r="J69" s="14"/>
      <c r="K69" s="15"/>
      <c r="L69" s="15"/>
      <c r="M69" s="14"/>
      <c r="Y69" s="15">
        <f>'[2]FPC wSEB'!X264</f>
        <v>1099235</v>
      </c>
      <c r="Z69" s="15">
        <f>'[2]FPC wSEB'!Y264</f>
        <v>126049</v>
      </c>
      <c r="AA69" s="15">
        <f>'[2]FPC wSEB'!Z264</f>
        <v>2819</v>
      </c>
      <c r="AB69" s="15">
        <f>'[2]FPC wSEB'!AA264</f>
        <v>2312</v>
      </c>
      <c r="AC69" s="22">
        <f>'[2]FPC wSEB'!AB264</f>
        <v>15231</v>
      </c>
      <c r="AE69" s="15"/>
      <c r="AF69" s="15"/>
      <c r="AG69" s="15"/>
      <c r="AH69" s="15"/>
      <c r="AI69" s="15"/>
      <c r="AJ69" s="15"/>
      <c r="AK69" s="15"/>
      <c r="AM69" s="137"/>
      <c r="AN69" s="15"/>
      <c r="AP69" s="232"/>
      <c r="AQ69" s="137"/>
      <c r="AR69" s="137"/>
      <c r="AS69" s="137"/>
      <c r="AT69" s="137"/>
      <c r="AV69" s="42"/>
      <c r="AW69" s="14"/>
      <c r="AX69" s="14"/>
      <c r="AY69" s="14"/>
      <c r="BD69" s="14"/>
      <c r="BE69" s="25"/>
      <c r="BM69" s="207"/>
      <c r="BN69" s="207"/>
      <c r="BO69" s="207"/>
      <c r="BQ69" s="207"/>
      <c r="BR69" s="207"/>
      <c r="BS69" s="207"/>
      <c r="BU69" s="208"/>
      <c r="BV69" s="208"/>
      <c r="BW69" s="208"/>
      <c r="BY69" s="208"/>
      <c r="BZ69" s="208"/>
      <c r="CA69" s="208"/>
    </row>
    <row r="70" spans="1:79">
      <c r="A70" s="2">
        <v>1996</v>
      </c>
      <c r="B70" s="2">
        <v>8</v>
      </c>
      <c r="C70" s="14"/>
      <c r="D70" s="14"/>
      <c r="E70" s="14"/>
      <c r="F70" s="14"/>
      <c r="G70" s="140"/>
      <c r="I70" s="14"/>
      <c r="J70" s="14"/>
      <c r="K70" s="15"/>
      <c r="L70" s="15"/>
      <c r="M70" s="14"/>
      <c r="Y70" s="15">
        <f>'[2]FPC wSEB'!X265</f>
        <v>1151569</v>
      </c>
      <c r="Z70" s="15">
        <f>'[2]FPC wSEB'!Y265</f>
        <v>132213</v>
      </c>
      <c r="AA70" s="15">
        <f>'[2]FPC wSEB'!Z265</f>
        <v>2953</v>
      </c>
      <c r="AB70" s="15">
        <f>'[2]FPC wSEB'!AA265</f>
        <v>2311</v>
      </c>
      <c r="AC70" s="22">
        <f>'[2]FPC wSEB'!AB265</f>
        <v>16027</v>
      </c>
      <c r="AE70" s="15"/>
      <c r="AF70" s="15"/>
      <c r="AG70" s="15"/>
      <c r="AH70" s="15"/>
      <c r="AI70" s="15"/>
      <c r="AJ70" s="15"/>
      <c r="AK70" s="15"/>
      <c r="AM70" s="137"/>
      <c r="AN70" s="15"/>
      <c r="AP70" s="232"/>
      <c r="AQ70" s="137"/>
      <c r="AR70" s="137"/>
      <c r="AS70" s="137"/>
      <c r="AT70" s="137"/>
      <c r="AV70" s="42"/>
      <c r="AW70" s="14"/>
      <c r="AX70" s="14"/>
      <c r="AY70" s="14"/>
      <c r="BD70" s="14"/>
      <c r="BE70" s="25"/>
      <c r="BM70" s="207"/>
      <c r="BN70" s="207"/>
      <c r="BO70" s="207"/>
      <c r="BQ70" s="207"/>
      <c r="BR70" s="207"/>
      <c r="BS70" s="207"/>
      <c r="BU70" s="208"/>
      <c r="BV70" s="208"/>
      <c r="BW70" s="208"/>
      <c r="BY70" s="208"/>
      <c r="BZ70" s="208"/>
      <c r="CA70" s="208"/>
    </row>
    <row r="71" spans="1:79">
      <c r="A71" s="2">
        <v>1996</v>
      </c>
      <c r="B71" s="2">
        <v>9</v>
      </c>
      <c r="C71" s="14"/>
      <c r="D71" s="14"/>
      <c r="E71" s="14"/>
      <c r="F71" s="14"/>
      <c r="G71" s="140"/>
      <c r="I71" s="14"/>
      <c r="J71" s="14"/>
      <c r="K71" s="15"/>
      <c r="L71" s="15"/>
      <c r="M71" s="14"/>
      <c r="Y71" s="15">
        <f>'[2]FPC wSEB'!X266</f>
        <v>1134334</v>
      </c>
      <c r="Z71" s="15">
        <f>'[2]FPC wSEB'!Y266</f>
        <v>130252</v>
      </c>
      <c r="AA71" s="15">
        <f>'[2]FPC wSEB'!Z266</f>
        <v>2880</v>
      </c>
      <c r="AB71" s="15">
        <f>'[2]FPC wSEB'!AA266</f>
        <v>2303</v>
      </c>
      <c r="AC71" s="22">
        <f>'[2]FPC wSEB'!AB266</f>
        <v>15886</v>
      </c>
      <c r="AE71" s="15"/>
      <c r="AF71" s="15"/>
      <c r="AG71" s="15"/>
      <c r="AH71" s="15"/>
      <c r="AI71" s="15"/>
      <c r="AJ71" s="15"/>
      <c r="AK71" s="15"/>
      <c r="AM71" s="137"/>
      <c r="AN71" s="15"/>
      <c r="AP71" s="232"/>
      <c r="AQ71" s="137"/>
      <c r="AR71" s="137"/>
      <c r="AS71" s="137"/>
      <c r="AT71" s="137"/>
      <c r="AV71" s="42"/>
      <c r="AW71" s="14"/>
      <c r="AX71" s="14"/>
      <c r="AY71" s="14"/>
      <c r="BD71" s="14"/>
      <c r="BE71" s="25"/>
      <c r="BM71" s="207"/>
      <c r="BN71" s="207"/>
      <c r="BO71" s="207"/>
      <c r="BQ71" s="207"/>
      <c r="BR71" s="207"/>
      <c r="BS71" s="207"/>
      <c r="BU71" s="208"/>
      <c r="BV71" s="208"/>
      <c r="BW71" s="208"/>
      <c r="BY71" s="208"/>
      <c r="BZ71" s="208"/>
      <c r="CA71" s="208"/>
    </row>
    <row r="72" spans="1:79">
      <c r="A72" s="2">
        <v>1996</v>
      </c>
      <c r="B72" s="2">
        <v>10</v>
      </c>
      <c r="C72" s="14"/>
      <c r="D72" s="14"/>
      <c r="E72" s="14"/>
      <c r="F72" s="14"/>
      <c r="G72" s="140"/>
      <c r="I72" s="14"/>
      <c r="J72" s="14"/>
      <c r="K72" s="15"/>
      <c r="L72" s="15"/>
      <c r="M72" s="14"/>
      <c r="Y72" s="15">
        <f>'[2]FPC wSEB'!X267</f>
        <v>1123321</v>
      </c>
      <c r="Z72" s="15">
        <f>'[2]FPC wSEB'!Y267</f>
        <v>128577</v>
      </c>
      <c r="AA72" s="15">
        <f>'[2]FPC wSEB'!Z267</f>
        <v>2812</v>
      </c>
      <c r="AB72" s="15">
        <f>'[2]FPC wSEB'!AA267</f>
        <v>2279</v>
      </c>
      <c r="AC72" s="22">
        <f>'[2]FPC wSEB'!AB267</f>
        <v>15717</v>
      </c>
      <c r="AE72" s="15"/>
      <c r="AF72" s="15"/>
      <c r="AG72" s="15"/>
      <c r="AH72" s="15"/>
      <c r="AI72" s="15"/>
      <c r="AJ72" s="15"/>
      <c r="AK72" s="15"/>
      <c r="AM72" s="137"/>
      <c r="AN72" s="15"/>
      <c r="AP72" s="232"/>
      <c r="AQ72" s="137"/>
      <c r="AR72" s="137"/>
      <c r="AS72" s="137"/>
      <c r="AT72" s="137"/>
      <c r="AV72" s="42"/>
      <c r="AW72" s="14"/>
      <c r="AX72" s="14"/>
      <c r="AY72" s="14"/>
      <c r="BD72" s="14"/>
      <c r="BE72" s="25"/>
      <c r="BM72" s="207"/>
      <c r="BN72" s="207"/>
      <c r="BO72" s="207"/>
      <c r="BQ72" s="207"/>
      <c r="BR72" s="207"/>
      <c r="BS72" s="207"/>
      <c r="BU72" s="208"/>
      <c r="BV72" s="208"/>
      <c r="BW72" s="208"/>
      <c r="BY72" s="208"/>
      <c r="BZ72" s="208"/>
      <c r="CA72" s="208"/>
    </row>
    <row r="73" spans="1:79">
      <c r="A73" s="2">
        <v>1996</v>
      </c>
      <c r="B73" s="2">
        <v>11</v>
      </c>
      <c r="C73" s="14"/>
      <c r="D73" s="14"/>
      <c r="E73" s="14"/>
      <c r="F73" s="14"/>
      <c r="G73" s="140"/>
      <c r="I73" s="14"/>
      <c r="J73" s="14"/>
      <c r="K73" s="15"/>
      <c r="L73" s="15"/>
      <c r="M73" s="14"/>
      <c r="Y73" s="15">
        <f>'[2]FPC wSEB'!X268</f>
        <v>1172051</v>
      </c>
      <c r="Z73" s="15">
        <f>'[2]FPC wSEB'!Y268</f>
        <v>134299</v>
      </c>
      <c r="AA73" s="15">
        <f>'[2]FPC wSEB'!Z268</f>
        <v>2958</v>
      </c>
      <c r="AB73" s="15">
        <f>'[2]FPC wSEB'!AA268</f>
        <v>2273</v>
      </c>
      <c r="AC73" s="22">
        <f>'[2]FPC wSEB'!AB268</f>
        <v>16261</v>
      </c>
      <c r="AE73" s="15"/>
      <c r="AF73" s="15"/>
      <c r="AG73" s="15"/>
      <c r="AH73" s="15"/>
      <c r="AI73" s="15"/>
      <c r="AJ73" s="15"/>
      <c r="AK73" s="15"/>
      <c r="AM73" s="137"/>
      <c r="AN73" s="15"/>
      <c r="AP73" s="232"/>
      <c r="AQ73" s="137"/>
      <c r="AR73" s="137"/>
      <c r="AS73" s="137"/>
      <c r="AT73" s="137"/>
      <c r="AV73" s="42"/>
      <c r="AW73" s="14"/>
      <c r="AX73" s="14"/>
      <c r="AY73" s="14"/>
      <c r="BD73" s="14"/>
      <c r="BE73" s="25"/>
      <c r="BM73" s="207"/>
      <c r="BN73" s="207"/>
      <c r="BO73" s="207"/>
      <c r="BQ73" s="207"/>
      <c r="BR73" s="207"/>
      <c r="BS73" s="207"/>
      <c r="BU73" s="208"/>
      <c r="BV73" s="208"/>
      <c r="BW73" s="208"/>
      <c r="BY73" s="208"/>
      <c r="BZ73" s="208"/>
      <c r="CA73" s="208"/>
    </row>
    <row r="74" spans="1:79">
      <c r="A74" s="2">
        <v>1996</v>
      </c>
      <c r="B74" s="2">
        <v>12</v>
      </c>
      <c r="C74" s="14"/>
      <c r="D74" s="14"/>
      <c r="E74" s="14"/>
      <c r="F74" s="14"/>
      <c r="G74" s="140"/>
      <c r="I74" s="14"/>
      <c r="J74" s="14"/>
      <c r="K74" s="15"/>
      <c r="L74" s="15"/>
      <c r="M74" s="14"/>
      <c r="Y74" s="15">
        <f>'[2]FPC wSEB'!X269</f>
        <v>1165740</v>
      </c>
      <c r="Z74" s="15">
        <f>'[2]FPC wSEB'!Y269</f>
        <v>130814</v>
      </c>
      <c r="AA74" s="15">
        <f>'[2]FPC wSEB'!Z269</f>
        <v>2850</v>
      </c>
      <c r="AB74" s="15">
        <f>'[2]FPC wSEB'!AA269</f>
        <v>2265</v>
      </c>
      <c r="AC74" s="22">
        <f>'[2]FPC wSEB'!AB269</f>
        <v>16059</v>
      </c>
      <c r="AE74" s="15"/>
      <c r="AF74" s="15"/>
      <c r="AG74" s="15"/>
      <c r="AH74" s="15"/>
      <c r="AI74" s="15"/>
      <c r="AJ74" s="15"/>
      <c r="AK74" s="15"/>
      <c r="AM74" s="137"/>
      <c r="AN74" s="15"/>
      <c r="AP74" s="232"/>
      <c r="AQ74" s="137"/>
      <c r="AR74" s="137"/>
      <c r="AS74" s="137"/>
      <c r="AT74" s="137"/>
      <c r="AV74" s="42"/>
      <c r="AW74" s="14"/>
      <c r="AX74" s="14"/>
      <c r="AY74" s="14"/>
      <c r="BD74" s="14"/>
      <c r="BE74" s="25"/>
      <c r="BM74" s="207"/>
      <c r="BN74" s="207"/>
      <c r="BO74" s="207"/>
      <c r="BQ74" s="207"/>
      <c r="BR74" s="207"/>
      <c r="BS74" s="207"/>
      <c r="BU74" s="208"/>
      <c r="BV74" s="208"/>
      <c r="BW74" s="208"/>
      <c r="BY74" s="208"/>
      <c r="BZ74" s="208"/>
      <c r="CA74" s="208"/>
    </row>
    <row r="75" spans="1:79">
      <c r="A75" s="2">
        <v>1997</v>
      </c>
      <c r="B75" s="2">
        <v>1</v>
      </c>
      <c r="C75" s="14"/>
      <c r="D75" s="14"/>
      <c r="E75" s="14"/>
      <c r="F75" s="14"/>
      <c r="G75" s="140"/>
      <c r="I75" s="14"/>
      <c r="J75" s="14"/>
      <c r="K75" s="15"/>
      <c r="L75" s="15"/>
      <c r="M75" s="14"/>
      <c r="Y75" s="15">
        <f>'[2]FPC wSEB'!X270</f>
        <v>1165838</v>
      </c>
      <c r="Z75" s="15">
        <f>'[2]FPC wSEB'!Y270</f>
        <v>130339</v>
      </c>
      <c r="AA75" s="15">
        <f>'[2]FPC wSEB'!Z270</f>
        <v>2852</v>
      </c>
      <c r="AB75" s="15">
        <f>'[2]FPC wSEB'!AA270</f>
        <v>2253</v>
      </c>
      <c r="AC75" s="22">
        <f>'[2]FPC wSEB'!AB270</f>
        <v>15921</v>
      </c>
      <c r="AE75" s="15"/>
      <c r="AF75" s="15"/>
      <c r="AG75" s="15"/>
      <c r="AH75" s="15"/>
      <c r="AI75" s="15"/>
      <c r="AJ75" s="15"/>
      <c r="AK75" s="15"/>
      <c r="AM75" s="137"/>
      <c r="AN75" s="15"/>
      <c r="AP75" s="232"/>
      <c r="AQ75" s="137"/>
      <c r="AR75" s="137"/>
      <c r="AS75" s="137"/>
      <c r="AT75" s="137"/>
      <c r="AV75" s="42"/>
      <c r="AW75" s="14"/>
      <c r="AX75" s="14"/>
      <c r="AY75" s="14"/>
      <c r="BD75" s="14"/>
      <c r="BE75" s="25"/>
      <c r="BM75" s="207"/>
      <c r="BN75" s="207"/>
      <c r="BO75" s="207"/>
      <c r="BQ75" s="207"/>
      <c r="BR75" s="207"/>
      <c r="BS75" s="207"/>
      <c r="BU75" s="208"/>
      <c r="BV75" s="208"/>
      <c r="BW75" s="208"/>
      <c r="BY75" s="208"/>
      <c r="BZ75" s="208"/>
      <c r="CA75" s="208"/>
    </row>
    <row r="76" spans="1:79">
      <c r="A76" s="2">
        <v>1997</v>
      </c>
      <c r="B76" s="2">
        <v>2</v>
      </c>
      <c r="C76" s="14"/>
      <c r="D76" s="14"/>
      <c r="E76" s="14"/>
      <c r="F76" s="14"/>
      <c r="G76" s="140"/>
      <c r="I76" s="14"/>
      <c r="J76" s="14"/>
      <c r="K76" s="15"/>
      <c r="L76" s="15"/>
      <c r="M76" s="14"/>
      <c r="Y76" s="15">
        <f>'[2]FPC wSEB'!X271</f>
        <v>1166077</v>
      </c>
      <c r="Z76" s="15">
        <f>'[2]FPC wSEB'!Y271</f>
        <v>131374</v>
      </c>
      <c r="AA76" s="15">
        <f>'[2]FPC wSEB'!Z271</f>
        <v>2847</v>
      </c>
      <c r="AB76" s="15">
        <f>'[2]FPC wSEB'!AA271</f>
        <v>2261</v>
      </c>
      <c r="AC76" s="22">
        <f>'[2]FPC wSEB'!AB271</f>
        <v>16019</v>
      </c>
      <c r="AE76" s="15"/>
      <c r="AF76" s="15"/>
      <c r="AG76" s="15"/>
      <c r="AH76" s="15"/>
      <c r="AI76" s="15"/>
      <c r="AJ76" s="15"/>
      <c r="AK76" s="15"/>
      <c r="AM76" s="137"/>
      <c r="AN76" s="15"/>
      <c r="AP76" s="232"/>
      <c r="AQ76" s="137"/>
      <c r="AR76" s="137"/>
      <c r="AS76" s="137"/>
      <c r="AT76" s="137"/>
      <c r="AV76" s="42"/>
      <c r="AW76" s="14"/>
      <c r="AX76" s="14"/>
      <c r="AY76" s="14"/>
      <c r="BD76" s="14"/>
      <c r="BE76" s="25"/>
      <c r="BM76" s="207"/>
      <c r="BN76" s="207"/>
      <c r="BO76" s="207"/>
      <c r="BQ76" s="207"/>
      <c r="BR76" s="207"/>
      <c r="BS76" s="207"/>
      <c r="BU76" s="208"/>
      <c r="BV76" s="208"/>
      <c r="BW76" s="208"/>
      <c r="BY76" s="208"/>
      <c r="BZ76" s="208"/>
      <c r="CA76" s="208"/>
    </row>
    <row r="77" spans="1:79">
      <c r="A77" s="2">
        <v>1997</v>
      </c>
      <c r="B77" s="2">
        <v>3</v>
      </c>
      <c r="C77" s="14"/>
      <c r="D77" s="14"/>
      <c r="E77" s="14"/>
      <c r="F77" s="14"/>
      <c r="G77" s="140"/>
      <c r="I77" s="14"/>
      <c r="J77" s="14"/>
      <c r="K77" s="15"/>
      <c r="L77" s="15"/>
      <c r="M77" s="14"/>
      <c r="Y77" s="15">
        <f>'[2]FPC wSEB'!X272</f>
        <v>1176603</v>
      </c>
      <c r="Z77" s="15">
        <f>'[2]FPC wSEB'!Y272</f>
        <v>130956</v>
      </c>
      <c r="AA77" s="15">
        <f>'[2]FPC wSEB'!Z272</f>
        <v>2858</v>
      </c>
      <c r="AB77" s="15">
        <f>'[2]FPC wSEB'!AA272</f>
        <v>2254</v>
      </c>
      <c r="AC77" s="22">
        <f>'[2]FPC wSEB'!AB272</f>
        <v>16202</v>
      </c>
      <c r="AE77" s="15"/>
      <c r="AF77" s="15"/>
      <c r="AG77" s="15"/>
      <c r="AH77" s="15"/>
      <c r="AI77" s="15"/>
      <c r="AJ77" s="15"/>
      <c r="AK77" s="15"/>
      <c r="AM77" s="137"/>
      <c r="AN77" s="15"/>
      <c r="AP77" s="232"/>
      <c r="AQ77" s="137"/>
      <c r="AR77" s="137"/>
      <c r="AS77" s="137"/>
      <c r="AT77" s="137"/>
      <c r="AV77" s="42"/>
      <c r="AW77" s="14"/>
      <c r="AX77" s="14"/>
      <c r="AY77" s="14"/>
      <c r="BD77" s="14"/>
      <c r="BE77" s="25"/>
      <c r="BM77" s="207"/>
      <c r="BN77" s="207"/>
      <c r="BO77" s="207"/>
      <c r="BQ77" s="207"/>
      <c r="BR77" s="207"/>
      <c r="BS77" s="207"/>
      <c r="BU77" s="208"/>
      <c r="BV77" s="208"/>
      <c r="BW77" s="208"/>
      <c r="BY77" s="208"/>
      <c r="BZ77" s="208"/>
      <c r="CA77" s="208"/>
    </row>
    <row r="78" spans="1:79">
      <c r="A78" s="2">
        <v>1997</v>
      </c>
      <c r="B78" s="2">
        <v>4</v>
      </c>
      <c r="C78" s="14"/>
      <c r="D78" s="14"/>
      <c r="E78" s="14"/>
      <c r="F78" s="14"/>
      <c r="G78" s="140"/>
      <c r="I78" s="14"/>
      <c r="J78" s="14"/>
      <c r="K78" s="15"/>
      <c r="L78" s="15"/>
      <c r="M78" s="14"/>
      <c r="Y78" s="15">
        <f>'[2]FPC wSEB'!X273</f>
        <v>1151977</v>
      </c>
      <c r="Z78" s="15">
        <f>'[2]FPC wSEB'!Y273</f>
        <v>130604</v>
      </c>
      <c r="AA78" s="15">
        <f>'[2]FPC wSEB'!Z273</f>
        <v>2857</v>
      </c>
      <c r="AB78" s="15">
        <f>'[2]FPC wSEB'!AA273</f>
        <v>2242</v>
      </c>
      <c r="AC78" s="22">
        <f>'[2]FPC wSEB'!AB273</f>
        <v>16140</v>
      </c>
      <c r="AE78" s="15"/>
      <c r="AF78" s="15"/>
      <c r="AG78" s="15"/>
      <c r="AH78" s="15"/>
      <c r="AI78" s="15"/>
      <c r="AJ78" s="15"/>
      <c r="AK78" s="15"/>
      <c r="AM78" s="137"/>
      <c r="AN78" s="15"/>
      <c r="AP78" s="232"/>
      <c r="AQ78" s="137"/>
      <c r="AR78" s="137"/>
      <c r="AS78" s="137"/>
      <c r="AT78" s="137"/>
      <c r="AV78" s="42"/>
      <c r="AW78" s="14"/>
      <c r="AX78" s="14"/>
      <c r="AY78" s="14"/>
      <c r="BD78" s="14"/>
      <c r="BE78" s="25"/>
      <c r="BM78" s="207"/>
      <c r="BN78" s="207"/>
      <c r="BO78" s="207"/>
      <c r="BQ78" s="207"/>
      <c r="BR78" s="207"/>
      <c r="BS78" s="207"/>
      <c r="BU78" s="208"/>
      <c r="BV78" s="208"/>
      <c r="BW78" s="208"/>
      <c r="BY78" s="208"/>
      <c r="BZ78" s="208"/>
      <c r="CA78" s="208"/>
    </row>
    <row r="79" spans="1:79">
      <c r="A79" s="2">
        <v>1997</v>
      </c>
      <c r="B79" s="2">
        <v>5</v>
      </c>
      <c r="C79" s="14"/>
      <c r="D79" s="14"/>
      <c r="E79" s="14"/>
      <c r="F79" s="14"/>
      <c r="G79" s="140"/>
      <c r="I79" s="14"/>
      <c r="J79" s="14"/>
      <c r="K79" s="15"/>
      <c r="L79" s="15"/>
      <c r="M79" s="14"/>
      <c r="Y79" s="15">
        <f>'[2]FPC wSEB'!X274</f>
        <v>1159480</v>
      </c>
      <c r="Z79" s="15">
        <f>'[2]FPC wSEB'!Y274</f>
        <v>132816</v>
      </c>
      <c r="AA79" s="15">
        <f>'[2]FPC wSEB'!Z274</f>
        <v>2828</v>
      </c>
      <c r="AB79" s="15">
        <f>'[2]FPC wSEB'!AA274</f>
        <v>2216</v>
      </c>
      <c r="AC79" s="22">
        <f>'[2]FPC wSEB'!AB274</f>
        <v>16425</v>
      </c>
      <c r="AE79" s="15"/>
      <c r="AF79" s="15"/>
      <c r="AG79" s="15"/>
      <c r="AH79" s="15"/>
      <c r="AI79" s="15"/>
      <c r="AJ79" s="15"/>
      <c r="AK79" s="15"/>
      <c r="AM79" s="137"/>
      <c r="AN79" s="15"/>
      <c r="AP79" s="232"/>
      <c r="AQ79" s="137"/>
      <c r="AR79" s="137"/>
      <c r="AS79" s="137"/>
      <c r="AT79" s="137"/>
      <c r="AV79" s="42"/>
      <c r="AW79" s="14"/>
      <c r="AX79" s="14"/>
      <c r="AY79" s="14"/>
      <c r="BD79" s="14"/>
      <c r="BE79" s="25"/>
      <c r="BM79" s="207"/>
      <c r="BN79" s="207"/>
      <c r="BO79" s="207"/>
      <c r="BQ79" s="207"/>
      <c r="BR79" s="207"/>
      <c r="BS79" s="207"/>
      <c r="BU79" s="208"/>
      <c r="BV79" s="208"/>
      <c r="BW79" s="208"/>
      <c r="BY79" s="208"/>
      <c r="BZ79" s="208"/>
      <c r="CA79" s="208"/>
    </row>
    <row r="80" spans="1:79">
      <c r="A80" s="2">
        <v>1997</v>
      </c>
      <c r="B80" s="2">
        <v>6</v>
      </c>
      <c r="C80" s="14"/>
      <c r="D80" s="14"/>
      <c r="E80" s="14"/>
      <c r="F80" s="14"/>
      <c r="G80" s="140"/>
      <c r="I80" s="14"/>
      <c r="J80" s="14"/>
      <c r="K80" s="15"/>
      <c r="L80" s="15"/>
      <c r="M80" s="14"/>
      <c r="Y80" s="15">
        <f>'[2]FPC wSEB'!X275</f>
        <v>1147094</v>
      </c>
      <c r="Z80" s="15">
        <f>'[2]FPC wSEB'!Y275</f>
        <v>131782</v>
      </c>
      <c r="AA80" s="15">
        <f>'[2]FPC wSEB'!Z275</f>
        <v>2856</v>
      </c>
      <c r="AB80" s="15">
        <f>'[2]FPC wSEB'!AA275</f>
        <v>2204</v>
      </c>
      <c r="AC80" s="22">
        <f>'[2]FPC wSEB'!AB275</f>
        <v>16311</v>
      </c>
      <c r="AE80" s="15"/>
      <c r="AF80" s="15"/>
      <c r="AG80" s="15"/>
      <c r="AH80" s="15"/>
      <c r="AI80" s="15"/>
      <c r="AJ80" s="15"/>
      <c r="AK80" s="15"/>
      <c r="AM80" s="137"/>
      <c r="AN80" s="15"/>
      <c r="AP80" s="232"/>
      <c r="AQ80" s="137"/>
      <c r="AR80" s="137"/>
      <c r="AS80" s="137"/>
      <c r="AT80" s="137"/>
      <c r="AV80" s="42"/>
      <c r="AW80" s="14"/>
      <c r="AX80" s="14"/>
      <c r="AY80" s="14"/>
      <c r="BD80" s="14"/>
      <c r="BE80" s="25"/>
      <c r="BM80" s="207"/>
      <c r="BN80" s="207"/>
      <c r="BO80" s="207"/>
      <c r="BQ80" s="207"/>
      <c r="BR80" s="207"/>
      <c r="BS80" s="207"/>
      <c r="BU80" s="208"/>
      <c r="BV80" s="208"/>
      <c r="BW80" s="208"/>
      <c r="BY80" s="208"/>
      <c r="BZ80" s="208"/>
      <c r="CA80" s="208"/>
    </row>
    <row r="81" spans="1:79">
      <c r="A81" s="2">
        <v>1997</v>
      </c>
      <c r="B81" s="2">
        <v>7</v>
      </c>
      <c r="C81" s="14"/>
      <c r="D81" s="14"/>
      <c r="E81" s="14"/>
      <c r="F81" s="14"/>
      <c r="G81" s="140"/>
      <c r="I81" s="14"/>
      <c r="J81" s="14"/>
      <c r="K81" s="15"/>
      <c r="L81" s="15"/>
      <c r="M81" s="14"/>
      <c r="Y81" s="15">
        <f>'[2]FPC wSEB'!X276</f>
        <v>1139049</v>
      </c>
      <c r="Z81" s="15">
        <f>'[2]FPC wSEB'!Y276</f>
        <v>131950</v>
      </c>
      <c r="AA81" s="15">
        <f>'[2]FPC wSEB'!Z276</f>
        <v>2820</v>
      </c>
      <c r="AB81" s="15">
        <f>'[2]FPC wSEB'!AA276</f>
        <v>2186</v>
      </c>
      <c r="AC81" s="22">
        <f>'[2]FPC wSEB'!AB276</f>
        <v>16176</v>
      </c>
      <c r="AE81" s="15"/>
      <c r="AF81" s="15"/>
      <c r="AG81" s="15"/>
      <c r="AH81" s="15"/>
      <c r="AI81" s="15"/>
      <c r="AJ81" s="15"/>
      <c r="AK81" s="15"/>
      <c r="AM81" s="137"/>
      <c r="AN81" s="15"/>
      <c r="AP81" s="232"/>
      <c r="AQ81" s="137"/>
      <c r="AR81" s="137"/>
      <c r="AS81" s="137"/>
      <c r="AT81" s="137"/>
      <c r="AV81" s="42"/>
      <c r="AW81" s="14"/>
      <c r="AX81" s="14"/>
      <c r="AY81" s="14"/>
      <c r="BD81" s="14"/>
      <c r="BE81" s="25"/>
      <c r="BM81" s="207"/>
      <c r="BN81" s="207"/>
      <c r="BO81" s="207"/>
      <c r="BQ81" s="207"/>
      <c r="BR81" s="207"/>
      <c r="BS81" s="207"/>
      <c r="BU81" s="208"/>
      <c r="BV81" s="208"/>
      <c r="BW81" s="208"/>
      <c r="BY81" s="208"/>
      <c r="BZ81" s="208"/>
      <c r="CA81" s="208"/>
    </row>
    <row r="82" spans="1:79">
      <c r="A82" s="2">
        <v>1997</v>
      </c>
      <c r="B82" s="2">
        <v>8</v>
      </c>
      <c r="C82" s="14"/>
      <c r="D82" s="14"/>
      <c r="E82" s="14"/>
      <c r="F82" s="14"/>
      <c r="G82" s="140"/>
      <c r="I82" s="14"/>
      <c r="J82" s="14"/>
      <c r="K82" s="15"/>
      <c r="L82" s="15"/>
      <c r="M82" s="14"/>
      <c r="Y82" s="15">
        <f>'[2]FPC wSEB'!X277</f>
        <v>1154151</v>
      </c>
      <c r="Z82" s="15">
        <f>'[2]FPC wSEB'!Y277</f>
        <v>132796</v>
      </c>
      <c r="AA82" s="15">
        <f>'[2]FPC wSEB'!Z277</f>
        <v>2797</v>
      </c>
      <c r="AB82" s="15">
        <f>'[2]FPC wSEB'!AA277</f>
        <v>2203</v>
      </c>
      <c r="AC82" s="22">
        <f>'[2]FPC wSEB'!AB277</f>
        <v>16551</v>
      </c>
      <c r="AE82" s="15"/>
      <c r="AF82" s="15"/>
      <c r="AG82" s="15"/>
      <c r="AH82" s="15"/>
      <c r="AI82" s="15"/>
      <c r="AJ82" s="15"/>
      <c r="AK82" s="15"/>
      <c r="AM82" s="137"/>
      <c r="AN82" s="15"/>
      <c r="AP82" s="232"/>
      <c r="AQ82" s="137"/>
      <c r="AR82" s="137"/>
      <c r="AS82" s="137"/>
      <c r="AT82" s="137"/>
      <c r="AV82" s="42"/>
      <c r="AW82" s="14"/>
      <c r="AX82" s="14"/>
      <c r="AY82" s="14"/>
      <c r="BD82" s="14"/>
      <c r="BE82" s="25"/>
      <c r="BM82" s="207"/>
      <c r="BN82" s="207"/>
      <c r="BO82" s="207"/>
      <c r="BQ82" s="207"/>
      <c r="BR82" s="207"/>
      <c r="BS82" s="207"/>
      <c r="BU82" s="208"/>
      <c r="BV82" s="208"/>
      <c r="BW82" s="208"/>
      <c r="BY82" s="208"/>
      <c r="BZ82" s="208"/>
      <c r="CA82" s="208"/>
    </row>
    <row r="83" spans="1:79">
      <c r="A83" s="2">
        <v>1997</v>
      </c>
      <c r="B83" s="2">
        <v>9</v>
      </c>
      <c r="C83" s="14"/>
      <c r="D83" s="14"/>
      <c r="E83" s="14"/>
      <c r="F83" s="14"/>
      <c r="G83" s="140"/>
      <c r="I83" s="14"/>
      <c r="J83" s="14"/>
      <c r="K83" s="15"/>
      <c r="L83" s="15"/>
      <c r="M83" s="14"/>
      <c r="Y83" s="15">
        <f>'[2]FPC wSEB'!X278</f>
        <v>1136127</v>
      </c>
      <c r="Z83" s="15">
        <f>'[2]FPC wSEB'!Y278</f>
        <v>132275</v>
      </c>
      <c r="AA83" s="15">
        <f>'[2]FPC wSEB'!Z278</f>
        <v>2819</v>
      </c>
      <c r="AB83" s="15">
        <f>'[2]FPC wSEB'!AA278</f>
        <v>2206</v>
      </c>
      <c r="AC83" s="22">
        <f>'[2]FPC wSEB'!AB278</f>
        <v>16328</v>
      </c>
      <c r="AE83" s="15"/>
      <c r="AF83" s="15"/>
      <c r="AG83" s="15"/>
      <c r="AH83" s="15"/>
      <c r="AI83" s="15"/>
      <c r="AJ83" s="15"/>
      <c r="AK83" s="15"/>
      <c r="AM83" s="137"/>
      <c r="AN83" s="15"/>
      <c r="AP83" s="232"/>
      <c r="AQ83" s="137"/>
      <c r="AR83" s="137"/>
      <c r="AS83" s="137"/>
      <c r="AT83" s="137"/>
      <c r="AV83" s="42"/>
      <c r="AW83" s="14"/>
      <c r="AX83" s="14"/>
      <c r="AY83" s="14"/>
      <c r="BD83" s="14"/>
      <c r="BE83" s="25"/>
      <c r="BM83" s="207"/>
      <c r="BN83" s="207"/>
      <c r="BO83" s="207"/>
      <c r="BQ83" s="207"/>
      <c r="BR83" s="207"/>
      <c r="BS83" s="207"/>
      <c r="BU83" s="208"/>
      <c r="BV83" s="208"/>
      <c r="BW83" s="208"/>
      <c r="BY83" s="208"/>
      <c r="BZ83" s="208"/>
      <c r="CA83" s="208"/>
    </row>
    <row r="84" spans="1:79">
      <c r="A84" s="2">
        <v>1997</v>
      </c>
      <c r="B84" s="2">
        <v>10</v>
      </c>
      <c r="C84" s="14"/>
      <c r="D84" s="14"/>
      <c r="E84" s="14"/>
      <c r="F84" s="14"/>
      <c r="G84" s="140"/>
      <c r="I84" s="14"/>
      <c r="J84" s="14"/>
      <c r="K84" s="15"/>
      <c r="L84" s="15"/>
      <c r="M84" s="14"/>
      <c r="Y84" s="15">
        <f>'[2]FPC wSEB'!X279</f>
        <v>1164489</v>
      </c>
      <c r="Z84" s="15">
        <f>'[2]FPC wSEB'!Y279</f>
        <v>134112</v>
      </c>
      <c r="AA84" s="15">
        <f>'[2]FPC wSEB'!Z279</f>
        <v>2815</v>
      </c>
      <c r="AB84" s="15">
        <f>'[2]FPC wSEB'!AA279</f>
        <v>2197</v>
      </c>
      <c r="AC84" s="22">
        <f>'[2]FPC wSEB'!AB279</f>
        <v>16420</v>
      </c>
      <c r="AE84" s="15"/>
      <c r="AF84" s="15"/>
      <c r="AG84" s="15"/>
      <c r="AH84" s="15"/>
      <c r="AI84" s="15"/>
      <c r="AJ84" s="15"/>
      <c r="AK84" s="15"/>
      <c r="AM84" s="137"/>
      <c r="AN84" s="15"/>
      <c r="AP84" s="232"/>
      <c r="AQ84" s="137"/>
      <c r="AR84" s="137"/>
      <c r="AS84" s="137"/>
      <c r="AT84" s="137"/>
      <c r="AV84" s="42"/>
      <c r="AW84" s="14"/>
      <c r="AX84" s="14"/>
      <c r="AY84" s="14"/>
      <c r="BD84" s="14"/>
      <c r="BE84" s="25"/>
      <c r="BM84" s="207"/>
      <c r="BN84" s="207"/>
      <c r="BO84" s="207"/>
      <c r="BQ84" s="207"/>
      <c r="BR84" s="207"/>
      <c r="BS84" s="207"/>
      <c r="BU84" s="208"/>
      <c r="BV84" s="208"/>
      <c r="BW84" s="208"/>
      <c r="BY84" s="208"/>
      <c r="BZ84" s="208"/>
      <c r="CA84" s="208"/>
    </row>
    <row r="85" spans="1:79">
      <c r="A85" s="2">
        <v>1997</v>
      </c>
      <c r="B85" s="2">
        <v>11</v>
      </c>
      <c r="C85" s="14"/>
      <c r="D85" s="14"/>
      <c r="E85" s="14"/>
      <c r="F85" s="14"/>
      <c r="G85" s="140"/>
      <c r="I85" s="14"/>
      <c r="J85" s="14"/>
      <c r="K85" s="15"/>
      <c r="L85" s="15"/>
      <c r="M85" s="14"/>
      <c r="Y85" s="15">
        <f>'[2]FPC wSEB'!X280</f>
        <v>1200705</v>
      </c>
      <c r="Z85" s="15">
        <f>'[2]FPC wSEB'!Y280</f>
        <v>138179</v>
      </c>
      <c r="AA85" s="15">
        <f>'[2]FPC wSEB'!Z280</f>
        <v>2870</v>
      </c>
      <c r="AB85" s="15">
        <f>'[2]FPC wSEB'!AA280</f>
        <v>2183</v>
      </c>
      <c r="AC85" s="22">
        <f>'[2]FPC wSEB'!AB280</f>
        <v>16948</v>
      </c>
      <c r="AE85" s="15"/>
      <c r="AF85" s="15"/>
      <c r="AG85" s="15"/>
      <c r="AH85" s="15"/>
      <c r="AI85" s="15"/>
      <c r="AJ85" s="15"/>
      <c r="AK85" s="15"/>
      <c r="AM85" s="137"/>
      <c r="AN85" s="15"/>
      <c r="AP85" s="232"/>
      <c r="AQ85" s="137"/>
      <c r="AR85" s="137"/>
      <c r="AS85" s="137"/>
      <c r="AT85" s="137"/>
      <c r="AV85" s="42"/>
      <c r="AW85" s="14"/>
      <c r="AX85" s="14"/>
      <c r="AY85" s="14"/>
      <c r="BD85" s="14"/>
      <c r="BE85" s="25"/>
      <c r="BM85" s="207"/>
      <c r="BN85" s="207"/>
      <c r="BO85" s="207"/>
      <c r="BQ85" s="207"/>
      <c r="BR85" s="207"/>
      <c r="BS85" s="207"/>
      <c r="BU85" s="208"/>
      <c r="BV85" s="208"/>
      <c r="BW85" s="208"/>
      <c r="BY85" s="208"/>
      <c r="BZ85" s="208"/>
      <c r="CA85" s="208"/>
    </row>
    <row r="86" spans="1:79">
      <c r="A86" s="41">
        <v>1997</v>
      </c>
      <c r="B86" s="41">
        <v>12</v>
      </c>
      <c r="C86" s="14"/>
      <c r="D86" s="14"/>
      <c r="E86" s="14"/>
      <c r="F86" s="14"/>
      <c r="G86" s="140"/>
      <c r="I86" s="14"/>
      <c r="J86" s="14"/>
      <c r="K86" s="15"/>
      <c r="L86" s="15"/>
      <c r="M86" s="14"/>
      <c r="Y86" s="15">
        <f>'[2]FPC wSEB'!X281</f>
        <v>1165738</v>
      </c>
      <c r="Z86" s="15">
        <f>'[2]FPC wSEB'!Y281</f>
        <v>132867</v>
      </c>
      <c r="AA86" s="15">
        <f>'[2]FPC wSEB'!Z281</f>
        <v>2739</v>
      </c>
      <c r="AB86" s="15">
        <f>'[2]FPC wSEB'!AA281</f>
        <v>2182</v>
      </c>
      <c r="AC86" s="22">
        <f>'[2]FPC wSEB'!AB281</f>
        <v>16536</v>
      </c>
      <c r="AD86" s="47"/>
      <c r="AE86" s="65"/>
      <c r="AF86" s="15"/>
      <c r="AG86" s="15"/>
      <c r="AH86" s="15"/>
      <c r="AI86" s="15"/>
      <c r="AJ86" s="15"/>
      <c r="AK86" s="15"/>
      <c r="AM86" s="137"/>
      <c r="AN86" s="15"/>
      <c r="AP86" s="232"/>
      <c r="AQ86" s="137"/>
      <c r="AR86" s="137"/>
      <c r="AS86" s="137"/>
      <c r="AT86" s="137"/>
      <c r="AV86" s="42"/>
      <c r="AW86" s="14"/>
      <c r="AX86" s="14"/>
      <c r="AY86" s="14"/>
      <c r="BD86" s="14"/>
      <c r="BE86" s="25"/>
      <c r="BM86" s="207"/>
      <c r="BN86" s="207"/>
      <c r="BO86" s="207"/>
      <c r="BQ86" s="207"/>
      <c r="BR86" s="207"/>
      <c r="BS86" s="207"/>
      <c r="BU86" s="208"/>
      <c r="BV86" s="208"/>
      <c r="BW86" s="208"/>
      <c r="BY86" s="208"/>
      <c r="BZ86" s="208"/>
      <c r="CA86" s="208"/>
    </row>
    <row r="87" spans="1:79">
      <c r="A87" s="2">
        <v>1998</v>
      </c>
      <c r="B87" s="2">
        <v>1</v>
      </c>
      <c r="C87" s="14"/>
      <c r="D87" s="14"/>
      <c r="E87" s="14"/>
      <c r="F87" s="14"/>
      <c r="G87" s="140"/>
      <c r="I87" s="14"/>
      <c r="J87" s="14"/>
      <c r="K87" s="15"/>
      <c r="L87" s="15"/>
      <c r="M87" s="14"/>
      <c r="V87" s="217"/>
      <c r="Y87" s="15">
        <f>'[2]FPC wSEB'!X282</f>
        <v>1177765</v>
      </c>
      <c r="Z87" s="15">
        <f>'[2]FPC wSEB'!Y282</f>
        <v>133555</v>
      </c>
      <c r="AA87" s="15">
        <f>'[2]FPC wSEB'!Z282</f>
        <v>2736</v>
      </c>
      <c r="AB87" s="15">
        <f>'[2]FPC wSEB'!AA282</f>
        <v>2170</v>
      </c>
      <c r="AC87" s="22">
        <f>'[2]FPC wSEB'!AB282</f>
        <v>16470</v>
      </c>
      <c r="AD87" s="15"/>
      <c r="AE87" s="15"/>
      <c r="AF87" s="15"/>
      <c r="AG87" s="15"/>
      <c r="AH87" s="15"/>
      <c r="AI87" s="15"/>
      <c r="AJ87" s="15"/>
      <c r="AK87" s="15"/>
      <c r="AM87" s="137"/>
      <c r="AN87" s="15"/>
      <c r="AP87" s="232"/>
      <c r="AQ87" s="137"/>
      <c r="AR87" s="137"/>
      <c r="AS87" s="137"/>
      <c r="AT87" s="137"/>
      <c r="AV87" s="42"/>
      <c r="AW87" s="14"/>
      <c r="AX87" s="14"/>
      <c r="AY87" s="14"/>
      <c r="BD87" s="14"/>
      <c r="BE87" s="25"/>
      <c r="BM87" s="207"/>
      <c r="BN87" s="207"/>
      <c r="BO87" s="207"/>
      <c r="BQ87" s="207"/>
      <c r="BR87" s="207"/>
      <c r="BS87" s="207"/>
      <c r="BU87" s="208"/>
      <c r="BV87" s="208"/>
      <c r="BW87" s="208"/>
      <c r="BY87" s="208"/>
      <c r="BZ87" s="208"/>
      <c r="CA87" s="208"/>
    </row>
    <row r="88" spans="1:79">
      <c r="A88" s="2">
        <v>1998</v>
      </c>
      <c r="B88" s="2">
        <v>2</v>
      </c>
      <c r="C88" s="14"/>
      <c r="D88" s="14"/>
      <c r="E88" s="14"/>
      <c r="F88" s="14"/>
      <c r="G88" s="140"/>
      <c r="I88" s="14"/>
      <c r="J88" s="14"/>
      <c r="K88" s="15"/>
      <c r="L88" s="15"/>
      <c r="M88" s="14"/>
      <c r="V88" s="217"/>
      <c r="Y88" s="15">
        <f>'[2]FPC wSEB'!X283</f>
        <v>1201153</v>
      </c>
      <c r="Z88" s="15">
        <f>'[2]FPC wSEB'!Y283</f>
        <v>135969</v>
      </c>
      <c r="AA88" s="15">
        <f>'[2]FPC wSEB'!Z283</f>
        <v>2744</v>
      </c>
      <c r="AB88" s="15">
        <f>'[2]FPC wSEB'!AA283</f>
        <v>2160</v>
      </c>
      <c r="AC88" s="22">
        <f>'[2]FPC wSEB'!AB283</f>
        <v>16680</v>
      </c>
      <c r="AD88" s="15"/>
      <c r="AE88" s="15"/>
      <c r="AF88" s="15"/>
      <c r="AG88" s="15"/>
      <c r="AH88" s="15"/>
      <c r="AI88" s="15"/>
      <c r="AJ88" s="15"/>
      <c r="AK88" s="15"/>
      <c r="AM88" s="137"/>
      <c r="AN88" s="15"/>
      <c r="AP88" s="232"/>
      <c r="AQ88" s="137"/>
      <c r="AR88" s="137"/>
      <c r="AS88" s="137"/>
      <c r="AT88" s="137"/>
      <c r="AV88" s="42"/>
      <c r="AW88" s="14"/>
      <c r="AX88" s="14"/>
      <c r="AY88" s="14"/>
      <c r="BD88" s="14"/>
      <c r="BE88" s="25"/>
      <c r="BM88" s="207"/>
      <c r="BN88" s="207"/>
      <c r="BO88" s="207"/>
      <c r="BQ88" s="207"/>
      <c r="BR88" s="207"/>
      <c r="BS88" s="207"/>
      <c r="BU88" s="208"/>
      <c r="BV88" s="208"/>
      <c r="BW88" s="208"/>
      <c r="BY88" s="208"/>
      <c r="BZ88" s="208"/>
      <c r="CA88" s="208"/>
    </row>
    <row r="89" spans="1:79">
      <c r="A89" s="2">
        <v>1998</v>
      </c>
      <c r="B89" s="2">
        <v>3</v>
      </c>
      <c r="C89" s="14"/>
      <c r="D89" s="14"/>
      <c r="E89" s="14"/>
      <c r="F89" s="14"/>
      <c r="G89" s="140"/>
      <c r="I89" s="14"/>
      <c r="J89" s="14"/>
      <c r="K89" s="15"/>
      <c r="L89" s="15"/>
      <c r="M89" s="14"/>
      <c r="U89" s="14"/>
      <c r="V89" s="217"/>
      <c r="W89" s="14">
        <f>[1]RESID!$I187</f>
        <v>742</v>
      </c>
      <c r="X89" s="73">
        <f>Y89-W89</f>
        <v>1181253</v>
      </c>
      <c r="Y89" s="15">
        <f>'[2]FPC wSEB'!X284</f>
        <v>1181995</v>
      </c>
      <c r="Z89" s="15">
        <f>'[2]FPC wSEB'!Y284</f>
        <v>133618</v>
      </c>
      <c r="AA89" s="15">
        <f>'[2]FPC wSEB'!Z284</f>
        <v>2739</v>
      </c>
      <c r="AB89" s="15">
        <f>'[2]FPC wSEB'!AA284</f>
        <v>2157</v>
      </c>
      <c r="AC89" s="22">
        <f>'[2]FPC wSEB'!AB284</f>
        <v>16537</v>
      </c>
      <c r="AD89" s="15"/>
      <c r="AE89" s="15"/>
      <c r="AF89" s="15"/>
      <c r="AG89" s="15"/>
      <c r="AH89" s="15"/>
      <c r="AI89" s="15"/>
      <c r="AJ89" s="15"/>
      <c r="AK89" s="15"/>
      <c r="AM89" s="137"/>
      <c r="AN89" s="15"/>
      <c r="AP89" s="232"/>
      <c r="AQ89" s="137"/>
      <c r="AR89" s="137"/>
      <c r="AS89" s="137"/>
      <c r="AT89" s="137"/>
      <c r="AV89" s="42"/>
      <c r="AW89" s="14"/>
      <c r="AX89" s="14"/>
      <c r="AY89" s="14"/>
      <c r="BD89" s="14"/>
      <c r="BE89" s="25"/>
      <c r="BM89" s="207"/>
      <c r="BN89" s="207"/>
      <c r="BO89" s="207"/>
      <c r="BQ89" s="207"/>
      <c r="BR89" s="207"/>
      <c r="BS89" s="207"/>
      <c r="BU89" s="208"/>
      <c r="BV89" s="208"/>
      <c r="BW89" s="208"/>
      <c r="BY89" s="208"/>
      <c r="BZ89" s="208"/>
      <c r="CA89" s="208"/>
    </row>
    <row r="90" spans="1:79">
      <c r="A90" s="2">
        <v>1998</v>
      </c>
      <c r="B90" s="2">
        <v>4</v>
      </c>
      <c r="C90" s="14"/>
      <c r="D90" s="14"/>
      <c r="E90" s="14"/>
      <c r="F90" s="14"/>
      <c r="G90" s="140"/>
      <c r="I90" s="14"/>
      <c r="J90" s="14"/>
      <c r="K90" s="15"/>
      <c r="L90" s="15"/>
      <c r="M90" s="14"/>
      <c r="U90" s="14"/>
      <c r="V90" s="217"/>
      <c r="W90" s="14">
        <f>[1]RESID!$I188</f>
        <v>6815</v>
      </c>
      <c r="X90" s="73">
        <f t="shared" ref="X90:X153" si="0">Y90-W90</f>
        <v>1193449</v>
      </c>
      <c r="Y90" s="15">
        <f>'[2]FPC wSEB'!X285</f>
        <v>1200264</v>
      </c>
      <c r="Z90" s="15">
        <f>'[2]FPC wSEB'!Y285</f>
        <v>138143</v>
      </c>
      <c r="AA90" s="15">
        <f>'[2]FPC wSEB'!Z285</f>
        <v>2764</v>
      </c>
      <c r="AB90" s="15">
        <f>'[2]FPC wSEB'!AA285</f>
        <v>2157</v>
      </c>
      <c r="AC90" s="22">
        <f>'[2]FPC wSEB'!AB285</f>
        <v>16979</v>
      </c>
      <c r="AD90" s="15"/>
      <c r="AE90" s="15"/>
      <c r="AF90" s="15"/>
      <c r="AG90" s="15"/>
      <c r="AH90" s="15"/>
      <c r="AI90" s="15"/>
      <c r="AJ90" s="15"/>
      <c r="AK90" s="15"/>
      <c r="AM90" s="137"/>
      <c r="AN90" s="15"/>
      <c r="AP90" s="232"/>
      <c r="AQ90" s="137"/>
      <c r="AR90" s="137"/>
      <c r="AS90" s="137"/>
      <c r="AT90" s="137"/>
      <c r="AV90" s="42"/>
      <c r="AW90" s="14"/>
      <c r="AX90" s="14"/>
      <c r="AY90" s="14"/>
      <c r="BD90" s="14"/>
      <c r="BE90" s="25"/>
      <c r="BM90" s="207"/>
      <c r="BN90" s="207"/>
      <c r="BO90" s="207"/>
      <c r="BQ90" s="207"/>
      <c r="BR90" s="207"/>
      <c r="BS90" s="207"/>
      <c r="BU90" s="208"/>
      <c r="BV90" s="208"/>
      <c r="BW90" s="208"/>
      <c r="BY90" s="208"/>
      <c r="BZ90" s="208"/>
      <c r="CA90" s="208"/>
    </row>
    <row r="91" spans="1:79">
      <c r="A91" s="2">
        <v>1998</v>
      </c>
      <c r="B91" s="2">
        <v>5</v>
      </c>
      <c r="C91" s="14"/>
      <c r="D91" s="14"/>
      <c r="E91" s="14"/>
      <c r="F91" s="14"/>
      <c r="G91" s="140"/>
      <c r="I91" s="14"/>
      <c r="J91" s="14"/>
      <c r="K91" s="15"/>
      <c r="L91" s="15"/>
      <c r="M91" s="14"/>
      <c r="U91" s="14"/>
      <c r="V91" s="217"/>
      <c r="W91" s="14">
        <f>[1]RESID!$I189</f>
        <v>13939</v>
      </c>
      <c r="X91" s="73">
        <f t="shared" si="0"/>
        <v>1147159</v>
      </c>
      <c r="Y91" s="15">
        <f>'[2]FPC wSEB'!X286</f>
        <v>1161098</v>
      </c>
      <c r="Z91" s="15">
        <f>'[2]FPC wSEB'!Y286</f>
        <v>135212</v>
      </c>
      <c r="AA91" s="15">
        <f>'[2]FPC wSEB'!Z286</f>
        <v>2675</v>
      </c>
      <c r="AB91" s="15">
        <f>'[2]FPC wSEB'!AA286</f>
        <v>2149</v>
      </c>
      <c r="AC91" s="22">
        <f>'[2]FPC wSEB'!AB286</f>
        <v>16651</v>
      </c>
      <c r="AD91" s="15"/>
      <c r="AE91" s="15"/>
      <c r="AF91" s="15"/>
      <c r="AG91" s="15"/>
      <c r="AH91" s="15"/>
      <c r="AI91" s="15"/>
      <c r="AJ91" s="15"/>
      <c r="AK91" s="15"/>
      <c r="AM91" s="137"/>
      <c r="AN91" s="15"/>
      <c r="AP91" s="232"/>
      <c r="AQ91" s="137"/>
      <c r="AR91" s="137"/>
      <c r="AS91" s="137"/>
      <c r="AT91" s="137"/>
      <c r="AV91" s="42"/>
      <c r="AW91" s="14"/>
      <c r="AX91" s="14"/>
      <c r="AY91" s="14"/>
      <c r="BD91" s="14"/>
      <c r="BE91" s="25"/>
      <c r="BM91" s="207"/>
      <c r="BN91" s="207"/>
      <c r="BO91" s="207"/>
      <c r="BQ91" s="207"/>
      <c r="BR91" s="207"/>
      <c r="BS91" s="207"/>
      <c r="BU91" s="208"/>
      <c r="BV91" s="208"/>
      <c r="BW91" s="208"/>
      <c r="BY91" s="208"/>
      <c r="BZ91" s="208"/>
      <c r="CA91" s="208"/>
    </row>
    <row r="92" spans="1:79">
      <c r="A92" s="2">
        <v>1998</v>
      </c>
      <c r="B92" s="2">
        <v>6</v>
      </c>
      <c r="C92" s="14"/>
      <c r="D92" s="14"/>
      <c r="E92" s="14"/>
      <c r="F92" s="14"/>
      <c r="G92" s="140"/>
      <c r="I92" s="14"/>
      <c r="J92" s="14"/>
      <c r="K92" s="15"/>
      <c r="L92" s="15"/>
      <c r="M92" s="14"/>
      <c r="U92" s="14"/>
      <c r="V92" s="217"/>
      <c r="W92" s="14">
        <f>[1]RESID!$I190</f>
        <v>16693</v>
      </c>
      <c r="X92" s="73">
        <f t="shared" si="0"/>
        <v>1150893</v>
      </c>
      <c r="Y92" s="15">
        <f>'[2]FPC wSEB'!X287</f>
        <v>1167586</v>
      </c>
      <c r="Z92" s="15">
        <f>'[2]FPC wSEB'!Y287</f>
        <v>135329</v>
      </c>
      <c r="AA92" s="15">
        <f>'[2]FPC wSEB'!Z287</f>
        <v>2690</v>
      </c>
      <c r="AB92" s="15">
        <f>'[2]FPC wSEB'!AA287</f>
        <v>2138</v>
      </c>
      <c r="AC92" s="22">
        <f>'[2]FPC wSEB'!AB287</f>
        <v>16690</v>
      </c>
      <c r="AD92" s="15"/>
      <c r="AE92" s="15"/>
      <c r="AF92" s="15"/>
      <c r="AG92" s="15"/>
      <c r="AH92" s="15"/>
      <c r="AI92" s="15"/>
      <c r="AJ92" s="15"/>
      <c r="AK92" s="15"/>
      <c r="AM92" s="137"/>
      <c r="AN92" s="15"/>
      <c r="AP92" s="232"/>
      <c r="AQ92" s="137"/>
      <c r="AR92" s="137"/>
      <c r="AS92" s="137"/>
      <c r="AT92" s="137"/>
      <c r="AV92" s="42"/>
      <c r="AW92" s="14"/>
      <c r="AX92" s="14"/>
      <c r="AY92" s="14"/>
      <c r="BD92" s="14"/>
      <c r="BE92" s="25"/>
      <c r="BM92" s="207"/>
      <c r="BN92" s="207"/>
      <c r="BO92" s="207"/>
      <c r="BQ92" s="207"/>
      <c r="BR92" s="207"/>
      <c r="BS92" s="207"/>
      <c r="BU92" s="208"/>
      <c r="BV92" s="208"/>
      <c r="BW92" s="208"/>
      <c r="BY92" s="208"/>
      <c r="BZ92" s="208"/>
      <c r="CA92" s="208"/>
    </row>
    <row r="93" spans="1:79">
      <c r="A93" s="2">
        <v>1998</v>
      </c>
      <c r="B93" s="2">
        <v>7</v>
      </c>
      <c r="C93" s="14"/>
      <c r="D93" s="14"/>
      <c r="E93" s="14"/>
      <c r="F93" s="14"/>
      <c r="G93" s="140"/>
      <c r="I93" s="14"/>
      <c r="J93" s="14"/>
      <c r="K93" s="15"/>
      <c r="L93" s="15"/>
      <c r="M93" s="14"/>
      <c r="U93" s="14"/>
      <c r="V93" s="217"/>
      <c r="W93" s="14">
        <f>[1]RESID!$I191</f>
        <v>16839</v>
      </c>
      <c r="X93" s="73">
        <f t="shared" si="0"/>
        <v>1143603</v>
      </c>
      <c r="Y93" s="15">
        <f>'[2]FPC wSEB'!X288</f>
        <v>1160442</v>
      </c>
      <c r="Z93" s="15">
        <f>'[2]FPC wSEB'!Y288</f>
        <v>135175</v>
      </c>
      <c r="AA93" s="15">
        <f>'[2]FPC wSEB'!Z288</f>
        <v>2665</v>
      </c>
      <c r="AB93" s="15">
        <f>'[2]FPC wSEB'!AA288</f>
        <v>2125</v>
      </c>
      <c r="AC93" s="22">
        <f>'[2]FPC wSEB'!AB288</f>
        <v>16741</v>
      </c>
      <c r="AD93" s="15"/>
      <c r="AE93" s="15"/>
      <c r="AF93" s="15"/>
      <c r="AG93" s="15"/>
      <c r="AH93" s="15"/>
      <c r="AI93" s="15"/>
      <c r="AJ93" s="15"/>
      <c r="AK93" s="15"/>
      <c r="AM93" s="137"/>
      <c r="AN93" s="15"/>
      <c r="AP93" s="232"/>
      <c r="AQ93" s="137"/>
      <c r="AR93" s="137"/>
      <c r="AS93" s="137"/>
      <c r="AT93" s="137"/>
      <c r="AV93" s="42"/>
      <c r="AW93" s="14"/>
      <c r="AX93" s="14"/>
      <c r="AY93" s="14"/>
      <c r="BD93" s="14"/>
      <c r="BE93" s="25"/>
      <c r="BM93" s="207"/>
      <c r="BN93" s="207"/>
      <c r="BO93" s="207"/>
      <c r="BQ93" s="207"/>
      <c r="BR93" s="207"/>
      <c r="BS93" s="207"/>
      <c r="BU93" s="208"/>
      <c r="BV93" s="208"/>
      <c r="BW93" s="208"/>
      <c r="BY93" s="208"/>
      <c r="BZ93" s="208"/>
      <c r="CA93" s="208"/>
    </row>
    <row r="94" spans="1:79">
      <c r="A94" s="2">
        <v>1998</v>
      </c>
      <c r="B94" s="2">
        <v>8</v>
      </c>
      <c r="C94" s="14"/>
      <c r="D94" s="14"/>
      <c r="E94" s="14"/>
      <c r="F94" s="14"/>
      <c r="G94" s="140"/>
      <c r="I94" s="14"/>
      <c r="J94" s="14"/>
      <c r="K94" s="15"/>
      <c r="L94" s="15"/>
      <c r="M94" s="14"/>
      <c r="U94" s="14"/>
      <c r="V94" s="217"/>
      <c r="W94" s="14">
        <f>[1]RESID!$I192</f>
        <v>18179</v>
      </c>
      <c r="X94" s="73">
        <f t="shared" si="0"/>
        <v>1186700</v>
      </c>
      <c r="Y94" s="15">
        <f>'[2]FPC wSEB'!X289</f>
        <v>1204879</v>
      </c>
      <c r="Z94" s="15">
        <f>'[2]FPC wSEB'!Y289</f>
        <v>140391</v>
      </c>
      <c r="AA94" s="15">
        <f>'[2]FPC wSEB'!Z289</f>
        <v>2720</v>
      </c>
      <c r="AB94" s="15">
        <f>'[2]FPC wSEB'!AA289</f>
        <v>2101</v>
      </c>
      <c r="AC94" s="22">
        <f>'[2]FPC wSEB'!AB289</f>
        <v>17367</v>
      </c>
      <c r="AD94" s="15"/>
      <c r="AE94" s="15"/>
      <c r="AF94" s="15"/>
      <c r="AG94" s="15"/>
      <c r="AH94" s="15"/>
      <c r="AI94" s="15"/>
      <c r="AJ94" s="15"/>
      <c r="AK94" s="15"/>
      <c r="AM94" s="137"/>
      <c r="AN94" s="15"/>
      <c r="AP94" s="232"/>
      <c r="AQ94" s="137"/>
      <c r="AR94" s="137"/>
      <c r="AS94" s="137"/>
      <c r="AT94" s="137"/>
      <c r="AV94" s="42"/>
      <c r="AW94" s="14"/>
      <c r="AX94" s="14"/>
      <c r="AY94" s="14"/>
      <c r="BD94" s="14"/>
      <c r="BE94" s="25"/>
      <c r="BM94" s="207"/>
      <c r="BN94" s="207"/>
      <c r="BO94" s="207"/>
      <c r="BQ94" s="207"/>
      <c r="BR94" s="207"/>
      <c r="BS94" s="207"/>
      <c r="BU94" s="208"/>
      <c r="BV94" s="208"/>
      <c r="BW94" s="208"/>
      <c r="BY94" s="208"/>
      <c r="BZ94" s="208"/>
      <c r="CA94" s="208"/>
    </row>
    <row r="95" spans="1:79">
      <c r="A95" s="2">
        <v>1998</v>
      </c>
      <c r="B95" s="2">
        <v>9</v>
      </c>
      <c r="C95" s="14"/>
      <c r="D95" s="14"/>
      <c r="E95" s="14"/>
      <c r="F95" s="14"/>
      <c r="G95" s="140"/>
      <c r="I95" s="14"/>
      <c r="J95" s="14"/>
      <c r="K95" s="15"/>
      <c r="L95" s="15"/>
      <c r="M95" s="14"/>
      <c r="U95" s="14"/>
      <c r="V95" s="217"/>
      <c r="W95" s="14">
        <f>[1]RESID!$I193</f>
        <v>16474</v>
      </c>
      <c r="X95" s="73">
        <f t="shared" si="0"/>
        <v>1119791</v>
      </c>
      <c r="Y95" s="15">
        <f>'[2]FPC wSEB'!X290</f>
        <v>1136265</v>
      </c>
      <c r="Z95" s="15">
        <f>'[2]FPC wSEB'!Y290</f>
        <v>131660</v>
      </c>
      <c r="AA95" s="15">
        <f>'[2]FPC wSEB'!Z290</f>
        <v>2631</v>
      </c>
      <c r="AB95" s="15">
        <f>'[2]FPC wSEB'!AA290</f>
        <v>2093</v>
      </c>
      <c r="AC95" s="22">
        <f>'[2]FPC wSEB'!AB290</f>
        <v>16515</v>
      </c>
      <c r="AD95" s="15"/>
      <c r="AE95" s="15"/>
      <c r="AF95" s="15"/>
      <c r="AG95" s="15"/>
      <c r="AH95" s="15"/>
      <c r="AI95" s="15"/>
      <c r="AJ95" s="15"/>
      <c r="AK95" s="15"/>
      <c r="AM95" s="137"/>
      <c r="AN95" s="15"/>
      <c r="AP95" s="232"/>
      <c r="AQ95" s="137"/>
      <c r="AR95" s="137"/>
      <c r="AS95" s="137"/>
      <c r="AT95" s="137"/>
      <c r="AV95" s="42"/>
      <c r="AW95" s="14"/>
      <c r="AX95" s="14"/>
      <c r="AY95" s="14"/>
      <c r="BD95" s="14"/>
      <c r="BE95" s="25"/>
      <c r="BM95" s="207"/>
      <c r="BN95" s="207"/>
      <c r="BO95" s="207"/>
      <c r="BQ95" s="207"/>
      <c r="BR95" s="207"/>
      <c r="BS95" s="207"/>
      <c r="BU95" s="208"/>
      <c r="BV95" s="208"/>
      <c r="BW95" s="208"/>
      <c r="BY95" s="208"/>
      <c r="BZ95" s="208"/>
      <c r="CA95" s="208"/>
    </row>
    <row r="96" spans="1:79">
      <c r="A96" s="2">
        <v>1998</v>
      </c>
      <c r="B96" s="2">
        <v>10</v>
      </c>
      <c r="C96" s="14"/>
      <c r="D96" s="14"/>
      <c r="E96" s="14"/>
      <c r="F96" s="14"/>
      <c r="G96" s="140"/>
      <c r="I96" s="14"/>
      <c r="J96" s="14"/>
      <c r="K96" s="15"/>
      <c r="L96" s="15"/>
      <c r="M96" s="14"/>
      <c r="U96" s="14"/>
      <c r="V96" s="217"/>
      <c r="W96" s="14">
        <f>[1]RESID!$I194</f>
        <v>18042</v>
      </c>
      <c r="X96" s="73">
        <f t="shared" si="0"/>
        <v>1195213</v>
      </c>
      <c r="Y96" s="15">
        <f>'[2]FPC wSEB'!X291</f>
        <v>1213255</v>
      </c>
      <c r="Z96" s="15">
        <f>'[2]FPC wSEB'!Y291</f>
        <v>141369</v>
      </c>
      <c r="AA96" s="15">
        <f>'[2]FPC wSEB'!Z291</f>
        <v>2756</v>
      </c>
      <c r="AB96" s="15">
        <f>'[2]FPC wSEB'!AA291</f>
        <v>2090</v>
      </c>
      <c r="AC96" s="22">
        <f>'[2]FPC wSEB'!AB291</f>
        <v>17618</v>
      </c>
      <c r="AD96" s="15"/>
      <c r="AE96" s="15"/>
      <c r="AF96" s="15"/>
      <c r="AG96" s="15"/>
      <c r="AH96" s="15"/>
      <c r="AI96" s="15"/>
      <c r="AJ96" s="15"/>
      <c r="AK96" s="15"/>
      <c r="AM96" s="137"/>
      <c r="AN96" s="15"/>
      <c r="AP96" s="232"/>
      <c r="AQ96" s="137"/>
      <c r="AR96" s="137"/>
      <c r="AS96" s="137"/>
      <c r="AT96" s="137"/>
      <c r="AV96" s="42"/>
      <c r="AW96" s="14"/>
      <c r="AX96" s="14"/>
      <c r="AY96" s="14"/>
      <c r="BD96" s="14"/>
      <c r="BE96" s="25"/>
      <c r="BM96" s="207"/>
      <c r="BN96" s="207"/>
      <c r="BO96" s="207"/>
      <c r="BQ96" s="207"/>
      <c r="BR96" s="207"/>
      <c r="BS96" s="207"/>
      <c r="BU96" s="208"/>
      <c r="BV96" s="208"/>
      <c r="BW96" s="208"/>
      <c r="BY96" s="208"/>
      <c r="BZ96" s="208"/>
      <c r="CA96" s="208"/>
    </row>
    <row r="97" spans="1:79">
      <c r="A97" s="2">
        <v>1998</v>
      </c>
      <c r="B97" s="2">
        <v>11</v>
      </c>
      <c r="C97" s="14"/>
      <c r="D97" s="14"/>
      <c r="E97" s="14"/>
      <c r="F97" s="14"/>
      <c r="G97" s="140"/>
      <c r="I97" s="14"/>
      <c r="J97" s="14"/>
      <c r="K97" s="15"/>
      <c r="L97" s="15"/>
      <c r="M97" s="14"/>
      <c r="U97" s="14"/>
      <c r="V97" s="217"/>
      <c r="W97" s="14">
        <f>[1]RESID!$I195</f>
        <v>17562</v>
      </c>
      <c r="X97" s="73">
        <f t="shared" si="0"/>
        <v>1180367</v>
      </c>
      <c r="Y97" s="15">
        <f>'[2]FPC wSEB'!X292</f>
        <v>1197929</v>
      </c>
      <c r="Z97" s="15">
        <f>'[2]FPC wSEB'!Y292</f>
        <v>139300</v>
      </c>
      <c r="AA97" s="15">
        <f>'[2]FPC wSEB'!Z292</f>
        <v>2682</v>
      </c>
      <c r="AB97" s="15">
        <f>'[2]FPC wSEB'!AA292</f>
        <v>2095</v>
      </c>
      <c r="AC97" s="22">
        <f>'[2]FPC wSEB'!AB292</f>
        <v>17227</v>
      </c>
      <c r="AD97" s="15"/>
      <c r="AE97" s="15"/>
      <c r="AF97" s="15"/>
      <c r="AG97" s="15"/>
      <c r="AH97" s="15"/>
      <c r="AI97" s="15"/>
      <c r="AJ97" s="15"/>
      <c r="AK97" s="15"/>
      <c r="AM97" s="137"/>
      <c r="AN97" s="15"/>
      <c r="AP97" s="232"/>
      <c r="AQ97" s="137"/>
      <c r="AR97" s="137"/>
      <c r="AS97" s="137"/>
      <c r="AT97" s="137"/>
      <c r="AV97" s="42"/>
      <c r="AW97" s="14"/>
      <c r="AX97" s="14"/>
      <c r="AY97" s="14"/>
      <c r="BD97" s="14"/>
      <c r="BE97" s="25"/>
      <c r="BM97" s="207"/>
      <c r="BN97" s="207"/>
      <c r="BO97" s="207"/>
      <c r="BQ97" s="207"/>
      <c r="BR97" s="207"/>
      <c r="BS97" s="207"/>
      <c r="BU97" s="208"/>
      <c r="BV97" s="208"/>
      <c r="BW97" s="208"/>
      <c r="BY97" s="208"/>
      <c r="BZ97" s="208"/>
      <c r="CA97" s="208"/>
    </row>
    <row r="98" spans="1:79">
      <c r="A98" s="2">
        <v>1998</v>
      </c>
      <c r="B98" s="2">
        <v>12</v>
      </c>
      <c r="C98" s="14"/>
      <c r="D98" s="14"/>
      <c r="E98" s="14"/>
      <c r="F98" s="14"/>
      <c r="G98" s="140"/>
      <c r="I98" s="14"/>
      <c r="J98" s="14"/>
      <c r="K98" s="15"/>
      <c r="L98" s="15"/>
      <c r="M98" s="14"/>
      <c r="U98" s="14"/>
      <c r="V98" s="217"/>
      <c r="W98" s="14">
        <f>[1]RESID!$I196</f>
        <v>17673</v>
      </c>
      <c r="X98" s="73">
        <f t="shared" si="0"/>
        <v>1173126</v>
      </c>
      <c r="Y98" s="15">
        <f>'[2]FPC wSEB'!X293</f>
        <v>1190799</v>
      </c>
      <c r="Z98" s="15">
        <f>'[2]FPC wSEB'!Y293</f>
        <v>136423</v>
      </c>
      <c r="AA98" s="15">
        <f>'[2]FPC wSEB'!Z293</f>
        <v>2684</v>
      </c>
      <c r="AB98" s="15">
        <f>'[2]FPC wSEB'!AA293</f>
        <v>2084</v>
      </c>
      <c r="AC98" s="22">
        <f>'[2]FPC wSEB'!AB293</f>
        <v>16970</v>
      </c>
      <c r="AD98" s="15"/>
      <c r="AE98" s="15"/>
      <c r="AF98" s="15"/>
      <c r="AG98" s="15"/>
      <c r="AH98" s="15"/>
      <c r="AI98" s="15"/>
      <c r="AJ98" s="15"/>
      <c r="AK98" s="15"/>
      <c r="AM98" s="137"/>
      <c r="AN98" s="15"/>
      <c r="AP98" s="232"/>
      <c r="AQ98" s="137"/>
      <c r="AR98" s="137"/>
      <c r="AS98" s="137"/>
      <c r="AT98" s="137"/>
      <c r="AV98" s="42"/>
      <c r="AW98" s="14"/>
      <c r="AX98" s="14"/>
      <c r="AY98" s="14"/>
      <c r="BD98" s="14"/>
      <c r="BE98" s="25"/>
      <c r="BM98" s="207"/>
      <c r="BN98" s="207"/>
      <c r="BO98" s="207"/>
      <c r="BQ98" s="207"/>
      <c r="BR98" s="207"/>
      <c r="BS98" s="207"/>
      <c r="BU98" s="208"/>
      <c r="BV98" s="208"/>
      <c r="BW98" s="208"/>
      <c r="BY98" s="208"/>
      <c r="BZ98" s="208"/>
      <c r="CA98" s="208"/>
    </row>
    <row r="99" spans="1:79">
      <c r="A99" s="2">
        <v>1999</v>
      </c>
      <c r="B99" s="2">
        <v>1</v>
      </c>
      <c r="C99" s="14"/>
      <c r="D99" s="14"/>
      <c r="E99" s="14"/>
      <c r="F99" s="14"/>
      <c r="G99" s="140"/>
      <c r="I99" s="14"/>
      <c r="J99" s="14"/>
      <c r="K99" s="15"/>
      <c r="L99" s="15"/>
      <c r="M99" s="14"/>
      <c r="U99" s="14"/>
      <c r="V99" s="217"/>
      <c r="W99" s="14">
        <f>[1]RESID!$I197</f>
        <v>16735</v>
      </c>
      <c r="X99" s="73">
        <f t="shared" si="0"/>
        <v>1188748</v>
      </c>
      <c r="Y99" s="15">
        <f>'[2]FPC wSEB'!X294</f>
        <v>1205483</v>
      </c>
      <c r="Z99" s="15">
        <f>'[2]FPC wSEB'!Y294</f>
        <v>137875</v>
      </c>
      <c r="AA99" s="15">
        <f>'[2]FPC wSEB'!Z294</f>
        <v>2648</v>
      </c>
      <c r="AB99" s="15">
        <f>'[2]FPC wSEB'!AA294</f>
        <v>2072</v>
      </c>
      <c r="AC99" s="22">
        <f>'[2]FPC wSEB'!AB294</f>
        <v>17226</v>
      </c>
      <c r="AD99" s="15"/>
      <c r="AE99" s="15"/>
      <c r="AF99" s="15"/>
      <c r="AG99" s="15"/>
      <c r="AH99" s="15"/>
      <c r="AI99" s="15"/>
      <c r="AJ99" s="15"/>
      <c r="AK99" s="15"/>
      <c r="AM99" s="137"/>
      <c r="AN99" s="15"/>
      <c r="AP99" s="232"/>
      <c r="AQ99" s="137"/>
      <c r="AR99" s="137"/>
      <c r="AS99" s="137"/>
      <c r="AT99" s="137"/>
      <c r="AV99" s="42"/>
      <c r="AW99" s="14"/>
      <c r="AX99" s="14"/>
      <c r="AY99" s="14"/>
      <c r="BD99" s="14"/>
      <c r="BE99" s="25"/>
      <c r="BM99" s="207"/>
      <c r="BN99" s="207"/>
      <c r="BO99" s="207"/>
      <c r="BQ99" s="207"/>
      <c r="BR99" s="207"/>
      <c r="BS99" s="207"/>
      <c r="BU99" s="208"/>
      <c r="BV99" s="208"/>
      <c r="BW99" s="208"/>
      <c r="BY99" s="208"/>
      <c r="BZ99" s="208"/>
      <c r="CA99" s="208"/>
    </row>
    <row r="100" spans="1:79">
      <c r="A100" s="2">
        <v>1999</v>
      </c>
      <c r="B100" s="2">
        <v>2</v>
      </c>
      <c r="C100" s="14"/>
      <c r="D100" s="14"/>
      <c r="E100" s="14"/>
      <c r="F100" s="14"/>
      <c r="G100" s="140"/>
      <c r="I100" s="14"/>
      <c r="J100" s="14"/>
      <c r="K100" s="15"/>
      <c r="L100" s="15"/>
      <c r="M100" s="14"/>
      <c r="U100" s="14"/>
      <c r="V100" s="217"/>
      <c r="W100" s="14">
        <f>[1]RESID!$I198</f>
        <v>16945</v>
      </c>
      <c r="X100" s="73">
        <f t="shared" si="0"/>
        <v>1196826</v>
      </c>
      <c r="Y100" s="15">
        <f>'[2]FPC wSEB'!X295</f>
        <v>1213771</v>
      </c>
      <c r="Z100" s="15">
        <f>'[2]FPC wSEB'!Y295</f>
        <v>138803</v>
      </c>
      <c r="AA100" s="15">
        <f>'[2]FPC wSEB'!Z295</f>
        <v>2655</v>
      </c>
      <c r="AB100" s="15">
        <f>'[2]FPC wSEB'!AA295</f>
        <v>2077</v>
      </c>
      <c r="AC100" s="22">
        <f>'[2]FPC wSEB'!AB295</f>
        <v>17274</v>
      </c>
      <c r="AD100" s="15"/>
      <c r="AE100" s="15"/>
      <c r="AF100" s="15"/>
      <c r="AG100" s="15"/>
      <c r="AH100" s="15"/>
      <c r="AI100" s="15"/>
      <c r="AJ100" s="15"/>
      <c r="AK100" s="15"/>
      <c r="AM100" s="137"/>
      <c r="AN100" s="15"/>
      <c r="AP100" s="232"/>
      <c r="AQ100" s="137"/>
      <c r="AR100" s="137"/>
      <c r="AS100" s="137"/>
      <c r="AT100" s="137"/>
      <c r="AV100" s="42"/>
      <c r="AW100" s="14"/>
      <c r="AX100" s="14"/>
      <c r="AY100" s="14"/>
      <c r="BD100" s="14"/>
      <c r="BE100" s="25"/>
      <c r="BM100" s="207"/>
      <c r="BN100" s="207"/>
      <c r="BO100" s="207"/>
      <c r="BQ100" s="207"/>
      <c r="BR100" s="207"/>
      <c r="BS100" s="207"/>
      <c r="BU100" s="208"/>
      <c r="BV100" s="208"/>
      <c r="BW100" s="208"/>
      <c r="BY100" s="208"/>
      <c r="BZ100" s="208"/>
      <c r="CA100" s="208"/>
    </row>
    <row r="101" spans="1:79">
      <c r="A101" s="2">
        <v>1999</v>
      </c>
      <c r="B101" s="2">
        <v>3</v>
      </c>
      <c r="C101" s="14"/>
      <c r="D101" s="14"/>
      <c r="E101" s="14"/>
      <c r="F101" s="14"/>
      <c r="G101" s="140"/>
      <c r="I101" s="14"/>
      <c r="J101" s="14"/>
      <c r="K101" s="15"/>
      <c r="L101" s="15"/>
      <c r="M101" s="14"/>
      <c r="U101" s="14"/>
      <c r="V101" s="217"/>
      <c r="W101" s="14">
        <f>[1]RESID!$I199</f>
        <v>17868</v>
      </c>
      <c r="X101" s="73">
        <f t="shared" si="0"/>
        <v>1186016</v>
      </c>
      <c r="Y101" s="15">
        <f>'[2]FPC wSEB'!X296</f>
        <v>1203884</v>
      </c>
      <c r="Z101" s="15">
        <f>'[2]FPC wSEB'!Y296</f>
        <v>137779</v>
      </c>
      <c r="AA101" s="15">
        <f>'[2]FPC wSEB'!Z296</f>
        <v>2630</v>
      </c>
      <c r="AB101" s="15">
        <f>'[2]FPC wSEB'!AA296</f>
        <v>2079</v>
      </c>
      <c r="AC101" s="22">
        <f>'[2]FPC wSEB'!AB296</f>
        <v>17172</v>
      </c>
      <c r="AD101" s="15"/>
      <c r="AE101" s="15"/>
      <c r="AF101" s="15"/>
      <c r="AG101" s="15"/>
      <c r="AH101" s="15"/>
      <c r="AI101" s="15"/>
      <c r="AJ101" s="15"/>
      <c r="AK101" s="15"/>
      <c r="AM101" s="137"/>
      <c r="AN101" s="15"/>
      <c r="AP101" s="232"/>
      <c r="AQ101" s="137"/>
      <c r="AR101" s="137"/>
      <c r="AS101" s="137"/>
      <c r="AT101" s="137"/>
      <c r="AV101" s="42"/>
      <c r="AW101" s="14"/>
      <c r="AX101" s="14"/>
      <c r="AY101" s="14"/>
      <c r="BD101" s="14"/>
      <c r="BE101" s="25"/>
      <c r="BM101" s="207"/>
      <c r="BN101" s="207"/>
      <c r="BO101" s="207"/>
      <c r="BQ101" s="207"/>
      <c r="BR101" s="207"/>
      <c r="BS101" s="207"/>
      <c r="BU101" s="208"/>
      <c r="BV101" s="208"/>
      <c r="BW101" s="208"/>
      <c r="BY101" s="208"/>
      <c r="BZ101" s="208"/>
      <c r="CA101" s="208"/>
    </row>
    <row r="102" spans="1:79">
      <c r="A102" s="2">
        <v>1999</v>
      </c>
      <c r="B102" s="2">
        <v>4</v>
      </c>
      <c r="C102" s="14"/>
      <c r="D102" s="14"/>
      <c r="E102" s="14"/>
      <c r="F102" s="14"/>
      <c r="G102" s="140"/>
      <c r="I102" s="14"/>
      <c r="J102" s="14"/>
      <c r="K102" s="15"/>
      <c r="L102" s="15"/>
      <c r="M102" s="14"/>
      <c r="U102" s="14"/>
      <c r="V102" s="217"/>
      <c r="W102" s="14">
        <f>[1]RESID!$I200</f>
        <v>21667</v>
      </c>
      <c r="X102" s="73">
        <f t="shared" si="0"/>
        <v>1184485</v>
      </c>
      <c r="Y102" s="15">
        <f>'[2]FPC wSEB'!X297</f>
        <v>1206152</v>
      </c>
      <c r="Z102" s="15">
        <f>'[2]FPC wSEB'!Y297</f>
        <v>139904</v>
      </c>
      <c r="AA102" s="15">
        <f>'[2]FPC wSEB'!Z297</f>
        <v>2638</v>
      </c>
      <c r="AB102" s="15">
        <f>'[2]FPC wSEB'!AA297</f>
        <v>2074</v>
      </c>
      <c r="AC102" s="22">
        <f>'[2]FPC wSEB'!AB297</f>
        <v>17312</v>
      </c>
      <c r="AD102" s="15"/>
      <c r="AE102" s="15"/>
      <c r="AF102" s="15"/>
      <c r="AG102" s="15"/>
      <c r="AH102" s="15"/>
      <c r="AI102" s="15"/>
      <c r="AJ102" s="15"/>
      <c r="AK102" s="15"/>
      <c r="AL102" s="43"/>
      <c r="AM102" s="137"/>
      <c r="AN102" s="15"/>
      <c r="AP102" s="232"/>
      <c r="AQ102" s="137"/>
      <c r="AR102" s="137"/>
      <c r="AS102" s="137"/>
      <c r="AT102" s="137"/>
      <c r="AV102" s="42"/>
      <c r="AW102" s="14"/>
      <c r="AX102" s="14"/>
      <c r="AY102" s="14"/>
      <c r="BD102" s="14"/>
      <c r="BE102" s="25"/>
      <c r="BM102" s="207"/>
      <c r="BN102" s="207"/>
      <c r="BO102" s="207"/>
      <c r="BQ102" s="207"/>
      <c r="BR102" s="207"/>
      <c r="BS102" s="207"/>
      <c r="BU102" s="208"/>
      <c r="BV102" s="208"/>
      <c r="BW102" s="208"/>
      <c r="BY102" s="208"/>
      <c r="BZ102" s="208"/>
      <c r="CA102" s="208"/>
    </row>
    <row r="103" spans="1:79">
      <c r="A103" s="2">
        <v>1999</v>
      </c>
      <c r="B103" s="2">
        <v>5</v>
      </c>
      <c r="C103" s="14"/>
      <c r="D103" s="14"/>
      <c r="E103" s="14"/>
      <c r="F103" s="14"/>
      <c r="G103" s="140"/>
      <c r="I103" s="14"/>
      <c r="J103" s="14"/>
      <c r="K103" s="15"/>
      <c r="L103" s="15"/>
      <c r="M103" s="14"/>
      <c r="U103" s="14"/>
      <c r="V103" s="217"/>
      <c r="W103" s="14">
        <f>[1]RESID!$I201</f>
        <v>26596</v>
      </c>
      <c r="X103" s="73">
        <f t="shared" si="0"/>
        <v>1197853</v>
      </c>
      <c r="Y103" s="15">
        <f>'[2]FPC wSEB'!X298</f>
        <v>1224449</v>
      </c>
      <c r="Z103" s="15">
        <f>'[2]FPC wSEB'!Y298</f>
        <v>143127</v>
      </c>
      <c r="AA103" s="15">
        <f>'[2]FPC wSEB'!Z298</f>
        <v>2681</v>
      </c>
      <c r="AB103" s="15">
        <f>'[2]FPC wSEB'!AA298</f>
        <v>2077</v>
      </c>
      <c r="AC103" s="22">
        <f>'[2]FPC wSEB'!AB298</f>
        <v>17805</v>
      </c>
      <c r="AD103" s="15"/>
      <c r="AE103" s="15"/>
      <c r="AF103" s="15"/>
      <c r="AG103" s="15"/>
      <c r="AH103" s="15"/>
      <c r="AI103" s="15"/>
      <c r="AJ103" s="15"/>
      <c r="AK103" s="15"/>
      <c r="AL103" s="43"/>
      <c r="AM103" s="137"/>
      <c r="AN103" s="15"/>
      <c r="AP103" s="232"/>
      <c r="AQ103" s="137"/>
      <c r="AR103" s="137"/>
      <c r="AS103" s="137"/>
      <c r="AT103" s="137"/>
      <c r="AV103" s="42"/>
      <c r="AW103" s="14"/>
      <c r="AX103" s="14"/>
      <c r="AY103" s="14"/>
      <c r="BD103" s="14"/>
      <c r="BE103" s="25"/>
      <c r="BM103" s="207"/>
      <c r="BN103" s="207"/>
      <c r="BO103" s="207"/>
      <c r="BQ103" s="207"/>
      <c r="BR103" s="207"/>
      <c r="BS103" s="207"/>
      <c r="BU103" s="208"/>
      <c r="BV103" s="208"/>
      <c r="BW103" s="208"/>
      <c r="BY103" s="208"/>
      <c r="BZ103" s="208"/>
      <c r="CA103" s="208"/>
    </row>
    <row r="104" spans="1:79">
      <c r="A104" s="2">
        <v>1999</v>
      </c>
      <c r="B104" s="2">
        <v>6</v>
      </c>
      <c r="C104" s="14"/>
      <c r="D104" s="14"/>
      <c r="E104" s="14"/>
      <c r="F104" s="14"/>
      <c r="G104" s="140"/>
      <c r="I104" s="14"/>
      <c r="J104" s="14"/>
      <c r="K104" s="15"/>
      <c r="L104" s="15"/>
      <c r="M104" s="14"/>
      <c r="U104" s="14"/>
      <c r="V104" s="217"/>
      <c r="W104" s="14">
        <f>[1]RESID!$I202</f>
        <v>27140</v>
      </c>
      <c r="X104" s="73">
        <f t="shared" si="0"/>
        <v>1149645</v>
      </c>
      <c r="Y104" s="15">
        <f>'[2]FPC wSEB'!X299</f>
        <v>1176785</v>
      </c>
      <c r="Z104" s="15">
        <f>'[2]FPC wSEB'!Y299</f>
        <v>136717</v>
      </c>
      <c r="AA104" s="15">
        <f>'[2]FPC wSEB'!Z299</f>
        <v>2566</v>
      </c>
      <c r="AB104" s="15">
        <f>'[2]FPC wSEB'!AA299</f>
        <v>2082</v>
      </c>
      <c r="AC104" s="22">
        <f>'[2]FPC wSEB'!AB299</f>
        <v>17029</v>
      </c>
      <c r="AD104" s="15"/>
      <c r="AE104" s="15"/>
      <c r="AF104" s="15"/>
      <c r="AG104" s="15"/>
      <c r="AH104" s="15"/>
      <c r="AI104" s="15"/>
      <c r="AJ104" s="15"/>
      <c r="AK104" s="15"/>
      <c r="AL104" s="57"/>
      <c r="AM104" s="137"/>
      <c r="AN104" s="15"/>
      <c r="AP104" s="232"/>
      <c r="AQ104" s="137"/>
      <c r="AR104" s="137"/>
      <c r="AS104" s="137"/>
      <c r="AT104" s="137"/>
      <c r="AV104" s="42"/>
      <c r="AW104" s="14"/>
      <c r="AX104" s="14"/>
      <c r="AY104" s="14"/>
      <c r="BD104" s="14"/>
      <c r="BE104" s="25"/>
      <c r="BM104" s="207"/>
      <c r="BN104" s="207"/>
      <c r="BO104" s="207"/>
      <c r="BQ104" s="207"/>
      <c r="BR104" s="207"/>
      <c r="BS104" s="207"/>
      <c r="BU104" s="208"/>
      <c r="BV104" s="208"/>
      <c r="BW104" s="208"/>
      <c r="BY104" s="208"/>
      <c r="BZ104" s="208"/>
      <c r="CA104" s="208"/>
    </row>
    <row r="105" spans="1:79">
      <c r="A105" s="2">
        <v>1999</v>
      </c>
      <c r="B105" s="2">
        <v>7</v>
      </c>
      <c r="C105" s="14"/>
      <c r="D105" s="14"/>
      <c r="E105" s="14"/>
      <c r="F105" s="14"/>
      <c r="G105" s="140"/>
      <c r="I105" s="14"/>
      <c r="J105" s="14"/>
      <c r="K105" s="15"/>
      <c r="L105" s="15"/>
      <c r="M105" s="14"/>
      <c r="U105" s="14"/>
      <c r="V105" s="217"/>
      <c r="W105" s="14">
        <f>[1]RESID!$I203</f>
        <v>27678</v>
      </c>
      <c r="X105" s="73">
        <f t="shared" si="0"/>
        <v>1165309</v>
      </c>
      <c r="Y105" s="15">
        <f>'[2]FPC wSEB'!X300</f>
        <v>1192987</v>
      </c>
      <c r="Z105" s="15">
        <f>'[2]FPC wSEB'!Y300</f>
        <v>139628</v>
      </c>
      <c r="AA105" s="15">
        <f>'[2]FPC wSEB'!Z300</f>
        <v>2598</v>
      </c>
      <c r="AB105" s="15">
        <f>'[2]FPC wSEB'!AA300</f>
        <v>2089</v>
      </c>
      <c r="AC105" s="22">
        <f>'[2]FPC wSEB'!AB300</f>
        <v>17355</v>
      </c>
      <c r="AD105" s="15"/>
      <c r="AE105" s="15"/>
      <c r="AF105" s="15"/>
      <c r="AG105" s="15"/>
      <c r="AH105" s="15"/>
      <c r="AI105" s="15"/>
      <c r="AJ105" s="15"/>
      <c r="AK105" s="15"/>
      <c r="AL105" s="57"/>
      <c r="AM105" s="137"/>
      <c r="AN105" s="15"/>
      <c r="AP105" s="232"/>
      <c r="AQ105" s="137"/>
      <c r="AR105" s="137"/>
      <c r="AS105" s="137"/>
      <c r="AT105" s="137"/>
      <c r="AV105" s="42"/>
      <c r="AW105" s="14"/>
      <c r="AX105" s="14"/>
      <c r="AY105" s="14"/>
      <c r="BD105" s="14"/>
      <c r="BE105" s="25"/>
      <c r="BM105" s="207"/>
      <c r="BN105" s="207"/>
      <c r="BO105" s="207"/>
      <c r="BQ105" s="207"/>
      <c r="BR105" s="207"/>
      <c r="BS105" s="207"/>
      <c r="BU105" s="208"/>
      <c r="BV105" s="208"/>
      <c r="BW105" s="208"/>
      <c r="BY105" s="208"/>
      <c r="BZ105" s="208"/>
      <c r="CA105" s="208"/>
    </row>
    <row r="106" spans="1:79">
      <c r="A106" s="2">
        <v>1999</v>
      </c>
      <c r="B106" s="2">
        <v>8</v>
      </c>
      <c r="C106" s="14"/>
      <c r="D106" s="14"/>
      <c r="E106" s="14"/>
      <c r="F106" s="14"/>
      <c r="G106" s="140"/>
      <c r="I106" s="14"/>
      <c r="J106" s="14"/>
      <c r="K106" s="15"/>
      <c r="L106" s="15"/>
      <c r="M106" s="14"/>
      <c r="U106" s="14"/>
      <c r="V106" s="217"/>
      <c r="W106" s="14">
        <f>[1]RESID!$I204</f>
        <v>28893</v>
      </c>
      <c r="X106" s="73">
        <f t="shared" si="0"/>
        <v>1183178</v>
      </c>
      <c r="Y106" s="15">
        <f>'[2]FPC wSEB'!X301</f>
        <v>1212071</v>
      </c>
      <c r="Z106" s="15">
        <f>'[2]FPC wSEB'!Y301</f>
        <v>142415</v>
      </c>
      <c r="AA106" s="15">
        <f>'[2]FPC wSEB'!Z301</f>
        <v>2633</v>
      </c>
      <c r="AB106" s="15">
        <f>'[2]FPC wSEB'!AA301</f>
        <v>2088</v>
      </c>
      <c r="AC106" s="22">
        <f>'[2]FPC wSEB'!AB301</f>
        <v>17641</v>
      </c>
      <c r="AD106" s="15"/>
      <c r="AE106" s="15"/>
      <c r="AF106" s="15"/>
      <c r="AG106" s="15"/>
      <c r="AH106" s="15"/>
      <c r="AI106" s="15"/>
      <c r="AJ106" s="15"/>
      <c r="AK106" s="15"/>
      <c r="AL106" s="57"/>
      <c r="AM106" s="137"/>
      <c r="AN106" s="15"/>
      <c r="AP106" s="232"/>
      <c r="AQ106" s="137"/>
      <c r="AR106" s="137"/>
      <c r="AS106" s="137"/>
      <c r="AT106" s="137"/>
      <c r="AV106" s="42"/>
      <c r="AW106" s="14"/>
      <c r="AX106" s="14"/>
      <c r="AY106" s="14"/>
      <c r="BD106" s="14"/>
      <c r="BE106" s="25"/>
      <c r="BM106" s="207"/>
      <c r="BN106" s="207"/>
      <c r="BO106" s="207"/>
      <c r="BQ106" s="207"/>
      <c r="BR106" s="207"/>
      <c r="BS106" s="207"/>
      <c r="BU106" s="208"/>
      <c r="BV106" s="208"/>
      <c r="BW106" s="208"/>
      <c r="BY106" s="208"/>
      <c r="BZ106" s="208"/>
      <c r="CA106" s="208"/>
    </row>
    <row r="107" spans="1:79">
      <c r="A107" s="2">
        <v>1999</v>
      </c>
      <c r="B107" s="2">
        <v>9</v>
      </c>
      <c r="C107" s="14"/>
      <c r="D107" s="14"/>
      <c r="E107" s="14"/>
      <c r="F107" s="14"/>
      <c r="G107" s="140"/>
      <c r="I107" s="14"/>
      <c r="J107" s="14"/>
      <c r="K107" s="15"/>
      <c r="L107" s="15"/>
      <c r="M107" s="14"/>
      <c r="U107" s="14"/>
      <c r="V107" s="217"/>
      <c r="W107" s="14">
        <f>[1]RESID!$I205</f>
        <v>28665</v>
      </c>
      <c r="X107" s="73">
        <f t="shared" si="0"/>
        <v>1180038</v>
      </c>
      <c r="Y107" s="15">
        <f>'[2]FPC wSEB'!X302</f>
        <v>1208703</v>
      </c>
      <c r="Z107" s="15">
        <f>'[2]FPC wSEB'!Y302</f>
        <v>141592</v>
      </c>
      <c r="AA107" s="15">
        <f>'[2]FPC wSEB'!Z302</f>
        <v>2597</v>
      </c>
      <c r="AB107" s="15">
        <f>'[2]FPC wSEB'!AA302</f>
        <v>2082</v>
      </c>
      <c r="AC107" s="22">
        <f>'[2]FPC wSEB'!AB302</f>
        <v>17563</v>
      </c>
      <c r="AD107" s="15"/>
      <c r="AE107" s="15"/>
      <c r="AF107" s="15"/>
      <c r="AG107" s="15"/>
      <c r="AH107" s="15"/>
      <c r="AI107" s="15"/>
      <c r="AJ107" s="15"/>
      <c r="AK107" s="15"/>
      <c r="AL107" s="57"/>
      <c r="AM107" s="137"/>
      <c r="AN107" s="15"/>
      <c r="AP107" s="232"/>
      <c r="AQ107" s="137"/>
      <c r="AR107" s="137"/>
      <c r="AS107" s="137"/>
      <c r="AT107" s="137"/>
      <c r="AV107" s="42"/>
      <c r="AW107" s="14"/>
      <c r="AX107" s="14"/>
      <c r="AY107" s="14"/>
      <c r="BD107" s="14"/>
      <c r="BE107" s="25"/>
      <c r="BM107" s="207"/>
      <c r="BN107" s="207"/>
      <c r="BO107" s="207"/>
      <c r="BQ107" s="207"/>
      <c r="BR107" s="207"/>
      <c r="BS107" s="207"/>
      <c r="BU107" s="208"/>
      <c r="BV107" s="208"/>
      <c r="BW107" s="208"/>
      <c r="BY107" s="208"/>
      <c r="BZ107" s="208"/>
      <c r="CA107" s="208"/>
    </row>
    <row r="108" spans="1:79" ht="15">
      <c r="A108" s="2">
        <v>1999</v>
      </c>
      <c r="B108" s="2">
        <v>10</v>
      </c>
      <c r="C108" s="14"/>
      <c r="D108" s="14"/>
      <c r="E108" s="14"/>
      <c r="F108" s="14"/>
      <c r="G108" s="140"/>
      <c r="I108" s="14"/>
      <c r="J108" s="14"/>
      <c r="K108" s="15"/>
      <c r="L108" s="15"/>
      <c r="M108" s="14"/>
      <c r="U108" s="14"/>
      <c r="V108" s="217"/>
      <c r="W108" s="14">
        <f>[1]RESID!$I206</f>
        <v>28242</v>
      </c>
      <c r="X108" s="73">
        <f t="shared" si="0"/>
        <v>1174460</v>
      </c>
      <c r="Y108" s="15">
        <f>'[2]FPC wSEB'!X303</f>
        <v>1202702</v>
      </c>
      <c r="Z108" s="15">
        <f>'[2]FPC wSEB'!Y303</f>
        <v>140996</v>
      </c>
      <c r="AA108" s="15">
        <f>'[2]FPC wSEB'!Z303</f>
        <v>2609</v>
      </c>
      <c r="AB108" s="15">
        <f>'[2]FPC wSEB'!AA303</f>
        <v>2086</v>
      </c>
      <c r="AC108" s="22">
        <f>'[2]FPC wSEB'!AB303</f>
        <v>17609</v>
      </c>
      <c r="AD108" s="15"/>
      <c r="AE108" s="15"/>
      <c r="AF108" s="15"/>
      <c r="AG108" s="15"/>
      <c r="AH108" s="15"/>
      <c r="AI108" s="15"/>
      <c r="AJ108" s="15"/>
      <c r="AK108" s="15"/>
      <c r="AL108" s="58"/>
      <c r="AM108" s="137"/>
      <c r="AN108" s="15"/>
      <c r="AP108" s="232"/>
      <c r="AQ108" s="137"/>
      <c r="AR108" s="137"/>
      <c r="AS108" s="137"/>
      <c r="AT108" s="137"/>
      <c r="AV108" s="42"/>
      <c r="AW108" s="14"/>
      <c r="AX108" s="14"/>
      <c r="AY108" s="14"/>
      <c r="BD108" s="14"/>
      <c r="BE108" s="25"/>
      <c r="BM108" s="207"/>
      <c r="BN108" s="207"/>
      <c r="BO108" s="207"/>
      <c r="BQ108" s="207"/>
      <c r="BR108" s="207"/>
      <c r="BS108" s="207"/>
      <c r="BU108" s="208"/>
      <c r="BV108" s="208"/>
      <c r="BW108" s="208"/>
      <c r="BY108" s="208"/>
      <c r="BZ108" s="208"/>
      <c r="CA108" s="208"/>
    </row>
    <row r="109" spans="1:79">
      <c r="A109" s="2">
        <v>1999</v>
      </c>
      <c r="B109" s="2">
        <v>11</v>
      </c>
      <c r="C109" s="14"/>
      <c r="D109" s="14"/>
      <c r="E109" s="14"/>
      <c r="F109" s="14"/>
      <c r="G109" s="140"/>
      <c r="I109" s="14"/>
      <c r="J109" s="14"/>
      <c r="K109" s="15"/>
      <c r="L109" s="15"/>
      <c r="M109" s="14"/>
      <c r="U109" s="14"/>
      <c r="V109" s="217"/>
      <c r="W109" s="14">
        <f>[1]RESID!$I207</f>
        <v>29250</v>
      </c>
      <c r="X109" s="73">
        <f t="shared" si="0"/>
        <v>1239816</v>
      </c>
      <c r="Y109" s="15">
        <f>'[2]FPC wSEB'!X304</f>
        <v>1269066</v>
      </c>
      <c r="Z109" s="15">
        <f>'[2]FPC wSEB'!Y304</f>
        <v>147740</v>
      </c>
      <c r="AA109" s="15">
        <f>'[2]FPC wSEB'!Z304</f>
        <v>2659</v>
      </c>
      <c r="AB109" s="15">
        <f>'[2]FPC wSEB'!AA304</f>
        <v>2071</v>
      </c>
      <c r="AC109" s="22">
        <f>'[2]FPC wSEB'!AB304</f>
        <v>18203</v>
      </c>
      <c r="AD109" s="15"/>
      <c r="AE109" s="15"/>
      <c r="AF109" s="15"/>
      <c r="AG109" s="15"/>
      <c r="AH109" s="15"/>
      <c r="AI109" s="15"/>
      <c r="AJ109" s="15"/>
      <c r="AK109" s="15"/>
      <c r="AL109" s="57"/>
      <c r="AM109" s="137"/>
      <c r="AN109" s="15"/>
      <c r="AP109" s="232"/>
      <c r="AQ109" s="137"/>
      <c r="AR109" s="137"/>
      <c r="AS109" s="137"/>
      <c r="AT109" s="137"/>
      <c r="AV109" s="42"/>
      <c r="AW109" s="14"/>
      <c r="AX109" s="14"/>
      <c r="AY109" s="14"/>
      <c r="BD109" s="14"/>
      <c r="BE109" s="25"/>
      <c r="BM109" s="207"/>
      <c r="BN109" s="207"/>
      <c r="BO109" s="207"/>
      <c r="BQ109" s="207"/>
      <c r="BR109" s="207"/>
      <c r="BS109" s="207"/>
      <c r="BU109" s="208"/>
      <c r="BV109" s="208"/>
      <c r="BW109" s="208"/>
      <c r="BY109" s="208"/>
      <c r="BZ109" s="208"/>
      <c r="CA109" s="208"/>
    </row>
    <row r="110" spans="1:79">
      <c r="A110" s="2">
        <v>1999</v>
      </c>
      <c r="B110" s="2">
        <v>12</v>
      </c>
      <c r="C110" s="14"/>
      <c r="D110" s="14"/>
      <c r="E110" s="14"/>
      <c r="F110" s="14"/>
      <c r="G110" s="140"/>
      <c r="I110" s="14"/>
      <c r="J110" s="14"/>
      <c r="K110" s="15"/>
      <c r="L110" s="15"/>
      <c r="M110" s="14"/>
      <c r="U110" s="14"/>
      <c r="V110" s="217"/>
      <c r="W110" s="14">
        <f>[1]RESID!$I208</f>
        <v>28465</v>
      </c>
      <c r="X110" s="73">
        <f t="shared" si="0"/>
        <v>1217126</v>
      </c>
      <c r="Y110" s="15">
        <f>'[2]FPC wSEB'!X305</f>
        <v>1245591</v>
      </c>
      <c r="Z110" s="15">
        <f>'[2]FPC wSEB'!Y305</f>
        <v>144193</v>
      </c>
      <c r="AA110" s="15">
        <f>'[2]FPC wSEB'!Z305</f>
        <v>2639</v>
      </c>
      <c r="AB110" s="15">
        <f>'[2]FPC wSEB'!AA305</f>
        <v>2076</v>
      </c>
      <c r="AC110" s="22">
        <f>'[2]FPC wSEB'!AB305</f>
        <v>17844</v>
      </c>
      <c r="AD110" s="15"/>
      <c r="AE110" s="15"/>
      <c r="AF110" s="15"/>
      <c r="AG110" s="15"/>
      <c r="AH110" s="15"/>
      <c r="AI110" s="15"/>
      <c r="AJ110" s="15"/>
      <c r="AK110" s="15"/>
      <c r="AL110" s="43"/>
      <c r="AM110" s="137"/>
      <c r="AN110" s="15"/>
      <c r="AP110" s="232"/>
      <c r="AQ110" s="137"/>
      <c r="AR110" s="137"/>
      <c r="AS110" s="137"/>
      <c r="AT110" s="137"/>
      <c r="AV110" s="42"/>
      <c r="AW110" s="14"/>
      <c r="AX110" s="14"/>
      <c r="AY110" s="14"/>
      <c r="BD110" s="14"/>
      <c r="BE110" s="25"/>
      <c r="BM110" s="207"/>
      <c r="BN110" s="207"/>
      <c r="BO110" s="207"/>
      <c r="BQ110" s="207"/>
      <c r="BR110" s="207"/>
      <c r="BS110" s="207"/>
      <c r="BU110" s="208"/>
      <c r="BV110" s="208"/>
      <c r="BW110" s="208"/>
      <c r="BY110" s="208"/>
      <c r="BZ110" s="208"/>
      <c r="CA110" s="208"/>
    </row>
    <row r="111" spans="1:79">
      <c r="A111" s="2">
        <v>2000</v>
      </c>
      <c r="B111" s="2">
        <v>1</v>
      </c>
      <c r="C111" s="14"/>
      <c r="D111" s="14"/>
      <c r="E111" s="14"/>
      <c r="F111" s="14"/>
      <c r="G111" s="140"/>
      <c r="H111" s="50"/>
      <c r="I111" s="14"/>
      <c r="J111" s="14"/>
      <c r="K111" s="15"/>
      <c r="L111" s="15"/>
      <c r="M111" s="14"/>
      <c r="U111" s="14"/>
      <c r="V111" s="217"/>
      <c r="W111" s="14">
        <f>[1]RESID!$I209</f>
        <v>25506</v>
      </c>
      <c r="X111" s="73">
        <f t="shared" si="0"/>
        <v>1129356</v>
      </c>
      <c r="Y111" s="15">
        <f>'[2]FPC wSEB'!X306</f>
        <v>1154862</v>
      </c>
      <c r="Z111" s="15">
        <f>'[2]FPC wSEB'!Y306</f>
        <v>133796</v>
      </c>
      <c r="AA111" s="15">
        <f>'[2]FPC wSEB'!Z306</f>
        <v>2442</v>
      </c>
      <c r="AB111" s="15">
        <f>'[2]FPC wSEB'!AA306</f>
        <v>2082</v>
      </c>
      <c r="AC111" s="22">
        <f>'[2]FPC wSEB'!AB306</f>
        <v>16934</v>
      </c>
      <c r="AD111" s="15"/>
      <c r="AE111" s="15"/>
      <c r="AF111" s="15"/>
      <c r="AG111" s="15"/>
      <c r="AH111" s="15"/>
      <c r="AI111" s="15"/>
      <c r="AJ111" s="15"/>
      <c r="AK111" s="15"/>
      <c r="AL111" s="43"/>
      <c r="AM111" s="137"/>
      <c r="AN111" s="15"/>
      <c r="AP111" s="232"/>
      <c r="AQ111" s="137"/>
      <c r="AR111" s="137"/>
      <c r="AS111" s="137"/>
      <c r="AT111" s="137"/>
      <c r="AV111" s="42"/>
      <c r="AW111" s="14"/>
      <c r="AX111" s="14"/>
      <c r="AY111" s="14"/>
      <c r="BD111" s="14"/>
      <c r="BE111" s="25"/>
      <c r="BM111" s="207"/>
      <c r="BN111" s="207"/>
      <c r="BO111" s="207"/>
      <c r="BQ111" s="207"/>
      <c r="BR111" s="207"/>
      <c r="BS111" s="207"/>
      <c r="BU111" s="208"/>
      <c r="BV111" s="208"/>
      <c r="BW111" s="208"/>
      <c r="BY111" s="208"/>
      <c r="BZ111" s="208"/>
      <c r="CA111" s="208"/>
    </row>
    <row r="112" spans="1:79">
      <c r="A112" s="2">
        <v>2000</v>
      </c>
      <c r="B112" s="2">
        <v>2</v>
      </c>
      <c r="C112" s="14"/>
      <c r="D112" s="14"/>
      <c r="E112" s="14"/>
      <c r="F112" s="14"/>
      <c r="G112" s="140"/>
      <c r="I112" s="14"/>
      <c r="J112" s="14"/>
      <c r="K112" s="15"/>
      <c r="L112" s="15"/>
      <c r="M112" s="14"/>
      <c r="U112" s="14"/>
      <c r="V112" s="217"/>
      <c r="W112" s="14">
        <f>[1]RESID!$I210</f>
        <v>28629</v>
      </c>
      <c r="X112" s="73">
        <f t="shared" si="0"/>
        <v>1229437</v>
      </c>
      <c r="Y112" s="15">
        <f>'[2]FPC wSEB'!X307</f>
        <v>1258066</v>
      </c>
      <c r="Z112" s="15">
        <f>'[2]FPC wSEB'!Y307</f>
        <v>144289</v>
      </c>
      <c r="AA112" s="15">
        <f>'[2]FPC wSEB'!Z307</f>
        <v>2637</v>
      </c>
      <c r="AB112" s="15">
        <f>'[2]FPC wSEB'!AA307</f>
        <v>2085</v>
      </c>
      <c r="AC112" s="22">
        <f>'[2]FPC wSEB'!AB307</f>
        <v>17884</v>
      </c>
      <c r="AD112" s="15"/>
      <c r="AE112" s="15"/>
      <c r="AF112" s="15"/>
      <c r="AG112" s="15"/>
      <c r="AH112" s="15"/>
      <c r="AI112" s="15"/>
      <c r="AJ112" s="15"/>
      <c r="AK112" s="15"/>
      <c r="AL112" s="43"/>
      <c r="AM112" s="137"/>
      <c r="AN112" s="15"/>
      <c r="AP112" s="232"/>
      <c r="AQ112" s="137"/>
      <c r="AR112" s="137"/>
      <c r="AS112" s="137"/>
      <c r="AT112" s="137"/>
      <c r="AV112" s="42"/>
      <c r="AW112" s="14"/>
      <c r="AX112" s="14"/>
      <c r="AY112" s="14"/>
      <c r="BD112" s="14"/>
      <c r="BE112" s="25"/>
      <c r="BM112" s="207"/>
      <c r="BN112" s="207"/>
      <c r="BO112" s="207"/>
      <c r="BQ112" s="207"/>
      <c r="BR112" s="207"/>
      <c r="BS112" s="207"/>
      <c r="BU112" s="208"/>
      <c r="BV112" s="208"/>
      <c r="BW112" s="208"/>
      <c r="BY112" s="208"/>
      <c r="BZ112" s="208"/>
      <c r="CA112" s="208"/>
    </row>
    <row r="113" spans="1:79">
      <c r="A113" s="2">
        <v>2000</v>
      </c>
      <c r="B113" s="2">
        <v>3</v>
      </c>
      <c r="C113" s="14"/>
      <c r="D113" s="14"/>
      <c r="E113" s="14"/>
      <c r="F113" s="14"/>
      <c r="G113" s="140"/>
      <c r="I113" s="14"/>
      <c r="J113" s="14"/>
      <c r="K113" s="15"/>
      <c r="L113" s="15"/>
      <c r="M113" s="14"/>
      <c r="U113" s="14"/>
      <c r="V113" s="217"/>
      <c r="W113" s="14">
        <f>[1]RESID!$I211</f>
        <v>27982</v>
      </c>
      <c r="X113" s="73">
        <f t="shared" si="0"/>
        <v>1203191</v>
      </c>
      <c r="Y113" s="15">
        <f>'[2]FPC wSEB'!X308</f>
        <v>1231173</v>
      </c>
      <c r="Z113" s="15">
        <f>'[2]FPC wSEB'!Y308</f>
        <v>141578</v>
      </c>
      <c r="AA113" s="15">
        <f>'[2]FPC wSEB'!Z308</f>
        <v>2533</v>
      </c>
      <c r="AB113" s="15">
        <f>'[2]FPC wSEB'!AA308</f>
        <v>2076</v>
      </c>
      <c r="AC113" s="22">
        <f>'[2]FPC wSEB'!AB308</f>
        <v>17679</v>
      </c>
      <c r="AD113" s="15"/>
      <c r="AE113" s="15"/>
      <c r="AF113" s="15"/>
      <c r="AG113" s="15"/>
      <c r="AH113" s="15"/>
      <c r="AI113" s="15"/>
      <c r="AJ113" s="15"/>
      <c r="AK113" s="15"/>
      <c r="AL113" s="43"/>
      <c r="AM113" s="137"/>
      <c r="AN113" s="15"/>
      <c r="AP113" s="232"/>
      <c r="AQ113" s="137"/>
      <c r="AR113" s="137"/>
      <c r="AS113" s="137"/>
      <c r="AT113" s="137"/>
      <c r="AV113" s="42"/>
      <c r="AW113" s="14"/>
      <c r="AX113" s="14"/>
      <c r="AY113" s="14"/>
      <c r="BD113" s="14"/>
      <c r="BE113" s="25"/>
      <c r="BM113" s="207"/>
      <c r="BN113" s="207"/>
      <c r="BO113" s="207"/>
      <c r="BQ113" s="207"/>
      <c r="BR113" s="207"/>
      <c r="BS113" s="207"/>
      <c r="BU113" s="208"/>
      <c r="BV113" s="208"/>
      <c r="BW113" s="208"/>
      <c r="BY113" s="208"/>
      <c r="BZ113" s="208"/>
      <c r="CA113" s="208"/>
    </row>
    <row r="114" spans="1:79">
      <c r="A114" s="2">
        <v>2000</v>
      </c>
      <c r="B114" s="2">
        <v>4</v>
      </c>
      <c r="C114" s="14"/>
      <c r="D114" s="14"/>
      <c r="E114" s="14"/>
      <c r="F114" s="14"/>
      <c r="G114" s="140"/>
      <c r="I114" s="14"/>
      <c r="J114" s="14"/>
      <c r="K114" s="15"/>
      <c r="L114" s="15"/>
      <c r="M114" s="14"/>
      <c r="U114" s="14"/>
      <c r="V114" s="217"/>
      <c r="W114" s="14">
        <f>[1]RESID!$I212</f>
        <v>30392</v>
      </c>
      <c r="X114" s="73">
        <f t="shared" si="0"/>
        <v>1220344</v>
      </c>
      <c r="Y114" s="15">
        <f>'[2]FPC wSEB'!X309</f>
        <v>1250736</v>
      </c>
      <c r="Z114" s="15">
        <f>'[2]FPC wSEB'!Y309</f>
        <v>144754</v>
      </c>
      <c r="AA114" s="15">
        <f>'[2]FPC wSEB'!Z309</f>
        <v>2559</v>
      </c>
      <c r="AB114" s="15">
        <f>'[2]FPC wSEB'!AA309</f>
        <v>2080</v>
      </c>
      <c r="AC114" s="22">
        <f>'[2]FPC wSEB'!AB309</f>
        <v>17989</v>
      </c>
      <c r="AD114" s="15"/>
      <c r="AE114" s="15"/>
      <c r="AF114" s="15"/>
      <c r="AG114" s="15"/>
      <c r="AH114" s="15"/>
      <c r="AI114" s="15"/>
      <c r="AJ114" s="15"/>
      <c r="AK114" s="15"/>
      <c r="AL114" s="43"/>
      <c r="AM114" s="137"/>
      <c r="AN114" s="15"/>
      <c r="AP114" s="232"/>
      <c r="AQ114" s="137"/>
      <c r="AR114" s="137"/>
      <c r="AS114" s="137"/>
      <c r="AT114" s="137"/>
      <c r="AV114" s="42"/>
      <c r="AW114" s="14"/>
      <c r="AX114" s="14"/>
      <c r="AY114" s="14"/>
      <c r="BD114" s="14"/>
      <c r="BE114" s="25"/>
      <c r="BM114" s="207"/>
      <c r="BN114" s="207"/>
      <c r="BO114" s="207"/>
      <c r="BQ114" s="207"/>
      <c r="BR114" s="207"/>
      <c r="BS114" s="207"/>
      <c r="BU114" s="208"/>
      <c r="BV114" s="208"/>
      <c r="BW114" s="208"/>
      <c r="BY114" s="208"/>
      <c r="BZ114" s="208"/>
      <c r="CA114" s="208"/>
    </row>
    <row r="115" spans="1:79">
      <c r="A115" s="2">
        <v>2000</v>
      </c>
      <c r="B115" s="2">
        <v>5</v>
      </c>
      <c r="C115" s="14"/>
      <c r="D115" s="14"/>
      <c r="E115" s="14"/>
      <c r="F115" s="14"/>
      <c r="G115" s="140"/>
      <c r="H115" s="25"/>
      <c r="I115" s="14"/>
      <c r="J115" s="14"/>
      <c r="K115" s="15"/>
      <c r="L115" s="15"/>
      <c r="M115" s="14"/>
      <c r="U115" s="14"/>
      <c r="V115" s="217"/>
      <c r="W115" s="14">
        <f>[1]RESID!$I213</f>
        <v>32921</v>
      </c>
      <c r="X115" s="73">
        <f t="shared" si="0"/>
        <v>1187666</v>
      </c>
      <c r="Y115" s="15">
        <f>'[2]FPC wSEB'!X310</f>
        <v>1220587</v>
      </c>
      <c r="Z115" s="15">
        <f>'[2]FPC wSEB'!Y310</f>
        <v>142209</v>
      </c>
      <c r="AA115" s="15">
        <f>'[2]FPC wSEB'!Z310</f>
        <v>2519</v>
      </c>
      <c r="AB115" s="15">
        <f>'[2]FPC wSEB'!AA310</f>
        <v>2080</v>
      </c>
      <c r="AC115" s="22">
        <f>'[2]FPC wSEB'!AB310</f>
        <v>17866</v>
      </c>
      <c r="AD115" s="15"/>
      <c r="AE115" s="15"/>
      <c r="AF115" s="15"/>
      <c r="AG115" s="15"/>
      <c r="AH115" s="15"/>
      <c r="AI115" s="15"/>
      <c r="AJ115" s="15"/>
      <c r="AK115" s="15"/>
      <c r="AL115" s="57"/>
      <c r="AM115" s="137"/>
      <c r="AN115" s="15"/>
      <c r="AP115" s="232"/>
      <c r="AQ115" s="137"/>
      <c r="AR115" s="137"/>
      <c r="AS115" s="137"/>
      <c r="AT115" s="137"/>
      <c r="AV115" s="42"/>
      <c r="AW115" s="14"/>
      <c r="AX115" s="14"/>
      <c r="AY115" s="14"/>
      <c r="BD115" s="14"/>
      <c r="BE115" s="25"/>
      <c r="BM115" s="207"/>
      <c r="BN115" s="207"/>
      <c r="BO115" s="207"/>
      <c r="BQ115" s="207"/>
      <c r="BR115" s="207"/>
      <c r="BS115" s="207"/>
      <c r="BU115" s="208"/>
      <c r="BV115" s="208"/>
      <c r="BW115" s="208"/>
      <c r="BY115" s="208"/>
      <c r="BZ115" s="208"/>
      <c r="CA115" s="208"/>
    </row>
    <row r="116" spans="1:79">
      <c r="A116" s="2">
        <v>2000</v>
      </c>
      <c r="B116" s="2">
        <v>6</v>
      </c>
      <c r="C116" s="14"/>
      <c r="D116" s="14"/>
      <c r="E116" s="14"/>
      <c r="F116" s="14"/>
      <c r="G116" s="140"/>
      <c r="I116" s="14"/>
      <c r="J116" s="14"/>
      <c r="K116" s="15"/>
      <c r="L116" s="15"/>
      <c r="M116" s="14"/>
      <c r="U116" s="14"/>
      <c r="V116" s="217"/>
      <c r="W116" s="14">
        <f>[1]RESID!$I214</f>
        <v>34299</v>
      </c>
      <c r="X116" s="73">
        <f t="shared" si="0"/>
        <v>1181758</v>
      </c>
      <c r="Y116" s="15">
        <f>'[2]FPC wSEB'!X311</f>
        <v>1216057</v>
      </c>
      <c r="Z116" s="15">
        <f>'[2]FPC wSEB'!Y311</f>
        <v>142765</v>
      </c>
      <c r="AA116" s="15">
        <f>'[2]FPC wSEB'!Z311</f>
        <v>2533</v>
      </c>
      <c r="AB116" s="15">
        <f>'[2]FPC wSEB'!AA311</f>
        <v>2080</v>
      </c>
      <c r="AC116" s="22">
        <f>'[2]FPC wSEB'!AB311</f>
        <v>17763</v>
      </c>
      <c r="AD116" s="15"/>
      <c r="AE116" s="15"/>
      <c r="AF116" s="15"/>
      <c r="AG116" s="15"/>
      <c r="AH116" s="15"/>
      <c r="AI116" s="15"/>
      <c r="AJ116" s="15"/>
      <c r="AK116" s="15"/>
      <c r="AL116" s="57"/>
      <c r="AM116" s="137"/>
      <c r="AN116" s="15"/>
      <c r="AP116" s="232"/>
      <c r="AQ116" s="137"/>
      <c r="AR116" s="137"/>
      <c r="AS116" s="137"/>
      <c r="AT116" s="137"/>
      <c r="AV116" s="42"/>
      <c r="AW116" s="14"/>
      <c r="AX116" s="14"/>
      <c r="AY116" s="14"/>
      <c r="BD116" s="14"/>
      <c r="BE116" s="25"/>
      <c r="BM116" s="207"/>
      <c r="BN116" s="207"/>
      <c r="BO116" s="207"/>
      <c r="BQ116" s="207"/>
      <c r="BR116" s="207"/>
      <c r="BS116" s="207"/>
      <c r="BU116" s="208"/>
      <c r="BV116" s="208"/>
      <c r="BW116" s="208"/>
      <c r="BY116" s="208"/>
      <c r="BZ116" s="208"/>
      <c r="CA116" s="208"/>
    </row>
    <row r="117" spans="1:79">
      <c r="A117" s="2">
        <v>2000</v>
      </c>
      <c r="B117" s="2">
        <v>7</v>
      </c>
      <c r="C117" s="14"/>
      <c r="D117" s="14"/>
      <c r="E117" s="14"/>
      <c r="F117" s="14"/>
      <c r="G117" s="140"/>
      <c r="I117" s="14"/>
      <c r="J117" s="14"/>
      <c r="K117" s="15"/>
      <c r="L117" s="15"/>
      <c r="M117" s="14"/>
      <c r="U117" s="14"/>
      <c r="V117" s="217"/>
      <c r="W117" s="14">
        <f>[1]RESID!$I215</f>
        <v>34737</v>
      </c>
      <c r="X117" s="73">
        <f t="shared" si="0"/>
        <v>1196117</v>
      </c>
      <c r="Y117" s="15">
        <f>'[2]FPC wSEB'!X312</f>
        <v>1230854</v>
      </c>
      <c r="Z117" s="15">
        <f>'[2]FPC wSEB'!Y312</f>
        <v>143743</v>
      </c>
      <c r="AA117" s="15">
        <f>'[2]FPC wSEB'!Z312</f>
        <v>2481</v>
      </c>
      <c r="AB117" s="15">
        <f>'[2]FPC wSEB'!AA312</f>
        <v>2066</v>
      </c>
      <c r="AC117" s="22">
        <f>'[2]FPC wSEB'!AB312</f>
        <v>17858</v>
      </c>
      <c r="AD117" s="15"/>
      <c r="AE117" s="15"/>
      <c r="AF117" s="15"/>
      <c r="AG117" s="15"/>
      <c r="AH117" s="15"/>
      <c r="AI117" s="15"/>
      <c r="AJ117" s="15"/>
      <c r="AK117" s="15"/>
      <c r="AL117" s="57"/>
      <c r="AM117" s="137"/>
      <c r="AN117" s="15"/>
      <c r="AP117" s="232"/>
      <c r="AQ117" s="137"/>
      <c r="AR117" s="137"/>
      <c r="AS117" s="137"/>
      <c r="AT117" s="137"/>
      <c r="AV117" s="42"/>
      <c r="AW117" s="14"/>
      <c r="AX117" s="14"/>
      <c r="AY117" s="14"/>
      <c r="BD117" s="14"/>
      <c r="BE117" s="25"/>
      <c r="BM117" s="207"/>
      <c r="BN117" s="207"/>
      <c r="BO117" s="207"/>
      <c r="BQ117" s="207"/>
      <c r="BR117" s="207"/>
      <c r="BS117" s="207"/>
      <c r="BU117" s="208"/>
      <c r="BV117" s="208"/>
      <c r="BW117" s="208"/>
      <c r="BY117" s="208"/>
      <c r="BZ117" s="208"/>
      <c r="CA117" s="208"/>
    </row>
    <row r="118" spans="1:79">
      <c r="A118" s="2">
        <v>2000</v>
      </c>
      <c r="B118" s="2">
        <v>8</v>
      </c>
      <c r="C118" s="14"/>
      <c r="D118" s="14"/>
      <c r="E118" s="14"/>
      <c r="F118" s="14"/>
      <c r="G118" s="140"/>
      <c r="I118" s="14"/>
      <c r="J118" s="14"/>
      <c r="K118" s="15"/>
      <c r="L118" s="15"/>
      <c r="M118" s="14"/>
      <c r="U118" s="14"/>
      <c r="V118" s="217"/>
      <c r="W118" s="14">
        <f>[1]RESID!$I216</f>
        <v>35837</v>
      </c>
      <c r="X118" s="73">
        <f t="shared" si="0"/>
        <v>1206342</v>
      </c>
      <c r="Y118" s="15">
        <f>'[2]FPC wSEB'!X313</f>
        <v>1242179</v>
      </c>
      <c r="Z118" s="15">
        <f>'[2]FPC wSEB'!Y313</f>
        <v>145367</v>
      </c>
      <c r="AA118" s="15">
        <f>'[2]FPC wSEB'!Z313</f>
        <v>2530</v>
      </c>
      <c r="AB118" s="15">
        <f>'[2]FPC wSEB'!AA313</f>
        <v>2065</v>
      </c>
      <c r="AC118" s="22">
        <f>'[2]FPC wSEB'!AB313</f>
        <v>18168</v>
      </c>
      <c r="AD118" s="15"/>
      <c r="AE118" s="15"/>
      <c r="AF118" s="15"/>
      <c r="AG118" s="15"/>
      <c r="AH118" s="15"/>
      <c r="AI118" s="15"/>
      <c r="AJ118" s="15"/>
      <c r="AK118" s="15"/>
      <c r="AL118" s="57"/>
      <c r="AM118" s="137"/>
      <c r="AN118" s="15"/>
      <c r="AP118" s="232"/>
      <c r="AQ118" s="137"/>
      <c r="AR118" s="137"/>
      <c r="AS118" s="137"/>
      <c r="AT118" s="137"/>
      <c r="AV118" s="42"/>
      <c r="AW118" s="14"/>
      <c r="AX118" s="14"/>
      <c r="AY118" s="14"/>
      <c r="BD118" s="14"/>
      <c r="BE118" s="25"/>
      <c r="BM118" s="207"/>
      <c r="BN118" s="207"/>
      <c r="BO118" s="207"/>
      <c r="BQ118" s="207"/>
      <c r="BR118" s="207"/>
      <c r="BS118" s="207"/>
      <c r="BU118" s="208"/>
      <c r="BV118" s="208"/>
      <c r="BW118" s="208"/>
      <c r="BY118" s="208"/>
      <c r="BZ118" s="208"/>
      <c r="CA118" s="208"/>
    </row>
    <row r="119" spans="1:79">
      <c r="A119" s="2">
        <v>2000</v>
      </c>
      <c r="B119" s="2">
        <v>9</v>
      </c>
      <c r="C119" s="14"/>
      <c r="D119" s="14"/>
      <c r="E119" s="14"/>
      <c r="F119" s="14"/>
      <c r="G119" s="140"/>
      <c r="I119" s="14"/>
      <c r="J119" s="14"/>
      <c r="K119" s="15"/>
      <c r="L119" s="15"/>
      <c r="M119" s="14"/>
      <c r="U119" s="14"/>
      <c r="V119" s="217"/>
      <c r="W119" s="14">
        <f>[1]RESID!$I217</f>
        <v>35872</v>
      </c>
      <c r="X119" s="73">
        <f t="shared" si="0"/>
        <v>1212655</v>
      </c>
      <c r="Y119" s="15">
        <f>'[2]FPC wSEB'!X314</f>
        <v>1248527</v>
      </c>
      <c r="Z119" s="15">
        <f>'[2]FPC wSEB'!Y314</f>
        <v>146996</v>
      </c>
      <c r="AA119" s="15">
        <f>'[2]FPC wSEB'!Z314</f>
        <v>2551</v>
      </c>
      <c r="AB119" s="15">
        <f>'[2]FPC wSEB'!AA314</f>
        <v>2064</v>
      </c>
      <c r="AC119" s="22">
        <f>'[2]FPC wSEB'!AB314</f>
        <v>18138</v>
      </c>
      <c r="AD119" s="15"/>
      <c r="AE119" s="15"/>
      <c r="AF119" s="15"/>
      <c r="AG119" s="15"/>
      <c r="AH119" s="15"/>
      <c r="AI119" s="15"/>
      <c r="AJ119" s="15"/>
      <c r="AK119" s="15"/>
      <c r="AL119" s="57"/>
      <c r="AM119" s="137"/>
      <c r="AN119" s="15"/>
      <c r="AP119" s="232"/>
      <c r="AQ119" s="137"/>
      <c r="AR119" s="137"/>
      <c r="AS119" s="137"/>
      <c r="AT119" s="137"/>
      <c r="AV119" s="42"/>
      <c r="AW119" s="14"/>
      <c r="AX119" s="14"/>
      <c r="AY119" s="14"/>
      <c r="BD119" s="14"/>
      <c r="BE119" s="25"/>
      <c r="BM119" s="207"/>
      <c r="BN119" s="207"/>
      <c r="BO119" s="207"/>
      <c r="BQ119" s="207"/>
      <c r="BR119" s="207"/>
      <c r="BS119" s="207"/>
      <c r="BU119" s="208"/>
      <c r="BV119" s="208"/>
      <c r="BW119" s="208"/>
      <c r="BY119" s="208"/>
      <c r="BZ119" s="208"/>
      <c r="CA119" s="208"/>
    </row>
    <row r="120" spans="1:79" ht="15">
      <c r="A120" s="2">
        <v>2000</v>
      </c>
      <c r="B120" s="2">
        <v>10</v>
      </c>
      <c r="C120" s="14"/>
      <c r="D120" s="14"/>
      <c r="E120" s="14"/>
      <c r="F120" s="14"/>
      <c r="G120" s="140"/>
      <c r="I120" s="14"/>
      <c r="J120" s="14"/>
      <c r="K120" s="15"/>
      <c r="L120" s="15"/>
      <c r="M120" s="14"/>
      <c r="U120" s="14"/>
      <c r="V120" s="217"/>
      <c r="W120" s="14">
        <f>[1]RESID!$I218</f>
        <v>34729</v>
      </c>
      <c r="X120" s="73">
        <f t="shared" si="0"/>
        <v>1201779</v>
      </c>
      <c r="Y120" s="15">
        <f>'[2]FPC wSEB'!X315</f>
        <v>1236508</v>
      </c>
      <c r="Z120" s="15">
        <f>'[2]FPC wSEB'!Y315</f>
        <v>144269</v>
      </c>
      <c r="AA120" s="15">
        <f>'[2]FPC wSEB'!Z315</f>
        <v>2543</v>
      </c>
      <c r="AB120" s="15">
        <f>'[2]FPC wSEB'!AA315</f>
        <v>2055</v>
      </c>
      <c r="AC120" s="22">
        <f>'[2]FPC wSEB'!AB315</f>
        <v>18049</v>
      </c>
      <c r="AD120" s="15"/>
      <c r="AE120" s="15"/>
      <c r="AF120" s="15"/>
      <c r="AG120" s="15"/>
      <c r="AH120" s="15"/>
      <c r="AI120" s="15"/>
      <c r="AJ120" s="15"/>
      <c r="AK120" s="15"/>
      <c r="AL120" s="58"/>
      <c r="AM120" s="137"/>
      <c r="AN120" s="15"/>
      <c r="AP120" s="232"/>
      <c r="AQ120" s="137"/>
      <c r="AR120" s="137"/>
      <c r="AS120" s="137"/>
      <c r="AT120" s="137"/>
      <c r="AV120" s="42"/>
      <c r="AW120" s="14"/>
      <c r="AX120" s="14"/>
      <c r="AY120" s="14"/>
      <c r="BD120" s="14"/>
      <c r="BE120" s="25"/>
      <c r="BM120" s="207"/>
      <c r="BN120" s="207"/>
      <c r="BO120" s="207"/>
      <c r="BQ120" s="207"/>
      <c r="BR120" s="207"/>
      <c r="BS120" s="207"/>
      <c r="BU120" s="208"/>
      <c r="BV120" s="208"/>
      <c r="BW120" s="208"/>
      <c r="BY120" s="208"/>
      <c r="BZ120" s="208"/>
      <c r="CA120" s="208"/>
    </row>
    <row r="121" spans="1:79">
      <c r="A121" s="2">
        <v>2000</v>
      </c>
      <c r="B121" s="2">
        <v>11</v>
      </c>
      <c r="C121" s="14"/>
      <c r="D121" s="14"/>
      <c r="E121" s="14"/>
      <c r="F121" s="14"/>
      <c r="G121" s="140"/>
      <c r="I121" s="14"/>
      <c r="J121" s="14"/>
      <c r="K121" s="15"/>
      <c r="L121" s="15"/>
      <c r="M121" s="14"/>
      <c r="U121" s="14"/>
      <c r="V121" s="217"/>
      <c r="W121" s="14">
        <f>[1]RESID!$I219</f>
        <v>36600</v>
      </c>
      <c r="X121" s="73">
        <f t="shared" si="0"/>
        <v>1264874</v>
      </c>
      <c r="Y121" s="15">
        <f>'[2]FPC wSEB'!X316</f>
        <v>1301474</v>
      </c>
      <c r="Z121" s="15">
        <f>'[2]FPC wSEB'!Y316</f>
        <v>151136</v>
      </c>
      <c r="AA121" s="15">
        <f>'[2]FPC wSEB'!Z316</f>
        <v>2612</v>
      </c>
      <c r="AB121" s="15">
        <f>'[2]FPC wSEB'!AA316</f>
        <v>2059</v>
      </c>
      <c r="AC121" s="22">
        <f>'[2]FPC wSEB'!AB316</f>
        <v>18760</v>
      </c>
      <c r="AD121" s="15"/>
      <c r="AE121" s="15"/>
      <c r="AF121" s="15"/>
      <c r="AG121" s="15"/>
      <c r="AH121" s="15"/>
      <c r="AI121" s="15"/>
      <c r="AJ121" s="15"/>
      <c r="AK121" s="15"/>
      <c r="AL121" s="57"/>
      <c r="AM121" s="137"/>
      <c r="AN121" s="15"/>
      <c r="AP121" s="232"/>
      <c r="AQ121" s="137"/>
      <c r="AR121" s="137"/>
      <c r="AS121" s="137"/>
      <c r="AT121" s="137"/>
      <c r="AV121" s="42"/>
      <c r="AW121" s="14"/>
      <c r="AX121" s="14"/>
      <c r="AY121" s="14"/>
      <c r="BD121" s="14"/>
      <c r="BE121" s="25"/>
      <c r="BM121" s="207"/>
      <c r="BN121" s="207"/>
      <c r="BO121" s="207"/>
      <c r="BQ121" s="207"/>
      <c r="BR121" s="207"/>
      <c r="BS121" s="207"/>
      <c r="BU121" s="208"/>
      <c r="BV121" s="208"/>
      <c r="BW121" s="208"/>
      <c r="BY121" s="208"/>
      <c r="BZ121" s="208"/>
      <c r="CA121" s="208"/>
    </row>
    <row r="122" spans="1:79">
      <c r="A122" s="2">
        <v>2000</v>
      </c>
      <c r="B122" s="2">
        <v>12</v>
      </c>
      <c r="C122" s="14"/>
      <c r="D122" s="14"/>
      <c r="E122" s="14"/>
      <c r="F122" s="14"/>
      <c r="G122" s="140"/>
      <c r="I122" s="14"/>
      <c r="J122" s="14"/>
      <c r="K122" s="15"/>
      <c r="L122" s="15"/>
      <c r="M122" s="14"/>
      <c r="U122" s="14"/>
      <c r="V122" s="217"/>
      <c r="W122" s="14">
        <f>[1]RESID!$I220</f>
        <v>34072</v>
      </c>
      <c r="X122" s="73">
        <f t="shared" si="0"/>
        <v>1186336</v>
      </c>
      <c r="Y122" s="15">
        <f>'[2]FPC wSEB'!X317</f>
        <v>1220408</v>
      </c>
      <c r="Z122" s="15">
        <f>'[2]FPC wSEB'!Y317</f>
        <v>140796</v>
      </c>
      <c r="AA122" s="15">
        <f>'[2]FPC wSEB'!Z317</f>
        <v>2477</v>
      </c>
      <c r="AB122" s="15">
        <f>'[2]FPC wSEB'!AA317</f>
        <v>2050</v>
      </c>
      <c r="AC122" s="22">
        <f>'[2]FPC wSEB'!AB317</f>
        <v>17898</v>
      </c>
      <c r="AD122" s="15"/>
      <c r="AE122" s="15"/>
      <c r="AF122" s="15"/>
      <c r="AG122" s="15"/>
      <c r="AH122" s="15"/>
      <c r="AI122" s="15"/>
      <c r="AJ122" s="15"/>
      <c r="AK122" s="15"/>
      <c r="AL122" s="43"/>
      <c r="AM122" s="137"/>
      <c r="AN122" s="15"/>
      <c r="AP122" s="232"/>
      <c r="AQ122" s="137"/>
      <c r="AR122" s="137"/>
      <c r="AS122" s="137"/>
      <c r="AT122" s="137"/>
      <c r="AV122" s="42"/>
      <c r="AW122" s="14"/>
      <c r="AX122" s="14"/>
      <c r="AY122" s="14"/>
      <c r="BD122" s="14"/>
      <c r="BE122" s="25"/>
      <c r="BM122" s="207"/>
      <c r="BN122" s="207"/>
      <c r="BO122" s="207"/>
      <c r="BQ122" s="207"/>
      <c r="BR122" s="207"/>
      <c r="BS122" s="207"/>
      <c r="BU122" s="208"/>
      <c r="BV122" s="208"/>
      <c r="BW122" s="208"/>
      <c r="BY122" s="208"/>
      <c r="BZ122" s="208"/>
      <c r="CA122" s="208"/>
    </row>
    <row r="123" spans="1:79">
      <c r="A123" s="2">
        <v>2001</v>
      </c>
      <c r="B123" s="2">
        <v>1</v>
      </c>
      <c r="C123" s="14"/>
      <c r="D123" s="14"/>
      <c r="E123" s="14"/>
      <c r="F123" s="14"/>
      <c r="G123" s="140"/>
      <c r="H123" s="50"/>
      <c r="I123" s="14"/>
      <c r="J123" s="14"/>
      <c r="K123" s="15"/>
      <c r="L123" s="15"/>
      <c r="M123" s="14"/>
      <c r="O123" s="20"/>
      <c r="P123" s="20"/>
      <c r="Q123" s="20"/>
      <c r="R123" s="20"/>
      <c r="S123" s="19"/>
      <c r="U123" s="14"/>
      <c r="V123" s="217"/>
      <c r="W123" s="14">
        <f>[1]RESID!$I221</f>
        <v>34735</v>
      </c>
      <c r="X123" s="73">
        <f t="shared" si="0"/>
        <v>1259772</v>
      </c>
      <c r="Y123" s="15">
        <f>'[2]FPC wSEB'!X318</f>
        <v>1294507</v>
      </c>
      <c r="Z123" s="15">
        <f>'[2]FPC wSEB'!Y318</f>
        <v>147240</v>
      </c>
      <c r="AA123" s="15">
        <f>'[2]FPC wSEB'!Z318</f>
        <v>2564</v>
      </c>
      <c r="AB123" s="15">
        <f>'[2]FPC wSEB'!AA318</f>
        <v>2046</v>
      </c>
      <c r="AC123" s="22">
        <f>'[2]FPC wSEB'!AB318</f>
        <v>18682</v>
      </c>
      <c r="AD123" s="15"/>
      <c r="AE123" s="15"/>
      <c r="AF123" s="15"/>
      <c r="AG123" s="15"/>
      <c r="AH123" s="15"/>
      <c r="AI123" s="15"/>
      <c r="AJ123" s="15"/>
      <c r="AK123" s="15"/>
      <c r="AL123" s="43"/>
      <c r="AM123" s="137"/>
      <c r="AN123" s="15"/>
      <c r="AP123" s="232"/>
      <c r="AQ123" s="137"/>
      <c r="AR123" s="137"/>
      <c r="AS123" s="137"/>
      <c r="AT123" s="137"/>
      <c r="AV123" s="42"/>
      <c r="AW123" s="14"/>
      <c r="AX123" s="14"/>
      <c r="AY123" s="14"/>
      <c r="BD123" s="14"/>
      <c r="BE123" s="25"/>
      <c r="BM123" s="207"/>
      <c r="BN123" s="207"/>
      <c r="BO123" s="207"/>
      <c r="BQ123" s="207"/>
      <c r="BR123" s="207"/>
      <c r="BS123" s="207"/>
      <c r="BU123" s="208"/>
      <c r="BV123" s="208"/>
      <c r="BW123" s="208"/>
      <c r="BY123" s="208"/>
      <c r="BZ123" s="208"/>
      <c r="CA123" s="208"/>
    </row>
    <row r="124" spans="1:79">
      <c r="A124" s="2">
        <v>2001</v>
      </c>
      <c r="B124" s="2">
        <v>2</v>
      </c>
      <c r="C124" s="14"/>
      <c r="D124" s="14"/>
      <c r="E124" s="14"/>
      <c r="F124" s="14"/>
      <c r="G124" s="140"/>
      <c r="I124" s="14"/>
      <c r="J124" s="14"/>
      <c r="K124" s="15"/>
      <c r="L124" s="15"/>
      <c r="M124" s="14"/>
      <c r="O124" s="20"/>
      <c r="P124" s="20"/>
      <c r="Q124" s="20"/>
      <c r="R124" s="20"/>
      <c r="S124" s="19"/>
      <c r="U124" s="14"/>
      <c r="V124" s="217"/>
      <c r="W124" s="14">
        <f>[1]RESID!$I222</f>
        <v>34243</v>
      </c>
      <c r="X124" s="73">
        <f t="shared" si="0"/>
        <v>1233091</v>
      </c>
      <c r="Y124" s="15">
        <f>'[2]FPC wSEB'!X319</f>
        <v>1267334</v>
      </c>
      <c r="Z124" s="15">
        <f>'[2]FPC wSEB'!Y319</f>
        <v>144594</v>
      </c>
      <c r="AA124" s="15">
        <f>'[2]FPC wSEB'!Z319</f>
        <v>2565</v>
      </c>
      <c r="AB124" s="15">
        <f>'[2]FPC wSEB'!AA319</f>
        <v>2036</v>
      </c>
      <c r="AC124" s="22">
        <f>'[2]FPC wSEB'!AB319</f>
        <v>18314</v>
      </c>
      <c r="AD124" s="15"/>
      <c r="AE124" s="15"/>
      <c r="AF124" s="15"/>
      <c r="AG124" s="15"/>
      <c r="AH124" s="15"/>
      <c r="AI124" s="15"/>
      <c r="AJ124" s="15"/>
      <c r="AK124" s="15"/>
      <c r="AL124" s="43"/>
      <c r="AM124" s="137"/>
      <c r="AN124" s="15"/>
      <c r="AP124" s="232"/>
      <c r="AQ124" s="137"/>
      <c r="AR124" s="137"/>
      <c r="AS124" s="137"/>
      <c r="AT124" s="137"/>
      <c r="AV124" s="42"/>
      <c r="AW124" s="14"/>
      <c r="AX124" s="14"/>
      <c r="AY124" s="14"/>
      <c r="BD124" s="14"/>
      <c r="BE124" s="25"/>
      <c r="BM124" s="207"/>
      <c r="BN124" s="207"/>
      <c r="BO124" s="207"/>
      <c r="BQ124" s="207"/>
      <c r="BR124" s="207"/>
      <c r="BS124" s="207"/>
      <c r="BU124" s="208"/>
      <c r="BV124" s="208"/>
      <c r="BW124" s="208"/>
      <c r="BY124" s="208"/>
      <c r="BZ124" s="208"/>
      <c r="CA124" s="208"/>
    </row>
    <row r="125" spans="1:79">
      <c r="A125" s="2">
        <v>2001</v>
      </c>
      <c r="B125" s="2">
        <v>3</v>
      </c>
      <c r="C125" s="14"/>
      <c r="D125" s="14"/>
      <c r="E125" s="14"/>
      <c r="F125" s="14"/>
      <c r="G125" s="140"/>
      <c r="I125" s="14"/>
      <c r="J125" s="14"/>
      <c r="K125" s="15"/>
      <c r="L125" s="15"/>
      <c r="M125" s="14"/>
      <c r="O125" s="20"/>
      <c r="P125" s="20"/>
      <c r="Q125" s="20"/>
      <c r="R125" s="20"/>
      <c r="S125" s="19"/>
      <c r="U125" s="14"/>
      <c r="V125" s="217"/>
      <c r="W125" s="14">
        <f>[1]RESID!$I223</f>
        <v>32798</v>
      </c>
      <c r="X125" s="73">
        <f t="shared" si="0"/>
        <v>1191783</v>
      </c>
      <c r="Y125" s="15">
        <f>'[2]FPC wSEB'!X320</f>
        <v>1224581</v>
      </c>
      <c r="Z125" s="15">
        <f>'[2]FPC wSEB'!Y320</f>
        <v>140517</v>
      </c>
      <c r="AA125" s="15">
        <f>'[2]FPC wSEB'!Z320</f>
        <v>2479</v>
      </c>
      <c r="AB125" s="15">
        <f>'[2]FPC wSEB'!AA320</f>
        <v>2031</v>
      </c>
      <c r="AC125" s="22">
        <f>'[2]FPC wSEB'!AB320</f>
        <v>17899</v>
      </c>
      <c r="AD125" s="15"/>
      <c r="AE125" s="15"/>
      <c r="AF125" s="15"/>
      <c r="AG125" s="15"/>
      <c r="AH125" s="15"/>
      <c r="AI125" s="15"/>
      <c r="AJ125" s="15"/>
      <c r="AK125" s="15"/>
      <c r="AL125" s="43"/>
      <c r="AM125" s="137"/>
      <c r="AN125" s="15"/>
      <c r="AP125" s="232"/>
      <c r="AQ125" s="137"/>
      <c r="AR125" s="137"/>
      <c r="AS125" s="137"/>
      <c r="AT125" s="137"/>
      <c r="AV125" s="42"/>
      <c r="AW125" s="14"/>
      <c r="AX125" s="14"/>
      <c r="AY125" s="14"/>
      <c r="BD125" s="14"/>
      <c r="BE125" s="25"/>
      <c r="BM125" s="207"/>
      <c r="BN125" s="207"/>
      <c r="BO125" s="207"/>
      <c r="BQ125" s="207"/>
      <c r="BR125" s="207"/>
      <c r="BS125" s="207"/>
      <c r="BU125" s="208"/>
      <c r="BV125" s="208"/>
      <c r="BW125" s="208"/>
      <c r="BY125" s="208"/>
      <c r="BZ125" s="208"/>
      <c r="CA125" s="208"/>
    </row>
    <row r="126" spans="1:79">
      <c r="A126" s="2">
        <v>2001</v>
      </c>
      <c r="B126" s="2">
        <v>4</v>
      </c>
      <c r="C126" s="14"/>
      <c r="D126" s="14"/>
      <c r="E126" s="14"/>
      <c r="F126" s="14"/>
      <c r="G126" s="140"/>
      <c r="I126" s="14"/>
      <c r="J126" s="14"/>
      <c r="K126" s="15"/>
      <c r="L126" s="15"/>
      <c r="M126" s="14"/>
      <c r="O126" s="20"/>
      <c r="P126" s="20"/>
      <c r="Q126" s="20"/>
      <c r="R126" s="20"/>
      <c r="S126" s="19"/>
      <c r="U126" s="14"/>
      <c r="V126" s="217"/>
      <c r="W126" s="14">
        <f>[1]RESID!$I224</f>
        <v>37300</v>
      </c>
      <c r="X126" s="73">
        <f t="shared" si="0"/>
        <v>1265570</v>
      </c>
      <c r="Y126" s="15">
        <f>'[2]FPC wSEB'!X321</f>
        <v>1302870</v>
      </c>
      <c r="Z126" s="15">
        <f>'[2]FPC wSEB'!Y321</f>
        <v>149771</v>
      </c>
      <c r="AA126" s="15">
        <f>'[2]FPC wSEB'!Z321</f>
        <v>2600</v>
      </c>
      <c r="AB126" s="15">
        <f>'[2]FPC wSEB'!AA321</f>
        <v>2028</v>
      </c>
      <c r="AC126" s="22">
        <f>'[2]FPC wSEB'!AB321</f>
        <v>18891</v>
      </c>
      <c r="AD126" s="15"/>
      <c r="AE126" s="15"/>
      <c r="AF126" s="15"/>
      <c r="AG126" s="15"/>
      <c r="AH126" s="15"/>
      <c r="AI126" s="15"/>
      <c r="AJ126" s="15"/>
      <c r="AK126" s="15"/>
      <c r="AL126" s="43"/>
      <c r="AM126" s="137"/>
      <c r="AN126" s="15"/>
      <c r="AP126" s="232"/>
      <c r="AQ126" s="137"/>
      <c r="AR126" s="137"/>
      <c r="AS126" s="137"/>
      <c r="AT126" s="137"/>
      <c r="AV126" s="42"/>
      <c r="AW126" s="14"/>
      <c r="AX126" s="14"/>
      <c r="AY126" s="14"/>
      <c r="BD126" s="14"/>
      <c r="BE126" s="25"/>
      <c r="BM126" s="207"/>
      <c r="BN126" s="207"/>
      <c r="BO126" s="207"/>
      <c r="BQ126" s="207"/>
      <c r="BR126" s="207"/>
      <c r="BS126" s="207"/>
      <c r="BU126" s="208"/>
      <c r="BV126" s="208"/>
      <c r="BW126" s="208"/>
      <c r="BY126" s="208"/>
      <c r="BZ126" s="208"/>
      <c r="CA126" s="208"/>
    </row>
    <row r="127" spans="1:79">
      <c r="A127" s="2">
        <v>2001</v>
      </c>
      <c r="B127" s="2">
        <v>5</v>
      </c>
      <c r="C127" s="14"/>
      <c r="D127" s="14"/>
      <c r="E127" s="14"/>
      <c r="F127" s="14"/>
      <c r="G127" s="140"/>
      <c r="I127" s="14"/>
      <c r="J127" s="14"/>
      <c r="K127" s="15"/>
      <c r="L127" s="15"/>
      <c r="M127" s="14"/>
      <c r="O127" s="20"/>
      <c r="P127" s="20"/>
      <c r="Q127" s="20"/>
      <c r="R127" s="20"/>
      <c r="S127" s="19"/>
      <c r="U127" s="14"/>
      <c r="V127" s="217"/>
      <c r="W127" s="14">
        <f>[1]RESID!$I225</f>
        <v>39530</v>
      </c>
      <c r="X127" s="73">
        <f t="shared" si="0"/>
        <v>1231085</v>
      </c>
      <c r="Y127" s="15">
        <f>'[2]FPC wSEB'!X322</f>
        <v>1270615</v>
      </c>
      <c r="Z127" s="15">
        <f>'[2]FPC wSEB'!Y322</f>
        <v>146146</v>
      </c>
      <c r="AA127" s="15">
        <f>'[2]FPC wSEB'!Z322</f>
        <v>2594</v>
      </c>
      <c r="AB127" s="15">
        <f>'[2]FPC wSEB'!AA322</f>
        <v>2022</v>
      </c>
      <c r="AC127" s="22">
        <f>'[2]FPC wSEB'!AB322</f>
        <v>18665</v>
      </c>
      <c r="AD127" s="15"/>
      <c r="AE127" s="15"/>
      <c r="AF127" s="15"/>
      <c r="AG127" s="15"/>
      <c r="AH127" s="15"/>
      <c r="AI127" s="15"/>
      <c r="AJ127" s="15"/>
      <c r="AK127" s="15"/>
      <c r="AL127" s="57"/>
      <c r="AM127" s="137"/>
      <c r="AN127" s="15"/>
      <c r="AP127" s="232"/>
      <c r="AQ127" s="137"/>
      <c r="AR127" s="137"/>
      <c r="AS127" s="137"/>
      <c r="AT127" s="137"/>
      <c r="AV127" s="42"/>
      <c r="AW127" s="14"/>
      <c r="AX127" s="14"/>
      <c r="AY127" s="14"/>
      <c r="BA127" s="158"/>
      <c r="BD127" s="14"/>
      <c r="BE127" s="25"/>
      <c r="BM127" s="207"/>
      <c r="BN127" s="207"/>
      <c r="BO127" s="207"/>
      <c r="BQ127" s="207"/>
      <c r="BR127" s="207"/>
      <c r="BS127" s="207"/>
      <c r="BU127" s="208"/>
      <c r="BV127" s="208"/>
      <c r="BW127" s="208"/>
      <c r="BY127" s="208"/>
      <c r="BZ127" s="208"/>
      <c r="CA127" s="208"/>
    </row>
    <row r="128" spans="1:79">
      <c r="A128" s="2">
        <v>2001</v>
      </c>
      <c r="B128" s="2">
        <v>6</v>
      </c>
      <c r="C128" s="14"/>
      <c r="D128" s="14"/>
      <c r="E128" s="14"/>
      <c r="F128" s="14"/>
      <c r="G128" s="140"/>
      <c r="I128" s="14"/>
      <c r="J128" s="14"/>
      <c r="K128" s="15"/>
      <c r="L128" s="15"/>
      <c r="M128" s="14"/>
      <c r="O128" s="20"/>
      <c r="P128" s="20"/>
      <c r="Q128" s="20"/>
      <c r="R128" s="20"/>
      <c r="S128" s="19"/>
      <c r="U128" s="14"/>
      <c r="V128" s="217"/>
      <c r="W128" s="14">
        <f>[1]RESID!$I226</f>
        <v>39085</v>
      </c>
      <c r="X128" s="73">
        <f t="shared" si="0"/>
        <v>1231358</v>
      </c>
      <c r="Y128" s="15">
        <f>'[2]FPC wSEB'!X323</f>
        <v>1270443</v>
      </c>
      <c r="Z128" s="15">
        <f>'[2]FPC wSEB'!Y323</f>
        <v>147130</v>
      </c>
      <c r="AA128" s="15">
        <f>'[2]FPC wSEB'!Z323</f>
        <v>2588</v>
      </c>
      <c r="AB128" s="15">
        <f>'[2]FPC wSEB'!AA323</f>
        <v>2011</v>
      </c>
      <c r="AC128" s="22">
        <f>'[2]FPC wSEB'!AB323</f>
        <v>18805</v>
      </c>
      <c r="AD128" s="15"/>
      <c r="AE128" s="15"/>
      <c r="AF128" s="15"/>
      <c r="AG128" s="15"/>
      <c r="AH128" s="15"/>
      <c r="AI128" s="15"/>
      <c r="AJ128" s="15"/>
      <c r="AK128" s="15"/>
      <c r="AL128" s="57"/>
      <c r="AM128" s="137"/>
      <c r="AN128" s="15"/>
      <c r="AP128" s="232"/>
      <c r="AQ128" s="137"/>
      <c r="AR128" s="137"/>
      <c r="AS128" s="137"/>
      <c r="AT128" s="137"/>
      <c r="AV128" s="42"/>
      <c r="AW128" s="14"/>
      <c r="AX128" s="14"/>
      <c r="AY128" s="14"/>
      <c r="BA128" s="158"/>
      <c r="BD128" s="14"/>
      <c r="BE128" s="25"/>
      <c r="BM128" s="207"/>
      <c r="BN128" s="207"/>
      <c r="BO128" s="207"/>
      <c r="BQ128" s="207"/>
      <c r="BR128" s="207"/>
      <c r="BS128" s="207"/>
      <c r="BU128" s="208"/>
      <c r="BV128" s="208"/>
      <c r="BW128" s="208"/>
      <c r="BY128" s="208"/>
      <c r="BZ128" s="208"/>
      <c r="CA128" s="208"/>
    </row>
    <row r="129" spans="1:79">
      <c r="A129" s="2">
        <v>2001</v>
      </c>
      <c r="B129" s="2">
        <v>7</v>
      </c>
      <c r="C129" s="14"/>
      <c r="D129" s="14"/>
      <c r="E129" s="14"/>
      <c r="F129" s="14"/>
      <c r="G129" s="140"/>
      <c r="I129" s="14"/>
      <c r="J129" s="14"/>
      <c r="K129" s="15"/>
      <c r="L129" s="15"/>
      <c r="M129" s="14"/>
      <c r="O129" s="20"/>
      <c r="P129" s="20"/>
      <c r="Q129" s="20"/>
      <c r="R129" s="20"/>
      <c r="S129" s="19"/>
      <c r="U129" s="14"/>
      <c r="V129" s="217"/>
      <c r="W129" s="14">
        <f>[1]RESID!$I227</f>
        <v>39730</v>
      </c>
      <c r="X129" s="73">
        <f t="shared" si="0"/>
        <v>1211629</v>
      </c>
      <c r="Y129" s="15">
        <f>'[2]FPC wSEB'!X324</f>
        <v>1251359</v>
      </c>
      <c r="Z129" s="15">
        <f>'[2]FPC wSEB'!Y324</f>
        <v>144937</v>
      </c>
      <c r="AA129" s="15">
        <f>'[2]FPC wSEB'!Z324</f>
        <v>2497</v>
      </c>
      <c r="AB129" s="15">
        <f>'[2]FPC wSEB'!AA324</f>
        <v>2009</v>
      </c>
      <c r="AC129" s="22">
        <f>'[2]FPC wSEB'!AB324</f>
        <v>18421</v>
      </c>
      <c r="AD129" s="15"/>
      <c r="AE129" s="15"/>
      <c r="AF129" s="15"/>
      <c r="AG129" s="15"/>
      <c r="AH129" s="15"/>
      <c r="AI129" s="15"/>
      <c r="AJ129" s="15"/>
      <c r="AK129" s="15"/>
      <c r="AL129" s="57"/>
      <c r="AM129" s="137"/>
      <c r="AN129" s="15"/>
      <c r="AP129" s="232"/>
      <c r="AQ129" s="137"/>
      <c r="AR129" s="137"/>
      <c r="AS129" s="137"/>
      <c r="AT129" s="137"/>
      <c r="AV129" s="42"/>
      <c r="AW129" s="14"/>
      <c r="AX129" s="14"/>
      <c r="AY129" s="14"/>
      <c r="BA129" s="158"/>
      <c r="BD129" s="14"/>
      <c r="BE129" s="25"/>
      <c r="BM129" s="207"/>
      <c r="BN129" s="207"/>
      <c r="BO129" s="207"/>
      <c r="BQ129" s="207"/>
      <c r="BR129" s="207"/>
      <c r="BS129" s="207"/>
      <c r="BU129" s="208"/>
      <c r="BV129" s="208"/>
      <c r="BW129" s="208"/>
      <c r="BY129" s="208"/>
      <c r="BZ129" s="208"/>
      <c r="CA129" s="208"/>
    </row>
    <row r="130" spans="1:79">
      <c r="A130" s="2">
        <v>2001</v>
      </c>
      <c r="B130" s="2">
        <v>8</v>
      </c>
      <c r="C130" s="14"/>
      <c r="D130" s="14"/>
      <c r="E130" s="14"/>
      <c r="F130" s="14"/>
      <c r="G130" s="140"/>
      <c r="H130" s="50"/>
      <c r="I130" s="14"/>
      <c r="J130" s="14"/>
      <c r="K130" s="15"/>
      <c r="L130" s="15"/>
      <c r="M130" s="14"/>
      <c r="O130" s="20"/>
      <c r="P130" s="20"/>
      <c r="Q130" s="20"/>
      <c r="R130" s="20"/>
      <c r="S130" s="19"/>
      <c r="U130" s="14"/>
      <c r="V130" s="217"/>
      <c r="W130" s="14">
        <f>[1]RESID!$I228</f>
        <v>39921</v>
      </c>
      <c r="X130" s="73">
        <f t="shared" si="0"/>
        <v>1238266</v>
      </c>
      <c r="Y130" s="15">
        <f>'[2]FPC wSEB'!X325</f>
        <v>1278187</v>
      </c>
      <c r="Z130" s="15">
        <f>'[2]FPC wSEB'!Y325</f>
        <v>148219</v>
      </c>
      <c r="AA130" s="15">
        <f>'[2]FPC wSEB'!Z325</f>
        <v>2576</v>
      </c>
      <c r="AB130" s="15">
        <f>'[2]FPC wSEB'!AA325</f>
        <v>2004</v>
      </c>
      <c r="AC130" s="22">
        <f>'[2]FPC wSEB'!AB325</f>
        <v>18895</v>
      </c>
      <c r="AD130" s="15"/>
      <c r="AE130" s="15"/>
      <c r="AF130" s="15"/>
      <c r="AG130" s="15"/>
      <c r="AH130" s="15"/>
      <c r="AI130" s="15"/>
      <c r="AJ130" s="15"/>
      <c r="AK130" s="15"/>
      <c r="AL130" s="57"/>
      <c r="AM130" s="137"/>
      <c r="AN130" s="15"/>
      <c r="AP130" s="232"/>
      <c r="AQ130" s="137"/>
      <c r="AR130" s="137"/>
      <c r="AS130" s="137"/>
      <c r="AT130" s="137"/>
      <c r="AV130" s="42"/>
      <c r="AW130" s="14"/>
      <c r="AX130" s="14"/>
      <c r="AY130" s="14"/>
      <c r="BA130" s="158"/>
      <c r="BD130" s="14"/>
      <c r="BE130" s="25"/>
      <c r="BM130" s="207"/>
      <c r="BN130" s="207"/>
      <c r="BO130" s="207"/>
      <c r="BQ130" s="207"/>
      <c r="BR130" s="207"/>
      <c r="BS130" s="207"/>
      <c r="BU130" s="208"/>
      <c r="BV130" s="208"/>
      <c r="BW130" s="208"/>
      <c r="BY130" s="208"/>
      <c r="BZ130" s="208"/>
      <c r="CA130" s="208"/>
    </row>
    <row r="131" spans="1:79">
      <c r="A131" s="2">
        <v>2001</v>
      </c>
      <c r="B131" s="2">
        <v>9</v>
      </c>
      <c r="C131" s="14"/>
      <c r="D131" s="14"/>
      <c r="E131" s="14"/>
      <c r="F131" s="14"/>
      <c r="G131" s="140"/>
      <c r="I131" s="14"/>
      <c r="J131" s="14"/>
      <c r="K131" s="15"/>
      <c r="L131" s="15"/>
      <c r="M131" s="14"/>
      <c r="O131" s="20"/>
      <c r="P131" s="20"/>
      <c r="Q131" s="20"/>
      <c r="R131" s="20"/>
      <c r="S131" s="19"/>
      <c r="U131" s="14"/>
      <c r="V131" s="217"/>
      <c r="W131" s="14">
        <f>[1]RESID!$I229</f>
        <v>39862</v>
      </c>
      <c r="X131" s="73">
        <f t="shared" si="0"/>
        <v>1239771</v>
      </c>
      <c r="Y131" s="15">
        <f>'[2]FPC wSEB'!X326</f>
        <v>1279633</v>
      </c>
      <c r="Z131" s="15">
        <f>'[2]FPC wSEB'!Y326</f>
        <v>149136</v>
      </c>
      <c r="AA131" s="15">
        <f>'[2]FPC wSEB'!Z326</f>
        <v>2559</v>
      </c>
      <c r="AB131" s="15">
        <f>'[2]FPC wSEB'!AA326</f>
        <v>2004</v>
      </c>
      <c r="AC131" s="22">
        <f>'[2]FPC wSEB'!AB326</f>
        <v>18983</v>
      </c>
      <c r="AD131" s="15"/>
      <c r="AE131" s="15"/>
      <c r="AF131" s="15"/>
      <c r="AG131" s="15"/>
      <c r="AH131" s="15"/>
      <c r="AI131" s="15"/>
      <c r="AJ131" s="15"/>
      <c r="AK131" s="15"/>
      <c r="AL131" s="57"/>
      <c r="AM131" s="137"/>
      <c r="AN131" s="15"/>
      <c r="AP131" s="232"/>
      <c r="AQ131" s="137"/>
      <c r="AR131" s="137"/>
      <c r="AS131" s="137"/>
      <c r="AT131" s="137"/>
      <c r="AV131" s="42"/>
      <c r="AW131" s="14"/>
      <c r="AX131" s="14"/>
      <c r="AY131" s="14"/>
      <c r="BA131" s="158"/>
      <c r="BD131" s="14"/>
      <c r="BE131" s="25"/>
      <c r="BM131" s="207"/>
      <c r="BN131" s="207"/>
      <c r="BO131" s="207"/>
      <c r="BQ131" s="207"/>
      <c r="BR131" s="207"/>
      <c r="BS131" s="207"/>
      <c r="BU131" s="208"/>
      <c r="BV131" s="208"/>
      <c r="BW131" s="208"/>
      <c r="BY131" s="208"/>
      <c r="BZ131" s="208"/>
      <c r="CA131" s="208"/>
    </row>
    <row r="132" spans="1:79" ht="15">
      <c r="A132" s="2">
        <v>2001</v>
      </c>
      <c r="B132" s="2">
        <v>10</v>
      </c>
      <c r="C132" s="14"/>
      <c r="D132" s="14"/>
      <c r="E132" s="14"/>
      <c r="F132" s="14"/>
      <c r="G132" s="140"/>
      <c r="I132" s="14"/>
      <c r="J132" s="14"/>
      <c r="K132" s="15"/>
      <c r="L132" s="15"/>
      <c r="M132" s="14"/>
      <c r="O132" s="20"/>
      <c r="P132" s="20"/>
      <c r="Q132" s="20"/>
      <c r="R132" s="20"/>
      <c r="S132" s="19"/>
      <c r="U132" s="14"/>
      <c r="V132" s="217"/>
      <c r="W132" s="14">
        <f>[1]RESID!$I230</f>
        <v>39800</v>
      </c>
      <c r="X132" s="73">
        <f t="shared" si="0"/>
        <v>1233308</v>
      </c>
      <c r="Y132" s="15">
        <f>'[2]FPC wSEB'!X327</f>
        <v>1273108</v>
      </c>
      <c r="Z132" s="15">
        <f>'[2]FPC wSEB'!Y327</f>
        <v>147227</v>
      </c>
      <c r="AA132" s="15">
        <f>'[2]FPC wSEB'!Z327</f>
        <v>2507</v>
      </c>
      <c r="AB132" s="15">
        <f>'[2]FPC wSEB'!AA327</f>
        <v>2004</v>
      </c>
      <c r="AC132" s="22">
        <f>'[2]FPC wSEB'!AB327</f>
        <v>18759</v>
      </c>
      <c r="AD132" s="15"/>
      <c r="AE132" s="15"/>
      <c r="AF132" s="15"/>
      <c r="AG132" s="15"/>
      <c r="AH132" s="15"/>
      <c r="AI132" s="15"/>
      <c r="AJ132" s="15"/>
      <c r="AK132" s="15"/>
      <c r="AL132" s="58"/>
      <c r="AM132" s="137"/>
      <c r="AN132" s="15"/>
      <c r="AP132" s="232"/>
      <c r="AQ132" s="137"/>
      <c r="AR132" s="137"/>
      <c r="AS132" s="137"/>
      <c r="AT132" s="137"/>
      <c r="AV132" s="42"/>
      <c r="AW132" s="14"/>
      <c r="AX132" s="14"/>
      <c r="AY132" s="14"/>
      <c r="BA132" s="158"/>
      <c r="BD132" s="14"/>
      <c r="BE132" s="25"/>
      <c r="BM132" s="207"/>
      <c r="BN132" s="207"/>
      <c r="BO132" s="207"/>
      <c r="BQ132" s="207"/>
      <c r="BR132" s="207"/>
      <c r="BS132" s="207"/>
      <c r="BU132" s="208"/>
      <c r="BV132" s="208"/>
      <c r="BW132" s="208"/>
      <c r="BY132" s="208"/>
      <c r="BZ132" s="208"/>
      <c r="CA132" s="208"/>
    </row>
    <row r="133" spans="1:79">
      <c r="A133" s="2">
        <v>2001</v>
      </c>
      <c r="B133" s="2">
        <v>11</v>
      </c>
      <c r="C133" s="14"/>
      <c r="D133" s="14"/>
      <c r="E133" s="14"/>
      <c r="F133" s="14"/>
      <c r="G133" s="140"/>
      <c r="H133" s="50"/>
      <c r="I133" s="14"/>
      <c r="J133" s="14"/>
      <c r="K133" s="15"/>
      <c r="L133" s="15"/>
      <c r="M133" s="14"/>
      <c r="O133" s="20"/>
      <c r="P133" s="20"/>
      <c r="Q133" s="20"/>
      <c r="R133" s="20"/>
      <c r="S133" s="19"/>
      <c r="U133" s="14"/>
      <c r="V133" s="217"/>
      <c r="W133" s="14">
        <f>[1]RESID!$I231</f>
        <v>40433</v>
      </c>
      <c r="X133" s="73">
        <f t="shared" si="0"/>
        <v>1278285</v>
      </c>
      <c r="Y133" s="15">
        <f>'[2]FPC wSEB'!X328</f>
        <v>1318718</v>
      </c>
      <c r="Z133" s="15">
        <f>'[2]FPC wSEB'!Y328</f>
        <v>153014</v>
      </c>
      <c r="AA133" s="15">
        <f>'[2]FPC wSEB'!Z328</f>
        <v>2589</v>
      </c>
      <c r="AB133" s="15">
        <f>'[2]FPC wSEB'!AA328</f>
        <v>2005</v>
      </c>
      <c r="AC133" s="22">
        <f>'[2]FPC wSEB'!AB328</f>
        <v>19576</v>
      </c>
      <c r="AD133" s="15"/>
      <c r="AE133" s="15"/>
      <c r="AF133" s="15"/>
      <c r="AG133" s="15"/>
      <c r="AH133" s="15"/>
      <c r="AI133" s="15"/>
      <c r="AJ133" s="15"/>
      <c r="AK133" s="15"/>
      <c r="AL133" s="57"/>
      <c r="AM133" s="137"/>
      <c r="AN133" s="15"/>
      <c r="AP133" s="232"/>
      <c r="AQ133" s="137"/>
      <c r="AR133" s="137"/>
      <c r="AS133" s="137"/>
      <c r="AT133" s="137"/>
      <c r="AV133" s="42"/>
      <c r="AW133" s="14"/>
      <c r="AX133" s="14"/>
      <c r="AY133" s="14"/>
      <c r="BA133" s="158"/>
      <c r="BD133" s="14"/>
      <c r="BE133" s="25"/>
      <c r="BM133" s="207"/>
      <c r="BN133" s="207"/>
      <c r="BO133" s="207"/>
      <c r="BQ133" s="207"/>
      <c r="BR133" s="207"/>
      <c r="BS133" s="207"/>
      <c r="BU133" s="208"/>
      <c r="BV133" s="208"/>
      <c r="BW133" s="208"/>
      <c r="BY133" s="208"/>
      <c r="BZ133" s="208"/>
      <c r="CA133" s="208"/>
    </row>
    <row r="134" spans="1:79">
      <c r="A134" s="2">
        <v>2001</v>
      </c>
      <c r="B134" s="2">
        <v>12</v>
      </c>
      <c r="C134" s="14"/>
      <c r="D134" s="14"/>
      <c r="E134" s="14"/>
      <c r="F134" s="14"/>
      <c r="G134" s="140"/>
      <c r="H134" s="25"/>
      <c r="I134" s="14"/>
      <c r="J134" s="14"/>
      <c r="K134" s="15"/>
      <c r="L134" s="15"/>
      <c r="M134" s="14"/>
      <c r="O134" s="20"/>
      <c r="P134" s="20"/>
      <c r="Q134" s="20"/>
      <c r="R134" s="20"/>
      <c r="S134" s="19"/>
      <c r="U134" s="14"/>
      <c r="V134" s="217"/>
      <c r="W134" s="14">
        <f>[1]RESID!$I232</f>
        <v>38038</v>
      </c>
      <c r="X134" s="73">
        <f t="shared" si="0"/>
        <v>1226669</v>
      </c>
      <c r="Y134" s="15">
        <f>'[2]FPC wSEB'!X329</f>
        <v>1264707</v>
      </c>
      <c r="Z134" s="15">
        <f>'[2]FPC wSEB'!Y329</f>
        <v>145862</v>
      </c>
      <c r="AA134" s="15">
        <f>'[2]FPC wSEB'!Z329</f>
        <v>2498</v>
      </c>
      <c r="AB134" s="15">
        <f>'[2]FPC wSEB'!AA329</f>
        <v>1980</v>
      </c>
      <c r="AC134" s="22">
        <f>'[2]FPC wSEB'!AB329</f>
        <v>18713</v>
      </c>
      <c r="AD134" s="15"/>
      <c r="AE134" s="15"/>
      <c r="AF134" s="15"/>
      <c r="AG134" s="15"/>
      <c r="AH134" s="15"/>
      <c r="AI134" s="15"/>
      <c r="AJ134" s="15"/>
      <c r="AK134" s="15"/>
      <c r="AL134" s="43"/>
      <c r="AM134" s="137"/>
      <c r="AN134" s="15"/>
      <c r="AP134" s="232"/>
      <c r="AQ134" s="137"/>
      <c r="AR134" s="137"/>
      <c r="AS134" s="137"/>
      <c r="AT134" s="137"/>
      <c r="AV134" s="42"/>
      <c r="AW134" s="14"/>
      <c r="AX134" s="14"/>
      <c r="AY134" s="14"/>
      <c r="BA134" s="158"/>
      <c r="BD134" s="14"/>
      <c r="BE134" s="25"/>
      <c r="BM134" s="207"/>
      <c r="BN134" s="207"/>
      <c r="BO134" s="207"/>
      <c r="BQ134" s="207"/>
      <c r="BR134" s="207"/>
      <c r="BS134" s="207"/>
      <c r="BU134" s="208"/>
      <c r="BV134" s="208"/>
      <c r="BW134" s="208"/>
      <c r="BY134" s="208"/>
      <c r="BZ134" s="208"/>
      <c r="CA134" s="208"/>
    </row>
    <row r="135" spans="1:79">
      <c r="A135" s="2">
        <v>2002</v>
      </c>
      <c r="B135" s="2">
        <v>1</v>
      </c>
      <c r="C135" s="14"/>
      <c r="D135" s="14"/>
      <c r="E135" s="14"/>
      <c r="F135" s="14"/>
      <c r="G135" s="140"/>
      <c r="H135" s="50"/>
      <c r="I135" s="14"/>
      <c r="J135" s="14"/>
      <c r="K135" s="15"/>
      <c r="L135" s="15"/>
      <c r="M135" s="14"/>
      <c r="O135" s="20"/>
      <c r="P135" s="20"/>
      <c r="Q135" s="20"/>
      <c r="R135" s="20"/>
      <c r="S135" s="19"/>
      <c r="U135" s="14"/>
      <c r="V135" s="217"/>
      <c r="W135" s="14">
        <f>[1]RESID!$I233</f>
        <v>38436</v>
      </c>
      <c r="X135" s="73">
        <f t="shared" si="0"/>
        <v>1264890</v>
      </c>
      <c r="Y135" s="15">
        <f>'[2]FPC wSEB'!X330</f>
        <v>1303326</v>
      </c>
      <c r="Z135" s="15">
        <f>'[2]FPC wSEB'!Y330</f>
        <v>148985</v>
      </c>
      <c r="AA135" s="15">
        <f>'[2]FPC wSEB'!Z330</f>
        <v>2570</v>
      </c>
      <c r="AB135" s="15">
        <f>'[2]FPC wSEB'!AA330</f>
        <v>1983</v>
      </c>
      <c r="AC135" s="22">
        <f>'[2]FPC wSEB'!AB330</f>
        <v>18967</v>
      </c>
      <c r="AD135" s="15"/>
      <c r="AE135" s="15"/>
      <c r="AF135" s="15"/>
      <c r="AG135" s="15"/>
      <c r="AH135" s="15"/>
      <c r="AI135" s="15"/>
      <c r="AJ135" s="15"/>
      <c r="AK135" s="15"/>
      <c r="AL135" s="67"/>
      <c r="AM135" s="137"/>
      <c r="AN135" s="15"/>
      <c r="AP135" s="232"/>
      <c r="AQ135" s="137"/>
      <c r="AR135" s="137"/>
      <c r="AS135" s="137"/>
      <c r="AT135" s="137"/>
      <c r="AV135" s="42"/>
      <c r="AW135" s="14"/>
      <c r="AX135" s="14"/>
      <c r="AY135" s="14"/>
      <c r="BA135" s="158"/>
      <c r="BD135" s="14"/>
      <c r="BE135" s="25"/>
      <c r="BM135" s="207"/>
      <c r="BN135" s="207"/>
      <c r="BO135" s="207"/>
      <c r="BQ135" s="207"/>
      <c r="BR135" s="207"/>
      <c r="BS135" s="207"/>
      <c r="BU135" s="208"/>
      <c r="BV135" s="208"/>
      <c r="BW135" s="208"/>
      <c r="BY135" s="208"/>
      <c r="BZ135" s="208"/>
      <c r="CA135" s="208"/>
    </row>
    <row r="136" spans="1:79">
      <c r="A136" s="2">
        <v>2002</v>
      </c>
      <c r="B136" s="2">
        <v>2</v>
      </c>
      <c r="C136" s="14"/>
      <c r="D136" s="14"/>
      <c r="E136" s="14"/>
      <c r="F136" s="14"/>
      <c r="G136" s="140"/>
      <c r="I136" s="14"/>
      <c r="J136" s="14"/>
      <c r="K136" s="15"/>
      <c r="L136" s="15"/>
      <c r="M136" s="14"/>
      <c r="O136" s="20"/>
      <c r="P136" s="20"/>
      <c r="Q136" s="20"/>
      <c r="R136" s="20"/>
      <c r="S136" s="19"/>
      <c r="U136" s="14"/>
      <c r="V136" s="217"/>
      <c r="W136" s="14">
        <f>[1]RESID!$I234</f>
        <v>38476</v>
      </c>
      <c r="X136" s="73">
        <f t="shared" si="0"/>
        <v>1266269</v>
      </c>
      <c r="Y136" s="15">
        <f>'[2]FPC wSEB'!X331</f>
        <v>1304745</v>
      </c>
      <c r="Z136" s="15">
        <f>'[2]FPC wSEB'!Y331</f>
        <v>149507</v>
      </c>
      <c r="AA136" s="15">
        <f>'[2]FPC wSEB'!Z331</f>
        <v>2520</v>
      </c>
      <c r="AB136" s="15">
        <f>'[2]FPC wSEB'!AA331</f>
        <v>1981</v>
      </c>
      <c r="AC136" s="22">
        <f>'[2]FPC wSEB'!AB331</f>
        <v>19122</v>
      </c>
      <c r="AD136" s="15"/>
      <c r="AE136" s="15"/>
      <c r="AF136" s="15"/>
      <c r="AG136" s="15"/>
      <c r="AH136" s="15"/>
      <c r="AI136" s="15"/>
      <c r="AJ136" s="15"/>
      <c r="AK136" s="15"/>
      <c r="AL136" s="67"/>
      <c r="AM136" s="137"/>
      <c r="AN136" s="15"/>
      <c r="AP136" s="232"/>
      <c r="AQ136" s="137"/>
      <c r="AR136" s="137"/>
      <c r="AS136" s="137"/>
      <c r="AT136" s="137"/>
      <c r="AV136" s="42"/>
      <c r="AW136" s="14"/>
      <c r="AX136" s="14"/>
      <c r="AY136" s="14"/>
      <c r="BA136" s="158"/>
      <c r="BD136" s="14"/>
      <c r="BE136" s="25"/>
      <c r="BM136" s="207"/>
      <c r="BN136" s="207"/>
      <c r="BO136" s="207"/>
      <c r="BQ136" s="207"/>
      <c r="BR136" s="207"/>
      <c r="BS136" s="207"/>
      <c r="BU136" s="208"/>
      <c r="BV136" s="208"/>
      <c r="BW136" s="208"/>
      <c r="BY136" s="208"/>
      <c r="BZ136" s="208"/>
      <c r="CA136" s="208"/>
    </row>
    <row r="137" spans="1:79">
      <c r="A137" s="2">
        <v>2002</v>
      </c>
      <c r="B137" s="2">
        <v>3</v>
      </c>
      <c r="C137" s="14"/>
      <c r="D137" s="14"/>
      <c r="E137" s="14"/>
      <c r="F137" s="14"/>
      <c r="G137" s="140"/>
      <c r="I137" s="14"/>
      <c r="J137" s="14"/>
      <c r="K137" s="15"/>
      <c r="L137" s="15"/>
      <c r="M137" s="14"/>
      <c r="O137" s="20"/>
      <c r="P137" s="20"/>
      <c r="Q137" s="20"/>
      <c r="R137" s="20"/>
      <c r="S137" s="19"/>
      <c r="U137" s="14"/>
      <c r="V137" s="217"/>
      <c r="W137" s="14">
        <f>[1]RESID!$I235</f>
        <v>38718</v>
      </c>
      <c r="X137" s="73">
        <f t="shared" si="0"/>
        <v>1258121</v>
      </c>
      <c r="Y137" s="15">
        <f>'[2]FPC wSEB'!X332</f>
        <v>1296839</v>
      </c>
      <c r="Z137" s="15">
        <f>'[2]FPC wSEB'!Y332</f>
        <v>148898</v>
      </c>
      <c r="AA137" s="15">
        <f>'[2]FPC wSEB'!Z332</f>
        <v>2499</v>
      </c>
      <c r="AB137" s="15">
        <f>'[2]FPC wSEB'!AA332</f>
        <v>1971</v>
      </c>
      <c r="AC137" s="22">
        <f>'[2]FPC wSEB'!AB332</f>
        <v>19093</v>
      </c>
      <c r="AD137" s="15"/>
      <c r="AE137" s="15"/>
      <c r="AF137" s="15"/>
      <c r="AG137" s="15"/>
      <c r="AH137" s="15"/>
      <c r="AI137" s="15"/>
      <c r="AJ137" s="15"/>
      <c r="AK137" s="15"/>
      <c r="AL137" s="67"/>
      <c r="AM137" s="137"/>
      <c r="AN137" s="15"/>
      <c r="AP137" s="232"/>
      <c r="AQ137" s="137"/>
      <c r="AR137" s="137"/>
      <c r="AS137" s="137"/>
      <c r="AT137" s="137"/>
      <c r="AV137" s="42"/>
      <c r="AW137" s="14"/>
      <c r="AX137" s="14"/>
      <c r="AY137" s="14"/>
      <c r="BA137" s="158"/>
      <c r="BD137" s="14"/>
      <c r="BE137" s="25"/>
      <c r="BM137" s="207"/>
      <c r="BN137" s="207"/>
      <c r="BO137" s="207"/>
      <c r="BQ137" s="207"/>
      <c r="BR137" s="207"/>
      <c r="BS137" s="207"/>
      <c r="BU137" s="208"/>
      <c r="BV137" s="208"/>
      <c r="BW137" s="208"/>
      <c r="BY137" s="208"/>
      <c r="BZ137" s="208"/>
      <c r="CA137" s="208"/>
    </row>
    <row r="138" spans="1:79">
      <c r="A138" s="2">
        <v>2002</v>
      </c>
      <c r="B138" s="2">
        <v>4</v>
      </c>
      <c r="C138" s="14"/>
      <c r="D138" s="14"/>
      <c r="E138" s="14"/>
      <c r="F138" s="14"/>
      <c r="G138" s="140"/>
      <c r="I138" s="14"/>
      <c r="J138" s="14"/>
      <c r="K138" s="15"/>
      <c r="L138" s="15"/>
      <c r="M138" s="14"/>
      <c r="O138" s="20"/>
      <c r="P138" s="20"/>
      <c r="Q138" s="20"/>
      <c r="R138" s="20"/>
      <c r="S138" s="19"/>
      <c r="U138" s="14"/>
      <c r="V138" s="217"/>
      <c r="W138" s="14">
        <f>[1]RESID!$I236</f>
        <v>37990</v>
      </c>
      <c r="X138" s="73">
        <f t="shared" si="0"/>
        <v>1201738</v>
      </c>
      <c r="Y138" s="15">
        <f>'[2]FPC wSEB'!X333</f>
        <v>1239728</v>
      </c>
      <c r="Z138" s="15">
        <f>'[2]FPC wSEB'!Y333</f>
        <v>142729</v>
      </c>
      <c r="AA138" s="15">
        <f>'[2]FPC wSEB'!Z333</f>
        <v>2374</v>
      </c>
      <c r="AB138" s="15">
        <f>'[2]FPC wSEB'!AA333</f>
        <v>1969</v>
      </c>
      <c r="AC138" s="22">
        <f>'[2]FPC wSEB'!AB333</f>
        <v>18422</v>
      </c>
      <c r="AD138" s="15"/>
      <c r="AE138" s="15"/>
      <c r="AF138" s="15"/>
      <c r="AG138" s="15"/>
      <c r="AH138" s="15"/>
      <c r="AI138" s="15"/>
      <c r="AJ138" s="15"/>
      <c r="AK138" s="15"/>
      <c r="AL138" s="67"/>
      <c r="AM138" s="137"/>
      <c r="AN138" s="15"/>
      <c r="AP138" s="232"/>
      <c r="AQ138" s="137"/>
      <c r="AR138" s="137"/>
      <c r="AS138" s="137"/>
      <c r="AT138" s="137"/>
      <c r="AV138" s="42"/>
      <c r="AW138" s="14"/>
      <c r="AX138" s="14"/>
      <c r="AY138" s="14"/>
      <c r="BA138" s="158"/>
      <c r="BD138" s="14"/>
      <c r="BE138" s="25"/>
      <c r="BM138" s="207"/>
      <c r="BN138" s="207"/>
      <c r="BO138" s="207"/>
      <c r="BQ138" s="207"/>
      <c r="BR138" s="207"/>
      <c r="BS138" s="207"/>
      <c r="BU138" s="208"/>
      <c r="BV138" s="208"/>
      <c r="BW138" s="208"/>
      <c r="BY138" s="208"/>
      <c r="BZ138" s="208"/>
      <c r="CA138" s="208"/>
    </row>
    <row r="139" spans="1:79">
      <c r="A139" s="2">
        <v>2002</v>
      </c>
      <c r="B139" s="2">
        <v>5</v>
      </c>
      <c r="C139" s="14"/>
      <c r="D139" s="14"/>
      <c r="E139" s="14"/>
      <c r="F139" s="14"/>
      <c r="G139" s="140"/>
      <c r="I139" s="14"/>
      <c r="J139" s="14"/>
      <c r="K139" s="15"/>
      <c r="L139" s="15"/>
      <c r="M139" s="14"/>
      <c r="N139" s="43"/>
      <c r="O139" s="75"/>
      <c r="P139" s="75"/>
      <c r="Q139" s="75"/>
      <c r="R139" s="75"/>
      <c r="S139" s="19"/>
      <c r="U139" s="14"/>
      <c r="V139" s="217"/>
      <c r="W139" s="14">
        <f>[1]RESID!$I237</f>
        <v>46935</v>
      </c>
      <c r="X139" s="73">
        <f t="shared" si="0"/>
        <v>1306609</v>
      </c>
      <c r="Y139" s="15">
        <f>'[2]FPC wSEB'!X334</f>
        <v>1353544</v>
      </c>
      <c r="Z139" s="15">
        <f>'[2]FPC wSEB'!Y334</f>
        <v>157664</v>
      </c>
      <c r="AA139" s="15">
        <f>'[2]FPC wSEB'!Z334</f>
        <v>2676</v>
      </c>
      <c r="AB139" s="15">
        <f>'[2]FPC wSEB'!AA334</f>
        <v>1963</v>
      </c>
      <c r="AC139" s="22">
        <f>'[2]FPC wSEB'!AB334</f>
        <v>19861</v>
      </c>
      <c r="AD139" s="15"/>
      <c r="AE139" s="15"/>
      <c r="AF139" s="15"/>
      <c r="AG139" s="15"/>
      <c r="AH139" s="15"/>
      <c r="AI139" s="15"/>
      <c r="AJ139" s="15"/>
      <c r="AK139" s="15"/>
      <c r="AL139" s="67"/>
      <c r="AM139" s="137"/>
      <c r="AN139" s="15"/>
      <c r="AP139" s="232"/>
      <c r="AQ139" s="137"/>
      <c r="AR139" s="137"/>
      <c r="AS139" s="137"/>
      <c r="AT139" s="137"/>
      <c r="AV139" s="42"/>
      <c r="AW139" s="14"/>
      <c r="AX139" s="14"/>
      <c r="AY139" s="14"/>
      <c r="BA139" s="158"/>
      <c r="BD139" s="14"/>
      <c r="BE139" s="25"/>
      <c r="BM139" s="207"/>
      <c r="BN139" s="207"/>
      <c r="BO139" s="207"/>
      <c r="BQ139" s="207"/>
      <c r="BR139" s="207"/>
      <c r="BS139" s="207"/>
      <c r="BU139" s="208"/>
      <c r="BV139" s="208"/>
      <c r="BW139" s="208"/>
      <c r="BY139" s="208"/>
      <c r="BZ139" s="208"/>
      <c r="CA139" s="208"/>
    </row>
    <row r="140" spans="1:79">
      <c r="A140" s="2">
        <v>2002</v>
      </c>
      <c r="B140" s="2">
        <v>6</v>
      </c>
      <c r="C140" s="14"/>
      <c r="D140" s="14"/>
      <c r="E140" s="14"/>
      <c r="F140" s="14"/>
      <c r="G140" s="140"/>
      <c r="H140" s="68"/>
      <c r="I140" s="14"/>
      <c r="J140" s="14"/>
      <c r="K140" s="15"/>
      <c r="L140" s="15"/>
      <c r="M140" s="14"/>
      <c r="N140" s="43"/>
      <c r="O140" s="75"/>
      <c r="P140" s="75"/>
      <c r="Q140" s="75"/>
      <c r="R140" s="75"/>
      <c r="S140" s="19"/>
      <c r="U140" s="14"/>
      <c r="V140" s="217"/>
      <c r="W140" s="14">
        <f>[1]RESID!$I238</f>
        <v>42225</v>
      </c>
      <c r="X140" s="73">
        <f t="shared" si="0"/>
        <v>1194452</v>
      </c>
      <c r="Y140" s="15">
        <f>'[2]FPC wSEB'!X335</f>
        <v>1236677</v>
      </c>
      <c r="Z140" s="15">
        <f>'[2]FPC wSEB'!Y335</f>
        <v>143133</v>
      </c>
      <c r="AA140" s="15">
        <f>'[2]FPC wSEB'!Z335</f>
        <v>2420</v>
      </c>
      <c r="AB140" s="15">
        <f>'[2]FPC wSEB'!AA335</f>
        <v>1969</v>
      </c>
      <c r="AC140" s="22">
        <f>'[2]FPC wSEB'!AB335</f>
        <v>18391</v>
      </c>
      <c r="AD140" s="15"/>
      <c r="AE140" s="15"/>
      <c r="AF140" s="15"/>
      <c r="AG140" s="15"/>
      <c r="AH140" s="15"/>
      <c r="AI140" s="15"/>
      <c r="AJ140" s="15"/>
      <c r="AK140" s="15"/>
      <c r="AL140" s="67"/>
      <c r="AM140" s="137"/>
      <c r="AN140" s="15"/>
      <c r="AP140" s="232"/>
      <c r="AQ140" s="137"/>
      <c r="AR140" s="137"/>
      <c r="AS140" s="137"/>
      <c r="AT140" s="137"/>
      <c r="AV140" s="42"/>
      <c r="AW140" s="14"/>
      <c r="AX140" s="14"/>
      <c r="AY140" s="14"/>
      <c r="BA140" s="158"/>
      <c r="BD140" s="14"/>
      <c r="BE140" s="25"/>
      <c r="BM140" s="207"/>
      <c r="BN140" s="207"/>
      <c r="BO140" s="207"/>
      <c r="BQ140" s="207"/>
      <c r="BR140" s="207"/>
      <c r="BS140" s="207"/>
      <c r="BU140" s="208"/>
      <c r="BV140" s="208"/>
      <c r="BW140" s="208"/>
      <c r="BY140" s="208"/>
      <c r="BZ140" s="208"/>
      <c r="CA140" s="208"/>
    </row>
    <row r="141" spans="1:79">
      <c r="A141" s="2">
        <v>2002</v>
      </c>
      <c r="B141" s="2">
        <v>7</v>
      </c>
      <c r="C141" s="14"/>
      <c r="D141" s="14"/>
      <c r="E141" s="14"/>
      <c r="F141" s="14"/>
      <c r="G141" s="140"/>
      <c r="H141" s="68"/>
      <c r="I141" s="14"/>
      <c r="J141" s="14"/>
      <c r="K141" s="15"/>
      <c r="L141" s="15"/>
      <c r="M141" s="14"/>
      <c r="N141" s="25"/>
      <c r="O141" s="71"/>
      <c r="P141" s="20"/>
      <c r="Q141" s="20"/>
      <c r="R141" s="20"/>
      <c r="U141" s="14"/>
      <c r="V141" s="217"/>
      <c r="W141" s="14">
        <f>[1]RESID!$I239</f>
        <v>47458</v>
      </c>
      <c r="X141" s="73">
        <f t="shared" si="0"/>
        <v>1288437</v>
      </c>
      <c r="Y141" s="15">
        <f>'[2]FPC wSEB'!X336</f>
        <v>1335895</v>
      </c>
      <c r="Z141" s="15">
        <f>'[2]FPC wSEB'!Y336</f>
        <v>154753</v>
      </c>
      <c r="AA141" s="15">
        <f>'[2]FPC wSEB'!Z336</f>
        <v>2575</v>
      </c>
      <c r="AB141" s="15">
        <f>'[2]FPC wSEB'!AA336</f>
        <v>1965</v>
      </c>
      <c r="AC141" s="22">
        <f>'[2]FPC wSEB'!AB336</f>
        <v>19583</v>
      </c>
      <c r="AD141" s="15"/>
      <c r="AE141" s="15"/>
      <c r="AF141" s="15"/>
      <c r="AG141" s="15"/>
      <c r="AH141" s="15"/>
      <c r="AI141" s="15"/>
      <c r="AJ141" s="15"/>
      <c r="AK141" s="15"/>
      <c r="AL141" s="67"/>
      <c r="AM141" s="137"/>
      <c r="AN141" s="15"/>
      <c r="AP141" s="232"/>
      <c r="AQ141" s="137"/>
      <c r="AR141" s="137"/>
      <c r="AS141" s="137"/>
      <c r="AT141" s="137"/>
      <c r="AV141" s="42"/>
      <c r="AW141" s="14"/>
      <c r="AX141" s="14"/>
      <c r="AY141" s="14"/>
      <c r="BA141" s="158"/>
      <c r="BD141" s="14"/>
      <c r="BE141" s="25"/>
      <c r="BM141" s="207"/>
      <c r="BN141" s="207"/>
      <c r="BO141" s="207"/>
      <c r="BQ141" s="207"/>
      <c r="BR141" s="207"/>
      <c r="BS141" s="207"/>
      <c r="BU141" s="208"/>
      <c r="BV141" s="208"/>
      <c r="BW141" s="208"/>
      <c r="BY141" s="208"/>
      <c r="BZ141" s="208"/>
      <c r="CA141" s="208"/>
    </row>
    <row r="142" spans="1:79">
      <c r="A142" s="2">
        <v>2002</v>
      </c>
      <c r="B142" s="2">
        <v>8</v>
      </c>
      <c r="C142" s="14"/>
      <c r="D142" s="14"/>
      <c r="E142" s="14"/>
      <c r="F142" s="14"/>
      <c r="G142" s="140"/>
      <c r="H142" s="68"/>
      <c r="I142" s="14"/>
      <c r="J142" s="14"/>
      <c r="K142" s="15"/>
      <c r="L142" s="15"/>
      <c r="M142" s="14"/>
      <c r="N142" s="25"/>
      <c r="O142" s="71"/>
      <c r="P142" s="20"/>
      <c r="Q142" s="20"/>
      <c r="R142" s="20"/>
      <c r="S142" s="19"/>
      <c r="U142" s="14"/>
      <c r="V142" s="217"/>
      <c r="W142" s="14">
        <f>[1]RESID!$I240</f>
        <v>46004</v>
      </c>
      <c r="X142" s="73">
        <f t="shared" si="0"/>
        <v>1252528</v>
      </c>
      <c r="Y142" s="15">
        <f>'[2]FPC wSEB'!X337</f>
        <v>1298532</v>
      </c>
      <c r="Z142" s="15">
        <f>'[2]FPC wSEB'!Y337</f>
        <v>152268</v>
      </c>
      <c r="AA142" s="15">
        <f>'[2]FPC wSEB'!Z337</f>
        <v>2552</v>
      </c>
      <c r="AB142" s="15">
        <f>'[2]FPC wSEB'!AA337</f>
        <v>1961</v>
      </c>
      <c r="AC142" s="22">
        <f>'[2]FPC wSEB'!AB337</f>
        <v>19248</v>
      </c>
      <c r="AD142" s="15"/>
      <c r="AE142" s="15"/>
      <c r="AF142" s="15"/>
      <c r="AG142" s="15"/>
      <c r="AH142" s="15"/>
      <c r="AI142" s="15"/>
      <c r="AJ142" s="15"/>
      <c r="AK142" s="15"/>
      <c r="AL142" s="67"/>
      <c r="AM142" s="137"/>
      <c r="AN142" s="15"/>
      <c r="AP142" s="232"/>
      <c r="AQ142" s="137"/>
      <c r="AR142" s="137"/>
      <c r="AS142" s="137"/>
      <c r="AT142" s="137"/>
      <c r="AV142" s="42"/>
      <c r="AW142" s="14"/>
      <c r="AX142" s="14"/>
      <c r="AY142" s="14"/>
      <c r="BA142" s="158"/>
      <c r="BD142" s="14"/>
      <c r="BE142" s="25"/>
      <c r="BM142" s="207"/>
      <c r="BN142" s="207"/>
      <c r="BO142" s="207"/>
      <c r="BQ142" s="207"/>
      <c r="BR142" s="207"/>
      <c r="BS142" s="207"/>
      <c r="BU142" s="208"/>
      <c r="BV142" s="208"/>
      <c r="BW142" s="208"/>
      <c r="BY142" s="208"/>
      <c r="BZ142" s="208"/>
      <c r="CA142" s="208"/>
    </row>
    <row r="143" spans="1:79">
      <c r="A143" s="2">
        <v>2002</v>
      </c>
      <c r="B143" s="2">
        <v>9</v>
      </c>
      <c r="C143" s="14"/>
      <c r="D143" s="14"/>
      <c r="E143" s="14"/>
      <c r="F143" s="14"/>
      <c r="G143" s="140"/>
      <c r="H143" s="68"/>
      <c r="I143" s="14"/>
      <c r="J143" s="14"/>
      <c r="K143" s="15"/>
      <c r="L143" s="15"/>
      <c r="M143" s="14"/>
      <c r="N143" s="25"/>
      <c r="O143" s="71"/>
      <c r="P143" s="20"/>
      <c r="Q143" s="20"/>
      <c r="R143" s="20"/>
      <c r="S143" s="19"/>
      <c r="U143" s="14"/>
      <c r="V143" s="217"/>
      <c r="W143" s="14">
        <f>[1]RESID!$I241</f>
        <v>46326</v>
      </c>
      <c r="X143" s="73">
        <f t="shared" si="0"/>
        <v>1268441</v>
      </c>
      <c r="Y143" s="15">
        <f>'[2]FPC wSEB'!X338</f>
        <v>1314767</v>
      </c>
      <c r="Z143" s="15">
        <f>'[2]FPC wSEB'!Y338</f>
        <v>152284</v>
      </c>
      <c r="AA143" s="15">
        <f>'[2]FPC wSEB'!Z338</f>
        <v>2517</v>
      </c>
      <c r="AB143" s="15">
        <f>'[2]FPC wSEB'!AA338</f>
        <v>1964</v>
      </c>
      <c r="AC143" s="22">
        <f>'[2]FPC wSEB'!AB338</f>
        <v>19303</v>
      </c>
      <c r="AD143" s="15"/>
      <c r="AE143" s="15"/>
      <c r="AF143" s="15"/>
      <c r="AG143" s="15"/>
      <c r="AH143" s="15"/>
      <c r="AI143" s="15"/>
      <c r="AJ143" s="15"/>
      <c r="AK143" s="15"/>
      <c r="AL143" s="67"/>
      <c r="AM143" s="137"/>
      <c r="AN143" s="15"/>
      <c r="AP143" s="232"/>
      <c r="AQ143" s="137"/>
      <c r="AR143" s="137"/>
      <c r="AS143" s="137"/>
      <c r="AT143" s="137"/>
      <c r="AV143" s="42"/>
      <c r="AW143" s="14"/>
      <c r="AX143" s="14"/>
      <c r="AY143" s="14"/>
      <c r="BA143" s="158"/>
      <c r="BD143" s="14"/>
      <c r="BE143" s="25"/>
      <c r="BM143" s="207"/>
      <c r="BN143" s="207"/>
      <c r="BO143" s="207"/>
      <c r="BQ143" s="207"/>
      <c r="BR143" s="207"/>
      <c r="BS143" s="207"/>
      <c r="BU143" s="208"/>
      <c r="BV143" s="208"/>
      <c r="BW143" s="208"/>
      <c r="BY143" s="208"/>
      <c r="BZ143" s="208"/>
      <c r="CA143" s="208"/>
    </row>
    <row r="144" spans="1:79">
      <c r="A144" s="2">
        <v>2002</v>
      </c>
      <c r="B144" s="2">
        <v>10</v>
      </c>
      <c r="C144" s="14"/>
      <c r="D144" s="14"/>
      <c r="E144" s="14"/>
      <c r="F144" s="14"/>
      <c r="G144" s="140"/>
      <c r="H144" s="68"/>
      <c r="I144" s="14"/>
      <c r="J144" s="14"/>
      <c r="K144" s="15"/>
      <c r="L144" s="15"/>
      <c r="M144" s="14"/>
      <c r="N144" s="25"/>
      <c r="O144" s="71"/>
      <c r="P144" s="20"/>
      <c r="Q144" s="20"/>
      <c r="R144" s="20"/>
      <c r="S144" s="19"/>
      <c r="U144" s="14"/>
      <c r="V144" s="217"/>
      <c r="W144" s="14">
        <f>[1]RESID!$I242</f>
        <v>43499</v>
      </c>
      <c r="X144" s="73">
        <f t="shared" si="0"/>
        <v>1219683</v>
      </c>
      <c r="Y144" s="15">
        <f>'[2]FPC wSEB'!X339</f>
        <v>1263182</v>
      </c>
      <c r="Z144" s="15">
        <f>'[2]FPC wSEB'!Y339</f>
        <v>146573</v>
      </c>
      <c r="AA144" s="15">
        <f>'[2]FPC wSEB'!Z339</f>
        <v>2472</v>
      </c>
      <c r="AB144" s="15">
        <f>'[2]FPC wSEB'!AA339</f>
        <v>1956</v>
      </c>
      <c r="AC144" s="22">
        <f>'[2]FPC wSEB'!AB339</f>
        <v>18729</v>
      </c>
      <c r="AD144" s="15"/>
      <c r="AE144" s="15"/>
      <c r="AF144" s="15"/>
      <c r="AG144" s="15"/>
      <c r="AH144" s="15"/>
      <c r="AI144" s="15"/>
      <c r="AJ144" s="15"/>
      <c r="AK144" s="15"/>
      <c r="AL144" s="67"/>
      <c r="AM144" s="137"/>
      <c r="AN144" s="15"/>
      <c r="AP144" s="232"/>
      <c r="AQ144" s="137"/>
      <c r="AR144" s="137"/>
      <c r="AS144" s="137"/>
      <c r="AT144" s="137"/>
      <c r="AV144" s="42"/>
      <c r="AW144" s="14"/>
      <c r="AX144" s="14"/>
      <c r="AY144" s="14"/>
      <c r="BA144" s="158"/>
      <c r="BD144" s="14"/>
      <c r="BE144" s="25"/>
      <c r="BM144" s="207"/>
      <c r="BN144" s="207"/>
      <c r="BO144" s="207"/>
      <c r="BQ144" s="207"/>
      <c r="BR144" s="207"/>
      <c r="BS144" s="207"/>
      <c r="BU144" s="208"/>
      <c r="BV144" s="208"/>
      <c r="BW144" s="208"/>
      <c r="BY144" s="208"/>
      <c r="BZ144" s="208"/>
      <c r="CA144" s="208"/>
    </row>
    <row r="145" spans="1:79">
      <c r="A145" s="2">
        <v>2002</v>
      </c>
      <c r="B145" s="2">
        <v>11</v>
      </c>
      <c r="C145" s="14"/>
      <c r="D145" s="14"/>
      <c r="E145" s="14"/>
      <c r="F145" s="14"/>
      <c r="G145" s="140"/>
      <c r="H145" s="68"/>
      <c r="I145" s="14"/>
      <c r="J145" s="14"/>
      <c r="K145" s="15"/>
      <c r="L145" s="15"/>
      <c r="M145" s="14"/>
      <c r="N145" s="25"/>
      <c r="O145" s="71"/>
      <c r="P145" s="20"/>
      <c r="Q145" s="20"/>
      <c r="R145" s="20"/>
      <c r="S145" s="19"/>
      <c r="U145" s="14"/>
      <c r="V145" s="217"/>
      <c r="W145" s="14">
        <f>[1]RESID!$I243</f>
        <v>48271</v>
      </c>
      <c r="X145" s="73">
        <f t="shared" si="0"/>
        <v>1331874</v>
      </c>
      <c r="Y145" s="15">
        <f>'[2]FPC wSEB'!X340</f>
        <v>1380145</v>
      </c>
      <c r="Z145" s="15">
        <f>'[2]FPC wSEB'!Y340</f>
        <v>160058</v>
      </c>
      <c r="AA145" s="15">
        <f>'[2]FPC wSEB'!Z340</f>
        <v>2693</v>
      </c>
      <c r="AB145" s="15">
        <f>'[2]FPC wSEB'!AA340</f>
        <v>1950</v>
      </c>
      <c r="AC145" s="22">
        <f>'[2]FPC wSEB'!AB340</f>
        <v>20273</v>
      </c>
      <c r="AD145" s="15"/>
      <c r="AE145" s="15"/>
      <c r="AF145" s="15"/>
      <c r="AG145" s="15"/>
      <c r="AH145" s="15"/>
      <c r="AI145" s="15"/>
      <c r="AJ145" s="15"/>
      <c r="AK145" s="15"/>
      <c r="AL145" s="67"/>
      <c r="AM145" s="137"/>
      <c r="AN145" s="15"/>
      <c r="AP145" s="232"/>
      <c r="AQ145" s="137"/>
      <c r="AR145" s="137"/>
      <c r="AS145" s="137"/>
      <c r="AT145" s="137"/>
      <c r="AV145" s="42"/>
      <c r="AW145" s="14"/>
      <c r="AX145" s="14"/>
      <c r="AY145" s="14"/>
      <c r="BA145" s="158"/>
      <c r="BD145" s="14"/>
      <c r="BE145" s="25"/>
      <c r="BM145" s="207"/>
      <c r="BN145" s="207"/>
      <c r="BO145" s="207"/>
      <c r="BQ145" s="207"/>
      <c r="BR145" s="207"/>
      <c r="BS145" s="207"/>
      <c r="BU145" s="208"/>
      <c r="BV145" s="208"/>
      <c r="BW145" s="208"/>
      <c r="BY145" s="208"/>
      <c r="BZ145" s="208"/>
      <c r="CA145" s="208"/>
    </row>
    <row r="146" spans="1:79">
      <c r="A146" s="2">
        <v>2002</v>
      </c>
      <c r="B146" s="2">
        <v>12</v>
      </c>
      <c r="C146" s="14"/>
      <c r="D146" s="14"/>
      <c r="E146" s="14"/>
      <c r="F146" s="14"/>
      <c r="G146" s="140"/>
      <c r="H146" s="68"/>
      <c r="I146" s="14"/>
      <c r="J146" s="14"/>
      <c r="K146" s="15"/>
      <c r="L146" s="15"/>
      <c r="M146" s="14"/>
      <c r="N146" s="25"/>
      <c r="O146" s="71"/>
      <c r="P146" s="20"/>
      <c r="Q146" s="20"/>
      <c r="R146" s="20"/>
      <c r="S146" s="19"/>
      <c r="U146" s="14"/>
      <c r="V146" s="217"/>
      <c r="W146" s="14">
        <f>[1]RESID!$I244</f>
        <v>44676</v>
      </c>
      <c r="X146" s="73">
        <f t="shared" si="0"/>
        <v>1246129</v>
      </c>
      <c r="Y146" s="15">
        <f>'[2]FPC wSEB'!X341</f>
        <v>1290805</v>
      </c>
      <c r="Z146" s="15">
        <f>'[2]FPC wSEB'!Y341</f>
        <v>150070</v>
      </c>
      <c r="AA146" s="15">
        <f>'[2]FPC wSEB'!Z341</f>
        <v>2546</v>
      </c>
      <c r="AB146" s="15">
        <f>'[2]FPC wSEB'!AA341</f>
        <v>1944</v>
      </c>
      <c r="AC146" s="22">
        <f>'[2]FPC wSEB'!AB341</f>
        <v>19036</v>
      </c>
      <c r="AD146" s="15"/>
      <c r="AE146" s="15"/>
      <c r="AF146" s="15"/>
      <c r="AG146" s="15"/>
      <c r="AH146" s="15"/>
      <c r="AI146" s="15"/>
      <c r="AJ146" s="15"/>
      <c r="AK146" s="15"/>
      <c r="AL146" s="67"/>
      <c r="AM146" s="137"/>
      <c r="AN146" s="15"/>
      <c r="AP146" s="232"/>
      <c r="AQ146" s="137"/>
      <c r="AR146" s="137"/>
      <c r="AS146" s="137"/>
      <c r="AT146" s="137"/>
      <c r="AV146" s="42"/>
      <c r="AW146" s="14"/>
      <c r="AX146" s="14"/>
      <c r="AY146" s="14"/>
      <c r="BA146" s="158"/>
      <c r="BD146" s="14"/>
      <c r="BE146" s="25"/>
      <c r="BM146" s="207"/>
      <c r="BN146" s="207"/>
      <c r="BO146" s="207"/>
      <c r="BQ146" s="207"/>
      <c r="BR146" s="207"/>
      <c r="BS146" s="207"/>
      <c r="BU146" s="208"/>
      <c r="BV146" s="208"/>
      <c r="BW146" s="208"/>
      <c r="BY146" s="208"/>
      <c r="BZ146" s="208"/>
      <c r="CA146" s="208"/>
    </row>
    <row r="147" spans="1:79">
      <c r="A147" s="2">
        <v>2003</v>
      </c>
      <c r="B147" s="2">
        <v>1</v>
      </c>
      <c r="C147" s="14"/>
      <c r="D147" s="14"/>
      <c r="E147" s="14"/>
      <c r="F147" s="14"/>
      <c r="G147" s="140"/>
      <c r="H147" s="68"/>
      <c r="I147" s="14"/>
      <c r="J147" s="14"/>
      <c r="K147" s="15"/>
      <c r="L147" s="15"/>
      <c r="M147" s="14"/>
      <c r="N147" s="25"/>
      <c r="O147" s="71"/>
      <c r="P147" s="20"/>
      <c r="Q147" s="20"/>
      <c r="R147" s="20"/>
      <c r="S147" s="14"/>
      <c r="U147" s="14"/>
      <c r="V147" s="217"/>
      <c r="W147" s="14">
        <f>[1]RESID!$I245</f>
        <v>45128</v>
      </c>
      <c r="X147" s="73">
        <f t="shared" si="0"/>
        <v>1269869</v>
      </c>
      <c r="Y147" s="15">
        <f>'[2]FPC wSEB'!X342</f>
        <v>1314997</v>
      </c>
      <c r="Z147" s="15">
        <f>'[2]FPC wSEB'!Y342</f>
        <v>151478</v>
      </c>
      <c r="AA147" s="15">
        <f>'[2]FPC wSEB'!Z342</f>
        <v>2572</v>
      </c>
      <c r="AB147" s="15">
        <f>'[2]FPC wSEB'!AA342</f>
        <v>1933</v>
      </c>
      <c r="AC147" s="22">
        <f>'[2]FPC wSEB'!AB342</f>
        <v>19370</v>
      </c>
      <c r="AD147" s="15"/>
      <c r="AE147" s="214"/>
      <c r="AF147" s="15"/>
      <c r="AG147" s="15"/>
      <c r="AH147" s="15"/>
      <c r="AI147" s="15"/>
      <c r="AJ147" s="15"/>
      <c r="AK147" s="15"/>
      <c r="AL147" s="67"/>
      <c r="AM147" s="137"/>
      <c r="AN147" s="15"/>
      <c r="AP147" s="232"/>
      <c r="AQ147" s="137"/>
      <c r="AR147" s="137"/>
      <c r="AS147" s="137"/>
      <c r="AT147" s="137"/>
      <c r="AV147" s="42"/>
      <c r="AW147" s="14"/>
      <c r="AX147" s="14"/>
      <c r="AY147" s="14"/>
      <c r="BA147" s="158"/>
      <c r="BD147" s="14"/>
      <c r="BE147" s="25"/>
      <c r="BM147" s="207"/>
      <c r="BN147" s="207"/>
      <c r="BO147" s="207"/>
      <c r="BQ147" s="207"/>
      <c r="BR147" s="207"/>
      <c r="BS147" s="207"/>
      <c r="BU147" s="208"/>
      <c r="BV147" s="208"/>
      <c r="BW147" s="208"/>
      <c r="BY147" s="208"/>
      <c r="BZ147" s="208"/>
      <c r="CA147" s="208"/>
    </row>
    <row r="148" spans="1:79">
      <c r="A148" s="2">
        <v>2003</v>
      </c>
      <c r="B148" s="2">
        <v>2</v>
      </c>
      <c r="C148" s="14"/>
      <c r="D148" s="14"/>
      <c r="E148" s="14"/>
      <c r="F148" s="14"/>
      <c r="G148" s="140"/>
      <c r="H148" s="68"/>
      <c r="I148" s="14"/>
      <c r="J148" s="14"/>
      <c r="K148" s="15"/>
      <c r="L148" s="15"/>
      <c r="M148" s="14"/>
      <c r="N148" s="25"/>
      <c r="O148" s="71"/>
      <c r="P148" s="20"/>
      <c r="Q148" s="20"/>
      <c r="R148" s="20"/>
      <c r="S148" s="14"/>
      <c r="U148" s="14"/>
      <c r="V148" s="217"/>
      <c r="W148" s="14">
        <f>[1]RESID!$I246</f>
        <v>44762</v>
      </c>
      <c r="X148" s="73">
        <f t="shared" si="0"/>
        <v>1283929</v>
      </c>
      <c r="Y148" s="15">
        <f>'[2]FPC wSEB'!X343</f>
        <v>1328691</v>
      </c>
      <c r="Z148" s="15">
        <f>'[2]FPC wSEB'!Y343</f>
        <v>152200</v>
      </c>
      <c r="AA148" s="15">
        <f>'[2]FPC wSEB'!Z343</f>
        <v>2564</v>
      </c>
      <c r="AB148" s="15">
        <f>'[2]FPC wSEB'!AA343</f>
        <v>1935</v>
      </c>
      <c r="AC148" s="22">
        <f>'[2]FPC wSEB'!AB343</f>
        <v>19509</v>
      </c>
      <c r="AD148" s="15"/>
      <c r="AE148" s="214"/>
      <c r="AF148" s="15"/>
      <c r="AG148" s="15"/>
      <c r="AH148" s="15"/>
      <c r="AI148" s="15"/>
      <c r="AJ148" s="15"/>
      <c r="AK148" s="15"/>
      <c r="AL148" s="67"/>
      <c r="AM148" s="137"/>
      <c r="AN148" s="15"/>
      <c r="AP148" s="232"/>
      <c r="AQ148" s="137"/>
      <c r="AR148" s="137"/>
      <c r="AS148" s="137"/>
      <c r="AT148" s="137"/>
      <c r="AV148" s="42"/>
      <c r="AW148" s="14"/>
      <c r="AX148" s="14"/>
      <c r="AY148" s="14"/>
      <c r="BA148" s="158"/>
      <c r="BD148" s="14"/>
      <c r="BE148" s="25"/>
      <c r="BM148" s="207"/>
      <c r="BN148" s="207"/>
      <c r="BO148" s="207"/>
      <c r="BQ148" s="207"/>
      <c r="BR148" s="207"/>
      <c r="BS148" s="207"/>
      <c r="BU148" s="208"/>
      <c r="BV148" s="208"/>
      <c r="BW148" s="208"/>
      <c r="BY148" s="208"/>
      <c r="BZ148" s="208"/>
      <c r="CA148" s="208"/>
    </row>
    <row r="149" spans="1:79">
      <c r="A149" s="2">
        <v>2003</v>
      </c>
      <c r="B149" s="2">
        <v>3</v>
      </c>
      <c r="C149" s="14"/>
      <c r="D149" s="14"/>
      <c r="E149" s="14"/>
      <c r="F149" s="14"/>
      <c r="G149" s="140"/>
      <c r="H149" s="68"/>
      <c r="I149" s="14"/>
      <c r="J149" s="14"/>
      <c r="K149" s="15"/>
      <c r="L149" s="15"/>
      <c r="M149" s="14"/>
      <c r="N149" s="25"/>
      <c r="O149" s="108"/>
      <c r="P149" s="75"/>
      <c r="Q149" s="75"/>
      <c r="R149" s="75"/>
      <c r="S149" s="14"/>
      <c r="U149" s="14"/>
      <c r="V149" s="217"/>
      <c r="W149" s="14">
        <f>[1]RESID!$I247</f>
        <v>44485</v>
      </c>
      <c r="X149" s="73">
        <f t="shared" si="0"/>
        <v>1264580</v>
      </c>
      <c r="Y149" s="15">
        <f>'[2]FPC wSEB'!X344</f>
        <v>1309065</v>
      </c>
      <c r="Z149" s="15">
        <f>'[2]FPC wSEB'!Y344</f>
        <v>150307</v>
      </c>
      <c r="AA149" s="15">
        <f>'[2]FPC wSEB'!Z344</f>
        <v>2554</v>
      </c>
      <c r="AB149" s="15">
        <f>'[2]FPC wSEB'!AA344</f>
        <v>1941</v>
      </c>
      <c r="AC149" s="22">
        <f>'[2]FPC wSEB'!AB344</f>
        <v>19195</v>
      </c>
      <c r="AD149" s="15"/>
      <c r="AE149" s="214"/>
      <c r="AF149" s="15"/>
      <c r="AG149" s="15"/>
      <c r="AH149" s="15"/>
      <c r="AI149" s="15"/>
      <c r="AJ149" s="15"/>
      <c r="AK149" s="15"/>
      <c r="AL149" s="67"/>
      <c r="AM149" s="137"/>
      <c r="AN149" s="15"/>
      <c r="AP149" s="232"/>
      <c r="AQ149" s="137"/>
      <c r="AR149" s="137"/>
      <c r="AS149" s="137"/>
      <c r="AT149" s="137"/>
      <c r="AV149" s="42"/>
      <c r="AW149" s="14"/>
      <c r="AX149" s="14"/>
      <c r="AY149" s="14"/>
      <c r="BA149" s="158"/>
      <c r="BD149" s="14"/>
      <c r="BE149" s="25"/>
      <c r="BM149" s="207"/>
      <c r="BN149" s="207"/>
      <c r="BO149" s="207"/>
      <c r="BQ149" s="207"/>
      <c r="BR149" s="207"/>
      <c r="BS149" s="207"/>
      <c r="BU149" s="208"/>
      <c r="BV149" s="208"/>
      <c r="BW149" s="208"/>
      <c r="BY149" s="208"/>
      <c r="BZ149" s="208"/>
      <c r="CA149" s="208"/>
    </row>
    <row r="150" spans="1:79">
      <c r="A150" s="2">
        <v>2003</v>
      </c>
      <c r="B150" s="2">
        <v>4</v>
      </c>
      <c r="C150" s="14"/>
      <c r="D150" s="14"/>
      <c r="E150" s="14"/>
      <c r="F150" s="14"/>
      <c r="G150" s="140"/>
      <c r="I150" s="14"/>
      <c r="J150" s="14"/>
      <c r="K150" s="15"/>
      <c r="L150" s="15"/>
      <c r="M150" s="14"/>
      <c r="N150" s="25"/>
      <c r="O150" s="108"/>
      <c r="P150" s="75"/>
      <c r="Q150" s="75"/>
      <c r="R150" s="75"/>
      <c r="S150" s="14"/>
      <c r="U150" s="14"/>
      <c r="V150" s="217"/>
      <c r="W150" s="14">
        <f>[1]RESID!$I248</f>
        <v>47206</v>
      </c>
      <c r="X150" s="73">
        <f t="shared" si="0"/>
        <v>1287074</v>
      </c>
      <c r="Y150" s="15">
        <f>'[2]FPC wSEB'!X345</f>
        <v>1334280</v>
      </c>
      <c r="Z150" s="15">
        <f>'[2]FPC wSEB'!Y345</f>
        <v>155195</v>
      </c>
      <c r="AA150" s="15">
        <f>'[2]FPC wSEB'!Z345</f>
        <v>2616</v>
      </c>
      <c r="AB150" s="15">
        <f>'[2]FPC wSEB'!AA345</f>
        <v>1928</v>
      </c>
      <c r="AC150" s="22">
        <f>'[2]FPC wSEB'!AB345</f>
        <v>19740</v>
      </c>
      <c r="AD150" s="15"/>
      <c r="AE150" s="214"/>
      <c r="AF150" s="15"/>
      <c r="AG150" s="15"/>
      <c r="AH150" s="15"/>
      <c r="AI150" s="15"/>
      <c r="AJ150" s="15"/>
      <c r="AK150" s="15"/>
      <c r="AL150" s="67"/>
      <c r="AM150" s="137"/>
      <c r="AN150" s="15"/>
      <c r="AP150" s="232"/>
      <c r="AQ150" s="137"/>
      <c r="AR150" s="137"/>
      <c r="AS150" s="137"/>
      <c r="AT150" s="137"/>
      <c r="AV150" s="42"/>
      <c r="AW150" s="14"/>
      <c r="AX150" s="14"/>
      <c r="AY150" s="14"/>
      <c r="BA150" s="158"/>
      <c r="BD150" s="14"/>
      <c r="BE150" s="25"/>
      <c r="BM150" s="207"/>
      <c r="BN150" s="207"/>
      <c r="BO150" s="207"/>
      <c r="BQ150" s="207"/>
      <c r="BR150" s="207"/>
      <c r="BS150" s="207"/>
      <c r="BU150" s="208"/>
      <c r="BV150" s="208"/>
      <c r="BW150" s="208"/>
      <c r="BY150" s="208"/>
      <c r="BZ150" s="208"/>
      <c r="CA150" s="208"/>
    </row>
    <row r="151" spans="1:79">
      <c r="A151" s="2">
        <v>2003</v>
      </c>
      <c r="B151" s="2">
        <v>5</v>
      </c>
      <c r="C151" s="14"/>
      <c r="D151" s="14"/>
      <c r="E151" s="14"/>
      <c r="F151" s="14"/>
      <c r="G151" s="140"/>
      <c r="I151" s="14"/>
      <c r="J151" s="14"/>
      <c r="K151" s="15"/>
      <c r="L151" s="15"/>
      <c r="M151" s="14"/>
      <c r="N151" s="25"/>
      <c r="O151" s="71"/>
      <c r="P151" s="20"/>
      <c r="Q151" s="20"/>
      <c r="R151" s="20"/>
      <c r="S151" s="14"/>
      <c r="U151" s="14"/>
      <c r="V151" s="217"/>
      <c r="W151" s="14">
        <f>[1]RESID!$I249</f>
        <v>49058</v>
      </c>
      <c r="X151" s="73">
        <f t="shared" si="0"/>
        <v>1275391</v>
      </c>
      <c r="Y151" s="15">
        <f>'[2]FPC wSEB'!X346</f>
        <v>1324449</v>
      </c>
      <c r="Z151" s="15">
        <f>'[2]FPC wSEB'!Y346</f>
        <v>154413</v>
      </c>
      <c r="AA151" s="15">
        <f>'[2]FPC wSEB'!Z346</f>
        <v>2620</v>
      </c>
      <c r="AB151" s="15">
        <f>'[2]FPC wSEB'!AA346</f>
        <v>1924</v>
      </c>
      <c r="AC151" s="22">
        <f>'[2]FPC wSEB'!AB346</f>
        <v>19636</v>
      </c>
      <c r="AD151" s="15"/>
      <c r="AE151" s="214"/>
      <c r="AF151" s="15"/>
      <c r="AG151" s="15"/>
      <c r="AH151" s="15"/>
      <c r="AI151" s="15"/>
      <c r="AJ151" s="15"/>
      <c r="AK151" s="15"/>
      <c r="AL151" s="67"/>
      <c r="AM151" s="137"/>
      <c r="AN151" s="15"/>
      <c r="AP151" s="232"/>
      <c r="AQ151" s="137"/>
      <c r="AR151" s="137"/>
      <c r="AS151" s="137"/>
      <c r="AT151" s="137"/>
      <c r="AV151" s="42"/>
      <c r="AW151" s="14"/>
      <c r="AX151" s="14"/>
      <c r="AY151" s="14"/>
      <c r="BA151" s="158"/>
      <c r="BD151" s="14"/>
      <c r="BE151" s="25"/>
      <c r="BM151" s="207"/>
      <c r="BN151" s="207"/>
      <c r="BO151" s="207"/>
      <c r="BQ151" s="207"/>
      <c r="BR151" s="207"/>
      <c r="BS151" s="207"/>
      <c r="BU151" s="208"/>
      <c r="BV151" s="208"/>
      <c r="BW151" s="208"/>
      <c r="BY151" s="208"/>
      <c r="BZ151" s="208"/>
      <c r="CA151" s="208"/>
    </row>
    <row r="152" spans="1:79">
      <c r="A152" s="2">
        <v>2003</v>
      </c>
      <c r="B152" s="2">
        <v>6</v>
      </c>
      <c r="C152" s="14"/>
      <c r="D152" s="14"/>
      <c r="E152" s="14"/>
      <c r="F152" s="14"/>
      <c r="G152" s="140"/>
      <c r="I152" s="14"/>
      <c r="J152" s="14"/>
      <c r="K152" s="15"/>
      <c r="L152" s="15"/>
      <c r="M152" s="14"/>
      <c r="N152" s="25"/>
      <c r="O152" s="71"/>
      <c r="P152" s="20"/>
      <c r="Q152" s="20"/>
      <c r="R152" s="20"/>
      <c r="S152" s="14"/>
      <c r="U152" s="14"/>
      <c r="V152" s="217"/>
      <c r="W152" s="14">
        <f>[1]RESID!$I250</f>
        <v>49937</v>
      </c>
      <c r="X152" s="73">
        <f t="shared" si="0"/>
        <v>1270716</v>
      </c>
      <c r="Y152" s="15">
        <f>'[2]FPC wSEB'!X347</f>
        <v>1320653</v>
      </c>
      <c r="Z152" s="15">
        <f>'[2]FPC wSEB'!Y347</f>
        <v>152799</v>
      </c>
      <c r="AA152" s="15">
        <f>'[2]FPC wSEB'!Z347</f>
        <v>2653</v>
      </c>
      <c r="AB152" s="15">
        <f>'[2]FPC wSEB'!AA347</f>
        <v>1923</v>
      </c>
      <c r="AC152" s="22">
        <f>'[2]FPC wSEB'!AB347</f>
        <v>19372</v>
      </c>
      <c r="AD152" s="15"/>
      <c r="AE152" s="214"/>
      <c r="AF152" s="15"/>
      <c r="AG152" s="15"/>
      <c r="AH152" s="15"/>
      <c r="AI152" s="15"/>
      <c r="AJ152" s="15"/>
      <c r="AK152" s="15"/>
      <c r="AL152" s="67"/>
      <c r="AM152" s="137"/>
      <c r="AN152" s="15"/>
      <c r="AP152" s="232"/>
      <c r="AQ152" s="137"/>
      <c r="AR152" s="137"/>
      <c r="AS152" s="137"/>
      <c r="AT152" s="137"/>
      <c r="AV152" s="42"/>
      <c r="AW152" s="14"/>
      <c r="AX152" s="14"/>
      <c r="AY152" s="14"/>
      <c r="BA152" s="158"/>
      <c r="BD152" s="14"/>
      <c r="BE152" s="25"/>
      <c r="BM152" s="207"/>
      <c r="BN152" s="207"/>
      <c r="BO152" s="207"/>
      <c r="BQ152" s="207"/>
      <c r="BR152" s="207"/>
      <c r="BS152" s="207"/>
      <c r="BU152" s="208"/>
      <c r="BV152" s="208"/>
      <c r="BW152" s="208"/>
      <c r="BY152" s="208"/>
      <c r="BZ152" s="208"/>
      <c r="CA152" s="208"/>
    </row>
    <row r="153" spans="1:79">
      <c r="A153" s="2">
        <v>2003</v>
      </c>
      <c r="B153" s="2">
        <v>7</v>
      </c>
      <c r="C153" s="14"/>
      <c r="D153" s="14"/>
      <c r="E153" s="14"/>
      <c r="F153" s="14"/>
      <c r="G153" s="140"/>
      <c r="H153" s="25"/>
      <c r="I153" s="14"/>
      <c r="J153" s="14"/>
      <c r="K153" s="15"/>
      <c r="L153" s="15"/>
      <c r="M153" s="14"/>
      <c r="N153" s="25"/>
      <c r="O153" s="71"/>
      <c r="P153" s="20"/>
      <c r="Q153" s="20"/>
      <c r="R153" s="20"/>
      <c r="S153" s="14"/>
      <c r="U153" s="14"/>
      <c r="V153" s="217"/>
      <c r="W153" s="14">
        <f>[1]RESID!$I251</f>
        <v>50975</v>
      </c>
      <c r="X153" s="73">
        <f t="shared" si="0"/>
        <v>1282101</v>
      </c>
      <c r="Y153" s="15">
        <f>'[2]FPC wSEB'!X348</f>
        <v>1333076</v>
      </c>
      <c r="Z153" s="15">
        <f>'[2]FPC wSEB'!Y348</f>
        <v>154994</v>
      </c>
      <c r="AA153" s="15">
        <f>'[2]FPC wSEB'!Z348</f>
        <v>2659</v>
      </c>
      <c r="AB153" s="15">
        <f>'[2]FPC wSEB'!AA348</f>
        <v>1922</v>
      </c>
      <c r="AC153" s="22">
        <f>'[2]FPC wSEB'!AB348</f>
        <v>19844</v>
      </c>
      <c r="AD153" s="15"/>
      <c r="AE153" s="214"/>
      <c r="AF153" s="15"/>
      <c r="AG153" s="15"/>
      <c r="AH153" s="15"/>
      <c r="AI153" s="15"/>
      <c r="AJ153" s="15"/>
      <c r="AK153" s="15"/>
      <c r="AL153" s="67"/>
      <c r="AM153" s="137"/>
      <c r="AN153" s="15"/>
      <c r="AP153" s="232"/>
      <c r="AQ153" s="137"/>
      <c r="AR153" s="137"/>
      <c r="AS153" s="137"/>
      <c r="AT153" s="137"/>
      <c r="AV153" s="42"/>
      <c r="AW153" s="14"/>
      <c r="AX153" s="14"/>
      <c r="AY153" s="14"/>
      <c r="BA153" s="158"/>
      <c r="BD153" s="14"/>
      <c r="BE153" s="25"/>
      <c r="BM153" s="207"/>
      <c r="BN153" s="207"/>
      <c r="BO153" s="207"/>
      <c r="BQ153" s="207"/>
      <c r="BR153" s="207"/>
      <c r="BS153" s="207"/>
      <c r="BU153" s="208"/>
      <c r="BV153" s="208"/>
      <c r="BW153" s="208"/>
      <c r="BY153" s="208"/>
      <c r="BZ153" s="208"/>
      <c r="CA153" s="208"/>
    </row>
    <row r="154" spans="1:79">
      <c r="A154" s="2">
        <v>2003</v>
      </c>
      <c r="B154" s="2">
        <v>8</v>
      </c>
      <c r="C154" s="14"/>
      <c r="D154" s="14"/>
      <c r="E154" s="14"/>
      <c r="F154" s="14"/>
      <c r="G154" s="140"/>
      <c r="H154" s="25"/>
      <c r="I154" s="14"/>
      <c r="J154" s="14"/>
      <c r="K154" s="15"/>
      <c r="L154" s="15"/>
      <c r="M154" s="14"/>
      <c r="N154" s="25"/>
      <c r="O154" s="71"/>
      <c r="P154" s="20"/>
      <c r="Q154" s="20"/>
      <c r="R154" s="20"/>
      <c r="S154" s="14"/>
      <c r="U154" s="14"/>
      <c r="V154" s="217"/>
      <c r="W154" s="14">
        <f>[1]RESID!$I252</f>
        <v>49758</v>
      </c>
      <c r="X154" s="73">
        <f t="shared" ref="X154:X186" si="1">Y154-W154</f>
        <v>1274421</v>
      </c>
      <c r="Y154" s="15">
        <f>'[2]FPC wSEB'!X349</f>
        <v>1324179</v>
      </c>
      <c r="Z154" s="15">
        <f>'[2]FPC wSEB'!Y349</f>
        <v>153917</v>
      </c>
      <c r="AA154" s="15">
        <f>'[2]FPC wSEB'!Z349</f>
        <v>2668</v>
      </c>
      <c r="AB154" s="15">
        <f>'[2]FPC wSEB'!AA349</f>
        <v>1914</v>
      </c>
      <c r="AC154" s="22">
        <f>'[2]FPC wSEB'!AB349</f>
        <v>19690</v>
      </c>
      <c r="AD154" s="15"/>
      <c r="AE154" s="214"/>
      <c r="AF154" s="15"/>
      <c r="AG154" s="15"/>
      <c r="AH154" s="15"/>
      <c r="AI154" s="15"/>
      <c r="AJ154" s="15"/>
      <c r="AK154" s="15"/>
      <c r="AL154" s="67"/>
      <c r="AM154" s="137"/>
      <c r="AN154" s="15"/>
      <c r="AP154" s="232"/>
      <c r="AQ154" s="137"/>
      <c r="AR154" s="137"/>
      <c r="AS154" s="137"/>
      <c r="AT154" s="137"/>
      <c r="AV154" s="42"/>
      <c r="AW154" s="14"/>
      <c r="AX154" s="14"/>
      <c r="AY154" s="14"/>
      <c r="BA154" s="158"/>
      <c r="BD154" s="14"/>
      <c r="BE154" s="25"/>
      <c r="BM154" s="207"/>
      <c r="BN154" s="207"/>
      <c r="BO154" s="207"/>
      <c r="BQ154" s="207"/>
      <c r="BR154" s="207"/>
      <c r="BS154" s="207"/>
      <c r="BU154" s="208"/>
      <c r="BV154" s="208"/>
      <c r="BW154" s="208"/>
      <c r="BY154" s="208"/>
      <c r="BZ154" s="208"/>
      <c r="CA154" s="208"/>
    </row>
    <row r="155" spans="1:79">
      <c r="A155" s="2">
        <v>2003</v>
      </c>
      <c r="B155" s="2">
        <v>9</v>
      </c>
      <c r="C155" s="14"/>
      <c r="D155" s="14"/>
      <c r="E155" s="14"/>
      <c r="F155" s="14"/>
      <c r="G155" s="140"/>
      <c r="H155" s="25"/>
      <c r="I155" s="14"/>
      <c r="J155" s="14"/>
      <c r="K155" s="15"/>
      <c r="L155" s="15"/>
      <c r="M155" s="14"/>
      <c r="N155" s="25"/>
      <c r="O155" s="71"/>
      <c r="P155" s="20"/>
      <c r="Q155" s="20"/>
      <c r="R155" s="20"/>
      <c r="S155" s="14"/>
      <c r="U155" s="14"/>
      <c r="V155" s="217"/>
      <c r="W155" s="14">
        <f>[1]RESID!$I253</f>
        <v>51977</v>
      </c>
      <c r="X155" s="73">
        <f t="shared" si="1"/>
        <v>1301661</v>
      </c>
      <c r="Y155" s="15">
        <f>'[2]FPC wSEB'!X350</f>
        <v>1353638</v>
      </c>
      <c r="Z155" s="15">
        <f>'[2]FPC wSEB'!Y350</f>
        <v>157167</v>
      </c>
      <c r="AA155" s="15">
        <f>'[2]FPC wSEB'!Z350</f>
        <v>2687</v>
      </c>
      <c r="AB155" s="15">
        <f>'[2]FPC wSEB'!AA350</f>
        <v>1905</v>
      </c>
      <c r="AC155" s="22">
        <f>'[2]FPC wSEB'!AB350</f>
        <v>20059</v>
      </c>
      <c r="AD155" s="15"/>
      <c r="AE155" s="214"/>
      <c r="AF155" s="15"/>
      <c r="AG155" s="15"/>
      <c r="AH155" s="15"/>
      <c r="AI155" s="15"/>
      <c r="AJ155" s="15"/>
      <c r="AK155" s="15"/>
      <c r="AL155" s="67"/>
      <c r="AM155" s="137"/>
      <c r="AN155" s="15"/>
      <c r="AP155" s="232"/>
      <c r="AQ155" s="137"/>
      <c r="AR155" s="137"/>
      <c r="AS155" s="137"/>
      <c r="AT155" s="137"/>
      <c r="AV155" s="42"/>
      <c r="AW155" s="14"/>
      <c r="AX155" s="14"/>
      <c r="AY155" s="14"/>
      <c r="BA155" s="158"/>
      <c r="BD155" s="14"/>
      <c r="BE155" s="25"/>
      <c r="BM155" s="207"/>
      <c r="BN155" s="207"/>
      <c r="BO155" s="207"/>
      <c r="BQ155" s="207"/>
      <c r="BR155" s="207"/>
      <c r="BS155" s="207"/>
      <c r="BU155" s="208"/>
      <c r="BV155" s="208"/>
      <c r="BW155" s="208"/>
      <c r="BY155" s="208"/>
      <c r="BZ155" s="208"/>
      <c r="CA155" s="208"/>
    </row>
    <row r="156" spans="1:79">
      <c r="A156" s="2">
        <v>2003</v>
      </c>
      <c r="B156" s="2">
        <v>10</v>
      </c>
      <c r="C156" s="14"/>
      <c r="D156" s="14"/>
      <c r="E156" s="14"/>
      <c r="F156" s="14"/>
      <c r="G156" s="140"/>
      <c r="H156" s="25"/>
      <c r="I156" s="14"/>
      <c r="J156" s="14"/>
      <c r="K156" s="15"/>
      <c r="L156" s="15"/>
      <c r="M156" s="14"/>
      <c r="N156" s="25"/>
      <c r="O156" s="71"/>
      <c r="P156" s="20"/>
      <c r="Q156" s="20"/>
      <c r="R156" s="20"/>
      <c r="S156" s="14"/>
      <c r="U156" s="14"/>
      <c r="V156" s="217"/>
      <c r="W156" s="14">
        <f>[1]RESID!$I254</f>
        <v>51509</v>
      </c>
      <c r="X156" s="73">
        <f t="shared" si="1"/>
        <v>1299372</v>
      </c>
      <c r="Y156" s="15">
        <f>'[2]FPC wSEB'!X351</f>
        <v>1350881</v>
      </c>
      <c r="Z156" s="15">
        <f>'[2]FPC wSEB'!Y351</f>
        <v>157075</v>
      </c>
      <c r="AA156" s="15">
        <f>'[2]FPC wSEB'!Z351</f>
        <v>2737</v>
      </c>
      <c r="AB156" s="15">
        <f>'[2]FPC wSEB'!AA351</f>
        <v>1899</v>
      </c>
      <c r="AC156" s="22">
        <f>'[2]FPC wSEB'!AB351</f>
        <v>19997</v>
      </c>
      <c r="AD156" s="15"/>
      <c r="AE156" s="214"/>
      <c r="AF156" s="15"/>
      <c r="AG156" s="15"/>
      <c r="AH156" s="15"/>
      <c r="AI156" s="15"/>
      <c r="AJ156" s="15"/>
      <c r="AK156" s="15"/>
      <c r="AL156" s="67"/>
      <c r="AM156" s="137"/>
      <c r="AN156" s="15"/>
      <c r="AP156" s="232"/>
      <c r="AQ156" s="137"/>
      <c r="AR156" s="137"/>
      <c r="AS156" s="137"/>
      <c r="AT156" s="137"/>
      <c r="AV156" s="42"/>
      <c r="AW156" s="14"/>
      <c r="AX156" s="14"/>
      <c r="AY156" s="14"/>
      <c r="BA156" s="158"/>
      <c r="BD156" s="14"/>
      <c r="BE156" s="25"/>
      <c r="BM156" s="207"/>
      <c r="BN156" s="207"/>
      <c r="BO156" s="207"/>
      <c r="BQ156" s="207"/>
      <c r="BR156" s="207"/>
      <c r="BS156" s="207"/>
      <c r="BU156" s="208"/>
      <c r="BV156" s="208"/>
      <c r="BW156" s="208"/>
      <c r="BY156" s="208"/>
      <c r="BZ156" s="208"/>
      <c r="CA156" s="208"/>
    </row>
    <row r="157" spans="1:79">
      <c r="A157" s="2">
        <v>2003</v>
      </c>
      <c r="B157" s="2">
        <v>11</v>
      </c>
      <c r="C157" s="14"/>
      <c r="D157" s="14"/>
      <c r="E157" s="14"/>
      <c r="F157" s="14"/>
      <c r="G157" s="140"/>
      <c r="H157" s="25"/>
      <c r="I157" s="14"/>
      <c r="J157" s="14"/>
      <c r="K157" s="15"/>
      <c r="L157" s="15"/>
      <c r="M157" s="14"/>
      <c r="N157" s="25"/>
      <c r="O157" s="71"/>
      <c r="P157" s="20"/>
      <c r="Q157" s="20"/>
      <c r="R157" s="20"/>
      <c r="S157" s="14"/>
      <c r="U157" s="14"/>
      <c r="V157" s="217"/>
      <c r="W157" s="14">
        <f>[1]RESID!$I255</f>
        <v>50343</v>
      </c>
      <c r="X157" s="73">
        <f t="shared" si="1"/>
        <v>1299431</v>
      </c>
      <c r="Y157" s="15">
        <f>'[2]FPC wSEB'!X352</f>
        <v>1349774</v>
      </c>
      <c r="Z157" s="15">
        <f>'[2]FPC wSEB'!Y352</f>
        <v>156381</v>
      </c>
      <c r="AA157" s="15">
        <f>'[2]FPC wSEB'!Z352</f>
        <v>2696</v>
      </c>
      <c r="AB157" s="15">
        <f>'[2]FPC wSEB'!AA352</f>
        <v>1895</v>
      </c>
      <c r="AC157" s="22">
        <f>'[2]FPC wSEB'!AB352</f>
        <v>20056</v>
      </c>
      <c r="AD157" s="15"/>
      <c r="AE157" s="214"/>
      <c r="AF157" s="15"/>
      <c r="AG157" s="15"/>
      <c r="AH157" s="15"/>
      <c r="AI157" s="15"/>
      <c r="AJ157" s="15"/>
      <c r="AK157" s="15"/>
      <c r="AL157" s="67"/>
      <c r="AM157" s="137"/>
      <c r="AN157" s="15"/>
      <c r="AP157" s="232"/>
      <c r="AQ157" s="137"/>
      <c r="AR157" s="137"/>
      <c r="AS157" s="137"/>
      <c r="AT157" s="137"/>
      <c r="AV157" s="42"/>
      <c r="AW157" s="14"/>
      <c r="AX157" s="14"/>
      <c r="AY157" s="14"/>
      <c r="BA157" s="158"/>
      <c r="BD157" s="14"/>
      <c r="BE157" s="25"/>
      <c r="BM157" s="207"/>
      <c r="BN157" s="207"/>
      <c r="BO157" s="207"/>
      <c r="BQ157" s="207"/>
      <c r="BR157" s="207"/>
      <c r="BS157" s="207"/>
      <c r="BU157" s="208"/>
      <c r="BV157" s="208"/>
      <c r="BW157" s="208"/>
      <c r="BY157" s="208"/>
      <c r="BZ157" s="208"/>
      <c r="CA157" s="208"/>
    </row>
    <row r="158" spans="1:79">
      <c r="A158" s="2">
        <v>2003</v>
      </c>
      <c r="B158" s="2">
        <v>12</v>
      </c>
      <c r="C158" s="14"/>
      <c r="D158" s="14"/>
      <c r="E158" s="14"/>
      <c r="F158" s="14"/>
      <c r="G158" s="140"/>
      <c r="H158" s="25"/>
      <c r="I158" s="14"/>
      <c r="J158" s="14"/>
      <c r="K158" s="15"/>
      <c r="L158" s="15"/>
      <c r="M158" s="14"/>
      <c r="N158" s="25"/>
      <c r="O158" s="71"/>
      <c r="P158" s="20"/>
      <c r="Q158" s="20"/>
      <c r="R158" s="20"/>
      <c r="S158" s="14"/>
      <c r="U158" s="14"/>
      <c r="V158" s="217"/>
      <c r="W158" s="14">
        <f>[1]RESID!$I256</f>
        <v>48771</v>
      </c>
      <c r="X158" s="73">
        <f t="shared" si="1"/>
        <v>1290514</v>
      </c>
      <c r="Y158" s="15">
        <f>'[2]FPC wSEB'!X353</f>
        <v>1339285</v>
      </c>
      <c r="Z158" s="15">
        <f>'[2]FPC wSEB'!Y353</f>
        <v>155601</v>
      </c>
      <c r="AA158" s="15">
        <f>'[2]FPC wSEB'!Z353</f>
        <v>2693</v>
      </c>
      <c r="AB158" s="15">
        <f>'[2]FPC wSEB'!AA353</f>
        <v>1890</v>
      </c>
      <c r="AC158" s="22">
        <f>'[2]FPC wSEB'!AB353</f>
        <v>20239</v>
      </c>
      <c r="AD158" s="15"/>
      <c r="AE158" s="214"/>
      <c r="AF158" s="15"/>
      <c r="AG158" s="15"/>
      <c r="AH158" s="15"/>
      <c r="AI158" s="15"/>
      <c r="AJ158" s="15"/>
      <c r="AK158" s="15"/>
      <c r="AL158" s="67"/>
      <c r="AM158" s="137"/>
      <c r="AN158" s="15"/>
      <c r="AP158" s="232"/>
      <c r="AQ158" s="137"/>
      <c r="AR158" s="137"/>
      <c r="AS158" s="137"/>
      <c r="AT158" s="137"/>
      <c r="AV158" s="42"/>
      <c r="AW158" s="14"/>
      <c r="AX158" s="14"/>
      <c r="AY158" s="14"/>
      <c r="BA158" s="158"/>
      <c r="BD158" s="14"/>
      <c r="BE158" s="25"/>
      <c r="BM158" s="207"/>
      <c r="BN158" s="207"/>
      <c r="BO158" s="207"/>
      <c r="BQ158" s="207"/>
      <c r="BR158" s="207"/>
      <c r="BS158" s="207"/>
      <c r="BU158" s="208"/>
      <c r="BV158" s="208"/>
      <c r="BW158" s="208"/>
      <c r="BY158" s="208"/>
      <c r="BZ158" s="208"/>
      <c r="CA158" s="208"/>
    </row>
    <row r="159" spans="1:79">
      <c r="A159" s="2">
        <v>2004</v>
      </c>
      <c r="B159" s="2">
        <v>1</v>
      </c>
      <c r="C159" s="14">
        <f>[21]Data!$D14</f>
        <v>1215.2895635126999</v>
      </c>
      <c r="D159" s="14"/>
      <c r="E159" s="14">
        <f>[22]Data!$D2</f>
        <v>228894.00714272499</v>
      </c>
      <c r="F159" s="14">
        <f>[23]Data!$D2</f>
        <v>2292.4510722341001</v>
      </c>
      <c r="G159" s="218">
        <f>G171-(G183-G171)</f>
        <v>230518.58090515298</v>
      </c>
      <c r="H159" s="25"/>
      <c r="I159" s="14"/>
      <c r="J159" s="14"/>
      <c r="K159" s="15"/>
      <c r="L159" s="15"/>
      <c r="M159" s="14"/>
      <c r="N159" s="25"/>
      <c r="O159" s="71"/>
      <c r="P159" s="20"/>
      <c r="Q159" s="20"/>
      <c r="R159" s="20"/>
      <c r="S159" s="14"/>
      <c r="U159" s="14">
        <f t="shared" ref="U159:U222" si="2">SUM(AD159:AG159,AJ159:AK159)</f>
        <v>2197732.0391201121</v>
      </c>
      <c r="V159" s="217">
        <f t="shared" ref="V159:V214" si="3">V171</f>
        <v>0.55751998808037817</v>
      </c>
      <c r="W159" s="14">
        <f>[1]RESID!$I257</f>
        <v>48857</v>
      </c>
      <c r="X159" s="73">
        <f t="shared" si="1"/>
        <v>1299585</v>
      </c>
      <c r="Y159" s="15">
        <f>'[2]FPC wSEB'!X354</f>
        <v>1348442</v>
      </c>
      <c r="Z159" s="15">
        <f>'[2]FPC wSEB'!Y354</f>
        <v>155289</v>
      </c>
      <c r="AA159" s="15">
        <f>'[2]FPC wSEB'!Z354</f>
        <v>2727</v>
      </c>
      <c r="AB159" s="15">
        <f>'[2]FPC wSEB'!AA354</f>
        <v>1886</v>
      </c>
      <c r="AC159" s="22">
        <f>'[2]FPC wSEB'!AB354</f>
        <v>20240</v>
      </c>
      <c r="AD159" s="15">
        <f t="shared" ref="AD159:AD222" si="4">ROUND(V159*C159*W159/1000,0)</f>
        <v>33103</v>
      </c>
      <c r="AE159" s="214">
        <f>ROUND(C159*X159/1000,0)</f>
        <v>1579372</v>
      </c>
      <c r="AF159" s="15"/>
      <c r="AG159" s="15">
        <f>AH159+AI159</f>
        <v>352446.00714272499</v>
      </c>
      <c r="AH159" s="15">
        <f>'[2]FPC wSEB'!G354</f>
        <v>123552</v>
      </c>
      <c r="AI159" s="15">
        <f t="shared" ref="AI159:AI190" si="5">E159</f>
        <v>228894.00714272499</v>
      </c>
      <c r="AJ159" s="15">
        <f t="shared" ref="AJ159:AJ190" si="6">F159</f>
        <v>2292.4510722341001</v>
      </c>
      <c r="AK159" s="15">
        <f t="shared" ref="AK159:AK190" si="7">G159</f>
        <v>230518.58090515298</v>
      </c>
      <c r="AL159" s="67">
        <f t="shared" ref="AL159:AL198" si="8">AE159/X159*1000</f>
        <v>1215.2894962622681</v>
      </c>
      <c r="AM159" s="137">
        <f t="shared" ref="AM159:AM194" si="9">(AE159+AD159)/Y159*1000</f>
        <v>1195.8059745988335</v>
      </c>
      <c r="AN159" s="15">
        <f>AJ159/'[2]FPC wSEB'!$AA354*1000</f>
        <v>1215.5095823086428</v>
      </c>
      <c r="AP159" s="232"/>
      <c r="AQ159" s="137"/>
      <c r="AR159" s="137"/>
      <c r="AS159" s="137"/>
      <c r="AT159" s="137"/>
      <c r="AV159" s="42"/>
      <c r="AW159" s="14">
        <f>AJ159/AB159*1000</f>
        <v>1215.5095823086428</v>
      </c>
      <c r="AX159" s="14">
        <f t="shared" ref="AX159:AX194" si="10">AJ159</f>
        <v>2292.4510722341001</v>
      </c>
      <c r="AY159" s="14">
        <f t="shared" ref="AY159:AY206" si="11">SUM(AX148:AX159)</f>
        <v>2292.4510722341001</v>
      </c>
      <c r="BA159" s="158"/>
      <c r="BD159" s="14"/>
      <c r="BE159" s="25"/>
      <c r="BM159" s="207"/>
      <c r="BN159" s="207"/>
      <c r="BO159" s="207"/>
      <c r="BQ159" s="207"/>
      <c r="BR159" s="207"/>
      <c r="BS159" s="207"/>
      <c r="BU159" s="208"/>
      <c r="BV159" s="208"/>
      <c r="BW159" s="208"/>
      <c r="BY159" s="208"/>
      <c r="BZ159" s="208"/>
      <c r="CA159" s="208"/>
    </row>
    <row r="160" spans="1:79">
      <c r="A160" s="2">
        <v>2004</v>
      </c>
      <c r="B160" s="2">
        <v>2</v>
      </c>
      <c r="C160" s="14">
        <f>[21]Data!$D15</f>
        <v>1025.7501699341501</v>
      </c>
      <c r="D160" s="14"/>
      <c r="E160" s="14">
        <f>[22]Data!$D3</f>
        <v>226140.60021465801</v>
      </c>
      <c r="F160" s="14">
        <f>[23]Data!$D3</f>
        <v>2293.6793159274998</v>
      </c>
      <c r="G160" s="218">
        <f>G172-(G184-G172)</f>
        <v>235352.19158065398</v>
      </c>
      <c r="H160" s="25"/>
      <c r="I160" s="14"/>
      <c r="J160" s="14"/>
      <c r="K160" s="15"/>
      <c r="L160" s="15"/>
      <c r="M160" s="14"/>
      <c r="N160" s="25"/>
      <c r="O160" s="71"/>
      <c r="P160" s="20"/>
      <c r="Q160" s="20"/>
      <c r="R160" s="20"/>
      <c r="S160" s="14"/>
      <c r="U160" s="14">
        <f t="shared" si="2"/>
        <v>1882217.4711112394</v>
      </c>
      <c r="V160" s="217">
        <f t="shared" si="3"/>
        <v>0.63835327793467445</v>
      </c>
      <c r="W160" s="14">
        <f>[1]RESID!$I258</f>
        <v>46741</v>
      </c>
      <c r="X160" s="73">
        <f t="shared" si="1"/>
        <v>1270057</v>
      </c>
      <c r="Y160" s="15">
        <f>'[2]FPC wSEB'!X355</f>
        <v>1316798</v>
      </c>
      <c r="Z160" s="15">
        <f>'[2]FPC wSEB'!Y355</f>
        <v>151880</v>
      </c>
      <c r="AA160" s="15">
        <f>'[2]FPC wSEB'!Z355</f>
        <v>2642</v>
      </c>
      <c r="AB160" s="15">
        <f>'[2]FPC wSEB'!AA355</f>
        <v>1881</v>
      </c>
      <c r="AC160" s="22">
        <f>'[2]FPC wSEB'!AB355</f>
        <v>19778</v>
      </c>
      <c r="AD160" s="15">
        <f t="shared" si="4"/>
        <v>30606</v>
      </c>
      <c r="AE160" s="214">
        <f>ROUND(C160*X160/1000,0)</f>
        <v>1302761</v>
      </c>
      <c r="AF160" s="15"/>
      <c r="AG160" s="15">
        <f t="shared" ref="AG160:AG223" si="12">AH160+AI160</f>
        <v>311204.60021465801</v>
      </c>
      <c r="AH160" s="15">
        <f>'[2]FPC wSEB'!G355</f>
        <v>85064</v>
      </c>
      <c r="AI160" s="15">
        <f t="shared" si="5"/>
        <v>226140.60021465801</v>
      </c>
      <c r="AJ160" s="15">
        <f t="shared" si="6"/>
        <v>2293.6793159274998</v>
      </c>
      <c r="AK160" s="15">
        <f t="shared" si="7"/>
        <v>235352.19158065398</v>
      </c>
      <c r="AL160" s="67">
        <f t="shared" si="8"/>
        <v>1025.7500253925612</v>
      </c>
      <c r="AM160" s="137">
        <f t="shared" si="9"/>
        <v>1012.5827955388753</v>
      </c>
      <c r="AN160" s="15">
        <f>AJ160/'[2]FPC wSEB'!$AA355*1000</f>
        <v>1219.3935757190325</v>
      </c>
      <c r="AP160" s="232"/>
      <c r="AQ160" s="137"/>
      <c r="AR160" s="137"/>
      <c r="AS160" s="137"/>
      <c r="AT160" s="137"/>
      <c r="AV160" s="42"/>
      <c r="AW160" s="14">
        <f t="shared" ref="AW160:AW223" si="13">AJ160/AB160*1000</f>
        <v>1219.3935757190325</v>
      </c>
      <c r="AX160" s="14">
        <f t="shared" si="10"/>
        <v>2293.6793159274998</v>
      </c>
      <c r="AY160" s="14">
        <f t="shared" si="11"/>
        <v>4586.1303881616004</v>
      </c>
      <c r="BA160" s="158"/>
      <c r="BD160" s="14"/>
      <c r="BE160" s="25"/>
      <c r="BM160" s="207"/>
      <c r="BN160" s="207"/>
      <c r="BO160" s="207"/>
      <c r="BQ160" s="207"/>
      <c r="BR160" s="207"/>
      <c r="BS160" s="207"/>
      <c r="BU160" s="208"/>
      <c r="BV160" s="208"/>
      <c r="BW160" s="208"/>
      <c r="BY160" s="208"/>
      <c r="BZ160" s="208"/>
      <c r="CA160" s="208"/>
    </row>
    <row r="161" spans="1:79">
      <c r="A161" s="2">
        <v>2004</v>
      </c>
      <c r="B161" s="2">
        <v>3</v>
      </c>
      <c r="C161" s="14">
        <f>[21]Data!$D16</f>
        <v>969.78618991923895</v>
      </c>
      <c r="D161" s="14"/>
      <c r="E161" s="14">
        <f>[22]Data!$D4</f>
        <v>237195.632569054</v>
      </c>
      <c r="F161" s="14">
        <f>[23]Data!$D4</f>
        <v>2521.3107528164001</v>
      </c>
      <c r="G161" s="140">
        <f>[24]Data!$D4</f>
        <v>230877.533130828</v>
      </c>
      <c r="H161" s="25"/>
      <c r="I161" s="14"/>
      <c r="J161" s="14"/>
      <c r="K161" s="15"/>
      <c r="L161" s="15"/>
      <c r="M161" s="14"/>
      <c r="N161" s="25"/>
      <c r="O161" s="71"/>
      <c r="P161" s="20"/>
      <c r="Q161" s="20"/>
      <c r="R161" s="20"/>
      <c r="S161" s="14"/>
      <c r="U161" s="14">
        <f t="shared" si="2"/>
        <v>1928787.4764526987</v>
      </c>
      <c r="V161" s="217">
        <f t="shared" si="3"/>
        <v>0.62485525246600426</v>
      </c>
      <c r="W161" s="14">
        <f>[1]RESID!$I259</f>
        <v>50852</v>
      </c>
      <c r="X161" s="73">
        <f t="shared" si="1"/>
        <v>1340324</v>
      </c>
      <c r="Y161" s="15">
        <f>'[2]FPC wSEB'!X356</f>
        <v>1391176</v>
      </c>
      <c r="Z161" s="15">
        <f>'[2]FPC wSEB'!Y356</f>
        <v>160455</v>
      </c>
      <c r="AA161" s="15">
        <f>'[2]FPC wSEB'!Z356</f>
        <v>2799</v>
      </c>
      <c r="AB161" s="15">
        <f>'[2]FPC wSEB'!AA356</f>
        <v>1872</v>
      </c>
      <c r="AC161" s="22">
        <f>'[2]FPC wSEB'!AB356</f>
        <v>20793</v>
      </c>
      <c r="AD161" s="15">
        <f t="shared" si="4"/>
        <v>30815</v>
      </c>
      <c r="AE161" s="214">
        <f t="shared" ref="AE161:AE224" si="14">ROUND(C161*X161/1000,0)</f>
        <v>1299828</v>
      </c>
      <c r="AF161" s="15"/>
      <c r="AG161" s="15">
        <f t="shared" si="12"/>
        <v>364745.63256905403</v>
      </c>
      <c r="AH161" s="15">
        <f>'[2]FPC wSEB'!G356</f>
        <v>127550</v>
      </c>
      <c r="AI161" s="15">
        <f t="shared" si="5"/>
        <v>237195.632569054</v>
      </c>
      <c r="AJ161" s="15">
        <f t="shared" si="6"/>
        <v>2521.3107528164001</v>
      </c>
      <c r="AK161" s="15">
        <f t="shared" si="7"/>
        <v>230877.533130828</v>
      </c>
      <c r="AL161" s="67">
        <f t="shared" si="8"/>
        <v>969.78640985314007</v>
      </c>
      <c r="AM161" s="137">
        <f t="shared" si="9"/>
        <v>956.48789225806081</v>
      </c>
      <c r="AN161" s="15">
        <f>AJ161/'[2]FPC wSEB'!$AA356*1000</f>
        <v>1346.8540346241452</v>
      </c>
      <c r="AP161" s="232"/>
      <c r="AQ161" s="137"/>
      <c r="AR161" s="137"/>
      <c r="AS161" s="137"/>
      <c r="AT161" s="137"/>
      <c r="AV161" s="42"/>
      <c r="AW161" s="14">
        <f t="shared" si="13"/>
        <v>1346.8540346241452</v>
      </c>
      <c r="AX161" s="14">
        <f t="shared" si="10"/>
        <v>2521.3107528164001</v>
      </c>
      <c r="AY161" s="14">
        <f t="shared" si="11"/>
        <v>7107.4411409780005</v>
      </c>
      <c r="BA161" s="158"/>
      <c r="BD161" s="14"/>
      <c r="BE161" s="25"/>
      <c r="BM161" s="207"/>
      <c r="BN161" s="207"/>
      <c r="BO161" s="207"/>
      <c r="BQ161" s="207"/>
      <c r="BR161" s="207"/>
      <c r="BS161" s="207"/>
      <c r="BU161" s="208"/>
      <c r="BV161" s="208"/>
      <c r="BW161" s="208"/>
      <c r="BY161" s="208"/>
      <c r="BZ161" s="208"/>
      <c r="CA161" s="208"/>
    </row>
    <row r="162" spans="1:79">
      <c r="A162" s="2">
        <v>2004</v>
      </c>
      <c r="B162" s="2">
        <v>4</v>
      </c>
      <c r="C162" s="14">
        <f>[21]Data!$D17</f>
        <v>1023.85629714554</v>
      </c>
      <c r="D162" s="14"/>
      <c r="E162" s="14">
        <f>[22]Data!$D5</f>
        <v>243633.55816427799</v>
      </c>
      <c r="F162" s="14">
        <f>[23]Data!$D5</f>
        <v>2282.97558860249</v>
      </c>
      <c r="G162" s="140">
        <f>[24]Data!$D5</f>
        <v>237612.09954412401</v>
      </c>
      <c r="H162" s="25"/>
      <c r="I162" s="14"/>
      <c r="J162" s="14"/>
      <c r="K162" s="15"/>
      <c r="L162" s="15"/>
      <c r="M162" s="14"/>
      <c r="N162" s="25"/>
      <c r="O162" s="108"/>
      <c r="P162" s="75"/>
      <c r="Q162" s="75"/>
      <c r="R162" s="75"/>
      <c r="S162" s="14"/>
      <c r="U162" s="14">
        <f t="shared" si="2"/>
        <v>1944763.6332970045</v>
      </c>
      <c r="V162" s="217">
        <f t="shared" si="3"/>
        <v>0.53442379914879401</v>
      </c>
      <c r="W162" s="14">
        <f>[1]RESID!$I260</f>
        <v>50127</v>
      </c>
      <c r="X162" s="73">
        <f t="shared" si="1"/>
        <v>1303941</v>
      </c>
      <c r="Y162" s="15">
        <f>'[2]FPC wSEB'!X357</f>
        <v>1354068</v>
      </c>
      <c r="Z162" s="15">
        <f>'[2]FPC wSEB'!Y357</f>
        <v>157163</v>
      </c>
      <c r="AA162" s="15">
        <f>'[2]FPC wSEB'!Z357</f>
        <v>2738</v>
      </c>
      <c r="AB162" s="15">
        <f>'[2]FPC wSEB'!AA357</f>
        <v>1868</v>
      </c>
      <c r="AC162" s="22">
        <f>'[2]FPC wSEB'!AB357</f>
        <v>20321</v>
      </c>
      <c r="AD162" s="15">
        <f t="shared" si="4"/>
        <v>27428</v>
      </c>
      <c r="AE162" s="214">
        <f t="shared" si="14"/>
        <v>1335048</v>
      </c>
      <c r="AF162" s="15"/>
      <c r="AG162" s="15">
        <f t="shared" si="12"/>
        <v>342392.55816427799</v>
      </c>
      <c r="AH162" s="15">
        <f>'[2]FPC wSEB'!G357</f>
        <v>98759</v>
      </c>
      <c r="AI162" s="15">
        <f t="shared" si="5"/>
        <v>243633.55816427799</v>
      </c>
      <c r="AJ162" s="15">
        <f t="shared" si="6"/>
        <v>2282.97558860249</v>
      </c>
      <c r="AK162" s="15">
        <f t="shared" si="7"/>
        <v>237612.09954412401</v>
      </c>
      <c r="AL162" s="67">
        <f t="shared" si="8"/>
        <v>1023.8561407302938</v>
      </c>
      <c r="AM162" s="137">
        <f t="shared" si="9"/>
        <v>1006.2094370445207</v>
      </c>
      <c r="AN162" s="15">
        <f>AJ162/'[2]FPC wSEB'!$AA357*1000</f>
        <v>1222.149672699406</v>
      </c>
      <c r="AP162" s="232"/>
      <c r="AQ162" s="137"/>
      <c r="AR162" s="137"/>
      <c r="AS162" s="137"/>
      <c r="AT162" s="137"/>
      <c r="AV162" s="42"/>
      <c r="AW162" s="14">
        <f t="shared" si="13"/>
        <v>1222.149672699406</v>
      </c>
      <c r="AX162" s="14">
        <f t="shared" si="10"/>
        <v>2282.97558860249</v>
      </c>
      <c r="AY162" s="14">
        <f t="shared" si="11"/>
        <v>9390.4167295804909</v>
      </c>
      <c r="BA162" s="158"/>
      <c r="BD162" s="14"/>
      <c r="BE162" s="25"/>
      <c r="BM162" s="207"/>
      <c r="BN162" s="207"/>
      <c r="BO162" s="207"/>
      <c r="BQ162" s="207"/>
      <c r="BR162" s="207"/>
      <c r="BS162" s="207"/>
      <c r="BU162" s="208"/>
      <c r="BV162" s="208"/>
      <c r="BW162" s="208"/>
      <c r="BY162" s="208"/>
      <c r="BZ162" s="208"/>
      <c r="CA162" s="208"/>
    </row>
    <row r="163" spans="1:79">
      <c r="A163" s="2">
        <v>2004</v>
      </c>
      <c r="B163" s="2">
        <v>5</v>
      </c>
      <c r="C163" s="14">
        <f>[21]Data!$D18</f>
        <v>1367.5575700424399</v>
      </c>
      <c r="D163" s="14"/>
      <c r="E163" s="14">
        <f>[22]Data!$D6</f>
        <v>249969.05027528599</v>
      </c>
      <c r="F163" s="14">
        <f>[23]Data!$D6</f>
        <v>2283.1255886024901</v>
      </c>
      <c r="G163" s="140">
        <f>[24]Data!$D6</f>
        <v>274543.89697158203</v>
      </c>
      <c r="H163" s="25"/>
      <c r="I163" s="14"/>
      <c r="J163" s="14"/>
      <c r="K163" s="15"/>
      <c r="L163" s="15"/>
      <c r="M163" s="14"/>
      <c r="N163" s="25"/>
      <c r="O163" s="71"/>
      <c r="P163" s="20"/>
      <c r="Q163" s="20"/>
      <c r="R163" s="20"/>
      <c r="S163" s="14"/>
      <c r="U163" s="14">
        <f t="shared" si="2"/>
        <v>2457411.0728354701</v>
      </c>
      <c r="V163" s="217">
        <f t="shared" si="3"/>
        <v>0.35517028435765152</v>
      </c>
      <c r="W163" s="14">
        <f>[1]RESID!$I261</f>
        <v>52489</v>
      </c>
      <c r="X163" s="73">
        <f t="shared" si="1"/>
        <v>1312157</v>
      </c>
      <c r="Y163" s="15">
        <f>'[2]FPC wSEB'!X358</f>
        <v>1364646</v>
      </c>
      <c r="Z163" s="15">
        <f>'[2]FPC wSEB'!Y358</f>
        <v>158735</v>
      </c>
      <c r="AA163" s="15">
        <f>'[2]FPC wSEB'!Z358</f>
        <v>2734</v>
      </c>
      <c r="AB163" s="15">
        <f>'[2]FPC wSEB'!AA358</f>
        <v>1860</v>
      </c>
      <c r="AC163" s="22">
        <f>'[2]FPC wSEB'!AB358</f>
        <v>20604</v>
      </c>
      <c r="AD163" s="15">
        <f t="shared" si="4"/>
        <v>25495</v>
      </c>
      <c r="AE163" s="214">
        <f t="shared" si="14"/>
        <v>1794450</v>
      </c>
      <c r="AF163" s="15"/>
      <c r="AG163" s="15">
        <f t="shared" si="12"/>
        <v>360639.05027528596</v>
      </c>
      <c r="AH163" s="15">
        <f>'[2]FPC wSEB'!G358</f>
        <v>110670</v>
      </c>
      <c r="AI163" s="15">
        <f t="shared" si="5"/>
        <v>249969.05027528599</v>
      </c>
      <c r="AJ163" s="15">
        <f t="shared" si="6"/>
        <v>2283.1255886024901</v>
      </c>
      <c r="AK163" s="15">
        <f t="shared" si="7"/>
        <v>274543.89697158203</v>
      </c>
      <c r="AL163" s="67">
        <f t="shared" si="8"/>
        <v>1367.5573883308173</v>
      </c>
      <c r="AM163" s="137">
        <f t="shared" si="9"/>
        <v>1333.6389070865264</v>
      </c>
      <c r="AN163" s="15">
        <f>AJ163/'[2]FPC wSEB'!$AA358*1000</f>
        <v>1227.4868755927366</v>
      </c>
      <c r="AP163" s="232"/>
      <c r="AQ163" s="137"/>
      <c r="AR163" s="137"/>
      <c r="AS163" s="137"/>
      <c r="AT163" s="137"/>
      <c r="AV163" s="42"/>
      <c r="AW163" s="14">
        <f t="shared" si="13"/>
        <v>1227.4868755927366</v>
      </c>
      <c r="AX163" s="14">
        <f t="shared" si="10"/>
        <v>2283.1255886024901</v>
      </c>
      <c r="AY163" s="14">
        <f t="shared" si="11"/>
        <v>11673.542318182981</v>
      </c>
      <c r="BA163" s="158"/>
      <c r="BD163" s="14"/>
      <c r="BE163" s="25"/>
      <c r="BM163" s="207"/>
      <c r="BN163" s="207"/>
      <c r="BO163" s="207"/>
      <c r="BQ163" s="207"/>
      <c r="BR163" s="207"/>
      <c r="BS163" s="207"/>
      <c r="BU163" s="208"/>
      <c r="BV163" s="208"/>
      <c r="BW163" s="208"/>
      <c r="BY163" s="208"/>
      <c r="BZ163" s="208"/>
      <c r="CA163" s="208"/>
    </row>
    <row r="164" spans="1:79">
      <c r="A164" s="2">
        <v>2004</v>
      </c>
      <c r="B164" s="2">
        <v>6</v>
      </c>
      <c r="C164" s="14">
        <f>[21]Data!$D19</f>
        <v>1483.0936262806999</v>
      </c>
      <c r="D164" s="14"/>
      <c r="E164" s="14">
        <f>[22]Data!$D7</f>
        <v>236094.91247001899</v>
      </c>
      <c r="F164" s="14">
        <f>[23]Data!$D7</f>
        <v>2292.89276613725</v>
      </c>
      <c r="G164" s="140">
        <f>[24]Data!$D7</f>
        <v>254447.37538193501</v>
      </c>
      <c r="H164" s="25"/>
      <c r="I164" s="14"/>
      <c r="J164" s="14"/>
      <c r="K164" s="15"/>
      <c r="L164" s="15"/>
      <c r="M164" s="14"/>
      <c r="N164" s="25"/>
      <c r="O164" s="71"/>
      <c r="P164" s="20"/>
      <c r="Q164" s="20"/>
      <c r="R164" s="20"/>
      <c r="S164" s="14"/>
      <c r="U164" s="14">
        <f t="shared" si="2"/>
        <v>2544808.180618091</v>
      </c>
      <c r="V164" s="217">
        <f t="shared" si="3"/>
        <v>0.25275986053332639</v>
      </c>
      <c r="W164" s="14">
        <f>[1]RESID!$I262</f>
        <v>53798</v>
      </c>
      <c r="X164" s="73">
        <f t="shared" si="1"/>
        <v>1306618</v>
      </c>
      <c r="Y164" s="15">
        <f>'[2]FPC wSEB'!X359</f>
        <v>1360416</v>
      </c>
      <c r="Z164" s="15">
        <f>'[2]FPC wSEB'!Y359</f>
        <v>158201</v>
      </c>
      <c r="AA164" s="15">
        <f>'[2]FPC wSEB'!Z359</f>
        <v>2737</v>
      </c>
      <c r="AB164" s="15">
        <f>'[2]FPC wSEB'!AA359</f>
        <v>1856</v>
      </c>
      <c r="AC164" s="22">
        <f>'[2]FPC wSEB'!AB359</f>
        <v>20375</v>
      </c>
      <c r="AD164" s="15">
        <f t="shared" si="4"/>
        <v>20167</v>
      </c>
      <c r="AE164" s="214">
        <f t="shared" si="14"/>
        <v>1937837</v>
      </c>
      <c r="AF164" s="15"/>
      <c r="AG164" s="15">
        <f t="shared" si="12"/>
        <v>330063.91247001896</v>
      </c>
      <c r="AH164" s="15">
        <f>'[2]FPC wSEB'!G359</f>
        <v>93969</v>
      </c>
      <c r="AI164" s="15">
        <f t="shared" si="5"/>
        <v>236094.91247001899</v>
      </c>
      <c r="AJ164" s="15">
        <f t="shared" si="6"/>
        <v>2292.89276613725</v>
      </c>
      <c r="AK164" s="15">
        <f t="shared" si="7"/>
        <v>254447.37538193501</v>
      </c>
      <c r="AL164" s="67">
        <f t="shared" si="8"/>
        <v>1483.093758083847</v>
      </c>
      <c r="AM164" s="137">
        <f t="shared" si="9"/>
        <v>1439.2685766706654</v>
      </c>
      <c r="AN164" s="15">
        <f>AJ164/'[2]FPC wSEB'!$AA359*1000</f>
        <v>1235.3948093411907</v>
      </c>
      <c r="AP164" s="232"/>
      <c r="AQ164" s="137"/>
      <c r="AR164" s="137"/>
      <c r="AS164" s="137"/>
      <c r="AT164" s="137"/>
      <c r="AV164" s="42"/>
      <c r="AW164" s="14">
        <f t="shared" si="13"/>
        <v>1235.3948093411907</v>
      </c>
      <c r="AX164" s="14">
        <f t="shared" si="10"/>
        <v>2292.89276613725</v>
      </c>
      <c r="AY164" s="14">
        <f t="shared" si="11"/>
        <v>13966.43508432023</v>
      </c>
      <c r="BA164" s="158"/>
      <c r="BD164" s="14"/>
      <c r="BE164" s="25"/>
      <c r="BM164" s="207"/>
      <c r="BN164" s="207"/>
      <c r="BO164" s="207"/>
      <c r="BQ164" s="207"/>
      <c r="BR164" s="207"/>
      <c r="BS164" s="207"/>
      <c r="BU164" s="208"/>
      <c r="BV164" s="208"/>
      <c r="BW164" s="208"/>
      <c r="BY164" s="208"/>
      <c r="BZ164" s="208"/>
      <c r="CA164" s="208"/>
    </row>
    <row r="165" spans="1:79">
      <c r="A165" s="2">
        <v>2004</v>
      </c>
      <c r="B165" s="2">
        <v>7</v>
      </c>
      <c r="C165" s="14">
        <f>[21]Data!$D20</f>
        <v>1603.3152166360901</v>
      </c>
      <c r="D165" s="14"/>
      <c r="E165" s="14">
        <f>[22]Data!$D8</f>
        <v>252238.14878797199</v>
      </c>
      <c r="F165" s="14">
        <f>[23]Data!$D8</f>
        <v>2296.0212250724799</v>
      </c>
      <c r="G165" s="140">
        <f>[24]Data!$D8</f>
        <v>271606.11859231401</v>
      </c>
      <c r="H165" s="25"/>
      <c r="I165" s="14"/>
      <c r="J165" s="14"/>
      <c r="K165" s="15"/>
      <c r="L165" s="15"/>
      <c r="M165" s="14"/>
      <c r="N165" s="25"/>
      <c r="O165" s="71"/>
      <c r="P165" s="20"/>
      <c r="Q165" s="20"/>
      <c r="R165" s="20"/>
      <c r="S165" s="14"/>
      <c r="U165" s="14">
        <f t="shared" si="2"/>
        <v>2730441.2886053585</v>
      </c>
      <c r="V165" s="217">
        <f t="shared" si="3"/>
        <v>0.23540461725212367</v>
      </c>
      <c r="W165" s="14">
        <f>[1]RESID!$I263</f>
        <v>53428</v>
      </c>
      <c r="X165" s="73">
        <f t="shared" si="1"/>
        <v>1298911</v>
      </c>
      <c r="Y165" s="15">
        <f>'[2]FPC wSEB'!X360</f>
        <v>1352339</v>
      </c>
      <c r="Z165" s="15">
        <f>'[2]FPC wSEB'!Y360</f>
        <v>157222</v>
      </c>
      <c r="AA165" s="15">
        <f>'[2]FPC wSEB'!Z360</f>
        <v>2730</v>
      </c>
      <c r="AB165" s="15">
        <f>'[2]FPC wSEB'!AA360</f>
        <v>1853</v>
      </c>
      <c r="AC165" s="22">
        <f>'[2]FPC wSEB'!AB360</f>
        <v>20370</v>
      </c>
      <c r="AD165" s="15">
        <f t="shared" si="4"/>
        <v>20165</v>
      </c>
      <c r="AE165" s="214">
        <f t="shared" si="14"/>
        <v>2082564</v>
      </c>
      <c r="AF165" s="15"/>
      <c r="AG165" s="15">
        <f t="shared" si="12"/>
        <v>353810.14878797199</v>
      </c>
      <c r="AH165" s="15">
        <f>'[2]FPC wSEB'!G360</f>
        <v>101572</v>
      </c>
      <c r="AI165" s="15">
        <f t="shared" si="5"/>
        <v>252238.14878797199</v>
      </c>
      <c r="AJ165" s="15">
        <f t="shared" si="6"/>
        <v>2296.0212250724799</v>
      </c>
      <c r="AK165" s="15">
        <f t="shared" si="7"/>
        <v>271606.11859231401</v>
      </c>
      <c r="AL165" s="67">
        <f t="shared" si="8"/>
        <v>1603.3153926635466</v>
      </c>
      <c r="AM165" s="137">
        <f t="shared" si="9"/>
        <v>1554.8830581681073</v>
      </c>
      <c r="AN165" s="15">
        <f>AJ165/'[2]FPC wSEB'!$AA360*1000</f>
        <v>1239.0832299365784</v>
      </c>
      <c r="AP165" s="232"/>
      <c r="AQ165" s="137"/>
      <c r="AR165" s="137"/>
      <c r="AS165" s="137"/>
      <c r="AT165" s="137"/>
      <c r="AV165" s="42"/>
      <c r="AW165" s="14">
        <f t="shared" si="13"/>
        <v>1239.0832299365784</v>
      </c>
      <c r="AX165" s="14">
        <f t="shared" si="10"/>
        <v>2296.0212250724799</v>
      </c>
      <c r="AY165" s="14">
        <f t="shared" si="11"/>
        <v>16262.45630939271</v>
      </c>
      <c r="BA165" s="158"/>
      <c r="BD165" s="14"/>
      <c r="BE165" s="25"/>
      <c r="BM165" s="207"/>
      <c r="BN165" s="207"/>
      <c r="BO165" s="207"/>
      <c r="BQ165" s="207"/>
      <c r="BR165" s="207"/>
      <c r="BS165" s="207"/>
      <c r="BU165" s="208"/>
      <c r="BV165" s="208"/>
      <c r="BW165" s="208"/>
      <c r="BY165" s="208"/>
      <c r="BZ165" s="208"/>
      <c r="CA165" s="208"/>
    </row>
    <row r="166" spans="1:79">
      <c r="A166" s="2">
        <v>2004</v>
      </c>
      <c r="B166" s="2">
        <v>8</v>
      </c>
      <c r="C166" s="14">
        <f>[21]Data!$D21</f>
        <v>1617.15053892686</v>
      </c>
      <c r="D166" s="14"/>
      <c r="E166" s="14">
        <f>[22]Data!$D9</f>
        <v>245381.566624809</v>
      </c>
      <c r="F166" s="14">
        <f>[23]Data!$D9</f>
        <v>2284.3547286951798</v>
      </c>
      <c r="G166" s="140">
        <f>[24]Data!$D9</f>
        <v>279363.64888689201</v>
      </c>
      <c r="H166" s="25"/>
      <c r="I166" s="14"/>
      <c r="J166" s="14"/>
      <c r="K166" s="15"/>
      <c r="L166" s="15"/>
      <c r="M166" s="14"/>
      <c r="N166" s="25"/>
      <c r="O166" s="71"/>
      <c r="P166" s="20"/>
      <c r="Q166" s="20"/>
      <c r="R166" s="20"/>
      <c r="S166" s="14"/>
      <c r="U166" s="14">
        <f t="shared" si="2"/>
        <v>2758728.5702403961</v>
      </c>
      <c r="V166" s="217">
        <f t="shared" si="3"/>
        <v>0.23491953518685663</v>
      </c>
      <c r="W166" s="14">
        <f>[1]RESID!$I264</f>
        <v>53555</v>
      </c>
      <c r="X166" s="73">
        <f t="shared" si="1"/>
        <v>1308517</v>
      </c>
      <c r="Y166" s="15">
        <f>'[2]FPC wSEB'!X361</f>
        <v>1362072</v>
      </c>
      <c r="Z166" s="15">
        <f>'[2]FPC wSEB'!Y361</f>
        <v>158721</v>
      </c>
      <c r="AA166" s="15">
        <f>'[2]FPC wSEB'!Z361</f>
        <v>2735</v>
      </c>
      <c r="AB166" s="15">
        <f>'[2]FPC wSEB'!AA361</f>
        <v>1842</v>
      </c>
      <c r="AC166" s="22">
        <f>'[2]FPC wSEB'!AB361</f>
        <v>20452</v>
      </c>
      <c r="AD166" s="15">
        <f t="shared" si="4"/>
        <v>20346</v>
      </c>
      <c r="AE166" s="214">
        <f t="shared" si="14"/>
        <v>2116069</v>
      </c>
      <c r="AF166" s="15"/>
      <c r="AG166" s="15">
        <f t="shared" si="12"/>
        <v>340665.566624809</v>
      </c>
      <c r="AH166" s="15">
        <f>'[2]FPC wSEB'!G361</f>
        <v>95284</v>
      </c>
      <c r="AI166" s="15">
        <f t="shared" si="5"/>
        <v>245381.566624809</v>
      </c>
      <c r="AJ166" s="15">
        <f t="shared" si="6"/>
        <v>2284.3547286951798</v>
      </c>
      <c r="AK166" s="15">
        <f t="shared" si="7"/>
        <v>279363.64888689201</v>
      </c>
      <c r="AL166" s="67">
        <f t="shared" si="8"/>
        <v>1617.1505605200391</v>
      </c>
      <c r="AM166" s="137">
        <f t="shared" si="9"/>
        <v>1568.5037208018373</v>
      </c>
      <c r="AN166" s="15">
        <f>AJ166/'[2]FPC wSEB'!$AA361*1000</f>
        <v>1240.1491469572095</v>
      </c>
      <c r="AP166" s="232"/>
      <c r="AQ166" s="137"/>
      <c r="AR166" s="137"/>
      <c r="AS166" s="137"/>
      <c r="AT166" s="137"/>
      <c r="AV166" s="42"/>
      <c r="AW166" s="14">
        <f t="shared" si="13"/>
        <v>1240.1491469572095</v>
      </c>
      <c r="AX166" s="14">
        <f t="shared" si="10"/>
        <v>2284.3547286951798</v>
      </c>
      <c r="AY166" s="14">
        <f t="shared" si="11"/>
        <v>18546.81103808789</v>
      </c>
      <c r="BA166" s="158"/>
      <c r="BD166" s="14"/>
      <c r="BE166" s="25"/>
      <c r="BM166" s="207"/>
      <c r="BN166" s="207"/>
      <c r="BO166" s="207"/>
      <c r="BQ166" s="207"/>
      <c r="BR166" s="207"/>
      <c r="BS166" s="207"/>
      <c r="BU166" s="208"/>
      <c r="BV166" s="208"/>
      <c r="BW166" s="208"/>
      <c r="BY166" s="208"/>
      <c r="BZ166" s="208"/>
      <c r="CA166" s="208"/>
    </row>
    <row r="167" spans="1:79">
      <c r="A167" s="2">
        <v>2004</v>
      </c>
      <c r="B167" s="2">
        <v>9</v>
      </c>
      <c r="C167" s="14">
        <f>[21]Data!$D22</f>
        <v>1402.39926580307</v>
      </c>
      <c r="D167" s="14"/>
      <c r="E167" s="14">
        <f>[22]Data!$D10</f>
        <v>246650.36871983501</v>
      </c>
      <c r="F167" s="14">
        <f>[23]Data!$D10</f>
        <v>2282.91028425074</v>
      </c>
      <c r="G167" s="140">
        <f>[24]Data!$D10</f>
        <v>273432.96979629801</v>
      </c>
      <c r="H167" s="25"/>
      <c r="I167" s="14"/>
      <c r="J167" s="14"/>
      <c r="K167" s="15"/>
      <c r="L167" s="15"/>
      <c r="M167" s="14"/>
      <c r="N167" s="25"/>
      <c r="O167" s="71"/>
      <c r="P167" s="20"/>
      <c r="Q167" s="20"/>
      <c r="R167" s="20"/>
      <c r="S167" s="14"/>
      <c r="U167" s="14">
        <f t="shared" si="2"/>
        <v>2494376.2488003834</v>
      </c>
      <c r="V167" s="217">
        <f t="shared" si="3"/>
        <v>0.23675824630596484</v>
      </c>
      <c r="W167" s="14">
        <f>[1]RESID!$I265</f>
        <v>54825</v>
      </c>
      <c r="X167" s="73">
        <f t="shared" si="1"/>
        <v>1323162</v>
      </c>
      <c r="Y167" s="15">
        <f>'[2]FPC wSEB'!X362</f>
        <v>1377987</v>
      </c>
      <c r="Z167" s="15">
        <f>'[2]FPC wSEB'!Y362</f>
        <v>160762</v>
      </c>
      <c r="AA167" s="15">
        <f>'[2]FPC wSEB'!Z362</f>
        <v>2725</v>
      </c>
      <c r="AB167" s="15">
        <f>'[2]FPC wSEB'!AA362</f>
        <v>1848</v>
      </c>
      <c r="AC167" s="22">
        <f>'[2]FPC wSEB'!AB362</f>
        <v>20749</v>
      </c>
      <c r="AD167" s="15">
        <f t="shared" si="4"/>
        <v>18204</v>
      </c>
      <c r="AE167" s="214">
        <f t="shared" si="14"/>
        <v>1855601</v>
      </c>
      <c r="AF167" s="15"/>
      <c r="AG167" s="15">
        <f t="shared" si="12"/>
        <v>344855.36871983501</v>
      </c>
      <c r="AH167" s="15">
        <f>'[2]FPC wSEB'!G362</f>
        <v>98205</v>
      </c>
      <c r="AI167" s="15">
        <f t="shared" si="5"/>
        <v>246650.36871983501</v>
      </c>
      <c r="AJ167" s="15">
        <f t="shared" si="6"/>
        <v>2282.91028425074</v>
      </c>
      <c r="AK167" s="15">
        <f t="shared" si="7"/>
        <v>273432.96979629801</v>
      </c>
      <c r="AL167" s="67">
        <f t="shared" si="8"/>
        <v>1402.3989503930736</v>
      </c>
      <c r="AM167" s="137">
        <f t="shared" si="9"/>
        <v>1359.8132638406603</v>
      </c>
      <c r="AN167" s="15">
        <f>AJ167/'[2]FPC wSEB'!$AA362*1000</f>
        <v>1235.3410629062446</v>
      </c>
      <c r="AP167" s="232"/>
      <c r="AQ167" s="137"/>
      <c r="AR167" s="137"/>
      <c r="AS167" s="137"/>
      <c r="AT167" s="137"/>
      <c r="AV167" s="42"/>
      <c r="AW167" s="14">
        <f t="shared" si="13"/>
        <v>1235.3410629062446</v>
      </c>
      <c r="AX167" s="14">
        <f t="shared" si="10"/>
        <v>2282.91028425074</v>
      </c>
      <c r="AY167" s="14">
        <f t="shared" si="11"/>
        <v>20829.721322338628</v>
      </c>
      <c r="BA167" s="158"/>
      <c r="BD167" s="14"/>
      <c r="BE167" s="25"/>
      <c r="BM167" s="207"/>
      <c r="BN167" s="207"/>
      <c r="BO167" s="207"/>
      <c r="BQ167" s="207"/>
      <c r="BR167" s="207"/>
      <c r="BS167" s="207"/>
      <c r="BU167" s="208"/>
      <c r="BV167" s="208"/>
      <c r="BW167" s="208"/>
      <c r="BY167" s="208"/>
      <c r="BZ167" s="208"/>
      <c r="CA167" s="208"/>
    </row>
    <row r="168" spans="1:79">
      <c r="A168" s="2">
        <v>2004</v>
      </c>
      <c r="B168" s="2">
        <v>10</v>
      </c>
      <c r="C168" s="14">
        <f>[21]Data!$D23</f>
        <v>1203.8144002080501</v>
      </c>
      <c r="D168" s="14"/>
      <c r="E168" s="14">
        <f>[22]Data!$D11</f>
        <v>242637.81474824101</v>
      </c>
      <c r="F168" s="14">
        <f>[23]Data!$D11</f>
        <v>2280.7436175840699</v>
      </c>
      <c r="G168" s="140">
        <f>[24]Data!$D11</f>
        <v>271757.11824269098</v>
      </c>
      <c r="H168" s="25"/>
      <c r="I168" s="14"/>
      <c r="J168" s="14"/>
      <c r="K168" s="15"/>
      <c r="L168" s="15"/>
      <c r="M168" s="14"/>
      <c r="N168" s="25"/>
      <c r="O168" s="71"/>
      <c r="P168" s="20"/>
      <c r="Q168" s="20"/>
      <c r="R168" s="20"/>
      <c r="S168" s="14"/>
      <c r="U168" s="14">
        <f t="shared" si="2"/>
        <v>2188243.6766085159</v>
      </c>
      <c r="V168" s="217">
        <f t="shared" si="3"/>
        <v>0.25544453159122188</v>
      </c>
      <c r="W168" s="14">
        <f>[1]RESID!$I266</f>
        <v>53170</v>
      </c>
      <c r="X168" s="73">
        <f t="shared" si="1"/>
        <v>1318046</v>
      </c>
      <c r="Y168" s="15">
        <f>'[2]FPC wSEB'!X363</f>
        <v>1371216</v>
      </c>
      <c r="Z168" s="15">
        <f>'[2]FPC wSEB'!Y363</f>
        <v>161735</v>
      </c>
      <c r="AA168" s="15">
        <f>'[2]FPC wSEB'!Z363</f>
        <v>2719</v>
      </c>
      <c r="AB168" s="15">
        <f>'[2]FPC wSEB'!AA363</f>
        <v>1840</v>
      </c>
      <c r="AC168" s="22">
        <f>'[2]FPC wSEB'!AB363</f>
        <v>20948</v>
      </c>
      <c r="AD168" s="15">
        <f t="shared" si="4"/>
        <v>16350</v>
      </c>
      <c r="AE168" s="214">
        <f t="shared" si="14"/>
        <v>1586683</v>
      </c>
      <c r="AF168" s="15"/>
      <c r="AG168" s="15">
        <f t="shared" si="12"/>
        <v>311172.81474824098</v>
      </c>
      <c r="AH168" s="15">
        <f>'[2]FPC wSEB'!G363</f>
        <v>68535</v>
      </c>
      <c r="AI168" s="15">
        <f t="shared" si="5"/>
        <v>242637.81474824101</v>
      </c>
      <c r="AJ168" s="15">
        <f t="shared" si="6"/>
        <v>2280.7436175840699</v>
      </c>
      <c r="AK168" s="15">
        <f t="shared" si="7"/>
        <v>271757.11824269098</v>
      </c>
      <c r="AL168" s="67">
        <f t="shared" si="8"/>
        <v>1203.814586137358</v>
      </c>
      <c r="AM168" s="137">
        <f t="shared" si="9"/>
        <v>1169.0594333788404</v>
      </c>
      <c r="AN168" s="15">
        <f>AJ168/'[2]FPC wSEB'!$AA363*1000</f>
        <v>1239.5345747739509</v>
      </c>
      <c r="AP168" s="232"/>
      <c r="AQ168" s="137"/>
      <c r="AR168" s="137"/>
      <c r="AS168" s="137"/>
      <c r="AT168" s="137"/>
      <c r="AV168" s="42"/>
      <c r="AW168" s="14">
        <f t="shared" si="13"/>
        <v>1239.5345747739509</v>
      </c>
      <c r="AX168" s="14">
        <f t="shared" si="10"/>
        <v>2280.7436175840699</v>
      </c>
      <c r="AY168" s="14">
        <f t="shared" si="11"/>
        <v>23110.464939922698</v>
      </c>
      <c r="BA168" s="158"/>
      <c r="BD168" s="14"/>
      <c r="BE168" s="25"/>
      <c r="BM168" s="207"/>
      <c r="BN168" s="207"/>
      <c r="BO168" s="207"/>
      <c r="BQ168" s="207"/>
      <c r="BR168" s="207"/>
      <c r="BS168" s="207"/>
      <c r="BU168" s="208"/>
      <c r="BV168" s="208"/>
      <c r="BW168" s="208"/>
      <c r="BY168" s="208"/>
      <c r="BZ168" s="208"/>
      <c r="CA168" s="208"/>
    </row>
    <row r="169" spans="1:79">
      <c r="A169" s="2">
        <v>2004</v>
      </c>
      <c r="B169" s="2">
        <v>11</v>
      </c>
      <c r="C169" s="14">
        <f>[21]Data!$D24</f>
        <v>891.05868755952997</v>
      </c>
      <c r="D169" s="14"/>
      <c r="E169" s="14">
        <f>[22]Data!$D12</f>
        <v>218303.850642131</v>
      </c>
      <c r="F169" s="14">
        <f>[23]Data!$D12</f>
        <v>2277.4096030932801</v>
      </c>
      <c r="G169" s="140">
        <f>[24]Data!$D12</f>
        <v>250335.02540140701</v>
      </c>
      <c r="H169" s="25"/>
      <c r="I169" s="14"/>
      <c r="J169" s="14"/>
      <c r="K169" s="15"/>
      <c r="L169" s="15"/>
      <c r="M169" s="14"/>
      <c r="N169" s="25"/>
      <c r="O169" s="71"/>
      <c r="P169" s="20"/>
      <c r="Q169" s="20"/>
      <c r="R169" s="20"/>
      <c r="S169" s="14"/>
      <c r="U169" s="14">
        <f t="shared" si="2"/>
        <v>1794801.2856466311</v>
      </c>
      <c r="V169" s="217">
        <f t="shared" si="3"/>
        <v>0.34388341163246744</v>
      </c>
      <c r="W169" s="14">
        <f>[1]RESID!$I267</f>
        <v>53476</v>
      </c>
      <c r="X169" s="73">
        <f t="shared" si="1"/>
        <v>1333260</v>
      </c>
      <c r="Y169" s="15">
        <f>'[2]FPC wSEB'!X364</f>
        <v>1386736</v>
      </c>
      <c r="Z169" s="15">
        <f>'[2]FPC wSEB'!Y364</f>
        <v>163690</v>
      </c>
      <c r="AA169" s="15">
        <f>'[2]FPC wSEB'!Z364</f>
        <v>2742</v>
      </c>
      <c r="AB169" s="15">
        <f>'[2]FPC wSEB'!AA364</f>
        <v>1835</v>
      </c>
      <c r="AC169" s="22">
        <f>'[2]FPC wSEB'!AB364</f>
        <v>21096</v>
      </c>
      <c r="AD169" s="15">
        <f t="shared" si="4"/>
        <v>16386</v>
      </c>
      <c r="AE169" s="214">
        <f t="shared" si="14"/>
        <v>1188013</v>
      </c>
      <c r="AF169" s="15"/>
      <c r="AG169" s="15">
        <f t="shared" si="12"/>
        <v>337789.850642131</v>
      </c>
      <c r="AH169" s="15">
        <f>'[2]FPC wSEB'!G364</f>
        <v>119486</v>
      </c>
      <c r="AI169" s="15">
        <f t="shared" si="5"/>
        <v>218303.850642131</v>
      </c>
      <c r="AJ169" s="15">
        <f t="shared" si="6"/>
        <v>2277.4096030932801</v>
      </c>
      <c r="AK169" s="15">
        <f t="shared" si="7"/>
        <v>250335.02540140701</v>
      </c>
      <c r="AL169" s="67">
        <f t="shared" si="8"/>
        <v>891.05875823170277</v>
      </c>
      <c r="AM169" s="137">
        <f t="shared" si="9"/>
        <v>868.51354547657229</v>
      </c>
      <c r="AN169" s="15">
        <f>AJ169/'[2]FPC wSEB'!$AA364*1000</f>
        <v>1241.0951515494714</v>
      </c>
      <c r="AP169" s="232"/>
      <c r="AQ169" s="137"/>
      <c r="AR169" s="137"/>
      <c r="AS169" s="137"/>
      <c r="AT169" s="137"/>
      <c r="AV169" s="42"/>
      <c r="AW169" s="14">
        <f t="shared" si="13"/>
        <v>1241.0951515494714</v>
      </c>
      <c r="AX169" s="14">
        <f t="shared" si="10"/>
        <v>2277.4096030932801</v>
      </c>
      <c r="AY169" s="14">
        <f t="shared" si="11"/>
        <v>25387.87454301598</v>
      </c>
      <c r="BA169" s="158"/>
      <c r="BD169" s="14"/>
      <c r="BE169" s="25"/>
      <c r="BM169" s="207"/>
      <c r="BN169" s="207"/>
      <c r="BO169" s="207"/>
      <c r="BQ169" s="207"/>
      <c r="BR169" s="207"/>
      <c r="BS169" s="207"/>
      <c r="BU169" s="208"/>
      <c r="BV169" s="208"/>
      <c r="BW169" s="208"/>
      <c r="BY169" s="208"/>
      <c r="BZ169" s="208"/>
      <c r="CA169" s="208"/>
    </row>
    <row r="170" spans="1:79">
      <c r="A170" s="2">
        <v>2004</v>
      </c>
      <c r="B170" s="2">
        <v>12</v>
      </c>
      <c r="C170" s="14">
        <f>[21]Data!$D25</f>
        <v>1078.20917657834</v>
      </c>
      <c r="D170" s="14"/>
      <c r="E170" s="14">
        <f>[22]Data!$D13</f>
        <v>219476.17772473901</v>
      </c>
      <c r="F170" s="14">
        <f>[23]Data!$D13</f>
        <v>2457.0825091229999</v>
      </c>
      <c r="G170" s="140">
        <f>[24]Data!$D13</f>
        <v>239679.87797596201</v>
      </c>
      <c r="H170" s="25"/>
      <c r="I170" s="14"/>
      <c r="J170" s="14"/>
      <c r="K170" s="15"/>
      <c r="L170" s="15"/>
      <c r="M170" s="14"/>
      <c r="N170" s="25"/>
      <c r="O170" s="71"/>
      <c r="P170" s="20"/>
      <c r="Q170" s="20"/>
      <c r="R170" s="20"/>
      <c r="S170" s="14"/>
      <c r="U170" s="14">
        <f t="shared" si="2"/>
        <v>2039647.138209824</v>
      </c>
      <c r="V170" s="217">
        <f t="shared" si="3"/>
        <v>0.46872621458853259</v>
      </c>
      <c r="W170" s="14">
        <f>[1]RESID!$I268</f>
        <v>53843</v>
      </c>
      <c r="X170" s="73">
        <f t="shared" si="1"/>
        <v>1336385</v>
      </c>
      <c r="Y170" s="15">
        <f>'[2]FPC wSEB'!X365</f>
        <v>1390228</v>
      </c>
      <c r="Z170" s="15">
        <f>'[2]FPC wSEB'!Y365</f>
        <v>161508</v>
      </c>
      <c r="AA170" s="15">
        <f>'[2]FPC wSEB'!Z365</f>
        <v>2766</v>
      </c>
      <c r="AB170" s="15">
        <f>'[2]FPC wSEB'!AA365</f>
        <v>1828</v>
      </c>
      <c r="AC170" s="22">
        <f>'[2]FPC wSEB'!AB365</f>
        <v>20956</v>
      </c>
      <c r="AD170" s="15">
        <f t="shared" si="4"/>
        <v>27211</v>
      </c>
      <c r="AE170" s="214">
        <f t="shared" si="14"/>
        <v>1440903</v>
      </c>
      <c r="AF170" s="15"/>
      <c r="AG170" s="15">
        <f t="shared" si="12"/>
        <v>329396.17772473901</v>
      </c>
      <c r="AH170" s="15">
        <f>'[2]FPC wSEB'!G365</f>
        <v>109920</v>
      </c>
      <c r="AI170" s="15">
        <f t="shared" si="5"/>
        <v>219476.17772473901</v>
      </c>
      <c r="AJ170" s="15">
        <f t="shared" si="6"/>
        <v>2457.0825091229999</v>
      </c>
      <c r="AK170" s="15">
        <f t="shared" si="7"/>
        <v>239679.87797596201</v>
      </c>
      <c r="AL170" s="67">
        <f t="shared" si="8"/>
        <v>1078.2094980114264</v>
      </c>
      <c r="AM170" s="137">
        <f t="shared" si="9"/>
        <v>1056.0239039927264</v>
      </c>
      <c r="AN170" s="15">
        <f>AJ170/'[2]FPC wSEB'!$AA365*1000</f>
        <v>1344.137040001641</v>
      </c>
      <c r="AP170" s="232"/>
      <c r="AQ170" s="137"/>
      <c r="AR170" s="137"/>
      <c r="AS170" s="137"/>
      <c r="AT170" s="137"/>
      <c r="AV170" s="42"/>
      <c r="AW170" s="14">
        <f t="shared" si="13"/>
        <v>1344.137040001641</v>
      </c>
      <c r="AX170" s="14">
        <f t="shared" si="10"/>
        <v>2457.0825091229999</v>
      </c>
      <c r="AY170" s="14">
        <f t="shared" si="11"/>
        <v>27844.95705213898</v>
      </c>
      <c r="BA170" s="158"/>
      <c r="BD170" s="14"/>
      <c r="BE170" s="25"/>
      <c r="BM170" s="207"/>
      <c r="BN170" s="207"/>
      <c r="BO170" s="207"/>
      <c r="BQ170" s="207"/>
      <c r="BR170" s="207"/>
      <c r="BS170" s="207"/>
      <c r="BU170" s="208"/>
      <c r="BV170" s="208"/>
      <c r="BW170" s="208"/>
      <c r="BY170" s="208"/>
      <c r="BZ170" s="208"/>
      <c r="CA170" s="208"/>
    </row>
    <row r="171" spans="1:79">
      <c r="A171" s="2">
        <v>2005</v>
      </c>
      <c r="B171" s="2">
        <v>1</v>
      </c>
      <c r="C171" s="14">
        <f>[21]Data!$D26</f>
        <v>1220.4545126365699</v>
      </c>
      <c r="D171" s="14">
        <f>[25]Data!$D2</f>
        <v>881144.511809855</v>
      </c>
      <c r="E171" s="14">
        <f>[22]Data!$D14</f>
        <v>237351.18255862701</v>
      </c>
      <c r="F171" s="14">
        <f>[23]Data!$D14</f>
        <v>1599.3656272144999</v>
      </c>
      <c r="G171" s="140">
        <f>[24]Data!$D14</f>
        <v>237181.80447685899</v>
      </c>
      <c r="H171" s="25"/>
      <c r="I171" s="14"/>
      <c r="J171" s="14"/>
      <c r="K171" s="15"/>
      <c r="L171" s="15"/>
      <c r="M171" s="14"/>
      <c r="N171" s="25"/>
      <c r="O171" s="71"/>
      <c r="P171" s="20"/>
      <c r="Q171" s="20"/>
      <c r="R171" s="20"/>
      <c r="S171" s="14"/>
      <c r="U171" s="14">
        <f t="shared" si="2"/>
        <v>3096382.864472555</v>
      </c>
      <c r="V171" s="217">
        <f t="shared" si="3"/>
        <v>0.55751998808037817</v>
      </c>
      <c r="W171" s="14">
        <f>[1]RESID!$I269</f>
        <v>52491</v>
      </c>
      <c r="X171" s="73">
        <f t="shared" si="1"/>
        <v>1314227</v>
      </c>
      <c r="Y171" s="15">
        <f>'[2]FPC wSEB'!X366</f>
        <v>1366718</v>
      </c>
      <c r="Z171" s="15">
        <f>'[2]FPC wSEB'!Y366</f>
        <v>157278</v>
      </c>
      <c r="AA171" s="15">
        <f>'[2]FPC wSEB'!Z366</f>
        <v>2695</v>
      </c>
      <c r="AB171" s="15">
        <f>'[2]FPC wSEB'!AA366</f>
        <v>1824</v>
      </c>
      <c r="AC171" s="22">
        <f>'[2]FPC wSEB'!AB366</f>
        <v>20496</v>
      </c>
      <c r="AD171" s="15">
        <f t="shared" si="4"/>
        <v>35716</v>
      </c>
      <c r="AE171" s="214">
        <f t="shared" si="14"/>
        <v>1603954</v>
      </c>
      <c r="AF171" s="15">
        <f t="shared" ref="AF171" si="15">D171</f>
        <v>881144.511809855</v>
      </c>
      <c r="AG171" s="15">
        <f t="shared" si="12"/>
        <v>336787.18255862698</v>
      </c>
      <c r="AH171" s="15">
        <f>'[2]FPC wSEB'!G366</f>
        <v>99436</v>
      </c>
      <c r="AI171" s="15">
        <f t="shared" si="5"/>
        <v>237351.18255862701</v>
      </c>
      <c r="AJ171" s="15">
        <f t="shared" si="6"/>
        <v>1599.3656272144999</v>
      </c>
      <c r="AK171" s="15">
        <f t="shared" si="7"/>
        <v>237181.80447685899</v>
      </c>
      <c r="AL171" s="67">
        <f t="shared" si="8"/>
        <v>1220.4543050781942</v>
      </c>
      <c r="AM171" s="137">
        <f t="shared" si="9"/>
        <v>1199.7134741768236</v>
      </c>
      <c r="AN171" s="15">
        <f>AJ171/'[2]FPC wSEB'!$AA366*1000</f>
        <v>876.8451903588267</v>
      </c>
      <c r="AP171" s="232"/>
      <c r="AQ171" s="137"/>
      <c r="AR171" s="137"/>
      <c r="AS171" s="137"/>
      <c r="AT171" s="137"/>
      <c r="AV171" s="42"/>
      <c r="AW171" s="14">
        <f t="shared" si="13"/>
        <v>876.8451903588267</v>
      </c>
      <c r="AX171" s="14">
        <f t="shared" si="10"/>
        <v>1599.3656272144999</v>
      </c>
      <c r="AY171" s="14">
        <f t="shared" si="11"/>
        <v>27151.871607119378</v>
      </c>
      <c r="BA171" s="158">
        <f t="shared" ref="BA171:BA190" si="16">AW171/AW159</f>
        <v>0.72138073045332662</v>
      </c>
      <c r="BD171" s="14"/>
      <c r="BE171" s="25"/>
      <c r="BM171" s="207"/>
      <c r="BN171" s="207"/>
      <c r="BO171" s="207"/>
      <c r="BQ171" s="207"/>
      <c r="BR171" s="207"/>
      <c r="BS171" s="207"/>
      <c r="BU171" s="208"/>
      <c r="BV171" s="208"/>
      <c r="BW171" s="208"/>
      <c r="BY171" s="208"/>
      <c r="BZ171" s="208"/>
      <c r="CA171" s="208"/>
    </row>
    <row r="172" spans="1:79">
      <c r="A172" s="2">
        <v>2005</v>
      </c>
      <c r="B172" s="2">
        <v>2</v>
      </c>
      <c r="C172" s="14">
        <f>[21]Data!$D27</f>
        <v>982.05894088175705</v>
      </c>
      <c r="D172" s="14">
        <f>[25]Data!$D3</f>
        <v>797907.83246072498</v>
      </c>
      <c r="E172" s="14">
        <f>[22]Data!$D15</f>
        <v>217683.42479875599</v>
      </c>
      <c r="F172" s="14">
        <f>[23]Data!$D15</f>
        <v>3005.0383153523499</v>
      </c>
      <c r="G172" s="140">
        <f>[24]Data!$D15</f>
        <v>238251.14658614999</v>
      </c>
      <c r="H172" s="25"/>
      <c r="I172" s="14"/>
      <c r="J172" s="14"/>
      <c r="K172" s="15"/>
      <c r="L172" s="15"/>
      <c r="M172" s="14"/>
      <c r="N172" s="25"/>
      <c r="O172" s="71"/>
      <c r="P172" s="20"/>
      <c r="Q172" s="20"/>
      <c r="R172" s="20"/>
      <c r="S172" s="14"/>
      <c r="U172" s="14">
        <f t="shared" si="2"/>
        <v>2688160.4421609831</v>
      </c>
      <c r="V172" s="217">
        <f t="shared" si="3"/>
        <v>0.63835327793467445</v>
      </c>
      <c r="W172" s="14">
        <f>[1]RESID!$I270</f>
        <v>52012</v>
      </c>
      <c r="X172" s="73">
        <f t="shared" si="1"/>
        <v>1323157</v>
      </c>
      <c r="Y172" s="15">
        <f>'[2]FPC wSEB'!X367</f>
        <v>1375169</v>
      </c>
      <c r="Z172" s="15">
        <f>'[2]FPC wSEB'!Y367</f>
        <v>159643</v>
      </c>
      <c r="AA172" s="15">
        <f>'[2]FPC wSEB'!Z367</f>
        <v>2716</v>
      </c>
      <c r="AB172" s="15">
        <f>'[2]FPC wSEB'!AA367</f>
        <v>1826</v>
      </c>
      <c r="AC172" s="22">
        <f>'[2]FPC wSEB'!AB367</f>
        <v>20727</v>
      </c>
      <c r="AD172" s="15">
        <f t="shared" si="4"/>
        <v>32606</v>
      </c>
      <c r="AE172" s="214">
        <f t="shared" si="14"/>
        <v>1299418</v>
      </c>
      <c r="AF172" s="15">
        <f t="shared" ref="AF172:AF235" si="17">D172</f>
        <v>797907.83246072498</v>
      </c>
      <c r="AG172" s="15">
        <f t="shared" si="12"/>
        <v>316972.42479875602</v>
      </c>
      <c r="AH172" s="15">
        <f>'[2]FPC wSEB'!G367</f>
        <v>99289</v>
      </c>
      <c r="AI172" s="15">
        <f t="shared" si="5"/>
        <v>217683.42479875599</v>
      </c>
      <c r="AJ172" s="15">
        <f t="shared" si="6"/>
        <v>3005.0383153523499</v>
      </c>
      <c r="AK172" s="15">
        <f t="shared" si="7"/>
        <v>238251.14658614999</v>
      </c>
      <c r="AL172" s="67">
        <f t="shared" si="8"/>
        <v>982.0588184168621</v>
      </c>
      <c r="AM172" s="137">
        <f t="shared" si="9"/>
        <v>968.62567437165899</v>
      </c>
      <c r="AN172" s="15">
        <f>AJ172/'[2]FPC wSEB'!$AA367*1000</f>
        <v>1645.6945867208926</v>
      </c>
      <c r="AP172" s="232"/>
      <c r="AQ172" s="137"/>
      <c r="AR172" s="137"/>
      <c r="AS172" s="137"/>
      <c r="AT172" s="137"/>
      <c r="AV172" s="42"/>
      <c r="AW172" s="14">
        <f t="shared" si="13"/>
        <v>1645.6945867208926</v>
      </c>
      <c r="AX172" s="14">
        <f t="shared" si="10"/>
        <v>3005.0383153523499</v>
      </c>
      <c r="AY172" s="14">
        <f t="shared" si="11"/>
        <v>27863.230606544232</v>
      </c>
      <c r="BA172" s="158">
        <f t="shared" si="16"/>
        <v>1.3496008339641168</v>
      </c>
      <c r="BD172" s="14"/>
      <c r="BE172" s="25"/>
      <c r="BM172" s="207"/>
      <c r="BN172" s="207"/>
      <c r="BO172" s="207"/>
      <c r="BQ172" s="207"/>
      <c r="BR172" s="207"/>
      <c r="BS172" s="207"/>
      <c r="BU172" s="208"/>
      <c r="BV172" s="208"/>
      <c r="BW172" s="208"/>
      <c r="BY172" s="208"/>
      <c r="BZ172" s="208"/>
      <c r="CA172" s="208"/>
    </row>
    <row r="173" spans="1:79">
      <c r="A173" s="2">
        <v>2005</v>
      </c>
      <c r="B173" s="2">
        <v>3</v>
      </c>
      <c r="C173" s="14">
        <f>[21]Data!$D28</f>
        <v>987.76022353117401</v>
      </c>
      <c r="D173" s="14">
        <f>[25]Data!$D4</f>
        <v>934476.91210424295</v>
      </c>
      <c r="E173" s="14">
        <f>[22]Data!$D16</f>
        <v>235143.97969217799</v>
      </c>
      <c r="F173" s="14">
        <f>[23]Data!$D16</f>
        <v>2278.7442987415302</v>
      </c>
      <c r="G173" s="140">
        <f>[24]Data!$D16</f>
        <v>240734.008271828</v>
      </c>
      <c r="H173" s="25"/>
      <c r="I173" s="14"/>
      <c r="J173" s="14"/>
      <c r="K173" s="15"/>
      <c r="L173" s="15"/>
      <c r="M173" s="14"/>
      <c r="N173" s="25"/>
      <c r="O173" s="120"/>
      <c r="P173" s="20"/>
      <c r="Q173" s="20"/>
      <c r="R173" s="20"/>
      <c r="S173" s="14"/>
      <c r="U173" s="14">
        <f t="shared" si="2"/>
        <v>2872460.6443669903</v>
      </c>
      <c r="V173" s="217">
        <f t="shared" si="3"/>
        <v>0.62485525246600426</v>
      </c>
      <c r="W173" s="14">
        <f>[1]RESID!$I271</f>
        <v>54279</v>
      </c>
      <c r="X173" s="73">
        <f t="shared" si="1"/>
        <v>1351618</v>
      </c>
      <c r="Y173" s="15">
        <f>'[2]FPC wSEB'!X368</f>
        <v>1405897</v>
      </c>
      <c r="Z173" s="15">
        <f>'[2]FPC wSEB'!Y368</f>
        <v>161586</v>
      </c>
      <c r="AA173" s="15">
        <f>'[2]FPC wSEB'!Z368</f>
        <v>2728</v>
      </c>
      <c r="AB173" s="15">
        <f>'[2]FPC wSEB'!AA368</f>
        <v>1818</v>
      </c>
      <c r="AC173" s="22">
        <f>'[2]FPC wSEB'!AB368</f>
        <v>20935</v>
      </c>
      <c r="AD173" s="15">
        <f t="shared" si="4"/>
        <v>33501</v>
      </c>
      <c r="AE173" s="214">
        <f t="shared" si="14"/>
        <v>1335074</v>
      </c>
      <c r="AF173" s="15">
        <f t="shared" si="17"/>
        <v>934476.91210424295</v>
      </c>
      <c r="AG173" s="15">
        <f t="shared" si="12"/>
        <v>326395.97969217796</v>
      </c>
      <c r="AH173" s="15">
        <f>'[2]FPC wSEB'!G368</f>
        <v>91252</v>
      </c>
      <c r="AI173" s="15">
        <f t="shared" si="5"/>
        <v>235143.97969217799</v>
      </c>
      <c r="AJ173" s="15">
        <f t="shared" si="6"/>
        <v>2278.7442987415302</v>
      </c>
      <c r="AK173" s="15">
        <f t="shared" si="7"/>
        <v>240734.008271828</v>
      </c>
      <c r="AL173" s="67">
        <f t="shared" si="8"/>
        <v>987.75985522536689</v>
      </c>
      <c r="AM173" s="137">
        <f t="shared" si="9"/>
        <v>973.45324728625212</v>
      </c>
      <c r="AN173" s="15">
        <f>AJ173/'[2]FPC wSEB'!$AA368*1000</f>
        <v>1253.4347077786194</v>
      </c>
      <c r="AP173" s="232"/>
      <c r="AQ173" s="137"/>
      <c r="AR173" s="137"/>
      <c r="AS173" s="137"/>
      <c r="AT173" s="137"/>
      <c r="AV173" s="42"/>
      <c r="AW173" s="14">
        <f t="shared" si="13"/>
        <v>1253.4347077786194</v>
      </c>
      <c r="AX173" s="14">
        <f t="shared" si="10"/>
        <v>2278.7442987415302</v>
      </c>
      <c r="AY173" s="14">
        <f t="shared" si="11"/>
        <v>27620.664152469359</v>
      </c>
      <c r="BA173" s="158">
        <f t="shared" si="16"/>
        <v>0.93063886327400314</v>
      </c>
      <c r="BD173" s="14"/>
      <c r="BE173" s="25"/>
      <c r="BM173" s="207"/>
      <c r="BN173" s="207"/>
      <c r="BO173" s="207"/>
      <c r="BQ173" s="207"/>
      <c r="BR173" s="207"/>
      <c r="BS173" s="207"/>
      <c r="BU173" s="208"/>
      <c r="BV173" s="208"/>
      <c r="BW173" s="208"/>
      <c r="BY173" s="208"/>
      <c r="BZ173" s="208"/>
      <c r="CA173" s="208"/>
    </row>
    <row r="174" spans="1:79">
      <c r="A174" s="2">
        <v>2005</v>
      </c>
      <c r="B174" s="2">
        <v>4</v>
      </c>
      <c r="C174" s="14">
        <f>[21]Data!$D29</f>
        <v>1029.94335141841</v>
      </c>
      <c r="D174" s="14">
        <f>[25]Data!$D5</f>
        <v>968993.94799898705</v>
      </c>
      <c r="E174" s="14">
        <f>[22]Data!$D17</f>
        <v>225830.03169821299</v>
      </c>
      <c r="F174" s="14">
        <f>[23]Data!$D17</f>
        <v>2256.8672021212101</v>
      </c>
      <c r="G174" s="140">
        <f>[24]Data!$D17</f>
        <v>242659.729535764</v>
      </c>
      <c r="H174" s="25"/>
      <c r="I174" s="14"/>
      <c r="J174" s="14"/>
      <c r="K174" s="15"/>
      <c r="L174" s="15"/>
      <c r="M174" s="14"/>
      <c r="N174" s="25"/>
      <c r="O174" s="120"/>
      <c r="P174" s="20"/>
      <c r="Q174" s="20"/>
      <c r="R174" s="20"/>
      <c r="S174" s="14"/>
      <c r="U174" s="14">
        <f t="shared" si="2"/>
        <v>2948432.5764350854</v>
      </c>
      <c r="V174" s="217">
        <f t="shared" si="3"/>
        <v>0.53442379914879401</v>
      </c>
      <c r="W174" s="14">
        <f>[1]RESID!$I272</f>
        <v>52945</v>
      </c>
      <c r="X174" s="73">
        <f t="shared" si="1"/>
        <v>1326387</v>
      </c>
      <c r="Y174" s="15">
        <f>'[2]FPC wSEB'!X369</f>
        <v>1379332</v>
      </c>
      <c r="Z174" s="15">
        <f>'[2]FPC wSEB'!Y369</f>
        <v>160092</v>
      </c>
      <c r="AA174" s="15">
        <f>'[2]FPC wSEB'!Z369</f>
        <v>2667</v>
      </c>
      <c r="AB174" s="15">
        <f>'[2]FPC wSEB'!AA369</f>
        <v>1814</v>
      </c>
      <c r="AC174" s="22">
        <f>'[2]FPC wSEB'!AB369</f>
        <v>20831</v>
      </c>
      <c r="AD174" s="15">
        <f t="shared" si="4"/>
        <v>29142</v>
      </c>
      <c r="AE174" s="214">
        <f t="shared" si="14"/>
        <v>1366103</v>
      </c>
      <c r="AF174" s="15">
        <f t="shared" si="17"/>
        <v>968993.94799898705</v>
      </c>
      <c r="AG174" s="15">
        <f t="shared" si="12"/>
        <v>339277.03169821296</v>
      </c>
      <c r="AH174" s="15">
        <f>'[2]FPC wSEB'!G369</f>
        <v>113447</v>
      </c>
      <c r="AI174" s="15">
        <f t="shared" si="5"/>
        <v>225830.03169821299</v>
      </c>
      <c r="AJ174" s="15">
        <f t="shared" si="6"/>
        <v>2256.8672021212101</v>
      </c>
      <c r="AK174" s="15">
        <f t="shared" si="7"/>
        <v>242659.729535764</v>
      </c>
      <c r="AL174" s="67">
        <f t="shared" si="8"/>
        <v>1029.9429955209152</v>
      </c>
      <c r="AM174" s="137">
        <f t="shared" si="9"/>
        <v>1011.5367438731211</v>
      </c>
      <c r="AN174" s="15">
        <f>AJ174/'[2]FPC wSEB'!$AA369*1000</f>
        <v>1244.1384796699065</v>
      </c>
      <c r="AP174" s="232"/>
      <c r="AQ174" s="137"/>
      <c r="AR174" s="137"/>
      <c r="AS174" s="137"/>
      <c r="AT174" s="137"/>
      <c r="AV174" s="42"/>
      <c r="AW174" s="14">
        <f t="shared" si="13"/>
        <v>1244.1384796699065</v>
      </c>
      <c r="AX174" s="14">
        <f t="shared" si="10"/>
        <v>2256.8672021212101</v>
      </c>
      <c r="AY174" s="14">
        <f t="shared" si="11"/>
        <v>27594.555765988083</v>
      </c>
      <c r="BA174" s="158">
        <f t="shared" si="16"/>
        <v>1.0179919100431725</v>
      </c>
      <c r="BD174" s="14"/>
      <c r="BE174" s="25"/>
      <c r="BM174" s="207"/>
      <c r="BN174" s="207"/>
      <c r="BO174" s="207"/>
      <c r="BQ174" s="207"/>
      <c r="BR174" s="207"/>
      <c r="BS174" s="207"/>
      <c r="BU174" s="208"/>
      <c r="BV174" s="208"/>
      <c r="BW174" s="208"/>
      <c r="BY174" s="208"/>
      <c r="BZ174" s="208"/>
      <c r="CA174" s="208"/>
    </row>
    <row r="175" spans="1:79">
      <c r="A175" s="2">
        <v>2005</v>
      </c>
      <c r="B175" s="2">
        <v>5</v>
      </c>
      <c r="C175" s="14">
        <f>[21]Data!$D30</f>
        <v>1334.95468266177</v>
      </c>
      <c r="D175" s="14">
        <f>[25]Data!$D6</f>
        <v>1101166.6765411799</v>
      </c>
      <c r="E175" s="14">
        <f>[22]Data!$D18</f>
        <v>246482.62098914999</v>
      </c>
      <c r="F175" s="14">
        <f>[23]Data!$D18</f>
        <v>2257.0172021212102</v>
      </c>
      <c r="G175" s="140">
        <f>[24]Data!$D18</f>
        <v>272040.375544162</v>
      </c>
      <c r="H175" s="25"/>
      <c r="I175" s="14"/>
      <c r="J175" s="14"/>
      <c r="K175" s="15"/>
      <c r="L175" s="15"/>
      <c r="M175" s="14"/>
      <c r="N175" s="25"/>
      <c r="O175" s="120"/>
      <c r="P175" s="20"/>
      <c r="Q175" s="20"/>
      <c r="R175" s="20"/>
      <c r="S175" s="14"/>
      <c r="U175" s="14">
        <f t="shared" si="2"/>
        <v>3581609.690276613</v>
      </c>
      <c r="V175" s="217">
        <f t="shared" si="3"/>
        <v>0.35517028435765152</v>
      </c>
      <c r="W175" s="14">
        <f>[1]RESID!$I273</f>
        <v>56722</v>
      </c>
      <c r="X175" s="73">
        <f t="shared" si="1"/>
        <v>1376688</v>
      </c>
      <c r="Y175" s="15">
        <f>'[2]FPC wSEB'!X370</f>
        <v>1433410</v>
      </c>
      <c r="Z175" s="15">
        <f>'[2]FPC wSEB'!Y370</f>
        <v>166020</v>
      </c>
      <c r="AA175" s="15">
        <f>'[2]FPC wSEB'!Z370</f>
        <v>2752</v>
      </c>
      <c r="AB175" s="15">
        <f>'[2]FPC wSEB'!AA370</f>
        <v>1808</v>
      </c>
      <c r="AC175" s="22">
        <f>'[2]FPC wSEB'!AB370</f>
        <v>21343</v>
      </c>
      <c r="AD175" s="15">
        <f t="shared" si="4"/>
        <v>26894</v>
      </c>
      <c r="AE175" s="214">
        <f t="shared" si="14"/>
        <v>1837816</v>
      </c>
      <c r="AF175" s="15">
        <f t="shared" si="17"/>
        <v>1101166.6765411799</v>
      </c>
      <c r="AG175" s="15">
        <f t="shared" si="12"/>
        <v>341435.62098915002</v>
      </c>
      <c r="AH175" s="15">
        <f>'[2]FPC wSEB'!G370</f>
        <v>94953</v>
      </c>
      <c r="AI175" s="15">
        <f t="shared" si="5"/>
        <v>246482.62098914999</v>
      </c>
      <c r="AJ175" s="15">
        <f t="shared" si="6"/>
        <v>2257.0172021212102</v>
      </c>
      <c r="AK175" s="15">
        <f t="shared" si="7"/>
        <v>272040.375544162</v>
      </c>
      <c r="AL175" s="67">
        <f t="shared" si="8"/>
        <v>1334.9546157153982</v>
      </c>
      <c r="AM175" s="137">
        <f t="shared" si="9"/>
        <v>1300.8908825806991</v>
      </c>
      <c r="AN175" s="15">
        <f>AJ175/'[2]FPC wSEB'!$AA370*1000</f>
        <v>1248.3502224121739</v>
      </c>
      <c r="AP175" s="232"/>
      <c r="AQ175" s="137"/>
      <c r="AR175" s="137"/>
      <c r="AS175" s="137"/>
      <c r="AT175" s="137"/>
      <c r="AV175" s="42"/>
      <c r="AW175" s="14">
        <f t="shared" si="13"/>
        <v>1248.3502224121739</v>
      </c>
      <c r="AX175" s="14">
        <f t="shared" si="10"/>
        <v>2257.0172021212102</v>
      </c>
      <c r="AY175" s="14">
        <f t="shared" si="11"/>
        <v>27568.447379506801</v>
      </c>
      <c r="BA175" s="158">
        <f t="shared" si="16"/>
        <v>1.0169967982829655</v>
      </c>
      <c r="BD175" s="14"/>
      <c r="BE175" s="25"/>
      <c r="BM175" s="207"/>
      <c r="BN175" s="207"/>
      <c r="BO175" s="207"/>
      <c r="BQ175" s="207"/>
      <c r="BR175" s="207"/>
      <c r="BS175" s="207"/>
      <c r="BU175" s="208"/>
      <c r="BV175" s="208"/>
      <c r="BW175" s="208"/>
      <c r="BY175" s="208"/>
      <c r="BZ175" s="208"/>
      <c r="CA175" s="208"/>
    </row>
    <row r="176" spans="1:79">
      <c r="A176" s="2">
        <v>2005</v>
      </c>
      <c r="B176" s="2">
        <v>6</v>
      </c>
      <c r="C176" s="14">
        <f>[21]Data!$D31</f>
        <v>1469.47348710744</v>
      </c>
      <c r="D176" s="14">
        <f>[25]Data!$D7</f>
        <v>1147816.3946220099</v>
      </c>
      <c r="E176" s="14">
        <f>[22]Data!$D19</f>
        <v>231683.66810139499</v>
      </c>
      <c r="F176" s="14">
        <f>[23]Data!$D19</f>
        <v>2266.78437965597</v>
      </c>
      <c r="G176" s="140">
        <f>[24]Data!$D19</f>
        <v>281242.99623956002</v>
      </c>
      <c r="H176" s="25"/>
      <c r="I176" s="14"/>
      <c r="J176" s="14"/>
      <c r="K176" s="15"/>
      <c r="L176" s="15"/>
      <c r="M176" s="14"/>
      <c r="N176" s="25"/>
      <c r="O176" s="120"/>
      <c r="P176" s="20"/>
      <c r="Q176" s="20"/>
      <c r="R176" s="20"/>
      <c r="S176" s="14"/>
      <c r="U176" s="14">
        <f t="shared" si="2"/>
        <v>3655209.8433426213</v>
      </c>
      <c r="V176" s="217">
        <f t="shared" si="3"/>
        <v>0.25275986053332639</v>
      </c>
      <c r="W176" s="14">
        <f>[1]RESID!$I274</f>
        <v>53622</v>
      </c>
      <c r="X176" s="73">
        <f t="shared" si="1"/>
        <v>1264942</v>
      </c>
      <c r="Y176" s="15">
        <f>'[2]FPC wSEB'!X371</f>
        <v>1318564</v>
      </c>
      <c r="Z176" s="15">
        <f>'[2]FPC wSEB'!Y371</f>
        <v>152159</v>
      </c>
      <c r="AA176" s="15">
        <f>'[2]FPC wSEB'!Z371</f>
        <v>2602</v>
      </c>
      <c r="AB176" s="15">
        <f>'[2]FPC wSEB'!AA371</f>
        <v>1790</v>
      </c>
      <c r="AC176" s="22">
        <f>'[2]FPC wSEB'!AB371</f>
        <v>19882</v>
      </c>
      <c r="AD176" s="15">
        <f t="shared" si="4"/>
        <v>19916</v>
      </c>
      <c r="AE176" s="214">
        <f t="shared" si="14"/>
        <v>1858799</v>
      </c>
      <c r="AF176" s="15">
        <f t="shared" si="17"/>
        <v>1147816.3946220099</v>
      </c>
      <c r="AG176" s="15">
        <f t="shared" si="12"/>
        <v>345168.66810139501</v>
      </c>
      <c r="AH176" s="15">
        <f>'[2]FPC wSEB'!G371</f>
        <v>113485</v>
      </c>
      <c r="AI176" s="15">
        <f t="shared" si="5"/>
        <v>231683.66810139499</v>
      </c>
      <c r="AJ176" s="15">
        <f t="shared" si="6"/>
        <v>2266.78437965597</v>
      </c>
      <c r="AK176" s="15">
        <f t="shared" si="7"/>
        <v>281242.99623956002</v>
      </c>
      <c r="AL176" s="67">
        <f t="shared" si="8"/>
        <v>1469.4736991893699</v>
      </c>
      <c r="AM176" s="137">
        <f t="shared" si="9"/>
        <v>1424.8189697276734</v>
      </c>
      <c r="AN176" s="15">
        <f>AJ176/'[2]FPC wSEB'!$AA371*1000</f>
        <v>1266.3599886346201</v>
      </c>
      <c r="AP176" s="232"/>
      <c r="AQ176" s="137"/>
      <c r="AR176" s="137"/>
      <c r="AS176" s="137"/>
      <c r="AT176" s="137"/>
      <c r="AV176" s="42"/>
      <c r="AW176" s="14">
        <f t="shared" si="13"/>
        <v>1266.3599886346201</v>
      </c>
      <c r="AX176" s="14">
        <f t="shared" si="10"/>
        <v>2266.78437965597</v>
      </c>
      <c r="AY176" s="14">
        <f t="shared" si="11"/>
        <v>27542.338993025522</v>
      </c>
      <c r="BA176" s="158">
        <f t="shared" si="16"/>
        <v>1.0250650067972542</v>
      </c>
      <c r="BD176" s="14"/>
      <c r="BE176" s="25"/>
      <c r="BM176" s="207"/>
      <c r="BN176" s="207"/>
      <c r="BO176" s="207"/>
      <c r="BQ176" s="207"/>
      <c r="BR176" s="207"/>
      <c r="BS176" s="207"/>
      <c r="BU176" s="208"/>
      <c r="BV176" s="208"/>
      <c r="BW176" s="208"/>
      <c r="BY176" s="208"/>
      <c r="BZ176" s="208"/>
      <c r="CA176" s="208"/>
    </row>
    <row r="177" spans="1:81">
      <c r="A177" s="2">
        <v>2005</v>
      </c>
      <c r="B177" s="2">
        <v>7</v>
      </c>
      <c r="C177" s="14">
        <f>[21]Data!$D32</f>
        <v>1556.9624173611401</v>
      </c>
      <c r="D177" s="14">
        <f>[25]Data!$D8</f>
        <v>1202757.6609914501</v>
      </c>
      <c r="E177" s="14">
        <f>[22]Data!$D20</f>
        <v>248622.405649658</v>
      </c>
      <c r="F177" s="14">
        <f>[23]Data!$D20</f>
        <v>2269.9128385911999</v>
      </c>
      <c r="G177" s="140">
        <f>[24]Data!$D20</f>
        <v>286413.18151583901</v>
      </c>
      <c r="H177" s="25"/>
      <c r="I177" s="14"/>
      <c r="J177" s="14"/>
      <c r="K177" s="15"/>
      <c r="L177" s="15"/>
      <c r="M177" s="14"/>
      <c r="N177" s="25"/>
      <c r="O177" s="120"/>
      <c r="P177" s="20"/>
      <c r="Q177" s="20"/>
      <c r="R177" s="20"/>
      <c r="S177" s="14"/>
      <c r="U177" s="14">
        <f t="shared" si="2"/>
        <v>3992986.1609955379</v>
      </c>
      <c r="V177" s="217">
        <f t="shared" si="3"/>
        <v>0.23540461725212367</v>
      </c>
      <c r="W177" s="14">
        <f>[1]RESID!$I275</f>
        <v>59284</v>
      </c>
      <c r="X177" s="73">
        <f t="shared" si="1"/>
        <v>1364864</v>
      </c>
      <c r="Y177" s="15">
        <f>'[2]FPC wSEB'!X372</f>
        <v>1424148</v>
      </c>
      <c r="Z177" s="15">
        <f>'[2]FPC wSEB'!Y372</f>
        <v>163873</v>
      </c>
      <c r="AA177" s="15">
        <f>'[2]FPC wSEB'!Z372</f>
        <v>2704</v>
      </c>
      <c r="AB177" s="15">
        <f>'[2]FPC wSEB'!AA372</f>
        <v>1789</v>
      </c>
      <c r="AC177" s="22">
        <f>'[2]FPC wSEB'!AB372</f>
        <v>20950</v>
      </c>
      <c r="AD177" s="15">
        <f t="shared" si="4"/>
        <v>21729</v>
      </c>
      <c r="AE177" s="214">
        <f t="shared" si="14"/>
        <v>2125042</v>
      </c>
      <c r="AF177" s="15">
        <f t="shared" si="17"/>
        <v>1202757.6609914501</v>
      </c>
      <c r="AG177" s="15">
        <f t="shared" si="12"/>
        <v>354774.405649658</v>
      </c>
      <c r="AH177" s="15">
        <f>'[2]FPC wSEB'!G372</f>
        <v>106152</v>
      </c>
      <c r="AI177" s="15">
        <f t="shared" si="5"/>
        <v>248622.405649658</v>
      </c>
      <c r="AJ177" s="15">
        <f t="shared" si="6"/>
        <v>2269.9128385911999</v>
      </c>
      <c r="AK177" s="15">
        <f t="shared" si="7"/>
        <v>286413.18151583901</v>
      </c>
      <c r="AL177" s="67">
        <f t="shared" si="8"/>
        <v>1556.9624519366032</v>
      </c>
      <c r="AM177" s="137">
        <f t="shared" si="9"/>
        <v>1507.4072357648222</v>
      </c>
      <c r="AN177" s="15">
        <f>AJ177/'[2]FPC wSEB'!$AA372*1000</f>
        <v>1268.8165671275574</v>
      </c>
      <c r="AP177" s="232"/>
      <c r="AQ177" s="137"/>
      <c r="AR177" s="137"/>
      <c r="AS177" s="137"/>
      <c r="AT177" s="137"/>
      <c r="AV177" s="42"/>
      <c r="AW177" s="14">
        <f t="shared" si="13"/>
        <v>1268.8165671275574</v>
      </c>
      <c r="AX177" s="14">
        <f t="shared" si="10"/>
        <v>2269.9128385911999</v>
      </c>
      <c r="AY177" s="14">
        <f t="shared" si="11"/>
        <v>27516.230606544243</v>
      </c>
      <c r="BA177" s="158">
        <f t="shared" si="16"/>
        <v>1.0239962388906683</v>
      </c>
      <c r="BD177" s="14"/>
      <c r="BE177" s="25"/>
      <c r="BM177" s="207"/>
      <c r="BN177" s="207"/>
      <c r="BO177" s="207"/>
      <c r="BQ177" s="207"/>
      <c r="BR177" s="207"/>
      <c r="BS177" s="207"/>
      <c r="BU177" s="208"/>
      <c r="BV177" s="208"/>
      <c r="BW177" s="208"/>
      <c r="BY177" s="208"/>
      <c r="BZ177" s="208"/>
      <c r="CA177" s="208"/>
    </row>
    <row r="178" spans="1:81">
      <c r="A178" s="2">
        <v>2005</v>
      </c>
      <c r="B178" s="2">
        <v>8</v>
      </c>
      <c r="C178" s="14">
        <f>[21]Data!$D33</f>
        <v>1569.02396601807</v>
      </c>
      <c r="D178" s="14">
        <f>[25]Data!$D9</f>
        <v>1087528.1714463499</v>
      </c>
      <c r="E178" s="14">
        <f>[22]Data!$D21</f>
        <v>253865.08406269801</v>
      </c>
      <c r="F178" s="14">
        <f>[23]Data!$D21</f>
        <v>2258.2463422138999</v>
      </c>
      <c r="G178" s="140">
        <f>[24]Data!$D21</f>
        <v>300517.18822814</v>
      </c>
      <c r="H178" s="25"/>
      <c r="I178" s="14"/>
      <c r="J178" s="14"/>
      <c r="K178" s="15"/>
      <c r="L178" s="15"/>
      <c r="M178" s="14"/>
      <c r="N178" s="25"/>
      <c r="O178" s="71"/>
      <c r="P178" s="20"/>
      <c r="Q178" s="20"/>
      <c r="R178" s="20"/>
      <c r="S178" s="14"/>
      <c r="U178" s="14">
        <f t="shared" si="2"/>
        <v>3867004.6900794017</v>
      </c>
      <c r="V178" s="217">
        <f t="shared" si="3"/>
        <v>0.23491953518685663</v>
      </c>
      <c r="W178" s="14">
        <f>[1]RESID!$I276</f>
        <v>56552</v>
      </c>
      <c r="X178" s="73">
        <f t="shared" si="1"/>
        <v>1337360</v>
      </c>
      <c r="Y178" s="15">
        <f>'[2]FPC wSEB'!X373</f>
        <v>1393912</v>
      </c>
      <c r="Z178" s="15">
        <f>'[2]FPC wSEB'!Y373</f>
        <v>161125</v>
      </c>
      <c r="AA178" s="15">
        <f>'[2]FPC wSEB'!Z373</f>
        <v>2721</v>
      </c>
      <c r="AB178" s="15">
        <f>'[2]FPC wSEB'!AA373</f>
        <v>1786</v>
      </c>
      <c r="AC178" s="22">
        <f>'[2]FPC wSEB'!AB373</f>
        <v>20974</v>
      </c>
      <c r="AD178" s="15">
        <f t="shared" si="4"/>
        <v>20845</v>
      </c>
      <c r="AE178" s="214">
        <f t="shared" si="14"/>
        <v>2098350</v>
      </c>
      <c r="AF178" s="15">
        <f t="shared" si="17"/>
        <v>1087528.1714463499</v>
      </c>
      <c r="AG178" s="15">
        <f t="shared" si="12"/>
        <v>357506.08406269801</v>
      </c>
      <c r="AH178" s="15">
        <f>'[2]FPC wSEB'!G373</f>
        <v>103641</v>
      </c>
      <c r="AI178" s="15">
        <f t="shared" si="5"/>
        <v>253865.08406269801</v>
      </c>
      <c r="AJ178" s="15">
        <f t="shared" si="6"/>
        <v>2258.2463422138999</v>
      </c>
      <c r="AK178" s="15">
        <f t="shared" si="7"/>
        <v>300517.18822814</v>
      </c>
      <c r="AL178" s="67">
        <f t="shared" si="8"/>
        <v>1569.0240473769218</v>
      </c>
      <c r="AM178" s="137">
        <f t="shared" si="9"/>
        <v>1520.3219428486159</v>
      </c>
      <c r="AN178" s="15">
        <f>AJ178/'[2]FPC wSEB'!$AA373*1000</f>
        <v>1264.415645136562</v>
      </c>
      <c r="AP178" s="232"/>
      <c r="AQ178" s="137"/>
      <c r="AR178" s="137"/>
      <c r="AS178" s="137"/>
      <c r="AT178" s="137"/>
      <c r="AV178" s="42"/>
      <c r="AW178" s="14">
        <f t="shared" si="13"/>
        <v>1264.415645136562</v>
      </c>
      <c r="AX178" s="14">
        <f t="shared" si="10"/>
        <v>2258.2463422138999</v>
      </c>
      <c r="AY178" s="14">
        <f t="shared" si="11"/>
        <v>27490.122220062964</v>
      </c>
      <c r="BA178" s="158">
        <f t="shared" si="16"/>
        <v>1.0195674030328465</v>
      </c>
      <c r="BD178" s="14"/>
      <c r="BE178" s="25"/>
      <c r="BM178" s="207"/>
      <c r="BN178" s="207"/>
      <c r="BO178" s="207"/>
      <c r="BQ178" s="207"/>
      <c r="BR178" s="207"/>
      <c r="BS178" s="207"/>
      <c r="BU178" s="208"/>
      <c r="BV178" s="208"/>
      <c r="BW178" s="208"/>
      <c r="BY178" s="208"/>
      <c r="BZ178" s="208"/>
      <c r="CA178" s="208"/>
    </row>
    <row r="179" spans="1:81">
      <c r="A179" s="2">
        <v>2005</v>
      </c>
      <c r="B179" s="2">
        <v>9</v>
      </c>
      <c r="C179" s="14">
        <f>[21]Data!$D34</f>
        <v>1416.8945239207401</v>
      </c>
      <c r="D179" s="14">
        <f>[25]Data!$D10</f>
        <v>1105877.9742185301</v>
      </c>
      <c r="E179" s="14">
        <f>[22]Data!$D22</f>
        <v>258842.07745463401</v>
      </c>
      <c r="F179" s="14">
        <f>[23]Data!$D22</f>
        <v>2256.8018977694501</v>
      </c>
      <c r="G179" s="140">
        <f>[24]Data!$D22</f>
        <v>297640.38359059201</v>
      </c>
      <c r="H179" s="25"/>
      <c r="I179" s="14"/>
      <c r="J179" s="14"/>
      <c r="K179" s="15"/>
      <c r="L179" s="15"/>
      <c r="M179" s="14"/>
      <c r="N179" s="25"/>
      <c r="O179" s="71"/>
      <c r="P179" s="20"/>
      <c r="Q179" s="20"/>
      <c r="R179" s="20"/>
      <c r="S179" s="14"/>
      <c r="U179" s="14">
        <f t="shared" si="2"/>
        <v>3713563.2371615255</v>
      </c>
      <c r="V179" s="217">
        <f t="shared" si="3"/>
        <v>0.23675824630596484</v>
      </c>
      <c r="W179" s="14">
        <f>[1]RESID!$I277</f>
        <v>58128</v>
      </c>
      <c r="X179" s="73">
        <f t="shared" si="1"/>
        <v>1353106</v>
      </c>
      <c r="Y179" s="15">
        <f>'[2]FPC wSEB'!X374</f>
        <v>1411234</v>
      </c>
      <c r="Z179" s="15">
        <f>'[2]FPC wSEB'!Y374</f>
        <v>162565</v>
      </c>
      <c r="AA179" s="15">
        <f>'[2]FPC wSEB'!Z374</f>
        <v>2739</v>
      </c>
      <c r="AB179" s="15">
        <f>'[2]FPC wSEB'!AA374</f>
        <v>1778</v>
      </c>
      <c r="AC179" s="22">
        <f>'[2]FPC wSEB'!AB374</f>
        <v>21070</v>
      </c>
      <c r="AD179" s="15">
        <f t="shared" si="4"/>
        <v>19500</v>
      </c>
      <c r="AE179" s="214">
        <f t="shared" si="14"/>
        <v>1917208</v>
      </c>
      <c r="AF179" s="15">
        <f t="shared" si="17"/>
        <v>1105877.9742185301</v>
      </c>
      <c r="AG179" s="15">
        <f t="shared" si="12"/>
        <v>371080.07745463401</v>
      </c>
      <c r="AH179" s="15">
        <f>'[2]FPC wSEB'!G374</f>
        <v>112238</v>
      </c>
      <c r="AI179" s="15">
        <f t="shared" si="5"/>
        <v>258842.07745463401</v>
      </c>
      <c r="AJ179" s="15">
        <f t="shared" si="6"/>
        <v>2256.8018977694501</v>
      </c>
      <c r="AK179" s="15">
        <f t="shared" si="7"/>
        <v>297640.38359059201</v>
      </c>
      <c r="AL179" s="67">
        <f t="shared" si="8"/>
        <v>1416.8941679365846</v>
      </c>
      <c r="AM179" s="137">
        <f t="shared" si="9"/>
        <v>1372.3507228425619</v>
      </c>
      <c r="AN179" s="15">
        <f>AJ179/'[2]FPC wSEB'!$AA374*1000</f>
        <v>1269.2924059445725</v>
      </c>
      <c r="AP179" s="232"/>
      <c r="AQ179" s="137"/>
      <c r="AR179" s="137"/>
      <c r="AS179" s="137"/>
      <c r="AT179" s="137"/>
      <c r="AV179" s="42"/>
      <c r="AW179" s="14">
        <f t="shared" si="13"/>
        <v>1269.2924059445725</v>
      </c>
      <c r="AX179" s="14">
        <f t="shared" si="10"/>
        <v>2256.8018977694501</v>
      </c>
      <c r="AY179" s="14">
        <f t="shared" si="11"/>
        <v>27464.013833581674</v>
      </c>
      <c r="BA179" s="158">
        <f t="shared" si="16"/>
        <v>1.0274833760957112</v>
      </c>
      <c r="BD179" s="14"/>
      <c r="BE179" s="25"/>
      <c r="BM179" s="207"/>
      <c r="BN179" s="207"/>
      <c r="BO179" s="207"/>
      <c r="BQ179" s="207"/>
      <c r="BR179" s="207"/>
      <c r="BS179" s="207"/>
      <c r="BU179" s="208"/>
      <c r="BV179" s="208"/>
      <c r="BW179" s="208"/>
      <c r="BY179" s="208"/>
      <c r="BZ179" s="208"/>
      <c r="CA179" s="208"/>
    </row>
    <row r="180" spans="1:81">
      <c r="A180" s="2">
        <v>2005</v>
      </c>
      <c r="B180" s="2">
        <v>10</v>
      </c>
      <c r="C180" s="14">
        <f>[21]Data!$D35</f>
        <v>1128.2133271621001</v>
      </c>
      <c r="D180" s="14">
        <f>[25]Data!$D11</f>
        <v>968002.40054448799</v>
      </c>
      <c r="E180" s="14">
        <f>[22]Data!$D23</f>
        <v>258675.524085999</v>
      </c>
      <c r="F180" s="14">
        <f>[23]Data!$D23</f>
        <v>2254.6352311027899</v>
      </c>
      <c r="G180" s="140">
        <f>[24]Data!$D23</f>
        <v>280110.64823712799</v>
      </c>
      <c r="H180" s="25"/>
      <c r="I180" s="14"/>
      <c r="J180" s="14"/>
      <c r="K180" s="15"/>
      <c r="L180" s="15"/>
      <c r="M180" s="14"/>
      <c r="N180" s="25"/>
      <c r="O180" s="71"/>
      <c r="P180" s="20"/>
      <c r="Q180" s="20"/>
      <c r="R180" s="20"/>
      <c r="S180" s="14"/>
      <c r="U180" s="14">
        <f t="shared" si="2"/>
        <v>3148013.2080987175</v>
      </c>
      <c r="V180" s="217">
        <f t="shared" si="3"/>
        <v>0.25544453159122188</v>
      </c>
      <c r="W180" s="14">
        <f>[1]RESID!$I278</f>
        <v>56452</v>
      </c>
      <c r="X180" s="73">
        <f t="shared" si="1"/>
        <v>1339754</v>
      </c>
      <c r="Y180" s="15">
        <f>'[2]FPC wSEB'!X375</f>
        <v>1396206</v>
      </c>
      <c r="Z180" s="15">
        <f>'[2]FPC wSEB'!Y375</f>
        <v>160355</v>
      </c>
      <c r="AA180" s="15">
        <f>'[2]FPC wSEB'!Z375</f>
        <v>2688</v>
      </c>
      <c r="AB180" s="15">
        <f>'[2]FPC wSEB'!AA375</f>
        <v>1772</v>
      </c>
      <c r="AC180" s="22">
        <f>'[2]FPC wSEB'!AB375</f>
        <v>20837</v>
      </c>
      <c r="AD180" s="15">
        <f t="shared" si="4"/>
        <v>16269</v>
      </c>
      <c r="AE180" s="214">
        <f t="shared" si="14"/>
        <v>1511528</v>
      </c>
      <c r="AF180" s="15">
        <f t="shared" si="17"/>
        <v>968002.40054448799</v>
      </c>
      <c r="AG180" s="15">
        <f t="shared" si="12"/>
        <v>369848.524085999</v>
      </c>
      <c r="AH180" s="15">
        <f>'[2]FPC wSEB'!G375</f>
        <v>111173</v>
      </c>
      <c r="AI180" s="15">
        <f t="shared" si="5"/>
        <v>258675.524085999</v>
      </c>
      <c r="AJ180" s="15">
        <f t="shared" si="6"/>
        <v>2254.6352311027899</v>
      </c>
      <c r="AK180" s="15">
        <f t="shared" si="7"/>
        <v>280110.64823712799</v>
      </c>
      <c r="AL180" s="67">
        <f t="shared" si="8"/>
        <v>1128.2130898657515</v>
      </c>
      <c r="AM180" s="137">
        <f t="shared" si="9"/>
        <v>1094.2489861811223</v>
      </c>
      <c r="AN180" s="15">
        <f>AJ180/'[2]FPC wSEB'!$AA375*1000</f>
        <v>1272.3675119090237</v>
      </c>
      <c r="AP180" s="232"/>
      <c r="AQ180" s="137"/>
      <c r="AR180" s="137"/>
      <c r="AS180" s="137"/>
      <c r="AT180" s="137"/>
      <c r="AV180" s="42"/>
      <c r="AW180" s="14">
        <f t="shared" si="13"/>
        <v>1272.3675119090237</v>
      </c>
      <c r="AX180" s="14">
        <f t="shared" si="10"/>
        <v>2254.6352311027899</v>
      </c>
      <c r="AY180" s="14">
        <f t="shared" si="11"/>
        <v>27437.905447100395</v>
      </c>
      <c r="BA180" s="158">
        <f t="shared" si="16"/>
        <v>1.0264881172363105</v>
      </c>
      <c r="BD180" s="14"/>
      <c r="BE180" s="25"/>
      <c r="BM180" s="207"/>
      <c r="BN180" s="207"/>
      <c r="BO180" s="207"/>
      <c r="BQ180" s="207"/>
      <c r="BR180" s="207"/>
      <c r="BS180" s="207"/>
      <c r="BU180" s="208"/>
      <c r="BV180" s="208"/>
      <c r="BW180" s="208"/>
      <c r="BY180" s="208"/>
      <c r="BZ180" s="208"/>
      <c r="CA180" s="208"/>
    </row>
    <row r="181" spans="1:81">
      <c r="A181" s="2">
        <v>2005</v>
      </c>
      <c r="B181" s="2">
        <v>11</v>
      </c>
      <c r="C181" s="14">
        <f>[21]Data!$D36</f>
        <v>891.30690173977405</v>
      </c>
      <c r="D181" s="14">
        <f>[25]Data!$D12</f>
        <v>877565.02357621398</v>
      </c>
      <c r="E181" s="14">
        <f>[22]Data!$D24</f>
        <v>236736.149757954</v>
      </c>
      <c r="F181" s="14">
        <f>[23]Data!$D24</f>
        <v>2251.3012166120002</v>
      </c>
      <c r="G181" s="140">
        <f>[24]Data!$D24</f>
        <v>253794.811883516</v>
      </c>
      <c r="H181" s="25"/>
      <c r="I181" s="14"/>
      <c r="J181" s="14"/>
      <c r="K181" s="15"/>
      <c r="L181" s="15"/>
      <c r="M181" s="14"/>
      <c r="N181" s="25"/>
      <c r="O181" s="71"/>
      <c r="P181" s="20"/>
      <c r="Q181" s="20"/>
      <c r="R181" s="20"/>
      <c r="S181" s="14"/>
      <c r="U181" s="14">
        <f t="shared" si="2"/>
        <v>2742848.2864342961</v>
      </c>
      <c r="V181" s="217">
        <f t="shared" si="3"/>
        <v>0.34388341163246744</v>
      </c>
      <c r="W181" s="14">
        <f>[1]RESID!$I279</f>
        <v>58918</v>
      </c>
      <c r="X181" s="73">
        <f t="shared" si="1"/>
        <v>1388876</v>
      </c>
      <c r="Y181" s="15">
        <f>'[2]FPC wSEB'!X376</f>
        <v>1447794</v>
      </c>
      <c r="Z181" s="15">
        <f>'[2]FPC wSEB'!Y376</f>
        <v>165458</v>
      </c>
      <c r="AA181" s="15">
        <f>'[2]FPC wSEB'!Z376</f>
        <v>2763</v>
      </c>
      <c r="AB181" s="15">
        <f>'[2]FPC wSEB'!AA376</f>
        <v>1773</v>
      </c>
      <c r="AC181" s="22">
        <f>'[2]FPC wSEB'!AB376</f>
        <v>21417</v>
      </c>
      <c r="AD181" s="15">
        <f t="shared" si="4"/>
        <v>18059</v>
      </c>
      <c r="AE181" s="214">
        <f t="shared" si="14"/>
        <v>1237915</v>
      </c>
      <c r="AF181" s="15">
        <f t="shared" si="17"/>
        <v>877565.02357621398</v>
      </c>
      <c r="AG181" s="15">
        <f t="shared" si="12"/>
        <v>353263.149757954</v>
      </c>
      <c r="AH181" s="15">
        <f>'[2]FPC wSEB'!G376</f>
        <v>116527</v>
      </c>
      <c r="AI181" s="15">
        <f t="shared" si="5"/>
        <v>236736.149757954</v>
      </c>
      <c r="AJ181" s="15">
        <f t="shared" si="6"/>
        <v>2251.3012166120002</v>
      </c>
      <c r="AK181" s="15">
        <f t="shared" si="7"/>
        <v>253794.811883516</v>
      </c>
      <c r="AL181" s="67">
        <f t="shared" si="8"/>
        <v>891.30707132962198</v>
      </c>
      <c r="AM181" s="137">
        <f t="shared" si="9"/>
        <v>867.50877541970749</v>
      </c>
      <c r="AN181" s="15">
        <f>AJ181/'[2]FPC wSEB'!$AA376*1000</f>
        <v>1269.7694397134801</v>
      </c>
      <c r="AP181" s="232"/>
      <c r="AQ181" s="137"/>
      <c r="AR181" s="137"/>
      <c r="AS181" s="137"/>
      <c r="AT181" s="137"/>
      <c r="AV181" s="42"/>
      <c r="AW181" s="14">
        <f t="shared" si="13"/>
        <v>1269.7694397134801</v>
      </c>
      <c r="AX181" s="14">
        <f t="shared" si="10"/>
        <v>2251.3012166120002</v>
      </c>
      <c r="AY181" s="14">
        <f t="shared" si="11"/>
        <v>27411.797060619108</v>
      </c>
      <c r="BA181" s="158">
        <f t="shared" si="16"/>
        <v>1.0231040207740798</v>
      </c>
      <c r="BD181" s="14"/>
      <c r="BE181" s="25"/>
      <c r="BM181" s="207"/>
      <c r="BN181" s="207"/>
      <c r="BO181" s="207"/>
      <c r="BQ181" s="207"/>
      <c r="BR181" s="207"/>
      <c r="BS181" s="207"/>
      <c r="BU181" s="208"/>
      <c r="BV181" s="208"/>
      <c r="BW181" s="208"/>
      <c r="BY181" s="208"/>
      <c r="BZ181" s="208"/>
      <c r="CA181" s="208"/>
    </row>
    <row r="182" spans="1:81">
      <c r="A182" s="41">
        <v>2005</v>
      </c>
      <c r="B182" s="41">
        <v>12</v>
      </c>
      <c r="C182" s="14">
        <f>[21]Data!$D37</f>
        <v>1063.3048708444901</v>
      </c>
      <c r="D182" s="14">
        <f>[25]Data!$D13</f>
        <v>896505.15126433503</v>
      </c>
      <c r="E182" s="14">
        <f>[22]Data!$D25</f>
        <v>228979.90048259401</v>
      </c>
      <c r="F182" s="14">
        <f>[23]Data!$D25</f>
        <v>2262.9618618074801</v>
      </c>
      <c r="G182" s="140">
        <f>[24]Data!$D25</f>
        <v>242152.46277312801</v>
      </c>
      <c r="H182" s="25"/>
      <c r="I182" s="14"/>
      <c r="J182" s="14"/>
      <c r="K182" s="15"/>
      <c r="L182" s="15"/>
      <c r="M182" s="14"/>
      <c r="N182" s="25"/>
      <c r="O182" s="71"/>
      <c r="P182" s="75"/>
      <c r="Q182" s="75"/>
      <c r="R182" s="75"/>
      <c r="S182" s="14"/>
      <c r="U182" s="14">
        <f t="shared" si="2"/>
        <v>2950095.4763818644</v>
      </c>
      <c r="V182" s="217">
        <f t="shared" si="3"/>
        <v>0.46872621458853259</v>
      </c>
      <c r="W182" s="14">
        <f>[1]RESID!$I280</f>
        <v>56109</v>
      </c>
      <c r="X182" s="73">
        <f t="shared" si="1"/>
        <v>1355655</v>
      </c>
      <c r="Y182" s="15">
        <f>'[2]FPC wSEB'!X377</f>
        <v>1411764</v>
      </c>
      <c r="Z182" s="15">
        <f>'[2]FPC wSEB'!Y377</f>
        <v>161860</v>
      </c>
      <c r="AA182" s="15">
        <f>'[2]FPC wSEB'!Z377</f>
        <v>2663</v>
      </c>
      <c r="AB182" s="15">
        <f>'[2]FPC wSEB'!AA377</f>
        <v>1759</v>
      </c>
      <c r="AC182" s="22">
        <f>'[2]FPC wSEB'!AB377</f>
        <v>21088</v>
      </c>
      <c r="AD182" s="15">
        <f t="shared" si="4"/>
        <v>27965</v>
      </c>
      <c r="AE182" s="214">
        <f t="shared" si="14"/>
        <v>1441475</v>
      </c>
      <c r="AF182" s="15">
        <f t="shared" si="17"/>
        <v>896505.15126433503</v>
      </c>
      <c r="AG182" s="15">
        <f t="shared" si="12"/>
        <v>339734.90048259404</v>
      </c>
      <c r="AH182" s="15">
        <f>'[2]FPC wSEB'!G377</f>
        <v>110755</v>
      </c>
      <c r="AI182" s="15">
        <f t="shared" si="5"/>
        <v>228979.90048259401</v>
      </c>
      <c r="AJ182" s="15">
        <f t="shared" si="6"/>
        <v>2262.9618618074801</v>
      </c>
      <c r="AK182" s="15">
        <f t="shared" si="7"/>
        <v>242152.46277312801</v>
      </c>
      <c r="AL182" s="67">
        <f t="shared" si="8"/>
        <v>1063.3051919551804</v>
      </c>
      <c r="AM182" s="137">
        <f t="shared" si="9"/>
        <v>1040.8538537602603</v>
      </c>
      <c r="AN182" s="15">
        <f>AJ182/'[2]FPC wSEB'!$AA377*1000</f>
        <v>1286.504753727959</v>
      </c>
      <c r="AO182" s="43"/>
      <c r="AP182" s="232"/>
      <c r="AQ182" s="137"/>
      <c r="AR182" s="137"/>
      <c r="AS182" s="137"/>
      <c r="AT182" s="137"/>
      <c r="AU182" s="43"/>
      <c r="AV182" s="42"/>
      <c r="AW182" s="14">
        <f t="shared" si="13"/>
        <v>1286.504753727959</v>
      </c>
      <c r="AX182" s="14">
        <f t="shared" si="10"/>
        <v>2262.9618618074801</v>
      </c>
      <c r="AY182" s="14">
        <f t="shared" si="11"/>
        <v>27217.67641330359</v>
      </c>
      <c r="AZ182" s="43"/>
      <c r="BA182" s="158">
        <f t="shared" si="16"/>
        <v>0.95712320651946947</v>
      </c>
      <c r="BB182" s="43"/>
      <c r="BC182" s="43"/>
      <c r="BD182" s="14"/>
      <c r="BE182" s="25"/>
      <c r="BF182" s="43"/>
      <c r="BG182" s="43"/>
      <c r="BH182" s="43"/>
      <c r="BI182" s="43"/>
      <c r="BJ182" s="43"/>
      <c r="BK182" s="43"/>
      <c r="BL182" s="43"/>
      <c r="BM182" s="209"/>
      <c r="BN182" s="209"/>
      <c r="BO182" s="209"/>
      <c r="BP182" s="43"/>
      <c r="BQ182" s="209"/>
      <c r="BR182" s="209"/>
      <c r="BS182" s="209"/>
      <c r="BT182" s="43"/>
      <c r="BU182" s="210"/>
      <c r="BV182" s="210"/>
      <c r="BW182" s="210"/>
      <c r="BX182" s="43"/>
      <c r="BY182" s="210"/>
      <c r="BZ182" s="210"/>
      <c r="CA182" s="210"/>
      <c r="CB182" s="43"/>
      <c r="CC182" s="43"/>
    </row>
    <row r="183" spans="1:81">
      <c r="A183" s="2">
        <v>2006</v>
      </c>
      <c r="B183" s="2">
        <v>1</v>
      </c>
      <c r="C183" s="14">
        <f>[21]Data!$D38</f>
        <v>1191.2901315040101</v>
      </c>
      <c r="D183" s="14">
        <f>[25]Data!$D14</f>
        <v>882895.83552732901</v>
      </c>
      <c r="E183" s="14">
        <f>[22]Data!$D26</f>
        <v>229453.73214742399</v>
      </c>
      <c r="F183" s="14">
        <f>[23]Data!$D26</f>
        <v>2240.2342992715298</v>
      </c>
      <c r="G183" s="140">
        <f>[24]Data!$D26</f>
        <v>243845.028048565</v>
      </c>
      <c r="H183" s="25"/>
      <c r="I183" s="14"/>
      <c r="J183" s="14"/>
      <c r="K183" s="15"/>
      <c r="L183" s="15"/>
      <c r="M183" s="14"/>
      <c r="N183" s="25"/>
      <c r="O183" s="120"/>
      <c r="P183" s="75"/>
      <c r="Q183" s="20"/>
      <c r="R183" s="20"/>
      <c r="S183" s="14"/>
      <c r="U183" s="14">
        <f t="shared" si="2"/>
        <v>3110087.8300225893</v>
      </c>
      <c r="V183" s="217">
        <f t="shared" si="3"/>
        <v>0.55751998808037817</v>
      </c>
      <c r="W183" s="14">
        <f>[1]RESID!$I281</f>
        <v>55211</v>
      </c>
      <c r="X183" s="73">
        <f t="shared" si="1"/>
        <v>1340903</v>
      </c>
      <c r="Y183" s="15">
        <f>'[2]FPC wSEB'!X378</f>
        <v>1396114</v>
      </c>
      <c r="Z183" s="15">
        <f>'[2]FPC wSEB'!Y378</f>
        <v>160355</v>
      </c>
      <c r="AA183" s="15">
        <f>'[2]FPC wSEB'!Z378</f>
        <v>2696</v>
      </c>
      <c r="AB183" s="15">
        <f>'[2]FPC wSEB'!AA378</f>
        <v>1766</v>
      </c>
      <c r="AC183" s="22">
        <f>'[2]FPC wSEB'!AB378</f>
        <v>20899</v>
      </c>
      <c r="AD183" s="15">
        <f t="shared" si="4"/>
        <v>36669</v>
      </c>
      <c r="AE183" s="214">
        <f t="shared" si="14"/>
        <v>1597405</v>
      </c>
      <c r="AF183" s="15">
        <f t="shared" si="17"/>
        <v>882895.83552732901</v>
      </c>
      <c r="AG183" s="15">
        <f t="shared" si="12"/>
        <v>347032.73214742402</v>
      </c>
      <c r="AH183" s="15">
        <f>'[2]FPC wSEB'!G378</f>
        <v>117579</v>
      </c>
      <c r="AI183" s="15">
        <f t="shared" si="5"/>
        <v>229453.73214742399</v>
      </c>
      <c r="AJ183" s="15">
        <f t="shared" si="6"/>
        <v>2240.2342992715298</v>
      </c>
      <c r="AK183" s="15">
        <f t="shared" si="7"/>
        <v>243845.028048565</v>
      </c>
      <c r="AL183" s="67">
        <f t="shared" si="8"/>
        <v>1191.2904960314056</v>
      </c>
      <c r="AM183" s="137">
        <f t="shared" si="9"/>
        <v>1170.4445338990943</v>
      </c>
      <c r="AN183" s="15">
        <f>AJ183/'[2]FPC wSEB'!$AA378*1000</f>
        <v>1268.5358433021122</v>
      </c>
      <c r="AP183" s="232"/>
      <c r="AQ183" s="137"/>
      <c r="AR183" s="137"/>
      <c r="AS183" s="137"/>
      <c r="AT183" s="137"/>
      <c r="AV183" s="42"/>
      <c r="AW183" s="14">
        <f t="shared" si="13"/>
        <v>1268.5358433021122</v>
      </c>
      <c r="AX183" s="14">
        <f t="shared" si="10"/>
        <v>2240.2342992715298</v>
      </c>
      <c r="AY183" s="14">
        <f t="shared" si="11"/>
        <v>27858.54508536062</v>
      </c>
      <c r="BA183" s="158">
        <f t="shared" si="16"/>
        <v>1.4467044550737582</v>
      </c>
      <c r="BD183" s="14"/>
      <c r="BE183" s="25"/>
      <c r="BM183" s="207"/>
      <c r="BN183" s="207"/>
      <c r="BO183" s="207"/>
      <c r="BQ183" s="207"/>
      <c r="BR183" s="207"/>
      <c r="BS183" s="207"/>
      <c r="BU183" s="208"/>
      <c r="BV183" s="208"/>
      <c r="BW183" s="208"/>
      <c r="BY183" s="208"/>
      <c r="BZ183" s="208"/>
      <c r="CA183" s="208"/>
    </row>
    <row r="184" spans="1:81">
      <c r="A184" s="2">
        <v>2006</v>
      </c>
      <c r="B184" s="2">
        <v>2</v>
      </c>
      <c r="C184" s="14">
        <f>[21]Data!$D39</f>
        <v>984.92408960296098</v>
      </c>
      <c r="D184" s="14">
        <f>[25]Data!$D15</f>
        <v>795354.43865094497</v>
      </c>
      <c r="E184" s="14">
        <f>[22]Data!$D27</f>
        <v>220814.23652275099</v>
      </c>
      <c r="F184" s="14">
        <f>[23]Data!$D27</f>
        <v>2241.46254296494</v>
      </c>
      <c r="G184" s="140">
        <f>[24]Data!$D27</f>
        <v>241150.101591646</v>
      </c>
      <c r="H184" s="25"/>
      <c r="I184" s="14"/>
      <c r="J184" s="14"/>
      <c r="K184" s="15"/>
      <c r="L184" s="15"/>
      <c r="M184" s="14"/>
      <c r="N184" s="25"/>
      <c r="O184" s="120"/>
      <c r="P184" s="75"/>
      <c r="Q184" s="20"/>
      <c r="R184" s="20"/>
      <c r="S184" s="14"/>
      <c r="U184" s="14">
        <f t="shared" si="2"/>
        <v>2739901.2393083074</v>
      </c>
      <c r="V184" s="217">
        <f t="shared" si="3"/>
        <v>0.63835327793467445</v>
      </c>
      <c r="W184" s="14">
        <f>[1]RESID!$I282</f>
        <v>56135</v>
      </c>
      <c r="X184" s="73">
        <f t="shared" si="1"/>
        <v>1364575</v>
      </c>
      <c r="Y184" s="15">
        <f>'[2]FPC wSEB'!X379</f>
        <v>1420710</v>
      </c>
      <c r="Z184" s="15">
        <f>'[2]FPC wSEB'!Y379</f>
        <v>162108</v>
      </c>
      <c r="AA184" s="15">
        <f>'[2]FPC wSEB'!Z379</f>
        <v>2709</v>
      </c>
      <c r="AB184" s="15">
        <f>'[2]FPC wSEB'!AA379</f>
        <v>1756</v>
      </c>
      <c r="AC184" s="22">
        <f>'[2]FPC wSEB'!AB379</f>
        <v>21101</v>
      </c>
      <c r="AD184" s="15">
        <f t="shared" si="4"/>
        <v>35294</v>
      </c>
      <c r="AE184" s="214">
        <f t="shared" si="14"/>
        <v>1344003</v>
      </c>
      <c r="AF184" s="15">
        <f t="shared" si="17"/>
        <v>795354.43865094497</v>
      </c>
      <c r="AG184" s="15">
        <f t="shared" si="12"/>
        <v>321858.23652275099</v>
      </c>
      <c r="AH184" s="15">
        <f>'[2]FPC wSEB'!G379</f>
        <v>101044</v>
      </c>
      <c r="AI184" s="15">
        <f t="shared" si="5"/>
        <v>220814.23652275099</v>
      </c>
      <c r="AJ184" s="15">
        <f t="shared" si="6"/>
        <v>2241.46254296494</v>
      </c>
      <c r="AK184" s="15">
        <f t="shared" si="7"/>
        <v>241150.101591646</v>
      </c>
      <c r="AL184" s="67">
        <f t="shared" si="8"/>
        <v>984.92424381217586</v>
      </c>
      <c r="AM184" s="137">
        <f t="shared" si="9"/>
        <v>970.85049024783393</v>
      </c>
      <c r="AN184" s="15">
        <f>AJ184/'[2]FPC wSEB'!$AA379*1000</f>
        <v>1276.4593069276425</v>
      </c>
      <c r="AP184" s="232"/>
      <c r="AQ184" s="137"/>
      <c r="AR184" s="137"/>
      <c r="AS184" s="137"/>
      <c r="AT184" s="137"/>
      <c r="AV184" s="42"/>
      <c r="AW184" s="14">
        <f t="shared" si="13"/>
        <v>1276.4593069276425</v>
      </c>
      <c r="AX184" s="14">
        <f t="shared" si="10"/>
        <v>2241.46254296494</v>
      </c>
      <c r="AY184" s="14">
        <f t="shared" si="11"/>
        <v>27094.969312973208</v>
      </c>
      <c r="BA184" s="158">
        <f t="shared" si="16"/>
        <v>0.7756355992341416</v>
      </c>
      <c r="BD184" s="14"/>
      <c r="BE184" s="25"/>
      <c r="BM184" s="207"/>
      <c r="BN184" s="207"/>
      <c r="BO184" s="207"/>
      <c r="BQ184" s="207"/>
      <c r="BR184" s="207"/>
      <c r="BS184" s="207"/>
      <c r="BU184" s="208"/>
      <c r="BV184" s="208"/>
      <c r="BW184" s="208"/>
      <c r="BY184" s="208"/>
      <c r="BZ184" s="208"/>
      <c r="CA184" s="208"/>
    </row>
    <row r="185" spans="1:81">
      <c r="A185" s="2">
        <v>2006</v>
      </c>
      <c r="B185" s="2">
        <v>3</v>
      </c>
      <c r="C185" s="14">
        <f>[21]Data!$D40</f>
        <v>977.41881199855698</v>
      </c>
      <c r="D185" s="14">
        <f>[25]Data!$D16</f>
        <v>913963.812270761</v>
      </c>
      <c r="E185" s="14">
        <f>[22]Data!$D28</f>
        <v>237509.21945205401</v>
      </c>
      <c r="F185" s="14">
        <f>[23]Data!$D28</f>
        <v>2252.6359122602498</v>
      </c>
      <c r="G185" s="140">
        <f>[24]Data!$D28</f>
        <v>245750.444996231</v>
      </c>
      <c r="H185" s="25"/>
      <c r="I185" s="14"/>
      <c r="J185" s="14"/>
      <c r="K185" s="15"/>
      <c r="L185" s="15"/>
      <c r="M185" s="14"/>
      <c r="N185" s="25"/>
      <c r="O185" s="120"/>
      <c r="P185" s="75"/>
      <c r="Q185" s="20"/>
      <c r="R185" s="20"/>
      <c r="S185" s="14"/>
      <c r="U185" s="14">
        <f t="shared" si="2"/>
        <v>2893950.1126313061</v>
      </c>
      <c r="V185" s="217">
        <f t="shared" si="3"/>
        <v>0.62485525246600426</v>
      </c>
      <c r="W185" s="14">
        <f>[1]RESID!$I283</f>
        <v>56307</v>
      </c>
      <c r="X185" s="73">
        <f t="shared" si="1"/>
        <v>1381082</v>
      </c>
      <c r="Y185" s="15">
        <f>'[2]FPC wSEB'!X380</f>
        <v>1437389</v>
      </c>
      <c r="Z185" s="15">
        <f>'[2]FPC wSEB'!Y380</f>
        <v>164122</v>
      </c>
      <c r="AA185" s="15">
        <f>'[2]FPC wSEB'!Z380</f>
        <v>2718</v>
      </c>
      <c r="AB185" s="15">
        <f>'[2]FPC wSEB'!AA380</f>
        <v>1758</v>
      </c>
      <c r="AC185" s="22">
        <f>'[2]FPC wSEB'!AB380</f>
        <v>21291</v>
      </c>
      <c r="AD185" s="15">
        <f t="shared" si="4"/>
        <v>34389</v>
      </c>
      <c r="AE185" s="214">
        <f t="shared" si="14"/>
        <v>1349896</v>
      </c>
      <c r="AF185" s="15">
        <f t="shared" si="17"/>
        <v>913963.812270761</v>
      </c>
      <c r="AG185" s="15">
        <f t="shared" si="12"/>
        <v>347698.21945205401</v>
      </c>
      <c r="AH185" s="15">
        <f>'[2]FPC wSEB'!G380</f>
        <v>110189</v>
      </c>
      <c r="AI185" s="15">
        <f t="shared" si="5"/>
        <v>237509.21945205401</v>
      </c>
      <c r="AJ185" s="15">
        <f t="shared" si="6"/>
        <v>2252.6359122602498</v>
      </c>
      <c r="AK185" s="15">
        <f t="shared" si="7"/>
        <v>245750.444996231</v>
      </c>
      <c r="AL185" s="67">
        <f t="shared" si="8"/>
        <v>977.41915396768616</v>
      </c>
      <c r="AM185" s="137">
        <f t="shared" si="9"/>
        <v>963.05523417808263</v>
      </c>
      <c r="AN185" s="15">
        <f>AJ185/'[2]FPC wSEB'!$AA380*1000</f>
        <v>1281.3628624916096</v>
      </c>
      <c r="AP185" s="232"/>
      <c r="AQ185" s="137"/>
      <c r="AR185" s="137"/>
      <c r="AS185" s="137"/>
      <c r="AT185" s="137"/>
      <c r="AV185" s="42"/>
      <c r="AW185" s="14">
        <f t="shared" si="13"/>
        <v>1281.3628624916096</v>
      </c>
      <c r="AX185" s="14">
        <f t="shared" si="10"/>
        <v>2252.6359122602498</v>
      </c>
      <c r="AY185" s="14">
        <f t="shared" si="11"/>
        <v>27068.860926491929</v>
      </c>
      <c r="BA185" s="158">
        <f t="shared" si="16"/>
        <v>1.0222812999669408</v>
      </c>
      <c r="BD185" s="14"/>
      <c r="BE185" s="25"/>
      <c r="BM185" s="207"/>
      <c r="BN185" s="207"/>
      <c r="BO185" s="207"/>
      <c r="BQ185" s="207"/>
      <c r="BR185" s="207"/>
      <c r="BS185" s="207"/>
      <c r="BU185" s="208"/>
      <c r="BV185" s="208"/>
      <c r="BW185" s="208"/>
      <c r="BY185" s="208"/>
      <c r="BZ185" s="208"/>
      <c r="CA185" s="208"/>
    </row>
    <row r="186" spans="1:81">
      <c r="A186" s="2">
        <v>2006</v>
      </c>
      <c r="B186" s="2">
        <v>4</v>
      </c>
      <c r="C186" s="14">
        <f>[21]Data!$D41</f>
        <v>1009.7702118419101</v>
      </c>
      <c r="D186" s="14">
        <f>[25]Data!$D17</f>
        <v>935200.52846359997</v>
      </c>
      <c r="E186" s="14">
        <f>[22]Data!$D29</f>
        <v>241095.567423801</v>
      </c>
      <c r="F186" s="14">
        <f>[23]Data!$D29</f>
        <v>2230.7588156399302</v>
      </c>
      <c r="G186" s="140">
        <f>[24]Data!$D29</f>
        <v>259519.07700094799</v>
      </c>
      <c r="H186" s="25"/>
      <c r="I186" s="14"/>
      <c r="J186" s="14"/>
      <c r="K186" s="15"/>
      <c r="L186" s="15"/>
      <c r="M186" s="14"/>
      <c r="N186" s="25"/>
      <c r="O186" s="120"/>
      <c r="P186" s="75"/>
      <c r="Q186" s="20"/>
      <c r="R186" s="20"/>
      <c r="S186" s="14"/>
      <c r="U186" s="14">
        <f t="shared" si="2"/>
        <v>2950693.9317039894</v>
      </c>
      <c r="V186" s="217">
        <f t="shared" si="3"/>
        <v>0.53442379914879401</v>
      </c>
      <c r="W186" s="14">
        <f>[1]RESID!$I284</f>
        <v>56168</v>
      </c>
      <c r="X186" s="73">
        <f t="shared" si="1"/>
        <v>1355513</v>
      </c>
      <c r="Y186" s="15">
        <f>'[2]FPC wSEB'!X381</f>
        <v>1411681</v>
      </c>
      <c r="Z186" s="15">
        <f>'[2]FPC wSEB'!Y381</f>
        <v>160529</v>
      </c>
      <c r="AA186" s="15">
        <f>'[2]FPC wSEB'!Z381</f>
        <v>2675</v>
      </c>
      <c r="AB186" s="15">
        <f>'[2]FPC wSEB'!AA381</f>
        <v>1755</v>
      </c>
      <c r="AC186" s="22">
        <f>'[2]FPC wSEB'!AB381</f>
        <v>20883</v>
      </c>
      <c r="AD186" s="15">
        <f t="shared" si="4"/>
        <v>30311</v>
      </c>
      <c r="AE186" s="214">
        <f t="shared" si="14"/>
        <v>1368757</v>
      </c>
      <c r="AF186" s="15">
        <f t="shared" si="17"/>
        <v>935200.52846359997</v>
      </c>
      <c r="AG186" s="15">
        <f t="shared" si="12"/>
        <v>354675.567423801</v>
      </c>
      <c r="AH186" s="15">
        <f>'[2]FPC wSEB'!G381</f>
        <v>113580</v>
      </c>
      <c r="AI186" s="15">
        <f t="shared" si="5"/>
        <v>241095.567423801</v>
      </c>
      <c r="AJ186" s="15">
        <f t="shared" si="6"/>
        <v>2230.7588156399302</v>
      </c>
      <c r="AK186" s="15">
        <f t="shared" si="7"/>
        <v>259519.07700094799</v>
      </c>
      <c r="AL186" s="67">
        <f t="shared" si="8"/>
        <v>1009.7704706631363</v>
      </c>
      <c r="AM186" s="137">
        <f t="shared" si="9"/>
        <v>991.06526191115415</v>
      </c>
      <c r="AN186" s="15">
        <f>AJ186/'[2]FPC wSEB'!$AA381*1000</f>
        <v>1271.0876442392764</v>
      </c>
      <c r="AP186" s="232"/>
      <c r="AQ186" s="137"/>
      <c r="AR186" s="137"/>
      <c r="AS186" s="137"/>
      <c r="AT186" s="137"/>
      <c r="AV186" s="42"/>
      <c r="AW186" s="14">
        <f t="shared" si="13"/>
        <v>1271.0876442392764</v>
      </c>
      <c r="AX186" s="14">
        <f t="shared" si="10"/>
        <v>2230.7588156399302</v>
      </c>
      <c r="AY186" s="14">
        <f t="shared" si="11"/>
        <v>27042.752540010646</v>
      </c>
      <c r="BA186" s="158">
        <f t="shared" si="16"/>
        <v>1.0216609043203293</v>
      </c>
      <c r="BD186" s="14"/>
      <c r="BE186" s="25"/>
      <c r="BM186" s="207"/>
      <c r="BN186" s="207"/>
      <c r="BO186" s="207"/>
      <c r="BQ186" s="207"/>
      <c r="BR186" s="207"/>
      <c r="BS186" s="207"/>
      <c r="BU186" s="208"/>
      <c r="BV186" s="208"/>
      <c r="BW186" s="208"/>
      <c r="BY186" s="208"/>
      <c r="BZ186" s="208"/>
      <c r="CA186" s="208"/>
    </row>
    <row r="187" spans="1:81">
      <c r="A187" s="2">
        <v>2006</v>
      </c>
      <c r="B187" s="2">
        <v>5</v>
      </c>
      <c r="C187" s="14">
        <f>[21]Data!$D42</f>
        <v>1324.5893931242199</v>
      </c>
      <c r="D187" s="14">
        <f>[25]Data!$D18</f>
        <v>1068517.41832483</v>
      </c>
      <c r="E187" s="14">
        <f>[22]Data!$D30</f>
        <v>247749.27737693401</v>
      </c>
      <c r="F187" s="14">
        <f>[23]Data!$D30</f>
        <v>2230.9088156399298</v>
      </c>
      <c r="G187" s="140">
        <f>[24]Data!$D30</f>
        <v>279234.89872547</v>
      </c>
      <c r="H187" s="25"/>
      <c r="I187" s="14"/>
      <c r="J187" s="14"/>
      <c r="K187" s="15"/>
      <c r="L187" s="15"/>
      <c r="M187" s="14"/>
      <c r="N187" s="25"/>
      <c r="O187" s="120"/>
      <c r="P187" s="75"/>
      <c r="Q187" s="20"/>
      <c r="R187" s="20"/>
      <c r="S187" s="14"/>
      <c r="U187" s="14">
        <f t="shared" si="2"/>
        <v>3558163.5032428741</v>
      </c>
      <c r="V187" s="217">
        <f t="shared" si="3"/>
        <v>0.35517028435765152</v>
      </c>
      <c r="W187" s="14">
        <f>[1]RESID!$I285</f>
        <v>57194</v>
      </c>
      <c r="X187" s="73">
        <f>Y187-W187</f>
        <v>1373266</v>
      </c>
      <c r="Y187" s="15">
        <f>'[2]FPC wSEB'!X382</f>
        <v>1430460</v>
      </c>
      <c r="Z187" s="15">
        <f>'[2]FPC wSEB'!Y382</f>
        <v>163432</v>
      </c>
      <c r="AA187" s="15">
        <f>'[2]FPC wSEB'!Z382</f>
        <v>2742</v>
      </c>
      <c r="AB187" s="15">
        <f>'[2]FPC wSEB'!AA382</f>
        <v>1765</v>
      </c>
      <c r="AC187" s="22">
        <f>'[2]FPC wSEB'!AB382</f>
        <v>21390</v>
      </c>
      <c r="AD187" s="15">
        <f t="shared" si="4"/>
        <v>26907</v>
      </c>
      <c r="AE187" s="214">
        <f t="shared" si="14"/>
        <v>1819014</v>
      </c>
      <c r="AF187" s="15">
        <f t="shared" si="17"/>
        <v>1068517.41832483</v>
      </c>
      <c r="AG187" s="15">
        <f t="shared" si="12"/>
        <v>362259.27737693401</v>
      </c>
      <c r="AH187" s="15">
        <f>'[2]FPC wSEB'!G382</f>
        <v>114510</v>
      </c>
      <c r="AI187" s="15">
        <f t="shared" si="5"/>
        <v>247749.27737693401</v>
      </c>
      <c r="AJ187" s="15">
        <f t="shared" si="6"/>
        <v>2230.9088156399298</v>
      </c>
      <c r="AK187" s="15">
        <f t="shared" si="7"/>
        <v>279234.89872547</v>
      </c>
      <c r="AL187" s="67">
        <f t="shared" si="8"/>
        <v>1324.589700757173</v>
      </c>
      <c r="AM187" s="137">
        <f t="shared" si="9"/>
        <v>1290.4387399857389</v>
      </c>
      <c r="AN187" s="15">
        <f>AJ187/'[2]FPC wSEB'!$AA382*1000</f>
        <v>1263.9710003625664</v>
      </c>
      <c r="AP187" s="232"/>
      <c r="AQ187" s="137"/>
      <c r="AR187" s="137"/>
      <c r="AS187" s="137"/>
      <c r="AT187" s="137"/>
      <c r="AV187" s="42"/>
      <c r="AW187" s="14">
        <f t="shared" si="13"/>
        <v>1263.9710003625664</v>
      </c>
      <c r="AX187" s="14">
        <f t="shared" si="10"/>
        <v>2230.9088156399298</v>
      </c>
      <c r="AY187" s="14">
        <f t="shared" si="11"/>
        <v>27016.644153529371</v>
      </c>
      <c r="BA187" s="158">
        <f t="shared" si="16"/>
        <v>1.0125131374753222</v>
      </c>
      <c r="BD187" s="14"/>
      <c r="BE187" s="25"/>
      <c r="BM187" s="207"/>
      <c r="BN187" s="207"/>
      <c r="BO187" s="207"/>
      <c r="BQ187" s="207"/>
      <c r="BR187" s="207"/>
      <c r="BS187" s="207"/>
      <c r="BU187" s="208"/>
      <c r="BV187" s="208"/>
      <c r="BW187" s="208"/>
      <c r="BY187" s="208"/>
      <c r="BZ187" s="208"/>
      <c r="CA187" s="208"/>
    </row>
    <row r="188" spans="1:81">
      <c r="A188" s="2">
        <v>2006</v>
      </c>
      <c r="B188" s="2">
        <v>6</v>
      </c>
      <c r="C188" s="14">
        <f>[21]Data!$D43</f>
        <v>1452.36935431243</v>
      </c>
      <c r="D188" s="14">
        <f>[25]Data!$D19</f>
        <v>1084944.9443389501</v>
      </c>
      <c r="E188" s="14">
        <f>[22]Data!$D31</f>
        <v>243314.657635765</v>
      </c>
      <c r="F188" s="14">
        <f>[23]Data!$D31</f>
        <v>2240.6759931746801</v>
      </c>
      <c r="G188" s="140">
        <f>[24]Data!$D31</f>
        <v>285390.27021524397</v>
      </c>
      <c r="H188" s="25"/>
      <c r="I188" s="14"/>
      <c r="J188" s="14"/>
      <c r="K188" s="15"/>
      <c r="L188" s="15"/>
      <c r="M188" s="14"/>
      <c r="N188" s="25"/>
      <c r="O188" s="120"/>
      <c r="P188" s="75"/>
      <c r="Q188" s="20"/>
      <c r="R188" s="20"/>
      <c r="S188" s="14"/>
      <c r="U188" s="14">
        <f t="shared" si="2"/>
        <v>3763933.5481831343</v>
      </c>
      <c r="V188" s="217">
        <f t="shared" si="3"/>
        <v>0.25275986053332639</v>
      </c>
      <c r="W188" s="14">
        <f>[1]RESID!$I286</f>
        <v>58159</v>
      </c>
      <c r="X188" s="73">
        <f t="shared" ref="X188:X229" si="18">Y188-W188</f>
        <v>1375326</v>
      </c>
      <c r="Y188" s="15">
        <f>'[2]FPC wSEB'!X383</f>
        <v>1433485</v>
      </c>
      <c r="Z188" s="15">
        <f>'[2]FPC wSEB'!Y383</f>
        <v>163791</v>
      </c>
      <c r="AA188" s="15">
        <f>'[2]FPC wSEB'!Z383</f>
        <v>2691</v>
      </c>
      <c r="AB188" s="15">
        <f>'[2]FPC wSEB'!AA383</f>
        <v>1747</v>
      </c>
      <c r="AC188" s="22">
        <f>'[2]FPC wSEB'!AB383</f>
        <v>21375</v>
      </c>
      <c r="AD188" s="15">
        <f t="shared" si="4"/>
        <v>21350</v>
      </c>
      <c r="AE188" s="214">
        <f t="shared" si="14"/>
        <v>1997481</v>
      </c>
      <c r="AF188" s="15">
        <f t="shared" si="17"/>
        <v>1084944.9443389501</v>
      </c>
      <c r="AG188" s="15">
        <f t="shared" si="12"/>
        <v>372526.65763576503</v>
      </c>
      <c r="AH188" s="15">
        <f>'[2]FPC wSEB'!G383</f>
        <v>129212</v>
      </c>
      <c r="AI188" s="15">
        <f t="shared" si="5"/>
        <v>243314.657635765</v>
      </c>
      <c r="AJ188" s="15">
        <f t="shared" si="6"/>
        <v>2240.6759931746801</v>
      </c>
      <c r="AK188" s="15">
        <f t="shared" si="7"/>
        <v>285390.27021524397</v>
      </c>
      <c r="AL188" s="67">
        <f t="shared" si="8"/>
        <v>1452.3691110325842</v>
      </c>
      <c r="AM188" s="137">
        <f t="shared" si="9"/>
        <v>1408.337722403792</v>
      </c>
      <c r="AN188" s="15">
        <f>AJ188/'[2]FPC wSEB'!$AA383*1000</f>
        <v>1282.5849989551689</v>
      </c>
      <c r="AP188" s="232"/>
      <c r="AQ188" s="137"/>
      <c r="AR188" s="137"/>
      <c r="AS188" s="137"/>
      <c r="AT188" s="137"/>
      <c r="AV188" s="42"/>
      <c r="AW188" s="14">
        <f t="shared" si="13"/>
        <v>1282.5849989551689</v>
      </c>
      <c r="AX188" s="14">
        <f t="shared" si="10"/>
        <v>2240.6759931746801</v>
      </c>
      <c r="AY188" s="14">
        <f t="shared" si="11"/>
        <v>26990.535767048073</v>
      </c>
      <c r="BA188" s="158">
        <f t="shared" si="16"/>
        <v>1.0128123207193576</v>
      </c>
      <c r="BD188" s="14"/>
      <c r="BE188" s="25"/>
      <c r="BM188" s="207"/>
      <c r="BN188" s="207"/>
      <c r="BO188" s="207"/>
      <c r="BQ188" s="207"/>
      <c r="BR188" s="207"/>
      <c r="BS188" s="207"/>
      <c r="BU188" s="208"/>
      <c r="BV188" s="208"/>
      <c r="BW188" s="208"/>
      <c r="BY188" s="208"/>
      <c r="BZ188" s="208"/>
      <c r="CA188" s="208"/>
    </row>
    <row r="189" spans="1:81">
      <c r="A189" s="2">
        <v>2006</v>
      </c>
      <c r="B189" s="2">
        <v>7</v>
      </c>
      <c r="C189" s="14">
        <f>[21]Data!$D44</f>
        <v>1546.73183910134</v>
      </c>
      <c r="D189" s="14">
        <f>[25]Data!$D20</f>
        <v>1145253.1762005701</v>
      </c>
      <c r="E189" s="14">
        <f>[22]Data!$D32</f>
        <v>247603.03818944201</v>
      </c>
      <c r="F189" s="14">
        <f>[23]Data!$D32</f>
        <v>2243.80445210992</v>
      </c>
      <c r="G189" s="140">
        <f>[24]Data!$D32</f>
        <v>276467.59884617699</v>
      </c>
      <c r="H189" s="25"/>
      <c r="I189" s="14"/>
      <c r="J189" s="14"/>
      <c r="K189" s="15"/>
      <c r="L189" s="15"/>
      <c r="M189" s="14"/>
      <c r="N189" s="25"/>
      <c r="O189" s="120"/>
      <c r="P189" s="75"/>
      <c r="Q189" s="20"/>
      <c r="R189" s="20"/>
      <c r="S189" s="14"/>
      <c r="U189" s="14">
        <f t="shared" si="2"/>
        <v>3791671.6176882992</v>
      </c>
      <c r="V189" s="217">
        <f t="shared" si="3"/>
        <v>0.23540461725212367</v>
      </c>
      <c r="W189" s="14">
        <f>[1]RESID!$I287</f>
        <v>54786</v>
      </c>
      <c r="X189" s="73">
        <f t="shared" si="18"/>
        <v>1298641</v>
      </c>
      <c r="Y189" s="15">
        <f>'[2]FPC wSEB'!X384</f>
        <v>1353427</v>
      </c>
      <c r="Z189" s="15">
        <f>'[2]FPC wSEB'!Y384</f>
        <v>156870</v>
      </c>
      <c r="AA189" s="15">
        <f>'[2]FPC wSEB'!Z384</f>
        <v>2668</v>
      </c>
      <c r="AB189" s="15">
        <f>'[2]FPC wSEB'!AA384</f>
        <v>1747</v>
      </c>
      <c r="AC189" s="22">
        <f>'[2]FPC wSEB'!AB384</f>
        <v>20749</v>
      </c>
      <c r="AD189" s="15">
        <f t="shared" si="4"/>
        <v>19948</v>
      </c>
      <c r="AE189" s="214">
        <f t="shared" si="14"/>
        <v>2008649</v>
      </c>
      <c r="AF189" s="15">
        <f t="shared" si="17"/>
        <v>1145253.1762005701</v>
      </c>
      <c r="AG189" s="15">
        <f t="shared" si="12"/>
        <v>339110.03818944201</v>
      </c>
      <c r="AH189" s="15">
        <f>'[2]FPC wSEB'!G384</f>
        <v>91507</v>
      </c>
      <c r="AI189" s="15">
        <f t="shared" si="5"/>
        <v>247603.03818944201</v>
      </c>
      <c r="AJ189" s="15">
        <f t="shared" si="6"/>
        <v>2243.80445210992</v>
      </c>
      <c r="AK189" s="15">
        <f t="shared" si="7"/>
        <v>276467.59884617699</v>
      </c>
      <c r="AL189" s="67">
        <f t="shared" si="8"/>
        <v>1546.7315447456224</v>
      </c>
      <c r="AM189" s="137">
        <f t="shared" si="9"/>
        <v>1498.8595616904347</v>
      </c>
      <c r="AN189" s="15">
        <f>AJ189/'[2]FPC wSEB'!$AA384*1000</f>
        <v>1284.3757596507844</v>
      </c>
      <c r="AP189" s="232"/>
      <c r="AQ189" s="137"/>
      <c r="AR189" s="137"/>
      <c r="AS189" s="137"/>
      <c r="AT189" s="137"/>
      <c r="AV189" s="42"/>
      <c r="AW189" s="14">
        <f t="shared" si="13"/>
        <v>1284.3757596507844</v>
      </c>
      <c r="AX189" s="14">
        <f t="shared" si="10"/>
        <v>2243.80445210992</v>
      </c>
      <c r="AY189" s="14">
        <f t="shared" si="11"/>
        <v>26964.427380566798</v>
      </c>
      <c r="BA189" s="158">
        <f t="shared" si="16"/>
        <v>1.012262759587425</v>
      </c>
      <c r="BD189" s="14"/>
      <c r="BE189" s="25"/>
      <c r="BM189" s="207"/>
      <c r="BN189" s="207"/>
      <c r="BO189" s="207"/>
      <c r="BQ189" s="207"/>
      <c r="BR189" s="207"/>
      <c r="BS189" s="207"/>
      <c r="BU189" s="208"/>
      <c r="BV189" s="208"/>
      <c r="BW189" s="208"/>
      <c r="BY189" s="208"/>
      <c r="BZ189" s="208"/>
      <c r="CA189" s="208"/>
    </row>
    <row r="190" spans="1:81">
      <c r="A190" s="2">
        <v>2006</v>
      </c>
      <c r="B190" s="2">
        <v>8</v>
      </c>
      <c r="C190" s="14">
        <f>[21]Data!$D45</f>
        <v>1568.3616735501</v>
      </c>
      <c r="D190" s="14">
        <f>[25]Data!$D21</f>
        <v>1167989.33926215</v>
      </c>
      <c r="E190" s="14">
        <f>[22]Data!$D33</f>
        <v>250601.579010788</v>
      </c>
      <c r="F190" s="14">
        <f>[23]Data!$D33</f>
        <v>2232.13795573262</v>
      </c>
      <c r="G190" s="140">
        <f>[24]Data!$D33</f>
        <v>300042.22036549402</v>
      </c>
      <c r="H190" s="25"/>
      <c r="I190" s="14"/>
      <c r="J190" s="14"/>
      <c r="K190" s="15"/>
      <c r="L190" s="15"/>
      <c r="M190" s="14"/>
      <c r="N190" s="25"/>
      <c r="O190" s="120"/>
      <c r="P190" s="135"/>
      <c r="Q190" s="20"/>
      <c r="R190" s="20"/>
      <c r="S190" s="14"/>
      <c r="U190" s="14">
        <f t="shared" si="2"/>
        <v>4092343.2765941648</v>
      </c>
      <c r="V190" s="217">
        <f t="shared" si="3"/>
        <v>0.23491953518685663</v>
      </c>
      <c r="W190" s="14">
        <f>[1]RESID!$I288</f>
        <v>60968</v>
      </c>
      <c r="X190" s="73">
        <f t="shared" si="18"/>
        <v>1436120</v>
      </c>
      <c r="Y190" s="15">
        <f>'[2]FPC wSEB'!X385</f>
        <v>1497088</v>
      </c>
      <c r="Z190" s="15">
        <f>'[2]FPC wSEB'!Y385</f>
        <v>168465</v>
      </c>
      <c r="AA190" s="15">
        <f>'[2]FPC wSEB'!Z385</f>
        <v>2756</v>
      </c>
      <c r="AB190" s="15">
        <f>'[2]FPC wSEB'!AA385</f>
        <v>1747</v>
      </c>
      <c r="AC190" s="22">
        <f>'[2]FPC wSEB'!AB385</f>
        <v>21961</v>
      </c>
      <c r="AD190" s="15">
        <f t="shared" si="4"/>
        <v>22463</v>
      </c>
      <c r="AE190" s="214">
        <f t="shared" si="14"/>
        <v>2252356</v>
      </c>
      <c r="AF190" s="15">
        <f t="shared" si="17"/>
        <v>1167989.33926215</v>
      </c>
      <c r="AG190" s="15">
        <f t="shared" si="12"/>
        <v>347260.579010788</v>
      </c>
      <c r="AH190" s="15">
        <f>'[2]FPC wSEB'!G385</f>
        <v>96659</v>
      </c>
      <c r="AI190" s="15">
        <f t="shared" si="5"/>
        <v>250601.579010788</v>
      </c>
      <c r="AJ190" s="15">
        <f t="shared" si="6"/>
        <v>2232.13795573262</v>
      </c>
      <c r="AK190" s="15">
        <f t="shared" si="7"/>
        <v>300042.22036549402</v>
      </c>
      <c r="AL190" s="67">
        <f t="shared" si="8"/>
        <v>1568.3619753223966</v>
      </c>
      <c r="AM190" s="137">
        <f t="shared" si="9"/>
        <v>1519.4958479394666</v>
      </c>
      <c r="AN190" s="15">
        <f>AJ190/'[2]FPC wSEB'!$AA385*1000</f>
        <v>1277.6977422625187</v>
      </c>
      <c r="AP190" s="232"/>
      <c r="AQ190" s="137"/>
      <c r="AR190" s="137"/>
      <c r="AS190" s="137"/>
      <c r="AT190" s="137"/>
      <c r="AV190" s="42"/>
      <c r="AW190" s="14">
        <f t="shared" si="13"/>
        <v>1277.6977422625187</v>
      </c>
      <c r="AX190" s="14">
        <f t="shared" si="10"/>
        <v>2232.13795573262</v>
      </c>
      <c r="AY190" s="14">
        <f t="shared" si="11"/>
        <v>26938.318994085523</v>
      </c>
      <c r="BA190" s="158">
        <f t="shared" si="16"/>
        <v>1.0105045339932677</v>
      </c>
      <c r="BD190" s="14"/>
      <c r="BE190" s="25"/>
      <c r="BM190" s="207"/>
      <c r="BN190" s="207"/>
      <c r="BO190" s="207"/>
      <c r="BQ190" s="207"/>
      <c r="BR190" s="207"/>
      <c r="BS190" s="207"/>
      <c r="BU190" s="208"/>
      <c r="BV190" s="208"/>
      <c r="BW190" s="208"/>
      <c r="BY190" s="208"/>
      <c r="BZ190" s="208"/>
      <c r="CA190" s="208"/>
    </row>
    <row r="191" spans="1:81">
      <c r="A191" s="2">
        <v>2006</v>
      </c>
      <c r="B191" s="2">
        <v>9</v>
      </c>
      <c r="C191" s="14">
        <f>[21]Data!$D46</f>
        <v>1433.3624481658001</v>
      </c>
      <c r="D191" s="14">
        <f>[25]Data!$D22</f>
        <v>1101779.1247349</v>
      </c>
      <c r="E191" s="14">
        <f>[22]Data!$D34</f>
        <v>247740.93629493</v>
      </c>
      <c r="F191" s="14">
        <f>[23]Data!$D34</f>
        <v>2230.6935112881702</v>
      </c>
      <c r="G191" s="140">
        <f>[24]Data!$D34</f>
        <v>294804.75258060498</v>
      </c>
      <c r="H191" s="25"/>
      <c r="I191" s="14"/>
      <c r="J191" s="14"/>
      <c r="K191" s="15"/>
      <c r="L191" s="15"/>
      <c r="M191" s="14"/>
      <c r="N191" s="25"/>
      <c r="O191" s="120"/>
      <c r="P191" s="75"/>
      <c r="Q191" s="20"/>
      <c r="R191" s="20"/>
      <c r="S191" s="14"/>
      <c r="U191" s="14">
        <f t="shared" si="2"/>
        <v>3758079.5071217231</v>
      </c>
      <c r="V191" s="217">
        <f t="shared" si="3"/>
        <v>0.23675824630596484</v>
      </c>
      <c r="W191" s="14">
        <f>[1]RESID!$I289</f>
        <v>58153</v>
      </c>
      <c r="X191" s="73">
        <f t="shared" si="18"/>
        <v>1381538</v>
      </c>
      <c r="Y191" s="15">
        <f>'[2]FPC wSEB'!X386</f>
        <v>1439691</v>
      </c>
      <c r="Z191" s="15">
        <f>'[2]FPC wSEB'!Y386</f>
        <v>163201</v>
      </c>
      <c r="AA191" s="15">
        <f>'[2]FPC wSEB'!Z386</f>
        <v>2639</v>
      </c>
      <c r="AB191" s="15">
        <f>'[2]FPC wSEB'!AA386</f>
        <v>1739</v>
      </c>
      <c r="AC191" s="22">
        <f>'[2]FPC wSEB'!AB386</f>
        <v>21668</v>
      </c>
      <c r="AD191" s="15">
        <f t="shared" si="4"/>
        <v>19735</v>
      </c>
      <c r="AE191" s="214">
        <f t="shared" si="14"/>
        <v>1980245</v>
      </c>
      <c r="AF191" s="15">
        <f t="shared" si="17"/>
        <v>1101779.1247349</v>
      </c>
      <c r="AG191" s="15">
        <f t="shared" si="12"/>
        <v>359284.93629493</v>
      </c>
      <c r="AH191" s="15">
        <f>'[2]FPC wSEB'!G386</f>
        <v>111544</v>
      </c>
      <c r="AI191" s="15">
        <f t="shared" ref="AI191:AI222" si="19">E191</f>
        <v>247740.93629493</v>
      </c>
      <c r="AJ191" s="15">
        <f t="shared" ref="AJ191:AJ222" si="20">F191</f>
        <v>2230.6935112881702</v>
      </c>
      <c r="AK191" s="15">
        <f t="shared" ref="AK191:AK222" si="21">G191</f>
        <v>294804.75258060498</v>
      </c>
      <c r="AL191" s="67">
        <f t="shared" si="8"/>
        <v>1433.3626726155921</v>
      </c>
      <c r="AM191" s="137">
        <f t="shared" si="9"/>
        <v>1389.1730933929571</v>
      </c>
      <c r="AN191" s="15">
        <f>AJ191/'[2]FPC wSEB'!$AA386*1000</f>
        <v>1282.7449748638126</v>
      </c>
      <c r="AP191" s="232"/>
      <c r="AQ191" s="137"/>
      <c r="AR191" s="137"/>
      <c r="AS191" s="137"/>
      <c r="AT191" s="137"/>
      <c r="AV191" s="42"/>
      <c r="AW191" s="14">
        <f t="shared" si="13"/>
        <v>1282.7449748638126</v>
      </c>
      <c r="AX191" s="14">
        <f t="shared" si="10"/>
        <v>2230.6935112881702</v>
      </c>
      <c r="AY191" s="14">
        <f t="shared" si="11"/>
        <v>26912.21060760424</v>
      </c>
      <c r="BA191" s="158">
        <f t="shared" ref="BA191:BA254" si="22">AW191/AW179</f>
        <v>1.0105984790078604</v>
      </c>
      <c r="BD191" s="14"/>
      <c r="BE191" s="25"/>
      <c r="BM191" s="207"/>
      <c r="BN191" s="207"/>
      <c r="BO191" s="207"/>
      <c r="BQ191" s="207"/>
      <c r="BR191" s="207"/>
      <c r="BS191" s="207"/>
      <c r="BU191" s="208"/>
      <c r="BV191" s="208"/>
      <c r="BW191" s="208"/>
      <c r="BY191" s="208"/>
      <c r="BZ191" s="208"/>
      <c r="CA191" s="208"/>
    </row>
    <row r="192" spans="1:81">
      <c r="A192" s="2">
        <v>2006</v>
      </c>
      <c r="B192" s="2">
        <v>10</v>
      </c>
      <c r="C192" s="14">
        <f>[21]Data!$D47</f>
        <v>1198.5669951898201</v>
      </c>
      <c r="D192" s="14">
        <f>[25]Data!$D23</f>
        <v>1058904.2701862101</v>
      </c>
      <c r="E192" s="14">
        <f>[22]Data!$D35</f>
        <v>256637.70418764901</v>
      </c>
      <c r="F192" s="14">
        <f>[23]Data!$D35</f>
        <v>2228.52684462151</v>
      </c>
      <c r="G192" s="140">
        <f>[24]Data!$D35</f>
        <v>281456.87185834401</v>
      </c>
      <c r="H192" s="25"/>
      <c r="I192" s="14"/>
      <c r="J192" s="14"/>
      <c r="K192" s="15"/>
      <c r="L192" s="15"/>
      <c r="M192" s="14"/>
      <c r="N192" s="25"/>
      <c r="O192" s="120"/>
      <c r="P192" s="75"/>
      <c r="Q192" s="20"/>
      <c r="R192" s="20"/>
      <c r="S192" s="14"/>
      <c r="U192" s="14">
        <f t="shared" si="2"/>
        <v>3283744.3730768245</v>
      </c>
      <c r="V192" s="217">
        <f t="shared" si="3"/>
        <v>0.25544453159122188</v>
      </c>
      <c r="W192" s="14">
        <f>[1]RESID!$I290</f>
        <v>53924</v>
      </c>
      <c r="X192" s="73">
        <f t="shared" si="18"/>
        <v>1317911</v>
      </c>
      <c r="Y192" s="15">
        <f>'[2]FPC wSEB'!X387</f>
        <v>1371835</v>
      </c>
      <c r="Z192" s="15">
        <f>'[2]FPC wSEB'!Y387</f>
        <v>158837</v>
      </c>
      <c r="AA192" s="15">
        <f>'[2]FPC wSEB'!Z387</f>
        <v>2659</v>
      </c>
      <c r="AB192" s="15">
        <f>'[2]FPC wSEB'!AA387</f>
        <v>1737</v>
      </c>
      <c r="AC192" s="22">
        <f>'[2]FPC wSEB'!AB387</f>
        <v>21287</v>
      </c>
      <c r="AD192" s="15">
        <f t="shared" si="4"/>
        <v>16510</v>
      </c>
      <c r="AE192" s="214">
        <f t="shared" si="14"/>
        <v>1579605</v>
      </c>
      <c r="AF192" s="15">
        <f t="shared" si="17"/>
        <v>1058904.2701862101</v>
      </c>
      <c r="AG192" s="15">
        <f t="shared" si="12"/>
        <v>345039.70418764901</v>
      </c>
      <c r="AH192" s="15">
        <f>'[2]FPC wSEB'!G387</f>
        <v>88402</v>
      </c>
      <c r="AI192" s="15">
        <f t="shared" si="19"/>
        <v>256637.70418764901</v>
      </c>
      <c r="AJ192" s="15">
        <f t="shared" si="20"/>
        <v>2228.52684462151</v>
      </c>
      <c r="AK192" s="15">
        <f t="shared" si="21"/>
        <v>281456.87185834401</v>
      </c>
      <c r="AL192" s="67">
        <f t="shared" si="8"/>
        <v>1198.5672780635414</v>
      </c>
      <c r="AM192" s="137">
        <f t="shared" si="9"/>
        <v>1163.4890493390239</v>
      </c>
      <c r="AN192" s="15">
        <f>AJ192/'[2]FPC wSEB'!$AA387*1000</f>
        <v>1282.9745795172769</v>
      </c>
      <c r="AP192" s="232"/>
      <c r="AQ192" s="137"/>
      <c r="AR192" s="137"/>
      <c r="AS192" s="137"/>
      <c r="AT192" s="137"/>
      <c r="AV192" s="42"/>
      <c r="AW192" s="14">
        <f t="shared" si="13"/>
        <v>1282.9745795172769</v>
      </c>
      <c r="AX192" s="14">
        <f t="shared" si="10"/>
        <v>2228.52684462151</v>
      </c>
      <c r="AY192" s="14">
        <f t="shared" si="11"/>
        <v>26886.102221122961</v>
      </c>
      <c r="BA192" s="158">
        <f t="shared" si="22"/>
        <v>1.0083364810158808</v>
      </c>
      <c r="BD192" s="14"/>
      <c r="BE192" s="25"/>
      <c r="BM192" s="207"/>
      <c r="BN192" s="207"/>
      <c r="BO192" s="207"/>
      <c r="BQ192" s="207"/>
      <c r="BR192" s="207"/>
      <c r="BS192" s="207"/>
      <c r="BU192" s="208"/>
      <c r="BV192" s="208"/>
      <c r="BW192" s="208"/>
      <c r="BY192" s="208"/>
      <c r="BZ192" s="208"/>
      <c r="CA192" s="208"/>
    </row>
    <row r="193" spans="1:79">
      <c r="A193" s="2">
        <v>2006</v>
      </c>
      <c r="B193" s="2">
        <v>11</v>
      </c>
      <c r="C193" s="14">
        <f>[21]Data!$D48</f>
        <v>893.02404810913697</v>
      </c>
      <c r="D193" s="14">
        <f>[25]Data!$D24</f>
        <v>917126.72785774304</v>
      </c>
      <c r="E193" s="14">
        <f>[22]Data!$D36</f>
        <v>229890.660156333</v>
      </c>
      <c r="F193" s="14">
        <f>[23]Data!$D36</f>
        <v>2225.1928301307198</v>
      </c>
      <c r="G193" s="140">
        <f>[24]Data!$D36</f>
        <v>263133.59283216402</v>
      </c>
      <c r="H193" s="25"/>
      <c r="I193" s="14"/>
      <c r="J193" s="14"/>
      <c r="K193" s="15"/>
      <c r="L193" s="15"/>
      <c r="M193" s="14"/>
      <c r="N193" s="25"/>
      <c r="O193" s="120"/>
      <c r="P193" s="75"/>
      <c r="Q193" s="20"/>
      <c r="R193" s="20"/>
      <c r="S193" s="14"/>
      <c r="U193" s="14">
        <f t="shared" si="2"/>
        <v>2809983.1736763706</v>
      </c>
      <c r="V193" s="217">
        <f t="shared" si="3"/>
        <v>0.34388341163246744</v>
      </c>
      <c r="W193" s="14">
        <f>[1]RESID!$I291</f>
        <v>61173</v>
      </c>
      <c r="X193" s="73">
        <f t="shared" si="18"/>
        <v>1440273</v>
      </c>
      <c r="Y193" s="15">
        <f>'[2]FPC wSEB'!X388</f>
        <v>1501446</v>
      </c>
      <c r="Z193" s="15">
        <f>'[2]FPC wSEB'!Y388</f>
        <v>166634</v>
      </c>
      <c r="AA193" s="15">
        <f>'[2]FPC wSEB'!Z388</f>
        <v>2702</v>
      </c>
      <c r="AB193" s="15">
        <f>'[2]FPC wSEB'!AA388</f>
        <v>1732</v>
      </c>
      <c r="AC193" s="22">
        <f>'[2]FPC wSEB'!AB388</f>
        <v>22247</v>
      </c>
      <c r="AD193" s="15">
        <f t="shared" si="4"/>
        <v>18786</v>
      </c>
      <c r="AE193" s="214">
        <f t="shared" si="14"/>
        <v>1286198</v>
      </c>
      <c r="AF193" s="15">
        <f t="shared" si="17"/>
        <v>917126.72785774304</v>
      </c>
      <c r="AG193" s="15">
        <f t="shared" si="12"/>
        <v>322513.660156333</v>
      </c>
      <c r="AH193" s="15">
        <f>'[2]FPC wSEB'!G388</f>
        <v>92623</v>
      </c>
      <c r="AI193" s="15">
        <f t="shared" si="19"/>
        <v>229890.660156333</v>
      </c>
      <c r="AJ193" s="15">
        <f t="shared" si="20"/>
        <v>2225.1928301307198</v>
      </c>
      <c r="AK193" s="15">
        <f t="shared" si="21"/>
        <v>263133.59283216402</v>
      </c>
      <c r="AL193" s="67">
        <f t="shared" si="8"/>
        <v>893.0237531356903</v>
      </c>
      <c r="AM193" s="137">
        <f t="shared" si="9"/>
        <v>869.15147131498566</v>
      </c>
      <c r="AN193" s="15">
        <f>AJ193/'[2]FPC wSEB'!$AA388*1000</f>
        <v>1284.7533661262814</v>
      </c>
      <c r="AP193" s="232"/>
      <c r="AQ193" s="137"/>
      <c r="AR193" s="137"/>
      <c r="AS193" s="137"/>
      <c r="AT193" s="137"/>
      <c r="AV193" s="42"/>
      <c r="AW193" s="14">
        <f t="shared" si="13"/>
        <v>1284.7533661262814</v>
      </c>
      <c r="AX193" s="14">
        <f t="shared" si="10"/>
        <v>2225.1928301307198</v>
      </c>
      <c r="AY193" s="14">
        <f t="shared" si="11"/>
        <v>26859.993834641678</v>
      </c>
      <c r="BA193" s="158">
        <f t="shared" si="22"/>
        <v>1.0118005095603675</v>
      </c>
      <c r="BD193" s="14"/>
      <c r="BE193" s="25"/>
      <c r="BM193" s="207"/>
      <c r="BN193" s="207"/>
      <c r="BO193" s="207"/>
      <c r="BQ193" s="207"/>
      <c r="BR193" s="207"/>
      <c r="BS193" s="207"/>
      <c r="BU193" s="208"/>
      <c r="BV193" s="208"/>
      <c r="BW193" s="208"/>
      <c r="BY193" s="208"/>
      <c r="BZ193" s="208"/>
      <c r="CA193" s="208"/>
    </row>
    <row r="194" spans="1:79">
      <c r="A194" s="2">
        <v>2006</v>
      </c>
      <c r="B194" s="2">
        <v>12</v>
      </c>
      <c r="C194" s="14">
        <f>[21]Data!$D49</f>
        <v>1072.81347448929</v>
      </c>
      <c r="D194" s="14">
        <f>[25]Data!$D25</f>
        <v>928125.37704172498</v>
      </c>
      <c r="E194" s="14">
        <f>[22]Data!$D37</f>
        <v>224194.236130153</v>
      </c>
      <c r="F194" s="14">
        <f>[23]Data!$D37</f>
        <v>2236.8534753262002</v>
      </c>
      <c r="G194" s="140">
        <f>[24]Data!$D37</f>
        <v>258009.76582616699</v>
      </c>
      <c r="H194" s="25"/>
      <c r="I194" s="14"/>
      <c r="J194" s="14"/>
      <c r="K194" s="15"/>
      <c r="L194" s="15"/>
      <c r="M194" s="14"/>
      <c r="N194" s="25"/>
      <c r="O194" s="120"/>
      <c r="P194" s="75"/>
      <c r="Q194" s="20"/>
      <c r="R194" s="20"/>
      <c r="S194" s="14"/>
      <c r="U194" s="14">
        <f t="shared" si="2"/>
        <v>3059480.2324733711</v>
      </c>
      <c r="V194" s="217">
        <f t="shared" si="3"/>
        <v>0.46872621458853259</v>
      </c>
      <c r="W194" s="14">
        <f>[1]RESID!$I292</f>
        <v>58980</v>
      </c>
      <c r="X194" s="73">
        <f t="shared" si="18"/>
        <v>1428606</v>
      </c>
      <c r="Y194" s="15">
        <f>'[2]FPC wSEB'!X389</f>
        <v>1487586</v>
      </c>
      <c r="Z194" s="15">
        <f>'[2]FPC wSEB'!Y389</f>
        <v>164944</v>
      </c>
      <c r="AA194" s="15">
        <f>'[2]FPC wSEB'!Z389</f>
        <v>2708</v>
      </c>
      <c r="AB194" s="15">
        <f>'[2]FPC wSEB'!AA389</f>
        <v>1721</v>
      </c>
      <c r="AC194" s="22">
        <f>'[2]FPC wSEB'!AB389</f>
        <v>22097</v>
      </c>
      <c r="AD194" s="15">
        <f t="shared" si="4"/>
        <v>29658</v>
      </c>
      <c r="AE194" s="214">
        <f t="shared" si="14"/>
        <v>1532628</v>
      </c>
      <c r="AF194" s="15">
        <f t="shared" si="17"/>
        <v>928125.37704172498</v>
      </c>
      <c r="AG194" s="15">
        <f t="shared" si="12"/>
        <v>308822.236130153</v>
      </c>
      <c r="AH194" s="15">
        <f>'[2]FPC wSEB'!G389</f>
        <v>84628</v>
      </c>
      <c r="AI194" s="15">
        <f t="shared" si="19"/>
        <v>224194.236130153</v>
      </c>
      <c r="AJ194" s="15">
        <f t="shared" si="20"/>
        <v>2236.8534753262002</v>
      </c>
      <c r="AK194" s="15">
        <f t="shared" si="21"/>
        <v>258009.76582616699</v>
      </c>
      <c r="AL194" s="67">
        <f t="shared" si="8"/>
        <v>1072.8136379099626</v>
      </c>
      <c r="AM194" s="137">
        <f t="shared" si="9"/>
        <v>1050.2155841746292</v>
      </c>
      <c r="AN194" s="15">
        <f>AJ194/'[2]FPC wSEB'!$AA389*1000</f>
        <v>1299.7405434783266</v>
      </c>
      <c r="AP194" s="232"/>
      <c r="AQ194" s="137"/>
      <c r="AR194" s="137"/>
      <c r="AS194" s="137"/>
      <c r="AT194" s="137"/>
      <c r="AV194" s="42"/>
      <c r="AW194" s="14">
        <f t="shared" si="13"/>
        <v>1299.7405434783266</v>
      </c>
      <c r="AX194" s="14">
        <f t="shared" si="10"/>
        <v>2236.8534753262002</v>
      </c>
      <c r="AY194" s="14">
        <f t="shared" si="11"/>
        <v>26833.885448160396</v>
      </c>
      <c r="BA194" s="158">
        <f t="shared" si="22"/>
        <v>1.0102881778804265</v>
      </c>
      <c r="BD194" s="14"/>
      <c r="BE194" s="25"/>
      <c r="BM194" s="207"/>
      <c r="BN194" s="207"/>
      <c r="BO194" s="207"/>
      <c r="BQ194" s="207"/>
      <c r="BR194" s="207"/>
      <c r="BS194" s="207"/>
      <c r="BU194" s="208"/>
      <c r="BV194" s="208"/>
      <c r="BW194" s="208"/>
      <c r="BY194" s="208"/>
      <c r="BZ194" s="208"/>
      <c r="CA194" s="208"/>
    </row>
    <row r="195" spans="1:79">
      <c r="A195" s="2">
        <v>2007</v>
      </c>
      <c r="B195" s="2">
        <v>1</v>
      </c>
      <c r="C195" s="14">
        <f>[21]Data!$D50</f>
        <v>1167.93576339945</v>
      </c>
      <c r="D195" s="14">
        <f>[25]Data!$D26</f>
        <v>856243.19509585202</v>
      </c>
      <c r="E195" s="14">
        <f>[22]Data!$D38</f>
        <v>218691.897795889</v>
      </c>
      <c r="F195" s="14">
        <f>[23]Data!$D38</f>
        <v>2214.1259127902499</v>
      </c>
      <c r="G195" s="140">
        <f>[24]Data!$D38</f>
        <v>250306.778859126</v>
      </c>
      <c r="H195" s="25"/>
      <c r="I195" s="14"/>
      <c r="J195" s="14"/>
      <c r="K195" s="15"/>
      <c r="L195" s="15"/>
      <c r="M195" s="14"/>
      <c r="N195" s="25"/>
      <c r="O195" s="120"/>
      <c r="P195" s="20"/>
      <c r="Q195" s="20"/>
      <c r="R195" s="20"/>
      <c r="S195" s="14"/>
      <c r="U195" s="14">
        <f t="shared" si="2"/>
        <v>2985966.9976636572</v>
      </c>
      <c r="V195" s="217">
        <f t="shared" si="3"/>
        <v>0.55751998808037817</v>
      </c>
      <c r="W195" s="14">
        <f>[1]RESID!$I293</f>
        <v>54801</v>
      </c>
      <c r="X195" s="73">
        <f t="shared" si="18"/>
        <v>1324156</v>
      </c>
      <c r="Y195" s="15">
        <f>'[2]FPC wSEB'!X390</f>
        <v>1378957</v>
      </c>
      <c r="Z195" s="15">
        <f>'[2]FPC wSEB'!Y390</f>
        <v>160228</v>
      </c>
      <c r="AA195" s="15">
        <f>'[2]FPC wSEB'!Z390</f>
        <v>2736</v>
      </c>
      <c r="AB195" s="15">
        <f>'[2]FPC wSEB'!AA390</f>
        <v>1714</v>
      </c>
      <c r="AC195" s="22">
        <f>'[2]FPC wSEB'!AB390</f>
        <v>21616</v>
      </c>
      <c r="AD195" s="15">
        <f t="shared" si="4"/>
        <v>35684</v>
      </c>
      <c r="AE195" s="214">
        <f t="shared" si="14"/>
        <v>1546529</v>
      </c>
      <c r="AF195" s="15">
        <f t="shared" si="17"/>
        <v>856243.19509585202</v>
      </c>
      <c r="AG195" s="15">
        <f t="shared" si="12"/>
        <v>294989.897795889</v>
      </c>
      <c r="AH195" s="15">
        <f>'[2]FPC wSEB'!G390</f>
        <v>76298</v>
      </c>
      <c r="AI195" s="15">
        <f t="shared" si="19"/>
        <v>218691.897795889</v>
      </c>
      <c r="AJ195" s="15">
        <f t="shared" si="20"/>
        <v>2214.1259127902499</v>
      </c>
      <c r="AK195" s="15">
        <f t="shared" si="21"/>
        <v>250306.778859126</v>
      </c>
      <c r="AL195" s="67">
        <f t="shared" si="8"/>
        <v>1167.9356510864279</v>
      </c>
      <c r="AM195" s="137">
        <f t="shared" ref="AM195:AM258" si="23">(AE195+AD195)/Y195*1000</f>
        <v>1147.3983597748154</v>
      </c>
      <c r="AN195" s="15">
        <f>AJ195/'[2]FPC wSEB'!$AA390*1000</f>
        <v>1291.7887472521879</v>
      </c>
      <c r="AP195" s="232"/>
      <c r="AQ195" s="137"/>
      <c r="AR195" s="137"/>
      <c r="AS195" s="137"/>
      <c r="AT195" s="137"/>
      <c r="AV195" s="42"/>
      <c r="AW195" s="14">
        <f t="shared" si="13"/>
        <v>1291.7887472521879</v>
      </c>
      <c r="AX195" s="14">
        <f t="shared" ref="AX195:AX229" si="24">AJ195</f>
        <v>2214.1259127902499</v>
      </c>
      <c r="AY195" s="14">
        <f t="shared" si="11"/>
        <v>26807.777061679117</v>
      </c>
      <c r="BA195" s="158">
        <f t="shared" si="22"/>
        <v>1.0183305060498302</v>
      </c>
      <c r="BD195" s="14"/>
      <c r="BE195" s="25"/>
      <c r="BM195" s="207"/>
      <c r="BN195" s="207"/>
      <c r="BO195" s="207"/>
      <c r="BQ195" s="207"/>
      <c r="BR195" s="207"/>
      <c r="BS195" s="207"/>
      <c r="BU195" s="208"/>
      <c r="BV195" s="208"/>
      <c r="BW195" s="208"/>
      <c r="BY195" s="208"/>
      <c r="BZ195" s="208"/>
      <c r="CA195" s="208"/>
    </row>
    <row r="196" spans="1:79">
      <c r="A196" s="2">
        <v>2007</v>
      </c>
      <c r="B196" s="2">
        <v>2</v>
      </c>
      <c r="C196" s="14">
        <f>[21]Data!$D51</f>
        <v>941.44849627307303</v>
      </c>
      <c r="D196" s="14">
        <f>[25]Data!$D27</f>
        <v>812028.12739116105</v>
      </c>
      <c r="E196" s="14">
        <f>[22]Data!$D39</f>
        <v>217520.867855055</v>
      </c>
      <c r="F196" s="14">
        <f>[23]Data!$D39</f>
        <v>2215.3541564836601</v>
      </c>
      <c r="G196" s="140">
        <f>[24]Data!$D39</f>
        <v>245892.92042384401</v>
      </c>
      <c r="H196" s="25"/>
      <c r="I196" s="14"/>
      <c r="J196" s="14"/>
      <c r="K196" s="15"/>
      <c r="L196" s="15"/>
      <c r="M196" s="14"/>
      <c r="N196" s="25"/>
      <c r="O196" s="120"/>
      <c r="P196" s="20"/>
      <c r="Q196" s="20"/>
      <c r="R196" s="20"/>
      <c r="S196" s="14"/>
      <c r="U196" s="14">
        <f t="shared" si="2"/>
        <v>2727190.2698265431</v>
      </c>
      <c r="V196" s="217">
        <f t="shared" si="3"/>
        <v>0.63835327793467445</v>
      </c>
      <c r="W196" s="14">
        <f>[1]RESID!$I294</f>
        <v>56743</v>
      </c>
      <c r="X196" s="73">
        <f t="shared" si="18"/>
        <v>1397164</v>
      </c>
      <c r="Y196" s="15">
        <f>'[2]FPC wSEB'!X391</f>
        <v>1453907</v>
      </c>
      <c r="Z196" s="15">
        <f>'[2]FPC wSEB'!Y391</f>
        <v>162545</v>
      </c>
      <c r="AA196" s="15">
        <f>'[2]FPC wSEB'!Z391</f>
        <v>2674</v>
      </c>
      <c r="AB196" s="15">
        <f>'[2]FPC wSEB'!AA391</f>
        <v>1713</v>
      </c>
      <c r="AC196" s="22">
        <f>'[2]FPC wSEB'!AB391</f>
        <v>22023</v>
      </c>
      <c r="AD196" s="15">
        <f t="shared" si="4"/>
        <v>34101</v>
      </c>
      <c r="AE196" s="214">
        <f t="shared" si="14"/>
        <v>1315358</v>
      </c>
      <c r="AF196" s="15">
        <f t="shared" si="17"/>
        <v>812028.12739116105</v>
      </c>
      <c r="AG196" s="15">
        <f t="shared" si="12"/>
        <v>317594.86785505502</v>
      </c>
      <c r="AH196" s="15">
        <f>'[2]FPC wSEB'!G391</f>
        <v>100074</v>
      </c>
      <c r="AI196" s="15">
        <f t="shared" si="19"/>
        <v>217520.867855055</v>
      </c>
      <c r="AJ196" s="15">
        <f t="shared" si="20"/>
        <v>2215.3541564836601</v>
      </c>
      <c r="AK196" s="15">
        <f t="shared" si="21"/>
        <v>245892.92042384401</v>
      </c>
      <c r="AL196" s="67">
        <f t="shared" si="8"/>
        <v>941.44853431665865</v>
      </c>
      <c r="AM196" s="137">
        <f t="shared" si="23"/>
        <v>928.16046693495525</v>
      </c>
      <c r="AN196" s="15">
        <f>AJ196/'[2]FPC wSEB'!$AA391*1000</f>
        <v>1293.2598695176066</v>
      </c>
      <c r="AP196" s="232"/>
      <c r="AQ196" s="137"/>
      <c r="AR196" s="137"/>
      <c r="AS196" s="137"/>
      <c r="AT196" s="137"/>
      <c r="AV196" s="42"/>
      <c r="AW196" s="14">
        <f t="shared" si="13"/>
        <v>1293.2598695176066</v>
      </c>
      <c r="AX196" s="14">
        <f t="shared" si="24"/>
        <v>2215.3541564836601</v>
      </c>
      <c r="AY196" s="14">
        <f t="shared" si="11"/>
        <v>26781.668675197838</v>
      </c>
      <c r="BA196" s="158">
        <f t="shared" si="22"/>
        <v>1.0131618473842319</v>
      </c>
      <c r="BD196" s="14"/>
      <c r="BE196" s="25"/>
      <c r="BM196" s="207"/>
      <c r="BN196" s="207"/>
      <c r="BO196" s="207"/>
      <c r="BQ196" s="207"/>
      <c r="BR196" s="207"/>
      <c r="BS196" s="207"/>
      <c r="BU196" s="208"/>
      <c r="BV196" s="208"/>
      <c r="BW196" s="208"/>
      <c r="BY196" s="208"/>
      <c r="BZ196" s="208"/>
      <c r="CA196" s="208"/>
    </row>
    <row r="197" spans="1:79">
      <c r="A197" s="2">
        <v>2007</v>
      </c>
      <c r="B197" s="2">
        <v>3</v>
      </c>
      <c r="C197" s="14">
        <f>[21]Data!$D52</f>
        <v>962.17158555240303</v>
      </c>
      <c r="D197" s="14">
        <f>[25]Data!$D28</f>
        <v>931859.68224442995</v>
      </c>
      <c r="E197" s="14">
        <f>[22]Data!$D40</f>
        <v>235695.89674543799</v>
      </c>
      <c r="F197" s="14">
        <f>[23]Data!$D40</f>
        <v>2226.5275257789699</v>
      </c>
      <c r="G197" s="140">
        <f>[24]Data!$D40</f>
        <v>251471.618262203</v>
      </c>
      <c r="H197" s="25"/>
      <c r="I197" s="14"/>
      <c r="J197" s="14"/>
      <c r="K197" s="15"/>
      <c r="L197" s="15"/>
      <c r="M197" s="14"/>
      <c r="N197" s="25"/>
      <c r="O197" s="120"/>
      <c r="P197" s="20"/>
      <c r="Q197" s="20"/>
      <c r="R197" s="20"/>
      <c r="S197" s="14"/>
      <c r="U197" s="14">
        <f t="shared" si="2"/>
        <v>2864614.7247778499</v>
      </c>
      <c r="V197" s="217">
        <f t="shared" si="3"/>
        <v>0.62485525246600426</v>
      </c>
      <c r="W197" s="14">
        <f>[1]RESID!$I295</f>
        <v>56598</v>
      </c>
      <c r="X197" s="73">
        <f t="shared" si="18"/>
        <v>1385035</v>
      </c>
      <c r="Y197" s="15">
        <f>'[2]FPC wSEB'!X392</f>
        <v>1441633</v>
      </c>
      <c r="Z197" s="15">
        <f>'[2]FPC wSEB'!Y392</f>
        <v>161855</v>
      </c>
      <c r="AA197" s="15">
        <f>'[2]FPC wSEB'!Z392</f>
        <v>2656</v>
      </c>
      <c r="AB197" s="15">
        <f>'[2]FPC wSEB'!AA392</f>
        <v>1709</v>
      </c>
      <c r="AC197" s="22">
        <f>'[2]FPC wSEB'!AB392</f>
        <v>21851</v>
      </c>
      <c r="AD197" s="15">
        <f t="shared" si="4"/>
        <v>34028</v>
      </c>
      <c r="AE197" s="214">
        <f t="shared" si="14"/>
        <v>1332641</v>
      </c>
      <c r="AF197" s="15">
        <f t="shared" si="17"/>
        <v>931859.68224442995</v>
      </c>
      <c r="AG197" s="15">
        <f t="shared" si="12"/>
        <v>312387.89674543799</v>
      </c>
      <c r="AH197" s="15">
        <f>'[2]FPC wSEB'!G392</f>
        <v>76692</v>
      </c>
      <c r="AI197" s="15">
        <f t="shared" si="19"/>
        <v>235695.89674543799</v>
      </c>
      <c r="AJ197" s="15">
        <f t="shared" si="20"/>
        <v>2226.5275257789699</v>
      </c>
      <c r="AK197" s="15">
        <f t="shared" si="21"/>
        <v>251471.618262203</v>
      </c>
      <c r="AL197" s="67">
        <f t="shared" si="8"/>
        <v>962.1713530705</v>
      </c>
      <c r="AM197" s="137">
        <f t="shared" si="23"/>
        <v>948.00063539056055</v>
      </c>
      <c r="AN197" s="15">
        <f>AJ197/'[2]FPC wSEB'!$AA392*1000</f>
        <v>1302.8247664008015</v>
      </c>
      <c r="AP197" s="232"/>
      <c r="AQ197" s="137"/>
      <c r="AR197" s="137"/>
      <c r="AS197" s="137"/>
      <c r="AT197" s="137"/>
      <c r="AV197" s="42"/>
      <c r="AW197" s="14">
        <f t="shared" si="13"/>
        <v>1302.8247664008015</v>
      </c>
      <c r="AX197" s="14">
        <f t="shared" si="24"/>
        <v>2226.5275257789699</v>
      </c>
      <c r="AY197" s="14">
        <f t="shared" si="11"/>
        <v>26755.560288716559</v>
      </c>
      <c r="BA197" s="158">
        <f t="shared" si="22"/>
        <v>1.0167492788634902</v>
      </c>
      <c r="BD197" s="14"/>
      <c r="BE197" s="25"/>
      <c r="BM197" s="207"/>
      <c r="BN197" s="207"/>
      <c r="BO197" s="207"/>
      <c r="BQ197" s="207"/>
      <c r="BR197" s="207"/>
      <c r="BS197" s="207"/>
      <c r="BU197" s="208"/>
      <c r="BV197" s="208"/>
      <c r="BW197" s="208"/>
      <c r="BY197" s="208"/>
      <c r="BZ197" s="208"/>
      <c r="CA197" s="208"/>
    </row>
    <row r="198" spans="1:79">
      <c r="A198" s="2">
        <v>2007</v>
      </c>
      <c r="B198" s="2">
        <v>4</v>
      </c>
      <c r="C198" s="14">
        <f>[21]Data!$D53</f>
        <v>1001.63941165401</v>
      </c>
      <c r="D198" s="14">
        <f>[25]Data!$D29</f>
        <v>956502.55897494697</v>
      </c>
      <c r="E198" s="14">
        <f>[22]Data!$D41</f>
        <v>225982.36809323201</v>
      </c>
      <c r="F198" s="14">
        <f>[23]Data!$D41</f>
        <v>2204.6504291586398</v>
      </c>
      <c r="G198" s="140">
        <f>[24]Data!$D41</f>
        <v>258141.049059304</v>
      </c>
      <c r="H198" s="25"/>
      <c r="I198" s="14"/>
      <c r="J198" s="14"/>
      <c r="K198" s="15"/>
      <c r="L198" s="15"/>
      <c r="M198" s="14"/>
      <c r="N198" s="25"/>
      <c r="O198" s="120"/>
      <c r="P198" s="20"/>
      <c r="Q198" s="20"/>
      <c r="R198" s="20"/>
      <c r="S198" s="14"/>
      <c r="U198" s="14">
        <f t="shared" si="2"/>
        <v>2961550.6265566414</v>
      </c>
      <c r="V198" s="217">
        <f t="shared" si="3"/>
        <v>0.53442379914879401</v>
      </c>
      <c r="W198" s="14">
        <f>[1]RESID!$I296</f>
        <v>56743</v>
      </c>
      <c r="X198" s="73">
        <f t="shared" si="18"/>
        <v>1389828</v>
      </c>
      <c r="Y198" s="15">
        <f>'[2]FPC wSEB'!X393</f>
        <v>1446571</v>
      </c>
      <c r="Z198" s="15">
        <f>'[2]FPC wSEB'!Y393</f>
        <v>161434</v>
      </c>
      <c r="AA198" s="15">
        <f>'[2]FPC wSEB'!Z393</f>
        <v>2614</v>
      </c>
      <c r="AB198" s="15">
        <f>'[2]FPC wSEB'!AA393</f>
        <v>1707</v>
      </c>
      <c r="AC198" s="22">
        <f>'[2]FPC wSEB'!AB393</f>
        <v>21823</v>
      </c>
      <c r="AD198" s="15">
        <f t="shared" si="4"/>
        <v>30375</v>
      </c>
      <c r="AE198" s="214">
        <f t="shared" si="14"/>
        <v>1392107</v>
      </c>
      <c r="AF198" s="15">
        <f t="shared" si="17"/>
        <v>956502.55897494697</v>
      </c>
      <c r="AG198" s="15">
        <f t="shared" si="12"/>
        <v>322220.36809323204</v>
      </c>
      <c r="AH198" s="15">
        <f>'[2]FPC wSEB'!G393</f>
        <v>96238</v>
      </c>
      <c r="AI198" s="15">
        <f t="shared" si="19"/>
        <v>225982.36809323201</v>
      </c>
      <c r="AJ198" s="15">
        <f t="shared" si="20"/>
        <v>2204.6504291586398</v>
      </c>
      <c r="AK198" s="15">
        <f t="shared" si="21"/>
        <v>258141.049059304</v>
      </c>
      <c r="AL198" s="67">
        <f t="shared" si="8"/>
        <v>1001.63977125227</v>
      </c>
      <c r="AM198" s="137">
        <f t="shared" si="23"/>
        <v>983.34751629888888</v>
      </c>
      <c r="AN198" s="15">
        <f>AJ198/'[2]FPC wSEB'!$AA393*1000</f>
        <v>1291.5351078843817</v>
      </c>
      <c r="AP198" s="232"/>
      <c r="AQ198" s="137"/>
      <c r="AR198" s="137"/>
      <c r="AS198" s="137"/>
      <c r="AT198" s="137"/>
      <c r="AV198" s="42"/>
      <c r="AW198" s="14">
        <f t="shared" si="13"/>
        <v>1291.5351078843817</v>
      </c>
      <c r="AX198" s="14">
        <f t="shared" si="24"/>
        <v>2204.6504291586398</v>
      </c>
      <c r="AY198" s="14">
        <f t="shared" si="11"/>
        <v>26729.451902235269</v>
      </c>
      <c r="BA198" s="158">
        <f t="shared" si="22"/>
        <v>1.0160865883149566</v>
      </c>
      <c r="BD198" s="14"/>
      <c r="BE198" s="25"/>
      <c r="BM198" s="207"/>
      <c r="BN198" s="207"/>
      <c r="BO198" s="207"/>
      <c r="BQ198" s="207"/>
      <c r="BR198" s="207"/>
      <c r="BS198" s="207"/>
      <c r="BU198" s="208"/>
      <c r="BV198" s="208"/>
      <c r="BW198" s="208"/>
      <c r="BY198" s="208"/>
      <c r="BZ198" s="208"/>
      <c r="CA198" s="208"/>
    </row>
    <row r="199" spans="1:79">
      <c r="A199" s="2">
        <v>2007</v>
      </c>
      <c r="B199" s="2">
        <v>5</v>
      </c>
      <c r="C199" s="14">
        <f>[21]Data!$D54</f>
        <v>1309.9241902077899</v>
      </c>
      <c r="D199" s="14">
        <f>[25]Data!$D30</f>
        <v>1094775.05064437</v>
      </c>
      <c r="E199" s="14">
        <f>[22]Data!$D42</f>
        <v>230695.69824092701</v>
      </c>
      <c r="F199" s="14">
        <f>[23]Data!$D42</f>
        <v>2204.8004291586399</v>
      </c>
      <c r="G199" s="140">
        <f>[24]Data!$D42</f>
        <v>283239.08148522099</v>
      </c>
      <c r="H199" s="25"/>
      <c r="I199" s="14"/>
      <c r="J199" s="14"/>
      <c r="K199" s="15"/>
      <c r="L199" s="15"/>
      <c r="M199" s="14"/>
      <c r="N199" s="25"/>
      <c r="O199" s="139"/>
      <c r="P199" s="20"/>
      <c r="Q199" s="20"/>
      <c r="R199" s="20"/>
      <c r="S199" s="14"/>
      <c r="U199" s="14">
        <f t="shared" si="2"/>
        <v>3551211.6307996768</v>
      </c>
      <c r="V199" s="217">
        <f t="shared" si="3"/>
        <v>0.35517028435765152</v>
      </c>
      <c r="W199" s="14">
        <f>[1]RESID!$I297</f>
        <v>59436</v>
      </c>
      <c r="X199" s="73">
        <f t="shared" si="18"/>
        <v>1397700</v>
      </c>
      <c r="Y199" s="15">
        <f>'[2]FPC wSEB'!X394</f>
        <v>1457136</v>
      </c>
      <c r="Z199" s="15">
        <f>'[2]FPC wSEB'!Y394</f>
        <v>164620</v>
      </c>
      <c r="AA199" s="15">
        <f>'[2]FPC wSEB'!Z394</f>
        <v>2708</v>
      </c>
      <c r="AB199" s="15">
        <f>'[2]FPC wSEB'!AA394</f>
        <v>1711</v>
      </c>
      <c r="AC199" s="22">
        <f>'[2]FPC wSEB'!AB394</f>
        <v>22614</v>
      </c>
      <c r="AD199" s="15">
        <f t="shared" si="4"/>
        <v>27652</v>
      </c>
      <c r="AE199" s="214">
        <f t="shared" si="14"/>
        <v>1830881</v>
      </c>
      <c r="AF199" s="15">
        <f t="shared" si="17"/>
        <v>1094775.05064437</v>
      </c>
      <c r="AG199" s="15">
        <f t="shared" si="12"/>
        <v>312459.69824092701</v>
      </c>
      <c r="AH199" s="15">
        <f>'[2]FPC wSEB'!G394</f>
        <v>81764</v>
      </c>
      <c r="AI199" s="15">
        <f t="shared" si="19"/>
        <v>230695.69824092701</v>
      </c>
      <c r="AJ199" s="15">
        <f t="shared" si="20"/>
        <v>2204.8004291586399</v>
      </c>
      <c r="AK199" s="15">
        <f t="shared" si="21"/>
        <v>283239.08148522099</v>
      </c>
      <c r="AL199" s="67">
        <f t="shared" ref="AL199:AL262" si="25">AE199/X199*1000</f>
        <v>1309.9241611218431</v>
      </c>
      <c r="AM199" s="137">
        <f t="shared" si="23"/>
        <v>1275.4698257403566</v>
      </c>
      <c r="AN199" s="15">
        <f>AJ199/'[2]FPC wSEB'!$AA394*1000</f>
        <v>1288.6034068723786</v>
      </c>
      <c r="AP199" s="232"/>
      <c r="AQ199" s="137"/>
      <c r="AR199" s="137"/>
      <c r="AS199" s="137"/>
      <c r="AT199" s="137"/>
      <c r="AV199" s="42"/>
      <c r="AW199" s="14">
        <f t="shared" si="13"/>
        <v>1288.6034068723786</v>
      </c>
      <c r="AX199" s="14">
        <f t="shared" si="24"/>
        <v>2204.8004291586399</v>
      </c>
      <c r="AY199" s="14">
        <f t="shared" si="11"/>
        <v>26703.343515753979</v>
      </c>
      <c r="BA199" s="158">
        <f t="shared" si="22"/>
        <v>1.0194881104888851</v>
      </c>
      <c r="BD199" s="14"/>
      <c r="BE199" s="25"/>
      <c r="BM199" s="207"/>
      <c r="BN199" s="207"/>
      <c r="BO199" s="207"/>
      <c r="BQ199" s="207"/>
      <c r="BR199" s="207"/>
      <c r="BS199" s="207"/>
      <c r="BU199" s="208"/>
      <c r="BV199" s="208"/>
      <c r="BW199" s="208"/>
      <c r="BY199" s="208"/>
      <c r="BZ199" s="208"/>
      <c r="CA199" s="208"/>
    </row>
    <row r="200" spans="1:79">
      <c r="A200" s="2">
        <v>2007</v>
      </c>
      <c r="B200" s="2">
        <v>6</v>
      </c>
      <c r="C200" s="14">
        <f>[21]Data!$D55</f>
        <v>1354.2978310291101</v>
      </c>
      <c r="D200" s="14">
        <f>[25]Data!$D31</f>
        <v>1120994.1607780701</v>
      </c>
      <c r="E200" s="14">
        <f>[22]Data!$D43</f>
        <v>225428.58750831301</v>
      </c>
      <c r="F200" s="14">
        <f>[23]Data!$D43</f>
        <v>2214.5676066934002</v>
      </c>
      <c r="G200" s="140">
        <f>[24]Data!$D43</f>
        <v>288893.877675211</v>
      </c>
      <c r="H200" s="25"/>
      <c r="I200" s="14"/>
      <c r="J200" s="14"/>
      <c r="K200" s="15"/>
      <c r="L200" s="15"/>
      <c r="M200" s="14"/>
      <c r="N200" s="25"/>
      <c r="O200" s="139"/>
      <c r="P200" s="20"/>
      <c r="Q200" s="20"/>
      <c r="R200" s="20"/>
      <c r="S200" s="14"/>
      <c r="U200" s="14">
        <f t="shared" si="2"/>
        <v>3613388.1935682874</v>
      </c>
      <c r="V200" s="217">
        <f t="shared" si="3"/>
        <v>0.25275986053332639</v>
      </c>
      <c r="W200" s="14">
        <f>[1]RESID!$I298</f>
        <v>58027</v>
      </c>
      <c r="X200" s="73">
        <f t="shared" si="18"/>
        <v>1381437</v>
      </c>
      <c r="Y200" s="15">
        <f>'[2]FPC wSEB'!X395</f>
        <v>1439464</v>
      </c>
      <c r="Z200" s="15">
        <f>'[2]FPC wSEB'!Y395</f>
        <v>164291</v>
      </c>
      <c r="AA200" s="15">
        <f>'[2]FPC wSEB'!Z395</f>
        <v>2668</v>
      </c>
      <c r="AB200" s="15">
        <f>'[2]FPC wSEB'!AA395</f>
        <v>1700</v>
      </c>
      <c r="AC200" s="22">
        <f>'[2]FPC wSEB'!AB395</f>
        <v>22242</v>
      </c>
      <c r="AD200" s="15">
        <f t="shared" si="4"/>
        <v>19863</v>
      </c>
      <c r="AE200" s="214">
        <f t="shared" si="14"/>
        <v>1870877</v>
      </c>
      <c r="AF200" s="15">
        <f t="shared" si="17"/>
        <v>1120994.1607780701</v>
      </c>
      <c r="AG200" s="15">
        <f t="shared" si="12"/>
        <v>310545.58750831301</v>
      </c>
      <c r="AH200" s="15">
        <f>'[2]FPC wSEB'!G395</f>
        <v>85117</v>
      </c>
      <c r="AI200" s="15">
        <f t="shared" si="19"/>
        <v>225428.58750831301</v>
      </c>
      <c r="AJ200" s="15">
        <f t="shared" si="20"/>
        <v>2214.5676066934002</v>
      </c>
      <c r="AK200" s="15">
        <f t="shared" si="21"/>
        <v>288893.877675211</v>
      </c>
      <c r="AL200" s="67">
        <f t="shared" si="25"/>
        <v>1354.2977348948957</v>
      </c>
      <c r="AM200" s="137">
        <f t="shared" si="23"/>
        <v>1313.5028038214225</v>
      </c>
      <c r="AN200" s="15">
        <f>AJ200/'[2]FPC wSEB'!$AA395*1000</f>
        <v>1302.6868274667061</v>
      </c>
      <c r="AP200" s="232"/>
      <c r="AQ200" s="137"/>
      <c r="AR200" s="137"/>
      <c r="AS200" s="137"/>
      <c r="AT200" s="137"/>
      <c r="AV200" s="42"/>
      <c r="AW200" s="14">
        <f t="shared" si="13"/>
        <v>1302.6868274667061</v>
      </c>
      <c r="AX200" s="14">
        <f t="shared" si="24"/>
        <v>2214.5676066934002</v>
      </c>
      <c r="AY200" s="14">
        <f t="shared" si="11"/>
        <v>26677.2351292727</v>
      </c>
      <c r="BA200" s="158">
        <f t="shared" si="22"/>
        <v>1.0156729016228263</v>
      </c>
      <c r="BD200" s="14"/>
      <c r="BE200" s="25"/>
      <c r="BM200" s="207"/>
      <c r="BN200" s="207"/>
      <c r="BO200" s="207"/>
      <c r="BQ200" s="207"/>
      <c r="BR200" s="207"/>
      <c r="BS200" s="207"/>
      <c r="BU200" s="208"/>
      <c r="BV200" s="208"/>
      <c r="BW200" s="208"/>
      <c r="BY200" s="208"/>
      <c r="BZ200" s="208"/>
      <c r="CA200" s="208"/>
    </row>
    <row r="201" spans="1:79">
      <c r="A201" s="2">
        <v>2007</v>
      </c>
      <c r="B201" s="2">
        <v>7</v>
      </c>
      <c r="C201" s="14">
        <f>[21]Data!$D56</f>
        <v>1549.1115249569</v>
      </c>
      <c r="D201" s="14">
        <f>[25]Data!$D32</f>
        <v>1168879.3734770301</v>
      </c>
      <c r="E201" s="14">
        <f>[22]Data!$D44</f>
        <v>230589.18659625901</v>
      </c>
      <c r="F201" s="14">
        <f>[23]Data!$D44</f>
        <v>2008.6991308372001</v>
      </c>
      <c r="G201" s="140">
        <f>[24]Data!$D44</f>
        <v>284804.983605735</v>
      </c>
      <c r="H201" s="25"/>
      <c r="I201" s="14"/>
      <c r="J201" s="14"/>
      <c r="K201" s="15"/>
      <c r="L201" s="15"/>
      <c r="M201" s="14"/>
      <c r="N201" s="25"/>
      <c r="O201" s="139"/>
      <c r="P201" s="20"/>
      <c r="Q201" s="20"/>
      <c r="R201" s="20"/>
      <c r="S201" s="14"/>
      <c r="U201" s="14">
        <f t="shared" si="2"/>
        <v>3828983.2428098614</v>
      </c>
      <c r="V201" s="217">
        <f t="shared" si="3"/>
        <v>0.23540461725212367</v>
      </c>
      <c r="W201" s="14">
        <f>[1]RESID!$I299</f>
        <v>55263</v>
      </c>
      <c r="X201" s="73">
        <f t="shared" si="18"/>
        <v>1312093</v>
      </c>
      <c r="Y201" s="15">
        <f>'[2]FPC wSEB'!X396</f>
        <v>1367356</v>
      </c>
      <c r="Z201" s="15">
        <f>'[2]FPC wSEB'!Y396</f>
        <v>156286</v>
      </c>
      <c r="AA201" s="15">
        <f>'[2]FPC wSEB'!Z396</f>
        <v>2588</v>
      </c>
      <c r="AB201" s="15">
        <f>'[2]FPC wSEB'!AA396</f>
        <v>1685</v>
      </c>
      <c r="AC201" s="22">
        <f>'[2]FPC wSEB'!AB396</f>
        <v>21586</v>
      </c>
      <c r="AD201" s="15">
        <f t="shared" si="4"/>
        <v>20153</v>
      </c>
      <c r="AE201" s="214">
        <f t="shared" si="14"/>
        <v>2032578</v>
      </c>
      <c r="AF201" s="15">
        <f t="shared" si="17"/>
        <v>1168879.3734770301</v>
      </c>
      <c r="AG201" s="15">
        <f t="shared" si="12"/>
        <v>320559.18659625901</v>
      </c>
      <c r="AH201" s="15">
        <f>'[2]FPC wSEB'!G396</f>
        <v>89970</v>
      </c>
      <c r="AI201" s="15">
        <f t="shared" si="19"/>
        <v>230589.18659625901</v>
      </c>
      <c r="AJ201" s="15">
        <f t="shared" si="20"/>
        <v>2008.6991308372001</v>
      </c>
      <c r="AK201" s="15">
        <f t="shared" si="21"/>
        <v>284804.983605735</v>
      </c>
      <c r="AL201" s="67">
        <f t="shared" si="25"/>
        <v>1549.111229158299</v>
      </c>
      <c r="AM201" s="137">
        <f t="shared" si="23"/>
        <v>1501.2410813277595</v>
      </c>
      <c r="AN201" s="15">
        <f>AJ201/'[2]FPC wSEB'!$AA396*1000</f>
        <v>1192.1063091021958</v>
      </c>
      <c r="AP201" s="232"/>
      <c r="AQ201" s="137"/>
      <c r="AR201" s="137"/>
      <c r="AS201" s="137"/>
      <c r="AT201" s="137"/>
      <c r="AV201" s="42"/>
      <c r="AW201" s="14">
        <f t="shared" si="13"/>
        <v>1192.1063091021958</v>
      </c>
      <c r="AX201" s="14">
        <f t="shared" si="24"/>
        <v>2008.6991308372001</v>
      </c>
      <c r="AY201" s="14">
        <f t="shared" si="11"/>
        <v>26442.12980799998</v>
      </c>
      <c r="BA201" s="158">
        <f t="shared" si="22"/>
        <v>0.92816008099243774</v>
      </c>
      <c r="BD201" s="14"/>
      <c r="BE201" s="25"/>
      <c r="BM201" s="207"/>
      <c r="BN201" s="207"/>
      <c r="BO201" s="207"/>
      <c r="BQ201" s="207"/>
      <c r="BR201" s="207"/>
      <c r="BS201" s="207"/>
      <c r="BU201" s="208"/>
      <c r="BV201" s="208"/>
      <c r="BW201" s="208"/>
      <c r="BY201" s="208"/>
      <c r="BZ201" s="208"/>
      <c r="CA201" s="208"/>
    </row>
    <row r="202" spans="1:79">
      <c r="A202" s="2">
        <v>2007</v>
      </c>
      <c r="B202" s="2">
        <v>8</v>
      </c>
      <c r="C202" s="14">
        <f>[21]Data!$D57</f>
        <v>1571.50286190002</v>
      </c>
      <c r="D202" s="14">
        <f>[25]Data!$D33</f>
        <v>1180916.9754358099</v>
      </c>
      <c r="E202" s="14">
        <f>[22]Data!$D45</f>
        <v>245641.347963095</v>
      </c>
      <c r="F202" s="14">
        <f>[23]Data!$D45</f>
        <v>2206.02956925133</v>
      </c>
      <c r="G202" s="140">
        <f>[24]Data!$D45</f>
        <v>311326.100993147</v>
      </c>
      <c r="H202" s="25"/>
      <c r="I202" s="14"/>
      <c r="J202" s="14"/>
      <c r="K202" s="15"/>
      <c r="L202" s="15"/>
      <c r="M202" s="14"/>
      <c r="N202" s="25"/>
      <c r="O202" s="139"/>
      <c r="P202" s="20"/>
      <c r="Q202" s="20"/>
      <c r="R202" s="20"/>
      <c r="S202" s="14"/>
      <c r="U202" s="14">
        <f t="shared" si="2"/>
        <v>4176293.4539613039</v>
      </c>
      <c r="V202" s="217">
        <f t="shared" si="3"/>
        <v>0.23491953518685663</v>
      </c>
      <c r="W202" s="14">
        <f>[1]RESID!$I300</f>
        <v>64001</v>
      </c>
      <c r="X202" s="73">
        <f t="shared" si="18"/>
        <v>1480280</v>
      </c>
      <c r="Y202" s="15">
        <f>'[2]FPC wSEB'!X397</f>
        <v>1544281</v>
      </c>
      <c r="Z202" s="15">
        <f>'[2]FPC wSEB'!Y397</f>
        <v>171056</v>
      </c>
      <c r="AA202" s="15">
        <f>'[2]FPC wSEB'!Z397</f>
        <v>2751</v>
      </c>
      <c r="AB202" s="15">
        <f>'[2]FPC wSEB'!AA397</f>
        <v>1688</v>
      </c>
      <c r="AC202" s="22">
        <f>'[2]FPC wSEB'!AB397</f>
        <v>23302</v>
      </c>
      <c r="AD202" s="15">
        <f t="shared" si="4"/>
        <v>23628</v>
      </c>
      <c r="AE202" s="214">
        <f t="shared" si="14"/>
        <v>2326264</v>
      </c>
      <c r="AF202" s="15">
        <f t="shared" si="17"/>
        <v>1180916.9754358099</v>
      </c>
      <c r="AG202" s="15">
        <f t="shared" si="12"/>
        <v>331952.347963095</v>
      </c>
      <c r="AH202" s="15">
        <f>'[2]FPC wSEB'!G397</f>
        <v>86311</v>
      </c>
      <c r="AI202" s="15">
        <f t="shared" si="19"/>
        <v>245641.347963095</v>
      </c>
      <c r="AJ202" s="15">
        <f t="shared" si="20"/>
        <v>2206.02956925133</v>
      </c>
      <c r="AK202" s="15">
        <f t="shared" si="21"/>
        <v>311326.100993147</v>
      </c>
      <c r="AL202" s="67">
        <f t="shared" si="25"/>
        <v>1571.5026886805199</v>
      </c>
      <c r="AM202" s="137">
        <f t="shared" si="23"/>
        <v>1521.6738404474315</v>
      </c>
      <c r="AN202" s="15">
        <f>AJ202/'[2]FPC wSEB'!$AA397*1000</f>
        <v>1306.8895552436791</v>
      </c>
      <c r="AP202" s="232"/>
      <c r="AQ202" s="137"/>
      <c r="AR202" s="137"/>
      <c r="AS202" s="137"/>
      <c r="AT202" s="137"/>
      <c r="AV202" s="42"/>
      <c r="AW202" s="14">
        <f t="shared" si="13"/>
        <v>1306.8895552436791</v>
      </c>
      <c r="AX202" s="14">
        <f t="shared" si="24"/>
        <v>2206.02956925133</v>
      </c>
      <c r="AY202" s="14">
        <f t="shared" si="11"/>
        <v>26416.021421518693</v>
      </c>
      <c r="BA202" s="158">
        <f t="shared" si="22"/>
        <v>1.0228471977491862</v>
      </c>
      <c r="BD202" s="14"/>
      <c r="BE202" s="25"/>
      <c r="BM202" s="207"/>
      <c r="BN202" s="207"/>
      <c r="BO202" s="207"/>
      <c r="BQ202" s="207"/>
      <c r="BR202" s="207"/>
      <c r="BS202" s="207"/>
      <c r="BU202" s="208"/>
      <c r="BV202" s="208"/>
      <c r="BW202" s="208"/>
      <c r="BY202" s="208"/>
      <c r="BZ202" s="208"/>
      <c r="CA202" s="208"/>
    </row>
    <row r="203" spans="1:79">
      <c r="A203" s="2">
        <v>2007</v>
      </c>
      <c r="B203" s="2">
        <v>9</v>
      </c>
      <c r="C203" s="14">
        <f>[21]Data!$D58</f>
        <v>1428.14257999288</v>
      </c>
      <c r="D203" s="14">
        <f>[25]Data!$D34</f>
        <v>1114753.50439482</v>
      </c>
      <c r="E203" s="14">
        <f>[22]Data!$D46</f>
        <v>238717.766799409</v>
      </c>
      <c r="F203" s="14">
        <f>[23]Data!$D46</f>
        <v>2204.5851248068898</v>
      </c>
      <c r="G203" s="140">
        <f>[24]Data!$D46</f>
        <v>307562.90969685698</v>
      </c>
      <c r="H203" s="25"/>
      <c r="I203" s="14"/>
      <c r="J203" s="14"/>
      <c r="K203" s="15"/>
      <c r="L203" s="15"/>
      <c r="M203" s="14"/>
      <c r="N203" s="25"/>
      <c r="O203" s="139"/>
      <c r="P203" s="20"/>
      <c r="Q203" s="20"/>
      <c r="R203" s="20"/>
      <c r="S203" s="14"/>
      <c r="U203" s="14">
        <f t="shared" si="2"/>
        <v>3662176.7660158928</v>
      </c>
      <c r="V203" s="217">
        <f t="shared" si="3"/>
        <v>0.23675824630596484</v>
      </c>
      <c r="W203" s="14">
        <f>[1]RESID!$I301</f>
        <v>55323</v>
      </c>
      <c r="X203" s="73">
        <f t="shared" si="18"/>
        <v>1322202</v>
      </c>
      <c r="Y203" s="15">
        <f>'[2]FPC wSEB'!X398</f>
        <v>1377525</v>
      </c>
      <c r="Z203" s="15">
        <f>'[2]FPC wSEB'!Y398</f>
        <v>158364</v>
      </c>
      <c r="AA203" s="15">
        <f>'[2]FPC wSEB'!Z398</f>
        <v>2626</v>
      </c>
      <c r="AB203" s="15">
        <f>'[2]FPC wSEB'!AA398</f>
        <v>1678</v>
      </c>
      <c r="AC203" s="22">
        <f>'[2]FPC wSEB'!AB398</f>
        <v>21912</v>
      </c>
      <c r="AD203" s="15">
        <f t="shared" si="4"/>
        <v>18706</v>
      </c>
      <c r="AE203" s="214">
        <f t="shared" si="14"/>
        <v>1888293</v>
      </c>
      <c r="AF203" s="15">
        <f t="shared" si="17"/>
        <v>1114753.50439482</v>
      </c>
      <c r="AG203" s="15">
        <f t="shared" si="12"/>
        <v>330656.766799409</v>
      </c>
      <c r="AH203" s="15">
        <f>'[2]FPC wSEB'!G398</f>
        <v>91939</v>
      </c>
      <c r="AI203" s="15">
        <f t="shared" si="19"/>
        <v>238717.766799409</v>
      </c>
      <c r="AJ203" s="15">
        <f t="shared" si="20"/>
        <v>2204.5851248068898</v>
      </c>
      <c r="AK203" s="15">
        <f t="shared" si="21"/>
        <v>307562.90969685698</v>
      </c>
      <c r="AL203" s="67">
        <f t="shared" si="25"/>
        <v>1428.1425984834391</v>
      </c>
      <c r="AM203" s="137">
        <f t="shared" si="23"/>
        <v>1384.3661639534673</v>
      </c>
      <c r="AN203" s="15">
        <f>AJ203/'[2]FPC wSEB'!$AA398*1000</f>
        <v>1313.8171184784801</v>
      </c>
      <c r="AP203" s="232"/>
      <c r="AQ203" s="137"/>
      <c r="AR203" s="137"/>
      <c r="AS203" s="137"/>
      <c r="AT203" s="137"/>
      <c r="AV203" s="42"/>
      <c r="AW203" s="14">
        <f t="shared" si="13"/>
        <v>1313.8171184784801</v>
      </c>
      <c r="AX203" s="14">
        <f t="shared" si="24"/>
        <v>2204.5851248068898</v>
      </c>
      <c r="AY203" s="14">
        <f t="shared" si="11"/>
        <v>26389.913035037407</v>
      </c>
      <c r="BA203" s="158">
        <f t="shared" si="22"/>
        <v>1.0242231653396003</v>
      </c>
      <c r="BD203" s="14"/>
      <c r="BE203" s="25"/>
      <c r="BM203" s="207"/>
      <c r="BN203" s="207"/>
      <c r="BO203" s="207"/>
      <c r="BQ203" s="207"/>
      <c r="BR203" s="207"/>
      <c r="BS203" s="207"/>
      <c r="BU203" s="208"/>
      <c r="BV203" s="208"/>
      <c r="BW203" s="208"/>
      <c r="BY203" s="208"/>
      <c r="BZ203" s="208"/>
      <c r="CA203" s="208"/>
    </row>
    <row r="204" spans="1:79">
      <c r="A204" s="2">
        <v>2007</v>
      </c>
      <c r="B204" s="2">
        <v>10</v>
      </c>
      <c r="C204" s="14">
        <f>[21]Data!$D59</f>
        <v>1179.30487778614</v>
      </c>
      <c r="D204" s="14">
        <f>[25]Data!$D35</f>
        <v>1049478.4620942599</v>
      </c>
      <c r="E204" s="14">
        <f>[22]Data!$D47</f>
        <v>238168.30693245001</v>
      </c>
      <c r="F204" s="14">
        <f>[23]Data!$D47</f>
        <v>2202.4184581402301</v>
      </c>
      <c r="G204" s="140">
        <f>[24]Data!$D47</f>
        <v>296598.91291334399</v>
      </c>
      <c r="H204" s="25"/>
      <c r="I204" s="14"/>
      <c r="J204" s="14"/>
      <c r="K204" s="15"/>
      <c r="L204" s="15"/>
      <c r="M204" s="14"/>
      <c r="N204" s="25"/>
      <c r="O204" s="139"/>
      <c r="P204" s="20"/>
      <c r="Q204" s="20"/>
      <c r="R204" s="20"/>
      <c r="S204" s="14"/>
      <c r="U204" s="14">
        <f t="shared" si="2"/>
        <v>3311609.100398194</v>
      </c>
      <c r="V204" s="217">
        <f t="shared" si="3"/>
        <v>0.25544453159122188</v>
      </c>
      <c r="W204" s="14">
        <f>[1]RESID!$I302</f>
        <v>58809</v>
      </c>
      <c r="X204" s="73">
        <f t="shared" si="18"/>
        <v>1384611</v>
      </c>
      <c r="Y204" s="15">
        <f>'[2]FPC wSEB'!X399</f>
        <v>1443420</v>
      </c>
      <c r="Z204" s="15">
        <f>'[2]FPC wSEB'!Y399</f>
        <v>162833</v>
      </c>
      <c r="AA204" s="15">
        <f>'[2]FPC wSEB'!Z399</f>
        <v>2659</v>
      </c>
      <c r="AB204" s="15">
        <f>'[2]FPC wSEB'!AA399</f>
        <v>1668</v>
      </c>
      <c r="AC204" s="22">
        <f>'[2]FPC wSEB'!AB399</f>
        <v>22677</v>
      </c>
      <c r="AD204" s="15">
        <f t="shared" si="4"/>
        <v>17716</v>
      </c>
      <c r="AE204" s="214">
        <f t="shared" si="14"/>
        <v>1632879</v>
      </c>
      <c r="AF204" s="15">
        <f t="shared" si="17"/>
        <v>1049478.4620942599</v>
      </c>
      <c r="AG204" s="15">
        <f t="shared" si="12"/>
        <v>312734.30693245004</v>
      </c>
      <c r="AH204" s="15">
        <f>'[2]FPC wSEB'!G399</f>
        <v>74566</v>
      </c>
      <c r="AI204" s="15">
        <f t="shared" si="19"/>
        <v>238168.30693245001</v>
      </c>
      <c r="AJ204" s="15">
        <f t="shared" si="20"/>
        <v>2202.4184581402301</v>
      </c>
      <c r="AK204" s="15">
        <f t="shared" si="21"/>
        <v>296598.91291334399</v>
      </c>
      <c r="AL204" s="67">
        <f t="shared" si="25"/>
        <v>1179.3052344665757</v>
      </c>
      <c r="AM204" s="137">
        <f t="shared" si="23"/>
        <v>1143.5306425018359</v>
      </c>
      <c r="AN204" s="15">
        <f>AJ204/'[2]FPC wSEB'!$AA399*1000</f>
        <v>1320.3947590768764</v>
      </c>
      <c r="AP204" s="232"/>
      <c r="AQ204" s="137"/>
      <c r="AR204" s="137"/>
      <c r="AS204" s="137"/>
      <c r="AT204" s="137"/>
      <c r="AV204" s="42"/>
      <c r="AW204" s="14">
        <f t="shared" si="13"/>
        <v>1320.3947590768764</v>
      </c>
      <c r="AX204" s="14">
        <f t="shared" si="24"/>
        <v>2202.4184581402301</v>
      </c>
      <c r="AY204" s="14">
        <f t="shared" si="11"/>
        <v>26363.804648556132</v>
      </c>
      <c r="BA204" s="158">
        <f t="shared" si="22"/>
        <v>1.0291667349899318</v>
      </c>
      <c r="BD204" s="14"/>
      <c r="BE204" s="25"/>
      <c r="BM204" s="207"/>
      <c r="BN204" s="207"/>
      <c r="BO204" s="207"/>
      <c r="BQ204" s="207"/>
      <c r="BR204" s="207"/>
      <c r="BS204" s="207"/>
      <c r="BU204" s="208"/>
      <c r="BV204" s="208"/>
      <c r="BW204" s="208"/>
      <c r="BY204" s="208"/>
      <c r="BZ204" s="208"/>
      <c r="CA204" s="208"/>
    </row>
    <row r="205" spans="1:79">
      <c r="A205" s="2">
        <v>2007</v>
      </c>
      <c r="B205" s="2">
        <v>11</v>
      </c>
      <c r="C205" s="14">
        <f>[21]Data!$D60</f>
        <v>882.76820633925502</v>
      </c>
      <c r="D205" s="14">
        <f>[25]Data!$D36</f>
        <v>896186.21240565903</v>
      </c>
      <c r="E205" s="14">
        <f>[22]Data!$D48</f>
        <v>218146.55996516001</v>
      </c>
      <c r="F205" s="14">
        <f>[23]Data!$D48</f>
        <v>2199.0844436494299</v>
      </c>
      <c r="G205" s="140">
        <f>[24]Data!$D48</f>
        <v>262285.39374690899</v>
      </c>
      <c r="H205" s="25"/>
      <c r="I205" s="14"/>
      <c r="J205" s="14"/>
      <c r="K205" s="15"/>
      <c r="L205" s="15"/>
      <c r="M205" s="14"/>
      <c r="N205" s="25"/>
      <c r="O205" s="139"/>
      <c r="P205" s="20"/>
      <c r="Q205" s="20"/>
      <c r="R205" s="20"/>
      <c r="S205" s="14"/>
      <c r="U205" s="14">
        <f t="shared" si="2"/>
        <v>2784098.250561377</v>
      </c>
      <c r="V205" s="217">
        <f t="shared" si="3"/>
        <v>0.34388341163246744</v>
      </c>
      <c r="W205" s="14">
        <f>[1]RESID!$I303</f>
        <v>61927</v>
      </c>
      <c r="X205" s="73">
        <f t="shared" si="18"/>
        <v>1452868</v>
      </c>
      <c r="Y205" s="15">
        <f>'[2]FPC wSEB'!X400</f>
        <v>1514795</v>
      </c>
      <c r="Z205" s="15">
        <f>'[2]FPC wSEB'!Y400</f>
        <v>168216</v>
      </c>
      <c r="AA205" s="15">
        <f>'[2]FPC wSEB'!Z400</f>
        <v>2704</v>
      </c>
      <c r="AB205" s="15">
        <f>'[2]FPC wSEB'!AA400</f>
        <v>1666</v>
      </c>
      <c r="AC205" s="22">
        <f>'[2]FPC wSEB'!AB400</f>
        <v>23214</v>
      </c>
      <c r="AD205" s="15">
        <f t="shared" si="4"/>
        <v>18799</v>
      </c>
      <c r="AE205" s="214">
        <f t="shared" si="14"/>
        <v>1282546</v>
      </c>
      <c r="AF205" s="15">
        <f t="shared" si="17"/>
        <v>896186.21240565903</v>
      </c>
      <c r="AG205" s="15">
        <f t="shared" si="12"/>
        <v>322082.55996515998</v>
      </c>
      <c r="AH205" s="15">
        <f>'[2]FPC wSEB'!G400</f>
        <v>103936</v>
      </c>
      <c r="AI205" s="15">
        <f t="shared" si="19"/>
        <v>218146.55996516001</v>
      </c>
      <c r="AJ205" s="15">
        <f t="shared" si="20"/>
        <v>2199.0844436494299</v>
      </c>
      <c r="AK205" s="15">
        <f t="shared" si="21"/>
        <v>262285.39374690899</v>
      </c>
      <c r="AL205" s="67">
        <f t="shared" si="25"/>
        <v>882.76842768923257</v>
      </c>
      <c r="AM205" s="137">
        <f t="shared" si="23"/>
        <v>859.08984384025564</v>
      </c>
      <c r="AN205" s="15">
        <f>AJ205/'[2]FPC wSEB'!$AA400*1000</f>
        <v>1319.978657652719</v>
      </c>
      <c r="AP205" s="232"/>
      <c r="AQ205" s="137"/>
      <c r="AR205" s="137"/>
      <c r="AS205" s="137"/>
      <c r="AT205" s="137"/>
      <c r="AV205" s="42"/>
      <c r="AW205" s="14">
        <f t="shared" si="13"/>
        <v>1319.978657652719</v>
      </c>
      <c r="AX205" s="14">
        <f t="shared" si="24"/>
        <v>2199.0844436494299</v>
      </c>
      <c r="AY205" s="14">
        <f t="shared" si="11"/>
        <v>26337.696262074842</v>
      </c>
      <c r="BA205" s="158">
        <f t="shared" si="22"/>
        <v>1.0274179406376236</v>
      </c>
      <c r="BD205" s="14"/>
      <c r="BE205" s="25"/>
      <c r="BM205" s="207"/>
      <c r="BN205" s="207"/>
      <c r="BO205" s="207"/>
      <c r="BQ205" s="207"/>
      <c r="BR205" s="207"/>
      <c r="BS205" s="207"/>
      <c r="BU205" s="208"/>
      <c r="BV205" s="208"/>
      <c r="BW205" s="208"/>
      <c r="BY205" s="208"/>
      <c r="BZ205" s="208"/>
      <c r="CA205" s="208"/>
    </row>
    <row r="206" spans="1:79">
      <c r="A206" s="2">
        <v>2007</v>
      </c>
      <c r="B206" s="2">
        <v>12</v>
      </c>
      <c r="C206" s="14">
        <f>[21]Data!$D61</f>
        <v>1047.5557018336599</v>
      </c>
      <c r="D206" s="14">
        <f>[25]Data!$D37</f>
        <v>905963.62322424096</v>
      </c>
      <c r="E206" s="14">
        <f>[22]Data!$D49</f>
        <v>209409.14142522501</v>
      </c>
      <c r="F206" s="14">
        <f>[23]Data!$D49</f>
        <v>2210.7450888449198</v>
      </c>
      <c r="G206" s="140">
        <f>[24]Data!$D49</f>
        <v>260140.75367168299</v>
      </c>
      <c r="H206" s="25"/>
      <c r="I206" s="14"/>
      <c r="J206" s="14"/>
      <c r="K206" s="15"/>
      <c r="L206" s="15"/>
      <c r="M206" s="14"/>
      <c r="N206" s="25"/>
      <c r="O206" s="139"/>
      <c r="P206" s="20"/>
      <c r="Q206" s="20"/>
      <c r="R206" s="20"/>
      <c r="S206" s="14"/>
      <c r="U206" s="14">
        <f t="shared" si="2"/>
        <v>2987855.2634099936</v>
      </c>
      <c r="V206" s="217">
        <f t="shared" si="3"/>
        <v>0.46872621458853259</v>
      </c>
      <c r="W206" s="14">
        <f>[1]RESID!$I304</f>
        <v>56109</v>
      </c>
      <c r="X206" s="73">
        <f t="shared" si="18"/>
        <v>1393086</v>
      </c>
      <c r="Y206" s="15">
        <f>'[2]FPC wSEB'!X401</f>
        <v>1449195</v>
      </c>
      <c r="Z206" s="15">
        <f>'[2]FPC wSEB'!Y401</f>
        <v>162318</v>
      </c>
      <c r="AA206" s="15">
        <f>'[2]FPC wSEB'!Z401</f>
        <v>2637</v>
      </c>
      <c r="AB206" s="15">
        <f>'[2]FPC wSEB'!AA401</f>
        <v>1660</v>
      </c>
      <c r="AC206" s="22">
        <f>'[2]FPC wSEB'!AB401</f>
        <v>22692</v>
      </c>
      <c r="AD206" s="15">
        <f t="shared" si="4"/>
        <v>27550</v>
      </c>
      <c r="AE206" s="214">
        <f t="shared" si="14"/>
        <v>1459335</v>
      </c>
      <c r="AF206" s="15">
        <f t="shared" si="17"/>
        <v>905963.62322424096</v>
      </c>
      <c r="AG206" s="15">
        <f t="shared" si="12"/>
        <v>332655.14142522501</v>
      </c>
      <c r="AH206" s="15">
        <f>'[2]FPC wSEB'!G401</f>
        <v>123246</v>
      </c>
      <c r="AI206" s="15">
        <f t="shared" si="19"/>
        <v>209409.14142522501</v>
      </c>
      <c r="AJ206" s="15">
        <f t="shared" si="20"/>
        <v>2210.7450888449198</v>
      </c>
      <c r="AK206" s="15">
        <f t="shared" si="21"/>
        <v>260140.75367168299</v>
      </c>
      <c r="AL206" s="67">
        <f t="shared" si="25"/>
        <v>1047.5555708692787</v>
      </c>
      <c r="AM206" s="137">
        <f t="shared" si="23"/>
        <v>1026.0075421182105</v>
      </c>
      <c r="AN206" s="15">
        <f>AJ206/'[2]FPC wSEB'!$AA401*1000</f>
        <v>1331.7741499065783</v>
      </c>
      <c r="AP206" s="232"/>
      <c r="AQ206" s="137"/>
      <c r="AR206" s="137"/>
      <c r="AS206" s="137"/>
      <c r="AT206" s="137"/>
      <c r="AV206" s="42"/>
      <c r="AW206" s="14">
        <f t="shared" si="13"/>
        <v>1331.7741499065783</v>
      </c>
      <c r="AX206" s="14">
        <f t="shared" si="24"/>
        <v>2210.7450888449198</v>
      </c>
      <c r="AY206" s="14">
        <f t="shared" si="11"/>
        <v>26311.587875593559</v>
      </c>
      <c r="BA206" s="158">
        <f t="shared" si="22"/>
        <v>1.0246461546413905</v>
      </c>
      <c r="BD206" s="14"/>
      <c r="BE206" s="25"/>
      <c r="BM206" s="207"/>
      <c r="BN206" s="207"/>
      <c r="BO206" s="207"/>
      <c r="BQ206" s="207"/>
      <c r="BR206" s="207"/>
      <c r="BS206" s="207"/>
      <c r="BU206" s="208"/>
      <c r="BV206" s="208"/>
      <c r="BW206" s="208"/>
      <c r="BY206" s="208"/>
      <c r="BZ206" s="208"/>
      <c r="CA206" s="208"/>
    </row>
    <row r="207" spans="1:79">
      <c r="A207" s="2">
        <v>2008</v>
      </c>
      <c r="B207" s="2">
        <v>1</v>
      </c>
      <c r="C207" s="14">
        <f>[21]Data!$D62</f>
        <v>1271.4317659083299</v>
      </c>
      <c r="D207" s="14">
        <f>[25]Data!$D38</f>
        <v>944607.11874823098</v>
      </c>
      <c r="E207" s="14">
        <f>[22]Data!$D50</f>
        <v>223617.51913450201</v>
      </c>
      <c r="F207" s="14">
        <f>[23]Data!$D50</f>
        <v>2188.01752630897</v>
      </c>
      <c r="G207" s="140">
        <f>[24]Data!$D50</f>
        <v>249884.41133119</v>
      </c>
      <c r="H207" s="25"/>
      <c r="I207" s="14"/>
      <c r="J207" s="14"/>
      <c r="K207" s="15"/>
      <c r="L207" s="15"/>
      <c r="M207" s="14"/>
      <c r="N207" s="25"/>
      <c r="O207" s="139"/>
      <c r="P207" s="20"/>
      <c r="Q207" s="20"/>
      <c r="R207" s="20"/>
      <c r="S207" s="14"/>
      <c r="U207" s="14">
        <f t="shared" si="2"/>
        <v>3317360.0667402316</v>
      </c>
      <c r="V207" s="217">
        <f t="shared" si="3"/>
        <v>0.55751998808037817</v>
      </c>
      <c r="W207" s="14">
        <f>[1]RESID!$I305</f>
        <v>59524</v>
      </c>
      <c r="X207" s="73">
        <f t="shared" si="18"/>
        <v>1382809</v>
      </c>
      <c r="Y207" s="15">
        <f>'[2]FPC wSEB'!X402</f>
        <v>1442333</v>
      </c>
      <c r="Z207" s="15">
        <f>'[2]FPC wSEB'!Y402</f>
        <v>161944</v>
      </c>
      <c r="AA207" s="15">
        <f>'[2]FPC wSEB'!Z402</f>
        <v>2630</v>
      </c>
      <c r="AB207" s="15">
        <f>'[2]FPC wSEB'!AA402</f>
        <v>1664</v>
      </c>
      <c r="AC207" s="22">
        <f>'[2]FPC wSEB'!AB402</f>
        <v>22705</v>
      </c>
      <c r="AD207" s="15">
        <f t="shared" si="4"/>
        <v>42194</v>
      </c>
      <c r="AE207" s="214">
        <f t="shared" si="14"/>
        <v>1758147</v>
      </c>
      <c r="AF207" s="15">
        <f t="shared" si="17"/>
        <v>944607.11874823098</v>
      </c>
      <c r="AG207" s="15">
        <f t="shared" si="12"/>
        <v>320339.51913450204</v>
      </c>
      <c r="AH207" s="15">
        <f>'[2]FPC wSEB'!G402</f>
        <v>96722</v>
      </c>
      <c r="AI207" s="15">
        <f t="shared" si="19"/>
        <v>223617.51913450201</v>
      </c>
      <c r="AJ207" s="15">
        <f t="shared" si="20"/>
        <v>2188.01752630897</v>
      </c>
      <c r="AK207" s="15">
        <f t="shared" si="21"/>
        <v>249884.41133119</v>
      </c>
      <c r="AL207" s="67">
        <f t="shared" si="25"/>
        <v>1271.4315570697038</v>
      </c>
      <c r="AM207" s="137">
        <f t="shared" si="23"/>
        <v>1248.2145246624739</v>
      </c>
      <c r="AN207" s="15">
        <f>AJ207/'[2]FPC wSEB'!$AA402*1000</f>
        <v>1314.9143787914484</v>
      </c>
      <c r="AP207" s="232"/>
      <c r="AQ207" s="137"/>
      <c r="AR207" s="137"/>
      <c r="AS207" s="137"/>
      <c r="AT207" s="137"/>
      <c r="AV207" s="42"/>
      <c r="AW207" s="14">
        <f t="shared" si="13"/>
        <v>1314.9143787914484</v>
      </c>
      <c r="AX207" s="14">
        <f t="shared" si="24"/>
        <v>2188.01752630897</v>
      </c>
      <c r="AY207" s="14">
        <f t="shared" ref="AY207:AY245" si="26">SUM(AX196:AX207)</f>
        <v>26285.47948911228</v>
      </c>
      <c r="BA207" s="158">
        <f t="shared" si="22"/>
        <v>1.0179020227482642</v>
      </c>
      <c r="BD207" s="14"/>
      <c r="BE207" s="25"/>
      <c r="BM207" s="207"/>
      <c r="BN207" s="207"/>
      <c r="BO207" s="207"/>
      <c r="BQ207" s="207"/>
      <c r="BR207" s="207"/>
      <c r="BS207" s="207"/>
      <c r="BU207" s="208"/>
      <c r="BV207" s="208"/>
      <c r="BW207" s="208"/>
      <c r="BY207" s="208"/>
      <c r="BZ207" s="208"/>
      <c r="CA207" s="208"/>
    </row>
    <row r="208" spans="1:79">
      <c r="A208" s="2">
        <v>2008</v>
      </c>
      <c r="B208" s="2">
        <v>2</v>
      </c>
      <c r="C208" s="14">
        <f>[21]Data!$D63</f>
        <v>972.52093110317503</v>
      </c>
      <c r="D208" s="14">
        <f>[25]Data!$D39</f>
        <v>836637.33427629597</v>
      </c>
      <c r="E208" s="14">
        <f>[22]Data!$D51</f>
        <v>211642.15517391401</v>
      </c>
      <c r="F208" s="14">
        <f>[23]Data!$D51</f>
        <v>2189.2457700023801</v>
      </c>
      <c r="G208" s="140">
        <f>[24]Data!$D51</f>
        <v>251318.69545326801</v>
      </c>
      <c r="H208" s="25"/>
      <c r="I208" s="14"/>
      <c r="J208" s="14"/>
      <c r="K208" s="15"/>
      <c r="L208" s="15"/>
      <c r="M208" s="14"/>
      <c r="N208" s="25"/>
      <c r="O208" s="139"/>
      <c r="P208" s="20"/>
      <c r="Q208" s="20"/>
      <c r="R208" s="20"/>
      <c r="S208" s="14"/>
      <c r="U208" s="14">
        <f t="shared" si="2"/>
        <v>2773863.4306734805</v>
      </c>
      <c r="V208" s="217">
        <f t="shared" si="3"/>
        <v>0.63835327793467445</v>
      </c>
      <c r="W208" s="14">
        <f>[1]RESID!$I306</f>
        <v>58427</v>
      </c>
      <c r="X208" s="73">
        <f t="shared" si="18"/>
        <v>1407583</v>
      </c>
      <c r="Y208" s="15">
        <f>'[2]FPC wSEB'!X403</f>
        <v>1466010</v>
      </c>
      <c r="Z208" s="15">
        <f>'[2]FPC wSEB'!Y403</f>
        <v>163595</v>
      </c>
      <c r="AA208" s="15">
        <f>'[2]FPC wSEB'!Z403</f>
        <v>2624</v>
      </c>
      <c r="AB208" s="15">
        <f>'[2]FPC wSEB'!AA403</f>
        <v>1670</v>
      </c>
      <c r="AC208" s="22">
        <f>'[2]FPC wSEB'!AB403</f>
        <v>23055</v>
      </c>
      <c r="AD208" s="15">
        <f t="shared" si="4"/>
        <v>36272</v>
      </c>
      <c r="AE208" s="214">
        <f t="shared" si="14"/>
        <v>1368904</v>
      </c>
      <c r="AF208" s="15">
        <f t="shared" si="17"/>
        <v>836637.33427629597</v>
      </c>
      <c r="AG208" s="15">
        <f t="shared" si="12"/>
        <v>278542.15517391404</v>
      </c>
      <c r="AH208" s="15">
        <f>'[2]FPC wSEB'!G403</f>
        <v>66900</v>
      </c>
      <c r="AI208" s="15">
        <f t="shared" si="19"/>
        <v>211642.15517391401</v>
      </c>
      <c r="AJ208" s="15">
        <f t="shared" si="20"/>
        <v>2189.2457700023801</v>
      </c>
      <c r="AK208" s="15">
        <f t="shared" si="21"/>
        <v>251318.69545326801</v>
      </c>
      <c r="AL208" s="67">
        <f t="shared" si="25"/>
        <v>972.52098100076512</v>
      </c>
      <c r="AM208" s="137">
        <f t="shared" si="23"/>
        <v>958.50369369922441</v>
      </c>
      <c r="AN208" s="15">
        <f>AJ208/'[2]FPC wSEB'!$AA403*1000</f>
        <v>1310.9256107798683</v>
      </c>
      <c r="AP208" s="232"/>
      <c r="AQ208" s="137"/>
      <c r="AR208" s="137"/>
      <c r="AS208" s="137"/>
      <c r="AT208" s="137"/>
      <c r="AV208" s="42"/>
      <c r="AW208" s="14">
        <f t="shared" si="13"/>
        <v>1310.9256107798683</v>
      </c>
      <c r="AX208" s="14">
        <f t="shared" si="24"/>
        <v>2189.2457700023801</v>
      </c>
      <c r="AY208" s="14">
        <f t="shared" si="26"/>
        <v>26259.371102631001</v>
      </c>
      <c r="BA208" s="158">
        <f t="shared" si="22"/>
        <v>1.0136598542015003</v>
      </c>
      <c r="BD208" s="14"/>
      <c r="BE208" s="25"/>
      <c r="BM208" s="207"/>
      <c r="BN208" s="207"/>
      <c r="BO208" s="207"/>
      <c r="BQ208" s="207"/>
      <c r="BR208" s="207"/>
      <c r="BS208" s="207"/>
      <c r="BU208" s="208"/>
      <c r="BV208" s="208"/>
      <c r="BW208" s="208"/>
      <c r="BY208" s="208"/>
      <c r="BZ208" s="208"/>
      <c r="CA208" s="208"/>
    </row>
    <row r="209" spans="1:79">
      <c r="A209" s="2">
        <v>2008</v>
      </c>
      <c r="B209" s="2">
        <v>3</v>
      </c>
      <c r="C209" s="14">
        <f>[21]Data!$D64</f>
        <v>940.439766000654</v>
      </c>
      <c r="D209" s="14">
        <f>[25]Data!$D40</f>
        <v>941305.64606238599</v>
      </c>
      <c r="E209" s="14">
        <f>[22]Data!$D52</f>
        <v>221220.832533243</v>
      </c>
      <c r="F209" s="14">
        <f>[23]Data!$D52</f>
        <v>2200.41913929768</v>
      </c>
      <c r="G209" s="140">
        <f>[24]Data!$D52</f>
        <v>251452.717987707</v>
      </c>
      <c r="H209" s="25"/>
      <c r="I209" s="14"/>
      <c r="J209" s="14"/>
      <c r="K209" s="15"/>
      <c r="L209" s="15"/>
      <c r="M209" s="14"/>
      <c r="N209" s="25"/>
      <c r="O209" s="139"/>
      <c r="P209" s="20"/>
      <c r="Q209" s="20"/>
      <c r="R209" s="20"/>
      <c r="S209" s="14"/>
      <c r="U209" s="14">
        <f t="shared" si="2"/>
        <v>2817660.6157226339</v>
      </c>
      <c r="V209" s="217">
        <f t="shared" si="3"/>
        <v>0.62485525246600426</v>
      </c>
      <c r="W209" s="14">
        <f>[1]RESID!$I307</f>
        <v>57705</v>
      </c>
      <c r="X209" s="73">
        <f t="shared" si="18"/>
        <v>1348434</v>
      </c>
      <c r="Y209" s="15">
        <f>'[2]FPC wSEB'!X404</f>
        <v>1406139</v>
      </c>
      <c r="Z209" s="15">
        <f>'[2]FPC wSEB'!Y404</f>
        <v>159688</v>
      </c>
      <c r="AA209" s="15">
        <f>'[2]FPC wSEB'!Z404</f>
        <v>2602</v>
      </c>
      <c r="AB209" s="15">
        <f>'[2]FPC wSEB'!AA404</f>
        <v>1666</v>
      </c>
      <c r="AC209" s="22">
        <f>'[2]FPC wSEB'!AB404</f>
        <v>22924</v>
      </c>
      <c r="AD209" s="15">
        <f t="shared" si="4"/>
        <v>33910</v>
      </c>
      <c r="AE209" s="214">
        <f t="shared" si="14"/>
        <v>1268121</v>
      </c>
      <c r="AF209" s="15">
        <f t="shared" si="17"/>
        <v>941305.64606238599</v>
      </c>
      <c r="AG209" s="15">
        <f t="shared" si="12"/>
        <v>320670.832533243</v>
      </c>
      <c r="AH209" s="15">
        <f>'[2]FPC wSEB'!G404</f>
        <v>99450</v>
      </c>
      <c r="AI209" s="15">
        <f t="shared" si="19"/>
        <v>221220.832533243</v>
      </c>
      <c r="AJ209" s="15">
        <f t="shared" si="20"/>
        <v>2200.41913929768</v>
      </c>
      <c r="AK209" s="15">
        <f t="shared" si="21"/>
        <v>251452.717987707</v>
      </c>
      <c r="AL209" s="67">
        <f t="shared" si="25"/>
        <v>940.43979905579351</v>
      </c>
      <c r="AM209" s="137">
        <f t="shared" si="23"/>
        <v>925.96180036255305</v>
      </c>
      <c r="AN209" s="15">
        <f>AJ209/'[2]FPC wSEB'!$AA404*1000</f>
        <v>1320.7797954968069</v>
      </c>
      <c r="AP209" s="232"/>
      <c r="AQ209" s="137"/>
      <c r="AR209" s="137"/>
      <c r="AS209" s="137"/>
      <c r="AT209" s="137"/>
      <c r="AV209" s="42"/>
      <c r="AW209" s="14">
        <f t="shared" si="13"/>
        <v>1320.7797954968069</v>
      </c>
      <c r="AX209" s="14">
        <f t="shared" si="24"/>
        <v>2200.41913929768</v>
      </c>
      <c r="AY209" s="14">
        <f t="shared" si="26"/>
        <v>26233.262716149711</v>
      </c>
      <c r="BA209" s="158">
        <f t="shared" si="22"/>
        <v>1.0137816148104155</v>
      </c>
      <c r="BD209" s="14"/>
      <c r="BE209" s="25"/>
      <c r="BM209" s="207"/>
      <c r="BN209" s="207"/>
      <c r="BO209" s="207"/>
      <c r="BQ209" s="207"/>
      <c r="BR209" s="207"/>
      <c r="BS209" s="207"/>
      <c r="BU209" s="208"/>
      <c r="BV209" s="208"/>
      <c r="BW209" s="208"/>
      <c r="BY209" s="208"/>
      <c r="BZ209" s="208"/>
      <c r="CA209" s="208"/>
    </row>
    <row r="210" spans="1:79">
      <c r="A210" s="2">
        <v>2008</v>
      </c>
      <c r="B210" s="2">
        <v>4</v>
      </c>
      <c r="C210" s="14">
        <f>[21]Data!$D65</f>
        <v>990.53370156435005</v>
      </c>
      <c r="D210" s="14">
        <f>[25]Data!$D41</f>
        <v>964732.92215051001</v>
      </c>
      <c r="E210" s="14">
        <f>[22]Data!$D53</f>
        <v>214107.05770080601</v>
      </c>
      <c r="F210" s="14">
        <f>[23]Data!$D53</f>
        <v>2178.5420426773599</v>
      </c>
      <c r="G210" s="140">
        <f>[24]Data!$D53</f>
        <v>263516.659091243</v>
      </c>
      <c r="H210" s="25"/>
      <c r="I210" s="14"/>
      <c r="J210" s="14"/>
      <c r="K210" s="15"/>
      <c r="L210" s="15"/>
      <c r="M210" s="14"/>
      <c r="N210" s="25"/>
      <c r="O210" s="139"/>
      <c r="P210" s="20"/>
      <c r="Q210" s="20"/>
      <c r="R210" s="20"/>
      <c r="S210" s="14"/>
      <c r="U210" s="14">
        <f t="shared" si="2"/>
        <v>2981544.1809852361</v>
      </c>
      <c r="V210" s="217">
        <f t="shared" si="3"/>
        <v>0.53442379914879401</v>
      </c>
      <c r="W210" s="14">
        <f>[1]RESID!$I308</f>
        <v>58696</v>
      </c>
      <c r="X210" s="73">
        <f t="shared" si="18"/>
        <v>1419231</v>
      </c>
      <c r="Y210" s="15">
        <f>'[2]FPC wSEB'!X405</f>
        <v>1477927</v>
      </c>
      <c r="Z210" s="15">
        <f>'[2]FPC wSEB'!Y405</f>
        <v>163540</v>
      </c>
      <c r="AA210" s="15">
        <f>'[2]FPC wSEB'!Z405</f>
        <v>2591</v>
      </c>
      <c r="AB210" s="15">
        <f>'[2]FPC wSEB'!AA405</f>
        <v>1666</v>
      </c>
      <c r="AC210" s="22">
        <f>'[2]FPC wSEB'!AB405</f>
        <v>23008</v>
      </c>
      <c r="AD210" s="15">
        <f t="shared" si="4"/>
        <v>31072</v>
      </c>
      <c r="AE210" s="214">
        <f t="shared" si="14"/>
        <v>1405796</v>
      </c>
      <c r="AF210" s="15">
        <f t="shared" si="17"/>
        <v>964732.92215051001</v>
      </c>
      <c r="AG210" s="15">
        <f t="shared" si="12"/>
        <v>314248.05770080601</v>
      </c>
      <c r="AH210" s="15">
        <f>'[2]FPC wSEB'!G405</f>
        <v>100141</v>
      </c>
      <c r="AI210" s="15">
        <f t="shared" si="19"/>
        <v>214107.05770080601</v>
      </c>
      <c r="AJ210" s="15">
        <f t="shared" si="20"/>
        <v>2178.5420426773599</v>
      </c>
      <c r="AK210" s="15">
        <f t="shared" si="21"/>
        <v>263516.659091243</v>
      </c>
      <c r="AL210" s="67">
        <f t="shared" si="25"/>
        <v>990.53360587529448</v>
      </c>
      <c r="AM210" s="137">
        <f t="shared" si="23"/>
        <v>972.21851958858588</v>
      </c>
      <c r="AN210" s="15">
        <f>AJ210/'[2]FPC wSEB'!$AA405*1000</f>
        <v>1307.6482849203842</v>
      </c>
      <c r="AP210" s="232"/>
      <c r="AQ210" s="137"/>
      <c r="AR210" s="137"/>
      <c r="AS210" s="137"/>
      <c r="AT210" s="137"/>
      <c r="AV210" s="42"/>
      <c r="AW210" s="14">
        <f t="shared" si="13"/>
        <v>1307.6482849203842</v>
      </c>
      <c r="AX210" s="14">
        <f t="shared" si="24"/>
        <v>2178.5420426773599</v>
      </c>
      <c r="AY210" s="14">
        <f t="shared" si="26"/>
        <v>26207.154329668429</v>
      </c>
      <c r="BA210" s="158">
        <f t="shared" si="22"/>
        <v>1.0124759884091707</v>
      </c>
      <c r="BD210" s="14"/>
      <c r="BE210" s="25"/>
      <c r="BM210" s="207"/>
      <c r="BN210" s="207"/>
      <c r="BO210" s="207"/>
      <c r="BQ210" s="207"/>
      <c r="BR210" s="207"/>
      <c r="BS210" s="207"/>
      <c r="BU210" s="208"/>
      <c r="BV210" s="208"/>
      <c r="BW210" s="208"/>
      <c r="BY210" s="208"/>
      <c r="BZ210" s="208"/>
      <c r="CA210" s="208"/>
    </row>
    <row r="211" spans="1:79">
      <c r="A211" s="2">
        <v>2008</v>
      </c>
      <c r="B211" s="2">
        <v>5</v>
      </c>
      <c r="C211" s="14">
        <f>[21]Data!$D66</f>
        <v>1306.0776332263499</v>
      </c>
      <c r="D211" s="14">
        <f>[25]Data!$D42</f>
        <v>1097517.9477120801</v>
      </c>
      <c r="E211" s="14">
        <f>[22]Data!$D54</f>
        <v>218570.09655434999</v>
      </c>
      <c r="F211" s="14">
        <f>[23]Data!$D54</f>
        <v>2178.69204267736</v>
      </c>
      <c r="G211" s="140">
        <f>[24]Data!$D54</f>
        <v>290137.469698812</v>
      </c>
      <c r="H211" s="25"/>
      <c r="I211" s="14"/>
      <c r="J211" s="14"/>
      <c r="K211" s="15"/>
      <c r="L211" s="15"/>
      <c r="M211" s="14"/>
      <c r="N211" s="25"/>
      <c r="O211" s="139"/>
      <c r="P211" s="20"/>
      <c r="Q211" s="20"/>
      <c r="R211" s="20"/>
      <c r="S211" s="14"/>
      <c r="U211" s="14">
        <f t="shared" si="2"/>
        <v>3584716.2060079193</v>
      </c>
      <c r="V211" s="217">
        <f t="shared" si="3"/>
        <v>0.35517028435765152</v>
      </c>
      <c r="W211" s="14">
        <f>[1]RESID!$I309</f>
        <v>57671</v>
      </c>
      <c r="X211" s="73">
        <f t="shared" si="18"/>
        <v>1388698</v>
      </c>
      <c r="Y211" s="15">
        <f>'[2]FPC wSEB'!X406</f>
        <v>1446369</v>
      </c>
      <c r="Z211" s="15">
        <f>'[2]FPC wSEB'!Y406</f>
        <v>162865</v>
      </c>
      <c r="AA211" s="15">
        <f>'[2]FPC wSEB'!Z406</f>
        <v>2677</v>
      </c>
      <c r="AB211" s="15">
        <f>'[2]FPC wSEB'!AA406</f>
        <v>1653</v>
      </c>
      <c r="AC211" s="22">
        <f>'[2]FPC wSEB'!AB406</f>
        <v>23151</v>
      </c>
      <c r="AD211" s="15">
        <f t="shared" si="4"/>
        <v>26752</v>
      </c>
      <c r="AE211" s="214">
        <f t="shared" si="14"/>
        <v>1813747</v>
      </c>
      <c r="AF211" s="15">
        <f t="shared" si="17"/>
        <v>1097517.9477120801</v>
      </c>
      <c r="AG211" s="15">
        <f t="shared" si="12"/>
        <v>354383.09655434999</v>
      </c>
      <c r="AH211" s="15">
        <f>'[2]FPC wSEB'!G406</f>
        <v>135813</v>
      </c>
      <c r="AI211" s="15">
        <f t="shared" si="19"/>
        <v>218570.09655434999</v>
      </c>
      <c r="AJ211" s="15">
        <f t="shared" si="20"/>
        <v>2178.69204267736</v>
      </c>
      <c r="AK211" s="15">
        <f t="shared" si="21"/>
        <v>290137.469698812</v>
      </c>
      <c r="AL211" s="67">
        <f t="shared" si="25"/>
        <v>1306.0773472706089</v>
      </c>
      <c r="AM211" s="137">
        <f t="shared" si="23"/>
        <v>1272.496161076461</v>
      </c>
      <c r="AN211" s="15">
        <f>AJ211/'[2]FPC wSEB'!$AA406*1000</f>
        <v>1318.0230143238718</v>
      </c>
      <c r="AP211" s="232"/>
      <c r="AQ211" s="137"/>
      <c r="AR211" s="137"/>
      <c r="AS211" s="137"/>
      <c r="AT211" s="137"/>
      <c r="AV211" s="42"/>
      <c r="AW211" s="14">
        <f t="shared" si="13"/>
        <v>1318.0230143238718</v>
      </c>
      <c r="AX211" s="14">
        <f t="shared" si="24"/>
        <v>2178.69204267736</v>
      </c>
      <c r="AY211" s="14">
        <f t="shared" si="26"/>
        <v>26181.04594318715</v>
      </c>
      <c r="BA211" s="158">
        <f t="shared" si="22"/>
        <v>1.0228306143648174</v>
      </c>
      <c r="BD211" s="14"/>
      <c r="BE211" s="25"/>
      <c r="BM211" s="207"/>
      <c r="BN211" s="207"/>
      <c r="BO211" s="207"/>
      <c r="BQ211" s="207"/>
      <c r="BR211" s="207"/>
      <c r="BS211" s="207"/>
      <c r="BU211" s="208"/>
      <c r="BV211" s="208"/>
      <c r="BW211" s="208"/>
      <c r="BY211" s="208"/>
      <c r="BZ211" s="208"/>
      <c r="CA211" s="208"/>
    </row>
    <row r="212" spans="1:79">
      <c r="A212" s="2">
        <v>2008</v>
      </c>
      <c r="B212" s="2">
        <v>6</v>
      </c>
      <c r="C212" s="14">
        <f>[21]Data!$D67</f>
        <v>1441.50871902074</v>
      </c>
      <c r="D212" s="14">
        <f>[25]Data!$D43</f>
        <v>1126530.00653742</v>
      </c>
      <c r="E212" s="14">
        <f>[22]Data!$D55</f>
        <v>219056.95787507901</v>
      </c>
      <c r="F212" s="14">
        <f>[23]Data!$D55</f>
        <v>2188.4592202121198</v>
      </c>
      <c r="G212" s="140">
        <f>[24]Data!$D55</f>
        <v>256897.34691217201</v>
      </c>
      <c r="H212" s="25"/>
      <c r="I212" s="14"/>
      <c r="J212" s="14"/>
      <c r="K212" s="15"/>
      <c r="L212" s="15"/>
      <c r="M212" s="14"/>
      <c r="N212" s="25"/>
      <c r="O212" s="139"/>
      <c r="P212" s="20"/>
      <c r="Q212" s="20"/>
      <c r="R212" s="20"/>
      <c r="S212" s="14"/>
      <c r="U212" s="14">
        <f t="shared" si="2"/>
        <v>3782700.7705448829</v>
      </c>
      <c r="V212" s="217">
        <f t="shared" si="3"/>
        <v>0.25275986053332639</v>
      </c>
      <c r="W212" s="14">
        <f>[1]RESID!$I310</f>
        <v>60481</v>
      </c>
      <c r="X212" s="73">
        <f t="shared" si="18"/>
        <v>1420900</v>
      </c>
      <c r="Y212" s="15">
        <f>'[2]FPC wSEB'!X407</f>
        <v>1481381</v>
      </c>
      <c r="Z212" s="15">
        <f>'[2]FPC wSEB'!Y407</f>
        <v>164831</v>
      </c>
      <c r="AA212" s="15">
        <f>'[2]FPC wSEB'!Z407</f>
        <v>2570</v>
      </c>
      <c r="AB212" s="15">
        <f>'[2]FPC wSEB'!AA407</f>
        <v>1652</v>
      </c>
      <c r="AC212" s="22">
        <f>'[2]FPC wSEB'!AB407</f>
        <v>23195</v>
      </c>
      <c r="AD212" s="15">
        <f t="shared" si="4"/>
        <v>22037</v>
      </c>
      <c r="AE212" s="214">
        <f t="shared" si="14"/>
        <v>2048240</v>
      </c>
      <c r="AF212" s="15">
        <f t="shared" si="17"/>
        <v>1126530.00653742</v>
      </c>
      <c r="AG212" s="15">
        <f t="shared" si="12"/>
        <v>326807.95787507901</v>
      </c>
      <c r="AH212" s="15">
        <f>'[2]FPC wSEB'!G407</f>
        <v>107751</v>
      </c>
      <c r="AI212" s="15">
        <f t="shared" si="19"/>
        <v>219056.95787507901</v>
      </c>
      <c r="AJ212" s="15">
        <f t="shared" si="20"/>
        <v>2188.4592202121198</v>
      </c>
      <c r="AK212" s="15">
        <f t="shared" si="21"/>
        <v>256897.34691217201</v>
      </c>
      <c r="AL212" s="67">
        <f t="shared" si="25"/>
        <v>1441.5089028080795</v>
      </c>
      <c r="AM212" s="137">
        <f t="shared" si="23"/>
        <v>1397.5317625917978</v>
      </c>
      <c r="AN212" s="15">
        <f>AJ212/'[2]FPC wSEB'!$AA407*1000</f>
        <v>1324.7331841477724</v>
      </c>
      <c r="AP212" s="232"/>
      <c r="AQ212" s="137"/>
      <c r="AR212" s="137"/>
      <c r="AS212" s="137"/>
      <c r="AT212" s="137"/>
      <c r="AV212" s="42"/>
      <c r="AW212" s="14">
        <f t="shared" si="13"/>
        <v>1324.7331841477724</v>
      </c>
      <c r="AX212" s="14">
        <f t="shared" si="24"/>
        <v>2188.4592202121198</v>
      </c>
      <c r="AY212" s="14">
        <f t="shared" si="26"/>
        <v>26154.937556705871</v>
      </c>
      <c r="BA212" s="158">
        <f t="shared" si="22"/>
        <v>1.0169237580485397</v>
      </c>
      <c r="BD212" s="14"/>
      <c r="BE212" s="25"/>
      <c r="BM212" s="207"/>
      <c r="BN212" s="207"/>
      <c r="BO212" s="207"/>
      <c r="BQ212" s="207"/>
      <c r="BR212" s="207"/>
      <c r="BS212" s="207"/>
      <c r="BU212" s="208"/>
      <c r="BV212" s="208"/>
      <c r="BW212" s="208"/>
      <c r="BY212" s="208"/>
      <c r="BZ212" s="208"/>
      <c r="CA212" s="208"/>
    </row>
    <row r="213" spans="1:79">
      <c r="A213" s="2">
        <v>2008</v>
      </c>
      <c r="B213" s="2">
        <v>7</v>
      </c>
      <c r="C213" s="14">
        <f>[21]Data!$D68</f>
        <v>1519.2961366061099</v>
      </c>
      <c r="D213" s="14">
        <f>[25]Data!$D44</f>
        <v>1193033.3044779899</v>
      </c>
      <c r="E213" s="14">
        <f>[22]Data!$D56</f>
        <v>221883.07229142799</v>
      </c>
      <c r="F213" s="14">
        <f>[23]Data!$D56</f>
        <v>2191.5876791473602</v>
      </c>
      <c r="G213" s="140">
        <f>[24]Data!$D56</f>
        <v>280224.41681481397</v>
      </c>
      <c r="H213" s="25"/>
      <c r="I213" s="14"/>
      <c r="J213" s="14"/>
      <c r="K213" s="15"/>
      <c r="L213" s="15"/>
      <c r="M213" s="14"/>
      <c r="N213" s="25"/>
      <c r="O213" s="139"/>
      <c r="P213" s="20"/>
      <c r="Q213" s="20"/>
      <c r="R213" s="20"/>
      <c r="S213" s="14"/>
      <c r="U213" s="14">
        <f t="shared" si="2"/>
        <v>3792148.381263379</v>
      </c>
      <c r="V213" s="217">
        <f t="shared" si="3"/>
        <v>0.23540461725212367</v>
      </c>
      <c r="W213" s="14">
        <f>[1]RESID!$I311</f>
        <v>55256</v>
      </c>
      <c r="X213" s="73">
        <f t="shared" si="18"/>
        <v>1298800</v>
      </c>
      <c r="Y213" s="15">
        <f>'[2]FPC wSEB'!X408</f>
        <v>1354056</v>
      </c>
      <c r="Z213" s="15">
        <f>'[2]FPC wSEB'!Y408</f>
        <v>155026</v>
      </c>
      <c r="AA213" s="15">
        <f>'[2]FPC wSEB'!Z408</f>
        <v>2511</v>
      </c>
      <c r="AB213" s="15">
        <f>'[2]FPC wSEB'!AA408</f>
        <v>1641</v>
      </c>
      <c r="AC213" s="22">
        <f>'[2]FPC wSEB'!AB408</f>
        <v>22235</v>
      </c>
      <c r="AD213" s="15">
        <f t="shared" si="4"/>
        <v>19762</v>
      </c>
      <c r="AE213" s="214">
        <f t="shared" si="14"/>
        <v>1973262</v>
      </c>
      <c r="AF213" s="15">
        <f t="shared" si="17"/>
        <v>1193033.3044779899</v>
      </c>
      <c r="AG213" s="15">
        <f t="shared" si="12"/>
        <v>323675.07229142799</v>
      </c>
      <c r="AH213" s="15">
        <f>'[2]FPC wSEB'!G408</f>
        <v>101792</v>
      </c>
      <c r="AI213" s="15">
        <f t="shared" si="19"/>
        <v>221883.07229142799</v>
      </c>
      <c r="AJ213" s="15">
        <f t="shared" si="20"/>
        <v>2191.5876791473602</v>
      </c>
      <c r="AK213" s="15">
        <f t="shared" si="21"/>
        <v>280224.41681481397</v>
      </c>
      <c r="AL213" s="67">
        <f t="shared" si="25"/>
        <v>1519.2962734832151</v>
      </c>
      <c r="AM213" s="137">
        <f t="shared" si="23"/>
        <v>1471.891856762202</v>
      </c>
      <c r="AN213" s="15">
        <f>AJ213/'[2]FPC wSEB'!$AA408*1000</f>
        <v>1335.5196094743208</v>
      </c>
      <c r="AP213" s="232"/>
      <c r="AQ213" s="137"/>
      <c r="AR213" s="137"/>
      <c r="AS213" s="137"/>
      <c r="AT213" s="137"/>
      <c r="AV213" s="42"/>
      <c r="AW213" s="14">
        <f t="shared" si="13"/>
        <v>1335.5196094743208</v>
      </c>
      <c r="AX213" s="14">
        <f t="shared" si="24"/>
        <v>2191.5876791473602</v>
      </c>
      <c r="AY213" s="14">
        <f t="shared" si="26"/>
        <v>26337.826105016033</v>
      </c>
      <c r="BA213" s="158">
        <f t="shared" si="22"/>
        <v>1.1203024422210575</v>
      </c>
      <c r="BD213" s="14"/>
      <c r="BE213" s="25"/>
      <c r="BM213" s="207"/>
      <c r="BN213" s="207"/>
      <c r="BO213" s="207"/>
      <c r="BQ213" s="207"/>
      <c r="BR213" s="207"/>
      <c r="BS213" s="207"/>
      <c r="BU213" s="208"/>
      <c r="BV213" s="208"/>
      <c r="BW213" s="208"/>
      <c r="BY213" s="208"/>
      <c r="BZ213" s="208"/>
      <c r="CA213" s="208"/>
    </row>
    <row r="214" spans="1:79">
      <c r="A214" s="2">
        <v>2008</v>
      </c>
      <c r="B214" s="2">
        <v>8</v>
      </c>
      <c r="C214" s="14">
        <f>[21]Data!$D69</f>
        <v>1533.05188422733</v>
      </c>
      <c r="D214" s="14">
        <f>[25]Data!$D45</f>
        <v>1196995.0056996001</v>
      </c>
      <c r="E214" s="14">
        <f>[22]Data!$D57</f>
        <v>230338.32632682199</v>
      </c>
      <c r="F214" s="14">
        <f>[23]Data!$D57</f>
        <v>2179.9211827700501</v>
      </c>
      <c r="G214" s="140">
        <f>[24]Data!$D57</f>
        <v>298810.50732264097</v>
      </c>
      <c r="H214" s="25"/>
      <c r="I214" s="14"/>
      <c r="J214" s="14"/>
      <c r="K214" s="15"/>
      <c r="L214" s="15"/>
      <c r="M214" s="14"/>
      <c r="N214" s="25"/>
      <c r="O214" s="139"/>
      <c r="P214" s="20"/>
      <c r="Q214" s="20"/>
      <c r="R214" s="20"/>
      <c r="S214" s="14"/>
      <c r="U214" s="14">
        <f t="shared" si="2"/>
        <v>3993118.7605318334</v>
      </c>
      <c r="V214" s="217">
        <f t="shared" si="3"/>
        <v>0.23491953518685663</v>
      </c>
      <c r="W214" s="14">
        <f>[1]RESID!$I312</f>
        <v>60430</v>
      </c>
      <c r="X214" s="73">
        <f t="shared" si="18"/>
        <v>1395817</v>
      </c>
      <c r="Y214" s="15">
        <f>'[2]FPC wSEB'!X409</f>
        <v>1456247</v>
      </c>
      <c r="Z214" s="15">
        <f>'[2]FPC wSEB'!Y409</f>
        <v>162952</v>
      </c>
      <c r="AA214" s="15">
        <f>'[2]FPC wSEB'!Z409</f>
        <v>2590</v>
      </c>
      <c r="AB214" s="15">
        <f>'[2]FPC wSEB'!AA409</f>
        <v>1642</v>
      </c>
      <c r="AC214" s="22">
        <f>'[2]FPC wSEB'!AB409</f>
        <v>23127</v>
      </c>
      <c r="AD214" s="15">
        <f t="shared" si="4"/>
        <v>21763</v>
      </c>
      <c r="AE214" s="214">
        <f t="shared" si="14"/>
        <v>2139860</v>
      </c>
      <c r="AF214" s="15">
        <f t="shared" si="17"/>
        <v>1196995.0056996001</v>
      </c>
      <c r="AG214" s="15">
        <f t="shared" si="12"/>
        <v>333510.32632682199</v>
      </c>
      <c r="AH214" s="15">
        <f>'[2]FPC wSEB'!G409</f>
        <v>103172</v>
      </c>
      <c r="AI214" s="15">
        <f t="shared" si="19"/>
        <v>230338.32632682199</v>
      </c>
      <c r="AJ214" s="15">
        <f t="shared" si="20"/>
        <v>2179.9211827700501</v>
      </c>
      <c r="AK214" s="15">
        <f t="shared" si="21"/>
        <v>298810.50732264097</v>
      </c>
      <c r="AL214" s="67">
        <f t="shared" si="25"/>
        <v>1533.0519688469192</v>
      </c>
      <c r="AM214" s="137">
        <f t="shared" si="23"/>
        <v>1484.379366961786</v>
      </c>
      <c r="AN214" s="15">
        <f>AJ214/'[2]FPC wSEB'!$AA409*1000</f>
        <v>1327.6012075335261</v>
      </c>
      <c r="AO214" s="137"/>
      <c r="AP214" s="232"/>
      <c r="AQ214" s="137"/>
      <c r="AR214" s="137"/>
      <c r="AS214" s="137"/>
      <c r="AT214" s="137"/>
      <c r="AV214" s="42"/>
      <c r="AW214" s="14">
        <f t="shared" si="13"/>
        <v>1327.6012075335261</v>
      </c>
      <c r="AX214" s="14">
        <f t="shared" si="24"/>
        <v>2179.9211827700501</v>
      </c>
      <c r="AY214" s="14">
        <f t="shared" si="26"/>
        <v>26311.71771853475</v>
      </c>
      <c r="BA214" s="158">
        <f t="shared" si="22"/>
        <v>1.0158480509747323</v>
      </c>
      <c r="BD214" s="14"/>
      <c r="BE214" s="25"/>
      <c r="BM214" s="207"/>
      <c r="BN214" s="207"/>
      <c r="BO214" s="207"/>
      <c r="BQ214" s="207"/>
      <c r="BR214" s="207"/>
      <c r="BS214" s="207"/>
      <c r="BU214" s="208"/>
      <c r="BV214" s="208"/>
      <c r="BW214" s="208"/>
      <c r="BY214" s="208"/>
      <c r="BZ214" s="208"/>
      <c r="CA214" s="208"/>
    </row>
    <row r="215" spans="1:79">
      <c r="A215" s="2">
        <v>2008</v>
      </c>
      <c r="B215" s="2">
        <v>9</v>
      </c>
      <c r="C215" s="14">
        <f>[21]Data!$D70</f>
        <v>1383.65402597002</v>
      </c>
      <c r="D215" s="14">
        <f>[25]Data!$D46</f>
        <v>1124055.5765694</v>
      </c>
      <c r="E215" s="14">
        <f>[22]Data!$D58</f>
        <v>214010.98131198401</v>
      </c>
      <c r="F215" s="14">
        <f>[23]Data!$D58</f>
        <v>2178.4767383256099</v>
      </c>
      <c r="G215" s="140">
        <f>[24]Data!$D58</f>
        <v>309284.471630566</v>
      </c>
      <c r="H215" s="25"/>
      <c r="I215" s="14"/>
      <c r="J215" s="14"/>
      <c r="K215" s="15"/>
      <c r="L215" s="15"/>
      <c r="M215" s="14"/>
      <c r="N215" s="25"/>
      <c r="O215" s="139"/>
      <c r="P215" s="20"/>
      <c r="Q215" s="20"/>
      <c r="R215" s="20"/>
      <c r="S215" s="19"/>
      <c r="U215" s="14">
        <f t="shared" si="2"/>
        <v>3778225.5062502753</v>
      </c>
      <c r="V215" s="217">
        <f t="shared" ref="V215:V253" si="27">V227</f>
        <v>0.23675824630596484</v>
      </c>
      <c r="W215" s="14">
        <f>[1]RESID!$I313</f>
        <v>63053</v>
      </c>
      <c r="X215" s="73">
        <f t="shared" si="18"/>
        <v>1460929</v>
      </c>
      <c r="Y215" s="15">
        <f>'[2]FPC wSEB'!X410</f>
        <v>1523982</v>
      </c>
      <c r="Z215" s="15">
        <f>'[2]FPC wSEB'!Y410</f>
        <v>170052</v>
      </c>
      <c r="AA215" s="15">
        <f>'[2]FPC wSEB'!Z410</f>
        <v>2630</v>
      </c>
      <c r="AB215" s="15">
        <f>'[2]FPC wSEB'!AA410</f>
        <v>1651</v>
      </c>
      <c r="AC215" s="22">
        <f>'[2]FPC wSEB'!AB410</f>
        <v>23846</v>
      </c>
      <c r="AD215" s="15">
        <f t="shared" si="4"/>
        <v>20656</v>
      </c>
      <c r="AE215" s="214">
        <f t="shared" si="14"/>
        <v>2021420</v>
      </c>
      <c r="AF215" s="15">
        <f t="shared" si="17"/>
        <v>1124055.5765694</v>
      </c>
      <c r="AG215" s="15">
        <f t="shared" si="12"/>
        <v>300630.98131198401</v>
      </c>
      <c r="AH215" s="15">
        <f>'[2]FPC wSEB'!G410</f>
        <v>86620</v>
      </c>
      <c r="AI215" s="15">
        <f t="shared" si="19"/>
        <v>214010.98131198401</v>
      </c>
      <c r="AJ215" s="15">
        <f t="shared" si="20"/>
        <v>2178.4767383256099</v>
      </c>
      <c r="AK215" s="15">
        <f t="shared" si="21"/>
        <v>309284.471630566</v>
      </c>
      <c r="AL215" s="67">
        <f t="shared" si="25"/>
        <v>1383.6538257506013</v>
      </c>
      <c r="AM215" s="137">
        <f t="shared" si="23"/>
        <v>1339.9607081973409</v>
      </c>
      <c r="AN215" s="15">
        <f>AJ215/'[2]FPC wSEB'!$AA410*1000</f>
        <v>1319.489241868934</v>
      </c>
      <c r="AO215" s="137"/>
      <c r="AP215" s="232"/>
      <c r="AQ215" s="137"/>
      <c r="AR215" s="137"/>
      <c r="AS215" s="137"/>
      <c r="AT215" s="137"/>
      <c r="AV215" s="42"/>
      <c r="AW215" s="14">
        <f t="shared" si="13"/>
        <v>1319.489241868934</v>
      </c>
      <c r="AX215" s="14">
        <f t="shared" si="24"/>
        <v>2178.4767383256099</v>
      </c>
      <c r="AY215" s="14">
        <f t="shared" si="26"/>
        <v>26285.609332053471</v>
      </c>
      <c r="BA215" s="158">
        <f t="shared" si="22"/>
        <v>1.0043172853441145</v>
      </c>
      <c r="BD215" s="14"/>
      <c r="BE215" s="25"/>
      <c r="BM215" s="207"/>
      <c r="BN215" s="207"/>
      <c r="BO215" s="207"/>
      <c r="BQ215" s="207"/>
      <c r="BR215" s="207"/>
      <c r="BS215" s="207"/>
      <c r="BU215" s="208"/>
      <c r="BV215" s="208"/>
      <c r="BW215" s="208"/>
      <c r="BY215" s="208"/>
      <c r="BZ215" s="208"/>
      <c r="CA215" s="208"/>
    </row>
    <row r="216" spans="1:79">
      <c r="A216" s="2">
        <v>2008</v>
      </c>
      <c r="B216" s="2">
        <v>10</v>
      </c>
      <c r="C216" s="14">
        <f>[21]Data!$D71</f>
        <v>1099.0405784992299</v>
      </c>
      <c r="D216" s="14">
        <f>[25]Data!$D47</f>
        <v>1045631.29110959</v>
      </c>
      <c r="E216" s="14">
        <f>[22]Data!$D59</f>
        <v>217717.09808329699</v>
      </c>
      <c r="F216" s="14">
        <f>[23]Data!$D59</f>
        <v>2176.3100716589402</v>
      </c>
      <c r="G216" s="140">
        <f>[24]Data!$D59</f>
        <v>285306.31049109</v>
      </c>
      <c r="H216" s="25"/>
      <c r="I216" s="14"/>
      <c r="J216" s="14"/>
      <c r="K216" s="15"/>
      <c r="L216" s="15"/>
      <c r="M216" s="14"/>
      <c r="N216" s="25"/>
      <c r="O216" s="139"/>
      <c r="P216" s="20"/>
      <c r="Q216" s="20"/>
      <c r="R216" s="20"/>
      <c r="S216" s="19"/>
      <c r="U216" s="14">
        <f t="shared" si="2"/>
        <v>3151978.0097556356</v>
      </c>
      <c r="V216" s="217">
        <f t="shared" si="27"/>
        <v>0.25544453159122188</v>
      </c>
      <c r="W216" s="14">
        <f>[1]RESID!$I314</f>
        <v>56735</v>
      </c>
      <c r="X216" s="73">
        <f t="shared" si="18"/>
        <v>1325415</v>
      </c>
      <c r="Y216" s="15">
        <f>'[2]FPC wSEB'!X411</f>
        <v>1382150</v>
      </c>
      <c r="Z216" s="15">
        <f>'[2]FPC wSEB'!Y411</f>
        <v>157338</v>
      </c>
      <c r="AA216" s="15">
        <f>'[2]FPC wSEB'!Z411</f>
        <v>2509</v>
      </c>
      <c r="AB216" s="15">
        <f>'[2]FPC wSEB'!AA411</f>
        <v>1635</v>
      </c>
      <c r="AC216" s="22">
        <f>'[2]FPC wSEB'!AB411</f>
        <v>22609</v>
      </c>
      <c r="AD216" s="15">
        <f t="shared" si="4"/>
        <v>15928</v>
      </c>
      <c r="AE216" s="214">
        <f t="shared" si="14"/>
        <v>1456685</v>
      </c>
      <c r="AF216" s="15">
        <f t="shared" si="17"/>
        <v>1045631.29110959</v>
      </c>
      <c r="AG216" s="15">
        <f t="shared" si="12"/>
        <v>346251.09808329702</v>
      </c>
      <c r="AH216" s="15">
        <f>'[2]FPC wSEB'!G411</f>
        <v>128534</v>
      </c>
      <c r="AI216" s="15">
        <f t="shared" si="19"/>
        <v>217717.09808329699</v>
      </c>
      <c r="AJ216" s="15">
        <f t="shared" si="20"/>
        <v>2176.3100716589402</v>
      </c>
      <c r="AK216" s="15">
        <f t="shared" si="21"/>
        <v>285306.31049109</v>
      </c>
      <c r="AL216" s="67">
        <f t="shared" si="25"/>
        <v>1099.0406778254358</v>
      </c>
      <c r="AM216" s="137">
        <f t="shared" si="23"/>
        <v>1065.4509279021813</v>
      </c>
      <c r="AN216" s="15">
        <f>AJ216/'[2]FPC wSEB'!$AA411*1000</f>
        <v>1331.0764964274863</v>
      </c>
      <c r="AO216" s="137"/>
      <c r="AP216" s="232"/>
      <c r="AQ216" s="137"/>
      <c r="AR216" s="137"/>
      <c r="AS216" s="137"/>
      <c r="AT216" s="137"/>
      <c r="AV216" s="42"/>
      <c r="AW216" s="14">
        <f t="shared" si="13"/>
        <v>1331.0764964274863</v>
      </c>
      <c r="AX216" s="14">
        <f t="shared" si="24"/>
        <v>2176.3100716589402</v>
      </c>
      <c r="AY216" s="14">
        <f t="shared" si="26"/>
        <v>26259.500945572177</v>
      </c>
      <c r="BA216" s="158">
        <f t="shared" si="22"/>
        <v>1.0080898059290069</v>
      </c>
      <c r="BD216" s="14"/>
      <c r="BE216" s="25"/>
      <c r="BM216" s="207"/>
      <c r="BN216" s="207"/>
      <c r="BO216" s="207"/>
      <c r="BQ216" s="207"/>
      <c r="BR216" s="207"/>
      <c r="BS216" s="207"/>
      <c r="BU216" s="208"/>
      <c r="BV216" s="208"/>
      <c r="BW216" s="208"/>
      <c r="BY216" s="208"/>
      <c r="BZ216" s="208"/>
      <c r="CA216" s="208"/>
    </row>
    <row r="217" spans="1:79">
      <c r="A217" s="2">
        <v>2008</v>
      </c>
      <c r="B217" s="2">
        <v>11</v>
      </c>
      <c r="C217" s="14">
        <f>[21]Data!$D72</f>
        <v>858.93875560487197</v>
      </c>
      <c r="D217" s="14">
        <f>[25]Data!$D48</f>
        <v>883611.98393313598</v>
      </c>
      <c r="E217" s="14">
        <f>[22]Data!$D60</f>
        <v>232254.840187664</v>
      </c>
      <c r="F217" s="14">
        <f>[23]Data!$D60</f>
        <v>2172.97605716815</v>
      </c>
      <c r="G217" s="140">
        <f>[24]Data!$D60</f>
        <v>262645.31151266099</v>
      </c>
      <c r="H217" s="25"/>
      <c r="I217" s="14"/>
      <c r="J217" s="14"/>
      <c r="K217" s="15"/>
      <c r="L217" s="15"/>
      <c r="M217" s="14"/>
      <c r="N217" s="25"/>
      <c r="O217" s="139"/>
      <c r="P217" s="20"/>
      <c r="Q217" s="20"/>
      <c r="R217" s="20"/>
      <c r="S217" s="19"/>
      <c r="U217" s="14">
        <f t="shared" si="2"/>
        <v>2782302.1116906293</v>
      </c>
      <c r="V217" s="217">
        <f t="shared" si="27"/>
        <v>0.34388341163246744</v>
      </c>
      <c r="W217" s="14">
        <f>[1]RESID!$I315</f>
        <v>61269</v>
      </c>
      <c r="X217" s="73">
        <f t="shared" si="18"/>
        <v>1441696</v>
      </c>
      <c r="Y217" s="15">
        <f>'[2]FPC wSEB'!X412</f>
        <v>1502965</v>
      </c>
      <c r="Z217" s="15">
        <f>'[2]FPC wSEB'!Y412</f>
        <v>168291</v>
      </c>
      <c r="AA217" s="15">
        <f>'[2]FPC wSEB'!Z412</f>
        <v>2641</v>
      </c>
      <c r="AB217" s="15">
        <f>'[2]FPC wSEB'!AA412</f>
        <v>1648</v>
      </c>
      <c r="AC217" s="22">
        <f>'[2]FPC wSEB'!AB412</f>
        <v>23879</v>
      </c>
      <c r="AD217" s="15">
        <f t="shared" si="4"/>
        <v>18097</v>
      </c>
      <c r="AE217" s="214">
        <f t="shared" si="14"/>
        <v>1238329</v>
      </c>
      <c r="AF217" s="15">
        <f t="shared" si="17"/>
        <v>883611.98393313598</v>
      </c>
      <c r="AG217" s="15">
        <f t="shared" si="12"/>
        <v>377445.84018766403</v>
      </c>
      <c r="AH217" s="15">
        <f>'[2]FPC wSEB'!G412</f>
        <v>145191</v>
      </c>
      <c r="AI217" s="15">
        <f t="shared" si="19"/>
        <v>232254.840187664</v>
      </c>
      <c r="AJ217" s="15">
        <f t="shared" si="20"/>
        <v>2172.97605716815</v>
      </c>
      <c r="AK217" s="15">
        <f t="shared" si="21"/>
        <v>262645.31151266099</v>
      </c>
      <c r="AL217" s="67">
        <f t="shared" si="25"/>
        <v>858.93905511286709</v>
      </c>
      <c r="AM217" s="137">
        <f t="shared" si="23"/>
        <v>835.96490936249347</v>
      </c>
      <c r="AN217" s="15">
        <f>AJ217/'[2]FPC wSEB'!$AA412*1000</f>
        <v>1318.5534327476637</v>
      </c>
      <c r="AO217" s="137"/>
      <c r="AP217" s="232"/>
      <c r="AQ217" s="137"/>
      <c r="AR217" s="137"/>
      <c r="AS217" s="137"/>
      <c r="AT217" s="137"/>
      <c r="AV217" s="42"/>
      <c r="AW217" s="14">
        <f t="shared" si="13"/>
        <v>1318.5534327476637</v>
      </c>
      <c r="AX217" s="14">
        <f t="shared" si="24"/>
        <v>2172.97605716815</v>
      </c>
      <c r="AY217" s="14">
        <f t="shared" si="26"/>
        <v>26233.392559090902</v>
      </c>
      <c r="BA217" s="158">
        <f t="shared" si="22"/>
        <v>0.9989202667052286</v>
      </c>
      <c r="BD217" s="14"/>
      <c r="BE217" s="25"/>
      <c r="BM217" s="207"/>
      <c r="BN217" s="207"/>
      <c r="BO217" s="207"/>
      <c r="BQ217" s="207"/>
      <c r="BR217" s="207"/>
      <c r="BS217" s="207"/>
      <c r="BU217" s="208"/>
      <c r="BV217" s="208"/>
      <c r="BW217" s="208"/>
      <c r="BY217" s="208"/>
      <c r="BZ217" s="208"/>
      <c r="CA217" s="208"/>
    </row>
    <row r="218" spans="1:79">
      <c r="A218" s="2">
        <v>2008</v>
      </c>
      <c r="B218" s="2">
        <v>12</v>
      </c>
      <c r="C218" s="14">
        <f>[21]Data!$D73</f>
        <v>1024.2559458713499</v>
      </c>
      <c r="D218" s="14">
        <f>[25]Data!$D49</f>
        <v>897577.77696124394</v>
      </c>
      <c r="E218" s="14">
        <f>[22]Data!$D61</f>
        <v>154478.74716133499</v>
      </c>
      <c r="F218" s="14">
        <f>[23]Data!$D61</f>
        <v>2184.6367023636399</v>
      </c>
      <c r="G218" s="140">
        <f>[24]Data!$D61</f>
        <v>254814.81293478899</v>
      </c>
      <c r="H218" s="25"/>
      <c r="I218" s="14"/>
      <c r="J218" s="14"/>
      <c r="K218" s="15"/>
      <c r="L218" s="15"/>
      <c r="M218" s="14"/>
      <c r="N218" s="25"/>
      <c r="O218" s="139"/>
      <c r="P218" s="20"/>
      <c r="Q218" s="20"/>
      <c r="R218" s="20"/>
      <c r="S218" s="19"/>
      <c r="U218" s="14">
        <f t="shared" si="2"/>
        <v>2821437.9737597313</v>
      </c>
      <c r="V218" s="217">
        <f t="shared" si="27"/>
        <v>0.46872621458853259</v>
      </c>
      <c r="W218" s="14">
        <f>[1]RESID!$I316</f>
        <v>60851</v>
      </c>
      <c r="X218" s="73">
        <f t="shared" si="18"/>
        <v>1388082</v>
      </c>
      <c r="Y218" s="15">
        <f>'[2]FPC wSEB'!X413</f>
        <v>1448933</v>
      </c>
      <c r="Z218" s="15">
        <f>'[2]FPC wSEB'!Y413</f>
        <v>160701</v>
      </c>
      <c r="AA218" s="15">
        <f>'[2]FPC wSEB'!Z413</f>
        <v>2470</v>
      </c>
      <c r="AB218" s="15">
        <f>'[2]FPC wSEB'!AA413</f>
        <v>1636</v>
      </c>
      <c r="AC218" s="22">
        <f>'[2]FPC wSEB'!AB413</f>
        <v>23009</v>
      </c>
      <c r="AD218" s="15">
        <f t="shared" si="4"/>
        <v>29214</v>
      </c>
      <c r="AE218" s="214">
        <f t="shared" si="14"/>
        <v>1421751</v>
      </c>
      <c r="AF218" s="15">
        <f t="shared" si="17"/>
        <v>897577.77696124394</v>
      </c>
      <c r="AG218" s="15">
        <f t="shared" si="12"/>
        <v>215895.74716133499</v>
      </c>
      <c r="AH218" s="15">
        <f>'[2]FPC wSEB'!G413</f>
        <v>61417</v>
      </c>
      <c r="AI218" s="15">
        <f t="shared" si="19"/>
        <v>154478.74716133499</v>
      </c>
      <c r="AJ218" s="15">
        <f t="shared" si="20"/>
        <v>2184.6367023636399</v>
      </c>
      <c r="AK218" s="15">
        <f t="shared" si="21"/>
        <v>254814.81293478899</v>
      </c>
      <c r="AL218" s="67">
        <f t="shared" si="25"/>
        <v>1024.255771633088</v>
      </c>
      <c r="AM218" s="137">
        <f t="shared" si="23"/>
        <v>1001.4024112916194</v>
      </c>
      <c r="AN218" s="15">
        <f>AJ218/'[2]FPC wSEB'!$AA413*1000</f>
        <v>1335.352507557237</v>
      </c>
      <c r="AO218" s="137"/>
      <c r="AP218" s="232"/>
      <c r="AQ218" s="137"/>
      <c r="AR218" s="137"/>
      <c r="AS218" s="137"/>
      <c r="AT218" s="137"/>
      <c r="AV218" s="42"/>
      <c r="AW218" s="14">
        <f t="shared" si="13"/>
        <v>1335.352507557237</v>
      </c>
      <c r="AX218" s="14">
        <f t="shared" si="24"/>
        <v>2184.6367023636399</v>
      </c>
      <c r="AY218" s="14">
        <f t="shared" si="26"/>
        <v>26207.284172609623</v>
      </c>
      <c r="BA218" s="158">
        <f t="shared" si="22"/>
        <v>1.0026869102774745</v>
      </c>
      <c r="BD218" s="14"/>
      <c r="BE218" s="25"/>
      <c r="BM218" s="207"/>
      <c r="BN218" s="207"/>
      <c r="BO218" s="207"/>
      <c r="BQ218" s="207"/>
      <c r="BR218" s="207"/>
      <c r="BS218" s="207"/>
      <c r="BT218" s="211" t="s">
        <v>150</v>
      </c>
      <c r="BU218" s="208"/>
      <c r="BV218" s="208"/>
      <c r="BW218" s="208"/>
      <c r="BY218" s="208"/>
      <c r="BZ218" s="208"/>
      <c r="CA218" s="208"/>
    </row>
    <row r="219" spans="1:79">
      <c r="A219" s="2">
        <v>2009</v>
      </c>
      <c r="B219" s="2">
        <v>1</v>
      </c>
      <c r="C219" s="14">
        <f>[21]Data!$D74</f>
        <v>1142.5412919642299</v>
      </c>
      <c r="D219" s="14">
        <f>[25]Data!$D50</f>
        <v>872733.23815370596</v>
      </c>
      <c r="E219" s="14">
        <f>[22]Data!$D62</f>
        <v>189976.06055932899</v>
      </c>
      <c r="F219" s="14">
        <f>[23]Data!$D62</f>
        <v>2161.9091398276901</v>
      </c>
      <c r="G219" s="140">
        <f>[24]Data!$D62</f>
        <v>245756.75670877</v>
      </c>
      <c r="H219" s="25"/>
      <c r="I219" s="14"/>
      <c r="J219" s="14"/>
      <c r="K219" s="15"/>
      <c r="L219" s="15"/>
      <c r="M219" s="14"/>
      <c r="N219" s="25"/>
      <c r="O219" s="139"/>
      <c r="P219" s="20"/>
      <c r="Q219" s="20"/>
      <c r="R219" s="20"/>
      <c r="S219" s="19"/>
      <c r="U219" s="14">
        <f t="shared" si="2"/>
        <v>3011659.9645616328</v>
      </c>
      <c r="V219" s="217">
        <f t="shared" si="27"/>
        <v>0.55751998808037817</v>
      </c>
      <c r="W219" s="14">
        <f>[1]RESID!$I317</f>
        <v>56844</v>
      </c>
      <c r="X219" s="73">
        <f t="shared" si="18"/>
        <v>1370260</v>
      </c>
      <c r="Y219" s="15">
        <f>'[2]FPC wSEB'!X414</f>
        <v>1427104</v>
      </c>
      <c r="Z219" s="15">
        <f>'[2]FPC wSEB'!Y414</f>
        <v>161720</v>
      </c>
      <c r="AA219" s="15">
        <f>'[2]FPC wSEB'!Z414</f>
        <v>2515</v>
      </c>
      <c r="AB219" s="15">
        <f>'[2]FPC wSEB'!AA414</f>
        <v>1642</v>
      </c>
      <c r="AC219" s="22">
        <f>'[2]FPC wSEB'!AB414</f>
        <v>23273</v>
      </c>
      <c r="AD219" s="15">
        <f t="shared" si="4"/>
        <v>36209</v>
      </c>
      <c r="AE219" s="214">
        <f t="shared" si="14"/>
        <v>1565579</v>
      </c>
      <c r="AF219" s="15">
        <f t="shared" si="17"/>
        <v>872733.23815370596</v>
      </c>
      <c r="AG219" s="15">
        <f t="shared" si="12"/>
        <v>289220.06055932899</v>
      </c>
      <c r="AH219" s="15">
        <f>'[2]FPC wSEB'!G414</f>
        <v>99244</v>
      </c>
      <c r="AI219" s="15">
        <f t="shared" si="19"/>
        <v>189976.06055932899</v>
      </c>
      <c r="AJ219" s="15">
        <f t="shared" si="20"/>
        <v>2161.9091398276901</v>
      </c>
      <c r="AK219" s="15">
        <f t="shared" si="21"/>
        <v>245756.75670877</v>
      </c>
      <c r="AL219" s="67">
        <f t="shared" si="25"/>
        <v>1142.5415614554902</v>
      </c>
      <c r="AM219" s="137">
        <f t="shared" si="23"/>
        <v>1122.4045339372603</v>
      </c>
      <c r="AN219" s="15">
        <f>AJ219/'[2]FPC wSEB'!$AA414*1000</f>
        <v>1316.6316320509684</v>
      </c>
      <c r="AO219" s="137"/>
      <c r="AP219" s="232"/>
      <c r="AQ219" s="137"/>
      <c r="AR219" s="137"/>
      <c r="AS219" s="137"/>
      <c r="AT219" s="137"/>
      <c r="AV219" s="42"/>
      <c r="AW219" s="14">
        <f t="shared" si="13"/>
        <v>1316.6316320509684</v>
      </c>
      <c r="AX219" s="14">
        <f t="shared" si="24"/>
        <v>2161.9091398276901</v>
      </c>
      <c r="AY219" s="14">
        <f t="shared" si="26"/>
        <v>26181.175786128344</v>
      </c>
      <c r="BA219" s="158">
        <f t="shared" si="22"/>
        <v>1.0013059810488181</v>
      </c>
      <c r="BD219" s="14"/>
      <c r="BE219" s="25"/>
      <c r="BM219" s="207"/>
      <c r="BN219" s="207"/>
      <c r="BO219" s="207"/>
      <c r="BQ219" s="207"/>
      <c r="BR219" s="207"/>
      <c r="BS219" s="207"/>
      <c r="BT219" s="211" t="s">
        <v>150</v>
      </c>
      <c r="BU219" s="208"/>
      <c r="BV219" s="208"/>
      <c r="BW219" s="208"/>
      <c r="BY219" s="208"/>
      <c r="BZ219" s="208"/>
      <c r="CA219" s="208"/>
    </row>
    <row r="220" spans="1:79">
      <c r="A220" s="2">
        <v>2009</v>
      </c>
      <c r="B220" s="2">
        <v>2</v>
      </c>
      <c r="C220" s="14">
        <f>[21]Data!$D75</f>
        <v>937.18890322771801</v>
      </c>
      <c r="D220" s="14">
        <f>[25]Data!$D51</f>
        <v>767973.10089719505</v>
      </c>
      <c r="E220" s="14">
        <f>[22]Data!$D63</f>
        <v>165605.617644849</v>
      </c>
      <c r="F220" s="14">
        <f>[23]Data!$D63</f>
        <v>2163.1373835211002</v>
      </c>
      <c r="G220" s="140">
        <f>[24]Data!$D63</f>
        <v>245175.571816412</v>
      </c>
      <c r="H220" s="25"/>
      <c r="I220" s="14"/>
      <c r="J220" s="14"/>
      <c r="K220" s="15"/>
      <c r="L220" s="15"/>
      <c r="M220" s="14"/>
      <c r="N220" s="25"/>
      <c r="O220" s="139"/>
      <c r="P220" s="20"/>
      <c r="Q220" s="20"/>
      <c r="R220" s="20"/>
      <c r="S220" s="19"/>
      <c r="U220" s="14">
        <f t="shared" si="2"/>
        <v>2614954.4277419769</v>
      </c>
      <c r="V220" s="217">
        <f t="shared" si="27"/>
        <v>0.63835327793467445</v>
      </c>
      <c r="W220" s="14">
        <f>[1]RESID!$I318</f>
        <v>61398</v>
      </c>
      <c r="X220" s="73">
        <f t="shared" si="18"/>
        <v>1408392</v>
      </c>
      <c r="Y220" s="15">
        <f>'[2]FPC wSEB'!X415</f>
        <v>1469790</v>
      </c>
      <c r="Z220" s="15">
        <f>'[2]FPC wSEB'!Y415</f>
        <v>162263</v>
      </c>
      <c r="AA220" s="15">
        <f>'[2]FPC wSEB'!Z415</f>
        <v>2500</v>
      </c>
      <c r="AB220" s="15">
        <f>'[2]FPC wSEB'!AA415</f>
        <v>1651</v>
      </c>
      <c r="AC220" s="22">
        <f>'[2]FPC wSEB'!AB415</f>
        <v>23159</v>
      </c>
      <c r="AD220" s="15">
        <f t="shared" si="4"/>
        <v>36732</v>
      </c>
      <c r="AE220" s="214">
        <f t="shared" si="14"/>
        <v>1319929</v>
      </c>
      <c r="AF220" s="15">
        <f t="shared" si="17"/>
        <v>767973.10089719505</v>
      </c>
      <c r="AG220" s="15">
        <f t="shared" si="12"/>
        <v>242981.617644849</v>
      </c>
      <c r="AH220" s="15">
        <f>'[2]FPC wSEB'!G415</f>
        <v>77376</v>
      </c>
      <c r="AI220" s="15">
        <f t="shared" si="19"/>
        <v>165605.617644849</v>
      </c>
      <c r="AJ220" s="15">
        <f t="shared" si="20"/>
        <v>2163.1373835211002</v>
      </c>
      <c r="AK220" s="15">
        <f t="shared" si="21"/>
        <v>245175.571816412</v>
      </c>
      <c r="AL220" s="67">
        <f t="shared" si="25"/>
        <v>937.18865202301629</v>
      </c>
      <c r="AM220" s="137">
        <f t="shared" si="23"/>
        <v>923.03050095591891</v>
      </c>
      <c r="AN220" s="15">
        <f>AJ220/'[2]FPC wSEB'!$AA415*1000</f>
        <v>1310.1982940769838</v>
      </c>
      <c r="AO220" s="137"/>
      <c r="AP220" s="232"/>
      <c r="AQ220" s="137"/>
      <c r="AR220" s="137"/>
      <c r="AS220" s="137"/>
      <c r="AT220" s="137"/>
      <c r="AV220" s="42"/>
      <c r="AW220" s="14">
        <f t="shared" si="13"/>
        <v>1310.1982940769838</v>
      </c>
      <c r="AX220" s="14">
        <f t="shared" si="24"/>
        <v>2163.1373835211002</v>
      </c>
      <c r="AY220" s="14">
        <f t="shared" si="26"/>
        <v>26155.067399647065</v>
      </c>
      <c r="BA220" s="158">
        <f t="shared" si="22"/>
        <v>0.99944518842495433</v>
      </c>
      <c r="BD220" s="14"/>
      <c r="BE220" s="25"/>
      <c r="BM220" s="207"/>
      <c r="BN220" s="207"/>
      <c r="BO220" s="207"/>
      <c r="BQ220" s="207"/>
      <c r="BR220" s="207"/>
      <c r="BS220" s="207"/>
      <c r="BT220" s="211" t="s">
        <v>150</v>
      </c>
      <c r="BU220" s="208"/>
      <c r="BV220" s="208"/>
      <c r="BW220" s="208"/>
      <c r="BY220" s="208"/>
      <c r="BZ220" s="208"/>
      <c r="CA220" s="208"/>
    </row>
    <row r="221" spans="1:79">
      <c r="A221" s="2">
        <v>2009</v>
      </c>
      <c r="B221" s="2">
        <v>3</v>
      </c>
      <c r="C221" s="14">
        <f>[21]Data!$D76</f>
        <v>926.63170944548199</v>
      </c>
      <c r="D221" s="14">
        <f>[25]Data!$D52</f>
        <v>874009.54879242205</v>
      </c>
      <c r="E221" s="14">
        <f>[22]Data!$D64</f>
        <v>193239.10075427999</v>
      </c>
      <c r="F221" s="14">
        <f>[23]Data!$D64</f>
        <v>2174.3107528164001</v>
      </c>
      <c r="G221" s="140">
        <f>[24]Data!$D64</f>
        <v>250446.41779885499</v>
      </c>
      <c r="H221" s="25"/>
      <c r="I221" s="14"/>
      <c r="J221" s="14"/>
      <c r="K221" s="15"/>
      <c r="L221" s="15"/>
      <c r="M221" s="14"/>
      <c r="N221" s="25"/>
      <c r="O221" s="139"/>
      <c r="P221" s="20"/>
      <c r="Q221" s="20"/>
      <c r="R221" s="20"/>
      <c r="S221" s="19"/>
      <c r="U221" s="14">
        <f t="shared" si="2"/>
        <v>2717027.3780983733</v>
      </c>
      <c r="V221" s="217">
        <f t="shared" si="27"/>
        <v>0.62485525246600426</v>
      </c>
      <c r="W221" s="14">
        <f>[1]RESID!$I319</f>
        <v>58664</v>
      </c>
      <c r="X221" s="73">
        <f t="shared" si="18"/>
        <v>1372408</v>
      </c>
      <c r="Y221" s="15">
        <f>'[2]FPC wSEB'!X416</f>
        <v>1431072</v>
      </c>
      <c r="Z221" s="15">
        <f>'[2]FPC wSEB'!Y416</f>
        <v>160340</v>
      </c>
      <c r="AA221" s="15">
        <f>'[2]FPC wSEB'!Z416</f>
        <v>2458</v>
      </c>
      <c r="AB221" s="15">
        <f>'[2]FPC wSEB'!AA416</f>
        <v>1631</v>
      </c>
      <c r="AC221" s="22">
        <f>'[2]FPC wSEB'!AB416</f>
        <v>23157</v>
      </c>
      <c r="AD221" s="15">
        <f t="shared" si="4"/>
        <v>33967</v>
      </c>
      <c r="AE221" s="214">
        <f t="shared" si="14"/>
        <v>1271717</v>
      </c>
      <c r="AF221" s="15">
        <f t="shared" si="17"/>
        <v>874009.54879242205</v>
      </c>
      <c r="AG221" s="15">
        <f t="shared" si="12"/>
        <v>284713.10075427999</v>
      </c>
      <c r="AH221" s="15">
        <f>'[2]FPC wSEB'!G416</f>
        <v>91474</v>
      </c>
      <c r="AI221" s="15">
        <f t="shared" si="19"/>
        <v>193239.10075427999</v>
      </c>
      <c r="AJ221" s="15">
        <f t="shared" si="20"/>
        <v>2174.3107528164001</v>
      </c>
      <c r="AK221" s="15">
        <f t="shared" si="21"/>
        <v>250446.41779885499</v>
      </c>
      <c r="AL221" s="67">
        <f t="shared" si="25"/>
        <v>926.63187623505553</v>
      </c>
      <c r="AM221" s="137">
        <f t="shared" si="23"/>
        <v>912.38176695512175</v>
      </c>
      <c r="AN221" s="15">
        <f>AJ221/'[2]FPC wSEB'!$AA416*1000</f>
        <v>1333.1151151541385</v>
      </c>
      <c r="AO221" s="137"/>
      <c r="AP221" s="232"/>
      <c r="AQ221" s="137"/>
      <c r="AR221" s="137"/>
      <c r="AS221" s="137"/>
      <c r="AT221" s="137"/>
      <c r="AV221" s="42"/>
      <c r="AW221" s="14">
        <f t="shared" si="13"/>
        <v>1333.1151151541385</v>
      </c>
      <c r="AX221" s="14">
        <f t="shared" si="24"/>
        <v>2174.3107528164001</v>
      </c>
      <c r="AY221" s="14">
        <f t="shared" si="26"/>
        <v>26128.959013165782</v>
      </c>
      <c r="BA221" s="158">
        <f t="shared" si="22"/>
        <v>1.0093394218320033</v>
      </c>
      <c r="BD221" s="14"/>
      <c r="BE221" s="25"/>
      <c r="BM221" s="207"/>
      <c r="BN221" s="207"/>
      <c r="BO221" s="207"/>
      <c r="BQ221" s="207"/>
      <c r="BR221" s="207"/>
      <c r="BS221" s="207"/>
      <c r="BT221" s="211" t="s">
        <v>150</v>
      </c>
      <c r="BU221" s="208"/>
      <c r="BV221" s="208"/>
      <c r="BW221" s="208"/>
      <c r="BY221" s="208"/>
      <c r="BZ221" s="208"/>
      <c r="CA221" s="208"/>
    </row>
    <row r="222" spans="1:79">
      <c r="A222" s="2">
        <v>2009</v>
      </c>
      <c r="B222" s="2">
        <v>4</v>
      </c>
      <c r="C222" s="14">
        <f>[21]Data!$D77</f>
        <v>946.82355043571999</v>
      </c>
      <c r="D222" s="14">
        <f>[25]Data!$D53</f>
        <v>922238.29517916101</v>
      </c>
      <c r="E222" s="14">
        <f>[22]Data!$D65</f>
        <v>181364.95047007001</v>
      </c>
      <c r="F222" s="14">
        <f>[23]Data!$D65</f>
        <v>2152.4336561960799</v>
      </c>
      <c r="G222" s="140">
        <f>[24]Data!$D65</f>
        <v>258331.768481254</v>
      </c>
      <c r="H222" s="25"/>
      <c r="I222" s="14"/>
      <c r="J222" s="14"/>
      <c r="K222" s="15"/>
      <c r="L222" s="15"/>
      <c r="M222" s="14"/>
      <c r="N222" s="25"/>
      <c r="O222" s="139"/>
      <c r="P222" s="20"/>
      <c r="Q222" s="20"/>
      <c r="R222" s="20"/>
      <c r="S222" s="19"/>
      <c r="U222" s="14">
        <f t="shared" si="2"/>
        <v>2778056.4477866814</v>
      </c>
      <c r="V222" s="217">
        <f t="shared" si="27"/>
        <v>0.53442379914879401</v>
      </c>
      <c r="W222" s="14">
        <f>[1]RESID!$I320</f>
        <v>58975</v>
      </c>
      <c r="X222" s="73">
        <f t="shared" si="18"/>
        <v>1361245</v>
      </c>
      <c r="Y222" s="15">
        <f>'[2]FPC wSEB'!X417</f>
        <v>1420220</v>
      </c>
      <c r="Z222" s="15">
        <f>'[2]FPC wSEB'!Y417</f>
        <v>161346</v>
      </c>
      <c r="AA222" s="15">
        <f>'[2]FPC wSEB'!Z417</f>
        <v>2534</v>
      </c>
      <c r="AB222" s="15">
        <f>'[2]FPC wSEB'!AA417</f>
        <v>1625</v>
      </c>
      <c r="AC222" s="22">
        <f>'[2]FPC wSEB'!AB417</f>
        <v>23437</v>
      </c>
      <c r="AD222" s="15">
        <f t="shared" si="4"/>
        <v>29842</v>
      </c>
      <c r="AE222" s="214">
        <f t="shared" si="14"/>
        <v>1288859</v>
      </c>
      <c r="AF222" s="15">
        <f t="shared" si="17"/>
        <v>922238.29517916101</v>
      </c>
      <c r="AG222" s="15">
        <f t="shared" si="12"/>
        <v>276632.95047007001</v>
      </c>
      <c r="AH222" s="15">
        <f>'[2]FPC wSEB'!G417</f>
        <v>95268</v>
      </c>
      <c r="AI222" s="15">
        <f t="shared" si="19"/>
        <v>181364.95047007001</v>
      </c>
      <c r="AJ222" s="15">
        <f t="shared" si="20"/>
        <v>2152.4336561960799</v>
      </c>
      <c r="AK222" s="15">
        <f t="shared" si="21"/>
        <v>258331.768481254</v>
      </c>
      <c r="AL222" s="67">
        <f t="shared" si="25"/>
        <v>946.82367979313051</v>
      </c>
      <c r="AM222" s="137">
        <f t="shared" si="23"/>
        <v>928.51882102772811</v>
      </c>
      <c r="AN222" s="15">
        <f>AJ222/'[2]FPC wSEB'!$AA417*1000</f>
        <v>1324.5745576591262</v>
      </c>
      <c r="AO222" s="137"/>
      <c r="AP222" s="232"/>
      <c r="AQ222" s="137"/>
      <c r="AR222" s="137"/>
      <c r="AS222" s="137"/>
      <c r="AT222" s="137"/>
      <c r="AV222" s="42"/>
      <c r="AW222" s="14">
        <f t="shared" si="13"/>
        <v>1324.5745576591262</v>
      </c>
      <c r="AX222" s="14">
        <f t="shared" si="24"/>
        <v>2152.4336561960799</v>
      </c>
      <c r="AY222" s="14">
        <f t="shared" si="26"/>
        <v>26102.850626684503</v>
      </c>
      <c r="BA222" s="158">
        <f t="shared" si="22"/>
        <v>1.0129440560844483</v>
      </c>
      <c r="BD222" s="14"/>
      <c r="BE222" s="25"/>
      <c r="BM222" s="207"/>
      <c r="BN222" s="207"/>
      <c r="BO222" s="207"/>
      <c r="BQ222" s="207"/>
      <c r="BR222" s="207"/>
      <c r="BS222" s="207"/>
      <c r="BT222" s="211" t="s">
        <v>150</v>
      </c>
      <c r="BU222" s="208"/>
      <c r="BV222" s="208"/>
      <c r="BW222" s="208"/>
      <c r="BY222" s="208"/>
      <c r="BZ222" s="208"/>
      <c r="CA222" s="208"/>
    </row>
    <row r="223" spans="1:79">
      <c r="A223" s="2">
        <v>2009</v>
      </c>
      <c r="B223" s="2">
        <v>5</v>
      </c>
      <c r="C223" s="14">
        <f>[21]Data!$D78</f>
        <v>1231.6285626290601</v>
      </c>
      <c r="D223" s="14">
        <f>[25]Data!$D54</f>
        <v>1047518.75398696</v>
      </c>
      <c r="E223" s="14">
        <f>[22]Data!$D66</f>
        <v>191876.209949963</v>
      </c>
      <c r="F223" s="14">
        <f>[23]Data!$D66</f>
        <v>2152.58365619608</v>
      </c>
      <c r="G223" s="140">
        <f>[24]Data!$D66</f>
        <v>283065.815650745</v>
      </c>
      <c r="H223" s="25"/>
      <c r="I223" s="14"/>
      <c r="J223" s="14"/>
      <c r="K223" s="15"/>
      <c r="L223" s="15"/>
      <c r="M223" s="14"/>
      <c r="N223" s="25"/>
      <c r="O223" s="139"/>
      <c r="P223" s="20"/>
      <c r="Q223" s="20"/>
      <c r="R223" s="20"/>
      <c r="S223" s="19"/>
      <c r="U223" s="14">
        <f t="shared" ref="U223:U274" si="28">SUM(AD223:AG223,AJ223:AK223)</f>
        <v>3327262.3632438639</v>
      </c>
      <c r="V223" s="217">
        <f t="shared" si="27"/>
        <v>0.35517028435765152</v>
      </c>
      <c r="W223" s="14">
        <f>[1]RESID!$I321</f>
        <v>59420</v>
      </c>
      <c r="X223" s="73">
        <f t="shared" si="18"/>
        <v>1370907</v>
      </c>
      <c r="Y223" s="15">
        <f>'[2]FPC wSEB'!X418</f>
        <v>1430327</v>
      </c>
      <c r="Z223" s="15">
        <f>'[2]FPC wSEB'!Y418</f>
        <v>159537</v>
      </c>
      <c r="AA223" s="15">
        <f>'[2]FPC wSEB'!Z418</f>
        <v>2485</v>
      </c>
      <c r="AB223" s="15">
        <f>'[2]FPC wSEB'!AA418</f>
        <v>1622</v>
      </c>
      <c r="AC223" s="22">
        <f>'[2]FPC wSEB'!AB418</f>
        <v>23156</v>
      </c>
      <c r="AD223" s="15">
        <f t="shared" ref="AD223:AD286" si="29">ROUND(V223*C223*W223/1000,0)</f>
        <v>25993</v>
      </c>
      <c r="AE223" s="214">
        <f t="shared" si="14"/>
        <v>1688448</v>
      </c>
      <c r="AF223" s="15">
        <f t="shared" si="17"/>
        <v>1047518.75398696</v>
      </c>
      <c r="AG223" s="15">
        <f t="shared" si="12"/>
        <v>280084.20994996303</v>
      </c>
      <c r="AH223" s="15">
        <f>'[2]FPC wSEB'!G418</f>
        <v>88208</v>
      </c>
      <c r="AI223" s="15">
        <f t="shared" ref="AI223:AI254" si="30">E223</f>
        <v>191876.209949963</v>
      </c>
      <c r="AJ223" s="15">
        <f t="shared" ref="AJ223:AJ254" si="31">F223</f>
        <v>2152.58365619608</v>
      </c>
      <c r="AK223" s="15">
        <f t="shared" ref="AK223:AK254" si="32">G223</f>
        <v>283065.815650745</v>
      </c>
      <c r="AL223" s="67">
        <f t="shared" si="25"/>
        <v>1231.6284036772736</v>
      </c>
      <c r="AM223" s="137">
        <f t="shared" si="23"/>
        <v>1198.6356965924576</v>
      </c>
      <c r="AN223" s="15">
        <f>AJ223/[4]FCST!$G163*1000</f>
        <v>1327.116927371196</v>
      </c>
      <c r="AO223" s="137"/>
      <c r="AP223" s="232"/>
      <c r="AQ223" s="137"/>
      <c r="AR223" s="137"/>
      <c r="AS223" s="137"/>
      <c r="AT223" s="137"/>
      <c r="AV223" s="42"/>
      <c r="AW223" s="14">
        <f t="shared" si="13"/>
        <v>1327.116927371196</v>
      </c>
      <c r="AX223" s="14">
        <f t="shared" si="24"/>
        <v>2152.58365619608</v>
      </c>
      <c r="AY223" s="14">
        <f t="shared" si="26"/>
        <v>26076.742240203221</v>
      </c>
      <c r="BA223" s="158">
        <f t="shared" si="22"/>
        <v>1.0068996618029384</v>
      </c>
      <c r="BD223" s="14"/>
      <c r="BE223" s="25"/>
      <c r="BM223" s="207"/>
      <c r="BN223" s="207"/>
      <c r="BO223" s="207"/>
      <c r="BQ223" s="207"/>
      <c r="BR223" s="207"/>
      <c r="BS223" s="207"/>
      <c r="BT223" s="211" t="s">
        <v>150</v>
      </c>
      <c r="BU223" s="208"/>
      <c r="BV223" s="208"/>
      <c r="BW223" s="208"/>
      <c r="BY223" s="208"/>
      <c r="BZ223" s="208"/>
      <c r="CA223" s="208"/>
    </row>
    <row r="224" spans="1:79">
      <c r="A224" s="2">
        <v>2009</v>
      </c>
      <c r="B224" s="2">
        <v>6</v>
      </c>
      <c r="C224" s="14">
        <f>[21]Data!$D79</f>
        <v>1439.10121598763</v>
      </c>
      <c r="D224" s="14">
        <f>[25]Data!$D55</f>
        <v>1118694.50657237</v>
      </c>
      <c r="E224" s="14">
        <f>[22]Data!$D67</f>
        <v>178784.477359426</v>
      </c>
      <c r="F224" s="14">
        <f>[23]Data!$D67</f>
        <v>2162.3508337308399</v>
      </c>
      <c r="G224" s="140">
        <f>[24]Data!$D67</f>
        <v>291438.61264340201</v>
      </c>
      <c r="H224" s="25"/>
      <c r="I224" s="14"/>
      <c r="J224" s="14"/>
      <c r="K224" s="15"/>
      <c r="L224" s="15"/>
      <c r="M224" s="14"/>
      <c r="N224" s="25"/>
      <c r="O224" s="139"/>
      <c r="P224" s="20"/>
      <c r="Q224" s="20"/>
      <c r="R224" s="20"/>
      <c r="S224" s="19"/>
      <c r="U224" s="14">
        <f t="shared" si="28"/>
        <v>3734371.9474089285</v>
      </c>
      <c r="V224" s="217">
        <f t="shared" si="27"/>
        <v>0.25275986053332639</v>
      </c>
      <c r="W224" s="14">
        <f>[1]RESID!$I322</f>
        <v>62231</v>
      </c>
      <c r="X224" s="73">
        <f t="shared" si="18"/>
        <v>1410546</v>
      </c>
      <c r="Y224" s="15">
        <f>'[2]FPC wSEB'!X419</f>
        <v>1472777</v>
      </c>
      <c r="Z224" s="15">
        <f>'[2]FPC wSEB'!Y419</f>
        <v>162803</v>
      </c>
      <c r="AA224" s="15">
        <f>'[2]FPC wSEB'!Z419</f>
        <v>2465</v>
      </c>
      <c r="AB224" s="15">
        <f>'[2]FPC wSEB'!AA419</f>
        <v>1617</v>
      </c>
      <c r="AC224" s="22">
        <f>'[2]FPC wSEB'!AB419</f>
        <v>23513</v>
      </c>
      <c r="AD224" s="15">
        <f t="shared" si="29"/>
        <v>22636</v>
      </c>
      <c r="AE224" s="214">
        <f t="shared" si="14"/>
        <v>2029918</v>
      </c>
      <c r="AF224" s="15">
        <f t="shared" si="17"/>
        <v>1118694.50657237</v>
      </c>
      <c r="AG224" s="15">
        <f t="shared" ref="AG224:AG274" si="33">AH224+AI224</f>
        <v>269522.47735942598</v>
      </c>
      <c r="AH224" s="15">
        <f>'[2]FPC wSEB'!G419</f>
        <v>90738</v>
      </c>
      <c r="AI224" s="15">
        <f t="shared" si="30"/>
        <v>178784.477359426</v>
      </c>
      <c r="AJ224" s="15">
        <f t="shared" si="31"/>
        <v>2162.3508337308399</v>
      </c>
      <c r="AK224" s="15">
        <f t="shared" si="32"/>
        <v>291438.61264340201</v>
      </c>
      <c r="AL224" s="67">
        <f t="shared" si="25"/>
        <v>1439.1008871741865</v>
      </c>
      <c r="AM224" s="137">
        <f t="shared" si="23"/>
        <v>1393.6624485580642</v>
      </c>
      <c r="AN224" s="15">
        <f>AJ224/[4]FCST!$G164*1000</f>
        <v>1337.2608742924178</v>
      </c>
      <c r="AO224" s="137"/>
      <c r="AP224" s="232"/>
      <c r="AQ224" s="137"/>
      <c r="AR224" s="137"/>
      <c r="AS224" s="137"/>
      <c r="AT224" s="137"/>
      <c r="AV224" s="42"/>
      <c r="AW224" s="14">
        <f t="shared" ref="AW224:AW274" si="34">AJ224/AB224*1000</f>
        <v>1337.2608742924178</v>
      </c>
      <c r="AX224" s="14">
        <f t="shared" si="24"/>
        <v>2162.3508337308399</v>
      </c>
      <c r="AY224" s="14">
        <f t="shared" si="26"/>
        <v>26050.633853721942</v>
      </c>
      <c r="BA224" s="158">
        <f t="shared" si="22"/>
        <v>1.0094567647995507</v>
      </c>
      <c r="BD224" s="14"/>
      <c r="BE224" s="25"/>
      <c r="BM224" s="207"/>
      <c r="BN224" s="207"/>
      <c r="BO224" s="207"/>
      <c r="BQ224" s="207"/>
      <c r="BR224" s="207"/>
      <c r="BS224" s="207"/>
      <c r="BT224" s="211" t="s">
        <v>150</v>
      </c>
      <c r="BU224" s="208"/>
      <c r="BV224" s="208"/>
      <c r="BW224" s="208"/>
      <c r="BY224" s="208"/>
      <c r="BZ224" s="208"/>
      <c r="CA224" s="208"/>
    </row>
    <row r="225" spans="1:79">
      <c r="A225" s="2">
        <v>2009</v>
      </c>
      <c r="B225" s="2">
        <v>7</v>
      </c>
      <c r="C225" s="14">
        <f>[21]Data!$D80</f>
        <v>1432.36743373533</v>
      </c>
      <c r="D225" s="14">
        <f>[25]Data!$D56</f>
        <v>1101218.4786990001</v>
      </c>
      <c r="E225" s="14">
        <f>[22]Data!$D68</f>
        <v>194806.55069448001</v>
      </c>
      <c r="F225" s="14">
        <f>[23]Data!$D68</f>
        <v>2165.4792926660698</v>
      </c>
      <c r="G225" s="140">
        <f>[24]Data!$D68</f>
        <v>282065.24296300299</v>
      </c>
      <c r="H225" s="25"/>
      <c r="I225" s="14"/>
      <c r="J225" s="14"/>
      <c r="K225" s="15"/>
      <c r="L225" s="15"/>
      <c r="M225" s="14"/>
      <c r="N225" s="25"/>
      <c r="O225" s="139"/>
      <c r="P225" s="20"/>
      <c r="Q225" s="20"/>
      <c r="R225" s="20"/>
      <c r="S225" s="19"/>
      <c r="U225" s="14">
        <f t="shared" si="28"/>
        <v>3665683.7516491492</v>
      </c>
      <c r="V225" s="217">
        <f t="shared" si="27"/>
        <v>0.23540461725212367</v>
      </c>
      <c r="W225" s="14">
        <f>[1]RESID!$I323</f>
        <v>61746</v>
      </c>
      <c r="X225" s="73">
        <f t="shared" si="18"/>
        <v>1376111</v>
      </c>
      <c r="Y225" s="15">
        <f>'[2]FPC wSEB'!X420</f>
        <v>1437857</v>
      </c>
      <c r="Z225" s="15">
        <f>'[2]FPC wSEB'!Y420</f>
        <v>162340</v>
      </c>
      <c r="AA225" s="15">
        <f>'[2]FPC wSEB'!Z420</f>
        <v>2524</v>
      </c>
      <c r="AB225" s="15">
        <f>'[2]FPC wSEB'!AA420</f>
        <v>1618</v>
      </c>
      <c r="AC225" s="22">
        <f>'[2]FPC wSEB'!AB420</f>
        <v>23479</v>
      </c>
      <c r="AD225" s="15">
        <f t="shared" si="29"/>
        <v>20820</v>
      </c>
      <c r="AE225" s="214">
        <f t="shared" ref="AE225:AE274" si="35">ROUND(C225*X225/1000,0)</f>
        <v>1971097</v>
      </c>
      <c r="AF225" s="15">
        <f t="shared" si="17"/>
        <v>1101218.4786990001</v>
      </c>
      <c r="AG225" s="15">
        <f t="shared" si="33"/>
        <v>288317.55069448001</v>
      </c>
      <c r="AH225" s="15">
        <f>'[2]FPC wSEB'!G420</f>
        <v>93511</v>
      </c>
      <c r="AI225" s="15">
        <f t="shared" si="30"/>
        <v>194806.55069448001</v>
      </c>
      <c r="AJ225" s="15">
        <f t="shared" si="31"/>
        <v>2165.4792926660698</v>
      </c>
      <c r="AK225" s="15">
        <f t="shared" si="32"/>
        <v>282065.24296300299</v>
      </c>
      <c r="AL225" s="67">
        <f t="shared" si="25"/>
        <v>1432.367737776967</v>
      </c>
      <c r="AM225" s="137">
        <f t="shared" si="23"/>
        <v>1385.3373457861246</v>
      </c>
      <c r="AN225" s="15">
        <f>AJ225/[4]FCST!$G165*1000</f>
        <v>1340.854051186421</v>
      </c>
      <c r="AO225" s="137"/>
      <c r="AP225" s="232"/>
      <c r="AQ225" s="137"/>
      <c r="AR225" s="137"/>
      <c r="AS225" s="137"/>
      <c r="AT225" s="137"/>
      <c r="AV225" s="42"/>
      <c r="AW225" s="14">
        <f t="shared" si="34"/>
        <v>1338.3679188294623</v>
      </c>
      <c r="AX225" s="14">
        <f t="shared" si="24"/>
        <v>2165.4792926660698</v>
      </c>
      <c r="AY225" s="14">
        <f t="shared" si="26"/>
        <v>26024.525467240652</v>
      </c>
      <c r="BA225" s="158">
        <f t="shared" si="22"/>
        <v>1.0021327349556945</v>
      </c>
      <c r="BD225" s="14"/>
      <c r="BE225" s="25"/>
      <c r="BM225" s="207"/>
      <c r="BN225" s="207"/>
      <c r="BO225" s="207"/>
      <c r="BQ225" s="207"/>
      <c r="BR225" s="207"/>
      <c r="BS225" s="207"/>
      <c r="BT225" s="211" t="s">
        <v>150</v>
      </c>
      <c r="BU225" s="208"/>
      <c r="BV225" s="208"/>
      <c r="BW225" s="208"/>
      <c r="BY225" s="208"/>
      <c r="BZ225" s="208"/>
      <c r="CA225" s="208"/>
    </row>
    <row r="226" spans="1:79">
      <c r="A226" s="2">
        <v>2009</v>
      </c>
      <c r="B226" s="2">
        <v>8</v>
      </c>
      <c r="C226" s="14">
        <f>[21]Data!$D81</f>
        <v>1440.6606664973799</v>
      </c>
      <c r="D226" s="14">
        <f>[25]Data!$D57</f>
        <v>1105647.74977608</v>
      </c>
      <c r="E226" s="14">
        <f>[22]Data!$D69</f>
        <v>192760.45424175801</v>
      </c>
      <c r="F226" s="14">
        <f>[23]Data!$D69</f>
        <v>2153.8127962887702</v>
      </c>
      <c r="G226" s="140">
        <f>[24]Data!$D69</f>
        <v>294671.23028759699</v>
      </c>
      <c r="H226" s="25"/>
      <c r="I226" s="14"/>
      <c r="J226" s="14"/>
      <c r="K226" s="15"/>
      <c r="L226" s="15"/>
      <c r="M226" s="14"/>
      <c r="N226" s="25"/>
      <c r="O226" s="139"/>
      <c r="P226" s="20"/>
      <c r="Q226" s="20"/>
      <c r="R226" s="20"/>
      <c r="S226" s="19"/>
      <c r="U226" s="14">
        <f t="shared" si="28"/>
        <v>3580914.2471017241</v>
      </c>
      <c r="V226" s="217">
        <f t="shared" si="27"/>
        <v>0.23491953518685663</v>
      </c>
      <c r="W226" s="14">
        <f>[1]RESID!$I324</f>
        <v>59083</v>
      </c>
      <c r="X226" s="73">
        <f t="shared" si="18"/>
        <v>1305575</v>
      </c>
      <c r="Y226" s="15">
        <f>'[2]FPC wSEB'!X421</f>
        <v>1364658</v>
      </c>
      <c r="Z226" s="15">
        <f>'[2]FPC wSEB'!Y421</f>
        <v>156142</v>
      </c>
      <c r="AA226" s="15">
        <f>'[2]FPC wSEB'!Z421</f>
        <v>2462</v>
      </c>
      <c r="AB226" s="15">
        <f>'[2]FPC wSEB'!AA421</f>
        <v>1614</v>
      </c>
      <c r="AC226" s="22">
        <f>'[2]FPC wSEB'!AB421</f>
        <v>22818</v>
      </c>
      <c r="AD226" s="15">
        <f t="shared" si="29"/>
        <v>19996</v>
      </c>
      <c r="AE226" s="214">
        <f t="shared" si="35"/>
        <v>1880891</v>
      </c>
      <c r="AF226" s="15">
        <f t="shared" si="17"/>
        <v>1105647.74977608</v>
      </c>
      <c r="AG226" s="15">
        <f t="shared" si="33"/>
        <v>277554.45424175798</v>
      </c>
      <c r="AH226" s="15">
        <f>'[2]FPC wSEB'!G421</f>
        <v>84794</v>
      </c>
      <c r="AI226" s="15">
        <f t="shared" si="30"/>
        <v>192760.45424175801</v>
      </c>
      <c r="AJ226" s="15">
        <f t="shared" si="31"/>
        <v>2153.8127962887702</v>
      </c>
      <c r="AK226" s="15">
        <f t="shared" si="32"/>
        <v>294671.23028759699</v>
      </c>
      <c r="AL226" s="67">
        <f t="shared" si="25"/>
        <v>1440.6610114317446</v>
      </c>
      <c r="AM226" s="137">
        <f t="shared" si="23"/>
        <v>1392.9402091952709</v>
      </c>
      <c r="AN226" s="15">
        <f>AJ226/[4]FCST!$G166*1000</f>
        <v>1332.8049481984965</v>
      </c>
      <c r="AO226" s="137"/>
      <c r="AP226" s="232"/>
      <c r="AQ226" s="137"/>
      <c r="AR226" s="137"/>
      <c r="AS226" s="137"/>
      <c r="AT226" s="137"/>
      <c r="AV226" s="42"/>
      <c r="AW226" s="14">
        <f t="shared" si="34"/>
        <v>1334.4565032768091</v>
      </c>
      <c r="AX226" s="14">
        <f t="shared" si="24"/>
        <v>2153.8127962887702</v>
      </c>
      <c r="AY226" s="14">
        <f t="shared" si="26"/>
        <v>25998.417080759369</v>
      </c>
      <c r="BA226" s="158">
        <f t="shared" si="22"/>
        <v>1.0051636709159215</v>
      </c>
      <c r="BD226" s="14"/>
      <c r="BE226" s="25"/>
      <c r="BM226" s="207"/>
      <c r="BN226" s="207"/>
      <c r="BO226" s="207"/>
      <c r="BQ226" s="207"/>
      <c r="BR226" s="207"/>
      <c r="BS226" s="207"/>
      <c r="BT226" s="211" t="s">
        <v>150</v>
      </c>
      <c r="BU226" s="208"/>
      <c r="BV226" s="208"/>
      <c r="BW226" s="208"/>
      <c r="BY226" s="208"/>
      <c r="BZ226" s="208"/>
      <c r="CA226" s="208"/>
    </row>
    <row r="227" spans="1:79">
      <c r="A227" s="2">
        <v>2009</v>
      </c>
      <c r="B227" s="2">
        <v>9</v>
      </c>
      <c r="C227" s="14">
        <f>[21]Data!$D82</f>
        <v>1348.0465851061699</v>
      </c>
      <c r="D227" s="14">
        <f>[25]Data!$D58</f>
        <v>1082787.29678201</v>
      </c>
      <c r="E227" s="14">
        <f>[22]Data!$D70</f>
        <v>180755.40414894599</v>
      </c>
      <c r="F227" s="14">
        <f>[23]Data!$D70</f>
        <v>2152.3683518443299</v>
      </c>
      <c r="G227" s="140">
        <f>[24]Data!$D70</f>
        <v>299150.28205324803</v>
      </c>
      <c r="H227" s="25"/>
      <c r="I227" s="14"/>
      <c r="J227" s="14"/>
      <c r="K227" s="15"/>
      <c r="L227" s="15"/>
      <c r="M227" s="14"/>
      <c r="N227" s="25"/>
      <c r="O227" s="139"/>
      <c r="P227" s="20"/>
      <c r="Q227" s="20"/>
      <c r="R227" s="20"/>
      <c r="S227" s="19"/>
      <c r="U227" s="14">
        <f t="shared" si="28"/>
        <v>3534124.3513360485</v>
      </c>
      <c r="V227" s="217">
        <f t="shared" si="27"/>
        <v>0.23675824630596484</v>
      </c>
      <c r="W227" s="14">
        <f>[1]RESID!$I325</f>
        <v>58949</v>
      </c>
      <c r="X227" s="73">
        <f t="shared" si="18"/>
        <v>1364167</v>
      </c>
      <c r="Y227" s="15">
        <f>'[2]FPC wSEB'!X422</f>
        <v>1423116</v>
      </c>
      <c r="Z227" s="15">
        <f>'[2]FPC wSEB'!Y422</f>
        <v>159941</v>
      </c>
      <c r="AA227" s="15">
        <f>'[2]FPC wSEB'!Z422</f>
        <v>2454</v>
      </c>
      <c r="AB227" s="15">
        <f>'[2]FPC wSEB'!AA422</f>
        <v>1612</v>
      </c>
      <c r="AC227" s="22">
        <f>'[2]FPC wSEB'!AB422</f>
        <v>23227</v>
      </c>
      <c r="AD227" s="15">
        <f t="shared" si="29"/>
        <v>18814</v>
      </c>
      <c r="AE227" s="214">
        <f t="shared" si="35"/>
        <v>1838961</v>
      </c>
      <c r="AF227" s="15">
        <f t="shared" si="17"/>
        <v>1082787.29678201</v>
      </c>
      <c r="AG227" s="15">
        <f t="shared" si="33"/>
        <v>292259.40414894599</v>
      </c>
      <c r="AH227" s="15">
        <f>'[2]FPC wSEB'!G422</f>
        <v>111504</v>
      </c>
      <c r="AI227" s="15">
        <f t="shared" si="30"/>
        <v>180755.40414894599</v>
      </c>
      <c r="AJ227" s="15">
        <f t="shared" si="31"/>
        <v>2152.3683518443299</v>
      </c>
      <c r="AK227" s="15">
        <f t="shared" si="32"/>
        <v>299150.28205324803</v>
      </c>
      <c r="AL227" s="67">
        <f t="shared" si="25"/>
        <v>1348.0468300435357</v>
      </c>
      <c r="AM227" s="137">
        <f t="shared" si="23"/>
        <v>1305.4276671754094</v>
      </c>
      <c r="AN227" s="15">
        <f>AJ227/[4]FCST!$G167*1000</f>
        <v>1333.5615562852106</v>
      </c>
      <c r="AO227" s="137"/>
      <c r="AP227" s="232"/>
      <c r="AQ227" s="137"/>
      <c r="AR227" s="137"/>
      <c r="AS227" s="137"/>
      <c r="AT227" s="137"/>
      <c r="AV227" s="42"/>
      <c r="AW227" s="14">
        <f t="shared" si="34"/>
        <v>1335.2160991590135</v>
      </c>
      <c r="AX227" s="14">
        <f t="shared" si="24"/>
        <v>2152.3683518443299</v>
      </c>
      <c r="AY227" s="14">
        <f t="shared" si="26"/>
        <v>25972.30869427809</v>
      </c>
      <c r="BA227" s="158">
        <f t="shared" si="22"/>
        <v>1.0119188976999949</v>
      </c>
      <c r="BD227" s="14"/>
      <c r="BE227" s="25"/>
      <c r="BM227" s="207"/>
      <c r="BN227" s="207"/>
      <c r="BO227" s="207"/>
      <c r="BQ227" s="207"/>
      <c r="BR227" s="207"/>
      <c r="BS227" s="207"/>
      <c r="BT227" s="211" t="s">
        <v>150</v>
      </c>
      <c r="BU227" s="208"/>
      <c r="BV227" s="208"/>
      <c r="BW227" s="208"/>
      <c r="BY227" s="208"/>
      <c r="BZ227" s="208"/>
      <c r="CA227" s="208"/>
    </row>
    <row r="228" spans="1:79">
      <c r="A228" s="2">
        <v>2009</v>
      </c>
      <c r="B228" s="2">
        <v>10</v>
      </c>
      <c r="C228" s="14">
        <f>[21]Data!$D83</f>
        <v>1132.43551641418</v>
      </c>
      <c r="D228" s="14">
        <f>[25]Data!$D59</f>
        <v>1048201.6259608601</v>
      </c>
      <c r="E228" s="14">
        <f>[22]Data!$D71</f>
        <v>195244.982301857</v>
      </c>
      <c r="F228" s="14">
        <f>[23]Data!$D71</f>
        <v>2150.2016851776598</v>
      </c>
      <c r="G228" s="140">
        <f>[24]Data!$D71</f>
        <v>292402.76162590302</v>
      </c>
      <c r="H228" s="25"/>
      <c r="I228" s="14"/>
      <c r="J228" s="14"/>
      <c r="K228" s="15"/>
      <c r="L228" s="15"/>
      <c r="M228" s="14"/>
      <c r="N228" s="25"/>
      <c r="O228" s="139"/>
      <c r="P228" s="20"/>
      <c r="Q228" s="20"/>
      <c r="R228" s="20"/>
      <c r="S228" s="19"/>
      <c r="U228" s="14">
        <f t="shared" si="28"/>
        <v>3109607.5715737976</v>
      </c>
      <c r="V228" s="217">
        <f t="shared" si="27"/>
        <v>0.25544453159122188</v>
      </c>
      <c r="W228" s="14">
        <f>[1]RESID!$I326</f>
        <v>57435</v>
      </c>
      <c r="X228" s="73">
        <f t="shared" si="18"/>
        <v>1331242</v>
      </c>
      <c r="Y228" s="15">
        <f>'[2]FPC wSEB'!X423</f>
        <v>1388677</v>
      </c>
      <c r="Z228" s="15">
        <f>'[2]FPC wSEB'!Y423</f>
        <v>158091</v>
      </c>
      <c r="AA228" s="15">
        <f>'[2]FPC wSEB'!Z423</f>
        <v>2456</v>
      </c>
      <c r="AB228" s="15">
        <f>'[2]FPC wSEB'!AA423</f>
        <v>1616</v>
      </c>
      <c r="AC228" s="22">
        <f>'[2]FPC wSEB'!AB423</f>
        <v>23046</v>
      </c>
      <c r="AD228" s="15">
        <f t="shared" si="29"/>
        <v>16614</v>
      </c>
      <c r="AE228" s="214">
        <f t="shared" si="35"/>
        <v>1507546</v>
      </c>
      <c r="AF228" s="15">
        <f t="shared" si="17"/>
        <v>1048201.6259608601</v>
      </c>
      <c r="AG228" s="15">
        <f t="shared" si="33"/>
        <v>242692.982301857</v>
      </c>
      <c r="AH228" s="15">
        <f>'[2]FPC wSEB'!G423</f>
        <v>47448</v>
      </c>
      <c r="AI228" s="15">
        <f t="shared" si="30"/>
        <v>195244.982301857</v>
      </c>
      <c r="AJ228" s="15">
        <f t="shared" si="31"/>
        <v>2150.2016851776598</v>
      </c>
      <c r="AK228" s="15">
        <f t="shared" si="32"/>
        <v>292402.76162590302</v>
      </c>
      <c r="AL228" s="67">
        <f t="shared" si="25"/>
        <v>1132.4357254353454</v>
      </c>
      <c r="AM228" s="137">
        <f t="shared" si="23"/>
        <v>1097.5626441569925</v>
      </c>
      <c r="AN228" s="15">
        <f>AJ228/[4]FCST!$G168*1000</f>
        <v>1331.3942323081485</v>
      </c>
      <c r="AO228" s="137"/>
      <c r="AP228" s="232"/>
      <c r="AQ228" s="137"/>
      <c r="AR228" s="137"/>
      <c r="AS228" s="137"/>
      <c r="AT228" s="137"/>
      <c r="AV228" s="42"/>
      <c r="AW228" s="14">
        <f t="shared" si="34"/>
        <v>1330.570349738651</v>
      </c>
      <c r="AX228" s="14">
        <f t="shared" si="24"/>
        <v>2150.2016851776598</v>
      </c>
      <c r="AY228" s="14">
        <f t="shared" si="26"/>
        <v>25946.200307796811</v>
      </c>
      <c r="BA228" s="158">
        <f t="shared" si="22"/>
        <v>0.99961974635552975</v>
      </c>
      <c r="BD228" s="14"/>
      <c r="BE228" s="25"/>
      <c r="BM228" s="207"/>
      <c r="BN228" s="207"/>
      <c r="BO228" s="207"/>
      <c r="BQ228" s="207"/>
      <c r="BR228" s="207"/>
      <c r="BS228" s="207"/>
      <c r="BT228" s="211" t="s">
        <v>150</v>
      </c>
      <c r="BU228" s="208"/>
      <c r="BV228" s="208"/>
      <c r="BW228" s="208"/>
      <c r="BY228" s="208"/>
      <c r="BZ228" s="208"/>
      <c r="CA228" s="208"/>
    </row>
    <row r="229" spans="1:79">
      <c r="A229" s="2">
        <v>2009</v>
      </c>
      <c r="B229" s="2">
        <v>11</v>
      </c>
      <c r="C229" s="14">
        <f>[21]Data!$D84</f>
        <v>872.29298827638502</v>
      </c>
      <c r="D229" s="14">
        <f>[25]Data!$D60</f>
        <v>872409.57886053098</v>
      </c>
      <c r="E229" s="14">
        <f>[22]Data!$D72</f>
        <v>194858.543520999</v>
      </c>
      <c r="F229" s="14">
        <f>[23]Data!$D72</f>
        <v>2146.86767068687</v>
      </c>
      <c r="G229" s="140">
        <f>[24]Data!$D72</f>
        <v>256686.80751808299</v>
      </c>
      <c r="H229" s="25"/>
      <c r="I229" s="14"/>
      <c r="J229" s="14"/>
      <c r="K229" s="15"/>
      <c r="L229" s="15"/>
      <c r="M229" s="14"/>
      <c r="N229" s="25"/>
      <c r="O229" s="139"/>
      <c r="P229" s="20"/>
      <c r="Q229" s="20"/>
      <c r="R229" s="20"/>
      <c r="S229" s="19"/>
      <c r="U229" s="14">
        <f t="shared" si="28"/>
        <v>2803562.7975703003</v>
      </c>
      <c r="V229" s="217">
        <f t="shared" si="27"/>
        <v>0.34388341163246744</v>
      </c>
      <c r="W229" s="14">
        <f>[1]RESID!$I327</f>
        <v>68960</v>
      </c>
      <c r="X229" s="73">
        <f t="shared" si="18"/>
        <v>1529197</v>
      </c>
      <c r="Y229" s="15">
        <f>'[2]FPC wSEB'!X424</f>
        <v>1598157</v>
      </c>
      <c r="Z229" s="15">
        <f>'[2]FPC wSEB'!Y424</f>
        <v>172922</v>
      </c>
      <c r="AA229" s="15">
        <f>'[2]FPC wSEB'!Z424</f>
        <v>2577</v>
      </c>
      <c r="AB229" s="15">
        <f>'[2]FPC wSEB'!AA424</f>
        <v>1624</v>
      </c>
      <c r="AC229" s="22">
        <f>'[2]FPC wSEB'!AB424</f>
        <v>24582</v>
      </c>
      <c r="AD229" s="15">
        <f t="shared" si="29"/>
        <v>20686</v>
      </c>
      <c r="AE229" s="214">
        <f t="shared" si="35"/>
        <v>1333908</v>
      </c>
      <c r="AF229" s="15">
        <f t="shared" si="17"/>
        <v>872409.57886053098</v>
      </c>
      <c r="AG229" s="15">
        <f t="shared" si="33"/>
        <v>317725.54352099902</v>
      </c>
      <c r="AH229" s="15">
        <f>'[2]FPC wSEB'!G424</f>
        <v>122867</v>
      </c>
      <c r="AI229" s="15">
        <f t="shared" si="30"/>
        <v>194858.543520999</v>
      </c>
      <c r="AJ229" s="15">
        <f t="shared" si="31"/>
        <v>2146.86767068687</v>
      </c>
      <c r="AK229" s="15">
        <f t="shared" si="32"/>
        <v>256686.80751808299</v>
      </c>
      <c r="AL229" s="67">
        <f t="shared" si="25"/>
        <v>872.29310546646377</v>
      </c>
      <c r="AM229" s="137">
        <f t="shared" si="23"/>
        <v>847.59757645838295</v>
      </c>
      <c r="AN229" s="15">
        <f>AJ229/[4]FCST!$G169*1000</f>
        <v>1326.865062229215</v>
      </c>
      <c r="AP229" s="232"/>
      <c r="AQ229" s="137"/>
      <c r="AR229" s="137"/>
      <c r="AS229" s="137"/>
      <c r="AT229" s="137"/>
      <c r="AV229" s="42"/>
      <c r="AW229" s="14">
        <f t="shared" si="34"/>
        <v>1321.9628514081712</v>
      </c>
      <c r="AX229" s="14">
        <f t="shared" si="24"/>
        <v>2146.86767068687</v>
      </c>
      <c r="AY229" s="14">
        <f t="shared" si="26"/>
        <v>25920.091921315528</v>
      </c>
      <c r="BA229" s="158">
        <f t="shared" si="22"/>
        <v>1.0025857265817455</v>
      </c>
      <c r="BD229" s="14"/>
      <c r="BE229" s="25"/>
      <c r="BM229" s="207"/>
      <c r="BN229" s="207"/>
      <c r="BO229" s="207"/>
      <c r="BQ229" s="207"/>
      <c r="BR229" s="207"/>
      <c r="BS229" s="207"/>
      <c r="BT229" s="211" t="s">
        <v>150</v>
      </c>
      <c r="BU229" s="208"/>
      <c r="BV229" s="208"/>
      <c r="BW229" s="208"/>
      <c r="BY229" s="208"/>
      <c r="BZ229" s="208"/>
      <c r="CA229" s="208"/>
    </row>
    <row r="230" spans="1:79">
      <c r="A230" s="2">
        <v>2009</v>
      </c>
      <c r="B230" s="2">
        <v>12</v>
      </c>
      <c r="C230" s="14">
        <f>[21]Data!$D85</f>
        <v>1010.4622454243899</v>
      </c>
      <c r="D230" s="14">
        <f>[25]Data!$D61</f>
        <v>847805.63252897095</v>
      </c>
      <c r="E230" s="14">
        <f>[22]Data!$D73</f>
        <v>165350.04264318</v>
      </c>
      <c r="F230" s="14">
        <f>[23]Data!$D73</f>
        <v>2158.5283158823599</v>
      </c>
      <c r="G230" s="140">
        <f>[24]Data!$D73</f>
        <v>246844.046860617</v>
      </c>
      <c r="H230" s="25"/>
      <c r="I230" s="14"/>
      <c r="J230" s="14"/>
      <c r="K230" s="15"/>
      <c r="L230" s="15"/>
      <c r="M230" s="14"/>
      <c r="N230" s="25"/>
      <c r="O230" s="139"/>
      <c r="P230" s="75"/>
      <c r="Q230" s="20"/>
      <c r="R230" s="20"/>
      <c r="S230" s="19"/>
      <c r="U230" s="14">
        <f t="shared" si="28"/>
        <v>2757052.2503486504</v>
      </c>
      <c r="V230" s="217">
        <f t="shared" si="27"/>
        <v>0.46872621458853259</v>
      </c>
      <c r="W230" s="14">
        <f>[1]RESID!$I328</f>
        <v>60105</v>
      </c>
      <c r="X230" s="73">
        <f>Y230-W230</f>
        <v>1372036</v>
      </c>
      <c r="Y230" s="15">
        <f>'[2]FPC wSEB'!X425</f>
        <v>1432141</v>
      </c>
      <c r="Z230" s="15">
        <f>'[2]FPC wSEB'!Y425</f>
        <v>159240</v>
      </c>
      <c r="AA230" s="15">
        <f>'[2]FPC wSEB'!Z425</f>
        <v>2409</v>
      </c>
      <c r="AB230" s="15">
        <f>'[2]FPC wSEB'!AA425</f>
        <v>1616</v>
      </c>
      <c r="AC230" s="22">
        <f>'[2]FPC wSEB'!AB425</f>
        <v>23305</v>
      </c>
      <c r="AD230" s="15">
        <f t="shared" si="29"/>
        <v>28468</v>
      </c>
      <c r="AE230" s="214">
        <f t="shared" si="35"/>
        <v>1386391</v>
      </c>
      <c r="AF230" s="15">
        <f t="shared" si="17"/>
        <v>847805.63252897095</v>
      </c>
      <c r="AG230" s="15">
        <f t="shared" si="33"/>
        <v>245385.04264318</v>
      </c>
      <c r="AH230" s="15">
        <f>'[2]FPC wSEB'!G425</f>
        <v>80035</v>
      </c>
      <c r="AI230" s="15">
        <f t="shared" si="30"/>
        <v>165350.04264318</v>
      </c>
      <c r="AJ230" s="15">
        <f t="shared" si="31"/>
        <v>2158.5283158823599</v>
      </c>
      <c r="AK230" s="15">
        <f t="shared" si="32"/>
        <v>246844.046860617</v>
      </c>
      <c r="AL230" s="67">
        <f t="shared" si="25"/>
        <v>1010.4625534606963</v>
      </c>
      <c r="AM230" s="137">
        <f t="shared" si="23"/>
        <v>987.93275243149935</v>
      </c>
      <c r="AN230" s="15">
        <f>AJ230/[4]FCST!$G170*1000</f>
        <v>1335.722967748985</v>
      </c>
      <c r="AP230" s="232"/>
      <c r="AQ230" s="137"/>
      <c r="AR230" s="137"/>
      <c r="AS230" s="137"/>
      <c r="AT230" s="137"/>
      <c r="AV230" s="42"/>
      <c r="AW230" s="14">
        <f t="shared" si="34"/>
        <v>1335.722967748985</v>
      </c>
      <c r="AX230" s="14">
        <f>AJ230</f>
        <v>2158.5283158823599</v>
      </c>
      <c r="AY230" s="14">
        <f t="shared" si="26"/>
        <v>25893.983534834246</v>
      </c>
      <c r="BA230" s="158">
        <f t="shared" si="22"/>
        <v>1.0002774250167288</v>
      </c>
      <c r="BD230" s="14"/>
      <c r="BE230" s="25"/>
      <c r="BM230" s="207"/>
      <c r="BN230" s="207"/>
      <c r="BO230" s="207"/>
      <c r="BQ230" s="207"/>
      <c r="BR230" s="207"/>
      <c r="BS230" s="207"/>
      <c r="BT230" s="211" t="s">
        <v>150</v>
      </c>
      <c r="BU230" s="208"/>
      <c r="BV230" s="208"/>
      <c r="BW230" s="208"/>
      <c r="BY230" s="208"/>
      <c r="BZ230" s="208"/>
      <c r="CA230" s="208"/>
    </row>
    <row r="231" spans="1:79">
      <c r="A231" s="2">
        <v>2010</v>
      </c>
      <c r="B231" s="2">
        <v>1</v>
      </c>
      <c r="C231" s="14">
        <f>[21]Data!$D86</f>
        <v>1108.1904160041399</v>
      </c>
      <c r="D231" s="14">
        <f>[25]Data!$D62</f>
        <v>842112.24998620804</v>
      </c>
      <c r="E231" s="14">
        <f>[22]Data!$D74</f>
        <v>171639.95615267</v>
      </c>
      <c r="F231" s="14">
        <f>[23]Data!$D74</f>
        <v>2135.8007533464101</v>
      </c>
      <c r="G231" s="140">
        <f>[24]Data!$D74</f>
        <v>241056.19034404599</v>
      </c>
      <c r="H231" s="25"/>
      <c r="I231" s="14"/>
      <c r="J231" s="14"/>
      <c r="K231" s="15"/>
      <c r="L231" s="15"/>
      <c r="M231" s="14"/>
      <c r="N231" s="25"/>
      <c r="O231" s="139"/>
      <c r="P231" s="75"/>
      <c r="Q231" s="20"/>
      <c r="R231" s="20"/>
      <c r="S231" s="19"/>
      <c r="U231" s="14">
        <f t="shared" si="28"/>
        <v>2899279.1972362702</v>
      </c>
      <c r="V231" s="217">
        <f t="shared" si="27"/>
        <v>0.55751998808037817</v>
      </c>
      <c r="W231" s="14">
        <f>[1]RESID!$I329</f>
        <v>60286</v>
      </c>
      <c r="X231" s="73">
        <f t="shared" ref="X231:X274" si="36">Y231-W231</f>
        <v>1376189</v>
      </c>
      <c r="Y231" s="15">
        <f>'[2]FPC wSEB'!X426</f>
        <v>1436475</v>
      </c>
      <c r="Z231" s="15">
        <f>'[2]FPC wSEB'!Y426</f>
        <v>160133</v>
      </c>
      <c r="AA231" s="15">
        <f>'[2]FPC wSEB'!Z426</f>
        <v>2450</v>
      </c>
      <c r="AB231" s="15">
        <f>'[2]FPC wSEB'!AA426</f>
        <v>1613</v>
      </c>
      <c r="AC231" s="22">
        <f>'[2]FPC wSEB'!AB426</f>
        <v>23259</v>
      </c>
      <c r="AD231" s="15">
        <f t="shared" si="29"/>
        <v>37247</v>
      </c>
      <c r="AE231" s="214">
        <f t="shared" si="35"/>
        <v>1525079</v>
      </c>
      <c r="AF231" s="15">
        <f t="shared" si="17"/>
        <v>842112.24998620804</v>
      </c>
      <c r="AG231" s="15">
        <f t="shared" si="33"/>
        <v>251648.95615267</v>
      </c>
      <c r="AH231" s="15">
        <f>'[2]FPC wSEB'!G426</f>
        <v>80009</v>
      </c>
      <c r="AI231" s="15">
        <f t="shared" si="30"/>
        <v>171639.95615267</v>
      </c>
      <c r="AJ231" s="15">
        <f t="shared" si="31"/>
        <v>2135.8007533464101</v>
      </c>
      <c r="AK231" s="15">
        <f t="shared" si="32"/>
        <v>241056.19034404599</v>
      </c>
      <c r="AL231" s="67">
        <f t="shared" si="25"/>
        <v>1108.1900814495684</v>
      </c>
      <c r="AM231" s="137">
        <f t="shared" si="23"/>
        <v>1087.6109921857324</v>
      </c>
      <c r="AN231" s="15">
        <f>AJ231/[4]FCST!$G171*1000</f>
        <v>1324.117020053571</v>
      </c>
      <c r="AP231" s="232"/>
      <c r="AQ231" s="137"/>
      <c r="AR231" s="137"/>
      <c r="AS231" s="137"/>
      <c r="AT231" s="137"/>
      <c r="AV231" s="42"/>
      <c r="AW231" s="14">
        <f t="shared" si="34"/>
        <v>1324.117020053571</v>
      </c>
      <c r="AX231" s="14">
        <f t="shared" ref="AX231:AX242" si="37">AJ231</f>
        <v>2135.8007533464101</v>
      </c>
      <c r="AY231" s="14">
        <f t="shared" si="26"/>
        <v>25867.87514835297</v>
      </c>
      <c r="BA231" s="158">
        <f t="shared" si="22"/>
        <v>1.0056852560886316</v>
      </c>
      <c r="BD231" s="14"/>
      <c r="BE231" s="25"/>
      <c r="BM231" s="207"/>
      <c r="BN231" s="207"/>
      <c r="BO231" s="207"/>
      <c r="BQ231" s="207"/>
      <c r="BR231" s="207"/>
      <c r="BS231" s="207"/>
      <c r="BT231" s="211" t="s">
        <v>150</v>
      </c>
      <c r="BU231" s="208"/>
      <c r="BV231" s="208"/>
      <c r="BW231" s="208"/>
      <c r="BY231" s="208"/>
      <c r="BZ231" s="208"/>
      <c r="CA231" s="208"/>
    </row>
    <row r="232" spans="1:79">
      <c r="A232" s="2">
        <v>2010</v>
      </c>
      <c r="B232" s="2">
        <v>2</v>
      </c>
      <c r="C232" s="14">
        <f>[21]Data!$D87</f>
        <v>901.10499771021</v>
      </c>
      <c r="D232" s="14">
        <f>[25]Data!$D63</f>
        <v>762156.00577298703</v>
      </c>
      <c r="E232" s="14">
        <f>[22]Data!$D75</f>
        <v>154339.29002783101</v>
      </c>
      <c r="F232" s="14">
        <f>[23]Data!$D75</f>
        <v>2137.0289970398098</v>
      </c>
      <c r="G232" s="140">
        <f>[24]Data!$D75</f>
        <v>246856.802186799</v>
      </c>
      <c r="H232" s="25"/>
      <c r="I232" s="14"/>
      <c r="J232" s="14"/>
      <c r="K232" s="15"/>
      <c r="L232" s="15"/>
      <c r="M232" s="14"/>
      <c r="N232" s="25"/>
      <c r="O232" s="139"/>
      <c r="P232" s="75"/>
      <c r="Q232" s="20"/>
      <c r="R232" s="20"/>
      <c r="S232" s="19"/>
      <c r="U232" s="14">
        <f t="shared" si="28"/>
        <v>2503897.1269846568</v>
      </c>
      <c r="V232" s="217">
        <f t="shared" si="27"/>
        <v>0.63835327793467445</v>
      </c>
      <c r="W232" s="14">
        <f>[1]RESID!$I330</f>
        <v>57767</v>
      </c>
      <c r="X232" s="73">
        <f t="shared" si="36"/>
        <v>1350347</v>
      </c>
      <c r="Y232" s="15">
        <f>'[2]FPC wSEB'!X427</f>
        <v>1408114</v>
      </c>
      <c r="Z232" s="15">
        <f>'[2]FPC wSEB'!Y427</f>
        <v>158444</v>
      </c>
      <c r="AA232" s="15">
        <f>'[2]FPC wSEB'!Z427</f>
        <v>2449</v>
      </c>
      <c r="AB232" s="15">
        <f>'[2]FPC wSEB'!AA427</f>
        <v>1603</v>
      </c>
      <c r="AC232" s="22">
        <f>'[2]FPC wSEB'!AB427</f>
        <v>23104</v>
      </c>
      <c r="AD232" s="15">
        <f t="shared" si="29"/>
        <v>33229</v>
      </c>
      <c r="AE232" s="214">
        <f t="shared" si="35"/>
        <v>1216804</v>
      </c>
      <c r="AF232" s="15">
        <f t="shared" si="17"/>
        <v>762156.00577298703</v>
      </c>
      <c r="AG232" s="15">
        <f t="shared" si="33"/>
        <v>242714.29002783101</v>
      </c>
      <c r="AH232" s="15">
        <f>'[2]FPC wSEB'!G427</f>
        <v>88375</v>
      </c>
      <c r="AI232" s="15">
        <f t="shared" si="30"/>
        <v>154339.29002783101</v>
      </c>
      <c r="AJ232" s="15">
        <f t="shared" si="31"/>
        <v>2137.0289970398098</v>
      </c>
      <c r="AK232" s="15">
        <f t="shared" si="32"/>
        <v>246856.802186799</v>
      </c>
      <c r="AL232" s="67">
        <f t="shared" si="25"/>
        <v>901.10467901954098</v>
      </c>
      <c r="AM232" s="137">
        <f t="shared" si="23"/>
        <v>887.73565208498735</v>
      </c>
      <c r="AN232" s="15">
        <f>AJ232/[4]FCST!$G172*1000</f>
        <v>1328.9981324874441</v>
      </c>
      <c r="AP232" s="232"/>
      <c r="AQ232" s="137"/>
      <c r="AR232" s="137"/>
      <c r="AS232" s="137"/>
      <c r="AT232" s="137"/>
      <c r="AV232" s="42"/>
      <c r="AW232" s="14">
        <f t="shared" si="34"/>
        <v>1333.143479126519</v>
      </c>
      <c r="AX232" s="14">
        <f t="shared" si="37"/>
        <v>2137.0289970398098</v>
      </c>
      <c r="AY232" s="14">
        <f t="shared" si="26"/>
        <v>25841.766761871681</v>
      </c>
      <c r="BA232" s="158">
        <f t="shared" si="22"/>
        <v>1.0175127575369802</v>
      </c>
      <c r="BD232" s="14"/>
      <c r="BE232" s="25"/>
      <c r="BM232" s="207"/>
      <c r="BN232" s="207"/>
      <c r="BO232" s="207"/>
      <c r="BQ232" s="207"/>
      <c r="BR232" s="207"/>
      <c r="BS232" s="207"/>
      <c r="BT232" s="211" t="s">
        <v>150</v>
      </c>
      <c r="BU232" s="208"/>
      <c r="BV232" s="208"/>
      <c r="BW232" s="208"/>
      <c r="BY232" s="208"/>
      <c r="BZ232" s="208"/>
      <c r="CA232" s="208"/>
    </row>
    <row r="233" spans="1:79">
      <c r="A233" s="2">
        <v>2010</v>
      </c>
      <c r="B233" s="2">
        <v>3</v>
      </c>
      <c r="C233" s="14">
        <f>[21]Data!$D88</f>
        <v>884.73377993794395</v>
      </c>
      <c r="D233" s="14">
        <f>[25]Data!$D64</f>
        <v>885274.20599915704</v>
      </c>
      <c r="E233" s="14">
        <f>[22]Data!$D76</f>
        <v>185151.723111409</v>
      </c>
      <c r="F233" s="14">
        <f>[23]Data!$D76</f>
        <v>2148.2023663351201</v>
      </c>
      <c r="G233" s="140">
        <f>[24]Data!$D76</f>
        <v>244035.98686146201</v>
      </c>
      <c r="H233" s="25"/>
      <c r="I233" s="14"/>
      <c r="J233" s="14"/>
      <c r="K233" s="15"/>
      <c r="L233" s="15"/>
      <c r="M233" s="14"/>
      <c r="N233" s="25"/>
      <c r="O233" s="139"/>
      <c r="P233" s="75"/>
      <c r="Q233" s="20"/>
      <c r="R233" s="20"/>
      <c r="S233" s="19"/>
      <c r="U233" s="14">
        <f t="shared" si="28"/>
        <v>2683688.1183383632</v>
      </c>
      <c r="V233" s="217">
        <f t="shared" si="27"/>
        <v>0.62485525246600426</v>
      </c>
      <c r="W233" s="14">
        <f>[1]RESID!$I331</f>
        <v>61077</v>
      </c>
      <c r="X233" s="73">
        <f t="shared" si="36"/>
        <v>1399561</v>
      </c>
      <c r="Y233" s="15">
        <f>'[2]FPC wSEB'!X428</f>
        <v>1460638</v>
      </c>
      <c r="Z233" s="15">
        <f>'[2]FPC wSEB'!Y428</f>
        <v>162994</v>
      </c>
      <c r="AA233" s="15">
        <f>'[2]FPC wSEB'!Z428</f>
        <v>2481</v>
      </c>
      <c r="AB233" s="15">
        <f>'[2]FPC wSEB'!AA428</f>
        <v>1610</v>
      </c>
      <c r="AC233" s="22">
        <f>'[2]FPC wSEB'!AB428</f>
        <v>23779</v>
      </c>
      <c r="AD233" s="15">
        <f t="shared" si="29"/>
        <v>33765</v>
      </c>
      <c r="AE233" s="214">
        <f t="shared" si="35"/>
        <v>1238239</v>
      </c>
      <c r="AF233" s="15">
        <f t="shared" si="17"/>
        <v>885274.20599915704</v>
      </c>
      <c r="AG233" s="15">
        <f t="shared" si="33"/>
        <v>280225.723111409</v>
      </c>
      <c r="AH233" s="15">
        <f>'[2]FPC wSEB'!G428</f>
        <v>95074</v>
      </c>
      <c r="AI233" s="15">
        <f t="shared" si="30"/>
        <v>185151.723111409</v>
      </c>
      <c r="AJ233" s="15">
        <f t="shared" si="31"/>
        <v>2148.2023663351201</v>
      </c>
      <c r="AK233" s="15">
        <f t="shared" si="32"/>
        <v>244035.98686146201</v>
      </c>
      <c r="AL233" s="67">
        <f t="shared" si="25"/>
        <v>884.73385583050685</v>
      </c>
      <c r="AM233" s="137">
        <f t="shared" si="23"/>
        <v>870.85506470460177</v>
      </c>
      <c r="AN233" s="15">
        <f>AJ233/[4]FCST!$G173*1000</f>
        <v>1337.610439810162</v>
      </c>
      <c r="AP233" s="232"/>
      <c r="AQ233" s="137"/>
      <c r="AR233" s="137"/>
      <c r="AS233" s="137"/>
      <c r="AT233" s="137"/>
      <c r="AV233" s="42"/>
      <c r="AW233" s="14">
        <f t="shared" si="34"/>
        <v>1334.2871840590808</v>
      </c>
      <c r="AX233" s="14">
        <f t="shared" si="37"/>
        <v>2148.2023663351201</v>
      </c>
      <c r="AY233" s="14">
        <f t="shared" si="26"/>
        <v>25815.658375390398</v>
      </c>
      <c r="BA233" s="158">
        <f t="shared" si="22"/>
        <v>1.0008791955710492</v>
      </c>
      <c r="BD233" s="14"/>
      <c r="BE233" s="25"/>
      <c r="BM233" s="207"/>
      <c r="BN233" s="207"/>
      <c r="BO233" s="207"/>
      <c r="BQ233" s="207"/>
      <c r="BR233" s="207"/>
      <c r="BS233" s="207"/>
      <c r="BT233" s="211" t="s">
        <v>150</v>
      </c>
      <c r="BU233" s="208"/>
      <c r="BV233" s="208"/>
      <c r="BW233" s="208"/>
      <c r="BY233" s="208"/>
      <c r="BZ233" s="208"/>
      <c r="CA233" s="208"/>
    </row>
    <row r="234" spans="1:79">
      <c r="A234" s="2">
        <v>2010</v>
      </c>
      <c r="B234" s="2">
        <v>4</v>
      </c>
      <c r="C234" s="14">
        <f>[21]Data!$D89</f>
        <v>904.09068835782602</v>
      </c>
      <c r="D234" s="14">
        <f>[25]Data!$D65</f>
        <v>934696.45786958304</v>
      </c>
      <c r="E234" s="14">
        <f>[22]Data!$D77</f>
        <v>173437.87578703999</v>
      </c>
      <c r="F234" s="14">
        <f>[23]Data!$D77</f>
        <v>2126.3252697148</v>
      </c>
      <c r="G234" s="140">
        <f>[24]Data!$D77</f>
        <v>252311.220214815</v>
      </c>
      <c r="H234" s="25"/>
      <c r="I234" s="14"/>
      <c r="J234" s="14"/>
      <c r="K234" s="15"/>
      <c r="L234" s="15"/>
      <c r="M234" s="14"/>
      <c r="N234" s="25"/>
      <c r="O234" s="139"/>
      <c r="P234" s="75"/>
      <c r="Q234" s="20"/>
      <c r="R234" s="20"/>
      <c r="S234" s="19"/>
      <c r="U234" s="14">
        <f t="shared" si="28"/>
        <v>2753661.8791411528</v>
      </c>
      <c r="V234" s="217">
        <f t="shared" si="27"/>
        <v>0.53442379914879401</v>
      </c>
      <c r="W234" s="14">
        <f>[1]RESID!$I332</f>
        <v>60808</v>
      </c>
      <c r="X234" s="73">
        <f t="shared" si="36"/>
        <v>1384960</v>
      </c>
      <c r="Y234" s="15">
        <f>'[2]FPC wSEB'!X429</f>
        <v>1445768</v>
      </c>
      <c r="Z234" s="15">
        <f>'[2]FPC wSEB'!Y429</f>
        <v>161961</v>
      </c>
      <c r="AA234" s="15">
        <f>'[2]FPC wSEB'!Z429</f>
        <v>2506</v>
      </c>
      <c r="AB234" s="15">
        <f>'[2]FPC wSEB'!AA429</f>
        <v>1607</v>
      </c>
      <c r="AC234" s="22">
        <f>'[2]FPC wSEB'!AB429</f>
        <v>23607</v>
      </c>
      <c r="AD234" s="15">
        <f t="shared" si="29"/>
        <v>29380</v>
      </c>
      <c r="AE234" s="214">
        <f t="shared" si="35"/>
        <v>1252129</v>
      </c>
      <c r="AF234" s="15">
        <f t="shared" si="17"/>
        <v>934696.45786958304</v>
      </c>
      <c r="AG234" s="15">
        <f t="shared" si="33"/>
        <v>283018.87578703999</v>
      </c>
      <c r="AH234" s="15">
        <f>'[2]FPC wSEB'!G429</f>
        <v>109581</v>
      </c>
      <c r="AI234" s="15">
        <f t="shared" si="30"/>
        <v>173437.87578703999</v>
      </c>
      <c r="AJ234" s="15">
        <f t="shared" si="31"/>
        <v>2126.3252697148</v>
      </c>
      <c r="AK234" s="15">
        <f t="shared" si="32"/>
        <v>252311.220214815</v>
      </c>
      <c r="AL234" s="67">
        <f t="shared" si="25"/>
        <v>904.09037084103511</v>
      </c>
      <c r="AM234" s="137">
        <f t="shared" si="23"/>
        <v>886.38633584364845</v>
      </c>
      <c r="AN234" s="15">
        <f>AJ234/[4]FCST!$G174*1000</f>
        <v>1322.3415856435324</v>
      </c>
      <c r="AP234" s="232"/>
      <c r="AQ234" s="137"/>
      <c r="AR234" s="137"/>
      <c r="AS234" s="137"/>
      <c r="AT234" s="137"/>
      <c r="AV234" s="42"/>
      <c r="AW234" s="14">
        <f t="shared" si="34"/>
        <v>1323.1644491069071</v>
      </c>
      <c r="AX234" s="14">
        <f t="shared" si="37"/>
        <v>2126.3252697148</v>
      </c>
      <c r="AY234" s="14">
        <f t="shared" si="26"/>
        <v>25789.549988909122</v>
      </c>
      <c r="BA234" s="158">
        <f t="shared" si="22"/>
        <v>0.99893542530764667</v>
      </c>
      <c r="BD234" s="14"/>
      <c r="BE234" s="25"/>
      <c r="BM234" s="207"/>
      <c r="BN234" s="207"/>
      <c r="BO234" s="207"/>
      <c r="BQ234" s="207"/>
      <c r="BR234" s="207"/>
      <c r="BS234" s="207"/>
      <c r="BT234" s="211" t="s">
        <v>150</v>
      </c>
      <c r="BU234" s="208"/>
      <c r="BV234" s="208"/>
      <c r="BW234" s="208"/>
      <c r="BY234" s="208"/>
      <c r="BZ234" s="208"/>
      <c r="CA234" s="208"/>
    </row>
    <row r="235" spans="1:79">
      <c r="A235" s="2">
        <v>2010</v>
      </c>
      <c r="B235" s="2">
        <v>5</v>
      </c>
      <c r="C235" s="14">
        <f>[21]Data!$D90</f>
        <v>1221.8272834828199</v>
      </c>
      <c r="D235" s="14">
        <f>[25]Data!$D66</f>
        <v>1084678.70073961</v>
      </c>
      <c r="E235" s="14">
        <f>[22]Data!$D78</f>
        <v>186212.014762384</v>
      </c>
      <c r="F235" s="14">
        <f>[23]Data!$D78</f>
        <v>2126.4752697148001</v>
      </c>
      <c r="G235" s="140">
        <f>[24]Data!$D78</f>
        <v>298060.22118457803</v>
      </c>
      <c r="H235" s="25"/>
      <c r="I235" s="14"/>
      <c r="J235" s="14"/>
      <c r="K235" s="15"/>
      <c r="L235" s="15"/>
      <c r="M235" s="14"/>
      <c r="N235" s="25"/>
      <c r="O235" s="139"/>
      <c r="P235" s="75"/>
      <c r="Q235" s="20"/>
      <c r="R235" s="20"/>
      <c r="S235" s="19"/>
      <c r="U235" s="14">
        <f t="shared" si="28"/>
        <v>3369311.411956287</v>
      </c>
      <c r="V235" s="217">
        <f t="shared" si="27"/>
        <v>0.35517028435765152</v>
      </c>
      <c r="W235" s="14">
        <f>[1]RESID!$I333</f>
        <v>59942</v>
      </c>
      <c r="X235" s="73">
        <f t="shared" si="36"/>
        <v>1376476</v>
      </c>
      <c r="Y235" s="15">
        <f>'[2]FPC wSEB'!X430</f>
        <v>1436418</v>
      </c>
      <c r="Z235" s="15">
        <f>'[2]FPC wSEB'!Y430</f>
        <v>160310</v>
      </c>
      <c r="AA235" s="15">
        <f>'[2]FPC wSEB'!Z430</f>
        <v>2454</v>
      </c>
      <c r="AB235" s="15">
        <f>'[2]FPC wSEB'!AA430</f>
        <v>1603</v>
      </c>
      <c r="AC235" s="22">
        <f>'[2]FPC wSEB'!AB430</f>
        <v>23370</v>
      </c>
      <c r="AD235" s="15">
        <f t="shared" si="29"/>
        <v>26012</v>
      </c>
      <c r="AE235" s="214">
        <f t="shared" si="35"/>
        <v>1681816</v>
      </c>
      <c r="AF235" s="15">
        <f t="shared" si="17"/>
        <v>1084678.70073961</v>
      </c>
      <c r="AG235" s="15">
        <f t="shared" si="33"/>
        <v>276618.014762384</v>
      </c>
      <c r="AH235" s="15">
        <f>'[2]FPC wSEB'!G430</f>
        <v>90406</v>
      </c>
      <c r="AI235" s="15">
        <f t="shared" si="30"/>
        <v>186212.014762384</v>
      </c>
      <c r="AJ235" s="15">
        <f t="shared" si="31"/>
        <v>2126.4752697148001</v>
      </c>
      <c r="AK235" s="15">
        <f t="shared" si="32"/>
        <v>298060.22118457803</v>
      </c>
      <c r="AL235" s="67">
        <f t="shared" si="25"/>
        <v>1221.8273329865542</v>
      </c>
      <c r="AM235" s="137">
        <f t="shared" si="23"/>
        <v>1188.9491777463106</v>
      </c>
      <c r="AN235" s="15">
        <f>AJ235/[4]FCST!$G175*1000</f>
        <v>1325.7327117922696</v>
      </c>
      <c r="AP235" s="232"/>
      <c r="AQ235" s="137"/>
      <c r="AR235" s="137"/>
      <c r="AS235" s="137"/>
      <c r="AT235" s="137"/>
      <c r="AV235" s="42"/>
      <c r="AW235" s="14">
        <f t="shared" si="34"/>
        <v>1326.5597440516533</v>
      </c>
      <c r="AX235" s="14">
        <f t="shared" si="37"/>
        <v>2126.4752697148001</v>
      </c>
      <c r="AY235" s="14">
        <f t="shared" si="26"/>
        <v>25763.44160242784</v>
      </c>
      <c r="BA235" s="158">
        <f t="shared" si="22"/>
        <v>0.99958015506542719</v>
      </c>
      <c r="BD235" s="14"/>
      <c r="BE235" s="25"/>
      <c r="BM235" s="207"/>
      <c r="BN235" s="207"/>
      <c r="BO235" s="207"/>
      <c r="BQ235" s="207"/>
      <c r="BR235" s="207"/>
      <c r="BS235" s="207"/>
      <c r="BT235" s="211" t="s">
        <v>150</v>
      </c>
      <c r="BU235" s="208"/>
      <c r="BV235" s="208"/>
      <c r="BW235" s="208"/>
      <c r="BY235" s="208"/>
      <c r="BZ235" s="208"/>
      <c r="CA235" s="208"/>
    </row>
    <row r="236" spans="1:79">
      <c r="A236" s="2">
        <v>2010</v>
      </c>
      <c r="B236" s="2">
        <v>6</v>
      </c>
      <c r="C236" s="14">
        <f>[21]Data!$D91</f>
        <v>1361.6031875572801</v>
      </c>
      <c r="D236" s="14">
        <f>[25]Data!$D67</f>
        <v>1079243.2477349101</v>
      </c>
      <c r="E236" s="14">
        <f>[22]Data!$D79</f>
        <v>184582.62897287699</v>
      </c>
      <c r="F236" s="14">
        <f>[23]Data!$D79</f>
        <v>2136.24244724956</v>
      </c>
      <c r="G236" s="140">
        <f>[24]Data!$D79</f>
        <v>298489.87217647099</v>
      </c>
      <c r="H236" s="25"/>
      <c r="I236" s="14"/>
      <c r="J236" s="14"/>
      <c r="K236" s="15"/>
      <c r="L236" s="15"/>
      <c r="M236" s="14"/>
      <c r="N236" s="25"/>
      <c r="O236" s="139"/>
      <c r="P236" s="75"/>
      <c r="Q236" s="20"/>
      <c r="R236" s="20"/>
      <c r="S236" s="19"/>
      <c r="U236" s="14">
        <f t="shared" si="28"/>
        <v>3589000.9913315075</v>
      </c>
      <c r="V236" s="217">
        <f t="shared" si="27"/>
        <v>0.25275986053332639</v>
      </c>
      <c r="W236" s="14">
        <f>[1]RESID!$I334</f>
        <v>63876</v>
      </c>
      <c r="X236" s="73">
        <f t="shared" si="36"/>
        <v>1404174</v>
      </c>
      <c r="Y236" s="15">
        <f>'[2]FPC wSEB'!X431</f>
        <v>1468050</v>
      </c>
      <c r="Z236" s="15">
        <f>'[2]FPC wSEB'!Y431</f>
        <v>162284</v>
      </c>
      <c r="AA236" s="15">
        <f>'[2]FPC wSEB'!Z431</f>
        <v>2513</v>
      </c>
      <c r="AB236" s="15">
        <f>'[2]FPC wSEB'!AA431</f>
        <v>1633</v>
      </c>
      <c r="AC236" s="22">
        <f>'[2]FPC wSEB'!AB431</f>
        <v>23603</v>
      </c>
      <c r="AD236" s="15">
        <f t="shared" si="29"/>
        <v>21983</v>
      </c>
      <c r="AE236" s="214">
        <f t="shared" si="35"/>
        <v>1911928</v>
      </c>
      <c r="AF236" s="15">
        <f t="shared" ref="AF236:AF274" si="38">D236</f>
        <v>1079243.2477349101</v>
      </c>
      <c r="AG236" s="15">
        <f t="shared" si="33"/>
        <v>275220.62897287699</v>
      </c>
      <c r="AH236" s="15">
        <f>'[2]FPC wSEB'!G431</f>
        <v>90638</v>
      </c>
      <c r="AI236" s="15">
        <f t="shared" si="30"/>
        <v>184582.62897287699</v>
      </c>
      <c r="AJ236" s="15">
        <f t="shared" si="31"/>
        <v>2136.24244724956</v>
      </c>
      <c r="AK236" s="15">
        <f t="shared" si="32"/>
        <v>298489.87217647099</v>
      </c>
      <c r="AL236" s="67">
        <f t="shared" si="25"/>
        <v>1361.6033340597392</v>
      </c>
      <c r="AM236" s="137">
        <f t="shared" si="23"/>
        <v>1317.3331970981915</v>
      </c>
      <c r="AN236" s="15">
        <f>AJ236/[4]FCST!$G176*1000</f>
        <v>1309.7746457691967</v>
      </c>
      <c r="AP236" s="232"/>
      <c r="AQ236" s="137"/>
      <c r="AR236" s="137"/>
      <c r="AS236" s="137"/>
      <c r="AT236" s="137"/>
      <c r="AV236" s="42"/>
      <c r="AW236" s="14">
        <f t="shared" si="34"/>
        <v>1308.1705127064054</v>
      </c>
      <c r="AX236" s="14">
        <f t="shared" si="37"/>
        <v>2136.24244724956</v>
      </c>
      <c r="AY236" s="14">
        <f t="shared" si="26"/>
        <v>25737.333215946561</v>
      </c>
      <c r="BA236" s="158">
        <f t="shared" si="22"/>
        <v>0.9782463076986343</v>
      </c>
      <c r="BD236" s="14"/>
      <c r="BE236" s="25"/>
      <c r="BM236" s="207"/>
      <c r="BN236" s="207"/>
      <c r="BO236" s="207"/>
      <c r="BQ236" s="207"/>
      <c r="BR236" s="207"/>
      <c r="BS236" s="207"/>
      <c r="BT236" s="211" t="s">
        <v>150</v>
      </c>
      <c r="BU236" s="208"/>
      <c r="BV236" s="208"/>
      <c r="BW236" s="208"/>
      <c r="BY236" s="208"/>
      <c r="BZ236" s="208"/>
      <c r="CA236" s="208"/>
    </row>
    <row r="237" spans="1:79">
      <c r="A237" s="2">
        <v>2010</v>
      </c>
      <c r="B237" s="2">
        <v>7</v>
      </c>
      <c r="C237" s="14">
        <f>[21]Data!$D92</f>
        <v>1455.2882612874801</v>
      </c>
      <c r="D237" s="14">
        <f>[25]Data!$D68</f>
        <v>1121883.82470854</v>
      </c>
      <c r="E237" s="14">
        <f>[22]Data!$D80</f>
        <v>191700.54206123701</v>
      </c>
      <c r="F237" s="14">
        <f>[23]Data!$D80</f>
        <v>2139.3709061847899</v>
      </c>
      <c r="G237" s="140">
        <f>[24]Data!$D80</f>
        <v>288765.90107608598</v>
      </c>
      <c r="H237" s="25"/>
      <c r="I237" s="14"/>
      <c r="J237" s="14"/>
      <c r="K237" s="15"/>
      <c r="L237" s="15"/>
      <c r="M237" s="14"/>
      <c r="N237" s="25"/>
      <c r="O237" s="139"/>
      <c r="P237" s="75"/>
      <c r="Q237" s="20"/>
      <c r="R237" s="20"/>
      <c r="S237" s="19"/>
      <c r="U237" s="14">
        <f t="shared" si="28"/>
        <v>3690113.6387520479</v>
      </c>
      <c r="V237" s="217">
        <f t="shared" si="27"/>
        <v>0.23540461725212367</v>
      </c>
      <c r="W237" s="14">
        <f>[1]RESID!$I335</f>
        <v>60394</v>
      </c>
      <c r="X237" s="73">
        <f t="shared" si="36"/>
        <v>1362167</v>
      </c>
      <c r="Y237" s="15">
        <f>'[2]FPC wSEB'!X432</f>
        <v>1422561</v>
      </c>
      <c r="Z237" s="15">
        <f>'[2]FPC wSEB'!Y432</f>
        <v>160741</v>
      </c>
      <c r="AA237" s="15">
        <f>'[2]FPC wSEB'!Z432</f>
        <v>2472</v>
      </c>
      <c r="AB237" s="15">
        <f>'[2]FPC wSEB'!AA432</f>
        <v>1633</v>
      </c>
      <c r="AC237" s="22">
        <f>'[2]FPC wSEB'!AB432</f>
        <v>23268</v>
      </c>
      <c r="AD237" s="15">
        <f t="shared" si="29"/>
        <v>20690</v>
      </c>
      <c r="AE237" s="214">
        <f t="shared" si="35"/>
        <v>1982346</v>
      </c>
      <c r="AF237" s="15">
        <f t="shared" si="38"/>
        <v>1121883.82470854</v>
      </c>
      <c r="AG237" s="15">
        <f t="shared" si="33"/>
        <v>274288.54206123704</v>
      </c>
      <c r="AH237" s="15">
        <f>'[2]FPC wSEB'!G432</f>
        <v>82588</v>
      </c>
      <c r="AI237" s="15">
        <f t="shared" si="30"/>
        <v>191700.54206123701</v>
      </c>
      <c r="AJ237" s="15">
        <f t="shared" si="31"/>
        <v>2139.3709061847899</v>
      </c>
      <c r="AK237" s="15">
        <f t="shared" si="32"/>
        <v>288765.90107608598</v>
      </c>
      <c r="AL237" s="67">
        <f t="shared" si="25"/>
        <v>1455.288521891956</v>
      </c>
      <c r="AM237" s="137">
        <f t="shared" si="23"/>
        <v>1408.0492857599779</v>
      </c>
      <c r="AN237" s="15">
        <f>AJ237/[4]FCST!$G177*1000</f>
        <v>1307.6839279858127</v>
      </c>
      <c r="AP237" s="232"/>
      <c r="AQ237" s="137"/>
      <c r="AR237" s="137"/>
      <c r="AS237" s="137"/>
      <c r="AT237" s="137"/>
      <c r="AV237" s="42"/>
      <c r="AW237" s="14">
        <f t="shared" si="34"/>
        <v>1310.0862867022595</v>
      </c>
      <c r="AX237" s="14">
        <f t="shared" si="37"/>
        <v>2139.3709061847899</v>
      </c>
      <c r="AY237" s="14">
        <f t="shared" si="26"/>
        <v>25711.224829465278</v>
      </c>
      <c r="BA237" s="158">
        <f t="shared" si="22"/>
        <v>0.9788685669095103</v>
      </c>
      <c r="BD237" s="14"/>
      <c r="BE237" s="25"/>
      <c r="BM237" s="207"/>
      <c r="BN237" s="207"/>
      <c r="BO237" s="207"/>
      <c r="BQ237" s="207"/>
      <c r="BR237" s="207"/>
      <c r="BS237" s="207"/>
      <c r="BT237" s="211" t="s">
        <v>150</v>
      </c>
      <c r="BU237" s="208"/>
      <c r="BV237" s="208"/>
      <c r="BW237" s="208"/>
      <c r="BY237" s="208"/>
      <c r="BZ237" s="208"/>
      <c r="CA237" s="208"/>
    </row>
    <row r="238" spans="1:79">
      <c r="A238" s="2">
        <v>2010</v>
      </c>
      <c r="B238" s="2">
        <v>8</v>
      </c>
      <c r="C238" s="14">
        <f>[21]Data!$D93</f>
        <v>1472.80524186138</v>
      </c>
      <c r="D238" s="14">
        <f>[25]Data!$D69</f>
        <v>1127204.5038971801</v>
      </c>
      <c r="E238" s="14">
        <f>[22]Data!$D81</f>
        <v>201925.28195656801</v>
      </c>
      <c r="F238" s="14">
        <f>[23]Data!$D81</f>
        <v>2127.7044098074898</v>
      </c>
      <c r="G238" s="140">
        <f>[24]Data!$D81</f>
        <v>295116.69114739599</v>
      </c>
      <c r="H238" s="25"/>
      <c r="I238" s="14"/>
      <c r="J238" s="14"/>
      <c r="K238" s="15"/>
      <c r="L238" s="15"/>
      <c r="M238" s="14"/>
      <c r="N238" s="25"/>
      <c r="O238" s="139"/>
      <c r="P238" s="75"/>
      <c r="Q238" s="20"/>
      <c r="R238" s="20"/>
      <c r="S238" s="19"/>
      <c r="U238" s="14">
        <f t="shared" si="28"/>
        <v>3700330.1814109511</v>
      </c>
      <c r="V238" s="217">
        <f t="shared" si="27"/>
        <v>0.23491953518685663</v>
      </c>
      <c r="W238" s="14">
        <f>[1]RESID!$I336</f>
        <v>61245</v>
      </c>
      <c r="X238" s="73">
        <f t="shared" si="36"/>
        <v>1341193</v>
      </c>
      <c r="Y238" s="15">
        <f>'[2]FPC wSEB'!X433</f>
        <v>1402438</v>
      </c>
      <c r="Z238" s="15">
        <f>'[2]FPC wSEB'!Y433</f>
        <v>158917</v>
      </c>
      <c r="AA238" s="15">
        <f>'[2]FPC wSEB'!Z433</f>
        <v>2471</v>
      </c>
      <c r="AB238" s="15">
        <f>'[2]FPC wSEB'!AA433</f>
        <v>1631</v>
      </c>
      <c r="AC238" s="22">
        <f>'[2]FPC wSEB'!AB433</f>
        <v>23475</v>
      </c>
      <c r="AD238" s="15">
        <f t="shared" si="29"/>
        <v>21190</v>
      </c>
      <c r="AE238" s="214">
        <f t="shared" si="35"/>
        <v>1975316</v>
      </c>
      <c r="AF238" s="15">
        <f t="shared" si="38"/>
        <v>1127204.5038971801</v>
      </c>
      <c r="AG238" s="15">
        <f t="shared" si="33"/>
        <v>279375.28195656801</v>
      </c>
      <c r="AH238" s="15">
        <f>'[2]FPC wSEB'!G433</f>
        <v>77450</v>
      </c>
      <c r="AI238" s="15">
        <f t="shared" si="30"/>
        <v>201925.28195656801</v>
      </c>
      <c r="AJ238" s="15">
        <f t="shared" si="31"/>
        <v>2127.7044098074898</v>
      </c>
      <c r="AK238" s="15">
        <f t="shared" si="32"/>
        <v>295116.69114739599</v>
      </c>
      <c r="AL238" s="67">
        <f t="shared" si="25"/>
        <v>1472.8051816554366</v>
      </c>
      <c r="AM238" s="137">
        <f t="shared" si="23"/>
        <v>1423.5966224531851</v>
      </c>
      <c r="AN238" s="15">
        <f>AJ238/[4]FCST!$G178*1000</f>
        <v>1304.5397975521089</v>
      </c>
      <c r="AP238" s="232"/>
      <c r="AQ238" s="137"/>
      <c r="AR238" s="137"/>
      <c r="AS238" s="137"/>
      <c r="AT238" s="137"/>
      <c r="AV238" s="42"/>
      <c r="AW238" s="14">
        <f t="shared" si="34"/>
        <v>1304.5397975521089</v>
      </c>
      <c r="AX238" s="14">
        <f t="shared" si="37"/>
        <v>2127.7044098074898</v>
      </c>
      <c r="AY238" s="14">
        <f t="shared" si="26"/>
        <v>25685.116442984003</v>
      </c>
      <c r="BA238" s="158">
        <f t="shared" si="22"/>
        <v>0.97758135566709092</v>
      </c>
      <c r="BD238" s="14"/>
      <c r="BE238" s="25"/>
      <c r="BM238" s="207"/>
      <c r="BN238" s="207"/>
      <c r="BO238" s="207"/>
      <c r="BQ238" s="207"/>
      <c r="BR238" s="207"/>
      <c r="BS238" s="207"/>
      <c r="BT238" s="211" t="s">
        <v>150</v>
      </c>
      <c r="BU238" s="208"/>
      <c r="BV238" s="208"/>
      <c r="BW238" s="208"/>
      <c r="BY238" s="208"/>
      <c r="BZ238" s="208"/>
      <c r="CA238" s="208"/>
    </row>
    <row r="239" spans="1:79">
      <c r="A239" s="2">
        <v>2010</v>
      </c>
      <c r="B239" s="2">
        <v>9</v>
      </c>
      <c r="C239" s="14">
        <f>[21]Data!$D94</f>
        <v>1379.13066639315</v>
      </c>
      <c r="D239" s="14">
        <f>[25]Data!$D70</f>
        <v>1065864.1036642799</v>
      </c>
      <c r="E239" s="14">
        <f>[22]Data!$D82</f>
        <v>189666.52678402001</v>
      </c>
      <c r="F239" s="14">
        <f>[23]Data!$D82</f>
        <v>2126.25996536305</v>
      </c>
      <c r="G239" s="140">
        <f>[24]Data!$D82</f>
        <v>297070.23642072198</v>
      </c>
      <c r="H239" s="25"/>
      <c r="I239" s="14"/>
      <c r="J239" s="14"/>
      <c r="K239" s="15"/>
      <c r="L239" s="15"/>
      <c r="M239" s="14"/>
      <c r="N239" s="25"/>
      <c r="O239" s="139"/>
      <c r="P239" s="75"/>
      <c r="Q239" s="20"/>
      <c r="R239" s="20"/>
      <c r="S239" s="19"/>
      <c r="U239" s="14">
        <f t="shared" si="28"/>
        <v>3563779.1268343851</v>
      </c>
      <c r="V239" s="217">
        <f t="shared" si="27"/>
        <v>0.23675824630596484</v>
      </c>
      <c r="W239" s="14">
        <f>[1]RESID!$I337</f>
        <v>62477</v>
      </c>
      <c r="X239" s="73">
        <f t="shared" si="36"/>
        <v>1389153</v>
      </c>
      <c r="Y239" s="15">
        <f>'[2]FPC wSEB'!X434</f>
        <v>1451630</v>
      </c>
      <c r="Z239" s="15">
        <f>'[2]FPC wSEB'!Y434</f>
        <v>160216</v>
      </c>
      <c r="AA239" s="15">
        <f>'[2]FPC wSEB'!Z434</f>
        <v>2501</v>
      </c>
      <c r="AB239" s="15">
        <f>'[2]FPC wSEB'!AA434</f>
        <v>1631</v>
      </c>
      <c r="AC239" s="22">
        <f>'[2]FPC wSEB'!AB434</f>
        <v>23496</v>
      </c>
      <c r="AD239" s="15">
        <f t="shared" si="29"/>
        <v>20400</v>
      </c>
      <c r="AE239" s="214">
        <f t="shared" si="35"/>
        <v>1915824</v>
      </c>
      <c r="AF239" s="15">
        <f t="shared" si="38"/>
        <v>1065864.1036642799</v>
      </c>
      <c r="AG239" s="15">
        <f t="shared" si="33"/>
        <v>262494.52678402001</v>
      </c>
      <c r="AH239" s="15">
        <f>'[2]FPC wSEB'!G434</f>
        <v>72828</v>
      </c>
      <c r="AI239" s="15">
        <f t="shared" si="30"/>
        <v>189666.52678402001</v>
      </c>
      <c r="AJ239" s="15">
        <f t="shared" si="31"/>
        <v>2126.25996536305</v>
      </c>
      <c r="AK239" s="15">
        <f t="shared" si="32"/>
        <v>297070.23642072198</v>
      </c>
      <c r="AL239" s="67">
        <f t="shared" si="25"/>
        <v>1379.1310244443916</v>
      </c>
      <c r="AM239" s="137">
        <f t="shared" si="23"/>
        <v>1333.8274904762234</v>
      </c>
      <c r="AN239" s="15">
        <f>AJ239/[4]FCST!$G179*1000</f>
        <v>1302.8553709332414</v>
      </c>
      <c r="AP239" s="232"/>
      <c r="AQ239" s="137"/>
      <c r="AR239" s="137"/>
      <c r="AS239" s="137"/>
      <c r="AT239" s="137"/>
      <c r="AV239" s="42"/>
      <c r="AW239" s="14">
        <f t="shared" si="34"/>
        <v>1303.6541786407417</v>
      </c>
      <c r="AX239" s="14">
        <f t="shared" si="37"/>
        <v>2126.25996536305</v>
      </c>
      <c r="AY239" s="14">
        <f t="shared" si="26"/>
        <v>25659.00805650272</v>
      </c>
      <c r="BA239" s="158">
        <f t="shared" si="22"/>
        <v>0.9763619383123443</v>
      </c>
      <c r="BD239" s="14"/>
      <c r="BE239" s="25"/>
      <c r="BM239" s="207"/>
      <c r="BN239" s="207"/>
      <c r="BO239" s="207"/>
      <c r="BQ239" s="207"/>
      <c r="BR239" s="207"/>
      <c r="BS239" s="207"/>
      <c r="BT239" s="211" t="s">
        <v>150</v>
      </c>
      <c r="BU239" s="208"/>
      <c r="BV239" s="208"/>
      <c r="BW239" s="208"/>
      <c r="BY239" s="208"/>
      <c r="BZ239" s="208"/>
      <c r="CA239" s="208"/>
    </row>
    <row r="240" spans="1:79">
      <c r="A240" s="2">
        <v>2010</v>
      </c>
      <c r="B240" s="2">
        <v>10</v>
      </c>
      <c r="C240" s="14">
        <f>[21]Data!$D95</f>
        <v>1115.9815832797699</v>
      </c>
      <c r="D240" s="14">
        <f>[25]Data!$D71</f>
        <v>1023054.24425183</v>
      </c>
      <c r="E240" s="14">
        <f>[22]Data!$D83</f>
        <v>196337.90110261299</v>
      </c>
      <c r="F240" s="14">
        <f>[23]Data!$D83</f>
        <v>2124.0932986963799</v>
      </c>
      <c r="G240" s="140">
        <f>[24]Data!$D83</f>
        <v>268767.16112248099</v>
      </c>
      <c r="H240" s="25"/>
      <c r="I240" s="14"/>
      <c r="J240" s="14"/>
      <c r="K240" s="15"/>
      <c r="L240" s="15"/>
      <c r="M240" s="14"/>
      <c r="N240" s="25"/>
      <c r="O240" s="139"/>
      <c r="P240" s="75"/>
      <c r="Q240" s="20"/>
      <c r="R240" s="20"/>
      <c r="S240" s="19"/>
      <c r="U240" s="14">
        <f t="shared" si="28"/>
        <v>3026461.3997756205</v>
      </c>
      <c r="V240" s="217">
        <f t="shared" si="27"/>
        <v>0.25544453159122188</v>
      </c>
      <c r="W240" s="14">
        <f>[1]RESID!$I338</f>
        <v>56724</v>
      </c>
      <c r="X240" s="73">
        <f t="shared" si="36"/>
        <v>1305009</v>
      </c>
      <c r="Y240" s="15">
        <f>'[2]FPC wSEB'!X435</f>
        <v>1361733</v>
      </c>
      <c r="Z240" s="15">
        <f>'[2]FPC wSEB'!Y435</f>
        <v>156122</v>
      </c>
      <c r="AA240" s="15">
        <f>'[2]FPC wSEB'!Z435</f>
        <v>2435</v>
      </c>
      <c r="AB240" s="15">
        <f>'[2]FPC wSEB'!AA435</f>
        <v>1630</v>
      </c>
      <c r="AC240" s="22">
        <f>'[2]FPC wSEB'!AB435</f>
        <v>22744</v>
      </c>
      <c r="AD240" s="15">
        <f t="shared" si="29"/>
        <v>16170</v>
      </c>
      <c r="AE240" s="214">
        <f t="shared" si="35"/>
        <v>1456366</v>
      </c>
      <c r="AF240" s="15">
        <f t="shared" si="38"/>
        <v>1023054.24425183</v>
      </c>
      <c r="AG240" s="15">
        <f t="shared" si="33"/>
        <v>259979.90110261299</v>
      </c>
      <c r="AH240" s="15">
        <f>'[2]FPC wSEB'!G435</f>
        <v>63642</v>
      </c>
      <c r="AI240" s="15">
        <f t="shared" si="30"/>
        <v>196337.90110261299</v>
      </c>
      <c r="AJ240" s="15">
        <f t="shared" si="31"/>
        <v>2124.0932986963799</v>
      </c>
      <c r="AK240" s="15">
        <f t="shared" si="32"/>
        <v>268767.16112248099</v>
      </c>
      <c r="AL240" s="67">
        <f t="shared" si="25"/>
        <v>1115.981575605992</v>
      </c>
      <c r="AM240" s="137">
        <f t="shared" si="23"/>
        <v>1081.3691083347469</v>
      </c>
      <c r="AN240" s="15">
        <f>AJ240/[4]FCST!$G180*1000</f>
        <v>1302.3257502736847</v>
      </c>
      <c r="AP240" s="232"/>
      <c r="AQ240" s="137"/>
      <c r="AR240" s="137"/>
      <c r="AS240" s="137"/>
      <c r="AT240" s="137"/>
      <c r="AV240" s="42"/>
      <c r="AW240" s="14">
        <f t="shared" si="34"/>
        <v>1303.1247231266134</v>
      </c>
      <c r="AX240" s="14">
        <f t="shared" si="37"/>
        <v>2124.0932986963799</v>
      </c>
      <c r="AY240" s="14">
        <f t="shared" si="26"/>
        <v>25632.899670021441</v>
      </c>
      <c r="BA240" s="158">
        <f t="shared" si="22"/>
        <v>0.97937303606875925</v>
      </c>
      <c r="BD240" s="14"/>
      <c r="BE240" s="25"/>
      <c r="BM240" s="207"/>
      <c r="BN240" s="207"/>
      <c r="BO240" s="207"/>
      <c r="BQ240" s="207"/>
      <c r="BR240" s="207"/>
      <c r="BS240" s="207"/>
      <c r="BT240" s="211" t="s">
        <v>150</v>
      </c>
      <c r="BU240" s="208"/>
      <c r="BV240" s="208"/>
      <c r="BW240" s="208"/>
      <c r="BY240" s="208"/>
      <c r="BZ240" s="208"/>
      <c r="CA240" s="208"/>
    </row>
    <row r="241" spans="1:79">
      <c r="A241" s="2">
        <v>2010</v>
      </c>
      <c r="B241" s="2">
        <v>11</v>
      </c>
      <c r="C241" s="14">
        <f>[21]Data!$D96</f>
        <v>836.03700449228302</v>
      </c>
      <c r="D241" s="14">
        <f>[25]Data!$D72</f>
        <v>880001.55112034699</v>
      </c>
      <c r="E241" s="14">
        <f>[22]Data!$D84</f>
        <v>173878.868515599</v>
      </c>
      <c r="F241" s="14">
        <f>[23]Data!$D84</f>
        <v>2120.7592842055901</v>
      </c>
      <c r="G241" s="140">
        <f>[24]Data!$D84</f>
        <v>260932.42597206001</v>
      </c>
      <c r="H241" s="25"/>
      <c r="I241" s="14"/>
      <c r="J241" s="14"/>
      <c r="K241" s="15"/>
      <c r="L241" s="15"/>
      <c r="M241" s="14"/>
      <c r="N241" s="25"/>
      <c r="O241" s="139"/>
      <c r="P241" s="75"/>
      <c r="Q241" s="20"/>
      <c r="R241" s="20"/>
      <c r="S241" s="19"/>
      <c r="U241" s="14">
        <f t="shared" si="28"/>
        <v>2694014.6048922115</v>
      </c>
      <c r="V241" s="217">
        <f t="shared" si="27"/>
        <v>0.34388341163246744</v>
      </c>
      <c r="W241" s="14">
        <f>[1]RESID!$I339</f>
        <v>69737</v>
      </c>
      <c r="X241" s="73">
        <f t="shared" si="36"/>
        <v>1539548</v>
      </c>
      <c r="Y241" s="15">
        <f>'[2]FPC wSEB'!X436</f>
        <v>1609285</v>
      </c>
      <c r="Z241" s="15">
        <f>'[2]FPC wSEB'!Y436</f>
        <v>174390</v>
      </c>
      <c r="AA241" s="15">
        <f>'[2]FPC wSEB'!Z436</f>
        <v>2559</v>
      </c>
      <c r="AB241" s="15">
        <f>'[2]FPC wSEB'!AA436</f>
        <v>1633</v>
      </c>
      <c r="AC241" s="22">
        <f>'[2]FPC wSEB'!AB436</f>
        <v>25135</v>
      </c>
      <c r="AD241" s="15">
        <f t="shared" si="29"/>
        <v>20049</v>
      </c>
      <c r="AE241" s="214">
        <f t="shared" si="35"/>
        <v>1287119</v>
      </c>
      <c r="AF241" s="15">
        <f t="shared" si="38"/>
        <v>880001.55112034699</v>
      </c>
      <c r="AG241" s="15">
        <f t="shared" si="33"/>
        <v>243791.868515599</v>
      </c>
      <c r="AH241" s="15">
        <f>'[2]FPC wSEB'!G436</f>
        <v>69913</v>
      </c>
      <c r="AI241" s="15">
        <f t="shared" si="30"/>
        <v>173878.868515599</v>
      </c>
      <c r="AJ241" s="15">
        <f t="shared" si="31"/>
        <v>2120.7592842055901</v>
      </c>
      <c r="AK241" s="15">
        <f t="shared" si="32"/>
        <v>260932.42597206001</v>
      </c>
      <c r="AL241" s="67">
        <f t="shared" si="25"/>
        <v>836.03694071246878</v>
      </c>
      <c r="AM241" s="137">
        <f t="shared" si="23"/>
        <v>812.26631702899112</v>
      </c>
      <c r="AN241" s="15">
        <f>AJ241/[4]FCST!$G181*1000</f>
        <v>1303.4783553814323</v>
      </c>
      <c r="AP241" s="232"/>
      <c r="AQ241" s="137"/>
      <c r="AR241" s="137"/>
      <c r="AS241" s="137"/>
      <c r="AT241" s="137"/>
      <c r="AV241" s="42"/>
      <c r="AW241" s="14">
        <f t="shared" si="34"/>
        <v>1298.6890901442682</v>
      </c>
      <c r="AX241" s="14">
        <f t="shared" si="37"/>
        <v>2120.7592842055901</v>
      </c>
      <c r="AY241" s="14">
        <f t="shared" si="26"/>
        <v>25606.791283540158</v>
      </c>
      <c r="BA241" s="158">
        <f t="shared" si="22"/>
        <v>0.98239454214684507</v>
      </c>
      <c r="BD241" s="14"/>
      <c r="BE241" s="25"/>
      <c r="BM241" s="207"/>
      <c r="BN241" s="207"/>
      <c r="BO241" s="207"/>
      <c r="BQ241" s="207"/>
      <c r="BR241" s="207"/>
      <c r="BS241" s="207"/>
      <c r="BT241" s="211" t="s">
        <v>150</v>
      </c>
      <c r="BU241" s="208"/>
      <c r="BV241" s="208"/>
      <c r="BW241" s="208"/>
      <c r="BY241" s="208"/>
      <c r="BZ241" s="208"/>
      <c r="CA241" s="208"/>
    </row>
    <row r="242" spans="1:79">
      <c r="A242" s="2">
        <v>2010</v>
      </c>
      <c r="B242" s="2">
        <v>12</v>
      </c>
      <c r="C242" s="14">
        <f>[21]Data!$D97</f>
        <v>1003.94229350608</v>
      </c>
      <c r="D242" s="14">
        <f>[25]Data!$D73</f>
        <v>862527.78510956396</v>
      </c>
      <c r="E242" s="14">
        <f>[22]Data!$D85</f>
        <v>172927.518922174</v>
      </c>
      <c r="F242" s="14">
        <f>[23]Data!$D85</f>
        <v>2132.41992940107</v>
      </c>
      <c r="G242" s="140">
        <f>[24]Data!$D85</f>
        <v>244823.48078091099</v>
      </c>
      <c r="H242" s="25"/>
      <c r="I242" s="14"/>
      <c r="J242" s="14"/>
      <c r="K242" s="15"/>
      <c r="L242" s="15"/>
      <c r="M242" s="14"/>
      <c r="N242" s="25"/>
      <c r="O242" s="139"/>
      <c r="P242" s="75"/>
      <c r="Q242" s="20"/>
      <c r="R242" s="20"/>
      <c r="S242" s="19"/>
      <c r="U242" s="14">
        <f t="shared" si="28"/>
        <v>2836719.2047420498</v>
      </c>
      <c r="V242" s="217">
        <f t="shared" si="27"/>
        <v>0.46872621458853259</v>
      </c>
      <c r="W242" s="14">
        <f>[1]RESID!$I340</f>
        <v>64199</v>
      </c>
      <c r="X242" s="73">
        <f t="shared" si="36"/>
        <v>1450286</v>
      </c>
      <c r="Y242" s="15">
        <f>'[2]FPC wSEB'!X437</f>
        <v>1514485</v>
      </c>
      <c r="Z242" s="15">
        <f>'[2]FPC wSEB'!Y437</f>
        <v>163574</v>
      </c>
      <c r="AA242" s="15">
        <f>'[2]FPC wSEB'!Z437</f>
        <v>2478</v>
      </c>
      <c r="AB242" s="15">
        <f>'[2]FPC wSEB'!AA437</f>
        <v>1626</v>
      </c>
      <c r="AC242" s="22">
        <f>'[2]FPC wSEB'!AB437</f>
        <v>24017</v>
      </c>
      <c r="AD242" s="15">
        <f t="shared" si="29"/>
        <v>30210</v>
      </c>
      <c r="AE242" s="214">
        <f t="shared" si="35"/>
        <v>1456003</v>
      </c>
      <c r="AF242" s="15">
        <f t="shared" si="38"/>
        <v>862527.78510956396</v>
      </c>
      <c r="AG242" s="15">
        <f t="shared" si="33"/>
        <v>241022.518922174</v>
      </c>
      <c r="AH242" s="15">
        <f>'[2]FPC wSEB'!G437</f>
        <v>68095</v>
      </c>
      <c r="AI242" s="15">
        <f t="shared" si="30"/>
        <v>172927.518922174</v>
      </c>
      <c r="AJ242" s="15">
        <f t="shared" si="31"/>
        <v>2132.41992940107</v>
      </c>
      <c r="AK242" s="15">
        <f t="shared" si="32"/>
        <v>244823.48078091099</v>
      </c>
      <c r="AL242" s="67">
        <f t="shared" si="25"/>
        <v>1003.9419810989006</v>
      </c>
      <c r="AM242" s="137">
        <f t="shared" si="23"/>
        <v>981.33226806472157</v>
      </c>
      <c r="AN242" s="15">
        <f>AJ242/[4]FCST!$G182*1000</f>
        <v>1313.0664589908067</v>
      </c>
      <c r="AP242" s="232"/>
      <c r="AQ242" s="137"/>
      <c r="AR242" s="137"/>
      <c r="AS242" s="137"/>
      <c r="AT242" s="137"/>
      <c r="AV242" s="42"/>
      <c r="AW242" s="14">
        <f t="shared" si="34"/>
        <v>1311.451371095369</v>
      </c>
      <c r="AX242" s="14">
        <f t="shared" si="37"/>
        <v>2132.41992940107</v>
      </c>
      <c r="AY242" s="14">
        <f t="shared" si="26"/>
        <v>25580.682897058869</v>
      </c>
      <c r="BA242" s="158">
        <f t="shared" si="22"/>
        <v>0.98182886927929414</v>
      </c>
      <c r="BC242" s="25"/>
      <c r="BD242" s="14"/>
      <c r="BE242" s="25"/>
      <c r="BM242" s="207"/>
      <c r="BN242" s="207"/>
      <c r="BO242" s="207"/>
      <c r="BQ242" s="207"/>
      <c r="BR242" s="207"/>
      <c r="BS242" s="207"/>
      <c r="BT242" s="211" t="s">
        <v>150</v>
      </c>
      <c r="BU242" s="208"/>
      <c r="BV242" s="208"/>
      <c r="BW242" s="208"/>
      <c r="BY242" s="208"/>
      <c r="BZ242" s="208"/>
      <c r="CA242" s="208"/>
    </row>
    <row r="243" spans="1:79">
      <c r="A243" s="2">
        <v>2011</v>
      </c>
      <c r="B243" s="2">
        <v>1</v>
      </c>
      <c r="C243" s="14">
        <f>[21]Data!$D98</f>
        <v>1105.3651567659099</v>
      </c>
      <c r="D243" s="14">
        <f>[25]Data!$D74</f>
        <v>849928.31070006394</v>
      </c>
      <c r="E243" s="14">
        <f>[22]Data!$D86</f>
        <v>172794.68401809601</v>
      </c>
      <c r="F243" s="14">
        <f>[23]Data!$D86</f>
        <v>2109.6923668651302</v>
      </c>
      <c r="G243" s="140">
        <f>[24]Data!$D86</f>
        <v>242396.296249084</v>
      </c>
      <c r="H243" s="25"/>
      <c r="I243" s="14"/>
      <c r="J243" s="14"/>
      <c r="K243" s="15"/>
      <c r="L243" s="15"/>
      <c r="M243" s="14"/>
      <c r="N243" s="25"/>
      <c r="O243" s="139"/>
      <c r="P243" s="75"/>
      <c r="Q243" s="20"/>
      <c r="R243" s="20"/>
      <c r="S243" s="19"/>
      <c r="U243" s="14">
        <f t="shared" si="28"/>
        <v>2857687.9833341092</v>
      </c>
      <c r="V243" s="217">
        <f t="shared" si="27"/>
        <v>0.55751998808037817</v>
      </c>
      <c r="W243" s="14">
        <f>[1]RESID!$I341</f>
        <v>58282</v>
      </c>
      <c r="X243" s="73">
        <f t="shared" si="36"/>
        <v>1316955</v>
      </c>
      <c r="Y243" s="15">
        <f>'[2]FPC wSEB'!X438</f>
        <v>1375237</v>
      </c>
      <c r="Z243" s="15">
        <f>'[2]FPC wSEB'!Y438</f>
        <v>156932</v>
      </c>
      <c r="AA243" s="15">
        <f>'[2]FPC wSEB'!Z438</f>
        <v>2395</v>
      </c>
      <c r="AB243" s="15">
        <f>'[2]FPC wSEB'!AA438</f>
        <v>1615</v>
      </c>
      <c r="AC243" s="22">
        <f>'[2]FPC wSEB'!AB438</f>
        <v>23014</v>
      </c>
      <c r="AD243" s="15">
        <f t="shared" si="29"/>
        <v>35917</v>
      </c>
      <c r="AE243" s="214">
        <f t="shared" si="35"/>
        <v>1455716</v>
      </c>
      <c r="AF243" s="15">
        <f t="shared" si="38"/>
        <v>849928.31070006394</v>
      </c>
      <c r="AG243" s="15">
        <f t="shared" si="33"/>
        <v>271620.68401809601</v>
      </c>
      <c r="AH243" s="15">
        <f>'[2]FPC wSEB'!G438</f>
        <v>98826</v>
      </c>
      <c r="AI243" s="15">
        <f t="shared" si="30"/>
        <v>172794.68401809601</v>
      </c>
      <c r="AJ243" s="15">
        <f t="shared" si="31"/>
        <v>2109.6923668651302</v>
      </c>
      <c r="AK243" s="15">
        <f t="shared" si="32"/>
        <v>242396.296249084</v>
      </c>
      <c r="AL243" s="67">
        <f t="shared" si="25"/>
        <v>1105.3650276585001</v>
      </c>
      <c r="AM243" s="137">
        <f t="shared" si="23"/>
        <v>1084.6370480142696</v>
      </c>
      <c r="AN243" s="15">
        <f>AJ243/[4]FCST!$G183*1000</f>
        <v>1305.502702268026</v>
      </c>
      <c r="AP243" s="232"/>
      <c r="AQ243" s="137"/>
      <c r="AR243" s="137"/>
      <c r="AS243" s="137"/>
      <c r="AT243" s="137"/>
      <c r="AV243" s="42"/>
      <c r="AW243" s="14">
        <f t="shared" si="34"/>
        <v>1306.311063074384</v>
      </c>
      <c r="AX243" s="14">
        <f>AJ243</f>
        <v>2109.6923668651302</v>
      </c>
      <c r="AY243" s="14">
        <f t="shared" si="26"/>
        <v>25554.574510577586</v>
      </c>
      <c r="BA243" s="158">
        <f t="shared" si="22"/>
        <v>0.98655258054271777</v>
      </c>
      <c r="BC243" s="25"/>
      <c r="BD243" s="14"/>
      <c r="BE243" s="25"/>
      <c r="BM243" s="207"/>
      <c r="BN243" s="207"/>
      <c r="BO243" s="207"/>
      <c r="BQ243" s="207"/>
      <c r="BR243" s="207"/>
      <c r="BS243" s="207"/>
      <c r="BT243" s="211" t="s">
        <v>150</v>
      </c>
      <c r="BU243" s="208"/>
      <c r="BV243" s="208"/>
      <c r="BW243" s="208"/>
      <c r="BY243" s="208"/>
      <c r="BZ243" s="208"/>
      <c r="CA243" s="208"/>
    </row>
    <row r="244" spans="1:79">
      <c r="A244" s="2">
        <v>2011</v>
      </c>
      <c r="B244" s="2">
        <v>2</v>
      </c>
      <c r="C244" s="14">
        <f>[21]Data!$D99</f>
        <v>858.43992547497805</v>
      </c>
      <c r="D244" s="14">
        <f>[25]Data!$D75</f>
        <v>786738.60334152798</v>
      </c>
      <c r="E244" s="14">
        <f>[22]Data!$D87</f>
        <v>155537.352138419</v>
      </c>
      <c r="F244" s="14">
        <f>[23]Data!$D87</f>
        <v>2110.9206105585299</v>
      </c>
      <c r="G244" s="140">
        <f>[24]Data!$D87</f>
        <v>246406.30262700201</v>
      </c>
      <c r="H244" s="25"/>
      <c r="I244" s="14"/>
      <c r="J244" s="14"/>
      <c r="K244" s="15"/>
      <c r="L244" s="15"/>
      <c r="M244" s="14"/>
      <c r="N244" s="25"/>
      <c r="O244" s="139"/>
      <c r="P244" s="75"/>
      <c r="Q244" s="20"/>
      <c r="R244" s="20"/>
      <c r="S244" s="19"/>
      <c r="U244" s="14">
        <f t="shared" si="28"/>
        <v>2515980.1787175075</v>
      </c>
      <c r="V244" s="217">
        <f t="shared" si="27"/>
        <v>0.63835327793467445</v>
      </c>
      <c r="W244" s="14">
        <f>[1]RESID!$I342</f>
        <v>61111</v>
      </c>
      <c r="X244" s="73">
        <f t="shared" si="36"/>
        <v>1392304</v>
      </c>
      <c r="Y244" s="15">
        <f>'[2]FPC wSEB'!X439</f>
        <v>1453415</v>
      </c>
      <c r="Z244" s="15">
        <f>'[2]FPC wSEB'!Y439</f>
        <v>161830</v>
      </c>
      <c r="AA244" s="15">
        <f>'[2]FPC wSEB'!Z439</f>
        <v>2485</v>
      </c>
      <c r="AB244" s="15">
        <f>'[2]FPC wSEB'!AA439</f>
        <v>1598</v>
      </c>
      <c r="AC244" s="22">
        <f>'[2]FPC wSEB'!AB439</f>
        <v>23721</v>
      </c>
      <c r="AD244" s="15">
        <f t="shared" si="29"/>
        <v>33488</v>
      </c>
      <c r="AE244" s="214">
        <f t="shared" si="35"/>
        <v>1195209</v>
      </c>
      <c r="AF244" s="15">
        <f t="shared" si="38"/>
        <v>786738.60334152798</v>
      </c>
      <c r="AG244" s="15">
        <f t="shared" si="33"/>
        <v>252027.352138419</v>
      </c>
      <c r="AH244" s="15">
        <f>'[2]FPC wSEB'!G439</f>
        <v>96490</v>
      </c>
      <c r="AI244" s="15">
        <f t="shared" si="30"/>
        <v>155537.352138419</v>
      </c>
      <c r="AJ244" s="15">
        <f t="shared" si="31"/>
        <v>2110.9206105585299</v>
      </c>
      <c r="AK244" s="15">
        <f t="shared" si="32"/>
        <v>246406.30262700201</v>
      </c>
      <c r="AL244" s="67">
        <f t="shared" si="25"/>
        <v>858.43967984003484</v>
      </c>
      <c r="AM244" s="137">
        <f t="shared" si="23"/>
        <v>845.38621109593612</v>
      </c>
      <c r="AN244" s="15">
        <f>AJ244/[4]FCST!$G184*1000</f>
        <v>1320.9766023520212</v>
      </c>
      <c r="AP244" s="232"/>
      <c r="AQ244" s="137"/>
      <c r="AR244" s="137"/>
      <c r="AS244" s="137"/>
      <c r="AT244" s="137"/>
      <c r="AV244" s="42"/>
      <c r="AW244" s="14">
        <f t="shared" si="34"/>
        <v>1320.9766023520212</v>
      </c>
      <c r="AX244" s="14">
        <f>AJ244</f>
        <v>2110.9206105585299</v>
      </c>
      <c r="AY244" s="14">
        <f t="shared" si="26"/>
        <v>25528.466124096307</v>
      </c>
      <c r="BA244" s="158">
        <f t="shared" si="22"/>
        <v>0.99087354289692098</v>
      </c>
      <c r="BC244" s="25"/>
      <c r="BD244" s="14"/>
      <c r="BE244" s="25"/>
      <c r="BM244" s="207"/>
      <c r="BN244" s="207"/>
      <c r="BO244" s="207"/>
      <c r="BQ244" s="207"/>
      <c r="BR244" s="207"/>
      <c r="BS244" s="207"/>
      <c r="BT244" s="211" t="s">
        <v>150</v>
      </c>
      <c r="BU244" s="208"/>
      <c r="BV244" s="208"/>
      <c r="BW244" s="208"/>
      <c r="BY244" s="208"/>
      <c r="BZ244" s="208"/>
      <c r="CA244" s="208"/>
    </row>
    <row r="245" spans="1:79">
      <c r="A245" s="2">
        <v>2011</v>
      </c>
      <c r="B245" s="2">
        <v>3</v>
      </c>
      <c r="C245" s="14">
        <f>[21]Data!$D100</f>
        <v>880.30625773640702</v>
      </c>
      <c r="D245" s="14">
        <f>[25]Data!$D76</f>
        <v>894463.18400971906</v>
      </c>
      <c r="E245" s="14">
        <f>[22]Data!$D88</f>
        <v>182202.65769118001</v>
      </c>
      <c r="F245" s="14">
        <f>[23]Data!$D88</f>
        <v>2122.0939798538402</v>
      </c>
      <c r="G245" s="140">
        <f>[24]Data!$D88</f>
        <v>243805.05386345199</v>
      </c>
      <c r="H245" s="25"/>
      <c r="I245" s="14"/>
      <c r="J245" s="14"/>
      <c r="K245" s="15"/>
      <c r="L245" s="15"/>
      <c r="M245" s="14"/>
      <c r="N245" s="25"/>
      <c r="O245" s="139"/>
      <c r="P245" s="75"/>
      <c r="Q245" s="20"/>
      <c r="R245" s="20"/>
      <c r="S245" s="19"/>
      <c r="U245" s="14">
        <f t="shared" si="28"/>
        <v>2597853.9895442049</v>
      </c>
      <c r="V245" s="217">
        <f t="shared" si="27"/>
        <v>0.62485525246600426</v>
      </c>
      <c r="W245" s="14">
        <f>[1]RESID!$I343</f>
        <v>57898</v>
      </c>
      <c r="X245" s="73">
        <f t="shared" si="36"/>
        <v>1317910</v>
      </c>
      <c r="Y245" s="15">
        <f>'[2]FPC wSEB'!X440</f>
        <v>1375808</v>
      </c>
      <c r="Z245" s="15">
        <f>'[2]FPC wSEB'!Y440</f>
        <v>156319</v>
      </c>
      <c r="AA245" s="15">
        <f>'[2]FPC wSEB'!Z440</f>
        <v>2397</v>
      </c>
      <c r="AB245" s="15">
        <f>'[2]FPC wSEB'!AA440</f>
        <v>1574</v>
      </c>
      <c r="AC245" s="22">
        <f>'[2]FPC wSEB'!AB440</f>
        <v>22993</v>
      </c>
      <c r="AD245" s="15">
        <f t="shared" si="29"/>
        <v>31848</v>
      </c>
      <c r="AE245" s="214">
        <f t="shared" si="35"/>
        <v>1160164</v>
      </c>
      <c r="AF245" s="15">
        <f t="shared" si="38"/>
        <v>894463.18400971906</v>
      </c>
      <c r="AG245" s="15">
        <f t="shared" si="33"/>
        <v>265451.65769118001</v>
      </c>
      <c r="AH245" s="15">
        <f>'[2]FPC wSEB'!G440</f>
        <v>83249</v>
      </c>
      <c r="AI245" s="15">
        <f t="shared" si="30"/>
        <v>182202.65769118001</v>
      </c>
      <c r="AJ245" s="15">
        <f t="shared" si="31"/>
        <v>2122.0939798538402</v>
      </c>
      <c r="AK245" s="15">
        <f t="shared" si="32"/>
        <v>243805.05386345199</v>
      </c>
      <c r="AL245" s="67">
        <f t="shared" si="25"/>
        <v>880.30593894879019</v>
      </c>
      <c r="AM245" s="137">
        <f t="shared" si="23"/>
        <v>866.40868493278128</v>
      </c>
      <c r="AN245" s="15">
        <f>AJ245/[4]FCST!$G185*1000</f>
        <v>1343.9480556389108</v>
      </c>
      <c r="AP245" s="232"/>
      <c r="AQ245" s="137"/>
      <c r="AR245" s="137"/>
      <c r="AS245" s="137"/>
      <c r="AT245" s="137"/>
      <c r="AV245" s="42"/>
      <c r="AW245" s="14">
        <f t="shared" si="34"/>
        <v>1348.2172680138756</v>
      </c>
      <c r="AX245" s="14">
        <f>AJ245</f>
        <v>2122.0939798538402</v>
      </c>
      <c r="AY245" s="14">
        <f t="shared" si="26"/>
        <v>25502.357737615028</v>
      </c>
      <c r="BA245" s="158">
        <f t="shared" si="22"/>
        <v>1.01044009424749</v>
      </c>
      <c r="BC245" s="25"/>
      <c r="BD245" s="14"/>
      <c r="BE245" s="25"/>
      <c r="BM245" s="207"/>
      <c r="BN245" s="207"/>
      <c r="BO245" s="207"/>
      <c r="BQ245" s="207"/>
      <c r="BR245" s="207"/>
      <c r="BS245" s="207"/>
      <c r="BT245" s="211" t="s">
        <v>150</v>
      </c>
      <c r="BU245" s="208"/>
      <c r="BV245" s="208"/>
      <c r="BW245" s="208"/>
      <c r="BY245" s="208"/>
      <c r="BZ245" s="208"/>
      <c r="CA245" s="208"/>
    </row>
    <row r="246" spans="1:79">
      <c r="A246" s="2">
        <v>2011</v>
      </c>
      <c r="B246" s="2">
        <v>4</v>
      </c>
      <c r="C246" s="14">
        <f>[21]Data!$D101</f>
        <v>929.59452922276398</v>
      </c>
      <c r="D246" s="14">
        <f>[25]Data!$D77</f>
        <v>915323.17154988996</v>
      </c>
      <c r="E246" s="14">
        <f>[22]Data!$D89</f>
        <v>171483.852102662</v>
      </c>
      <c r="F246" s="14">
        <f>[23]Data!$D89</f>
        <v>2100.2168832335201</v>
      </c>
      <c r="G246" s="140">
        <f>[24]Data!$D89</f>
        <v>267799.4625738</v>
      </c>
      <c r="H246" s="25"/>
      <c r="I246" s="14"/>
      <c r="J246" s="14"/>
      <c r="K246" s="15"/>
      <c r="L246" s="15"/>
      <c r="M246" s="14"/>
      <c r="N246" s="25"/>
      <c r="O246" s="139"/>
      <c r="P246" s="75"/>
      <c r="Q246" s="20"/>
      <c r="R246" s="20"/>
      <c r="S246" s="19"/>
      <c r="U246" s="14">
        <f t="shared" si="28"/>
        <v>2758546.7031095857</v>
      </c>
      <c r="V246" s="217">
        <f t="shared" si="27"/>
        <v>0.53442379914879401</v>
      </c>
      <c r="W246" s="14">
        <f>[1]RESID!$I344</f>
        <v>60193</v>
      </c>
      <c r="X246" s="73">
        <f t="shared" si="36"/>
        <v>1384191</v>
      </c>
      <c r="Y246" s="15">
        <f>'[2]FPC wSEB'!X441</f>
        <v>1444384</v>
      </c>
      <c r="Z246" s="15">
        <f>'[2]FPC wSEB'!Y441</f>
        <v>161651</v>
      </c>
      <c r="AA246" s="15">
        <f>'[2]FPC wSEB'!Z441</f>
        <v>2430</v>
      </c>
      <c r="AB246" s="15">
        <f>'[2]FPC wSEB'!AA441</f>
        <v>1577</v>
      </c>
      <c r="AC246" s="22">
        <f>'[2]FPC wSEB'!AB441</f>
        <v>23644</v>
      </c>
      <c r="AD246" s="15">
        <f t="shared" si="29"/>
        <v>29904</v>
      </c>
      <c r="AE246" s="214">
        <f t="shared" si="35"/>
        <v>1286736</v>
      </c>
      <c r="AF246" s="15">
        <f t="shared" si="38"/>
        <v>915323.17154988996</v>
      </c>
      <c r="AG246" s="15">
        <f t="shared" si="33"/>
        <v>256683.852102662</v>
      </c>
      <c r="AH246" s="15">
        <f>'[2]FPC wSEB'!G441</f>
        <v>85200</v>
      </c>
      <c r="AI246" s="15">
        <f t="shared" si="30"/>
        <v>171483.852102662</v>
      </c>
      <c r="AJ246" s="15">
        <f t="shared" si="31"/>
        <v>2100.2168832335201</v>
      </c>
      <c r="AK246" s="15">
        <f t="shared" si="32"/>
        <v>267799.4625738</v>
      </c>
      <c r="AL246" s="67">
        <f t="shared" si="25"/>
        <v>929.59425397217581</v>
      </c>
      <c r="AM246" s="137">
        <f t="shared" si="23"/>
        <v>911.55814520238391</v>
      </c>
      <c r="AN246" s="15">
        <f>AJ246/[4]FCST!$G186*1000</f>
        <v>1330.9359209337897</v>
      </c>
      <c r="AP246" s="232"/>
      <c r="AQ246" s="137"/>
      <c r="AR246" s="137"/>
      <c r="AS246" s="137"/>
      <c r="AT246" s="137"/>
      <c r="AV246" s="42"/>
      <c r="AW246" s="14">
        <f t="shared" si="34"/>
        <v>1331.7798879096515</v>
      </c>
      <c r="AX246" s="14">
        <f>AJ246</f>
        <v>2100.2168832335201</v>
      </c>
      <c r="AY246" s="14">
        <f>SUM(AX235:AX246)</f>
        <v>25476.249351133742</v>
      </c>
      <c r="BA246" s="158">
        <f t="shared" si="22"/>
        <v>1.0065112381220336</v>
      </c>
      <c r="BC246" s="25"/>
      <c r="BD246" s="14"/>
      <c r="BE246" s="25"/>
      <c r="BM246" s="207"/>
      <c r="BN246" s="207"/>
      <c r="BO246" s="207"/>
      <c r="BQ246" s="207"/>
      <c r="BR246" s="207"/>
      <c r="BS246" s="207"/>
      <c r="BT246" s="211" t="s">
        <v>150</v>
      </c>
      <c r="BU246" s="208"/>
      <c r="BV246" s="208"/>
      <c r="BW246" s="208"/>
      <c r="BY246" s="208"/>
      <c r="BZ246" s="208"/>
      <c r="CA246" s="208"/>
    </row>
    <row r="247" spans="1:79">
      <c r="A247" s="2">
        <v>2011</v>
      </c>
      <c r="B247" s="2">
        <v>5</v>
      </c>
      <c r="C247" s="14">
        <f>[21]Data!$D102</f>
        <v>1237.4744513020901</v>
      </c>
      <c r="D247" s="14">
        <f>[25]Data!$D78</f>
        <v>1051753.59430142</v>
      </c>
      <c r="E247" s="14">
        <f>[22]Data!$D90</f>
        <v>188830.98742372199</v>
      </c>
      <c r="F247" s="14">
        <f>[23]Data!$D90</f>
        <v>2100.3668832335202</v>
      </c>
      <c r="G247" s="140">
        <f>[24]Data!$D90</f>
        <v>280519.63737734797</v>
      </c>
      <c r="H247" s="25"/>
      <c r="I247" s="14"/>
      <c r="J247" s="14"/>
      <c r="K247" s="15"/>
      <c r="L247" s="15"/>
      <c r="M247" s="14"/>
      <c r="N247" s="25"/>
      <c r="O247" s="139"/>
      <c r="P247" s="75"/>
      <c r="Q247" s="20"/>
      <c r="R247" s="20"/>
      <c r="S247" s="19"/>
      <c r="U247" s="14">
        <f t="shared" si="28"/>
        <v>3383539.5859857239</v>
      </c>
      <c r="V247" s="217">
        <f t="shared" si="27"/>
        <v>0.35517028435765152</v>
      </c>
      <c r="W247" s="14">
        <f>[1]RESID!$I345</f>
        <v>61820</v>
      </c>
      <c r="X247" s="73">
        <f t="shared" si="36"/>
        <v>1392105</v>
      </c>
      <c r="Y247" s="15">
        <f>'[2]FPC wSEB'!X442</f>
        <v>1453925</v>
      </c>
      <c r="Z247" s="15">
        <f>'[2]FPC wSEB'!Y442</f>
        <v>161693</v>
      </c>
      <c r="AA247" s="15">
        <f>'[2]FPC wSEB'!Z442</f>
        <v>2414</v>
      </c>
      <c r="AB247" s="15">
        <f>'[2]FPC wSEB'!AA442</f>
        <v>1576</v>
      </c>
      <c r="AC247" s="22">
        <f>'[2]FPC wSEB'!AB442</f>
        <v>23584</v>
      </c>
      <c r="AD247" s="15">
        <f t="shared" si="29"/>
        <v>27171</v>
      </c>
      <c r="AE247" s="214">
        <f t="shared" si="35"/>
        <v>1722694</v>
      </c>
      <c r="AF247" s="15">
        <f t="shared" si="38"/>
        <v>1051753.59430142</v>
      </c>
      <c r="AG247" s="15">
        <f t="shared" si="33"/>
        <v>299300.98742372199</v>
      </c>
      <c r="AH247" s="15">
        <f>'[2]FPC wSEB'!G442</f>
        <v>110470</v>
      </c>
      <c r="AI247" s="15">
        <f t="shared" si="30"/>
        <v>188830.98742372199</v>
      </c>
      <c r="AJ247" s="15">
        <f t="shared" si="31"/>
        <v>2100.3668832335202</v>
      </c>
      <c r="AK247" s="15">
        <f t="shared" si="32"/>
        <v>280519.63737734797</v>
      </c>
      <c r="AL247" s="67">
        <f t="shared" si="25"/>
        <v>1237.4741847777286</v>
      </c>
      <c r="AM247" s="137">
        <f t="shared" si="23"/>
        <v>1203.5455749092971</v>
      </c>
      <c r="AN247" s="15">
        <f>AJ247/[4]FCST!$G187*1000</f>
        <v>1331.8750052210021</v>
      </c>
      <c r="AP247" s="232"/>
      <c r="AQ247" s="137"/>
      <c r="AR247" s="137"/>
      <c r="AS247" s="137"/>
      <c r="AT247" s="137"/>
      <c r="AV247" s="42"/>
      <c r="AW247" s="14">
        <f t="shared" si="34"/>
        <v>1332.7201035745686</v>
      </c>
      <c r="AX247" s="14">
        <f>AJ247</f>
        <v>2100.3668832335202</v>
      </c>
      <c r="AY247" s="14">
        <f>SUM(AX236:AX247)</f>
        <v>25450.14096465247</v>
      </c>
      <c r="AZ247" s="164"/>
      <c r="BA247" s="158">
        <f t="shared" si="22"/>
        <v>1.0046438613492823</v>
      </c>
      <c r="BC247" s="25"/>
      <c r="BD247" s="14"/>
      <c r="BE247" s="25"/>
      <c r="BM247" s="207"/>
      <c r="BN247" s="207"/>
      <c r="BO247" s="207"/>
      <c r="BQ247" s="207"/>
      <c r="BR247" s="207"/>
      <c r="BS247" s="207"/>
      <c r="BT247" s="211" t="s">
        <v>150</v>
      </c>
      <c r="BU247" s="208"/>
      <c r="BV247" s="208"/>
      <c r="BW247" s="208"/>
      <c r="BY247" s="208"/>
      <c r="BZ247" s="208"/>
      <c r="CA247" s="208"/>
    </row>
    <row r="248" spans="1:79">
      <c r="A248" s="2">
        <v>2011</v>
      </c>
      <c r="B248" s="2">
        <v>6</v>
      </c>
      <c r="C248" s="14">
        <f>[21]Data!$D103</f>
        <v>1337.0672527505601</v>
      </c>
      <c r="D248" s="14">
        <f>[25]Data!$D79</f>
        <v>1041576.86228766</v>
      </c>
      <c r="E248" s="14">
        <f>[22]Data!$D91</f>
        <v>177178.956449283</v>
      </c>
      <c r="F248" s="14">
        <f>[23]Data!$D91</f>
        <v>2110.1340607682801</v>
      </c>
      <c r="G248" s="140">
        <f>[24]Data!$D91</f>
        <v>285670.66828610102</v>
      </c>
      <c r="H248" s="25"/>
      <c r="I248" s="14"/>
      <c r="J248" s="14"/>
      <c r="K248" s="15"/>
      <c r="L248" s="15"/>
      <c r="M248" s="14"/>
      <c r="N248" s="25"/>
      <c r="O248" s="139"/>
      <c r="P248" s="75"/>
      <c r="Q248" s="20"/>
      <c r="R248" s="20"/>
      <c r="S248" s="19"/>
      <c r="U248" s="14">
        <f t="shared" si="28"/>
        <v>3477885.6210838123</v>
      </c>
      <c r="V248" s="217">
        <f t="shared" si="27"/>
        <v>0.25275986053332639</v>
      </c>
      <c r="W248" s="14">
        <f>[1]RESID!$I346</f>
        <v>61899</v>
      </c>
      <c r="X248" s="73">
        <f t="shared" si="36"/>
        <v>1391907</v>
      </c>
      <c r="Y248" s="15">
        <f>'[2]FPC wSEB'!X443</f>
        <v>1453806</v>
      </c>
      <c r="Z248" s="15">
        <f>'[2]FPC wSEB'!Y443</f>
        <v>162558</v>
      </c>
      <c r="AA248" s="15">
        <f>'[2]FPC wSEB'!Z443</f>
        <v>2414</v>
      </c>
      <c r="AB248" s="15">
        <f>'[2]FPC wSEB'!AA443</f>
        <v>1569</v>
      </c>
      <c r="AC248" s="22">
        <f>'[2]FPC wSEB'!AB443</f>
        <v>23570</v>
      </c>
      <c r="AD248" s="15">
        <f t="shared" si="29"/>
        <v>20919</v>
      </c>
      <c r="AE248" s="214">
        <f t="shared" si="35"/>
        <v>1861073</v>
      </c>
      <c r="AF248" s="15">
        <f t="shared" si="38"/>
        <v>1041576.86228766</v>
      </c>
      <c r="AG248" s="15">
        <f t="shared" si="33"/>
        <v>266535.956449283</v>
      </c>
      <c r="AH248" s="15">
        <f>'[2]FPC wSEB'!G443</f>
        <v>89357</v>
      </c>
      <c r="AI248" s="15">
        <f t="shared" si="30"/>
        <v>177178.956449283</v>
      </c>
      <c r="AJ248" s="15">
        <f t="shared" si="31"/>
        <v>2110.1340607682801</v>
      </c>
      <c r="AK248" s="15">
        <f t="shared" si="32"/>
        <v>285670.66828610102</v>
      </c>
      <c r="AL248" s="67">
        <f t="shared" si="25"/>
        <v>1337.0670597963801</v>
      </c>
      <c r="AM248" s="137">
        <f t="shared" si="23"/>
        <v>1294.5276054714316</v>
      </c>
      <c r="AN248" s="15">
        <f>AJ248/[4]FCST!$G188*1000</f>
        <v>1344.8910521149014</v>
      </c>
      <c r="AP248" s="232"/>
      <c r="AQ248" s="137"/>
      <c r="AR248" s="137"/>
      <c r="AS248" s="137"/>
      <c r="AT248" s="137"/>
      <c r="AV248" s="42"/>
      <c r="AW248" s="14">
        <f t="shared" si="34"/>
        <v>1344.8910521149014</v>
      </c>
      <c r="AX248" s="14">
        <f t="shared" ref="AX248:AX311" si="39">AJ248</f>
        <v>2110.1340607682801</v>
      </c>
      <c r="AY248" s="14">
        <f t="shared" ref="AY248:AY259" si="40">SUM(AX237:AX248)</f>
        <v>25424.032578171187</v>
      </c>
      <c r="AZ248" s="164"/>
      <c r="BA248" s="158">
        <f t="shared" si="22"/>
        <v>1.0280701476235898</v>
      </c>
      <c r="BC248" s="25"/>
      <c r="BD248" s="14"/>
      <c r="BE248" s="25"/>
      <c r="BM248" s="207"/>
      <c r="BN248" s="207"/>
      <c r="BO248" s="207"/>
      <c r="BQ248" s="207"/>
      <c r="BR248" s="207"/>
      <c r="BS248" s="207"/>
      <c r="BT248" s="211" t="s">
        <v>150</v>
      </c>
      <c r="BU248" s="208"/>
      <c r="BV248" s="208"/>
      <c r="BW248" s="208"/>
      <c r="BY248" s="208"/>
      <c r="BZ248" s="208"/>
      <c r="CA248" s="208"/>
    </row>
    <row r="249" spans="1:79">
      <c r="A249" s="2">
        <v>2011</v>
      </c>
      <c r="B249" s="2">
        <v>7</v>
      </c>
      <c r="C249" s="14">
        <f>[21]Data!$D104</f>
        <v>1444.36789497775</v>
      </c>
      <c r="D249" s="14">
        <f>[25]Data!$D80</f>
        <v>1113473.4336848201</v>
      </c>
      <c r="E249" s="14">
        <f>[22]Data!$D92</f>
        <v>192288.114847258</v>
      </c>
      <c r="F249" s="14">
        <f>[23]Data!$D92</f>
        <v>2113.26251970351</v>
      </c>
      <c r="G249" s="140">
        <f>[24]Data!$D92</f>
        <v>279167.87735747802</v>
      </c>
      <c r="H249" s="25"/>
      <c r="I249" s="14"/>
      <c r="J249" s="14"/>
      <c r="K249" s="15"/>
      <c r="L249" s="15"/>
      <c r="M249" s="14"/>
      <c r="N249" s="25"/>
      <c r="O249" s="139"/>
      <c r="P249" s="75"/>
      <c r="Q249" s="20"/>
      <c r="R249" s="20"/>
      <c r="S249" s="19"/>
      <c r="U249" s="14">
        <f t="shared" si="28"/>
        <v>3697446.6884092595</v>
      </c>
      <c r="V249" s="217">
        <f t="shared" si="27"/>
        <v>0.23540461725212367</v>
      </c>
      <c r="W249" s="14">
        <f>[1]RESID!$I347</f>
        <v>62054</v>
      </c>
      <c r="X249" s="73">
        <f t="shared" si="36"/>
        <v>1386072</v>
      </c>
      <c r="Y249" s="15">
        <f>'[2]FPC wSEB'!X444</f>
        <v>1448126</v>
      </c>
      <c r="Z249" s="15">
        <f>'[2]FPC wSEB'!Y444</f>
        <v>160697</v>
      </c>
      <c r="AA249" s="15">
        <f>'[2]FPC wSEB'!Z444</f>
        <v>2334</v>
      </c>
      <c r="AB249" s="15">
        <f>'[2]FPC wSEB'!AA444</f>
        <v>1568</v>
      </c>
      <c r="AC249" s="22">
        <f>'[2]FPC wSEB'!AB444</f>
        <v>23309</v>
      </c>
      <c r="AD249" s="15">
        <f t="shared" si="29"/>
        <v>21099</v>
      </c>
      <c r="AE249" s="214">
        <f t="shared" si="35"/>
        <v>2001998</v>
      </c>
      <c r="AF249" s="15">
        <f t="shared" si="38"/>
        <v>1113473.4336848201</v>
      </c>
      <c r="AG249" s="15">
        <f t="shared" si="33"/>
        <v>279595.11484725797</v>
      </c>
      <c r="AH249" s="15">
        <f>'[2]FPC wSEB'!G444</f>
        <v>87307</v>
      </c>
      <c r="AI249" s="15">
        <f t="shared" si="30"/>
        <v>192288.114847258</v>
      </c>
      <c r="AJ249" s="15">
        <f t="shared" si="31"/>
        <v>2113.26251970351</v>
      </c>
      <c r="AK249" s="15">
        <f t="shared" si="32"/>
        <v>279167.87735747802</v>
      </c>
      <c r="AL249" s="67">
        <f t="shared" si="25"/>
        <v>1444.3679693406982</v>
      </c>
      <c r="AM249" s="137">
        <f t="shared" si="23"/>
        <v>1397.0448704049234</v>
      </c>
      <c r="AN249" s="15">
        <f>AJ249/[4]FCST!$G189*1000</f>
        <v>1348.60403299522</v>
      </c>
      <c r="AP249" s="232"/>
      <c r="AQ249" s="137"/>
      <c r="AR249" s="137"/>
      <c r="AS249" s="137"/>
      <c r="AT249" s="137"/>
      <c r="AV249" s="42"/>
      <c r="AW249" s="14">
        <f t="shared" si="34"/>
        <v>1347.7439538925446</v>
      </c>
      <c r="AX249" s="14">
        <f t="shared" si="39"/>
        <v>2113.26251970351</v>
      </c>
      <c r="AY249" s="14">
        <f t="shared" si="40"/>
        <v>25397.924191689912</v>
      </c>
      <c r="AZ249" s="164"/>
      <c r="BA249" s="158">
        <f t="shared" si="22"/>
        <v>1.0287444175032752</v>
      </c>
      <c r="BC249" s="25"/>
      <c r="BD249" s="14"/>
      <c r="BE249" s="25"/>
      <c r="BM249" s="207"/>
      <c r="BN249" s="207"/>
      <c r="BO249" s="207"/>
      <c r="BQ249" s="207"/>
      <c r="BR249" s="207"/>
      <c r="BS249" s="207"/>
      <c r="BT249" s="211" t="s">
        <v>150</v>
      </c>
      <c r="BU249" s="208"/>
      <c r="BV249" s="208"/>
      <c r="BW249" s="208"/>
      <c r="BY249" s="208"/>
      <c r="BZ249" s="208"/>
      <c r="CA249" s="208"/>
    </row>
    <row r="250" spans="1:79">
      <c r="A250" s="2">
        <v>2011</v>
      </c>
      <c r="B250" s="2">
        <v>8</v>
      </c>
      <c r="C250" s="14">
        <f>[21]Data!$D105</f>
        <v>1442.5892781422299</v>
      </c>
      <c r="D250" s="14">
        <f>[25]Data!$D81</f>
        <v>1133194.4017708199</v>
      </c>
      <c r="E250" s="14">
        <f>[22]Data!$D93</f>
        <v>189108.802101754</v>
      </c>
      <c r="F250" s="14">
        <f>[23]Data!$D93</f>
        <v>2101.5960233262099</v>
      </c>
      <c r="G250" s="140">
        <f>[24]Data!$D93</f>
        <v>278463.01028685097</v>
      </c>
      <c r="H250" s="25"/>
      <c r="I250" s="14"/>
      <c r="J250" s="14"/>
      <c r="K250" s="15"/>
      <c r="L250" s="15"/>
      <c r="M250" s="14"/>
      <c r="N250" s="25"/>
      <c r="P250" s="75"/>
      <c r="Q250" s="20"/>
      <c r="R250" s="20"/>
      <c r="S250" s="19"/>
      <c r="U250" s="14">
        <f t="shared" si="28"/>
        <v>3841149.8101827512</v>
      </c>
      <c r="V250" s="217">
        <f t="shared" si="27"/>
        <v>0.23491953518685663</v>
      </c>
      <c r="W250" s="14">
        <f>[1]RESID!$I348</f>
        <v>65966</v>
      </c>
      <c r="X250" s="73">
        <f t="shared" si="36"/>
        <v>1471967</v>
      </c>
      <c r="Y250" s="15">
        <f>'[2]FPC wSEB'!X445</f>
        <v>1537933</v>
      </c>
      <c r="Z250" s="15">
        <f>'[2]FPC wSEB'!Y445</f>
        <v>169440</v>
      </c>
      <c r="AA250" s="15">
        <f>'[2]FPC wSEB'!Z445</f>
        <v>2443</v>
      </c>
      <c r="AB250" s="15">
        <f>'[2]FPC wSEB'!AA445</f>
        <v>1570</v>
      </c>
      <c r="AC250" s="22">
        <f>'[2]FPC wSEB'!AB445</f>
        <v>24441</v>
      </c>
      <c r="AD250" s="15">
        <f t="shared" si="29"/>
        <v>22355</v>
      </c>
      <c r="AE250" s="214">
        <f t="shared" si="35"/>
        <v>2123444</v>
      </c>
      <c r="AF250" s="15">
        <f t="shared" si="38"/>
        <v>1133194.4017708199</v>
      </c>
      <c r="AG250" s="15">
        <f t="shared" si="33"/>
        <v>281591.802101754</v>
      </c>
      <c r="AH250" s="15">
        <f>'[2]FPC wSEB'!G445</f>
        <v>92483</v>
      </c>
      <c r="AI250" s="15">
        <f t="shared" si="30"/>
        <v>189108.802101754</v>
      </c>
      <c r="AJ250" s="15">
        <f t="shared" si="31"/>
        <v>2101.5960233262099</v>
      </c>
      <c r="AK250" s="15">
        <f t="shared" si="32"/>
        <v>278463.01028685097</v>
      </c>
      <c r="AL250" s="67">
        <f t="shared" si="25"/>
        <v>1442.5894058766262</v>
      </c>
      <c r="AM250" s="137">
        <f t="shared" si="23"/>
        <v>1395.2486876866549</v>
      </c>
      <c r="AN250" s="15">
        <f>AJ250/[4]FCST!$G190*1000</f>
        <v>1342.8728583554057</v>
      </c>
      <c r="AP250" s="232"/>
      <c r="AQ250" s="137"/>
      <c r="AR250" s="137"/>
      <c r="AS250" s="137"/>
      <c r="AT250" s="137"/>
      <c r="AV250" s="42"/>
      <c r="AW250" s="14">
        <f t="shared" si="34"/>
        <v>1338.5961932014077</v>
      </c>
      <c r="AX250" s="14">
        <f t="shared" si="39"/>
        <v>2101.5960233262099</v>
      </c>
      <c r="AY250" s="14">
        <f t="shared" si="40"/>
        <v>25371.815805208629</v>
      </c>
      <c r="AZ250" s="164"/>
      <c r="BA250" s="158">
        <f t="shared" si="22"/>
        <v>1.0261060610900514</v>
      </c>
      <c r="BC250" s="25"/>
      <c r="BD250" s="14"/>
      <c r="BE250" s="25"/>
      <c r="BM250" s="207"/>
      <c r="BN250" s="207"/>
      <c r="BO250" s="207"/>
      <c r="BQ250" s="207"/>
      <c r="BR250" s="207"/>
      <c r="BS250" s="207"/>
      <c r="BT250" s="211" t="s">
        <v>150</v>
      </c>
      <c r="BU250" s="208"/>
      <c r="BV250" s="208"/>
      <c r="BW250" s="208"/>
      <c r="BY250" s="208"/>
      <c r="BZ250" s="208"/>
      <c r="CA250" s="208"/>
    </row>
    <row r="251" spans="1:79">
      <c r="A251" s="2">
        <v>2011</v>
      </c>
      <c r="B251" s="2">
        <v>9</v>
      </c>
      <c r="C251" s="14">
        <f>[21]Data!$D106</f>
        <v>1307.9477779235201</v>
      </c>
      <c r="D251" s="14">
        <f>[25]Data!$D82</f>
        <v>1074401.3001882599</v>
      </c>
      <c r="E251" s="14">
        <f>[22]Data!$D94</f>
        <v>186460.02565660499</v>
      </c>
      <c r="F251" s="14">
        <f>[23]Data!$D94</f>
        <v>2100.1515788817601</v>
      </c>
      <c r="G251" s="140">
        <f>[24]Data!$D94</f>
        <v>292217.085692817</v>
      </c>
      <c r="H251" s="25"/>
      <c r="I251" s="14"/>
      <c r="J251" s="14"/>
      <c r="K251" s="15"/>
      <c r="L251" s="15"/>
      <c r="M251" s="287" t="s">
        <v>186</v>
      </c>
      <c r="N251" s="25"/>
      <c r="P251" s="75"/>
      <c r="Q251" s="20"/>
      <c r="R251" s="20"/>
      <c r="S251" s="19"/>
      <c r="U251" s="14">
        <f t="shared" si="28"/>
        <v>3481248.5631165639</v>
      </c>
      <c r="V251" s="217">
        <f t="shared" si="27"/>
        <v>0.23675824630596484</v>
      </c>
      <c r="W251" s="14">
        <f>[1]RESID!$I349</f>
        <v>62252</v>
      </c>
      <c r="X251" s="73">
        <f t="shared" si="36"/>
        <v>1387895</v>
      </c>
      <c r="Y251" s="15">
        <f>'[2]FPC wSEB'!X446</f>
        <v>1450147</v>
      </c>
      <c r="Z251" s="15">
        <f>'[2]FPC wSEB'!Y446</f>
        <v>161849</v>
      </c>
      <c r="AA251" s="15">
        <f>'[2]FPC wSEB'!Z446</f>
        <v>2417</v>
      </c>
      <c r="AB251" s="15">
        <f>'[2]FPC wSEB'!AA446</f>
        <v>1558</v>
      </c>
      <c r="AC251" s="22">
        <f>'[2]FPC wSEB'!AB446</f>
        <v>23508</v>
      </c>
      <c r="AD251" s="15">
        <f t="shared" si="29"/>
        <v>19277</v>
      </c>
      <c r="AE251" s="214">
        <f t="shared" si="35"/>
        <v>1815294</v>
      </c>
      <c r="AF251" s="15">
        <f t="shared" si="38"/>
        <v>1074401.3001882599</v>
      </c>
      <c r="AG251" s="15">
        <f t="shared" si="33"/>
        <v>277959.02565660502</v>
      </c>
      <c r="AH251" s="15">
        <f>'[2]FPC wSEB'!G446</f>
        <v>91499</v>
      </c>
      <c r="AI251" s="15">
        <f t="shared" si="30"/>
        <v>186460.02565660499</v>
      </c>
      <c r="AJ251" s="15">
        <f t="shared" si="31"/>
        <v>2100.1515788817601</v>
      </c>
      <c r="AK251" s="15">
        <f t="shared" si="32"/>
        <v>292217.085692817</v>
      </c>
      <c r="AL251" s="67">
        <f t="shared" si="25"/>
        <v>1307.9476473364339</v>
      </c>
      <c r="AM251" s="137">
        <f t="shared" si="23"/>
        <v>1265.0931250418059</v>
      </c>
      <c r="AN251" s="15">
        <f>AJ251/[4]FCST!$G191*1000</f>
        <v>1347.1145470697627</v>
      </c>
      <c r="AP251" s="232"/>
      <c r="AQ251" s="137"/>
      <c r="AR251" s="137"/>
      <c r="AS251" s="137"/>
      <c r="AT251" s="137"/>
      <c r="AV251" s="42"/>
      <c r="AW251" s="14">
        <f t="shared" si="34"/>
        <v>1347.9791905531195</v>
      </c>
      <c r="AX251" s="14">
        <f t="shared" si="39"/>
        <v>2100.1515788817601</v>
      </c>
      <c r="AY251" s="14">
        <f t="shared" si="40"/>
        <v>25345.707418727339</v>
      </c>
      <c r="AZ251" s="164"/>
      <c r="BA251" s="158">
        <f t="shared" si="22"/>
        <v>1.0340005905236258</v>
      </c>
      <c r="BC251" s="25"/>
      <c r="BD251" s="14"/>
      <c r="BE251" s="25"/>
      <c r="BM251" s="207"/>
      <c r="BN251" s="207"/>
      <c r="BO251" s="207"/>
      <c r="BQ251" s="207"/>
      <c r="BR251" s="207"/>
      <c r="BS251" s="207"/>
      <c r="BT251" s="211" t="s">
        <v>150</v>
      </c>
      <c r="BU251" s="208"/>
      <c r="BV251" s="208"/>
      <c r="BW251" s="208"/>
      <c r="BY251" s="208"/>
      <c r="BZ251" s="208"/>
      <c r="CA251" s="208"/>
    </row>
    <row r="252" spans="1:79">
      <c r="A252" s="2">
        <v>2011</v>
      </c>
      <c r="B252" s="2">
        <v>10</v>
      </c>
      <c r="C252" s="14">
        <f>[21]Data!$D107</f>
        <v>1125.9125179402899</v>
      </c>
      <c r="D252" s="14">
        <f>[25]Data!$D83</f>
        <v>1028200.9634727</v>
      </c>
      <c r="E252" s="14">
        <f>[22]Data!$D95</f>
        <v>189816.51218838</v>
      </c>
      <c r="F252" s="14">
        <f>[23]Data!$D95</f>
        <v>2097.9849122150999</v>
      </c>
      <c r="G252" s="140">
        <f>[24]Data!$D95</f>
        <v>261971.716269664</v>
      </c>
      <c r="H252" s="25"/>
      <c r="I252" s="14"/>
      <c r="J252" s="14"/>
      <c r="K252" s="15"/>
      <c r="L252" s="15"/>
      <c r="M252" s="287" t="s">
        <v>184</v>
      </c>
      <c r="N252" s="25"/>
      <c r="P252" s="75"/>
      <c r="Q252" s="20"/>
      <c r="R252" s="20"/>
      <c r="S252" s="19"/>
      <c r="U252" s="14">
        <f t="shared" si="28"/>
        <v>3064149.1768429591</v>
      </c>
      <c r="V252" s="217">
        <f t="shared" si="27"/>
        <v>0.25544453159122188</v>
      </c>
      <c r="W252" s="14">
        <f>[1]RESID!$I350</f>
        <v>58220</v>
      </c>
      <c r="X252" s="73">
        <f t="shared" si="36"/>
        <v>1306996</v>
      </c>
      <c r="Y252" s="15">
        <f>'[2]FPC wSEB'!X447</f>
        <v>1365216</v>
      </c>
      <c r="Z252" s="15">
        <f>'[2]FPC wSEB'!Y447</f>
        <v>156948</v>
      </c>
      <c r="AA252" s="15">
        <f>'[2]FPC wSEB'!Z447</f>
        <v>2379</v>
      </c>
      <c r="AB252" s="15">
        <f>'[2]FPC wSEB'!AA447</f>
        <v>1549</v>
      </c>
      <c r="AC252" s="22">
        <f>'[2]FPC wSEB'!AB447</f>
        <v>23200</v>
      </c>
      <c r="AD252" s="15">
        <f t="shared" si="29"/>
        <v>16745</v>
      </c>
      <c r="AE252" s="214">
        <f t="shared" si="35"/>
        <v>1471563</v>
      </c>
      <c r="AF252" s="15">
        <f t="shared" si="38"/>
        <v>1028200.9634727</v>
      </c>
      <c r="AG252" s="15">
        <f t="shared" si="33"/>
        <v>283570.51218838</v>
      </c>
      <c r="AH252" s="15">
        <f>'[2]FPC wSEB'!G447</f>
        <v>93754</v>
      </c>
      <c r="AI252" s="15">
        <f t="shared" si="30"/>
        <v>189816.51218838</v>
      </c>
      <c r="AJ252" s="15">
        <f t="shared" si="31"/>
        <v>2097.9849122150999</v>
      </c>
      <c r="AK252" s="15">
        <f t="shared" si="32"/>
        <v>261971.716269664</v>
      </c>
      <c r="AL252" s="67">
        <f t="shared" si="25"/>
        <v>1125.912397589587</v>
      </c>
      <c r="AM252" s="137">
        <f t="shared" si="23"/>
        <v>1090.1630218221878</v>
      </c>
      <c r="AN252" s="15">
        <f>AJ252/[4]FCST!$G192*1000</f>
        <v>1350.9239615036061</v>
      </c>
      <c r="AP252" s="232"/>
      <c r="AQ252" s="137"/>
      <c r="AR252" s="137"/>
      <c r="AS252" s="137"/>
      <c r="AT252" s="137"/>
      <c r="AV252" s="42"/>
      <c r="AW252" s="14">
        <f t="shared" si="34"/>
        <v>1354.4124675371852</v>
      </c>
      <c r="AX252" s="14">
        <f t="shared" si="39"/>
        <v>2097.9849122150999</v>
      </c>
      <c r="AY252" s="14">
        <f t="shared" si="40"/>
        <v>25319.599032246057</v>
      </c>
      <c r="AZ252" s="164"/>
      <c r="BA252" s="158">
        <f t="shared" si="22"/>
        <v>1.0393575100681967</v>
      </c>
      <c r="BC252" s="25"/>
      <c r="BD252" s="14"/>
      <c r="BE252" s="25"/>
      <c r="BM252" s="207"/>
      <c r="BN252" s="207"/>
      <c r="BO252" s="207"/>
      <c r="BQ252" s="207"/>
      <c r="BR252" s="207"/>
      <c r="BS252" s="207"/>
      <c r="BT252" s="211" t="s">
        <v>150</v>
      </c>
      <c r="BU252" s="208"/>
      <c r="BV252" s="208"/>
      <c r="BW252" s="208"/>
      <c r="BY252" s="208"/>
      <c r="BZ252" s="208"/>
      <c r="CA252" s="208"/>
    </row>
    <row r="253" spans="1:79">
      <c r="A253" s="2">
        <v>2011</v>
      </c>
      <c r="B253" s="2">
        <v>11</v>
      </c>
      <c r="C253" s="14">
        <f>[21]Data!$D108</f>
        <v>836.88684896786003</v>
      </c>
      <c r="D253" s="14">
        <f>[25]Data!$D84</f>
        <v>892023.44513701298</v>
      </c>
      <c r="E253" s="14">
        <f>[22]Data!$D96</f>
        <v>169262.12056703799</v>
      </c>
      <c r="F253" s="14">
        <f>[23]Data!$D96</f>
        <v>2094.6508977243102</v>
      </c>
      <c r="G253" s="140">
        <f>[24]Data!$D96</f>
        <v>258311.37542879899</v>
      </c>
      <c r="H253" s="25"/>
      <c r="I253" s="14"/>
      <c r="J253" s="14"/>
      <c r="K253" s="15"/>
      <c r="L253" s="15"/>
      <c r="M253" s="139"/>
      <c r="N253" s="25"/>
      <c r="O253" s="139"/>
      <c r="P253" s="75"/>
      <c r="Q253" s="20"/>
      <c r="R253" s="20"/>
      <c r="S253" s="19"/>
      <c r="U253" s="14">
        <f t="shared" si="28"/>
        <v>2715547.5920305736</v>
      </c>
      <c r="V253" s="217">
        <f t="shared" si="27"/>
        <v>0.34388341163246744</v>
      </c>
      <c r="W253" s="14">
        <f>[1]RESID!$I351</f>
        <v>68549</v>
      </c>
      <c r="X253" s="73">
        <f t="shared" si="36"/>
        <v>1529325</v>
      </c>
      <c r="Y253" s="15">
        <f>'[2]FPC wSEB'!X448</f>
        <v>1597874</v>
      </c>
      <c r="Z253" s="15">
        <f>'[2]FPC wSEB'!Y448</f>
        <v>173104</v>
      </c>
      <c r="AA253" s="15">
        <f>'[2]FPC wSEB'!Z448</f>
        <v>2432</v>
      </c>
      <c r="AB253" s="15">
        <f>'[2]FPC wSEB'!AA448</f>
        <v>1554</v>
      </c>
      <c r="AC253" s="22">
        <f>'[2]FPC wSEB'!AB448</f>
        <v>24832</v>
      </c>
      <c r="AD253" s="15">
        <f t="shared" si="29"/>
        <v>19728</v>
      </c>
      <c r="AE253" s="214">
        <f t="shared" si="35"/>
        <v>1279872</v>
      </c>
      <c r="AF253" s="15">
        <f t="shared" si="38"/>
        <v>892023.44513701298</v>
      </c>
      <c r="AG253" s="15">
        <f t="shared" si="33"/>
        <v>263518.12056703796</v>
      </c>
      <c r="AH253" s="15">
        <f>'[2]FPC wSEB'!G448</f>
        <v>94256</v>
      </c>
      <c r="AI253" s="15">
        <f t="shared" si="30"/>
        <v>169262.12056703799</v>
      </c>
      <c r="AJ253" s="15">
        <f t="shared" si="31"/>
        <v>2094.6508977243102</v>
      </c>
      <c r="AK253" s="15">
        <f t="shared" si="32"/>
        <v>258311.37542879899</v>
      </c>
      <c r="AL253" s="67">
        <f t="shared" si="25"/>
        <v>836.88686185081656</v>
      </c>
      <c r="AM253" s="137">
        <f t="shared" si="23"/>
        <v>813.33071318514476</v>
      </c>
      <c r="AN253" s="15">
        <f>AJ253/[4]FCST!$G193*1000</f>
        <v>1352.260101823312</v>
      </c>
      <c r="AP253" s="232"/>
      <c r="AQ253" s="137"/>
      <c r="AR253" s="137"/>
      <c r="AS253" s="137"/>
      <c r="AT253" s="137"/>
      <c r="AV253" s="42"/>
      <c r="AW253" s="14">
        <f t="shared" si="34"/>
        <v>1347.9092005947941</v>
      </c>
      <c r="AX253" s="14">
        <f t="shared" si="39"/>
        <v>2094.6508977243102</v>
      </c>
      <c r="AY253" s="14">
        <f t="shared" si="40"/>
        <v>25293.490645764778</v>
      </c>
      <c r="AZ253" s="164"/>
      <c r="BA253" s="158">
        <f t="shared" si="22"/>
        <v>1.0378998413277332</v>
      </c>
      <c r="BC253" s="25"/>
      <c r="BD253" s="14"/>
      <c r="BE253" s="25"/>
      <c r="BM253" s="207"/>
      <c r="BN253" s="207"/>
      <c r="BO253" s="207"/>
      <c r="BQ253" s="207"/>
      <c r="BR253" s="207"/>
      <c r="BS253" s="207"/>
      <c r="BT253" s="211" t="s">
        <v>150</v>
      </c>
      <c r="BU253" s="208"/>
      <c r="BV253" s="208"/>
      <c r="BW253" s="208"/>
      <c r="BY253" s="208"/>
      <c r="BZ253" s="208"/>
      <c r="CA253" s="208"/>
    </row>
    <row r="254" spans="1:79">
      <c r="A254" s="2">
        <v>2011</v>
      </c>
      <c r="B254" s="2">
        <v>12</v>
      </c>
      <c r="C254" s="14">
        <f>[21]Data!$D109</f>
        <v>1003.20909700729</v>
      </c>
      <c r="D254" s="14">
        <f>[25]Data!$D85</f>
        <v>906949.04303342802</v>
      </c>
      <c r="E254" s="14">
        <f>[22]Data!$D97</f>
        <v>166014.876874056</v>
      </c>
      <c r="F254" s="14">
        <f>[23]Data!$D97</f>
        <v>2106.3115429197901</v>
      </c>
      <c r="G254" s="140">
        <f>[24]Data!$D97</f>
        <v>245824.50656015199</v>
      </c>
      <c r="H254" s="25"/>
      <c r="I254" s="14"/>
      <c r="J254" s="14"/>
      <c r="K254" s="15"/>
      <c r="L254" s="15"/>
      <c r="M254" s="25"/>
      <c r="N254" s="273" t="s">
        <v>185</v>
      </c>
      <c r="P254" s="75"/>
      <c r="Q254" s="20"/>
      <c r="R254" s="20"/>
      <c r="S254" s="19"/>
      <c r="U254" s="14">
        <f t="shared" si="28"/>
        <v>2851239.738010556</v>
      </c>
      <c r="V254" s="217">
        <f>V266</f>
        <v>0.46872621458853259</v>
      </c>
      <c r="W254" s="14">
        <f>[1]RESID!$I352</f>
        <v>62100</v>
      </c>
      <c r="X254" s="73">
        <f t="shared" si="36"/>
        <v>1411480</v>
      </c>
      <c r="Y254" s="15">
        <f>'[2]FPC wSEB'!X449</f>
        <v>1473580</v>
      </c>
      <c r="Z254" s="15">
        <f>'[2]FPC wSEB'!Y449</f>
        <v>161833</v>
      </c>
      <c r="AA254" s="15">
        <f>'[2]FPC wSEB'!Z449</f>
        <v>2359</v>
      </c>
      <c r="AB254" s="15">
        <f>'[2]FPC wSEB'!AA449</f>
        <v>1550</v>
      </c>
      <c r="AC254" s="22">
        <f>'[2]FPC wSEB'!AB449</f>
        <v>23864</v>
      </c>
      <c r="AD254" s="15">
        <f t="shared" si="29"/>
        <v>29201</v>
      </c>
      <c r="AE254" s="214">
        <f t="shared" si="35"/>
        <v>1416010</v>
      </c>
      <c r="AF254" s="15">
        <f t="shared" si="38"/>
        <v>906949.04303342802</v>
      </c>
      <c r="AG254" s="15">
        <f t="shared" si="33"/>
        <v>251148.876874056</v>
      </c>
      <c r="AH254" s="15">
        <f>'[2]FPC wSEB'!G449</f>
        <v>85134</v>
      </c>
      <c r="AI254" s="15">
        <f t="shared" si="30"/>
        <v>166014.876874056</v>
      </c>
      <c r="AJ254" s="15">
        <f t="shared" si="31"/>
        <v>2106.3115429197901</v>
      </c>
      <c r="AK254" s="15">
        <f t="shared" si="32"/>
        <v>245824.50656015199</v>
      </c>
      <c r="AL254" s="67">
        <f t="shared" si="25"/>
        <v>1003.209397228441</v>
      </c>
      <c r="AM254" s="137">
        <f t="shared" si="23"/>
        <v>980.74824576880792</v>
      </c>
      <c r="AN254" s="15">
        <f>AJ254/[4]FCST!$G194*1000</f>
        <v>1358.9106728514776</v>
      </c>
      <c r="AP254" s="232"/>
      <c r="AQ254" s="137"/>
      <c r="AR254" s="137"/>
      <c r="AS254" s="137"/>
      <c r="AT254" s="137"/>
      <c r="AV254" s="42"/>
      <c r="AW254" s="14">
        <f t="shared" si="34"/>
        <v>1358.9106728514776</v>
      </c>
      <c r="AX254" s="14">
        <f t="shared" si="39"/>
        <v>2106.3115429197901</v>
      </c>
      <c r="AY254" s="14">
        <f t="shared" si="40"/>
        <v>25267.382259283499</v>
      </c>
      <c r="AZ254" s="164"/>
      <c r="BA254" s="158">
        <f t="shared" si="22"/>
        <v>1.0361883809054002</v>
      </c>
      <c r="BC254" s="25"/>
      <c r="BD254" s="14"/>
      <c r="BE254" s="25"/>
      <c r="BM254" s="207"/>
      <c r="BN254" s="207"/>
      <c r="BO254" s="207"/>
      <c r="BQ254" s="207"/>
      <c r="BR254" s="207"/>
      <c r="BS254" s="207"/>
      <c r="BT254" s="211" t="s">
        <v>150</v>
      </c>
      <c r="BU254" s="208"/>
      <c r="BV254" s="208"/>
      <c r="BW254" s="208"/>
      <c r="BY254" s="208"/>
      <c r="BZ254" s="208"/>
      <c r="CA254" s="208"/>
    </row>
    <row r="255" spans="1:79">
      <c r="A255" s="2">
        <v>2012</v>
      </c>
      <c r="B255" s="2">
        <v>1</v>
      </c>
      <c r="C255" s="14">
        <f>[21]Data!$D110</f>
        <v>1087.8179449561101</v>
      </c>
      <c r="D255" s="14">
        <f>[25]Data!$D86</f>
        <v>870160.39824225102</v>
      </c>
      <c r="E255" s="14">
        <f>[22]Data!$D98</f>
        <v>169001.10769422699</v>
      </c>
      <c r="F255" s="14">
        <f>[23]Data!$D98</f>
        <v>2083.5839803838398</v>
      </c>
      <c r="G255" s="140">
        <f>[24]Data!$D98</f>
        <v>238576.404497298</v>
      </c>
      <c r="H255" s="25"/>
      <c r="I255" s="14"/>
      <c r="J255" s="14"/>
      <c r="K255" s="15"/>
      <c r="L255" s="15"/>
      <c r="M255" s="2">
        <v>1</v>
      </c>
      <c r="N255" s="1">
        <v>1.0548458849698126</v>
      </c>
      <c r="P255" s="75"/>
      <c r="Q255" s="14"/>
      <c r="R255" s="20"/>
      <c r="T255" s="292"/>
      <c r="U255" s="14">
        <f t="shared" si="28"/>
        <v>2846267.4944141596</v>
      </c>
      <c r="V255" s="155">
        <f>[1]RESID!$AK353</f>
        <v>0.55751998808037817</v>
      </c>
      <c r="W255" s="14">
        <f>[1]RESID!$I353</f>
        <v>58835</v>
      </c>
      <c r="X255" s="73">
        <f t="shared" si="36"/>
        <v>1328578</v>
      </c>
      <c r="Y255" s="15">
        <f>'[2]FPC wSEB'!X450</f>
        <v>1387413</v>
      </c>
      <c r="Z255" s="15">
        <f>'[2]FPC wSEB'!Y450</f>
        <v>159179</v>
      </c>
      <c r="AA255" s="15">
        <f>'[2]FPC wSEB'!Z450</f>
        <v>2391</v>
      </c>
      <c r="AB255" s="15">
        <f>'[2]FPC wSEB'!AA450</f>
        <v>1544</v>
      </c>
      <c r="AC255" s="22">
        <f>'[2]FPC wSEB'!AB450</f>
        <v>23241</v>
      </c>
      <c r="AD255" s="15">
        <f t="shared" si="29"/>
        <v>35682</v>
      </c>
      <c r="AE255" s="214">
        <f t="shared" si="35"/>
        <v>1445251</v>
      </c>
      <c r="AF255" s="15">
        <f t="shared" si="38"/>
        <v>870160.39824225102</v>
      </c>
      <c r="AG255" s="15">
        <f t="shared" si="33"/>
        <v>254514.10769422699</v>
      </c>
      <c r="AH255" s="15">
        <f>'[2]FPC wSEB'!G450</f>
        <v>85513</v>
      </c>
      <c r="AI255" s="15">
        <f t="shared" ref="AI255:AI274" si="41">E255</f>
        <v>169001.10769422699</v>
      </c>
      <c r="AJ255" s="15">
        <f t="shared" ref="AJ255:AJ274" si="42">F255</f>
        <v>2083.5839803838398</v>
      </c>
      <c r="AK255" s="15">
        <f t="shared" ref="AK255:AK274" si="43">G255</f>
        <v>238576.404497298</v>
      </c>
      <c r="AL255" s="67">
        <f t="shared" si="25"/>
        <v>1087.8179527284058</v>
      </c>
      <c r="AM255" s="137">
        <f t="shared" si="23"/>
        <v>1067.4060283419574</v>
      </c>
      <c r="AN255" s="15">
        <f>AJ255/[4]FCST!$G195*1000</f>
        <v>1346.8545445273689</v>
      </c>
      <c r="AP255" s="232"/>
      <c r="AQ255" s="137"/>
      <c r="AR255" s="137"/>
      <c r="AS255" s="137"/>
      <c r="AT255" s="137"/>
      <c r="AV255" s="42"/>
      <c r="AW255" s="14">
        <f t="shared" si="34"/>
        <v>1349.4714898859065</v>
      </c>
      <c r="AX255" s="14">
        <f t="shared" si="39"/>
        <v>2083.5839803838398</v>
      </c>
      <c r="AY255" s="14">
        <f t="shared" si="40"/>
        <v>25241.273872802209</v>
      </c>
      <c r="AZ255" s="164"/>
      <c r="BA255" s="158">
        <f t="shared" ref="BA255:BA274" si="44">AW255/AW243</f>
        <v>1.0330399305583045</v>
      </c>
      <c r="BC255" s="25"/>
      <c r="BD255" s="14"/>
      <c r="BE255" s="25"/>
      <c r="BM255" s="207"/>
      <c r="BN255" s="207"/>
      <c r="BO255" s="207"/>
      <c r="BQ255" s="207"/>
      <c r="BR255" s="207"/>
      <c r="BS255" s="207"/>
      <c r="BT255" s="211" t="s">
        <v>150</v>
      </c>
      <c r="BU255" s="208"/>
      <c r="BV255" s="208"/>
      <c r="BW255" s="208"/>
      <c r="BY255" s="208"/>
      <c r="BZ255" s="208"/>
      <c r="CA255" s="208"/>
    </row>
    <row r="256" spans="1:79">
      <c r="A256" s="2">
        <v>2012</v>
      </c>
      <c r="B256" s="2">
        <v>2</v>
      </c>
      <c r="C256" s="14">
        <f>[21]Data!$D111</f>
        <v>934.70675302372604</v>
      </c>
      <c r="D256" s="14">
        <f>[25]Data!$D87</f>
        <v>811108.04787987098</v>
      </c>
      <c r="E256" s="14">
        <f>[22]Data!$D99</f>
        <v>166728.07490201801</v>
      </c>
      <c r="F256" s="14">
        <f>[23]Data!$D99</f>
        <v>2084.81222407725</v>
      </c>
      <c r="G256" s="140">
        <f>[24]Data!$D99</f>
        <v>265270.38305038598</v>
      </c>
      <c r="H256" s="25"/>
      <c r="I256" s="14"/>
      <c r="J256" s="14"/>
      <c r="K256" s="15"/>
      <c r="L256" s="15"/>
      <c r="M256" s="2">
        <v>2</v>
      </c>
      <c r="N256" s="1">
        <v>0.78407142857142864</v>
      </c>
      <c r="P256" s="75"/>
      <c r="Q256" s="14"/>
      <c r="R256" s="20"/>
      <c r="T256" s="292"/>
      <c r="U256" s="14">
        <f t="shared" si="28"/>
        <v>2601048.318056352</v>
      </c>
      <c r="V256" s="155">
        <f>[1]RESID!$AK354</f>
        <v>0.63835327793467445</v>
      </c>
      <c r="W256" s="14">
        <f>[1]RESID!$I354</f>
        <v>57887</v>
      </c>
      <c r="X256" s="73">
        <f t="shared" si="36"/>
        <v>1318884</v>
      </c>
      <c r="Y256" s="15">
        <f>'[2]FPC wSEB'!X451</f>
        <v>1376771</v>
      </c>
      <c r="Z256" s="15">
        <f>'[2]FPC wSEB'!Y451</f>
        <v>158095</v>
      </c>
      <c r="AA256" s="15">
        <f>'[2]FPC wSEB'!Z451</f>
        <v>2394</v>
      </c>
      <c r="AB256" s="15">
        <f>'[2]FPC wSEB'!AA451</f>
        <v>1548</v>
      </c>
      <c r="AC256" s="22">
        <f>'[2]FPC wSEB'!AB451</f>
        <v>23466</v>
      </c>
      <c r="AD256" s="15">
        <f t="shared" si="29"/>
        <v>34540</v>
      </c>
      <c r="AE256" s="214">
        <f t="shared" si="35"/>
        <v>1232770</v>
      </c>
      <c r="AF256" s="15">
        <f t="shared" si="38"/>
        <v>811108.04787987098</v>
      </c>
      <c r="AG256" s="15">
        <f t="shared" si="33"/>
        <v>255275.07490201801</v>
      </c>
      <c r="AH256" s="15">
        <f>'[2]FPC wSEB'!G451</f>
        <v>88547</v>
      </c>
      <c r="AI256" s="15">
        <f t="shared" si="41"/>
        <v>166728.07490201801</v>
      </c>
      <c r="AJ256" s="15">
        <f t="shared" si="42"/>
        <v>2084.81222407725</v>
      </c>
      <c r="AK256" s="15">
        <f t="shared" si="43"/>
        <v>265270.38305038598</v>
      </c>
      <c r="AL256" s="67">
        <f t="shared" si="25"/>
        <v>934.70691887990154</v>
      </c>
      <c r="AM256" s="137">
        <f t="shared" si="23"/>
        <v>920.49440320866722</v>
      </c>
      <c r="AN256" s="15">
        <f>AJ256/[4]FCST!$G196*1000</f>
        <v>1346.7779225305233</v>
      </c>
      <c r="AP256" s="232"/>
      <c r="AQ256" s="137"/>
      <c r="AR256" s="137"/>
      <c r="AS256" s="137"/>
      <c r="AT256" s="137"/>
      <c r="AV256" s="42"/>
      <c r="AW256" s="14">
        <f t="shared" si="34"/>
        <v>1346.7779225305233</v>
      </c>
      <c r="AX256" s="14">
        <f t="shared" si="39"/>
        <v>2084.81222407725</v>
      </c>
      <c r="AY256" s="14">
        <f t="shared" si="40"/>
        <v>25215.16548632093</v>
      </c>
      <c r="AZ256" s="164"/>
      <c r="BA256" s="158">
        <f t="shared" si="44"/>
        <v>1.0195320039223725</v>
      </c>
      <c r="BC256" s="25"/>
      <c r="BD256" s="14"/>
      <c r="BE256" s="25"/>
      <c r="BM256" s="207"/>
      <c r="BN256" s="207"/>
      <c r="BO256" s="207"/>
      <c r="BQ256" s="207"/>
      <c r="BR256" s="207"/>
      <c r="BS256" s="207"/>
      <c r="BT256" s="211" t="s">
        <v>150</v>
      </c>
      <c r="BU256" s="208"/>
      <c r="BV256" s="208"/>
      <c r="BW256" s="208"/>
      <c r="BY256" s="208"/>
      <c r="BZ256" s="208"/>
      <c r="CA256" s="208"/>
    </row>
    <row r="257" spans="1:79">
      <c r="A257" s="2">
        <v>2012</v>
      </c>
      <c r="B257" s="2">
        <v>3</v>
      </c>
      <c r="C257" s="14">
        <f>[21]Data!$D112</f>
        <v>895.70362518417005</v>
      </c>
      <c r="D257" s="14">
        <f>[25]Data!$D88</f>
        <v>876019.42535390204</v>
      </c>
      <c r="E257" s="14">
        <f>[22]Data!$D100</f>
        <v>180762.72749923301</v>
      </c>
      <c r="F257" s="14">
        <f>[23]Data!$D100</f>
        <v>2095.9855933725598</v>
      </c>
      <c r="G257" s="140">
        <f>[24]Data!$D100</f>
        <v>250717.423912892</v>
      </c>
      <c r="H257" s="25"/>
      <c r="I257" s="14"/>
      <c r="J257" s="14"/>
      <c r="K257" s="15"/>
      <c r="L257" s="15"/>
      <c r="M257" s="2">
        <v>3</v>
      </c>
      <c r="N257" s="1">
        <v>0.96804298642533937</v>
      </c>
      <c r="P257" s="75"/>
      <c r="Q257" s="14"/>
      <c r="R257" s="20"/>
      <c r="T257" s="292"/>
      <c r="U257" s="14">
        <f t="shared" si="28"/>
        <v>2690004.5623593996</v>
      </c>
      <c r="V257" s="155">
        <f>[1]RESID!$AK355</f>
        <v>0.62485525246600426</v>
      </c>
      <c r="W257" s="14">
        <f>[1]RESID!$I355</f>
        <v>61662</v>
      </c>
      <c r="X257" s="73">
        <f t="shared" si="36"/>
        <v>1409182</v>
      </c>
      <c r="Y257" s="15">
        <f>'[2]FPC wSEB'!X452</f>
        <v>1470844</v>
      </c>
      <c r="Z257" s="15">
        <f>'[2]FPC wSEB'!Y452</f>
        <v>162808</v>
      </c>
      <c r="AA257" s="15">
        <f>'[2]FPC wSEB'!Z452</f>
        <v>2371</v>
      </c>
      <c r="AB257" s="15">
        <f>'[2]FPC wSEB'!AA452</f>
        <v>1551</v>
      </c>
      <c r="AC257" s="22">
        <f>'[2]FPC wSEB'!AB452</f>
        <v>23768</v>
      </c>
      <c r="AD257" s="15">
        <f t="shared" si="29"/>
        <v>34511</v>
      </c>
      <c r="AE257" s="214">
        <f t="shared" si="35"/>
        <v>1262209</v>
      </c>
      <c r="AF257" s="15">
        <f t="shared" si="38"/>
        <v>876019.42535390204</v>
      </c>
      <c r="AG257" s="15">
        <f t="shared" si="33"/>
        <v>264451.72749923298</v>
      </c>
      <c r="AH257" s="15">
        <f>'[2]FPC wSEB'!G452</f>
        <v>83689</v>
      </c>
      <c r="AI257" s="15">
        <f t="shared" si="41"/>
        <v>180762.72749923301</v>
      </c>
      <c r="AJ257" s="15">
        <f t="shared" si="42"/>
        <v>2095.9855933725598</v>
      </c>
      <c r="AK257" s="15">
        <f t="shared" si="43"/>
        <v>250717.423912892</v>
      </c>
      <c r="AL257" s="67">
        <f t="shared" si="25"/>
        <v>895.70332292067314</v>
      </c>
      <c r="AM257" s="137">
        <f t="shared" si="23"/>
        <v>881.61626929844363</v>
      </c>
      <c r="AN257" s="15">
        <f>AJ257/[4]FCST!$G197*1000</f>
        <v>1353.1217516930665</v>
      </c>
      <c r="AP257" s="232"/>
      <c r="AQ257" s="137"/>
      <c r="AR257" s="137"/>
      <c r="AS257" s="137"/>
      <c r="AT257" s="137"/>
      <c r="AV257" s="42"/>
      <c r="AW257" s="14">
        <f t="shared" si="34"/>
        <v>1351.3769138443326</v>
      </c>
      <c r="AX257" s="14">
        <f t="shared" si="39"/>
        <v>2095.9855933725598</v>
      </c>
      <c r="AY257" s="14">
        <f t="shared" si="40"/>
        <v>25189.057099839647</v>
      </c>
      <c r="AZ257" s="164"/>
      <c r="BA257" s="158">
        <f t="shared" si="44"/>
        <v>1.0023435731802424</v>
      </c>
      <c r="BC257" s="25"/>
      <c r="BD257" s="14"/>
      <c r="BE257" s="25"/>
      <c r="BM257" s="207"/>
      <c r="BN257" s="207"/>
      <c r="BO257" s="207"/>
      <c r="BQ257" s="207"/>
      <c r="BR257" s="207"/>
      <c r="BS257" s="207"/>
      <c r="BT257" s="211" t="s">
        <v>150</v>
      </c>
      <c r="BU257" s="208"/>
      <c r="BV257" s="208"/>
      <c r="BW257" s="208"/>
      <c r="BY257" s="208"/>
      <c r="BZ257" s="208"/>
      <c r="CA257" s="208"/>
    </row>
    <row r="258" spans="1:79">
      <c r="A258" s="2">
        <v>2012</v>
      </c>
      <c r="B258" s="2">
        <v>4</v>
      </c>
      <c r="C258" s="14">
        <f>[21]Data!$D113</f>
        <v>931.03105214369396</v>
      </c>
      <c r="D258" s="14">
        <f>[25]Data!$D89</f>
        <v>891228.47859503597</v>
      </c>
      <c r="E258" s="14">
        <f>[22]Data!$D101</f>
        <v>178770.37476074099</v>
      </c>
      <c r="F258" s="14">
        <f>[23]Data!$D101</f>
        <v>2074.1084967522402</v>
      </c>
      <c r="G258" s="140">
        <f>[24]Data!$D101</f>
        <v>254606.71635511701</v>
      </c>
      <c r="H258" s="25"/>
      <c r="I258" s="14"/>
      <c r="J258" s="14"/>
      <c r="K258" s="15"/>
      <c r="L258" s="15"/>
      <c r="M258" s="2">
        <v>4</v>
      </c>
      <c r="N258" s="1">
        <v>1.3361522198731501</v>
      </c>
      <c r="P258" s="20"/>
      <c r="Q258" s="14"/>
      <c r="R258" s="20"/>
      <c r="T258" s="292"/>
      <c r="U258" s="14">
        <f t="shared" si="28"/>
        <v>2737789.6782076461</v>
      </c>
      <c r="V258" s="155">
        <f>[1]RESID!$AK356</f>
        <v>0.53442379914879401</v>
      </c>
      <c r="W258" s="14">
        <f>[1]RESID!$I356</f>
        <v>60330</v>
      </c>
      <c r="X258" s="73">
        <f t="shared" si="36"/>
        <v>1388827</v>
      </c>
      <c r="Y258" s="15">
        <f>'[2]FPC wSEB'!X453</f>
        <v>1449157</v>
      </c>
      <c r="Z258" s="15">
        <f>'[2]FPC wSEB'!Y453</f>
        <v>161378</v>
      </c>
      <c r="AA258" s="15">
        <f>'[2]FPC wSEB'!Z453</f>
        <v>2352</v>
      </c>
      <c r="AB258" s="15">
        <f>'[2]FPC wSEB'!AA453</f>
        <v>1547</v>
      </c>
      <c r="AC258" s="22">
        <f>'[2]FPC wSEB'!AB453</f>
        <v>23640</v>
      </c>
      <c r="AD258" s="15">
        <f t="shared" si="29"/>
        <v>30018</v>
      </c>
      <c r="AE258" s="214">
        <f t="shared" si="35"/>
        <v>1293041</v>
      </c>
      <c r="AF258" s="15">
        <f t="shared" si="38"/>
        <v>891228.47859503597</v>
      </c>
      <c r="AG258" s="15">
        <f t="shared" si="33"/>
        <v>266821.37476074102</v>
      </c>
      <c r="AH258" s="15">
        <f>'[2]FPC wSEB'!G453</f>
        <v>88051</v>
      </c>
      <c r="AI258" s="15">
        <f t="shared" si="41"/>
        <v>178770.37476074099</v>
      </c>
      <c r="AJ258" s="15">
        <f t="shared" si="42"/>
        <v>2074.1084967522402</v>
      </c>
      <c r="AK258" s="15">
        <f t="shared" si="43"/>
        <v>254606.71635511701</v>
      </c>
      <c r="AL258" s="67">
        <f t="shared" si="25"/>
        <v>931.03100674166035</v>
      </c>
      <c r="AM258" s="137">
        <f t="shared" si="23"/>
        <v>912.98527350728727</v>
      </c>
      <c r="AN258" s="15">
        <f>AJ258/[4]FCST!$G198*1000</f>
        <v>1338.9983839588381</v>
      </c>
      <c r="AP258" s="232"/>
      <c r="AQ258" s="137"/>
      <c r="AR258" s="137"/>
      <c r="AS258" s="137"/>
      <c r="AT258" s="137"/>
      <c r="AV258" s="42"/>
      <c r="AW258" s="14">
        <f t="shared" si="34"/>
        <v>1340.7294743065547</v>
      </c>
      <c r="AX258" s="14">
        <f t="shared" si="39"/>
        <v>2074.1084967522402</v>
      </c>
      <c r="AY258" s="14">
        <f t="shared" si="40"/>
        <v>25162.948713358368</v>
      </c>
      <c r="AZ258" s="164"/>
      <c r="BA258" s="158">
        <f t="shared" si="44"/>
        <v>1.0067200191849648</v>
      </c>
      <c r="BC258" s="25"/>
      <c r="BD258" s="14"/>
      <c r="BE258" s="25"/>
      <c r="BM258" s="207"/>
      <c r="BN258" s="207"/>
      <c r="BO258" s="207"/>
      <c r="BQ258" s="207"/>
      <c r="BR258" s="207"/>
      <c r="BS258" s="207"/>
      <c r="BT258" s="211" t="s">
        <v>150</v>
      </c>
      <c r="BU258" s="208"/>
      <c r="BV258" s="208"/>
      <c r="BW258" s="208"/>
      <c r="BY258" s="208"/>
      <c r="BZ258" s="208"/>
      <c r="CA258" s="208"/>
    </row>
    <row r="259" spans="1:79">
      <c r="A259" s="2">
        <v>2012</v>
      </c>
      <c r="B259" s="2">
        <v>5</v>
      </c>
      <c r="C259" s="14">
        <f>[21]Data!$D114</f>
        <v>1203.6537854703399</v>
      </c>
      <c r="D259" s="14">
        <f>[25]Data!$D90</f>
        <v>1007203.59570485</v>
      </c>
      <c r="E259" s="14">
        <f>[22]Data!$D102</f>
        <v>186201.01475276201</v>
      </c>
      <c r="F259" s="14">
        <f>[23]Data!$D102</f>
        <v>2074.2584967522398</v>
      </c>
      <c r="G259" s="140">
        <f>[24]Data!$D102</f>
        <v>281972.93527209398</v>
      </c>
      <c r="H259" s="25"/>
      <c r="I259" s="14"/>
      <c r="J259" s="14"/>
      <c r="K259" s="15"/>
      <c r="L259" s="15"/>
      <c r="M259" s="2">
        <v>5</v>
      </c>
      <c r="N259" s="1">
        <v>1.5080244016893478</v>
      </c>
      <c r="P259" s="20"/>
      <c r="Q259" s="14"/>
      <c r="R259" s="20"/>
      <c r="T259" s="292"/>
      <c r="U259" s="14">
        <f t="shared" si="28"/>
        <v>3282330.8042264576</v>
      </c>
      <c r="V259" s="155">
        <f>[1]RESID!$AK357</f>
        <v>0.35517028435765152</v>
      </c>
      <c r="W259" s="14">
        <f>[1]RESID!$I357</f>
        <v>62126</v>
      </c>
      <c r="X259" s="73">
        <f t="shared" si="36"/>
        <v>1408611</v>
      </c>
      <c r="Y259" s="15">
        <f>'[2]FPC wSEB'!X454</f>
        <v>1470737</v>
      </c>
      <c r="Z259" s="15">
        <f>'[2]FPC wSEB'!Y454</f>
        <v>163247</v>
      </c>
      <c r="AA259" s="15">
        <f>'[2]FPC wSEB'!Z454</f>
        <v>2366</v>
      </c>
      <c r="AB259" s="15">
        <f>'[2]FPC wSEB'!AA454</f>
        <v>1547</v>
      </c>
      <c r="AC259" s="22">
        <f>'[2]FPC wSEB'!AB454</f>
        <v>23876</v>
      </c>
      <c r="AD259" s="15">
        <f t="shared" si="29"/>
        <v>26559</v>
      </c>
      <c r="AE259" s="214">
        <f t="shared" si="35"/>
        <v>1695480</v>
      </c>
      <c r="AF259" s="15">
        <f t="shared" si="38"/>
        <v>1007203.59570485</v>
      </c>
      <c r="AG259" s="15">
        <f t="shared" si="33"/>
        <v>269041.01475276204</v>
      </c>
      <c r="AH259" s="15">
        <f>'[2]FPC wSEB'!G454</f>
        <v>82840</v>
      </c>
      <c r="AI259" s="15">
        <f t="shared" si="41"/>
        <v>186201.01475276201</v>
      </c>
      <c r="AJ259" s="15">
        <f t="shared" si="42"/>
        <v>2074.2584967522398</v>
      </c>
      <c r="AK259" s="15">
        <f t="shared" si="43"/>
        <v>281972.93527209398</v>
      </c>
      <c r="AL259" s="67">
        <f t="shared" si="25"/>
        <v>1203.6538121596382</v>
      </c>
      <c r="AM259" s="137">
        <f t="shared" ref="AM259:AM322" si="45">(AE259+AD259)/Y259*1000</f>
        <v>1170.8680749855346</v>
      </c>
      <c r="AN259" s="15">
        <f>AJ259/[4]FCST!$G199*1000</f>
        <v>1339.0952206276565</v>
      </c>
      <c r="AP259" s="232"/>
      <c r="AQ259" s="137" t="s">
        <v>153</v>
      </c>
      <c r="AR259" s="137"/>
      <c r="AS259" s="137"/>
      <c r="AT259" s="137"/>
      <c r="AV259" s="42"/>
      <c r="AW259" s="14">
        <f t="shared" si="34"/>
        <v>1340.8264361682222</v>
      </c>
      <c r="AX259" s="14">
        <f t="shared" si="39"/>
        <v>2074.2584967522398</v>
      </c>
      <c r="AY259" s="14">
        <f t="shared" si="40"/>
        <v>25136.840326877085</v>
      </c>
      <c r="AZ259" s="164"/>
      <c r="BA259" s="158">
        <f t="shared" si="44"/>
        <v>1.0060825469443366</v>
      </c>
      <c r="BC259" s="25"/>
      <c r="BD259" s="14"/>
      <c r="BE259" s="25"/>
      <c r="BM259" s="207"/>
      <c r="BN259" s="207"/>
      <c r="BO259" s="207"/>
      <c r="BQ259" s="207"/>
      <c r="BR259" s="207"/>
      <c r="BS259" s="207"/>
      <c r="BT259" s="211" t="s">
        <v>150</v>
      </c>
      <c r="BU259" s="208"/>
      <c r="BV259" s="208"/>
      <c r="BW259" s="208"/>
      <c r="BY259" s="208"/>
      <c r="BZ259" s="208"/>
      <c r="CA259" s="208"/>
    </row>
    <row r="260" spans="1:79">
      <c r="A260" s="2">
        <v>2012</v>
      </c>
      <c r="B260" s="2">
        <v>6</v>
      </c>
      <c r="C260" s="14">
        <f>[21]Data!$D115</f>
        <v>1332.39224749286</v>
      </c>
      <c r="D260" s="14">
        <f>[25]Data!$D91</f>
        <v>1046365.2813031001</v>
      </c>
      <c r="E260" s="14">
        <f>[22]Data!$D103</f>
        <v>180821.32963404301</v>
      </c>
      <c r="F260" s="14">
        <f>[23]Data!$D103</f>
        <v>2084.0256742869901</v>
      </c>
      <c r="G260" s="140">
        <f>[24]Data!$D103</f>
        <v>274127.785448407</v>
      </c>
      <c r="H260" s="25"/>
      <c r="I260" s="14"/>
      <c r="J260" s="14"/>
      <c r="K260" s="15"/>
      <c r="L260" s="15"/>
      <c r="M260" s="2">
        <v>6</v>
      </c>
      <c r="N260" s="1">
        <v>1.1284413732587473</v>
      </c>
      <c r="P260" s="20"/>
      <c r="Q260" s="14"/>
      <c r="R260" s="20"/>
      <c r="T260" s="292"/>
      <c r="U260" s="14">
        <f t="shared" si="28"/>
        <v>3485300.4220598368</v>
      </c>
      <c r="V260" s="155">
        <f>[1]RESID!$AK358</f>
        <v>0.25275986053332639</v>
      </c>
      <c r="W260" s="14">
        <f>[1]RESID!$I358</f>
        <v>61345</v>
      </c>
      <c r="X260" s="73">
        <f t="shared" si="36"/>
        <v>1402794</v>
      </c>
      <c r="Y260" s="15">
        <f>'[2]FPC wSEB'!X455</f>
        <v>1464139</v>
      </c>
      <c r="Z260" s="15">
        <f>'[2]FPC wSEB'!Y455</f>
        <v>163589</v>
      </c>
      <c r="AA260" s="15">
        <f>'[2]FPC wSEB'!Z455</f>
        <v>2347</v>
      </c>
      <c r="AB260" s="15">
        <f>'[2]FPC wSEB'!AA455</f>
        <v>1549</v>
      </c>
      <c r="AC260" s="22">
        <f>'[2]FPC wSEB'!AB455</f>
        <v>23846</v>
      </c>
      <c r="AD260" s="15">
        <f t="shared" si="29"/>
        <v>20659</v>
      </c>
      <c r="AE260" s="214">
        <f t="shared" si="35"/>
        <v>1869072</v>
      </c>
      <c r="AF260" s="15">
        <f t="shared" si="38"/>
        <v>1046365.2813031001</v>
      </c>
      <c r="AG260" s="15">
        <f t="shared" si="33"/>
        <v>272992.32963404304</v>
      </c>
      <c r="AH260" s="15">
        <f>'[2]FPC wSEB'!G455</f>
        <v>92171</v>
      </c>
      <c r="AI260" s="15">
        <f t="shared" si="41"/>
        <v>180821.32963404301</v>
      </c>
      <c r="AJ260" s="15">
        <f t="shared" si="42"/>
        <v>2084.0256742869901</v>
      </c>
      <c r="AK260" s="15">
        <f t="shared" si="43"/>
        <v>274127.785448407</v>
      </c>
      <c r="AL260" s="67">
        <f t="shared" si="25"/>
        <v>1332.3923541161425</v>
      </c>
      <c r="AM260" s="137">
        <f t="shared" si="45"/>
        <v>1290.6773195714341</v>
      </c>
      <c r="AN260" s="15">
        <f>AJ260/[4]FCST!$G200*1000</f>
        <v>1346.2698154308721</v>
      </c>
      <c r="AP260" s="232"/>
      <c r="AQ260" s="137"/>
      <c r="AR260" s="137"/>
      <c r="AS260" s="137"/>
      <c r="AT260" s="137"/>
      <c r="AV260" s="42"/>
      <c r="AW260" s="14">
        <f t="shared" si="34"/>
        <v>1345.4006935358232</v>
      </c>
      <c r="AX260" s="14">
        <f t="shared" si="39"/>
        <v>2084.0256742869901</v>
      </c>
      <c r="AY260" s="14">
        <f t="shared" ref="AY260:AY274" si="46">SUM(AX249:AX260)</f>
        <v>25110.731940395795</v>
      </c>
      <c r="AZ260" s="164"/>
      <c r="BA260" s="158">
        <f t="shared" si="44"/>
        <v>1.0003789462500479</v>
      </c>
      <c r="BC260" s="25"/>
      <c r="BD260" s="14"/>
      <c r="BE260" s="25"/>
      <c r="BM260" s="207"/>
      <c r="BN260" s="207"/>
      <c r="BO260" s="207"/>
      <c r="BQ260" s="207"/>
      <c r="BR260" s="207"/>
      <c r="BS260" s="207"/>
      <c r="BT260" s="211" t="s">
        <v>150</v>
      </c>
      <c r="BU260" s="208"/>
      <c r="BV260" s="208"/>
      <c r="BW260" s="208"/>
      <c r="BY260" s="208"/>
      <c r="BZ260" s="208"/>
      <c r="CA260" s="208"/>
    </row>
    <row r="261" spans="1:79">
      <c r="A261" s="2">
        <v>2012</v>
      </c>
      <c r="B261" s="2">
        <v>7</v>
      </c>
      <c r="C261" s="14">
        <f>[21]Data!$D116</f>
        <v>1408.87506439256</v>
      </c>
      <c r="D261" s="14">
        <f>[25]Data!$D92</f>
        <v>1118601.10044922</v>
      </c>
      <c r="E261" s="14">
        <f>[22]Data!$D104</f>
        <v>183590.90318783501</v>
      </c>
      <c r="F261" s="14">
        <f>[23]Data!$D104</f>
        <v>2087.15413322223</v>
      </c>
      <c r="G261" s="140">
        <f>[24]Data!$D104</f>
        <v>274870.86166424502</v>
      </c>
      <c r="H261" s="25"/>
      <c r="I261" s="14"/>
      <c r="J261" s="14"/>
      <c r="K261" s="15"/>
      <c r="L261" s="15"/>
      <c r="M261" s="2">
        <v>7</v>
      </c>
      <c r="N261" s="1">
        <v>1.057532730960723</v>
      </c>
      <c r="P261" s="20"/>
      <c r="Q261" s="14"/>
      <c r="R261" s="20"/>
      <c r="T261" s="292"/>
      <c r="U261" s="14">
        <f t="shared" si="28"/>
        <v>3564802.0194345224</v>
      </c>
      <c r="V261" s="155">
        <f>[1]RESID!$AK359</f>
        <v>0.23540461725212367</v>
      </c>
      <c r="W261" s="14">
        <f>[1]RESID!$I359</f>
        <v>59771</v>
      </c>
      <c r="X261" s="73">
        <f t="shared" si="36"/>
        <v>1327807</v>
      </c>
      <c r="Y261" s="15">
        <f>'[2]FPC wSEB'!X456</f>
        <v>1387578</v>
      </c>
      <c r="Z261" s="15">
        <f>'[2]FPC wSEB'!Y456</f>
        <v>158331</v>
      </c>
      <c r="AA261" s="15">
        <f>'[2]FPC wSEB'!Z456</f>
        <v>2325</v>
      </c>
      <c r="AB261" s="15">
        <f>'[2]FPC wSEB'!AA456</f>
        <v>1544</v>
      </c>
      <c r="AC261" s="22">
        <f>'[2]FPC wSEB'!AB456</f>
        <v>23254</v>
      </c>
      <c r="AD261" s="15">
        <f t="shared" si="29"/>
        <v>19823</v>
      </c>
      <c r="AE261" s="214">
        <f t="shared" si="35"/>
        <v>1870714</v>
      </c>
      <c r="AF261" s="15">
        <f t="shared" si="38"/>
        <v>1118601.10044922</v>
      </c>
      <c r="AG261" s="15">
        <f t="shared" si="33"/>
        <v>278705.90318783501</v>
      </c>
      <c r="AH261" s="15">
        <f>'[2]FPC wSEB'!G456</f>
        <v>95115</v>
      </c>
      <c r="AI261" s="15">
        <f t="shared" si="41"/>
        <v>183590.90318783501</v>
      </c>
      <c r="AJ261" s="15">
        <f t="shared" si="42"/>
        <v>2087.15413322223</v>
      </c>
      <c r="AK261" s="15">
        <f t="shared" si="43"/>
        <v>274870.86166424502</v>
      </c>
      <c r="AL261" s="67">
        <f t="shared" si="25"/>
        <v>1408.8749343842892</v>
      </c>
      <c r="AM261" s="137">
        <f t="shared" si="45"/>
        <v>1362.4725961351362</v>
      </c>
      <c r="AN261" s="15">
        <f>AJ261/[4]FCST!$G201*1000</f>
        <v>1350.9088240920585</v>
      </c>
      <c r="AP261" s="232"/>
      <c r="AQ261" s="137"/>
      <c r="AR261" s="137"/>
      <c r="AS261" s="137"/>
      <c r="AT261" s="137"/>
      <c r="AV261" s="42"/>
      <c r="AW261" s="14">
        <f t="shared" si="34"/>
        <v>1351.7837650403044</v>
      </c>
      <c r="AX261" s="14">
        <f t="shared" si="39"/>
        <v>2087.15413322223</v>
      </c>
      <c r="AY261" s="14">
        <f t="shared" si="46"/>
        <v>25084.623553914516</v>
      </c>
      <c r="AZ261" s="164"/>
      <c r="BA261" s="158">
        <f t="shared" si="44"/>
        <v>1.0029974618962987</v>
      </c>
      <c r="BC261" s="25"/>
      <c r="BD261" s="14"/>
      <c r="BE261" s="25"/>
      <c r="BM261" s="207"/>
      <c r="BN261" s="207"/>
      <c r="BO261" s="207"/>
      <c r="BQ261" s="207"/>
      <c r="BR261" s="207"/>
      <c r="BS261" s="207"/>
      <c r="BT261" s="211" t="s">
        <v>150</v>
      </c>
      <c r="BU261" s="208"/>
      <c r="BV261" s="208"/>
      <c r="BW261" s="208"/>
      <c r="BY261" s="208"/>
      <c r="BZ261" s="208"/>
      <c r="CA261" s="208"/>
    </row>
    <row r="262" spans="1:79">
      <c r="A262" s="2">
        <v>2012</v>
      </c>
      <c r="B262" s="2">
        <v>8</v>
      </c>
      <c r="C262" s="14">
        <f>[21]Data!$D117</f>
        <v>1413.2388327824599</v>
      </c>
      <c r="D262" s="14">
        <f>[25]Data!$D93</f>
        <v>1135673.2547344801</v>
      </c>
      <c r="E262" s="14">
        <f>[22]Data!$D105</f>
        <v>189495.11465850999</v>
      </c>
      <c r="F262" s="14">
        <f>[23]Data!$D105</f>
        <v>2075.48763684493</v>
      </c>
      <c r="G262" s="140">
        <f>[24]Data!$D105</f>
        <v>288221.38256646501</v>
      </c>
      <c r="H262" s="25"/>
      <c r="I262" s="14"/>
      <c r="J262" s="14"/>
      <c r="K262" s="15"/>
      <c r="L262" s="15"/>
      <c r="M262" s="2">
        <v>8</v>
      </c>
      <c r="N262" s="1">
        <v>0.9947550950505224</v>
      </c>
      <c r="P262" s="20"/>
      <c r="Q262" s="14"/>
      <c r="R262" s="20"/>
      <c r="T262" s="292"/>
      <c r="U262" s="14">
        <f t="shared" si="28"/>
        <v>3810408.2395962998</v>
      </c>
      <c r="V262" s="155">
        <f>[1]RESID!$AK360</f>
        <v>0.23491953518685663</v>
      </c>
      <c r="W262" s="14">
        <f>[1]RESID!$I360</f>
        <v>66856</v>
      </c>
      <c r="X262" s="73">
        <f t="shared" si="36"/>
        <v>1476139</v>
      </c>
      <c r="Y262" s="15">
        <f>'[2]FPC wSEB'!X457</f>
        <v>1542995</v>
      </c>
      <c r="Z262" s="15">
        <f>'[2]FPC wSEB'!Y457</f>
        <v>169014</v>
      </c>
      <c r="AA262" s="15">
        <f>'[2]FPC wSEB'!Z457</f>
        <v>2389</v>
      </c>
      <c r="AB262" s="15">
        <f>'[2]FPC wSEB'!AA457</f>
        <v>1584</v>
      </c>
      <c r="AC262" s="22">
        <f>'[2]FPC wSEB'!AB457</f>
        <v>24883</v>
      </c>
      <c r="AD262" s="15">
        <f t="shared" si="29"/>
        <v>22196</v>
      </c>
      <c r="AE262" s="214">
        <f t="shared" si="35"/>
        <v>2086137</v>
      </c>
      <c r="AF262" s="15">
        <f t="shared" si="38"/>
        <v>1135673.2547344801</v>
      </c>
      <c r="AG262" s="15">
        <f t="shared" si="33"/>
        <v>276105.11465850996</v>
      </c>
      <c r="AH262" s="15">
        <f>'[2]FPC wSEB'!G457</f>
        <v>86610</v>
      </c>
      <c r="AI262" s="15">
        <f t="shared" si="41"/>
        <v>189495.11465850999</v>
      </c>
      <c r="AJ262" s="15">
        <f t="shared" si="42"/>
        <v>2075.48763684493</v>
      </c>
      <c r="AK262" s="15">
        <f t="shared" si="43"/>
        <v>288221.38256646501</v>
      </c>
      <c r="AL262" s="67">
        <f t="shared" si="25"/>
        <v>1413.2388616519177</v>
      </c>
      <c r="AM262" s="137">
        <f t="shared" si="45"/>
        <v>1366.3900401491903</v>
      </c>
      <c r="AN262" s="15">
        <f>AJ262/[4]FCST!$G202*1000</f>
        <v>1310.2825990182639</v>
      </c>
      <c r="AP262" s="232"/>
      <c r="AQ262" s="137"/>
      <c r="AR262" s="137"/>
      <c r="AS262" s="137"/>
      <c r="AT262" s="137"/>
      <c r="AV262" s="42"/>
      <c r="AW262" s="14">
        <f t="shared" si="34"/>
        <v>1310.2825990182639</v>
      </c>
      <c r="AX262" s="14">
        <f t="shared" si="39"/>
        <v>2075.48763684493</v>
      </c>
      <c r="AY262" s="14">
        <f t="shared" si="46"/>
        <v>25058.515167433237</v>
      </c>
      <c r="AZ262" s="164"/>
      <c r="BA262" s="158">
        <f t="shared" si="44"/>
        <v>0.97884829321423028</v>
      </c>
      <c r="BC262" s="25"/>
      <c r="BD262" s="14"/>
      <c r="BE262" s="25"/>
      <c r="BM262" s="207"/>
      <c r="BN262" s="207"/>
      <c r="BO262" s="207"/>
      <c r="BQ262" s="207"/>
      <c r="BR262" s="207"/>
      <c r="BS262" s="207"/>
      <c r="BT262" s="211" t="s">
        <v>150</v>
      </c>
      <c r="BU262" s="208"/>
      <c r="BV262" s="208"/>
      <c r="BW262" s="208"/>
      <c r="BY262" s="208"/>
      <c r="BZ262" s="208"/>
      <c r="CA262" s="208"/>
    </row>
    <row r="263" spans="1:79">
      <c r="A263" s="2">
        <v>2012</v>
      </c>
      <c r="B263" s="2">
        <v>9</v>
      </c>
      <c r="C263" s="14">
        <f>[21]Data!$D118</f>
        <v>1315.0324615649999</v>
      </c>
      <c r="D263" s="14">
        <f>[25]Data!$D94</f>
        <v>1081258.3814044499</v>
      </c>
      <c r="E263" s="14">
        <f>[22]Data!$D106</f>
        <v>176813.16790362401</v>
      </c>
      <c r="F263" s="14">
        <f>[23]Data!$D106</f>
        <v>2074.0431924004802</v>
      </c>
      <c r="G263" s="140">
        <f>[24]Data!$D106</f>
        <v>305487.87293715699</v>
      </c>
      <c r="H263" s="25"/>
      <c r="I263" s="14"/>
      <c r="J263" s="14"/>
      <c r="K263" s="15"/>
      <c r="L263" s="15"/>
      <c r="M263" s="2">
        <v>9</v>
      </c>
      <c r="N263" s="1">
        <v>0.90471873441820405</v>
      </c>
      <c r="P263" s="20"/>
      <c r="Q263" s="14"/>
      <c r="R263" s="20"/>
      <c r="T263" s="292"/>
      <c r="U263" s="14">
        <f t="shared" si="28"/>
        <v>3442411.4654376316</v>
      </c>
      <c r="V263" s="155">
        <f>[1]RESID!$AK361</f>
        <v>0.23675824630596484</v>
      </c>
      <c r="W263" s="14">
        <f>[1]RESID!$I361</f>
        <v>59440</v>
      </c>
      <c r="X263" s="73">
        <f t="shared" si="36"/>
        <v>1344671</v>
      </c>
      <c r="Y263" s="15">
        <f>'[2]FPC wSEB'!X458</f>
        <v>1404111</v>
      </c>
      <c r="Z263" s="15">
        <f>'[2]FPC wSEB'!Y458</f>
        <v>160350</v>
      </c>
      <c r="AA263" s="15">
        <f>'[2]FPC wSEB'!Z458</f>
        <v>2361</v>
      </c>
      <c r="AB263" s="15">
        <f>'[2]FPC wSEB'!AA458</f>
        <v>1581</v>
      </c>
      <c r="AC263" s="22">
        <f>'[2]FPC wSEB'!AB458</f>
        <v>23362</v>
      </c>
      <c r="AD263" s="15">
        <f t="shared" si="29"/>
        <v>18506</v>
      </c>
      <c r="AE263" s="214">
        <f t="shared" si="35"/>
        <v>1768286</v>
      </c>
      <c r="AF263" s="15">
        <f t="shared" si="38"/>
        <v>1081258.3814044499</v>
      </c>
      <c r="AG263" s="15">
        <f t="shared" si="33"/>
        <v>266799.16790362401</v>
      </c>
      <c r="AH263" s="15">
        <f>'[2]FPC wSEB'!G458</f>
        <v>89986</v>
      </c>
      <c r="AI263" s="15">
        <f t="shared" si="41"/>
        <v>176813.16790362401</v>
      </c>
      <c r="AJ263" s="15">
        <f t="shared" si="42"/>
        <v>2074.0431924004802</v>
      </c>
      <c r="AK263" s="15">
        <f t="shared" si="43"/>
        <v>305487.87293715699</v>
      </c>
      <c r="AL263" s="67">
        <f t="shared" ref="AL263:AL326" si="47">AE263/X263*1000</f>
        <v>1315.0324503168433</v>
      </c>
      <c r="AM263" s="137">
        <f t="shared" si="45"/>
        <v>1272.5432675906677</v>
      </c>
      <c r="AN263" s="15">
        <f>AJ263/[4]FCST!$G203*1000</f>
        <v>1310.1978473786987</v>
      </c>
      <c r="AP263" s="232"/>
      <c r="AQ263" s="137"/>
      <c r="AR263" s="137"/>
      <c r="AS263" s="137"/>
      <c r="AT263" s="137"/>
      <c r="AV263" s="42"/>
      <c r="AW263" s="14">
        <f t="shared" si="34"/>
        <v>1311.8552766606454</v>
      </c>
      <c r="AX263" s="14">
        <f t="shared" si="39"/>
        <v>2074.0431924004802</v>
      </c>
      <c r="AY263" s="14">
        <f t="shared" si="46"/>
        <v>25032.406780951962</v>
      </c>
      <c r="AZ263" s="164"/>
      <c r="BA263" s="158">
        <f t="shared" si="44"/>
        <v>0.97320143059652775</v>
      </c>
      <c r="BC263" s="25"/>
      <c r="BD263" s="14"/>
      <c r="BE263" s="25"/>
      <c r="BM263" s="207"/>
      <c r="BN263" s="207"/>
      <c r="BO263" s="207"/>
      <c r="BQ263" s="207"/>
      <c r="BR263" s="207"/>
      <c r="BS263" s="207"/>
      <c r="BT263" s="211" t="s">
        <v>150</v>
      </c>
      <c r="BU263" s="208"/>
      <c r="BV263" s="208"/>
      <c r="BW263" s="208"/>
      <c r="BY263" s="208"/>
      <c r="BZ263" s="208"/>
      <c r="CA263" s="208"/>
    </row>
    <row r="264" spans="1:79">
      <c r="A264" s="2">
        <v>2012</v>
      </c>
      <c r="B264" s="2">
        <v>10</v>
      </c>
      <c r="C264" s="14">
        <f>[21]Data!$D119</f>
        <v>1100.5202081206</v>
      </c>
      <c r="D264" s="14">
        <f>[25]Data!$D95</f>
        <v>1034769.50379959</v>
      </c>
      <c r="E264" s="14">
        <f>[22]Data!$D107</f>
        <v>190822.40892059199</v>
      </c>
      <c r="F264" s="14">
        <f>[23]Data!$D107</f>
        <v>2071.87652573382</v>
      </c>
      <c r="G264" s="140">
        <f>[24]Data!$D107</f>
        <v>272563.60059639299</v>
      </c>
      <c r="H264" s="25"/>
      <c r="I264" s="14"/>
      <c r="J264" s="14"/>
      <c r="K264" s="15"/>
      <c r="L264" s="15"/>
      <c r="M264" s="2">
        <v>10</v>
      </c>
      <c r="N264" s="1">
        <v>0.72778422273781895</v>
      </c>
      <c r="P264" s="20"/>
      <c r="Q264" s="14"/>
      <c r="R264" s="20"/>
      <c r="S264" s="19"/>
      <c r="T264" s="292"/>
      <c r="U264" s="14">
        <f t="shared" si="28"/>
        <v>3125938.3898423091</v>
      </c>
      <c r="V264" s="155">
        <f>[1]RESID!$AK362</f>
        <v>0.25544453159122188</v>
      </c>
      <c r="W264" s="14">
        <f>[1]RESID!$I362</f>
        <v>61656</v>
      </c>
      <c r="X264" s="73">
        <f t="shared" si="36"/>
        <v>1389587</v>
      </c>
      <c r="Y264" s="15">
        <f>'[2]FPC wSEB'!X459</f>
        <v>1451243</v>
      </c>
      <c r="Z264" s="15">
        <f>'[2]FPC wSEB'!Y459</f>
        <v>164628</v>
      </c>
      <c r="AA264" s="15">
        <f>'[2]FPC wSEB'!Z459</f>
        <v>2376</v>
      </c>
      <c r="AB264" s="15">
        <f>'[2]FPC wSEB'!AA459</f>
        <v>1582</v>
      </c>
      <c r="AC264" s="22">
        <f>'[2]FPC wSEB'!AB459</f>
        <v>24168</v>
      </c>
      <c r="AD264" s="15">
        <f t="shared" si="29"/>
        <v>17333</v>
      </c>
      <c r="AE264" s="214">
        <f t="shared" si="35"/>
        <v>1529269</v>
      </c>
      <c r="AF264" s="15">
        <f t="shared" si="38"/>
        <v>1034769.50379959</v>
      </c>
      <c r="AG264" s="15">
        <f t="shared" si="33"/>
        <v>269931.40892059199</v>
      </c>
      <c r="AH264" s="15">
        <f>'[2]FPC wSEB'!G459</f>
        <v>79109</v>
      </c>
      <c r="AI264" s="15">
        <f t="shared" si="41"/>
        <v>190822.40892059199</v>
      </c>
      <c r="AJ264" s="15">
        <f t="shared" si="42"/>
        <v>2071.87652573382</v>
      </c>
      <c r="AK264" s="15">
        <f t="shared" si="43"/>
        <v>272563.60059639299</v>
      </c>
      <c r="AL264" s="67">
        <f t="shared" si="47"/>
        <v>1100.5205143686578</v>
      </c>
      <c r="AM264" s="137">
        <f t="shared" si="45"/>
        <v>1065.7084995414277</v>
      </c>
      <c r="AN264" s="15">
        <f>AJ264/[4]FCST!$G204*1000</f>
        <v>1312.1447281404812</v>
      </c>
      <c r="AP264" s="232"/>
      <c r="AQ264" s="137"/>
      <c r="AR264" s="137"/>
      <c r="AS264" s="137"/>
      <c r="AT264" s="137"/>
      <c r="AV264" s="42"/>
      <c r="AW264" s="14">
        <f t="shared" si="34"/>
        <v>1309.6564638014031</v>
      </c>
      <c r="AX264" s="14">
        <f t="shared" si="39"/>
        <v>2071.87652573382</v>
      </c>
      <c r="AY264" s="14">
        <f t="shared" si="46"/>
        <v>25006.298394470679</v>
      </c>
      <c r="AZ264" s="164"/>
      <c r="BA264" s="158">
        <f t="shared" si="44"/>
        <v>0.96695541069762536</v>
      </c>
      <c r="BC264" s="25"/>
      <c r="BD264" s="14"/>
      <c r="BE264" s="25"/>
      <c r="BM264" s="207"/>
      <c r="BN264" s="207"/>
      <c r="BO264" s="207"/>
      <c r="BQ264" s="207"/>
      <c r="BR264" s="207"/>
      <c r="BS264" s="207"/>
      <c r="BT264" s="211" t="s">
        <v>150</v>
      </c>
      <c r="BU264" s="208"/>
      <c r="BV264" s="208"/>
      <c r="BW264" s="208"/>
      <c r="BY264" s="208"/>
      <c r="BZ264" s="208"/>
      <c r="CA264" s="208"/>
    </row>
    <row r="265" spans="1:79">
      <c r="A265" s="2">
        <v>2012</v>
      </c>
      <c r="B265" s="2">
        <v>11</v>
      </c>
      <c r="C265" s="14">
        <f>[21]Data!$D120</f>
        <v>784.04702932631403</v>
      </c>
      <c r="D265" s="14">
        <f>[25]Data!$D96</f>
        <v>872558.39845425601</v>
      </c>
      <c r="E265" s="14">
        <f>[22]Data!$D108</f>
        <v>169071.05380458001</v>
      </c>
      <c r="F265" s="14">
        <f>[23]Data!$D108</f>
        <v>2068.5425112430298</v>
      </c>
      <c r="G265" s="140">
        <f>[24]Data!$D108</f>
        <v>245876.71257909099</v>
      </c>
      <c r="H265" s="25"/>
      <c r="I265" s="14"/>
      <c r="J265" s="14"/>
      <c r="K265" s="15"/>
      <c r="L265" s="15"/>
      <c r="M265" s="2">
        <v>11</v>
      </c>
      <c r="N265" s="1">
        <v>0.51065785693766164</v>
      </c>
      <c r="P265" s="20"/>
      <c r="Q265" s="14"/>
      <c r="R265" s="20"/>
      <c r="S265" s="19"/>
      <c r="T265" s="292"/>
      <c r="U265" s="14">
        <f t="shared" si="28"/>
        <v>2618466.70734917</v>
      </c>
      <c r="V265" s="155">
        <f>[1]RESID!$AK363</f>
        <v>0.34388341163246744</v>
      </c>
      <c r="W265" s="14">
        <f>[1]RESID!$I363</f>
        <v>70258</v>
      </c>
      <c r="X265" s="73">
        <f t="shared" si="36"/>
        <v>1559211</v>
      </c>
      <c r="Y265" s="15">
        <f>'[2]FPC wSEB'!X460</f>
        <v>1629469</v>
      </c>
      <c r="Z265" s="15">
        <f>'[2]FPC wSEB'!Y460</f>
        <v>175822</v>
      </c>
      <c r="AA265" s="15">
        <f>'[2]FPC wSEB'!Z460</f>
        <v>2469</v>
      </c>
      <c r="AB265" s="15">
        <f>'[2]FPC wSEB'!AA460</f>
        <v>1581</v>
      </c>
      <c r="AC265" s="22">
        <f>'[2]FPC wSEB'!AB460</f>
        <v>25479</v>
      </c>
      <c r="AD265" s="15">
        <f t="shared" si="29"/>
        <v>18943</v>
      </c>
      <c r="AE265" s="214">
        <f t="shared" si="35"/>
        <v>1222495</v>
      </c>
      <c r="AF265" s="15">
        <f t="shared" si="38"/>
        <v>872558.39845425601</v>
      </c>
      <c r="AG265" s="15">
        <f t="shared" si="33"/>
        <v>256525.05380458001</v>
      </c>
      <c r="AH265" s="15">
        <f>'[2]FPC wSEB'!G460</f>
        <v>87454</v>
      </c>
      <c r="AI265" s="15">
        <f t="shared" si="41"/>
        <v>169071.05380458001</v>
      </c>
      <c r="AJ265" s="15">
        <f t="shared" si="42"/>
        <v>2068.5425112430298</v>
      </c>
      <c r="AK265" s="15">
        <f t="shared" si="43"/>
        <v>245876.71257909099</v>
      </c>
      <c r="AL265" s="67">
        <f t="shared" si="47"/>
        <v>784.04718796878683</v>
      </c>
      <c r="AM265" s="137">
        <f t="shared" si="45"/>
        <v>761.86659580513651</v>
      </c>
      <c r="AN265" s="15">
        <f>AJ265/[4]FCST!$G205*1000</f>
        <v>1313.360324598749</v>
      </c>
      <c r="AP265" s="232"/>
      <c r="AQ265" s="137"/>
      <c r="AR265" s="137"/>
      <c r="AS265" s="137"/>
      <c r="AT265" s="137"/>
      <c r="AV265" s="42"/>
      <c r="AW265" s="14">
        <f t="shared" si="34"/>
        <v>1308.3760349418278</v>
      </c>
      <c r="AX265" s="14">
        <f t="shared" si="39"/>
        <v>2068.5425112430298</v>
      </c>
      <c r="AY265" s="14">
        <f t="shared" si="46"/>
        <v>24980.1900079894</v>
      </c>
      <c r="AZ265" s="164"/>
      <c r="BA265" s="158">
        <f t="shared" si="44"/>
        <v>0.97067075019925564</v>
      </c>
      <c r="BC265" s="25"/>
      <c r="BD265" s="14"/>
      <c r="BE265" s="25"/>
      <c r="BM265" s="207"/>
      <c r="BN265" s="207"/>
      <c r="BO265" s="207"/>
      <c r="BQ265" s="207"/>
      <c r="BR265" s="207"/>
      <c r="BS265" s="207"/>
      <c r="BT265" s="211" t="s">
        <v>150</v>
      </c>
      <c r="BU265" s="208"/>
      <c r="BV265" s="208"/>
      <c r="BW265" s="208"/>
      <c r="BY265" s="208"/>
      <c r="BZ265" s="208"/>
      <c r="CA265" s="208"/>
    </row>
    <row r="266" spans="1:79">
      <c r="A266" s="2">
        <v>2012</v>
      </c>
      <c r="B266" s="2">
        <v>12</v>
      </c>
      <c r="C266" s="14">
        <f>[21]Data!$D121</f>
        <v>1002.0683724865</v>
      </c>
      <c r="D266" s="14">
        <f>[25]Data!$D97</f>
        <v>872791.46494569595</v>
      </c>
      <c r="E266" s="14">
        <f>[22]Data!$D109</f>
        <v>168457.09875665201</v>
      </c>
      <c r="F266" s="14">
        <f>[23]Data!$D109</f>
        <v>2080.2031564385102</v>
      </c>
      <c r="G266" s="140">
        <f>[24]Data!$D109</f>
        <v>241635.353586585</v>
      </c>
      <c r="H266" s="25"/>
      <c r="I266" s="14"/>
      <c r="J266" s="14"/>
      <c r="K266" s="15"/>
      <c r="L266" s="15"/>
      <c r="M266" s="2">
        <v>12</v>
      </c>
      <c r="N266" s="1">
        <v>1.2833526682134571</v>
      </c>
      <c r="P266" s="20"/>
      <c r="Q266" s="14"/>
      <c r="R266" s="20"/>
      <c r="S266" s="19"/>
      <c r="T266" s="292"/>
      <c r="U266" s="14">
        <f t="shared" si="28"/>
        <v>2818378.1204453711</v>
      </c>
      <c r="V266" s="155">
        <f>[1]RESID!$AK364</f>
        <v>0.46872621458853259</v>
      </c>
      <c r="W266" s="14">
        <f>[1]RESID!$I364</f>
        <v>62132</v>
      </c>
      <c r="X266" s="73">
        <f t="shared" si="36"/>
        <v>1407686</v>
      </c>
      <c r="Y266" s="15">
        <f>'[2]FPC wSEB'!X461</f>
        <v>1469818</v>
      </c>
      <c r="Z266" s="15">
        <f>'[2]FPC wSEB'!Y461</f>
        <v>163123</v>
      </c>
      <c r="AA266" s="15">
        <f>'[2]FPC wSEB'!Z461</f>
        <v>2319</v>
      </c>
      <c r="AB266" s="15">
        <f>'[2]FPC wSEB'!AA461</f>
        <v>1571</v>
      </c>
      <c r="AC266" s="22">
        <f>'[2]FPC wSEB'!AB461</f>
        <v>23870</v>
      </c>
      <c r="AD266" s="15">
        <f t="shared" si="29"/>
        <v>29183</v>
      </c>
      <c r="AE266" s="214">
        <f t="shared" si="35"/>
        <v>1410598</v>
      </c>
      <c r="AF266" s="15">
        <f t="shared" si="38"/>
        <v>872791.46494569595</v>
      </c>
      <c r="AG266" s="15">
        <f t="shared" si="33"/>
        <v>262090.09875665201</v>
      </c>
      <c r="AH266" s="15">
        <f>'[2]FPC wSEB'!G461</f>
        <v>93633</v>
      </c>
      <c r="AI266" s="15">
        <f t="shared" si="41"/>
        <v>168457.09875665201</v>
      </c>
      <c r="AJ266" s="15">
        <f t="shared" si="42"/>
        <v>2080.2031564385102</v>
      </c>
      <c r="AK266" s="15">
        <f t="shared" si="43"/>
        <v>241635.353586585</v>
      </c>
      <c r="AL266" s="67">
        <f t="shared" si="47"/>
        <v>1002.0686431491115</v>
      </c>
      <c r="AM266" s="137">
        <f t="shared" si="45"/>
        <v>979.56413651213961</v>
      </c>
      <c r="AN266" s="15">
        <f>AJ266/[4]FCST!$G206*1000</f>
        <v>1322.4432018045202</v>
      </c>
      <c r="AP266" s="232"/>
      <c r="AQ266" s="137"/>
      <c r="AR266" s="137"/>
      <c r="AS266" s="137"/>
      <c r="AT266" s="137"/>
      <c r="AV266" s="42"/>
      <c r="AW266" s="14">
        <f t="shared" si="34"/>
        <v>1324.1267704891852</v>
      </c>
      <c r="AX266" s="14">
        <f t="shared" si="39"/>
        <v>2080.2031564385102</v>
      </c>
      <c r="AY266" s="14">
        <f t="shared" si="46"/>
        <v>24954.081621508121</v>
      </c>
      <c r="AZ266" s="164"/>
      <c r="BA266" s="158">
        <f t="shared" si="44"/>
        <v>0.9744030987045651</v>
      </c>
      <c r="BC266" s="25"/>
      <c r="BD266" s="14"/>
      <c r="BE266" s="25"/>
      <c r="BM266" s="207"/>
      <c r="BN266" s="207"/>
      <c r="BO266" s="207"/>
      <c r="BQ266" s="207"/>
      <c r="BR266" s="207"/>
      <c r="BS266" s="207"/>
      <c r="BT266" s="211" t="s">
        <v>150</v>
      </c>
      <c r="BU266" s="208"/>
      <c r="BV266" s="208"/>
      <c r="BW266" s="208"/>
      <c r="BY266" s="208"/>
      <c r="BZ266" s="208"/>
      <c r="CA266" s="208"/>
    </row>
    <row r="267" spans="1:79">
      <c r="A267" s="2">
        <f>A255+1</f>
        <v>2013</v>
      </c>
      <c r="B267" s="2">
        <f>B255</f>
        <v>1</v>
      </c>
      <c r="C267" s="14">
        <f>[21]Data!$D122</f>
        <v>1089.76300467693</v>
      </c>
      <c r="D267" s="14">
        <f>[25]Data!$D98</f>
        <v>870447.66905327002</v>
      </c>
      <c r="E267" s="14">
        <f>[22]Data!$D110</f>
        <v>170832.34618928999</v>
      </c>
      <c r="F267" s="14">
        <f>[23]Data!$D110</f>
        <v>2057.4755939025599</v>
      </c>
      <c r="G267" s="140">
        <f>[24]Data!$D110</f>
        <v>240887.14963936899</v>
      </c>
      <c r="H267" s="25"/>
      <c r="I267" s="14"/>
      <c r="J267" s="14"/>
      <c r="K267" s="15"/>
      <c r="L267" s="15"/>
      <c r="M267" s="14"/>
      <c r="N267" s="25"/>
      <c r="O267" s="139"/>
      <c r="P267" s="20"/>
      <c r="Q267" s="14"/>
      <c r="R267" s="20"/>
      <c r="S267" s="19"/>
      <c r="U267" s="14">
        <f t="shared" si="28"/>
        <v>2857116.6404758315</v>
      </c>
      <c r="V267" s="126">
        <f t="shared" ref="V267:V330" si="48">V255</f>
        <v>0.55751998808037817</v>
      </c>
      <c r="W267" s="14">
        <f>[1]RESID!$I365</f>
        <v>58237</v>
      </c>
      <c r="X267" s="73">
        <f t="shared" si="36"/>
        <v>1326973</v>
      </c>
      <c r="Y267" s="15">
        <f>'[2]FPC wSEB'!X462</f>
        <v>1385210</v>
      </c>
      <c r="Z267" s="15">
        <f>'[2]FPC wSEB'!Y462</f>
        <v>158539</v>
      </c>
      <c r="AA267" s="15">
        <f>'[2]FPC wSEB'!Z462</f>
        <v>2309</v>
      </c>
      <c r="AB267" s="15">
        <f>'[2]FPC wSEB'!AA462</f>
        <v>1566</v>
      </c>
      <c r="AC267" s="22">
        <f>'[2]FPC wSEB'!AB462</f>
        <v>23462</v>
      </c>
      <c r="AD267" s="15">
        <f t="shared" si="29"/>
        <v>35383</v>
      </c>
      <c r="AE267" s="214">
        <f t="shared" si="35"/>
        <v>1446086</v>
      </c>
      <c r="AF267" s="15">
        <f t="shared" si="38"/>
        <v>870447.66905327002</v>
      </c>
      <c r="AG267" s="15">
        <f t="shared" si="33"/>
        <v>262255.34618928999</v>
      </c>
      <c r="AH267" s="15">
        <f>'[2]FPC wSEB'!G462</f>
        <v>91423</v>
      </c>
      <c r="AI267" s="15">
        <f t="shared" si="41"/>
        <v>170832.34618928999</v>
      </c>
      <c r="AJ267" s="15">
        <f t="shared" si="42"/>
        <v>2057.4755939025599</v>
      </c>
      <c r="AK267" s="15">
        <f t="shared" si="43"/>
        <v>240887.14963936899</v>
      </c>
      <c r="AL267" s="67">
        <f t="shared" si="47"/>
        <v>1089.7629416725133</v>
      </c>
      <c r="AM267" s="137">
        <f t="shared" si="45"/>
        <v>1069.4905465597274</v>
      </c>
      <c r="AN267" s="15">
        <f>AJ267/[4]FCST!$G207*1000</f>
        <v>1311.3292504159083</v>
      </c>
      <c r="AP267" s="233"/>
      <c r="AQ267" s="157"/>
      <c r="AR267" s="157"/>
      <c r="AS267" s="157"/>
      <c r="AT267" s="157"/>
      <c r="AV267" s="42"/>
      <c r="AW267" s="14">
        <f t="shared" si="34"/>
        <v>1313.841375416705</v>
      </c>
      <c r="AX267" s="14">
        <f t="shared" si="39"/>
        <v>2057.4755939025599</v>
      </c>
      <c r="AY267" s="14">
        <f t="shared" si="46"/>
        <v>24927.973235026839</v>
      </c>
      <c r="AZ267" s="164"/>
      <c r="BA267" s="158">
        <f t="shared" si="44"/>
        <v>0.97359698612661028</v>
      </c>
      <c r="BC267" s="25"/>
      <c r="BD267" s="14"/>
      <c r="BE267" s="25"/>
      <c r="BM267" s="14">
        <f>[17]Base!$J49</f>
        <v>360.60648375935011</v>
      </c>
      <c r="BN267" s="14">
        <f>[17]High!$J49</f>
        <v>418.72697485157272</v>
      </c>
      <c r="BO267" s="14">
        <f>[17]Low!$J49</f>
        <v>302.48599266712762</v>
      </c>
      <c r="BP267" s="14"/>
      <c r="BQ267" s="14">
        <f>[17]Base!$Q49</f>
        <v>360.60648375935011</v>
      </c>
      <c r="BR267" s="14">
        <f>[17]High!$Q49</f>
        <v>418.72697485157272</v>
      </c>
      <c r="BS267" s="14">
        <f>[17]Low!$Q49</f>
        <v>302.48599266712762</v>
      </c>
      <c r="BT267" s="211" t="s">
        <v>150</v>
      </c>
      <c r="BU267" s="14">
        <f>'[18]Energy Summary'!$C48/1000</f>
        <v>618.4634844010111</v>
      </c>
      <c r="BV267" s="14"/>
      <c r="BW267" s="14"/>
      <c r="BX267" s="14"/>
      <c r="BY267" s="14">
        <f>'[18]Energy Summary'!$D48/1000</f>
        <v>866.94851180921455</v>
      </c>
      <c r="BZ267" s="14"/>
      <c r="CA267" s="14"/>
    </row>
    <row r="268" spans="1:79">
      <c r="A268" s="2">
        <f t="shared" ref="A268:A331" si="49">A256+1</f>
        <v>2013</v>
      </c>
      <c r="B268" s="2">
        <f t="shared" ref="B268:B331" si="50">B256</f>
        <v>2</v>
      </c>
      <c r="C268" s="14">
        <f>[21]Data!$D123</f>
        <v>880.21858555164602</v>
      </c>
      <c r="D268" s="14">
        <f>[25]Data!$D99</f>
        <v>773840.46298767102</v>
      </c>
      <c r="E268" s="14">
        <f>[22]Data!$D111</f>
        <v>154443.042425575</v>
      </c>
      <c r="F268" s="14">
        <f>[23]Data!$D111</f>
        <v>2058.7038375959701</v>
      </c>
      <c r="G268" s="140">
        <f>[24]Data!$D111</f>
        <v>238316.23145590501</v>
      </c>
      <c r="H268" s="25"/>
      <c r="I268" s="14"/>
      <c r="J268" s="14"/>
      <c r="K268" s="15"/>
      <c r="L268" s="15"/>
      <c r="M268" s="14"/>
      <c r="N268" s="25"/>
      <c r="O268" s="139"/>
      <c r="P268" s="20"/>
      <c r="Q268" s="14"/>
      <c r="R268" s="20"/>
      <c r="S268" s="19"/>
      <c r="U268" s="14">
        <f t="shared" si="28"/>
        <v>2530780.4407067471</v>
      </c>
      <c r="V268" s="126">
        <f t="shared" si="48"/>
        <v>0.63835327793467445</v>
      </c>
      <c r="W268" s="14">
        <f>[1]RESID!$I366</f>
        <v>61505</v>
      </c>
      <c r="X268" s="73">
        <f t="shared" si="36"/>
        <v>1407362</v>
      </c>
      <c r="Y268" s="15">
        <f>'[2]FPC wSEB'!X463</f>
        <v>1468867</v>
      </c>
      <c r="Z268" s="15">
        <f>'[2]FPC wSEB'!Y463</f>
        <v>164377</v>
      </c>
      <c r="AA268" s="15">
        <f>'[2]FPC wSEB'!Z463</f>
        <v>2371</v>
      </c>
      <c r="AB268" s="15">
        <f>'[2]FPC wSEB'!AA463</f>
        <v>1567</v>
      </c>
      <c r="AC268" s="22">
        <f>'[2]FPC wSEB'!AB463</f>
        <v>23937</v>
      </c>
      <c r="AD268" s="15">
        <f t="shared" si="29"/>
        <v>34559</v>
      </c>
      <c r="AE268" s="214">
        <f t="shared" si="35"/>
        <v>1238786</v>
      </c>
      <c r="AF268" s="15">
        <f t="shared" si="38"/>
        <v>773840.46298767102</v>
      </c>
      <c r="AG268" s="15">
        <f t="shared" si="33"/>
        <v>243220.042425575</v>
      </c>
      <c r="AH268" s="15">
        <f>'[2]FPC wSEB'!G463</f>
        <v>88777</v>
      </c>
      <c r="AI268" s="15">
        <f t="shared" si="41"/>
        <v>154443.042425575</v>
      </c>
      <c r="AJ268" s="15">
        <f t="shared" si="42"/>
        <v>2058.7038375959701</v>
      </c>
      <c r="AK268" s="15">
        <f t="shared" si="43"/>
        <v>238316.23145590501</v>
      </c>
      <c r="AL268" s="67">
        <f t="shared" si="47"/>
        <v>880.2184512584538</v>
      </c>
      <c r="AM268" s="137">
        <f t="shared" si="45"/>
        <v>866.8892418442241</v>
      </c>
      <c r="AN268" s="15">
        <f>AJ268/[4]FCST!$G208*1000</f>
        <v>1312.9488760178381</v>
      </c>
      <c r="AP268" s="233"/>
      <c r="AQ268" s="157"/>
      <c r="AR268" s="157"/>
      <c r="AS268" s="157"/>
      <c r="AT268" s="157"/>
      <c r="AV268" s="42"/>
      <c r="AW268" s="14">
        <f t="shared" si="34"/>
        <v>1313.7867502207851</v>
      </c>
      <c r="AX268" s="14">
        <f t="shared" si="39"/>
        <v>2058.7038375959701</v>
      </c>
      <c r="AY268" s="14">
        <f t="shared" si="46"/>
        <v>24901.864848545563</v>
      </c>
      <c r="AZ268" s="164"/>
      <c r="BA268" s="158">
        <f t="shared" si="44"/>
        <v>0.97550362850636163</v>
      </c>
      <c r="BC268" s="25"/>
      <c r="BD268" s="14"/>
      <c r="BE268" s="25"/>
      <c r="BM268" s="14">
        <f>[17]Base!$J50</f>
        <v>361.98448393312373</v>
      </c>
      <c r="BN268" s="14">
        <f>[17]High!$J50</f>
        <v>420.32707321390342</v>
      </c>
      <c r="BO268" s="14">
        <f>[17]Low!$J50</f>
        <v>303.64189465234415</v>
      </c>
      <c r="BP268" s="14"/>
      <c r="BQ268" s="14">
        <f>[17]Base!$Q50</f>
        <v>361.98448393312373</v>
      </c>
      <c r="BR268" s="14">
        <f>[17]High!$Q50</f>
        <v>420.32707321390342</v>
      </c>
      <c r="BS268" s="14">
        <f>[17]Low!$Q50</f>
        <v>303.64189465234415</v>
      </c>
      <c r="BT268" s="211" t="s">
        <v>150</v>
      </c>
      <c r="BU268" s="14">
        <f>'[18]Energy Summary'!$C49/1000</f>
        <v>691.55234045249699</v>
      </c>
      <c r="BV268" s="14"/>
      <c r="BW268" s="14"/>
      <c r="BX268" s="14"/>
      <c r="BY268" s="14">
        <f>'[18]Energy Summary'!$D49/1000</f>
        <v>946.9190385996535</v>
      </c>
      <c r="BZ268" s="14"/>
      <c r="CA268" s="14"/>
    </row>
    <row r="269" spans="1:79">
      <c r="A269" s="2">
        <f t="shared" si="49"/>
        <v>2013</v>
      </c>
      <c r="B269" s="2">
        <f t="shared" si="50"/>
        <v>3</v>
      </c>
      <c r="C269" s="14">
        <f>[21]Data!$D124</f>
        <v>891.62000209919302</v>
      </c>
      <c r="D269" s="14">
        <f>[25]Data!$D100</f>
        <v>877410.601449401</v>
      </c>
      <c r="E269" s="14">
        <f>[22]Data!$D112</f>
        <v>182558.20877607999</v>
      </c>
      <c r="F269" s="14">
        <f>[23]Data!$D112</f>
        <v>2069.8772068912699</v>
      </c>
      <c r="G269" s="140">
        <f>[24]Data!$D112</f>
        <v>236893.950359001</v>
      </c>
      <c r="H269" s="25"/>
      <c r="I269" s="14"/>
      <c r="J269" s="14"/>
      <c r="K269" s="15"/>
      <c r="L269" s="15"/>
      <c r="M269" s="14"/>
      <c r="N269" s="25"/>
      <c r="O269" s="139"/>
      <c r="P269" s="20"/>
      <c r="Q269" s="14"/>
      <c r="R269" s="20"/>
      <c r="S269" s="19"/>
      <c r="U269" s="14">
        <f t="shared" si="28"/>
        <v>2612888.6377913733</v>
      </c>
      <c r="V269" s="126">
        <f t="shared" si="48"/>
        <v>0.62485525246600426</v>
      </c>
      <c r="W269" s="14">
        <f>[1]RESID!$I367</f>
        <v>57216</v>
      </c>
      <c r="X269" s="73">
        <f t="shared" si="36"/>
        <v>1342740</v>
      </c>
      <c r="Y269" s="15">
        <f>'[2]FPC wSEB'!X464</f>
        <v>1399956</v>
      </c>
      <c r="Z269" s="15">
        <f>'[2]FPC wSEB'!Y464</f>
        <v>160252</v>
      </c>
      <c r="AA269" s="15">
        <f>'[2]FPC wSEB'!Z464</f>
        <v>2337</v>
      </c>
      <c r="AB269" s="15">
        <f>'[2]FPC wSEB'!AA464</f>
        <v>1566</v>
      </c>
      <c r="AC269" s="22">
        <f>'[2]FPC wSEB'!AB464</f>
        <v>23481</v>
      </c>
      <c r="AD269" s="15">
        <f t="shared" si="29"/>
        <v>31877</v>
      </c>
      <c r="AE269" s="214">
        <f t="shared" si="35"/>
        <v>1197214</v>
      </c>
      <c r="AF269" s="15">
        <f t="shared" si="38"/>
        <v>877410.601449401</v>
      </c>
      <c r="AG269" s="15">
        <f t="shared" si="33"/>
        <v>267423.20877607999</v>
      </c>
      <c r="AH269" s="15">
        <f>'[2]FPC wSEB'!G464</f>
        <v>84865</v>
      </c>
      <c r="AI269" s="15">
        <f t="shared" si="41"/>
        <v>182558.20877607999</v>
      </c>
      <c r="AJ269" s="15">
        <f t="shared" si="42"/>
        <v>2069.8772068912699</v>
      </c>
      <c r="AK269" s="15">
        <f t="shared" si="43"/>
        <v>236893.950359001</v>
      </c>
      <c r="AL269" s="67">
        <f t="shared" si="47"/>
        <v>891.62012005302597</v>
      </c>
      <c r="AM269" s="137">
        <f t="shared" si="45"/>
        <v>877.94973556311777</v>
      </c>
      <c r="AN269" s="15">
        <f>AJ269/[4]FCST!$G209*1000</f>
        <v>1320.9171709580537</v>
      </c>
      <c r="AP269" s="233"/>
      <c r="AQ269" s="157"/>
      <c r="AR269" s="157"/>
      <c r="AS269" s="157"/>
      <c r="AT269" s="157"/>
      <c r="AV269" s="42"/>
      <c r="AW269" s="14">
        <f t="shared" si="34"/>
        <v>1321.7606685129438</v>
      </c>
      <c r="AX269" s="14">
        <f t="shared" si="39"/>
        <v>2069.8772068912699</v>
      </c>
      <c r="AY269" s="14">
        <f t="shared" si="46"/>
        <v>24875.75646206427</v>
      </c>
      <c r="AZ269" s="164"/>
      <c r="BA269" s="158">
        <f t="shared" si="44"/>
        <v>0.978084393015759</v>
      </c>
      <c r="BC269" s="25"/>
      <c r="BD269" s="14"/>
      <c r="BE269" s="25"/>
      <c r="BM269" s="14">
        <f>[17]Base!$J51</f>
        <v>371.56261722533583</v>
      </c>
      <c r="BN269" s="14">
        <f>[17]High!$J51</f>
        <v>431.44895526206312</v>
      </c>
      <c r="BO269" s="14">
        <f>[17]Low!$J51</f>
        <v>311.6762791886087</v>
      </c>
      <c r="BP269" s="14"/>
      <c r="BQ269" s="14">
        <f>[17]Base!$Q51</f>
        <v>371.56261722533583</v>
      </c>
      <c r="BR269" s="14">
        <f>[17]High!$Q51</f>
        <v>431.44895526206312</v>
      </c>
      <c r="BS269" s="14">
        <f>[17]Low!$Q51</f>
        <v>311.6762791886087</v>
      </c>
      <c r="BT269" s="211" t="s">
        <v>150</v>
      </c>
      <c r="BU269" s="14">
        <f>'[18]Energy Summary'!$C50/1000</f>
        <v>943.65589515370266</v>
      </c>
      <c r="BV269" s="14"/>
      <c r="BW269" s="14"/>
      <c r="BX269" s="14"/>
      <c r="BY269" s="14">
        <f>'[18]Energy Summary'!$D50/1000</f>
        <v>1263.8422539654537</v>
      </c>
      <c r="BZ269" s="14"/>
      <c r="CA269" s="14"/>
    </row>
    <row r="270" spans="1:79">
      <c r="A270" s="2">
        <f t="shared" si="49"/>
        <v>2013</v>
      </c>
      <c r="B270" s="2">
        <f t="shared" si="50"/>
        <v>4</v>
      </c>
      <c r="C270" s="14">
        <f>[21]Data!$D125</f>
        <v>898.09200452594905</v>
      </c>
      <c r="D270" s="14">
        <f>[25]Data!$D101</f>
        <v>908441.57832026796</v>
      </c>
      <c r="E270" s="14">
        <f>[22]Data!$D113</f>
        <v>175368.556856468</v>
      </c>
      <c r="F270" s="14">
        <f>[23]Data!$D113</f>
        <v>2048.0001102709498</v>
      </c>
      <c r="G270" s="140">
        <f>[24]Data!$D113</f>
        <v>256121.55639592899</v>
      </c>
      <c r="H270" s="25"/>
      <c r="I270" s="14"/>
      <c r="J270" s="14"/>
      <c r="K270" s="15"/>
      <c r="L270" s="15"/>
      <c r="M270" s="14"/>
      <c r="N270" s="25"/>
      <c r="O270" s="139"/>
      <c r="P270" s="20"/>
      <c r="Q270" s="14"/>
      <c r="R270" s="20"/>
      <c r="S270" s="19"/>
      <c r="U270" s="14">
        <f t="shared" si="28"/>
        <v>2737099.6916829357</v>
      </c>
      <c r="V270" s="126">
        <f t="shared" si="48"/>
        <v>0.53442379914879401</v>
      </c>
      <c r="W270" s="14">
        <f>[1]RESID!$I368</f>
        <v>61364</v>
      </c>
      <c r="X270" s="73">
        <f t="shared" si="36"/>
        <v>1415125</v>
      </c>
      <c r="Y270" s="15">
        <f>'[2]FPC wSEB'!X465</f>
        <v>1476489</v>
      </c>
      <c r="Z270" s="15">
        <f>'[2]FPC wSEB'!Y465</f>
        <v>162275</v>
      </c>
      <c r="AA270" s="15">
        <f>'[2]FPC wSEB'!Z465</f>
        <v>2320</v>
      </c>
      <c r="AB270" s="15">
        <f>'[2]FPC wSEB'!AA465</f>
        <v>1569</v>
      </c>
      <c r="AC270" s="22">
        <f>'[2]FPC wSEB'!AB465</f>
        <v>23662</v>
      </c>
      <c r="AD270" s="15">
        <f t="shared" si="29"/>
        <v>29452</v>
      </c>
      <c r="AE270" s="214">
        <f t="shared" si="35"/>
        <v>1270912</v>
      </c>
      <c r="AF270" s="15">
        <f t="shared" si="38"/>
        <v>908441.57832026796</v>
      </c>
      <c r="AG270" s="15">
        <f t="shared" si="33"/>
        <v>270124.55685646797</v>
      </c>
      <c r="AH270" s="15">
        <f>'[2]FPC wSEB'!G465</f>
        <v>94756</v>
      </c>
      <c r="AI270" s="15">
        <f t="shared" si="41"/>
        <v>175368.556856468</v>
      </c>
      <c r="AJ270" s="15">
        <f t="shared" si="42"/>
        <v>2048.0001102709498</v>
      </c>
      <c r="AK270" s="15">
        <f t="shared" si="43"/>
        <v>256121.55639592899</v>
      </c>
      <c r="AL270" s="67">
        <f t="shared" si="47"/>
        <v>898.09168801342639</v>
      </c>
      <c r="AM270" s="137">
        <f t="shared" si="45"/>
        <v>880.71363890960242</v>
      </c>
      <c r="AN270" s="15">
        <f>AJ270/[4]FCST!$G210*1000</f>
        <v>1305.2900639075524</v>
      </c>
      <c r="AP270" s="233"/>
      <c r="AQ270" s="157"/>
      <c r="AR270" s="157"/>
      <c r="AS270" s="157"/>
      <c r="AT270" s="157"/>
      <c r="AV270" s="42"/>
      <c r="AW270" s="14">
        <f t="shared" si="34"/>
        <v>1305.2900639075524</v>
      </c>
      <c r="AX270" s="14">
        <f t="shared" si="39"/>
        <v>2048.0001102709498</v>
      </c>
      <c r="AY270" s="14">
        <f t="shared" si="46"/>
        <v>24849.64807558298</v>
      </c>
      <c r="AZ270" s="164"/>
      <c r="BA270" s="158">
        <f t="shared" si="44"/>
        <v>0.97356706846671504</v>
      </c>
      <c r="BC270" s="25"/>
      <c r="BD270" s="14"/>
      <c r="BE270" s="25"/>
      <c r="BM270" s="14">
        <f>[17]Base!$J52</f>
        <v>371.70140709081352</v>
      </c>
      <c r="BN270" s="14">
        <f>[17]High!$J52</f>
        <v>431.61011448445328</v>
      </c>
      <c r="BO270" s="14">
        <f>[17]Low!$J52</f>
        <v>311.79269969717376</v>
      </c>
      <c r="BP270" s="14"/>
      <c r="BQ270" s="14">
        <f>[17]Base!$Q52</f>
        <v>371.70140709081352</v>
      </c>
      <c r="BR270" s="14">
        <f>[17]High!$Q52</f>
        <v>431.61011448445328</v>
      </c>
      <c r="BS270" s="14">
        <f>[17]Low!$Q52</f>
        <v>311.79269969717376</v>
      </c>
      <c r="BT270" s="211" t="s">
        <v>150</v>
      </c>
      <c r="BU270" s="14">
        <f>'[18]Energy Summary'!$C51/1000</f>
        <v>1010.2960040331867</v>
      </c>
      <c r="BV270" s="14"/>
      <c r="BW270" s="14"/>
      <c r="BX270" s="14"/>
      <c r="BY270" s="14">
        <f>'[18]Energy Summary'!$D51/1000</f>
        <v>1325.1082661955209</v>
      </c>
      <c r="BZ270" s="14"/>
      <c r="CA270" s="14"/>
    </row>
    <row r="271" spans="1:79">
      <c r="A271" s="2">
        <f t="shared" si="49"/>
        <v>2013</v>
      </c>
      <c r="B271" s="2">
        <f t="shared" si="50"/>
        <v>5</v>
      </c>
      <c r="C271" s="14">
        <f>[21]Data!$D126</f>
        <v>1184.6032194203101</v>
      </c>
      <c r="D271" s="14">
        <f>[25]Data!$D102</f>
        <v>1051702.89913118</v>
      </c>
      <c r="E271" s="14">
        <f>[22]Data!$D114</f>
        <v>182424.39236475699</v>
      </c>
      <c r="F271" s="14">
        <f>[23]Data!$D114</f>
        <v>2048.1501102709499</v>
      </c>
      <c r="G271" s="140">
        <f>[24]Data!$D114</f>
        <v>265597.43765086198</v>
      </c>
      <c r="H271" s="25"/>
      <c r="I271" s="14"/>
      <c r="J271" s="14"/>
      <c r="K271" s="15"/>
      <c r="L271" s="15"/>
      <c r="M271" s="14"/>
      <c r="N271" s="25"/>
      <c r="O271" s="139"/>
      <c r="P271" s="20"/>
      <c r="Q271" s="14"/>
      <c r="R271" s="20"/>
      <c r="S271" s="19"/>
      <c r="U271" s="14">
        <f t="shared" si="28"/>
        <v>3378267.8792570699</v>
      </c>
      <c r="V271" s="126">
        <f t="shared" si="48"/>
        <v>0.35517028435765152</v>
      </c>
      <c r="W271" s="14">
        <f>[1]RESID!$I369</f>
        <v>64966</v>
      </c>
      <c r="X271" s="73">
        <f t="shared" si="36"/>
        <v>1487977</v>
      </c>
      <c r="Y271" s="15">
        <f>'[2]FPC wSEB'!X466</f>
        <v>1552943</v>
      </c>
      <c r="Z271" s="15">
        <f>'[2]FPC wSEB'!Y466</f>
        <v>171432</v>
      </c>
      <c r="AA271" s="15">
        <f>'[2]FPC wSEB'!Z466</f>
        <v>2403</v>
      </c>
      <c r="AB271" s="15">
        <f>'[2]FPC wSEB'!AA466</f>
        <v>1570</v>
      </c>
      <c r="AC271" s="22">
        <f>'[2]FPC wSEB'!AB466</f>
        <v>24897</v>
      </c>
      <c r="AD271" s="15">
        <f t="shared" si="29"/>
        <v>27334</v>
      </c>
      <c r="AE271" s="214">
        <f t="shared" si="35"/>
        <v>1762662</v>
      </c>
      <c r="AF271" s="15">
        <f t="shared" si="38"/>
        <v>1051702.89913118</v>
      </c>
      <c r="AG271" s="15">
        <f t="shared" si="33"/>
        <v>268923.39236475702</v>
      </c>
      <c r="AH271" s="15">
        <f>'[2]FPC wSEB'!G466</f>
        <v>86499</v>
      </c>
      <c r="AI271" s="15">
        <f t="shared" si="41"/>
        <v>182424.39236475699</v>
      </c>
      <c r="AJ271" s="15">
        <f t="shared" si="42"/>
        <v>2048.1501102709499</v>
      </c>
      <c r="AK271" s="15">
        <f t="shared" si="43"/>
        <v>265597.43765086198</v>
      </c>
      <c r="AL271" s="67">
        <f t="shared" si="47"/>
        <v>1184.6029878149998</v>
      </c>
      <c r="AM271" s="137">
        <f t="shared" si="45"/>
        <v>1152.6475859062436</v>
      </c>
      <c r="AN271" s="15">
        <f>AJ271/[4]FCST!$G211*1000</f>
        <v>1306.2181825707589</v>
      </c>
      <c r="AP271" s="233"/>
      <c r="AQ271" s="157"/>
      <c r="AR271" s="157"/>
      <c r="AS271" s="157"/>
      <c r="AT271" s="157"/>
      <c r="AV271" s="42"/>
      <c r="AW271" s="14">
        <f t="shared" si="34"/>
        <v>1304.5542103636622</v>
      </c>
      <c r="AX271" s="14">
        <f t="shared" si="39"/>
        <v>2048.1501102709499</v>
      </c>
      <c r="AY271" s="14">
        <f t="shared" si="46"/>
        <v>24823.539689101694</v>
      </c>
      <c r="AZ271" s="164"/>
      <c r="BA271" s="158">
        <f t="shared" si="44"/>
        <v>0.97294785900237923</v>
      </c>
      <c r="BC271" s="25"/>
      <c r="BD271" s="14"/>
      <c r="BE271" s="25"/>
      <c r="BM271" s="14">
        <f>[17]Base!$J53</f>
        <v>377.16369499605088</v>
      </c>
      <c r="BN271" s="14">
        <f>[17]High!$J53</f>
        <v>437.95278272070937</v>
      </c>
      <c r="BO271" s="14">
        <f>[17]Low!$J53</f>
        <v>316.37460727139268</v>
      </c>
      <c r="BP271" s="14"/>
      <c r="BQ271" s="14">
        <f>[17]Base!$Q53</f>
        <v>377.16369499605088</v>
      </c>
      <c r="BR271" s="14">
        <f>[17]High!$Q53</f>
        <v>437.95278272070937</v>
      </c>
      <c r="BS271" s="14">
        <f>[17]Low!$Q53</f>
        <v>316.37460727139268</v>
      </c>
      <c r="BT271" s="211" t="s">
        <v>150</v>
      </c>
      <c r="BU271" s="14">
        <f>'[18]Energy Summary'!$C52/1000</f>
        <v>1073.3012199501784</v>
      </c>
      <c r="BV271" s="14"/>
      <c r="BW271" s="14"/>
      <c r="BX271" s="14"/>
      <c r="BY271" s="14">
        <f>'[18]Energy Summary'!$D52/1000</f>
        <v>1380.1780712075206</v>
      </c>
      <c r="BZ271" s="14"/>
      <c r="CA271" s="14"/>
    </row>
    <row r="272" spans="1:79">
      <c r="A272" s="2">
        <f t="shared" si="49"/>
        <v>2013</v>
      </c>
      <c r="B272" s="2">
        <f t="shared" si="50"/>
        <v>6</v>
      </c>
      <c r="C272" s="14">
        <f>[21]Data!$D127</f>
        <v>1289.0479700225201</v>
      </c>
      <c r="D272" s="14">
        <f>[25]Data!$D103</f>
        <v>1066505.9646260799</v>
      </c>
      <c r="E272" s="14">
        <f>[22]Data!$D115</f>
        <v>176007.56414297799</v>
      </c>
      <c r="F272" s="14">
        <f>[23]Data!$D115</f>
        <v>2057.9172878057102</v>
      </c>
      <c r="G272" s="140">
        <f>[24]Data!$D115</f>
        <v>281598.66430804698</v>
      </c>
      <c r="H272" s="25"/>
      <c r="I272" s="14"/>
      <c r="J272" s="14"/>
      <c r="K272" s="15"/>
      <c r="L272" s="15"/>
      <c r="M272" s="14"/>
      <c r="N272" s="25"/>
      <c r="O272" s="139"/>
      <c r="P272" s="20"/>
      <c r="Q272" s="14"/>
      <c r="R272" s="20"/>
      <c r="S272" s="19"/>
      <c r="U272" s="14">
        <f t="shared" si="28"/>
        <v>3474986.1103649102</v>
      </c>
      <c r="V272" s="126">
        <f t="shared" si="48"/>
        <v>0.25275986053332639</v>
      </c>
      <c r="W272" s="14">
        <f>[1]RESID!$I370</f>
        <v>63172</v>
      </c>
      <c r="X272" s="73">
        <f t="shared" si="36"/>
        <v>1421645</v>
      </c>
      <c r="Y272" s="15">
        <f>'[2]FPC wSEB'!X467</f>
        <v>1484817</v>
      </c>
      <c r="Z272" s="15">
        <f>'[2]FPC wSEB'!Y467</f>
        <v>164961</v>
      </c>
      <c r="AA272" s="15">
        <f>'[2]FPC wSEB'!Z467</f>
        <v>2337</v>
      </c>
      <c r="AB272" s="15">
        <f>'[2]FPC wSEB'!AA467</f>
        <v>1562</v>
      </c>
      <c r="AC272" s="22">
        <f>'[2]FPC wSEB'!AB467</f>
        <v>24008</v>
      </c>
      <c r="AD272" s="15">
        <f t="shared" si="29"/>
        <v>20583</v>
      </c>
      <c r="AE272" s="214">
        <f t="shared" si="35"/>
        <v>1832569</v>
      </c>
      <c r="AF272" s="15">
        <f t="shared" si="38"/>
        <v>1066505.9646260799</v>
      </c>
      <c r="AG272" s="15">
        <f t="shared" si="33"/>
        <v>271671.56414297799</v>
      </c>
      <c r="AH272" s="15">
        <f>'[2]FPC wSEB'!G467</f>
        <v>95664</v>
      </c>
      <c r="AI272" s="15">
        <f t="shared" si="41"/>
        <v>176007.56414297799</v>
      </c>
      <c r="AJ272" s="15">
        <f t="shared" si="42"/>
        <v>2057.9172878057102</v>
      </c>
      <c r="AK272" s="15">
        <f t="shared" si="43"/>
        <v>281598.66430804698</v>
      </c>
      <c r="AL272" s="67">
        <f t="shared" si="47"/>
        <v>1289.0482504422694</v>
      </c>
      <c r="AM272" s="137">
        <f t="shared" si="45"/>
        <v>1248.0676069845645</v>
      </c>
      <c r="AN272" s="15">
        <f>AJ272/[4]FCST!$G212*1000</f>
        <v>1316.6457375596353</v>
      </c>
      <c r="AP272" s="233"/>
      <c r="AQ272" s="157"/>
      <c r="AR272" s="157"/>
      <c r="AS272" s="157"/>
      <c r="AT272" s="157"/>
      <c r="AV272" s="42"/>
      <c r="AW272" s="14">
        <f t="shared" si="34"/>
        <v>1317.488660567036</v>
      </c>
      <c r="AX272" s="14">
        <f t="shared" si="39"/>
        <v>2057.9172878057102</v>
      </c>
      <c r="AY272" s="14">
        <f t="shared" si="46"/>
        <v>24797.431302620407</v>
      </c>
      <c r="AZ272" s="164"/>
      <c r="BA272" s="158">
        <f t="shared" si="44"/>
        <v>0.9792537397201484</v>
      </c>
      <c r="BC272" s="25"/>
      <c r="BD272" s="14"/>
      <c r="BE272" s="25"/>
      <c r="BM272" s="14">
        <f>[17]Base!$J54</f>
        <v>380.98115737287816</v>
      </c>
      <c r="BN272" s="14">
        <f>[17]High!$J54</f>
        <v>442.38552185505421</v>
      </c>
      <c r="BO272" s="14">
        <f>[17]Low!$J54</f>
        <v>319.57679289070222</v>
      </c>
      <c r="BP272" s="14"/>
      <c r="BQ272" s="14">
        <f>[17]Base!$Q54</f>
        <v>380.98115737287816</v>
      </c>
      <c r="BR272" s="14">
        <f>[17]High!$Q54</f>
        <v>442.38552185505421</v>
      </c>
      <c r="BS272" s="14">
        <f>[17]Low!$Q54</f>
        <v>319.57679289070222</v>
      </c>
      <c r="BT272" s="211" t="s">
        <v>150</v>
      </c>
      <c r="BU272" s="14">
        <f>'[18]Energy Summary'!$C53/1000</f>
        <v>1013.4475168144833</v>
      </c>
      <c r="BV272" s="14"/>
      <c r="BW272" s="14"/>
      <c r="BX272" s="14"/>
      <c r="BY272" s="14">
        <f>'[18]Energy Summary'!$D53/1000</f>
        <v>1279.0073157667373</v>
      </c>
      <c r="BZ272" s="14"/>
      <c r="CA272" s="14"/>
    </row>
    <row r="273" spans="1:79">
      <c r="A273" s="2">
        <f t="shared" si="49"/>
        <v>2013</v>
      </c>
      <c r="B273" s="2">
        <f t="shared" si="50"/>
        <v>7</v>
      </c>
      <c r="C273" s="14">
        <f>[21]Data!$D128</f>
        <v>1394.25984524453</v>
      </c>
      <c r="D273" s="14">
        <f>[25]Data!$D104</f>
        <v>1136054.8439588</v>
      </c>
      <c r="E273" s="14">
        <f>[22]Data!$D116</f>
        <v>186807.56416688699</v>
      </c>
      <c r="F273" s="14">
        <f>[23]Data!$D116</f>
        <v>2061.0457467409501</v>
      </c>
      <c r="G273" s="140">
        <f>[24]Data!$D116</f>
        <v>278897.03550563002</v>
      </c>
      <c r="H273" s="25"/>
      <c r="I273" s="26"/>
      <c r="J273" s="26"/>
      <c r="K273" s="26"/>
      <c r="L273" s="26"/>
      <c r="M273" s="26"/>
      <c r="N273" s="25"/>
      <c r="O273" s="139"/>
      <c r="P273" s="20"/>
      <c r="Q273" s="14"/>
      <c r="R273" s="20"/>
      <c r="S273" s="19"/>
      <c r="U273" s="14">
        <f t="shared" si="28"/>
        <v>3697008.4893780574</v>
      </c>
      <c r="V273" s="126">
        <f t="shared" si="48"/>
        <v>0.23540461725212367</v>
      </c>
      <c r="W273" s="14">
        <f>[1]RESID!$I371</f>
        <v>61870</v>
      </c>
      <c r="X273" s="73">
        <f t="shared" si="36"/>
        <v>1422738</v>
      </c>
      <c r="Y273" s="15">
        <f>'[2]FPC wSEB'!X468</f>
        <v>1484608</v>
      </c>
      <c r="Z273" s="15">
        <f>'[2]FPC wSEB'!Y468</f>
        <v>166872</v>
      </c>
      <c r="AA273" s="15">
        <f>'[2]FPC wSEB'!Z468</f>
        <v>2361</v>
      </c>
      <c r="AB273" s="15">
        <f>'[2]FPC wSEB'!AA468</f>
        <v>1563</v>
      </c>
      <c r="AC273" s="22">
        <f>'[2]FPC wSEB'!AB468</f>
        <v>24336</v>
      </c>
      <c r="AD273" s="15">
        <f t="shared" si="29"/>
        <v>20307</v>
      </c>
      <c r="AE273" s="214">
        <f t="shared" si="35"/>
        <v>1983666</v>
      </c>
      <c r="AF273" s="15">
        <f t="shared" si="38"/>
        <v>1136054.8439588</v>
      </c>
      <c r="AG273" s="15">
        <f t="shared" si="33"/>
        <v>276022.56416688696</v>
      </c>
      <c r="AH273" s="15">
        <f>'[2]FPC wSEB'!G468</f>
        <v>89215</v>
      </c>
      <c r="AI273" s="15">
        <f t="shared" si="41"/>
        <v>186807.56416688699</v>
      </c>
      <c r="AJ273" s="15">
        <f t="shared" si="42"/>
        <v>2061.0457467409501</v>
      </c>
      <c r="AK273" s="15">
        <f t="shared" si="43"/>
        <v>278897.03550563002</v>
      </c>
      <c r="AL273" s="67">
        <f t="shared" si="47"/>
        <v>1394.2595193211962</v>
      </c>
      <c r="AM273" s="137">
        <f t="shared" si="45"/>
        <v>1349.8330872526622</v>
      </c>
      <c r="AN273" s="15">
        <f>AJ273/[4]FCST!$G213*1000</f>
        <v>1319.4915151990717</v>
      </c>
      <c r="AP273" s="233"/>
      <c r="AQ273" s="157"/>
      <c r="AR273" s="157"/>
      <c r="AS273" s="157"/>
      <c r="AT273" s="157"/>
      <c r="AV273" s="42"/>
      <c r="AW273" s="14">
        <f t="shared" si="34"/>
        <v>1318.6473107747599</v>
      </c>
      <c r="AX273" s="14">
        <f t="shared" si="39"/>
        <v>2061.0457467409501</v>
      </c>
      <c r="AY273" s="14">
        <f t="shared" si="46"/>
        <v>24771.322916139132</v>
      </c>
      <c r="AZ273" s="164"/>
      <c r="BA273" s="158">
        <f t="shared" si="44"/>
        <v>0.97548686770582982</v>
      </c>
      <c r="BD273" s="14"/>
      <c r="BE273" s="25"/>
      <c r="BM273" s="14">
        <f>[17]Base!$J55</f>
        <v>385.20273447188202</v>
      </c>
      <c r="BN273" s="14">
        <f>[17]High!$J55</f>
        <v>447.28750861175445</v>
      </c>
      <c r="BO273" s="14">
        <f>[17]Low!$J55</f>
        <v>323.11796033200977</v>
      </c>
      <c r="BP273" s="14"/>
      <c r="BQ273" s="14">
        <f>[17]Base!$Q55</f>
        <v>385.20273447188202</v>
      </c>
      <c r="BR273" s="14">
        <f>[17]High!$Q55</f>
        <v>447.28750861175445</v>
      </c>
      <c r="BS273" s="14">
        <f>[17]Low!$Q55</f>
        <v>323.11796033200977</v>
      </c>
      <c r="BT273" s="211" t="s">
        <v>150</v>
      </c>
      <c r="BU273" s="14">
        <f>'[18]Energy Summary'!$C54/1000</f>
        <v>1098.7155691122546</v>
      </c>
      <c r="BV273" s="14"/>
      <c r="BW273" s="14"/>
      <c r="BX273" s="14"/>
      <c r="BY273" s="14">
        <f>'[18]Energy Summary'!$D54/1000</f>
        <v>1362.1577163245288</v>
      </c>
      <c r="BZ273" s="14"/>
      <c r="CA273" s="14"/>
    </row>
    <row r="274" spans="1:79">
      <c r="A274" s="2">
        <f t="shared" si="49"/>
        <v>2013</v>
      </c>
      <c r="B274" s="2">
        <f t="shared" si="50"/>
        <v>8</v>
      </c>
      <c r="C274" s="109">
        <f>[21]Data!$D129</f>
        <v>1404.15124684692</v>
      </c>
      <c r="D274" s="109">
        <f>[25]Data!$D105</f>
        <v>1143257.52975501</v>
      </c>
      <c r="E274" s="109">
        <f>[22]Data!$D117</f>
        <v>189525.205812103</v>
      </c>
      <c r="F274" s="109">
        <f>[23]Data!$D117</f>
        <v>2049.37925036364</v>
      </c>
      <c r="G274" s="216">
        <f>[24]Data!$D117</f>
        <v>291322.85606566299</v>
      </c>
      <c r="H274" s="25"/>
      <c r="I274" s="26"/>
      <c r="J274" s="26"/>
      <c r="K274" s="26"/>
      <c r="L274" s="26"/>
      <c r="M274" s="26"/>
      <c r="N274" s="25"/>
      <c r="O274" s="139"/>
      <c r="P274" s="20"/>
      <c r="Q274" s="14"/>
      <c r="R274" s="20"/>
      <c r="S274" s="19"/>
      <c r="U274" s="14">
        <f t="shared" si="28"/>
        <v>3627536.9708831399</v>
      </c>
      <c r="V274" s="126">
        <f t="shared" si="48"/>
        <v>0.23491953518685663</v>
      </c>
      <c r="W274" s="14">
        <f>[1]RESID!$I372</f>
        <v>56987</v>
      </c>
      <c r="X274" s="73">
        <f t="shared" si="36"/>
        <v>1345784</v>
      </c>
      <c r="Y274" s="15">
        <f>'[2]FPC wSEB'!X469</f>
        <v>1402771</v>
      </c>
      <c r="Z274" s="15">
        <f>'[2]FPC wSEB'!Y469</f>
        <v>159944</v>
      </c>
      <c r="AA274" s="15">
        <f>'[2]FPC wSEB'!Z469</f>
        <v>2296</v>
      </c>
      <c r="AB274" s="15">
        <f>'[2]FPC wSEB'!AA469</f>
        <v>1559</v>
      </c>
      <c r="AC274" s="22">
        <f>'[2]FPC wSEB'!AB469</f>
        <v>23404</v>
      </c>
      <c r="AD274" s="15">
        <f t="shared" si="29"/>
        <v>18798</v>
      </c>
      <c r="AE274" s="214">
        <f t="shared" si="35"/>
        <v>1889684</v>
      </c>
      <c r="AF274" s="15">
        <f t="shared" si="38"/>
        <v>1143257.52975501</v>
      </c>
      <c r="AG274" s="15">
        <f t="shared" si="33"/>
        <v>282425.205812103</v>
      </c>
      <c r="AH274" s="15">
        <f>'[2]FPC wSEB'!G469</f>
        <v>92900</v>
      </c>
      <c r="AI274" s="15">
        <f t="shared" si="41"/>
        <v>189525.205812103</v>
      </c>
      <c r="AJ274" s="15">
        <f t="shared" si="42"/>
        <v>2049.37925036364</v>
      </c>
      <c r="AK274" s="15">
        <f t="shared" si="43"/>
        <v>291322.85606566299</v>
      </c>
      <c r="AL274" s="67">
        <f t="shared" si="47"/>
        <v>1404.1510376107904</v>
      </c>
      <c r="AM274" s="137">
        <f t="shared" si="45"/>
        <v>1360.5085933484511</v>
      </c>
      <c r="AN274" s="15">
        <f>AJ274/[4]FCST!$G214*1000</f>
        <v>1312.8630687787572</v>
      </c>
      <c r="AO274" s="47"/>
      <c r="AP274" s="240"/>
      <c r="AQ274" s="222"/>
      <c r="AR274" s="222"/>
      <c r="AS274" s="222"/>
      <c r="AT274" s="222"/>
      <c r="AU274" s="47"/>
      <c r="AV274" s="42"/>
      <c r="AW274" s="14">
        <f t="shared" si="34"/>
        <v>1314.5473061986147</v>
      </c>
      <c r="AX274" s="14">
        <f t="shared" si="39"/>
        <v>2049.37925036364</v>
      </c>
      <c r="AY274" s="14">
        <f t="shared" si="46"/>
        <v>24745.214529657838</v>
      </c>
      <c r="AZ274" s="164">
        <f t="shared" ref="AZ274:AZ337" si="51">SUM(AX263:AX274)</f>
        <v>24745.214529657838</v>
      </c>
      <c r="BA274" s="158">
        <f t="shared" si="44"/>
        <v>1.0032547995245806</v>
      </c>
      <c r="BD274" s="14"/>
      <c r="BE274" s="25"/>
      <c r="BM274" s="14">
        <f>[17]Base!$J56</f>
        <v>384.92332895109217</v>
      </c>
      <c r="BN274" s="14">
        <f>[17]High!$J56</f>
        <v>446.9630701067739</v>
      </c>
      <c r="BO274" s="14">
        <f>[17]Low!$J56</f>
        <v>322.88358779541056</v>
      </c>
      <c r="BP274" s="14"/>
      <c r="BQ274" s="14">
        <f>[17]Base!$Q56</f>
        <v>384.92332895109217</v>
      </c>
      <c r="BR274" s="14">
        <f>[17]High!$Q56</f>
        <v>446.9630701067739</v>
      </c>
      <c r="BS274" s="14">
        <f>[17]Low!$Q56</f>
        <v>322.88358779541056</v>
      </c>
      <c r="BT274" s="211" t="s">
        <v>150</v>
      </c>
      <c r="BU274" s="14">
        <f>'[18]Energy Summary'!$C55/1000</f>
        <v>1101.0447420283474</v>
      </c>
      <c r="BV274" s="14"/>
      <c r="BW274" s="14"/>
      <c r="BX274" s="14"/>
      <c r="BY274" s="14">
        <f>'[18]Energy Summary'!$D55/1000</f>
        <v>1342.1401504187215</v>
      </c>
      <c r="BZ274" s="14"/>
      <c r="CA274" s="14"/>
    </row>
    <row r="275" spans="1:79">
      <c r="A275" s="2">
        <f t="shared" si="49"/>
        <v>2013</v>
      </c>
      <c r="B275" s="2">
        <f t="shared" si="50"/>
        <v>9</v>
      </c>
      <c r="C275" s="7">
        <f>[21]Data!$D130</f>
        <v>1286.89125692365</v>
      </c>
      <c r="D275" s="7">
        <f>[25]Data!$D106</f>
        <v>1076060.0836060899</v>
      </c>
      <c r="E275" s="7">
        <f>[22]Data!$D118</f>
        <v>180038.793814028</v>
      </c>
      <c r="F275" s="7">
        <f>[23]Data!$D118</f>
        <v>2047.9348059192</v>
      </c>
      <c r="G275" s="13">
        <f>[24]Data!$D118</f>
        <v>292569.12748240703</v>
      </c>
      <c r="H275" s="25"/>
      <c r="I275" s="26">
        <f t="shared" ref="I275:K302" si="52">C275+O275</f>
        <v>1226.89125692365</v>
      </c>
      <c r="J275" s="26">
        <f t="shared" si="52"/>
        <v>1056060.0836060899</v>
      </c>
      <c r="K275" s="26">
        <f t="shared" si="52"/>
        <v>176744.793814028</v>
      </c>
      <c r="L275" s="26">
        <f t="shared" ref="L275:L337" si="53">F275</f>
        <v>2047.9348059192</v>
      </c>
      <c r="M275" s="26">
        <f t="shared" ref="M275:M338" si="54">G275+S275</f>
        <v>288609.12748240703</v>
      </c>
      <c r="N275" s="25"/>
      <c r="O275" s="19">
        <f>AVERAGE('Billing Mo'!O275:O276)</f>
        <v>-60</v>
      </c>
      <c r="P275" s="19">
        <f>AVERAGE('Billing Mo'!P275:P276)</f>
        <v>-20000</v>
      </c>
      <c r="Q275" s="19">
        <f>AVERAGE('Billing Mo'!Q275:Q276)</f>
        <v>-3294</v>
      </c>
      <c r="R275" s="248"/>
      <c r="S275" s="19">
        <f>-5.5*24*30</f>
        <v>-3960</v>
      </c>
      <c r="U275" s="7">
        <f>SUM(AD275:AG275,AJ275:AK275)</f>
        <v>3370888</v>
      </c>
      <c r="V275" s="126">
        <f t="shared" si="48"/>
        <v>0.23675824630596484</v>
      </c>
      <c r="W275" s="7">
        <f>'Billing Mo'!W275</f>
        <v>62255.49914844372</v>
      </c>
      <c r="X275" s="7">
        <f>'Billing Mo'!X275</f>
        <v>1420018.2901002162</v>
      </c>
      <c r="Y275" s="7">
        <f>'Billing Mo'!Y275</f>
        <v>1482273.78924866</v>
      </c>
      <c r="Z275" s="7">
        <f>'Billing Mo'!Z275</f>
        <v>165567</v>
      </c>
      <c r="AA275" s="7">
        <f>'Billing Mo'!AA275</f>
        <v>2341</v>
      </c>
      <c r="AB275" s="7">
        <f>'Billing Mo'!AB275</f>
        <v>1560</v>
      </c>
      <c r="AC275" s="13">
        <f>'Billing Mo'!AC275</f>
        <v>24167</v>
      </c>
      <c r="AD275" s="28">
        <f t="shared" si="29"/>
        <v>18968</v>
      </c>
      <c r="AE275" s="30">
        <f>ROUND(I275*X275/1000-(AP275*0),0)</f>
        <v>1742208</v>
      </c>
      <c r="AF275" s="30">
        <f>ROUND(J275-(AQ275*0),0)</f>
        <v>1056060</v>
      </c>
      <c r="AG275" s="31">
        <f t="shared" ref="AG275:AG330" si="55">SUM(AH275:AI275)</f>
        <v>262995</v>
      </c>
      <c r="AH275" s="163">
        <f>[15]Sheet1!$C172</f>
        <v>86250</v>
      </c>
      <c r="AI275" s="28">
        <f>ROUND(K275-AR275*0,0)</f>
        <v>176745</v>
      </c>
      <c r="AJ275" s="28">
        <f>ROUND(L275,0)</f>
        <v>2048</v>
      </c>
      <c r="AK275" s="28">
        <f>ROUND(M275,0)</f>
        <v>288609</v>
      </c>
      <c r="AL275" s="110">
        <f t="shared" si="47"/>
        <v>1226.8912394621661</v>
      </c>
      <c r="AM275" s="110">
        <f t="shared" si="45"/>
        <v>1188.1583637073627</v>
      </c>
      <c r="AN275" s="110">
        <f>AJ275/[4]FCST!$G215*1000</f>
        <v>1312.8205128205129</v>
      </c>
      <c r="AP275" s="233">
        <f>[16]Rounded!Z276</f>
        <v>0</v>
      </c>
      <c r="AQ275" s="157">
        <f>[16]Rounded!AA276</f>
        <v>0</v>
      </c>
      <c r="AR275" s="157">
        <f>[16]Rounded!AB276</f>
        <v>0</v>
      </c>
      <c r="AS275" s="157">
        <f>[16]Rounded!AC276</f>
        <v>0</v>
      </c>
      <c r="AT275" s="157">
        <f>[16]Rounded!AD276</f>
        <v>0</v>
      </c>
      <c r="AV275" s="150"/>
      <c r="AW275" s="145">
        <f>AJ275/AB275*1000</f>
        <v>1312.8205128205129</v>
      </c>
      <c r="AX275" s="145">
        <f t="shared" si="39"/>
        <v>2048</v>
      </c>
      <c r="AY275" s="20"/>
      <c r="AZ275" s="164">
        <f t="shared" si="51"/>
        <v>24719.171337257358</v>
      </c>
      <c r="BD275" s="14"/>
      <c r="BE275" s="25"/>
      <c r="BM275" s="14">
        <f>[17]Base!$J57</f>
        <v>373.61949102806528</v>
      </c>
      <c r="BN275" s="14">
        <f>[17]High!$J57</f>
        <v>433.83734422304235</v>
      </c>
      <c r="BO275" s="14">
        <f>[17]Low!$J57</f>
        <v>313.40163783308839</v>
      </c>
      <c r="BP275" s="14"/>
      <c r="BQ275" s="14">
        <f>[17]Base!$Q57</f>
        <v>373.61949102806528</v>
      </c>
      <c r="BR275" s="14">
        <f>[17]High!$Q57</f>
        <v>433.83734422304235</v>
      </c>
      <c r="BS275" s="14">
        <f>[17]Low!$Q57</f>
        <v>313.40163783308839</v>
      </c>
      <c r="BT275" s="211" t="s">
        <v>150</v>
      </c>
      <c r="BU275" s="14">
        <f>'[18]Energy Summary'!$C56/1000</f>
        <v>1045.4142577486903</v>
      </c>
      <c r="BV275" s="14"/>
      <c r="BW275" s="14"/>
      <c r="BX275" s="14"/>
      <c r="BY275" s="14">
        <f>'[18]Energy Summary'!$D56/1000</f>
        <v>1253.9613449322799</v>
      </c>
      <c r="BZ275" s="14"/>
      <c r="CA275" s="14"/>
    </row>
    <row r="276" spans="1:79">
      <c r="A276" s="2">
        <f t="shared" si="49"/>
        <v>2013</v>
      </c>
      <c r="B276" s="2">
        <f t="shared" si="50"/>
        <v>10</v>
      </c>
      <c r="C276" s="7">
        <f>[21]Data!$D131</f>
        <v>1088.05798902832</v>
      </c>
      <c r="D276" s="7">
        <f>[25]Data!$D107</f>
        <v>1014918.24505951</v>
      </c>
      <c r="E276" s="7">
        <f>[22]Data!$D119</f>
        <v>188318.402987965</v>
      </c>
      <c r="F276" s="7">
        <f>[23]Data!$D119</f>
        <v>2045.7681392525401</v>
      </c>
      <c r="G276" s="13">
        <f>[24]Data!$D119</f>
        <v>273314.23059239797</v>
      </c>
      <c r="H276" s="25"/>
      <c r="I276" s="26">
        <f t="shared" si="52"/>
        <v>1028.05798902832</v>
      </c>
      <c r="J276" s="26">
        <f t="shared" si="52"/>
        <v>994918.24505950999</v>
      </c>
      <c r="K276" s="26">
        <f t="shared" si="52"/>
        <v>185024.402987965</v>
      </c>
      <c r="L276" s="26">
        <f t="shared" si="53"/>
        <v>2045.7681392525401</v>
      </c>
      <c r="M276" s="26">
        <f t="shared" si="54"/>
        <v>269222.23059239797</v>
      </c>
      <c r="N276" s="25"/>
      <c r="O276" s="19">
        <f>AVERAGE('Billing Mo'!O276:O277)</f>
        <v>-60</v>
      </c>
      <c r="P276" s="19">
        <f>AVERAGE('Billing Mo'!P276:P277)</f>
        <v>-20000</v>
      </c>
      <c r="Q276" s="19">
        <f>AVERAGE('Billing Mo'!Q276:Q277)</f>
        <v>-3294</v>
      </c>
      <c r="R276" s="248"/>
      <c r="S276" s="19">
        <f t="shared" ref="S276:S278" si="56">-5.5*24*31</f>
        <v>-4092</v>
      </c>
      <c r="U276" s="7">
        <f t="shared" ref="U276:U339" si="57">SUM(AD276:AG276,AJ276:AK276)</f>
        <v>3015963.9987316504</v>
      </c>
      <c r="V276" s="126">
        <f t="shared" si="48"/>
        <v>0.25544453159122188</v>
      </c>
      <c r="W276" s="7">
        <f>'Billing Mo'!W276</f>
        <v>62311.958008417743</v>
      </c>
      <c r="X276" s="7">
        <f>'Billing Mo'!X276</f>
        <v>1421306.0898110522</v>
      </c>
      <c r="Y276" s="7">
        <f>'Billing Mo'!Y276</f>
        <v>1483618.0478194701</v>
      </c>
      <c r="Z276" s="7">
        <f>'Billing Mo'!Z276</f>
        <v>165701</v>
      </c>
      <c r="AA276" s="7">
        <f>'Billing Mo'!AA276</f>
        <v>2339</v>
      </c>
      <c r="AB276" s="7">
        <f>'Billing Mo'!AB276</f>
        <v>1559</v>
      </c>
      <c r="AC276" s="13">
        <f>'Billing Mo'!AC276</f>
        <v>24207</v>
      </c>
      <c r="AD276" s="28">
        <f t="shared" si="29"/>
        <v>17319</v>
      </c>
      <c r="AE276" s="30">
        <f t="shared" ref="AE276:AE339" si="58">ROUND(I276*X276/1000-(AP276*0),0)</f>
        <v>1461185</v>
      </c>
      <c r="AF276" s="30">
        <f t="shared" ref="AF276:AF339" si="59">ROUND(J276-(AQ276*0),0)</f>
        <v>994918</v>
      </c>
      <c r="AG276" s="31">
        <f t="shared" si="55"/>
        <v>271274</v>
      </c>
      <c r="AH276" s="163">
        <f>[15]Sheet1!$C173</f>
        <v>86250</v>
      </c>
      <c r="AI276" s="28">
        <f t="shared" ref="AI276:AI339" si="60">ROUND(K276-AR276*0,0)</f>
        <v>185024</v>
      </c>
      <c r="AJ276" s="28">
        <f t="shared" ref="AJ276:AJ339" si="61">L276</f>
        <v>2045.7681392525401</v>
      </c>
      <c r="AK276" s="28">
        <f t="shared" ref="AK276:AK339" si="62">M276</f>
        <v>269222.23059239797</v>
      </c>
      <c r="AL276" s="110">
        <f t="shared" si="47"/>
        <v>1028.0579324009293</v>
      </c>
      <c r="AM276" s="110">
        <f t="shared" si="45"/>
        <v>996.55298894012083</v>
      </c>
      <c r="AN276" s="110">
        <f>AJ276/[4]FCST!$G216*1000</f>
        <v>1312.2310065763568</v>
      </c>
      <c r="AP276" s="233">
        <f>[16]Rounded!Z277</f>
        <v>0</v>
      </c>
      <c r="AQ276" s="157">
        <f>[16]Rounded!AA277</f>
        <v>0</v>
      </c>
      <c r="AR276" s="157">
        <f>[16]Rounded!AB277</f>
        <v>0</v>
      </c>
      <c r="AS276" s="157">
        <f>[16]Rounded!AC277</f>
        <v>0</v>
      </c>
      <c r="AT276" s="157">
        <f>[16]Rounded!AD277</f>
        <v>0</v>
      </c>
      <c r="AV276" s="150"/>
      <c r="AW276" s="145">
        <f t="shared" ref="AW276:AW339" si="63">AJ276/AB276*1000</f>
        <v>1312.2310065763568</v>
      </c>
      <c r="AX276" s="145">
        <f t="shared" si="39"/>
        <v>2045.7681392525401</v>
      </c>
      <c r="AY276" s="20"/>
      <c r="AZ276" s="164">
        <f t="shared" si="51"/>
        <v>24693.062950776079</v>
      </c>
      <c r="BD276" s="14"/>
      <c r="BE276" s="25"/>
      <c r="BM276" s="14">
        <f>[17]Base!$J58</f>
        <v>373.75751848626811</v>
      </c>
      <c r="BN276" s="14">
        <f>[17]High!$J58</f>
        <v>433.99761815771262</v>
      </c>
      <c r="BO276" s="14">
        <f>[17]Low!$J58</f>
        <v>313.51741881482377</v>
      </c>
      <c r="BP276" s="14"/>
      <c r="BQ276" s="14">
        <f>[17]Base!$Q58</f>
        <v>373.75751848626811</v>
      </c>
      <c r="BR276" s="14">
        <f>[17]High!$Q58</f>
        <v>433.99761815771262</v>
      </c>
      <c r="BS276" s="14">
        <f>[17]Low!$Q58</f>
        <v>313.51741881482377</v>
      </c>
      <c r="BT276" s="211" t="s">
        <v>150</v>
      </c>
      <c r="BU276" s="14">
        <f>'[18]Energy Summary'!$C57/1000</f>
        <v>962.24327566721456</v>
      </c>
      <c r="BV276" s="14"/>
      <c r="BW276" s="14"/>
      <c r="BX276" s="14"/>
      <c r="BY276" s="14">
        <f>'[18]Energy Summary'!$D57/1000</f>
        <v>1136.6059816535769</v>
      </c>
      <c r="BZ276" s="14"/>
      <c r="CA276" s="14"/>
    </row>
    <row r="277" spans="1:79">
      <c r="A277" s="2">
        <f t="shared" si="49"/>
        <v>2013</v>
      </c>
      <c r="B277" s="2">
        <f t="shared" si="50"/>
        <v>11</v>
      </c>
      <c r="C277" s="7">
        <f>[21]Data!$D132</f>
        <v>837.31642876256501</v>
      </c>
      <c r="D277" s="7">
        <f>[25]Data!$D108</f>
        <v>873481.54972641601</v>
      </c>
      <c r="E277" s="7">
        <f>[22]Data!$D120</f>
        <v>170472.64808969901</v>
      </c>
      <c r="F277" s="7">
        <f>[23]Data!$D120</f>
        <v>2042.4341247617399</v>
      </c>
      <c r="G277" s="13">
        <f>[24]Data!$D120</f>
        <v>253139.993521417</v>
      </c>
      <c r="H277" s="25"/>
      <c r="I277" s="26">
        <f t="shared" si="52"/>
        <v>777.31642876256501</v>
      </c>
      <c r="J277" s="26">
        <f t="shared" si="52"/>
        <v>853481.54972641601</v>
      </c>
      <c r="K277" s="26">
        <f t="shared" si="52"/>
        <v>167178.64808969901</v>
      </c>
      <c r="L277" s="26">
        <f t="shared" si="53"/>
        <v>2042.4341247617399</v>
      </c>
      <c r="M277" s="26">
        <f t="shared" si="54"/>
        <v>249179.993521417</v>
      </c>
      <c r="N277" s="25"/>
      <c r="O277" s="19">
        <f>AVERAGE('Billing Mo'!O277:O278)</f>
        <v>-60</v>
      </c>
      <c r="P277" s="19">
        <f>AVERAGE('Billing Mo'!P277:P278)</f>
        <v>-20000</v>
      </c>
      <c r="Q277" s="19">
        <f>AVERAGE('Billing Mo'!Q277:Q278)</f>
        <v>-3294</v>
      </c>
      <c r="R277" s="248"/>
      <c r="S277" s="19">
        <f>-5.5*24*30</f>
        <v>-3960</v>
      </c>
      <c r="U277" s="7">
        <f t="shared" si="57"/>
        <v>2481941.4276461788</v>
      </c>
      <c r="V277" s="126">
        <f t="shared" si="48"/>
        <v>0.34388341163246744</v>
      </c>
      <c r="W277" s="7">
        <f>'Billing Mo'!W277</f>
        <v>62370.869399429648</v>
      </c>
      <c r="X277" s="7">
        <f>'Billing Mo'!X277</f>
        <v>1422649.8305869903</v>
      </c>
      <c r="Y277" s="7">
        <f>'Billing Mo'!Y277</f>
        <v>1485020.6999864201</v>
      </c>
      <c r="Z277" s="7">
        <f>'Billing Mo'!Z277</f>
        <v>165842</v>
      </c>
      <c r="AA277" s="7">
        <f>'Billing Mo'!AA277</f>
        <v>2337</v>
      </c>
      <c r="AB277" s="7">
        <f>'Billing Mo'!AB277</f>
        <v>1558</v>
      </c>
      <c r="AC277" s="13">
        <f>'Billing Mo'!AC277</f>
        <v>24259</v>
      </c>
      <c r="AD277" s="28">
        <f t="shared" si="29"/>
        <v>17959</v>
      </c>
      <c r="AE277" s="30">
        <f t="shared" si="58"/>
        <v>1105849</v>
      </c>
      <c r="AF277" s="30">
        <f t="shared" si="59"/>
        <v>853482</v>
      </c>
      <c r="AG277" s="31">
        <f t="shared" si="55"/>
        <v>253429</v>
      </c>
      <c r="AH277" s="163">
        <f>[15]Sheet1!$C174</f>
        <v>86250</v>
      </c>
      <c r="AI277" s="28">
        <f t="shared" si="60"/>
        <v>167179</v>
      </c>
      <c r="AJ277" s="28">
        <f t="shared" si="61"/>
        <v>2042.4341247617399</v>
      </c>
      <c r="AK277" s="28">
        <f t="shared" si="62"/>
        <v>249179.993521417</v>
      </c>
      <c r="AL277" s="110">
        <f t="shared" si="47"/>
        <v>777.3163685288057</v>
      </c>
      <c r="AM277" s="110">
        <f t="shared" si="45"/>
        <v>756.76251516916682</v>
      </c>
      <c r="AN277" s="110">
        <f>AJ277/[4]FCST!$G217*1000</f>
        <v>1310.9333278316687</v>
      </c>
      <c r="AP277" s="233">
        <f>[16]Rounded!Z278</f>
        <v>0</v>
      </c>
      <c r="AQ277" s="157">
        <f>[16]Rounded!AA278</f>
        <v>0</v>
      </c>
      <c r="AR277" s="157">
        <f>[16]Rounded!AB278</f>
        <v>0</v>
      </c>
      <c r="AS277" s="157">
        <f>[16]Rounded!AC278</f>
        <v>0</v>
      </c>
      <c r="AT277" s="157">
        <f>[16]Rounded!AD278</f>
        <v>0</v>
      </c>
      <c r="AV277" s="150"/>
      <c r="AW277" s="145">
        <f t="shared" si="63"/>
        <v>1310.9333278316687</v>
      </c>
      <c r="AX277" s="145">
        <f t="shared" si="39"/>
        <v>2042.4341247617399</v>
      </c>
      <c r="AY277" s="20"/>
      <c r="AZ277" s="164">
        <f t="shared" si="51"/>
        <v>24666.954564294792</v>
      </c>
      <c r="BD277" s="14"/>
      <c r="BE277" s="25"/>
      <c r="BM277" s="14">
        <f>[17]Base!$J59</f>
        <v>373.07987146218852</v>
      </c>
      <c r="BN277" s="14">
        <f>[17]High!$J59</f>
        <v>433.2107518611005</v>
      </c>
      <c r="BO277" s="14">
        <f>[17]Low!$J59</f>
        <v>312.94899106327665</v>
      </c>
      <c r="BP277" s="14"/>
      <c r="BQ277" s="14">
        <f>[17]Base!$Q59</f>
        <v>373.07987146218852</v>
      </c>
      <c r="BR277" s="14">
        <f>[17]High!$Q59</f>
        <v>433.2107518611005</v>
      </c>
      <c r="BS277" s="14">
        <f>[17]Low!$Q59</f>
        <v>312.94899106327665</v>
      </c>
      <c r="BT277" s="211" t="s">
        <v>150</v>
      </c>
      <c r="BU277" s="14">
        <f>'[18]Energy Summary'!$C58/1000</f>
        <v>914.85223421857165</v>
      </c>
      <c r="BV277" s="14"/>
      <c r="BW277" s="14"/>
      <c r="BX277" s="14"/>
      <c r="BY277" s="14">
        <f>'[18]Energy Summary'!$D58/1000</f>
        <v>1064.8998253999587</v>
      </c>
      <c r="BZ277" s="14"/>
      <c r="CA277" s="14"/>
    </row>
    <row r="278" spans="1:79">
      <c r="A278" s="2">
        <f t="shared" si="49"/>
        <v>2013</v>
      </c>
      <c r="B278" s="2">
        <f t="shared" si="50"/>
        <v>12</v>
      </c>
      <c r="C278" s="7">
        <f>[21]Data!$D133</f>
        <v>1008.47397494693</v>
      </c>
      <c r="D278" s="7">
        <f>[25]Data!$D109</f>
        <v>880561.61391957104</v>
      </c>
      <c r="E278" s="7">
        <f>[22]Data!$D121</f>
        <v>167551.875023759</v>
      </c>
      <c r="F278" s="7">
        <f>[23]Data!$D121</f>
        <v>2054.0947699572298</v>
      </c>
      <c r="G278" s="13">
        <f>[24]Data!$D121</f>
        <v>243957.20142558499</v>
      </c>
      <c r="H278" s="25"/>
      <c r="I278" s="26">
        <f t="shared" si="52"/>
        <v>963.47397494692996</v>
      </c>
      <c r="J278" s="26">
        <f t="shared" si="52"/>
        <v>866811.61391957104</v>
      </c>
      <c r="K278" s="26">
        <f t="shared" si="52"/>
        <v>164203.875023759</v>
      </c>
      <c r="L278" s="26">
        <f t="shared" si="53"/>
        <v>2054.0947699572298</v>
      </c>
      <c r="M278" s="26">
        <f t="shared" si="54"/>
        <v>239865.20142558499</v>
      </c>
      <c r="N278" s="25"/>
      <c r="O278" s="19">
        <f>AVERAGE('Billing Mo'!O278:O279)</f>
        <v>-45</v>
      </c>
      <c r="P278" s="19">
        <f>AVERAGE('Billing Mo'!P278:P279)</f>
        <v>-13750</v>
      </c>
      <c r="Q278" s="19">
        <f>AVERAGE('Billing Mo'!Q278:Q279)</f>
        <v>-3348</v>
      </c>
      <c r="R278" s="248"/>
      <c r="S278" s="19">
        <f t="shared" si="56"/>
        <v>-4092</v>
      </c>
      <c r="U278" s="7">
        <f t="shared" si="57"/>
        <v>2760727.296195542</v>
      </c>
      <c r="V278" s="126">
        <f t="shared" si="48"/>
        <v>0.46872621458853259</v>
      </c>
      <c r="W278" s="7">
        <f>'Billing Mo'!W278</f>
        <v>62432.029491605761</v>
      </c>
      <c r="X278" s="7">
        <f>'Billing Mo'!X278</f>
        <v>1424044.8631656743</v>
      </c>
      <c r="Y278" s="7">
        <f>'Billing Mo'!Y278</f>
        <v>1486476.89265728</v>
      </c>
      <c r="Z278" s="7">
        <f>'Billing Mo'!Z278</f>
        <v>165990</v>
      </c>
      <c r="AA278" s="7">
        <f>'Billing Mo'!AA278</f>
        <v>2335</v>
      </c>
      <c r="AB278" s="7">
        <f>'Billing Mo'!AB278</f>
        <v>1558</v>
      </c>
      <c r="AC278" s="13">
        <f>'Billing Mo'!AC278</f>
        <v>24224</v>
      </c>
      <c r="AD278" s="28">
        <f t="shared" si="29"/>
        <v>29512</v>
      </c>
      <c r="AE278" s="30">
        <f t="shared" si="58"/>
        <v>1372030</v>
      </c>
      <c r="AF278" s="30">
        <f t="shared" si="59"/>
        <v>866812</v>
      </c>
      <c r="AG278" s="31">
        <f t="shared" si="55"/>
        <v>250454</v>
      </c>
      <c r="AH278" s="163">
        <f>[15]Sheet1!$C175</f>
        <v>86250</v>
      </c>
      <c r="AI278" s="28">
        <f t="shared" si="60"/>
        <v>164204</v>
      </c>
      <c r="AJ278" s="28">
        <f t="shared" si="61"/>
        <v>2054.0947699572298</v>
      </c>
      <c r="AK278" s="28">
        <f t="shared" si="62"/>
        <v>239865.20142558499</v>
      </c>
      <c r="AL278" s="110">
        <f t="shared" si="47"/>
        <v>963.47385920830868</v>
      </c>
      <c r="AM278" s="110">
        <f t="shared" si="45"/>
        <v>942.86161253038574</v>
      </c>
      <c r="AN278" s="110">
        <f>AJ278/[4]FCST!$G218*1000</f>
        <v>1318.4176957363479</v>
      </c>
      <c r="AP278" s="233">
        <f>[16]Rounded!Z279</f>
        <v>0</v>
      </c>
      <c r="AQ278" s="157">
        <f>[16]Rounded!AA279</f>
        <v>0</v>
      </c>
      <c r="AR278" s="157">
        <f>[16]Rounded!AB279</f>
        <v>0</v>
      </c>
      <c r="AS278" s="157">
        <f>[16]Rounded!AC279</f>
        <v>0</v>
      </c>
      <c r="AT278" s="157">
        <f>[16]Rounded!AD279</f>
        <v>0</v>
      </c>
      <c r="AV278" s="150"/>
      <c r="AW278" s="145">
        <f t="shared" si="63"/>
        <v>1318.4176957363479</v>
      </c>
      <c r="AX278" s="145">
        <f t="shared" si="39"/>
        <v>2054.0947699572298</v>
      </c>
      <c r="AY278" s="20"/>
      <c r="AZ278" s="164">
        <f t="shared" si="51"/>
        <v>24640.846177813517</v>
      </c>
      <c r="BD278" s="14"/>
      <c r="BE278" s="25"/>
      <c r="BM278" s="14">
        <f>[17]Base!$J60</f>
        <v>374.44041910277201</v>
      </c>
      <c r="BN278" s="14">
        <f>[17]High!$J60</f>
        <v>434.79058479073575</v>
      </c>
      <c r="BO278" s="14">
        <f>[17]Low!$J60</f>
        <v>314.0902534148085</v>
      </c>
      <c r="BP278" s="14"/>
      <c r="BQ278" s="14">
        <f>[17]Base!$Q60</f>
        <v>374.44041910277201</v>
      </c>
      <c r="BR278" s="14">
        <f>[17]High!$Q60</f>
        <v>434.79058479073575</v>
      </c>
      <c r="BS278" s="14">
        <f>[17]Low!$Q60</f>
        <v>314.0902534148085</v>
      </c>
      <c r="BT278" s="211" t="s">
        <v>150</v>
      </c>
      <c r="BU278" s="14">
        <f>'[18]Energy Summary'!$C59/1000</f>
        <v>884.60746041986226</v>
      </c>
      <c r="BV278" s="14"/>
      <c r="BW278" s="14"/>
      <c r="BX278" s="14"/>
      <c r="BY278" s="14">
        <f>'[18]Energy Summary'!$D59/1000</f>
        <v>1015.3685237268339</v>
      </c>
      <c r="BZ278" s="14"/>
      <c r="CA278" s="14"/>
    </row>
    <row r="279" spans="1:79">
      <c r="A279" s="2">
        <f t="shared" si="49"/>
        <v>2014</v>
      </c>
      <c r="B279" s="2">
        <f t="shared" si="50"/>
        <v>1</v>
      </c>
      <c r="C279" s="7">
        <f>[21]Data!$D134</f>
        <v>1096.1572645246399</v>
      </c>
      <c r="D279" s="7">
        <f>[25]Data!$D110</f>
        <v>873941.42973182001</v>
      </c>
      <c r="E279" s="7">
        <f>[22]Data!$D122</f>
        <v>175783.07780258599</v>
      </c>
      <c r="F279" s="7">
        <f>[23]Data!$D122</f>
        <v>2031.36720742128</v>
      </c>
      <c r="G279" s="13">
        <f>[24]Data!$D122</f>
        <v>238678.38821373301</v>
      </c>
      <c r="H279" s="25"/>
      <c r="I279" s="26">
        <f t="shared" si="52"/>
        <v>1066.1572645246399</v>
      </c>
      <c r="J279" s="26">
        <f t="shared" si="52"/>
        <v>866441.42973182001</v>
      </c>
      <c r="K279" s="26">
        <f t="shared" si="52"/>
        <v>172597.07780258599</v>
      </c>
      <c r="L279" s="26">
        <f t="shared" si="53"/>
        <v>2031.36720742128</v>
      </c>
      <c r="M279" s="26">
        <f t="shared" si="54"/>
        <v>234586.38821373301</v>
      </c>
      <c r="N279" s="25"/>
      <c r="O279" s="19">
        <f>AVERAGE('Billing Mo'!O279:O280)</f>
        <v>-30</v>
      </c>
      <c r="P279" s="19">
        <f>AVERAGE('Billing Mo'!P279:P280)</f>
        <v>-7500</v>
      </c>
      <c r="Q279" s="19">
        <f>AVERAGE('Billing Mo'!Q279:Q280)</f>
        <v>-3186</v>
      </c>
      <c r="R279" s="248"/>
      <c r="S279" s="19">
        <f>-5.5*24*31</f>
        <v>-4092</v>
      </c>
      <c r="U279" s="7">
        <f t="shared" si="57"/>
        <v>2920888.7554211547</v>
      </c>
      <c r="V279" s="126">
        <f t="shared" si="48"/>
        <v>0.55751998808037817</v>
      </c>
      <c r="W279" s="7">
        <f>'Billing Mo'!W279</f>
        <v>62495.129636033642</v>
      </c>
      <c r="X279" s="7">
        <f>'Billing Mo'!X279</f>
        <v>1425484.1474123863</v>
      </c>
      <c r="Y279" s="7">
        <f>'Billing Mo'!Y279</f>
        <v>1487979.2770484199</v>
      </c>
      <c r="Z279" s="7">
        <f>'Billing Mo'!Z279</f>
        <v>166143</v>
      </c>
      <c r="AA279" s="7">
        <f>'Billing Mo'!AA279</f>
        <v>2333</v>
      </c>
      <c r="AB279" s="7">
        <f>'Billing Mo'!AB279</f>
        <v>1557</v>
      </c>
      <c r="AC279" s="13">
        <f>'Billing Mo'!AC279</f>
        <v>24280</v>
      </c>
      <c r="AD279" s="28">
        <f t="shared" si="29"/>
        <v>38193</v>
      </c>
      <c r="AE279" s="30">
        <f t="shared" si="58"/>
        <v>1519790</v>
      </c>
      <c r="AF279" s="30">
        <f t="shared" si="59"/>
        <v>866441</v>
      </c>
      <c r="AG279" s="31">
        <f t="shared" si="55"/>
        <v>259847</v>
      </c>
      <c r="AH279" s="163">
        <f>[15]Sheet1!$C177</f>
        <v>87250</v>
      </c>
      <c r="AI279" s="28">
        <f t="shared" si="60"/>
        <v>172597</v>
      </c>
      <c r="AJ279" s="28">
        <f t="shared" si="61"/>
        <v>2031.36720742128</v>
      </c>
      <c r="AK279" s="28">
        <f t="shared" si="62"/>
        <v>234586.38821373301</v>
      </c>
      <c r="AL279" s="110">
        <f t="shared" si="47"/>
        <v>1066.1570686414175</v>
      </c>
      <c r="AM279" s="110">
        <f t="shared" si="45"/>
        <v>1047.0461679348389</v>
      </c>
      <c r="AN279" s="110">
        <f>AJ279/[4]FCST!$G219*1000</f>
        <v>1304.6674421459729</v>
      </c>
      <c r="AP279" s="233">
        <f>[16]Rounded!Z280</f>
        <v>5723</v>
      </c>
      <c r="AQ279" s="157">
        <f>[16]Rounded!AA280</f>
        <v>2389</v>
      </c>
      <c r="AR279" s="157">
        <f>[16]Rounded!AB280</f>
        <v>268</v>
      </c>
      <c r="AS279" s="157">
        <f>[16]Rounded!AC280</f>
        <v>0</v>
      </c>
      <c r="AT279" s="157">
        <f>[16]Rounded!AD280</f>
        <v>0</v>
      </c>
      <c r="AV279" s="150"/>
      <c r="AW279" s="145">
        <f t="shared" si="63"/>
        <v>1304.6674421459729</v>
      </c>
      <c r="AX279" s="145">
        <f t="shared" si="39"/>
        <v>2031.36720742128</v>
      </c>
      <c r="AY279" s="20"/>
      <c r="AZ279" s="164">
        <f t="shared" si="51"/>
        <v>24614.737791332234</v>
      </c>
      <c r="BD279" s="14"/>
      <c r="BE279" s="25"/>
      <c r="BM279" s="14">
        <f>[17]Base!$J61</f>
        <v>836.31844212982207</v>
      </c>
      <c r="BN279" s="14">
        <f>[17]High!$J61</f>
        <v>1185.3583831265425</v>
      </c>
      <c r="BO279" s="14">
        <f>[17]Low!$J61</f>
        <v>487.27850113310154</v>
      </c>
      <c r="BP279" s="14"/>
      <c r="BQ279" s="14">
        <f>[17]Base!$Q61</f>
        <v>836.31844212982207</v>
      </c>
      <c r="BR279" s="14">
        <f>[17]High!$Q61</f>
        <v>1185.3583831265425</v>
      </c>
      <c r="BS279" s="14">
        <f>[17]Low!$Q61</f>
        <v>487.27850113310154</v>
      </c>
      <c r="BT279" s="211" t="s">
        <v>150</v>
      </c>
      <c r="BU279" s="14">
        <f>'[18]Energy Summary'!$C60/1000</f>
        <v>822.16982527904861</v>
      </c>
      <c r="BV279" s="14"/>
      <c r="BW279" s="14"/>
      <c r="BX279" s="14"/>
      <c r="BY279" s="14">
        <f>'[18]Energy Summary'!$D60/1000</f>
        <v>1000.4103294819016</v>
      </c>
      <c r="BZ279" s="14"/>
      <c r="CA279" s="14"/>
    </row>
    <row r="280" spans="1:79">
      <c r="A280" s="2">
        <f t="shared" si="49"/>
        <v>2014</v>
      </c>
      <c r="B280" s="2">
        <f t="shared" si="50"/>
        <v>2</v>
      </c>
      <c r="C280" s="7">
        <f>[21]Data!$D135</f>
        <v>881.45045864078895</v>
      </c>
      <c r="D280" s="7">
        <f>[25]Data!$D111</f>
        <v>789166.90726644394</v>
      </c>
      <c r="E280" s="7">
        <f>[22]Data!$D123</f>
        <v>160400.03478287801</v>
      </c>
      <c r="F280" s="7">
        <f>[23]Data!$D123</f>
        <v>2032.5954511146899</v>
      </c>
      <c r="G280" s="13">
        <f>[24]Data!$D123</f>
        <v>238806.90453683399</v>
      </c>
      <c r="H280" s="25"/>
      <c r="I280" s="26">
        <f t="shared" si="52"/>
        <v>851.45045864078895</v>
      </c>
      <c r="J280" s="26">
        <f t="shared" si="52"/>
        <v>781666.90726644394</v>
      </c>
      <c r="K280" s="26">
        <f t="shared" si="52"/>
        <v>157214.03478287801</v>
      </c>
      <c r="L280" s="26">
        <f t="shared" si="53"/>
        <v>2032.5954511146899</v>
      </c>
      <c r="M280" s="26">
        <f t="shared" si="54"/>
        <v>235110.90453683399</v>
      </c>
      <c r="N280" s="25"/>
      <c r="O280" s="19">
        <f>AVERAGE('Billing Mo'!O280:O281)</f>
        <v>-30</v>
      </c>
      <c r="P280" s="19">
        <f>AVERAGE('Billing Mo'!P280:P281)</f>
        <v>-7500</v>
      </c>
      <c r="Q280" s="19">
        <f>AVERAGE('Billing Mo'!Q280:Q281)</f>
        <v>-3186</v>
      </c>
      <c r="R280" s="248"/>
      <c r="S280" s="19">
        <f>-5.5*24*28</f>
        <v>-3696</v>
      </c>
      <c r="U280" s="7">
        <f t="shared" si="57"/>
        <v>2513461.4999879487</v>
      </c>
      <c r="V280" s="126">
        <f t="shared" si="48"/>
        <v>0.63835327793467445</v>
      </c>
      <c r="W280" s="7">
        <f>'Billing Mo'!W280</f>
        <v>62559.822994186557</v>
      </c>
      <c r="X280" s="7">
        <f>'Billing Mo'!X280</f>
        <v>1426959.7721054933</v>
      </c>
      <c r="Y280" s="7">
        <f>'Billing Mo'!Y280</f>
        <v>1489519.5950996799</v>
      </c>
      <c r="Z280" s="7">
        <f>'Billing Mo'!Z280</f>
        <v>166302</v>
      </c>
      <c r="AA280" s="7">
        <f>'Billing Mo'!AA280</f>
        <v>2331</v>
      </c>
      <c r="AB280" s="7">
        <f>'Billing Mo'!AB280</f>
        <v>1556</v>
      </c>
      <c r="AC280" s="13">
        <f>'Billing Mo'!AC280</f>
        <v>24299</v>
      </c>
      <c r="AD280" s="28">
        <f t="shared" si="29"/>
        <v>35201</v>
      </c>
      <c r="AE280" s="30">
        <f t="shared" si="58"/>
        <v>1214986</v>
      </c>
      <c r="AF280" s="30">
        <f t="shared" si="59"/>
        <v>781667</v>
      </c>
      <c r="AG280" s="31">
        <f t="shared" si="55"/>
        <v>244464</v>
      </c>
      <c r="AH280" s="163">
        <f>[15]Sheet1!$C178</f>
        <v>87250</v>
      </c>
      <c r="AI280" s="28">
        <f t="shared" si="60"/>
        <v>157214</v>
      </c>
      <c r="AJ280" s="28">
        <f t="shared" si="61"/>
        <v>2032.5954511146899</v>
      </c>
      <c r="AK280" s="28">
        <f t="shared" si="62"/>
        <v>235110.90453683399</v>
      </c>
      <c r="AL280" s="110">
        <f t="shared" si="47"/>
        <v>851.45077229982178</v>
      </c>
      <c r="AM280" s="110">
        <f t="shared" si="45"/>
        <v>839.3222916388263</v>
      </c>
      <c r="AN280" s="110">
        <f>AJ280/[4]FCST!$G220*1000</f>
        <v>1306.2952770659961</v>
      </c>
      <c r="AP280" s="233">
        <f>[16]Rounded!Z281</f>
        <v>4487</v>
      </c>
      <c r="AQ280" s="157">
        <f>[16]Rounded!AA281</f>
        <v>2036</v>
      </c>
      <c r="AR280" s="157">
        <f>[16]Rounded!AB281</f>
        <v>250</v>
      </c>
      <c r="AS280" s="157">
        <f>[16]Rounded!AC281</f>
        <v>0</v>
      </c>
      <c r="AT280" s="157">
        <f>[16]Rounded!AD281</f>
        <v>0</v>
      </c>
      <c r="AV280" s="150"/>
      <c r="AW280" s="145">
        <f t="shared" si="63"/>
        <v>1306.2952770659961</v>
      </c>
      <c r="AX280" s="145">
        <f t="shared" si="39"/>
        <v>2032.5954511146899</v>
      </c>
      <c r="AY280" s="20"/>
      <c r="AZ280" s="164">
        <f t="shared" si="51"/>
        <v>24588.629404850948</v>
      </c>
      <c r="BD280" s="14"/>
      <c r="BE280" s="25"/>
      <c r="BM280" s="14">
        <f>[17]Base!$J62</f>
        <v>839.51429969336516</v>
      </c>
      <c r="BN280" s="14">
        <f>[17]High!$J62</f>
        <v>1189.8880411651442</v>
      </c>
      <c r="BO280" s="14">
        <f>[17]Low!$J62</f>
        <v>489.14055822158605</v>
      </c>
      <c r="BP280" s="14"/>
      <c r="BQ280" s="14">
        <f>[17]Base!$Q62</f>
        <v>839.51429969336516</v>
      </c>
      <c r="BR280" s="14">
        <f>[17]High!$Q62</f>
        <v>1189.8880411651442</v>
      </c>
      <c r="BS280" s="14">
        <f>[17]Low!$Q62</f>
        <v>489.14055822158605</v>
      </c>
      <c r="BT280" s="211" t="s">
        <v>150</v>
      </c>
      <c r="BU280" s="14">
        <f>'[18]Energy Summary'!$C61/1000</f>
        <v>948.57725390394319</v>
      </c>
      <c r="BV280" s="14"/>
      <c r="BW280" s="14"/>
      <c r="BX280" s="14"/>
      <c r="BY280" s="14">
        <f>'[18]Energy Summary'!$D61/1000</f>
        <v>1124.2763910736501</v>
      </c>
      <c r="BZ280" s="14"/>
      <c r="CA280" s="14"/>
    </row>
    <row r="281" spans="1:79">
      <c r="A281" s="2">
        <f t="shared" si="49"/>
        <v>2014</v>
      </c>
      <c r="B281" s="2">
        <f t="shared" si="50"/>
        <v>3</v>
      </c>
      <c r="C281" s="7">
        <f>[21]Data!$D136</f>
        <v>880.67227548077994</v>
      </c>
      <c r="D281" s="7">
        <f>[25]Data!$D112</f>
        <v>901610.89026684803</v>
      </c>
      <c r="E281" s="7">
        <f>[22]Data!$D124</f>
        <v>186624.645661349</v>
      </c>
      <c r="F281" s="7">
        <f>[23]Data!$D124</f>
        <v>2043.76882040999</v>
      </c>
      <c r="G281" s="13">
        <f>[24]Data!$D124</f>
        <v>243052.993708286</v>
      </c>
      <c r="H281" s="25"/>
      <c r="I281" s="26">
        <f t="shared" si="52"/>
        <v>850.67227548077994</v>
      </c>
      <c r="J281" s="26">
        <f t="shared" si="52"/>
        <v>894110.89026684803</v>
      </c>
      <c r="K281" s="26">
        <f t="shared" si="52"/>
        <v>183330.645661349</v>
      </c>
      <c r="L281" s="26">
        <f t="shared" si="53"/>
        <v>2043.76882040999</v>
      </c>
      <c r="M281" s="26">
        <f t="shared" si="54"/>
        <v>238960.993708286</v>
      </c>
      <c r="N281" s="25"/>
      <c r="O281" s="19">
        <f>AVERAGE('Billing Mo'!O281:O282)</f>
        <v>-30</v>
      </c>
      <c r="P281" s="19">
        <f>AVERAGE('Billing Mo'!P281:P282)</f>
        <v>-7500</v>
      </c>
      <c r="Q281" s="19">
        <f>AVERAGE('Billing Mo'!Q281:Q282)</f>
        <v>-3294</v>
      </c>
      <c r="R281" s="248"/>
      <c r="S281" s="19">
        <f t="shared" ref="S281:S290" si="64">-5.5*24*31</f>
        <v>-4092</v>
      </c>
      <c r="U281" s="7">
        <f t="shared" si="57"/>
        <v>2655314.7625286961</v>
      </c>
      <c r="V281" s="126">
        <f t="shared" si="48"/>
        <v>0.62485525246600426</v>
      </c>
      <c r="W281" s="7">
        <f>'Billing Mo'!W281</f>
        <v>62625.768097104243</v>
      </c>
      <c r="X281" s="7">
        <f>'Billing Mo'!X281</f>
        <v>1428463.9485006158</v>
      </c>
      <c r="Y281" s="7">
        <f>'Billing Mo'!Y281</f>
        <v>1491089.71659772</v>
      </c>
      <c r="Z281" s="7">
        <f>'Billing Mo'!Z281</f>
        <v>166465</v>
      </c>
      <c r="AA281" s="7">
        <f>'Billing Mo'!AA281</f>
        <v>2329</v>
      </c>
      <c r="AB281" s="7">
        <f>'Billing Mo'!AB281</f>
        <v>1555</v>
      </c>
      <c r="AC281" s="13">
        <f>'Billing Mo'!AC281</f>
        <v>24304</v>
      </c>
      <c r="AD281" s="28">
        <f t="shared" si="29"/>
        <v>34463</v>
      </c>
      <c r="AE281" s="30">
        <f t="shared" si="58"/>
        <v>1215155</v>
      </c>
      <c r="AF281" s="30">
        <f t="shared" si="59"/>
        <v>894111</v>
      </c>
      <c r="AG281" s="31">
        <f t="shared" si="55"/>
        <v>270581</v>
      </c>
      <c r="AH281" s="163">
        <f>[15]Sheet1!$C179</f>
        <v>87250</v>
      </c>
      <c r="AI281" s="28">
        <f t="shared" si="60"/>
        <v>183331</v>
      </c>
      <c r="AJ281" s="28">
        <f t="shared" si="61"/>
        <v>2043.76882040999</v>
      </c>
      <c r="AK281" s="28">
        <f t="shared" si="62"/>
        <v>238960.993708286</v>
      </c>
      <c r="AL281" s="110">
        <f t="shared" si="47"/>
        <v>850.6725012384702</v>
      </c>
      <c r="AM281" s="110">
        <f t="shared" si="45"/>
        <v>838.0568828891827</v>
      </c>
      <c r="AN281" s="110">
        <f>AJ281/[4]FCST!$G221*1000</f>
        <v>1314.3207848295756</v>
      </c>
      <c r="AP281" s="233">
        <f>[16]Rounded!Z282</f>
        <v>3505</v>
      </c>
      <c r="AQ281" s="157">
        <f>[16]Rounded!AA282</f>
        <v>1664</v>
      </c>
      <c r="AR281" s="157">
        <f>[16]Rounded!AB282</f>
        <v>211</v>
      </c>
      <c r="AS281" s="157">
        <f>[16]Rounded!AC282</f>
        <v>0</v>
      </c>
      <c r="AT281" s="157">
        <f>[16]Rounded!AD282</f>
        <v>0</v>
      </c>
      <c r="AV281" s="150"/>
      <c r="AW281" s="145">
        <f t="shared" si="63"/>
        <v>1314.3207848295756</v>
      </c>
      <c r="AX281" s="145">
        <f t="shared" si="39"/>
        <v>2043.76882040999</v>
      </c>
      <c r="AY281" s="20"/>
      <c r="AZ281" s="164">
        <f t="shared" si="51"/>
        <v>24562.521018369673</v>
      </c>
      <c r="BD281" s="14"/>
      <c r="BE281" s="25"/>
      <c r="BM281" s="14">
        <f>[17]Base!$J63</f>
        <v>861.72790336999867</v>
      </c>
      <c r="BN281" s="14">
        <f>[17]High!$J63</f>
        <v>1221.3725571235534</v>
      </c>
      <c r="BO281" s="14">
        <f>[17]Low!$J63</f>
        <v>502.08324961644411</v>
      </c>
      <c r="BP281" s="14"/>
      <c r="BQ281" s="14">
        <f>[17]Base!$Q63</f>
        <v>861.72790336999867</v>
      </c>
      <c r="BR281" s="14">
        <f>[17]High!$Q63</f>
        <v>1221.3725571235534</v>
      </c>
      <c r="BS281" s="14">
        <f>[17]Low!$Q63</f>
        <v>502.08324961644411</v>
      </c>
      <c r="BT281" s="211" t="s">
        <v>150</v>
      </c>
      <c r="BU281" s="14">
        <f>'[18]Energy Summary'!$C62/1000</f>
        <v>1331.154293019094</v>
      </c>
      <c r="BV281" s="14"/>
      <c r="BW281" s="14"/>
      <c r="BX281" s="14"/>
      <c r="BY281" s="14">
        <f>'[18]Energy Summary'!$D62/1000</f>
        <v>1541.2199838869169</v>
      </c>
      <c r="BZ281" s="14"/>
      <c r="CA281" s="14"/>
    </row>
    <row r="282" spans="1:79">
      <c r="A282" s="2">
        <f t="shared" si="49"/>
        <v>2014</v>
      </c>
      <c r="B282" s="2">
        <f t="shared" si="50"/>
        <v>4</v>
      </c>
      <c r="C282" s="7">
        <f>[21]Data!$D137</f>
        <v>905.81715140411802</v>
      </c>
      <c r="D282" s="7">
        <f>[25]Data!$D113</f>
        <v>921718.18808400002</v>
      </c>
      <c r="E282" s="7">
        <f>[22]Data!$D125</f>
        <v>177579.880216647</v>
      </c>
      <c r="F282" s="7">
        <f>[23]Data!$D125</f>
        <v>2021.8917237896701</v>
      </c>
      <c r="G282" s="13">
        <f>[24]Data!$D125</f>
        <v>251544.537062852</v>
      </c>
      <c r="H282" s="25"/>
      <c r="I282" s="26">
        <f t="shared" si="52"/>
        <v>875.81715140411802</v>
      </c>
      <c r="J282" s="26">
        <f t="shared" si="52"/>
        <v>914218.18808400002</v>
      </c>
      <c r="K282" s="26">
        <f t="shared" si="52"/>
        <v>174285.880216647</v>
      </c>
      <c r="L282" s="26">
        <f t="shared" si="53"/>
        <v>2021.8917237896701</v>
      </c>
      <c r="M282" s="26">
        <f t="shared" si="54"/>
        <v>247584.537062852</v>
      </c>
      <c r="N282" s="25"/>
      <c r="O282" s="19">
        <f>AVERAGE('Billing Mo'!O282:O283)</f>
        <v>-30</v>
      </c>
      <c r="P282" s="19">
        <f>AVERAGE('Billing Mo'!P282:P283)</f>
        <v>-7500</v>
      </c>
      <c r="Q282" s="19">
        <f>AVERAGE('Billing Mo'!Q282:Q283)</f>
        <v>-3294</v>
      </c>
      <c r="R282" s="248"/>
      <c r="S282" s="19">
        <f>-5.5*24*30</f>
        <v>-3960</v>
      </c>
      <c r="U282" s="7">
        <f t="shared" si="57"/>
        <v>2712118.4287866419</v>
      </c>
      <c r="V282" s="126">
        <f t="shared" si="48"/>
        <v>0.53442379914879401</v>
      </c>
      <c r="W282" s="7">
        <f>'Billing Mo'!W282</f>
        <v>62692.654826499187</v>
      </c>
      <c r="X282" s="7">
        <f>'Billing Mo'!X282</f>
        <v>1429989.6029472908</v>
      </c>
      <c r="Y282" s="7">
        <f>'Billing Mo'!Y282</f>
        <v>1492682.25777379</v>
      </c>
      <c r="Z282" s="7">
        <f>'Billing Mo'!Z282</f>
        <v>166632</v>
      </c>
      <c r="AA282" s="7">
        <f>'Billing Mo'!AA282</f>
        <v>2328</v>
      </c>
      <c r="AB282" s="7">
        <f>'Billing Mo'!AB282</f>
        <v>1554</v>
      </c>
      <c r="AC282" s="13">
        <f>'Billing Mo'!AC282</f>
        <v>24278</v>
      </c>
      <c r="AD282" s="28">
        <f t="shared" si="29"/>
        <v>30349</v>
      </c>
      <c r="AE282" s="30">
        <f t="shared" si="58"/>
        <v>1252409</v>
      </c>
      <c r="AF282" s="30">
        <f t="shared" si="59"/>
        <v>914218</v>
      </c>
      <c r="AG282" s="31">
        <f t="shared" si="55"/>
        <v>265536</v>
      </c>
      <c r="AH282" s="163">
        <f>[15]Sheet1!$C180</f>
        <v>91250</v>
      </c>
      <c r="AI282" s="28">
        <f t="shared" si="60"/>
        <v>174286</v>
      </c>
      <c r="AJ282" s="28">
        <f t="shared" si="61"/>
        <v>2021.8917237896701</v>
      </c>
      <c r="AK282" s="28">
        <f t="shared" si="62"/>
        <v>247584.537062852</v>
      </c>
      <c r="AL282" s="110">
        <f t="shared" si="47"/>
        <v>875.81685728253763</v>
      </c>
      <c r="AM282" s="110">
        <f t="shared" si="45"/>
        <v>859.36440479511396</v>
      </c>
      <c r="AN282" s="110">
        <f>AJ282/[4]FCST!$G222*1000</f>
        <v>1301.0886253472779</v>
      </c>
      <c r="AP282" s="233">
        <f>[16]Rounded!Z283</f>
        <v>2596</v>
      </c>
      <c r="AQ282" s="157">
        <f>[16]Rounded!AA283</f>
        <v>1614</v>
      </c>
      <c r="AR282" s="157">
        <f>[16]Rounded!AB283</f>
        <v>212</v>
      </c>
      <c r="AS282" s="157">
        <f>[16]Rounded!AC283</f>
        <v>0</v>
      </c>
      <c r="AT282" s="157">
        <f>[16]Rounded!AD283</f>
        <v>0</v>
      </c>
      <c r="AV282" s="150"/>
      <c r="AW282" s="145">
        <f t="shared" si="63"/>
        <v>1301.0886253472779</v>
      </c>
      <c r="AX282" s="145">
        <f t="shared" si="39"/>
        <v>2021.8917237896701</v>
      </c>
      <c r="AY282" s="20"/>
      <c r="AZ282" s="164">
        <f t="shared" si="51"/>
        <v>24536.41263188839</v>
      </c>
      <c r="BD282" s="14"/>
      <c r="BE282" s="25"/>
      <c r="BM282" s="14">
        <f>[17]Base!$J64</f>
        <v>862.04978478175155</v>
      </c>
      <c r="BN282" s="14">
        <f>[17]High!$J64</f>
        <v>1221.828776681288</v>
      </c>
      <c r="BO282" s="14">
        <f>[17]Low!$J64</f>
        <v>502.27079288221512</v>
      </c>
      <c r="BP282" s="14"/>
      <c r="BQ282" s="14">
        <f>[17]Base!$Q64</f>
        <v>862.04978478175155</v>
      </c>
      <c r="BR282" s="14">
        <f>[17]High!$Q64</f>
        <v>1221.828776681288</v>
      </c>
      <c r="BS282" s="14">
        <f>[17]Low!$Q64</f>
        <v>502.27079288221512</v>
      </c>
      <c r="BT282" s="211" t="s">
        <v>150</v>
      </c>
      <c r="BU282" s="14">
        <f>'[18]Energy Summary'!$C63/1000</f>
        <v>1461.5600260441638</v>
      </c>
      <c r="BV282" s="14"/>
      <c r="BW282" s="14"/>
      <c r="BX282" s="14"/>
      <c r="BY282" s="14">
        <f>'[18]Energy Summary'!$D63/1000</f>
        <v>1657.0788683019655</v>
      </c>
      <c r="BZ282" s="14"/>
      <c r="CA282" s="14"/>
    </row>
    <row r="283" spans="1:79">
      <c r="A283" s="2">
        <f t="shared" si="49"/>
        <v>2014</v>
      </c>
      <c r="B283" s="2">
        <f t="shared" si="50"/>
        <v>5</v>
      </c>
      <c r="C283" s="7">
        <f>[21]Data!$D138</f>
        <v>1181.8752175360601</v>
      </c>
      <c r="D283" s="7">
        <f>[25]Data!$D114</f>
        <v>1051123.6496627999</v>
      </c>
      <c r="E283" s="7">
        <f>[22]Data!$D126</f>
        <v>186173.529464419</v>
      </c>
      <c r="F283" s="7">
        <f>[23]Data!$D126</f>
        <v>2022.04172378967</v>
      </c>
      <c r="G283" s="13">
        <f>[24]Data!$D126</f>
        <v>278711.20970128197</v>
      </c>
      <c r="H283" s="25"/>
      <c r="I283" s="26">
        <f t="shared" si="52"/>
        <v>1151.8752175360601</v>
      </c>
      <c r="J283" s="26">
        <f t="shared" si="52"/>
        <v>1043623.6496627999</v>
      </c>
      <c r="K283" s="26">
        <f t="shared" si="52"/>
        <v>181475.529464419</v>
      </c>
      <c r="L283" s="26">
        <f t="shared" si="53"/>
        <v>2022.04172378967</v>
      </c>
      <c r="M283" s="26">
        <f t="shared" si="54"/>
        <v>274619.20970128197</v>
      </c>
      <c r="N283" s="25"/>
      <c r="O283" s="19">
        <f>AVERAGE('Billing Mo'!O283:O284)</f>
        <v>-30</v>
      </c>
      <c r="P283" s="19">
        <f>AVERAGE('Billing Mo'!P283:P284)</f>
        <v>-7500</v>
      </c>
      <c r="Q283" s="19">
        <f>AVERAGE('Billing Mo'!Q283:Q284)</f>
        <v>-4698</v>
      </c>
      <c r="R283" s="248"/>
      <c r="S283" s="19">
        <f t="shared" si="64"/>
        <v>-4092</v>
      </c>
      <c r="U283" s="7">
        <f t="shared" si="57"/>
        <v>3268281.2514250716</v>
      </c>
      <c r="V283" s="126">
        <f t="shared" si="48"/>
        <v>0.35517028435765152</v>
      </c>
      <c r="W283" s="7">
        <f>'Billing Mo'!W283</f>
        <v>62760.217595521739</v>
      </c>
      <c r="X283" s="7">
        <f>'Billing Mo'!X283</f>
        <v>1431530.6775359481</v>
      </c>
      <c r="Y283" s="7">
        <f>'Billing Mo'!Y283</f>
        <v>1494290.8951314699</v>
      </c>
      <c r="Z283" s="7">
        <f>'Billing Mo'!Z283</f>
        <v>166801</v>
      </c>
      <c r="AA283" s="7">
        <f>'Billing Mo'!AA283</f>
        <v>2326</v>
      </c>
      <c r="AB283" s="7">
        <f>'Billing Mo'!AB283</f>
        <v>1553</v>
      </c>
      <c r="AC283" s="13">
        <f>'Billing Mo'!AC283</f>
        <v>24327</v>
      </c>
      <c r="AD283" s="28">
        <f t="shared" si="29"/>
        <v>26345</v>
      </c>
      <c r="AE283" s="30">
        <f t="shared" si="58"/>
        <v>1648945</v>
      </c>
      <c r="AF283" s="30">
        <f t="shared" si="59"/>
        <v>1043624</v>
      </c>
      <c r="AG283" s="31">
        <f t="shared" si="55"/>
        <v>272726</v>
      </c>
      <c r="AH283" s="163">
        <f>[15]Sheet1!$C181</f>
        <v>91250</v>
      </c>
      <c r="AI283" s="28">
        <f t="shared" si="60"/>
        <v>181476</v>
      </c>
      <c r="AJ283" s="28">
        <f t="shared" si="61"/>
        <v>2022.04172378967</v>
      </c>
      <c r="AK283" s="28">
        <f t="shared" si="62"/>
        <v>274619.20970128197</v>
      </c>
      <c r="AL283" s="110">
        <f t="shared" si="47"/>
        <v>1151.8754196998984</v>
      </c>
      <c r="AM283" s="110">
        <f t="shared" si="45"/>
        <v>1121.1270880778575</v>
      </c>
      <c r="AN283" s="110">
        <f>AJ283/[4]FCST!$G223*1000</f>
        <v>1302.0230030841403</v>
      </c>
      <c r="AP283" s="233">
        <f>[16]Rounded!Z284</f>
        <v>2961</v>
      </c>
      <c r="AQ283" s="157">
        <f>[16]Rounded!AA284</f>
        <v>1736</v>
      </c>
      <c r="AR283" s="157">
        <f>[16]Rounded!AB284</f>
        <v>225</v>
      </c>
      <c r="AS283" s="157">
        <f>[16]Rounded!AC284</f>
        <v>0</v>
      </c>
      <c r="AT283" s="157">
        <f>[16]Rounded!AD284</f>
        <v>0</v>
      </c>
      <c r="AV283" s="150"/>
      <c r="AW283" s="145">
        <f t="shared" si="63"/>
        <v>1302.0230030841403</v>
      </c>
      <c r="AX283" s="145">
        <f t="shared" si="39"/>
        <v>2022.04172378967</v>
      </c>
      <c r="AY283" s="20"/>
      <c r="AZ283" s="164">
        <f t="shared" si="51"/>
        <v>24510.304245407111</v>
      </c>
      <c r="BD283" s="14"/>
      <c r="BE283" s="25"/>
      <c r="BM283" s="14">
        <f>[17]Base!$J65</f>
        <v>874.71792114954167</v>
      </c>
      <c r="BN283" s="14">
        <f>[17]High!$J65</f>
        <v>1239.7839967095692</v>
      </c>
      <c r="BO283" s="14">
        <f>[17]Low!$J65</f>
        <v>509.65184558951427</v>
      </c>
      <c r="BP283" s="14"/>
      <c r="BQ283" s="14">
        <f>[17]Base!$Q65</f>
        <v>874.71792114954167</v>
      </c>
      <c r="BR283" s="14">
        <f>[17]High!$Q65</f>
        <v>1239.7839967095692</v>
      </c>
      <c r="BS283" s="14">
        <f>[17]Low!$Q65</f>
        <v>509.65184558951427</v>
      </c>
      <c r="BT283" s="211" t="s">
        <v>150</v>
      </c>
      <c r="BU283" s="14">
        <f>'[18]Energy Summary'!$C64/1000</f>
        <v>1588.565567916233</v>
      </c>
      <c r="BV283" s="14"/>
      <c r="BW283" s="14"/>
      <c r="BX283" s="14"/>
      <c r="BY283" s="14">
        <f>'[18]Energy Summary'!$D64/1000</f>
        <v>1767.3341738235522</v>
      </c>
      <c r="BZ283" s="14"/>
      <c r="CA283" s="14"/>
    </row>
    <row r="284" spans="1:79">
      <c r="A284" s="2">
        <f t="shared" si="49"/>
        <v>2014</v>
      </c>
      <c r="B284" s="2">
        <f t="shared" si="50"/>
        <v>6</v>
      </c>
      <c r="C284" s="7">
        <f>[21]Data!$D139</f>
        <v>1293.80022082751</v>
      </c>
      <c r="D284" s="7">
        <f>[25]Data!$D115</f>
        <v>1075452.80941858</v>
      </c>
      <c r="E284" s="7">
        <f>[22]Data!$D127</f>
        <v>173676.72632578399</v>
      </c>
      <c r="F284" s="7">
        <f>[23]Data!$D127</f>
        <v>2031.8089013244301</v>
      </c>
      <c r="G284" s="13">
        <f>[24]Data!$D127</f>
        <v>282214.59680904698</v>
      </c>
      <c r="H284" s="25"/>
      <c r="I284" s="26">
        <f t="shared" si="52"/>
        <v>1263.80022082751</v>
      </c>
      <c r="J284" s="26">
        <f t="shared" si="52"/>
        <v>1067952.80941858</v>
      </c>
      <c r="K284" s="26">
        <f t="shared" si="52"/>
        <v>167527.92632578401</v>
      </c>
      <c r="L284" s="26">
        <f t="shared" si="53"/>
        <v>2031.8089013244301</v>
      </c>
      <c r="M284" s="26">
        <f t="shared" si="54"/>
        <v>278254.59680904698</v>
      </c>
      <c r="N284" s="25"/>
      <c r="O284" s="19">
        <f>AVERAGE('Billing Mo'!O284:O285)</f>
        <v>-30</v>
      </c>
      <c r="P284" s="19">
        <f>AVERAGE('Billing Mo'!P284:P285)</f>
        <v>-7500</v>
      </c>
      <c r="Q284" s="19">
        <f>AVERAGE('Billing Mo'!Q284:Q285)</f>
        <v>-6148.7999999999993</v>
      </c>
      <c r="R284" s="248"/>
      <c r="S284" s="19">
        <f>-5.5*24*30</f>
        <v>-3960</v>
      </c>
      <c r="U284" s="7">
        <f t="shared" si="57"/>
        <v>3438693.4057103712</v>
      </c>
      <c r="V284" s="126">
        <f t="shared" si="48"/>
        <v>0.25275986053332639</v>
      </c>
      <c r="W284" s="7">
        <f>'Billing Mo'!W284</f>
        <v>62828.239680464161</v>
      </c>
      <c r="X284" s="7">
        <f>'Billing Mo'!X284</f>
        <v>1433082.2289020158</v>
      </c>
      <c r="Y284" s="7">
        <f>'Billing Mo'!Y284</f>
        <v>1495910.46858248</v>
      </c>
      <c r="Z284" s="7">
        <f>'Billing Mo'!Z284</f>
        <v>166972</v>
      </c>
      <c r="AA284" s="7">
        <f>'Billing Mo'!AA284</f>
        <v>2324</v>
      </c>
      <c r="AB284" s="7">
        <f>'Billing Mo'!AB284</f>
        <v>1553</v>
      </c>
      <c r="AC284" s="13">
        <f>'Billing Mo'!AC284</f>
        <v>24291</v>
      </c>
      <c r="AD284" s="28">
        <f t="shared" si="29"/>
        <v>20546</v>
      </c>
      <c r="AE284" s="30">
        <f t="shared" si="58"/>
        <v>1811130</v>
      </c>
      <c r="AF284" s="30">
        <f t="shared" si="59"/>
        <v>1067953</v>
      </c>
      <c r="AG284" s="31">
        <f t="shared" si="55"/>
        <v>258778</v>
      </c>
      <c r="AH284" s="163">
        <f>[15]Sheet1!$C182</f>
        <v>91250</v>
      </c>
      <c r="AI284" s="28">
        <f t="shared" si="60"/>
        <v>167528</v>
      </c>
      <c r="AJ284" s="28">
        <f t="shared" si="61"/>
        <v>2031.8089013244301</v>
      </c>
      <c r="AK284" s="28">
        <f t="shared" si="62"/>
        <v>278254.59680904698</v>
      </c>
      <c r="AL284" s="110">
        <f t="shared" si="47"/>
        <v>1263.8004738832278</v>
      </c>
      <c r="AM284" s="110">
        <f t="shared" si="45"/>
        <v>1224.4556331875199</v>
      </c>
      <c r="AN284" s="110">
        <f>AJ284/[4]FCST!$G224*1000</f>
        <v>1308.3122352378816</v>
      </c>
      <c r="AP284" s="233">
        <f>[16]Rounded!Z285</f>
        <v>3357</v>
      </c>
      <c r="AQ284" s="157">
        <f>[16]Rounded!AA285</f>
        <v>1890</v>
      </c>
      <c r="AR284" s="157">
        <f>[16]Rounded!AB285</f>
        <v>249</v>
      </c>
      <c r="AS284" s="157">
        <f>[16]Rounded!AC285</f>
        <v>0</v>
      </c>
      <c r="AT284" s="157">
        <f>[16]Rounded!AD285</f>
        <v>0</v>
      </c>
      <c r="AV284" s="150"/>
      <c r="AW284" s="145">
        <f t="shared" si="63"/>
        <v>1308.3122352378816</v>
      </c>
      <c r="AX284" s="145">
        <f t="shared" si="39"/>
        <v>2031.8089013244301</v>
      </c>
      <c r="AY284" s="20"/>
      <c r="AZ284" s="164">
        <f t="shared" si="51"/>
        <v>24484.195858925832</v>
      </c>
      <c r="BD284" s="14"/>
      <c r="BE284" s="25"/>
      <c r="BM284" s="14">
        <f>[17]Base!$J66</f>
        <v>883.57137867641165</v>
      </c>
      <c r="BN284" s="14">
        <f>[17]High!$J66</f>
        <v>1252.3324705569282</v>
      </c>
      <c r="BO284" s="14">
        <f>[17]Low!$J66</f>
        <v>514.81028679589508</v>
      </c>
      <c r="BP284" s="14"/>
      <c r="BQ284" s="14">
        <f>[17]Base!$Q66</f>
        <v>883.57137867641165</v>
      </c>
      <c r="BR284" s="14">
        <f>[17]High!$Q66</f>
        <v>1252.3324705569282</v>
      </c>
      <c r="BS284" s="14">
        <f>[17]Low!$Q66</f>
        <v>514.81028679589508</v>
      </c>
      <c r="BT284" s="211" t="s">
        <v>150</v>
      </c>
      <c r="BU284" s="14">
        <f>'[18]Energy Summary'!$C65/1000</f>
        <v>1531.4597177412872</v>
      </c>
      <c r="BV284" s="14"/>
      <c r="BW284" s="14"/>
      <c r="BX284" s="14"/>
      <c r="BY284" s="14">
        <f>'[18]Energy Summary'!$D65/1000</f>
        <v>1674.8478785189923</v>
      </c>
      <c r="BZ284" s="14"/>
      <c r="CA284" s="14"/>
    </row>
    <row r="285" spans="1:79">
      <c r="A285" s="2">
        <f t="shared" si="49"/>
        <v>2014</v>
      </c>
      <c r="B285" s="2">
        <f t="shared" si="50"/>
        <v>7</v>
      </c>
      <c r="C285" s="7">
        <f>[21]Data!$D140</f>
        <v>1378.62988571764</v>
      </c>
      <c r="D285" s="7">
        <f>[25]Data!$D116</f>
        <v>1130823.2057660499</v>
      </c>
      <c r="E285" s="7">
        <f>[22]Data!$D128</f>
        <v>182336.509073722</v>
      </c>
      <c r="F285" s="7">
        <f>[23]Data!$D128</f>
        <v>2034.93736025967</v>
      </c>
      <c r="G285" s="13">
        <f>[24]Data!$D128</f>
        <v>277603.37489493599</v>
      </c>
      <c r="H285" s="25"/>
      <c r="I285" s="26">
        <f t="shared" si="52"/>
        <v>1348.62988571764</v>
      </c>
      <c r="J285" s="26">
        <f t="shared" si="52"/>
        <v>1123323.2057660499</v>
      </c>
      <c r="K285" s="26">
        <f t="shared" si="52"/>
        <v>176086.909073722</v>
      </c>
      <c r="L285" s="26">
        <f t="shared" si="53"/>
        <v>2034.93736025967</v>
      </c>
      <c r="M285" s="26">
        <f t="shared" si="54"/>
        <v>273511.37489493599</v>
      </c>
      <c r="N285" s="25"/>
      <c r="O285" s="19">
        <f>AVERAGE('Billing Mo'!O285:O286)</f>
        <v>-30</v>
      </c>
      <c r="P285" s="19">
        <f>AVERAGE('Billing Mo'!P285:P286)</f>
        <v>-7500</v>
      </c>
      <c r="Q285" s="19">
        <f>AVERAGE('Billing Mo'!Q285:Q286)</f>
        <v>-6249.5999999999995</v>
      </c>
      <c r="R285" s="248"/>
      <c r="S285" s="19">
        <f t="shared" si="64"/>
        <v>-4092</v>
      </c>
      <c r="U285" s="7">
        <f t="shared" si="57"/>
        <v>3621417.3122551958</v>
      </c>
      <c r="V285" s="126">
        <f t="shared" si="48"/>
        <v>0.23540461725212367</v>
      </c>
      <c r="W285" s="7">
        <f>'Billing Mo'!W285</f>
        <v>62896.551828265685</v>
      </c>
      <c r="X285" s="7">
        <f>'Billing Mo'!X285</f>
        <v>1434640.3964637744</v>
      </c>
      <c r="Y285" s="7">
        <f>'Billing Mo'!Y285</f>
        <v>1497536.94829204</v>
      </c>
      <c r="Z285" s="7">
        <f>'Billing Mo'!Z285</f>
        <v>167144</v>
      </c>
      <c r="AA285" s="7">
        <f>'Billing Mo'!AA285</f>
        <v>2323</v>
      </c>
      <c r="AB285" s="7">
        <f>'Billing Mo'!AB285</f>
        <v>1552</v>
      </c>
      <c r="AC285" s="13">
        <f>'Billing Mo'!AC285</f>
        <v>24278</v>
      </c>
      <c r="AD285" s="28">
        <f t="shared" si="29"/>
        <v>20412</v>
      </c>
      <c r="AE285" s="30">
        <f t="shared" si="58"/>
        <v>1934799</v>
      </c>
      <c r="AF285" s="30">
        <f t="shared" si="59"/>
        <v>1123323</v>
      </c>
      <c r="AG285" s="31">
        <f t="shared" si="55"/>
        <v>267337</v>
      </c>
      <c r="AH285" s="163">
        <f>[15]Sheet1!$C183</f>
        <v>91250</v>
      </c>
      <c r="AI285" s="28">
        <f t="shared" si="60"/>
        <v>176087</v>
      </c>
      <c r="AJ285" s="28">
        <f t="shared" si="61"/>
        <v>2034.93736025967</v>
      </c>
      <c r="AK285" s="28">
        <f t="shared" si="62"/>
        <v>273511.37489493599</v>
      </c>
      <c r="AL285" s="110">
        <f t="shared" si="47"/>
        <v>1348.6299457125701</v>
      </c>
      <c r="AM285" s="110">
        <f t="shared" si="45"/>
        <v>1305.6178695490239</v>
      </c>
      <c r="AN285" s="110">
        <f>AJ285/[4]FCST!$G225*1000</f>
        <v>1311.1709795487566</v>
      </c>
      <c r="AP285" s="233">
        <f>[16]Rounded!Z286</f>
        <v>3397</v>
      </c>
      <c r="AQ285" s="157">
        <f>[16]Rounded!AA286</f>
        <v>1999</v>
      </c>
      <c r="AR285" s="157">
        <f>[16]Rounded!AB286</f>
        <v>268</v>
      </c>
      <c r="AS285" s="157">
        <f>[16]Rounded!AC286</f>
        <v>0</v>
      </c>
      <c r="AT285" s="157">
        <f>[16]Rounded!AD286</f>
        <v>0</v>
      </c>
      <c r="AV285" s="150"/>
      <c r="AW285" s="145">
        <f t="shared" si="63"/>
        <v>1311.1709795487566</v>
      </c>
      <c r="AX285" s="145">
        <f t="shared" si="39"/>
        <v>2034.93736025967</v>
      </c>
      <c r="AY285" s="20"/>
      <c r="AZ285" s="164">
        <f t="shared" si="51"/>
        <v>24458.087472444553</v>
      </c>
      <c r="BD285" s="14"/>
      <c r="BE285" s="25"/>
      <c r="BM285" s="14">
        <f>[17]Base!$J67</f>
        <v>893.36205893807335</v>
      </c>
      <c r="BN285" s="14">
        <f>[17]High!$J67</f>
        <v>1266.2093197809118</v>
      </c>
      <c r="BO285" s="14">
        <f>[17]Low!$J67</f>
        <v>520.51479809523505</v>
      </c>
      <c r="BP285" s="14"/>
      <c r="BQ285" s="14">
        <f>[17]Base!$Q67</f>
        <v>893.36205893807335</v>
      </c>
      <c r="BR285" s="14">
        <f>[17]High!$Q67</f>
        <v>1266.2093197809118</v>
      </c>
      <c r="BS285" s="14">
        <f>[17]Low!$Q67</f>
        <v>520.51479809523505</v>
      </c>
      <c r="BT285" s="211" t="s">
        <v>150</v>
      </c>
      <c r="BU285" s="14">
        <f>'[18]Energy Summary'!$C66/1000</f>
        <v>1692.1281824668986</v>
      </c>
      <c r="BV285" s="14"/>
      <c r="BW285" s="14"/>
      <c r="BX285" s="14"/>
      <c r="BY285" s="14">
        <f>'[18]Energy Summary'!$D66/1000</f>
        <v>1821.8992757097815</v>
      </c>
      <c r="BZ285" s="14"/>
      <c r="CA285" s="14"/>
    </row>
    <row r="286" spans="1:79">
      <c r="A286" s="2">
        <f t="shared" si="49"/>
        <v>2014</v>
      </c>
      <c r="B286" s="2">
        <f t="shared" si="50"/>
        <v>8</v>
      </c>
      <c r="C286" s="7">
        <f>[21]Data!$D141</f>
        <v>1384.78708223278</v>
      </c>
      <c r="D286" s="7">
        <f>[25]Data!$D117</f>
        <v>1134893.56139046</v>
      </c>
      <c r="E286" s="7">
        <f>[22]Data!$D129</f>
        <v>185697.91625007801</v>
      </c>
      <c r="F286" s="7">
        <f>[23]Data!$D129</f>
        <v>2023.2708638823599</v>
      </c>
      <c r="G286" s="13">
        <f>[24]Data!$D129</f>
        <v>291785.78854495398</v>
      </c>
      <c r="H286" s="25"/>
      <c r="I286" s="26">
        <f t="shared" si="52"/>
        <v>1354.78708223278</v>
      </c>
      <c r="J286" s="26">
        <f t="shared" si="52"/>
        <v>1127393.56139046</v>
      </c>
      <c r="K286" s="26">
        <f t="shared" si="52"/>
        <v>179549.11625007802</v>
      </c>
      <c r="L286" s="26">
        <f t="shared" si="53"/>
        <v>2023.2708638823599</v>
      </c>
      <c r="M286" s="26">
        <f t="shared" si="54"/>
        <v>287693.78854495398</v>
      </c>
      <c r="N286" s="25"/>
      <c r="O286" s="19">
        <f>AVERAGE('Billing Mo'!O286:O287)</f>
        <v>-30</v>
      </c>
      <c r="P286" s="19">
        <f>AVERAGE('Billing Mo'!P286:P287)</f>
        <v>-7500</v>
      </c>
      <c r="Q286" s="19">
        <f>AVERAGE('Billing Mo'!Q286:Q287)</f>
        <v>-6148.7999999999993</v>
      </c>
      <c r="R286" s="248"/>
      <c r="S286" s="19">
        <f t="shared" si="64"/>
        <v>-4092</v>
      </c>
      <c r="U286" s="7">
        <f t="shared" si="57"/>
        <v>3654683.0594088361</v>
      </c>
      <c r="V286" s="126">
        <f t="shared" si="48"/>
        <v>0.23491953518685663</v>
      </c>
      <c r="W286" s="7">
        <f>'Billing Mo'!W286</f>
        <v>62982.369890211667</v>
      </c>
      <c r="X286" s="7">
        <f>'Billing Mo'!X286</f>
        <v>1436597.8655910185</v>
      </c>
      <c r="Y286" s="7">
        <f>'Billing Mo'!Y286</f>
        <v>1499580.2354812301</v>
      </c>
      <c r="Z286" s="7">
        <f>'Billing Mo'!Z286</f>
        <v>167333</v>
      </c>
      <c r="AA286" s="7">
        <f>'Billing Mo'!AA286</f>
        <v>2321</v>
      </c>
      <c r="AB286" s="7">
        <f>'Billing Mo'!AB286</f>
        <v>1551</v>
      </c>
      <c r="AC286" s="13">
        <f>'Billing Mo'!AC286</f>
        <v>24348</v>
      </c>
      <c r="AD286" s="28">
        <f t="shared" si="29"/>
        <v>20489</v>
      </c>
      <c r="AE286" s="30">
        <f t="shared" si="58"/>
        <v>1946284</v>
      </c>
      <c r="AF286" s="30">
        <f t="shared" si="59"/>
        <v>1127394</v>
      </c>
      <c r="AG286" s="31">
        <f t="shared" si="55"/>
        <v>270799</v>
      </c>
      <c r="AH286" s="163">
        <f>[15]Sheet1!$C184</f>
        <v>91250</v>
      </c>
      <c r="AI286" s="28">
        <f t="shared" si="60"/>
        <v>179549</v>
      </c>
      <c r="AJ286" s="28">
        <f t="shared" si="61"/>
        <v>2023.2708638823599</v>
      </c>
      <c r="AK286" s="28">
        <f t="shared" si="62"/>
        <v>287693.78854495398</v>
      </c>
      <c r="AL286" s="110">
        <f t="shared" si="47"/>
        <v>1354.7869216687832</v>
      </c>
      <c r="AM286" s="110">
        <f t="shared" si="45"/>
        <v>1311.5490278310072</v>
      </c>
      <c r="AN286" s="110">
        <f>AJ286/[4]FCST!$G226*1000</f>
        <v>1304.4944319035203</v>
      </c>
      <c r="AP286" s="233">
        <f>[16]Rounded!Z287</f>
        <v>3628</v>
      </c>
      <c r="AQ286" s="157">
        <f>[16]Rounded!AA287</f>
        <v>2272.0000000000073</v>
      </c>
      <c r="AR286" s="157">
        <f>[16]Rounded!AB287</f>
        <v>298</v>
      </c>
      <c r="AS286" s="157">
        <f>[16]Rounded!AC287</f>
        <v>0</v>
      </c>
      <c r="AT286" s="157">
        <f>[16]Rounded!AD287</f>
        <v>0</v>
      </c>
      <c r="AV286" s="150"/>
      <c r="AW286" s="145">
        <f t="shared" si="63"/>
        <v>1304.4944319035203</v>
      </c>
      <c r="AX286" s="145">
        <f t="shared" si="39"/>
        <v>2023.2708638823599</v>
      </c>
      <c r="AY286" s="20"/>
      <c r="AZ286" s="164">
        <f t="shared" si="51"/>
        <v>24431.979085963274</v>
      </c>
      <c r="BD286" s="14"/>
      <c r="BE286" s="25"/>
      <c r="BM286" s="14">
        <f>[17]Base!$J68</f>
        <v>892.71406174336551</v>
      </c>
      <c r="BN286" s="14">
        <f>[17]High!$J68</f>
        <v>1265.2908790670692</v>
      </c>
      <c r="BO286" s="14">
        <f>[17]Low!$J68</f>
        <v>520.13724441966201</v>
      </c>
      <c r="BP286" s="14"/>
      <c r="BQ286" s="14">
        <f>[17]Base!$Q68</f>
        <v>892.71406174336551</v>
      </c>
      <c r="BR286" s="14">
        <f>[17]High!$Q68</f>
        <v>1265.2908790670692</v>
      </c>
      <c r="BS286" s="14">
        <f>[17]Low!$Q68</f>
        <v>520.13724441966201</v>
      </c>
      <c r="BT286" s="211" t="s">
        <v>150</v>
      </c>
      <c r="BU286" s="14">
        <f>'[18]Energy Summary'!$C67/1000</f>
        <v>1725.508374915097</v>
      </c>
      <c r="BV286" s="14"/>
      <c r="BW286" s="14"/>
      <c r="BX286" s="14"/>
      <c r="BY286" s="14">
        <f>'[18]Energy Summary'!$D67/1000</f>
        <v>1831.5066656378954</v>
      </c>
      <c r="BZ286" s="14"/>
      <c r="CA286" s="14"/>
    </row>
    <row r="287" spans="1:79">
      <c r="A287" s="2">
        <f t="shared" si="49"/>
        <v>2014</v>
      </c>
      <c r="B287" s="2">
        <f t="shared" si="50"/>
        <v>9</v>
      </c>
      <c r="C287" s="7">
        <f>[21]Data!$D142</f>
        <v>1267.2427688806199</v>
      </c>
      <c r="D287" s="7">
        <f>[25]Data!$D118</f>
        <v>1071428.9139928699</v>
      </c>
      <c r="E287" s="7">
        <f>[22]Data!$D130</f>
        <v>176762.19853132</v>
      </c>
      <c r="F287" s="7">
        <f>[23]Data!$D130</f>
        <v>2021.8264194379201</v>
      </c>
      <c r="G287" s="13">
        <f>[24]Data!$D130</f>
        <v>293655.83113804</v>
      </c>
      <c r="H287" s="25"/>
      <c r="I287" s="26">
        <f t="shared" si="52"/>
        <v>1237.2427688806199</v>
      </c>
      <c r="J287" s="26">
        <f t="shared" si="52"/>
        <v>1063928.9139928699</v>
      </c>
      <c r="K287" s="26">
        <f t="shared" si="52"/>
        <v>170613.39853132001</v>
      </c>
      <c r="L287" s="26">
        <f t="shared" si="53"/>
        <v>2021.8264194379201</v>
      </c>
      <c r="M287" s="26">
        <f t="shared" si="54"/>
        <v>289695.83113804</v>
      </c>
      <c r="N287" s="25"/>
      <c r="O287" s="19">
        <f>AVERAGE('Billing Mo'!O287:O288)</f>
        <v>-30</v>
      </c>
      <c r="P287" s="19">
        <f>AVERAGE('Billing Mo'!P287:P288)</f>
        <v>-7500</v>
      </c>
      <c r="Q287" s="19">
        <f>AVERAGE('Billing Mo'!Q287:Q288)</f>
        <v>-6148.7999999999993</v>
      </c>
      <c r="R287" s="248"/>
      <c r="S287" s="19">
        <f>-5.5*24*30</f>
        <v>-3960</v>
      </c>
      <c r="U287" s="7">
        <f t="shared" si="57"/>
        <v>3416275.6575574777</v>
      </c>
      <c r="V287" s="126">
        <f t="shared" si="48"/>
        <v>0.23675824630596484</v>
      </c>
      <c r="W287" s="7">
        <f>'Billing Mo'!W287</f>
        <v>63068.261274013807</v>
      </c>
      <c r="X287" s="7">
        <f>'Billing Mo'!X287</f>
        <v>1438557.0071548861</v>
      </c>
      <c r="Y287" s="7">
        <f>'Billing Mo'!Y287</f>
        <v>1501625.2684289</v>
      </c>
      <c r="Z287" s="7">
        <f>'Billing Mo'!Z287</f>
        <v>167539</v>
      </c>
      <c r="AA287" s="7">
        <f>'Billing Mo'!AA287</f>
        <v>2320</v>
      </c>
      <c r="AB287" s="7">
        <f>'Billing Mo'!AB287</f>
        <v>1550</v>
      </c>
      <c r="AC287" s="13">
        <f>'Billing Mo'!AC287</f>
        <v>24370</v>
      </c>
      <c r="AD287" s="28">
        <f t="shared" ref="AD287:AD350" si="65">ROUND(V287*C287*W287/1000,0)</f>
        <v>18922</v>
      </c>
      <c r="AE287" s="30">
        <f t="shared" si="58"/>
        <v>1779844</v>
      </c>
      <c r="AF287" s="30">
        <f t="shared" si="59"/>
        <v>1063929</v>
      </c>
      <c r="AG287" s="31">
        <f t="shared" si="55"/>
        <v>261863</v>
      </c>
      <c r="AH287" s="163">
        <f>[15]Sheet1!$C185</f>
        <v>91250</v>
      </c>
      <c r="AI287" s="28">
        <f t="shared" si="60"/>
        <v>170613</v>
      </c>
      <c r="AJ287" s="28">
        <f t="shared" si="61"/>
        <v>2021.8264194379201</v>
      </c>
      <c r="AK287" s="28">
        <f t="shared" si="62"/>
        <v>289695.83113804</v>
      </c>
      <c r="AL287" s="110">
        <f t="shared" si="47"/>
        <v>1237.2425918108702</v>
      </c>
      <c r="AM287" s="110">
        <f t="shared" si="45"/>
        <v>1197.8794162687393</v>
      </c>
      <c r="AN287" s="110">
        <f>AJ287/[4]FCST!$G227*1000</f>
        <v>1304.4041415728518</v>
      </c>
      <c r="AP287" s="233">
        <f>[16]Rounded!Z288</f>
        <v>3392</v>
      </c>
      <c r="AQ287" s="157">
        <f>[16]Rounded!AA288</f>
        <v>2013</v>
      </c>
      <c r="AR287" s="157">
        <f>[16]Rounded!AB288</f>
        <v>267</v>
      </c>
      <c r="AS287" s="157">
        <f>[16]Rounded!AC288</f>
        <v>0</v>
      </c>
      <c r="AT287" s="157">
        <f>[16]Rounded!AD288</f>
        <v>0</v>
      </c>
      <c r="AV287" s="150"/>
      <c r="AW287" s="145">
        <f t="shared" si="63"/>
        <v>1304.4041415728518</v>
      </c>
      <c r="AX287" s="145">
        <f t="shared" si="39"/>
        <v>2021.8264194379201</v>
      </c>
      <c r="AY287" s="20"/>
      <c r="AZ287" s="164">
        <f t="shared" si="51"/>
        <v>24405.805505401193</v>
      </c>
      <c r="BD287" s="14"/>
      <c r="BE287" s="25"/>
      <c r="BM287" s="14">
        <f>[17]Base!$J69</f>
        <v>866.49820443730925</v>
      </c>
      <c r="BN287" s="14">
        <f>[17]High!$J69</f>
        <v>1228.1337572541806</v>
      </c>
      <c r="BO287" s="14">
        <f>[17]Low!$J69</f>
        <v>504.8626516204381</v>
      </c>
      <c r="BP287" s="14"/>
      <c r="BQ287" s="14">
        <f>[17]Base!$Q69</f>
        <v>866.49820443730925</v>
      </c>
      <c r="BR287" s="14">
        <f>[17]High!$Q69</f>
        <v>1228.1337572541806</v>
      </c>
      <c r="BS287" s="14">
        <f>[17]Low!$Q69</f>
        <v>504.8626516204381</v>
      </c>
      <c r="BT287" s="211" t="s">
        <v>150</v>
      </c>
      <c r="BU287" s="14">
        <f>'[18]Energy Summary'!$C68/1000</f>
        <v>1664.8182285833554</v>
      </c>
      <c r="BV287" s="14"/>
      <c r="BW287" s="14"/>
      <c r="BX287" s="14"/>
      <c r="BY287" s="14">
        <f>'[18]Energy Summary'!$D68/1000</f>
        <v>1744.0779401242473</v>
      </c>
      <c r="BZ287" s="14"/>
      <c r="CA287" s="14"/>
    </row>
    <row r="288" spans="1:79">
      <c r="A288" s="2">
        <f t="shared" si="49"/>
        <v>2014</v>
      </c>
      <c r="B288" s="2">
        <f t="shared" si="50"/>
        <v>10</v>
      </c>
      <c r="C288" s="7">
        <f>[21]Data!$D143</f>
        <v>1071.5063748060199</v>
      </c>
      <c r="D288" s="7">
        <f>[25]Data!$D119</f>
        <v>1011536.36283011</v>
      </c>
      <c r="E288" s="7">
        <f>[22]Data!$D131</f>
        <v>185463.042382024</v>
      </c>
      <c r="F288" s="7">
        <f>[23]Data!$D131</f>
        <v>2019.6597527712499</v>
      </c>
      <c r="G288" s="13">
        <f>[24]Data!$D131</f>
        <v>274622.98167127499</v>
      </c>
      <c r="H288" s="25"/>
      <c r="I288" s="26">
        <f t="shared" si="52"/>
        <v>1041.5063748060199</v>
      </c>
      <c r="J288" s="26">
        <f t="shared" si="52"/>
        <v>1004036.36283011</v>
      </c>
      <c r="K288" s="26">
        <f t="shared" si="52"/>
        <v>179314.24238202401</v>
      </c>
      <c r="L288" s="26">
        <f t="shared" si="53"/>
        <v>2019.6597527712499</v>
      </c>
      <c r="M288" s="26">
        <f t="shared" si="54"/>
        <v>270530.98167127499</v>
      </c>
      <c r="N288" s="25"/>
      <c r="O288" s="19">
        <f>AVERAGE('Billing Mo'!O288:O289)</f>
        <v>-30</v>
      </c>
      <c r="P288" s="19">
        <f>AVERAGE('Billing Mo'!P288:P289)</f>
        <v>-7500</v>
      </c>
      <c r="Q288" s="19">
        <f>AVERAGE('Billing Mo'!Q288:Q289)</f>
        <v>-6148.7999999999993</v>
      </c>
      <c r="R288" s="248"/>
      <c r="S288" s="19">
        <f t="shared" si="64"/>
        <v>-4092</v>
      </c>
      <c r="U288" s="7">
        <f t="shared" si="57"/>
        <v>3064743.6414240464</v>
      </c>
      <c r="V288" s="126">
        <f t="shared" si="48"/>
        <v>0.25544453159122188</v>
      </c>
      <c r="W288" s="7">
        <f>'Billing Mo'!W288</f>
        <v>63154.165227154685</v>
      </c>
      <c r="X288" s="7">
        <f>'Billing Mo'!X288</f>
        <v>1440516.4354193853</v>
      </c>
      <c r="Y288" s="7">
        <f>'Billing Mo'!Y288</f>
        <v>1503670.6006465401</v>
      </c>
      <c r="Z288" s="7">
        <f>'Billing Mo'!Z288</f>
        <v>167760</v>
      </c>
      <c r="AA288" s="7">
        <f>'Billing Mo'!AA288</f>
        <v>2318</v>
      </c>
      <c r="AB288" s="7">
        <f>'Billing Mo'!AB288</f>
        <v>1550</v>
      </c>
      <c r="AC288" s="13">
        <f>'Billing Mo'!AC288</f>
        <v>24408</v>
      </c>
      <c r="AD288" s="28">
        <f t="shared" si="65"/>
        <v>17286</v>
      </c>
      <c r="AE288" s="30">
        <f t="shared" si="58"/>
        <v>1500307</v>
      </c>
      <c r="AF288" s="30">
        <f t="shared" si="59"/>
        <v>1004036</v>
      </c>
      <c r="AG288" s="31">
        <f t="shared" si="55"/>
        <v>270564</v>
      </c>
      <c r="AH288" s="163">
        <f>[15]Sheet1!$C186</f>
        <v>91250</v>
      </c>
      <c r="AI288" s="28">
        <f t="shared" si="60"/>
        <v>179314</v>
      </c>
      <c r="AJ288" s="28">
        <f t="shared" si="61"/>
        <v>2019.6597527712499</v>
      </c>
      <c r="AK288" s="28">
        <f t="shared" si="62"/>
        <v>270530.98167127499</v>
      </c>
      <c r="AL288" s="110">
        <f t="shared" si="47"/>
        <v>1041.5063397476667</v>
      </c>
      <c r="AM288" s="110">
        <f t="shared" si="45"/>
        <v>1009.2589423158727</v>
      </c>
      <c r="AN288" s="110">
        <f>AJ288/[4]FCST!$G228*1000</f>
        <v>1303.0062921104839</v>
      </c>
      <c r="AP288" s="233">
        <f>[16]Rounded!Z289</f>
        <v>2626</v>
      </c>
      <c r="AQ288" s="157">
        <f>[16]Rounded!AA289</f>
        <v>1879</v>
      </c>
      <c r="AR288" s="157">
        <f>[16]Rounded!AB289</f>
        <v>255</v>
      </c>
      <c r="AS288" s="157">
        <f>[16]Rounded!AC289</f>
        <v>0</v>
      </c>
      <c r="AT288" s="157">
        <f>[16]Rounded!AD289</f>
        <v>0</v>
      </c>
      <c r="AV288" s="150"/>
      <c r="AW288" s="145">
        <f t="shared" si="63"/>
        <v>1303.0062921104839</v>
      </c>
      <c r="AX288" s="145">
        <f t="shared" si="39"/>
        <v>2019.6597527712499</v>
      </c>
      <c r="AY288" s="20"/>
      <c r="AZ288" s="164">
        <f t="shared" si="51"/>
        <v>24379.697118919899</v>
      </c>
      <c r="BD288" s="14"/>
      <c r="BE288" s="25"/>
      <c r="BM288" s="14">
        <f>[17]Base!$J70</f>
        <v>866.81831767435347</v>
      </c>
      <c r="BN288" s="14">
        <f>[17]High!$J70</f>
        <v>1228.5874706843349</v>
      </c>
      <c r="BO288" s="14">
        <f>[17]Low!$J70</f>
        <v>505.04916466437197</v>
      </c>
      <c r="BP288" s="14"/>
      <c r="BQ288" s="14">
        <f>[17]Base!$Q70</f>
        <v>866.81831767435347</v>
      </c>
      <c r="BR288" s="14">
        <f>[17]High!$Q70</f>
        <v>1228.5874706843349</v>
      </c>
      <c r="BS288" s="14">
        <f>[17]Low!$Q70</f>
        <v>505.04916466437197</v>
      </c>
      <c r="BT288" s="211" t="s">
        <v>150</v>
      </c>
      <c r="BU288" s="14">
        <f>'[18]Energy Summary'!$C69/1000</f>
        <v>1555.2519015725316</v>
      </c>
      <c r="BV288" s="14"/>
      <c r="BW288" s="14"/>
      <c r="BX288" s="14"/>
      <c r="BY288" s="14">
        <f>'[18]Energy Summary'!$D69/1000</f>
        <v>1609.7353974356511</v>
      </c>
      <c r="BZ288" s="14"/>
      <c r="CA288" s="14"/>
    </row>
    <row r="289" spans="1:79">
      <c r="A289" s="2">
        <f t="shared" si="49"/>
        <v>2014</v>
      </c>
      <c r="B289" s="2">
        <f t="shared" si="50"/>
        <v>11</v>
      </c>
      <c r="C289" s="7">
        <f>[21]Data!$D144</f>
        <v>825.89911842578795</v>
      </c>
      <c r="D289" s="7">
        <f>[25]Data!$D120</f>
        <v>870798.34657005197</v>
      </c>
      <c r="E289" s="7">
        <f>[22]Data!$D132</f>
        <v>167967.43292357499</v>
      </c>
      <c r="F289" s="7">
        <f>[23]Data!$D132</f>
        <v>2016.32573828046</v>
      </c>
      <c r="G289" s="13">
        <f>[24]Data!$D132</f>
        <v>254528.076365752</v>
      </c>
      <c r="H289" s="25"/>
      <c r="I289" s="26">
        <f t="shared" si="52"/>
        <v>795.89911842578795</v>
      </c>
      <c r="J289" s="26">
        <f t="shared" si="52"/>
        <v>863298.34657005197</v>
      </c>
      <c r="K289" s="26">
        <f t="shared" si="52"/>
        <v>161818.632923575</v>
      </c>
      <c r="L289" s="26">
        <f t="shared" si="53"/>
        <v>2016.32573828046</v>
      </c>
      <c r="M289" s="26">
        <f t="shared" si="54"/>
        <v>250568.076365752</v>
      </c>
      <c r="N289" s="25"/>
      <c r="O289" s="19">
        <f>AVERAGE('Billing Mo'!O289:O290)</f>
        <v>-30</v>
      </c>
      <c r="P289" s="19">
        <f>AVERAGE('Billing Mo'!P289:P290)</f>
        <v>-7500</v>
      </c>
      <c r="Q289" s="19">
        <f>AVERAGE('Billing Mo'!Q289:Q290)</f>
        <v>-6148.7999999999993</v>
      </c>
      <c r="R289" s="248"/>
      <c r="S289" s="19">
        <f>-5.5*24*30</f>
        <v>-3960</v>
      </c>
      <c r="U289" s="7">
        <f t="shared" si="57"/>
        <v>2534977.4021040327</v>
      </c>
      <c r="V289" s="126">
        <f t="shared" si="48"/>
        <v>0.34388341163246744</v>
      </c>
      <c r="W289" s="7">
        <f>'Billing Mo'!W289</f>
        <v>63240.043863217201</v>
      </c>
      <c r="X289" s="7">
        <f>'Billing Mo'!X289</f>
        <v>1442475.2862133828</v>
      </c>
      <c r="Y289" s="7">
        <f>'Billing Mo'!Y289</f>
        <v>1505715.3300766</v>
      </c>
      <c r="Z289" s="7">
        <f>'Billing Mo'!Z289</f>
        <v>167981</v>
      </c>
      <c r="AA289" s="7">
        <f>'Billing Mo'!AA289</f>
        <v>2317</v>
      </c>
      <c r="AB289" s="7">
        <f>'Billing Mo'!AB289</f>
        <v>1549</v>
      </c>
      <c r="AC289" s="13">
        <f>'Billing Mo'!AC289</f>
        <v>24457</v>
      </c>
      <c r="AD289" s="28">
        <f t="shared" si="65"/>
        <v>17961</v>
      </c>
      <c r="AE289" s="30">
        <f t="shared" si="58"/>
        <v>1148065</v>
      </c>
      <c r="AF289" s="30">
        <f t="shared" si="59"/>
        <v>863298</v>
      </c>
      <c r="AG289" s="31">
        <f t="shared" si="55"/>
        <v>253069</v>
      </c>
      <c r="AH289" s="163">
        <f>[15]Sheet1!$C187</f>
        <v>91250</v>
      </c>
      <c r="AI289" s="28">
        <f t="shared" si="60"/>
        <v>161819</v>
      </c>
      <c r="AJ289" s="28">
        <f t="shared" si="61"/>
        <v>2016.32573828046</v>
      </c>
      <c r="AK289" s="28">
        <f t="shared" si="62"/>
        <v>250568.076365752</v>
      </c>
      <c r="AL289" s="110">
        <f t="shared" si="47"/>
        <v>795.8992510809428</v>
      </c>
      <c r="AM289" s="110">
        <f t="shared" si="45"/>
        <v>774.40003213667285</v>
      </c>
      <c r="AN289" s="110">
        <f>AJ289/[4]FCST!$G229*1000</f>
        <v>1301.6951183217946</v>
      </c>
      <c r="AP289" s="233">
        <f>[16]Rounded!Z290</f>
        <v>2857</v>
      </c>
      <c r="AQ289" s="157">
        <f>[16]Rounded!AA290</f>
        <v>1938</v>
      </c>
      <c r="AR289" s="157">
        <f>[16]Rounded!AB290</f>
        <v>257</v>
      </c>
      <c r="AS289" s="157">
        <f>[16]Rounded!AC290</f>
        <v>0</v>
      </c>
      <c r="AT289" s="157">
        <f>[16]Rounded!AD290</f>
        <v>0</v>
      </c>
      <c r="AV289" s="150"/>
      <c r="AW289" s="145">
        <f t="shared" si="63"/>
        <v>1301.6951183217946</v>
      </c>
      <c r="AX289" s="145">
        <f t="shared" si="39"/>
        <v>2016.32573828046</v>
      </c>
      <c r="AY289" s="20"/>
      <c r="AZ289" s="164">
        <f t="shared" si="51"/>
        <v>24353.588732438617</v>
      </c>
      <c r="BD289" s="14"/>
      <c r="BE289" s="25"/>
      <c r="BM289" s="14">
        <f>[17]Base!$J71</f>
        <v>865.24671891222374</v>
      </c>
      <c r="BN289" s="14">
        <f>[17]High!$J71</f>
        <v>1226.3599605951665</v>
      </c>
      <c r="BO289" s="14">
        <f>[17]Low!$J71</f>
        <v>504.13347722928103</v>
      </c>
      <c r="BP289" s="14"/>
      <c r="BQ289" s="14">
        <f>[17]Base!$Q71</f>
        <v>865.24671891222374</v>
      </c>
      <c r="BR289" s="14">
        <f>[17]High!$Q71</f>
        <v>1226.3599605951665</v>
      </c>
      <c r="BS289" s="14">
        <f>[17]Low!$Q71</f>
        <v>504.13347722928103</v>
      </c>
      <c r="BT289" s="211" t="s">
        <v>150</v>
      </c>
      <c r="BU289" s="14">
        <f>'[18]Energy Summary'!$C70/1000</f>
        <v>1499.1119543504449</v>
      </c>
      <c r="BV289" s="14"/>
      <c r="BW289" s="14"/>
      <c r="BX289" s="14"/>
      <c r="BY289" s="14">
        <f>'[18]Energy Summary'!$D70/1000</f>
        <v>1534.3998362791083</v>
      </c>
      <c r="BZ289" s="14"/>
      <c r="CA289" s="14"/>
    </row>
    <row r="290" spans="1:79">
      <c r="A290" s="2">
        <f t="shared" si="49"/>
        <v>2014</v>
      </c>
      <c r="B290" s="2">
        <f t="shared" si="50"/>
        <v>12</v>
      </c>
      <c r="C290" s="7">
        <f>[21]Data!$D145</f>
        <v>993.35809270703396</v>
      </c>
      <c r="D290" s="7">
        <f>[25]Data!$D121</f>
        <v>879938.36095226905</v>
      </c>
      <c r="E290" s="7">
        <f>[22]Data!$D133</f>
        <v>165314.706979201</v>
      </c>
      <c r="F290" s="7">
        <f>[23]Data!$D133</f>
        <v>2027.9863834759501</v>
      </c>
      <c r="G290" s="13">
        <f>[24]Data!$D133</f>
        <v>245373.70577766901</v>
      </c>
      <c r="H290" s="25"/>
      <c r="I290" s="26">
        <f t="shared" si="52"/>
        <v>973.35809270703396</v>
      </c>
      <c r="J290" s="26">
        <f t="shared" si="52"/>
        <v>872438.36095226905</v>
      </c>
      <c r="K290" s="26">
        <f t="shared" si="52"/>
        <v>159065.10697920099</v>
      </c>
      <c r="L290" s="26">
        <f t="shared" si="53"/>
        <v>2027.9863834759501</v>
      </c>
      <c r="M290" s="26">
        <f t="shared" si="54"/>
        <v>241281.70577766901</v>
      </c>
      <c r="N290" s="25"/>
      <c r="O290" s="19">
        <f>AVERAGE('Billing Mo'!O290:O291)</f>
        <v>-20</v>
      </c>
      <c r="P290" s="19">
        <f>AVERAGE('Billing Mo'!P290:P291)</f>
        <v>-7500</v>
      </c>
      <c r="Q290" s="19">
        <f>AVERAGE('Billing Mo'!Q290:Q291)</f>
        <v>-6249.5999999999995</v>
      </c>
      <c r="R290" s="248"/>
      <c r="S290" s="19">
        <f t="shared" si="64"/>
        <v>-4092</v>
      </c>
      <c r="U290" s="7">
        <f t="shared" si="57"/>
        <v>2801498.6921611447</v>
      </c>
      <c r="V290" s="126">
        <f t="shared" si="48"/>
        <v>0.46872621458853259</v>
      </c>
      <c r="W290" s="7">
        <f>'Billing Mo'!W290</f>
        <v>63325.876283307967</v>
      </c>
      <c r="X290" s="7">
        <f>'Billing Mo'!X290</f>
        <v>1444433.082843072</v>
      </c>
      <c r="Y290" s="7">
        <f>'Billing Mo'!Y290</f>
        <v>1507758.95912638</v>
      </c>
      <c r="Z290" s="7">
        <f>'Billing Mo'!Z290</f>
        <v>168202</v>
      </c>
      <c r="AA290" s="7">
        <f>'Billing Mo'!AA290</f>
        <v>2315</v>
      </c>
      <c r="AB290" s="7">
        <f>'Billing Mo'!AB290</f>
        <v>1548</v>
      </c>
      <c r="AC290" s="13">
        <f>'Billing Mo'!AC290</f>
        <v>24420</v>
      </c>
      <c r="AD290" s="28">
        <f t="shared" si="65"/>
        <v>29485</v>
      </c>
      <c r="AE290" s="30">
        <f t="shared" si="58"/>
        <v>1405951</v>
      </c>
      <c r="AF290" s="30">
        <f t="shared" si="59"/>
        <v>872438</v>
      </c>
      <c r="AG290" s="31">
        <f t="shared" si="55"/>
        <v>250315</v>
      </c>
      <c r="AH290" s="163">
        <f>[15]Sheet1!$C188</f>
        <v>91250</v>
      </c>
      <c r="AI290" s="28">
        <f t="shared" si="60"/>
        <v>159065</v>
      </c>
      <c r="AJ290" s="28">
        <f t="shared" si="61"/>
        <v>2027.9863834759501</v>
      </c>
      <c r="AK290" s="28">
        <f t="shared" si="62"/>
        <v>241281.70577766901</v>
      </c>
      <c r="AL290" s="110">
        <f t="shared" si="47"/>
        <v>973.3583484758409</v>
      </c>
      <c r="AM290" s="110">
        <f t="shared" si="45"/>
        <v>952.03281088889355</v>
      </c>
      <c r="AN290" s="110">
        <f>AJ290/[4]FCST!$G230*1000</f>
        <v>1310.0687231756785</v>
      </c>
      <c r="AP290" s="233">
        <f>[16]Rounded!Z291</f>
        <v>4906</v>
      </c>
      <c r="AQ290" s="157">
        <f>[16]Rounded!AA291</f>
        <v>2440</v>
      </c>
      <c r="AR290" s="157">
        <f>[16]Rounded!AB291</f>
        <v>284</v>
      </c>
      <c r="AS290" s="157">
        <f>[16]Rounded!AC291</f>
        <v>0</v>
      </c>
      <c r="AT290" s="157">
        <f>[16]Rounded!AD291</f>
        <v>0</v>
      </c>
      <c r="AV290" s="150"/>
      <c r="AW290" s="145">
        <f t="shared" si="63"/>
        <v>1310.0687231756785</v>
      </c>
      <c r="AX290" s="145">
        <f t="shared" si="39"/>
        <v>2027.9863834759501</v>
      </c>
      <c r="AY290" s="20"/>
      <c r="AZ290" s="164">
        <f t="shared" si="51"/>
        <v>24327.480345957338</v>
      </c>
      <c r="BD290" s="14"/>
      <c r="BE290" s="25"/>
      <c r="BM290" s="14">
        <f>[17]Base!$J72</f>
        <v>868.40210056635829</v>
      </c>
      <c r="BN290" s="14">
        <f>[17]High!$J72</f>
        <v>1230.8322499855176</v>
      </c>
      <c r="BO290" s="14">
        <f>[17]Low!$J72</f>
        <v>505.97195114719904</v>
      </c>
      <c r="BP290" s="14"/>
      <c r="BQ290" s="14">
        <f>[17]Base!$Q72</f>
        <v>868.40210056635829</v>
      </c>
      <c r="BR290" s="14">
        <f>[17]High!$Q72</f>
        <v>1230.8322499855176</v>
      </c>
      <c r="BS290" s="14">
        <f>[17]Low!$Q72</f>
        <v>505.97195114719904</v>
      </c>
      <c r="BT290" s="211" t="s">
        <v>150</v>
      </c>
      <c r="BU290" s="14">
        <f>'[18]Energy Summary'!$C71/1000</f>
        <v>1468.1856742079026</v>
      </c>
      <c r="BV290" s="14"/>
      <c r="BW290" s="14"/>
      <c r="BX290" s="14"/>
      <c r="BY290" s="14">
        <f>'[18]Energy Summary'!$D71/1000</f>
        <v>1487.2662597263386</v>
      </c>
      <c r="BZ290" s="14"/>
      <c r="CA290" s="14"/>
    </row>
    <row r="291" spans="1:79">
      <c r="A291" s="2">
        <f t="shared" si="49"/>
        <v>2015</v>
      </c>
      <c r="B291" s="2">
        <f t="shared" si="50"/>
        <v>1</v>
      </c>
      <c r="C291" s="7">
        <f>[21]Data!$D146</f>
        <v>1081.66749657739</v>
      </c>
      <c r="D291" s="7">
        <f>[25]Data!$D122</f>
        <v>876495.07771935605</v>
      </c>
      <c r="E291" s="7">
        <f>[22]Data!$D134</f>
        <v>173792.52091558199</v>
      </c>
      <c r="F291" s="7">
        <f>[23]Data!$D134</f>
        <v>2005.2588209400001</v>
      </c>
      <c r="G291" s="13">
        <f>[24]Data!$D134</f>
        <v>240578.92408155801</v>
      </c>
      <c r="H291" s="25"/>
      <c r="I291" s="26">
        <f t="shared" si="52"/>
        <v>1071.66749657739</v>
      </c>
      <c r="J291" s="26">
        <f t="shared" si="52"/>
        <v>876495.07771935605</v>
      </c>
      <c r="K291" s="26">
        <f t="shared" si="52"/>
        <v>167845.32091558198</v>
      </c>
      <c r="L291" s="26">
        <f t="shared" si="53"/>
        <v>2005.2588209400001</v>
      </c>
      <c r="M291" s="26">
        <f t="shared" si="54"/>
        <v>236486.92408155801</v>
      </c>
      <c r="N291" s="25"/>
      <c r="O291" s="19">
        <f>AVERAGE('Billing Mo'!O291:O292)</f>
        <v>-10</v>
      </c>
      <c r="P291" s="19"/>
      <c r="Q291" s="19">
        <f>AVERAGE('Billing Mo'!Q291:Q292)</f>
        <v>-5947.1999999999989</v>
      </c>
      <c r="R291" s="248"/>
      <c r="S291" s="19">
        <f>S279</f>
        <v>-4092</v>
      </c>
      <c r="U291" s="7">
        <f t="shared" si="57"/>
        <v>2958928.1829024977</v>
      </c>
      <c r="V291" s="126">
        <f t="shared" si="48"/>
        <v>0.55751998808037817</v>
      </c>
      <c r="W291" s="7">
        <f>'Billing Mo'!W291</f>
        <v>63411.653612522045</v>
      </c>
      <c r="X291" s="7">
        <f>'Billing Mo'!X291</f>
        <v>1446389.6228760981</v>
      </c>
      <c r="Y291" s="7">
        <f>'Billing Mo'!Y291</f>
        <v>1509801.2764886201</v>
      </c>
      <c r="Z291" s="7">
        <f>'Billing Mo'!Z291</f>
        <v>168424</v>
      </c>
      <c r="AA291" s="7">
        <f>'Billing Mo'!AA291</f>
        <v>2314</v>
      </c>
      <c r="AB291" s="7">
        <f>'Billing Mo'!AB291</f>
        <v>1547</v>
      </c>
      <c r="AC291" s="13">
        <f>'Billing Mo'!AC291</f>
        <v>24475</v>
      </c>
      <c r="AD291" s="28">
        <f t="shared" si="65"/>
        <v>38240</v>
      </c>
      <c r="AE291" s="30">
        <f t="shared" si="58"/>
        <v>1550049</v>
      </c>
      <c r="AF291" s="30">
        <f t="shared" si="59"/>
        <v>876495</v>
      </c>
      <c r="AG291" s="31">
        <f t="shared" si="55"/>
        <v>255652</v>
      </c>
      <c r="AH291" s="35">
        <f>ROUND($AX$632*$AY614,0)</f>
        <v>87807</v>
      </c>
      <c r="AI291" s="28">
        <f t="shared" si="60"/>
        <v>167845</v>
      </c>
      <c r="AJ291" s="28">
        <f t="shared" si="61"/>
        <v>2005.2588209400001</v>
      </c>
      <c r="AK291" s="28">
        <f t="shared" si="62"/>
        <v>236486.92408155801</v>
      </c>
      <c r="AL291" s="110">
        <f t="shared" si="47"/>
        <v>1071.667672032781</v>
      </c>
      <c r="AM291" s="110">
        <f t="shared" si="45"/>
        <v>1051.9854663879478</v>
      </c>
      <c r="AN291" s="110">
        <f>AJ291/[4]FCST!$G231*1000</f>
        <v>1296.2241893600517</v>
      </c>
      <c r="AP291" s="233">
        <f>[16]Rounded!Z292</f>
        <v>10377</v>
      </c>
      <c r="AQ291" s="157">
        <f>[16]Rounded!AA292</f>
        <v>4550</v>
      </c>
      <c r="AR291" s="157">
        <f>[16]Rounded!AB292</f>
        <v>510</v>
      </c>
      <c r="AS291" s="157">
        <f>[16]Rounded!AC292</f>
        <v>0</v>
      </c>
      <c r="AT291" s="157">
        <f>[16]Rounded!AD292</f>
        <v>0</v>
      </c>
      <c r="AV291" s="150"/>
      <c r="AW291" s="145">
        <f t="shared" si="63"/>
        <v>1296.2241893600517</v>
      </c>
      <c r="AX291" s="145">
        <f t="shared" si="39"/>
        <v>2005.2588209400001</v>
      </c>
      <c r="AY291" s="20"/>
      <c r="AZ291" s="164">
        <f t="shared" si="51"/>
        <v>24301.371959476062</v>
      </c>
      <c r="BD291" s="14"/>
      <c r="BE291" s="25"/>
      <c r="BM291" s="14">
        <f>[17]Base!$J73</f>
        <v>1618.2761411250056</v>
      </c>
      <c r="BN291" s="14">
        <f>[17]High!$J73</f>
        <v>2539.8640345814015</v>
      </c>
      <c r="BO291" s="14">
        <f>[17]Low!$J73</f>
        <v>696.6882476686103</v>
      </c>
      <c r="BP291" s="14"/>
      <c r="BQ291" s="14">
        <f>[17]Base!$Q73</f>
        <v>1638.7052357830305</v>
      </c>
      <c r="BR291" s="14">
        <f>[17]High!$Q73</f>
        <v>2571.9272415102919</v>
      </c>
      <c r="BS291" s="14">
        <f>[17]Low!$Q73</f>
        <v>705.48323005577015</v>
      </c>
      <c r="BT291" s="211" t="s">
        <v>150</v>
      </c>
      <c r="BU291" s="14">
        <f>'[18]Energy Summary'!$C72/1000</f>
        <v>1262.3512260577686</v>
      </c>
      <c r="BV291" s="14"/>
      <c r="BW291" s="14"/>
      <c r="BX291" s="14"/>
      <c r="BY291" s="14">
        <f>'[18]Energy Summary'!$D72/1000</f>
        <v>1338.7006132412721</v>
      </c>
      <c r="BZ291" s="14"/>
      <c r="CA291" s="14"/>
    </row>
    <row r="292" spans="1:79">
      <c r="A292" s="2">
        <f t="shared" si="49"/>
        <v>2015</v>
      </c>
      <c r="B292" s="2">
        <f t="shared" si="50"/>
        <v>2</v>
      </c>
      <c r="C292" s="7">
        <f>[21]Data!$D147</f>
        <v>870.43194557174104</v>
      </c>
      <c r="D292" s="7">
        <f>[25]Data!$D123</f>
        <v>791452.84377012297</v>
      </c>
      <c r="E292" s="7">
        <f>[22]Data!$D135</f>
        <v>158644.318073948</v>
      </c>
      <c r="F292" s="7">
        <f>[23]Data!$D135</f>
        <v>2006.48706463341</v>
      </c>
      <c r="G292" s="13">
        <f>[24]Data!$D135</f>
        <v>240709.77029276101</v>
      </c>
      <c r="H292" s="25"/>
      <c r="I292" s="26">
        <f t="shared" si="52"/>
        <v>860.43194557174104</v>
      </c>
      <c r="J292" s="26">
        <f t="shared" si="52"/>
        <v>791452.84377012297</v>
      </c>
      <c r="K292" s="26">
        <f t="shared" si="52"/>
        <v>152697.11807394799</v>
      </c>
      <c r="L292" s="26">
        <f t="shared" si="53"/>
        <v>2006.48706463341</v>
      </c>
      <c r="M292" s="26">
        <f t="shared" si="54"/>
        <v>237013.77029276101</v>
      </c>
      <c r="N292" s="25"/>
      <c r="O292" s="19">
        <f>AVERAGE('Billing Mo'!O292:O293)</f>
        <v>-10</v>
      </c>
      <c r="P292" s="19"/>
      <c r="Q292" s="19">
        <f>AVERAGE('Billing Mo'!Q292:Q293)</f>
        <v>-5947.1999999999989</v>
      </c>
      <c r="R292" s="248"/>
      <c r="S292" s="19">
        <f t="shared" ref="S292:S302" si="66">S280</f>
        <v>-3696</v>
      </c>
      <c r="U292" s="7">
        <f t="shared" si="57"/>
        <v>2553479.2573573943</v>
      </c>
      <c r="V292" s="126">
        <f t="shared" si="48"/>
        <v>0.63835327793467445</v>
      </c>
      <c r="W292" s="7">
        <f>'Billing Mo'!W292</f>
        <v>63497.374999831081</v>
      </c>
      <c r="X292" s="7">
        <f>'Billing Mo'!X292</f>
        <v>1448344.8869009088</v>
      </c>
      <c r="Y292" s="7">
        <f>'Billing Mo'!Y292</f>
        <v>1511842.26190074</v>
      </c>
      <c r="Z292" s="7">
        <f>'Billing Mo'!Z292</f>
        <v>168645</v>
      </c>
      <c r="AA292" s="7">
        <f>'Billing Mo'!AA292</f>
        <v>2312</v>
      </c>
      <c r="AB292" s="7">
        <f>'Billing Mo'!AB292</f>
        <v>1547</v>
      </c>
      <c r="AC292" s="13">
        <f>'Billing Mo'!AC292</f>
        <v>24492</v>
      </c>
      <c r="AD292" s="28">
        <f t="shared" si="65"/>
        <v>35282</v>
      </c>
      <c r="AE292" s="30">
        <f t="shared" si="58"/>
        <v>1246202</v>
      </c>
      <c r="AF292" s="30">
        <f t="shared" si="59"/>
        <v>791453</v>
      </c>
      <c r="AG292" s="31">
        <f t="shared" si="55"/>
        <v>241522</v>
      </c>
      <c r="AH292" s="35">
        <f t="shared" ref="AH292:AH301" si="67">ROUND($AX$632*$AY615,0)</f>
        <v>88825</v>
      </c>
      <c r="AI292" s="28">
        <f t="shared" si="60"/>
        <v>152697</v>
      </c>
      <c r="AJ292" s="28">
        <f t="shared" si="61"/>
        <v>2006.48706463341</v>
      </c>
      <c r="AK292" s="28">
        <f t="shared" si="62"/>
        <v>237013.77029276101</v>
      </c>
      <c r="AL292" s="110">
        <f t="shared" si="47"/>
        <v>860.4318013415691</v>
      </c>
      <c r="AM292" s="110">
        <f t="shared" si="45"/>
        <v>847.63075639179078</v>
      </c>
      <c r="AN292" s="110">
        <f>AJ292/[4]FCST!$G232*1000</f>
        <v>1297.0181413273497</v>
      </c>
      <c r="AP292" s="233">
        <f>[16]Rounded!Z293</f>
        <v>8136</v>
      </c>
      <c r="AQ292" s="157">
        <f>[16]Rounded!AA293</f>
        <v>3878</v>
      </c>
      <c r="AR292" s="157">
        <f>[16]Rounded!AB293</f>
        <v>475</v>
      </c>
      <c r="AS292" s="157">
        <f>[16]Rounded!AC293</f>
        <v>0</v>
      </c>
      <c r="AT292" s="157">
        <f>[16]Rounded!AD293</f>
        <v>0</v>
      </c>
      <c r="AV292" s="150"/>
      <c r="AW292" s="145">
        <f t="shared" si="63"/>
        <v>1297.0181413273497</v>
      </c>
      <c r="AX292" s="145">
        <f t="shared" si="39"/>
        <v>2006.48706463341</v>
      </c>
      <c r="AY292" s="20"/>
      <c r="AZ292" s="164">
        <f t="shared" si="51"/>
        <v>24275.26357299478</v>
      </c>
      <c r="BD292" s="14"/>
      <c r="BE292" s="25"/>
      <c r="BM292" s="14">
        <f>[17]Base!$J74</f>
        <v>1624.4601253408082</v>
      </c>
      <c r="BN292" s="14">
        <f>[17]High!$J74</f>
        <v>2549.569719971546</v>
      </c>
      <c r="BO292" s="14">
        <f>[17]Low!$J74</f>
        <v>699.35053071007121</v>
      </c>
      <c r="BP292" s="14"/>
      <c r="BQ292" s="14">
        <f>[17]Base!$Q74</f>
        <v>1644.9672865263547</v>
      </c>
      <c r="BR292" s="14">
        <f>[17]High!$Q74</f>
        <v>2581.7554513327732</v>
      </c>
      <c r="BS292" s="14">
        <f>[17]Low!$Q74</f>
        <v>708.1791217199368</v>
      </c>
      <c r="BT292" s="211" t="s">
        <v>150</v>
      </c>
      <c r="BU292" s="14">
        <f>'[18]Energy Summary'!$C73/1000</f>
        <v>1467.1888001392331</v>
      </c>
      <c r="BV292" s="14"/>
      <c r="BW292" s="14"/>
      <c r="BX292" s="14"/>
      <c r="BY292" s="14">
        <f>'[18]Energy Summary'!$D73/1000</f>
        <v>1522.9229033687413</v>
      </c>
      <c r="BZ292" s="14"/>
      <c r="CA292" s="14"/>
    </row>
    <row r="293" spans="1:79">
      <c r="A293" s="2">
        <f t="shared" si="49"/>
        <v>2015</v>
      </c>
      <c r="B293" s="2">
        <f t="shared" si="50"/>
        <v>3</v>
      </c>
      <c r="C293" s="7">
        <f>[21]Data!$D148</f>
        <v>869.17547084877197</v>
      </c>
      <c r="D293" s="7">
        <f>[25]Data!$D124</f>
        <v>907378.25814811804</v>
      </c>
      <c r="E293" s="7">
        <f>[22]Data!$D136</f>
        <v>185068.61820074101</v>
      </c>
      <c r="F293" s="7">
        <f>[23]Data!$D136</f>
        <v>2017.6604339287101</v>
      </c>
      <c r="G293" s="13">
        <f>[24]Data!$D136</f>
        <v>244957.51418404901</v>
      </c>
      <c r="H293" s="25"/>
      <c r="I293" s="26">
        <f t="shared" si="52"/>
        <v>859.17547084877197</v>
      </c>
      <c r="J293" s="26">
        <f t="shared" si="52"/>
        <v>907378.25814811804</v>
      </c>
      <c r="K293" s="26">
        <f t="shared" si="52"/>
        <v>178919.81820074102</v>
      </c>
      <c r="L293" s="26">
        <f t="shared" si="53"/>
        <v>2017.6604339287101</v>
      </c>
      <c r="M293" s="26">
        <f t="shared" si="54"/>
        <v>240865.51418404901</v>
      </c>
      <c r="N293" s="25"/>
      <c r="O293" s="19">
        <f>AVERAGE('Billing Mo'!O293:O294)</f>
        <v>-10</v>
      </c>
      <c r="P293" s="19"/>
      <c r="Q293" s="19">
        <f>AVERAGE('Billing Mo'!Q293:Q294)</f>
        <v>-6148.7999999999993</v>
      </c>
      <c r="R293" s="248"/>
      <c r="S293" s="19">
        <f t="shared" si="66"/>
        <v>-4092</v>
      </c>
      <c r="U293" s="7">
        <f t="shared" si="57"/>
        <v>2699927.1746179773</v>
      </c>
      <c r="V293" s="126">
        <f t="shared" si="48"/>
        <v>0.62485525246600426</v>
      </c>
      <c r="W293" s="7">
        <f>'Billing Mo'!W293</f>
        <v>63583.044531485641</v>
      </c>
      <c r="X293" s="7">
        <f>'Billing Mo'!X293</f>
        <v>1450298.9681229345</v>
      </c>
      <c r="Y293" s="7">
        <f>'Billing Mo'!Y293</f>
        <v>1513882.01265442</v>
      </c>
      <c r="Z293" s="7">
        <f>'Billing Mo'!Z293</f>
        <v>168865</v>
      </c>
      <c r="AA293" s="7">
        <f>'Billing Mo'!AA293</f>
        <v>2311</v>
      </c>
      <c r="AB293" s="7">
        <f>'Billing Mo'!AB293</f>
        <v>1546</v>
      </c>
      <c r="AC293" s="13">
        <f>'Billing Mo'!AC293</f>
        <v>24494</v>
      </c>
      <c r="AD293" s="28">
        <f t="shared" si="65"/>
        <v>34533</v>
      </c>
      <c r="AE293" s="30">
        <f t="shared" si="58"/>
        <v>1246061</v>
      </c>
      <c r="AF293" s="30">
        <f t="shared" si="59"/>
        <v>907378</v>
      </c>
      <c r="AG293" s="31">
        <f t="shared" si="55"/>
        <v>269072</v>
      </c>
      <c r="AH293" s="35">
        <f t="shared" si="67"/>
        <v>90152</v>
      </c>
      <c r="AI293" s="28">
        <f t="shared" si="60"/>
        <v>178920</v>
      </c>
      <c r="AJ293" s="28">
        <f t="shared" si="61"/>
        <v>2017.6604339287101</v>
      </c>
      <c r="AK293" s="28">
        <f t="shared" si="62"/>
        <v>240865.51418404901</v>
      </c>
      <c r="AL293" s="110">
        <f t="shared" si="47"/>
        <v>859.17526481641801</v>
      </c>
      <c r="AM293" s="110">
        <f t="shared" si="45"/>
        <v>845.90079629430568</v>
      </c>
      <c r="AN293" s="110">
        <f>AJ293/[4]FCST!$G233*1000</f>
        <v>1305.0843686472897</v>
      </c>
      <c r="AP293" s="233">
        <f>[16]Rounded!Z294</f>
        <v>6355</v>
      </c>
      <c r="AQ293" s="157">
        <f>[16]Rounded!AA294</f>
        <v>3170</v>
      </c>
      <c r="AR293" s="157">
        <f>[16]Rounded!AB294</f>
        <v>401</v>
      </c>
      <c r="AS293" s="157">
        <f>[16]Rounded!AC294</f>
        <v>0</v>
      </c>
      <c r="AT293" s="157">
        <f>[16]Rounded!AD294</f>
        <v>0</v>
      </c>
      <c r="AV293" s="150"/>
      <c r="AW293" s="145">
        <f t="shared" si="63"/>
        <v>1305.0843686472897</v>
      </c>
      <c r="AX293" s="145">
        <f t="shared" si="39"/>
        <v>2017.6604339287101</v>
      </c>
      <c r="AY293" s="20"/>
      <c r="AZ293" s="164">
        <f t="shared" si="51"/>
        <v>24249.155186513501</v>
      </c>
      <c r="BD293" s="14"/>
      <c r="BE293" s="25"/>
      <c r="BM293" s="14">
        <f>[17]Base!$J75</f>
        <v>1667.4434472758787</v>
      </c>
      <c r="BN293" s="14">
        <f>[17]High!$J75</f>
        <v>2617.0315027262645</v>
      </c>
      <c r="BO293" s="14">
        <f>[17]Low!$J75</f>
        <v>717.85539182549371</v>
      </c>
      <c r="BP293" s="14"/>
      <c r="BQ293" s="14">
        <f>[17]Base!$Q75</f>
        <v>1688.4932292973956</v>
      </c>
      <c r="BR293" s="14">
        <f>[17]High!$Q75</f>
        <v>2650.0688706596889</v>
      </c>
      <c r="BS293" s="14">
        <f>[17]Low!$Q75</f>
        <v>726.91758793510303</v>
      </c>
      <c r="BT293" s="211" t="s">
        <v>150</v>
      </c>
      <c r="BU293" s="14">
        <f>'[18]Energy Summary'!$C74/1000</f>
        <v>2072.0354902793838</v>
      </c>
      <c r="BV293" s="14"/>
      <c r="BW293" s="14"/>
      <c r="BX293" s="14"/>
      <c r="BY293" s="14">
        <f>'[18]Energy Summary'!$D74/1000</f>
        <v>2110.8171537253647</v>
      </c>
      <c r="BZ293" s="14"/>
      <c r="CA293" s="14"/>
    </row>
    <row r="294" spans="1:79">
      <c r="A294" s="2">
        <f t="shared" si="49"/>
        <v>2015</v>
      </c>
      <c r="B294" s="2">
        <f t="shared" si="50"/>
        <v>4</v>
      </c>
      <c r="C294" s="7">
        <f>[21]Data!$D149</f>
        <v>892.38275297006805</v>
      </c>
      <c r="D294" s="7">
        <f>[25]Data!$D125</f>
        <v>928596.13001871202</v>
      </c>
      <c r="E294" s="7">
        <f>[22]Data!$D137</f>
        <v>176219.99263031399</v>
      </c>
      <c r="F294" s="7">
        <f>[23]Data!$D137</f>
        <v>1995.7833373083899</v>
      </c>
      <c r="G294" s="13">
        <f>[24]Data!$D137</f>
        <v>253451.17977021699</v>
      </c>
      <c r="H294" s="25"/>
      <c r="I294" s="26">
        <f t="shared" si="52"/>
        <v>882.38275297006805</v>
      </c>
      <c r="J294" s="26">
        <f t="shared" si="52"/>
        <v>928596.13001871202</v>
      </c>
      <c r="K294" s="26">
        <f t="shared" si="52"/>
        <v>170071.19263031401</v>
      </c>
      <c r="L294" s="26">
        <f t="shared" si="53"/>
        <v>1995.7833373083899</v>
      </c>
      <c r="M294" s="26">
        <f t="shared" si="54"/>
        <v>249491.17977021699</v>
      </c>
      <c r="N294" s="25"/>
      <c r="O294" s="19">
        <f>AVERAGE('Billing Mo'!O294:O295)</f>
        <v>-10</v>
      </c>
      <c r="P294" s="19"/>
      <c r="Q294" s="19">
        <f>AVERAGE('Billing Mo'!Q294:Q295)</f>
        <v>-6148.7999999999993</v>
      </c>
      <c r="R294" s="248"/>
      <c r="S294" s="19">
        <f t="shared" si="66"/>
        <v>-3960</v>
      </c>
      <c r="U294" s="7">
        <f t="shared" si="57"/>
        <v>2757159.9631075254</v>
      </c>
      <c r="V294" s="126">
        <f t="shared" si="48"/>
        <v>0.53442379914879401</v>
      </c>
      <c r="W294" s="7">
        <f>'Billing Mo'!W294</f>
        <v>63668.668952487904</v>
      </c>
      <c r="X294" s="7">
        <f>'Billing Mo'!X294</f>
        <v>1452252.0203924621</v>
      </c>
      <c r="Y294" s="7">
        <f>'Billing Mo'!Y294</f>
        <v>1515920.68934495</v>
      </c>
      <c r="Z294" s="7">
        <f>'Billing Mo'!Z294</f>
        <v>169086</v>
      </c>
      <c r="AA294" s="7">
        <f>'Billing Mo'!AA294</f>
        <v>2310</v>
      </c>
      <c r="AB294" s="7">
        <f>'Billing Mo'!AB294</f>
        <v>1545</v>
      </c>
      <c r="AC294" s="13">
        <f>'Billing Mo'!AC294</f>
        <v>24466</v>
      </c>
      <c r="AD294" s="28">
        <f t="shared" si="65"/>
        <v>30364</v>
      </c>
      <c r="AE294" s="30">
        <f t="shared" si="58"/>
        <v>1281442</v>
      </c>
      <c r="AF294" s="30">
        <f t="shared" si="59"/>
        <v>928596</v>
      </c>
      <c r="AG294" s="31">
        <f t="shared" si="55"/>
        <v>265271</v>
      </c>
      <c r="AH294" s="35">
        <f t="shared" si="67"/>
        <v>95200</v>
      </c>
      <c r="AI294" s="28">
        <f t="shared" si="60"/>
        <v>170071</v>
      </c>
      <c r="AJ294" s="28">
        <f t="shared" si="61"/>
        <v>1995.7833373083899</v>
      </c>
      <c r="AK294" s="28">
        <f t="shared" si="62"/>
        <v>249491.17977021699</v>
      </c>
      <c r="AL294" s="110">
        <f t="shared" si="47"/>
        <v>882.38265948750279</v>
      </c>
      <c r="AM294" s="110">
        <f t="shared" si="45"/>
        <v>865.3526594236597</v>
      </c>
      <c r="AN294" s="110">
        <f>AJ294/[4]FCST!$G234*1000</f>
        <v>1291.7691503614176</v>
      </c>
      <c r="AP294" s="233">
        <f>[16]Rounded!Z295</f>
        <v>4707</v>
      </c>
      <c r="AQ294" s="157">
        <f>[16]Rounded!AA295</f>
        <v>3073</v>
      </c>
      <c r="AR294" s="157">
        <f>[16]Rounded!AB295</f>
        <v>402</v>
      </c>
      <c r="AS294" s="157">
        <f>[16]Rounded!AC295</f>
        <v>0</v>
      </c>
      <c r="AT294" s="157">
        <f>[16]Rounded!AD295</f>
        <v>0</v>
      </c>
      <c r="AV294" s="150"/>
      <c r="AW294" s="145">
        <f t="shared" si="63"/>
        <v>1291.7691503614176</v>
      </c>
      <c r="AX294" s="145">
        <f t="shared" si="39"/>
        <v>1995.7833373083899</v>
      </c>
      <c r="AY294" s="20"/>
      <c r="AZ294" s="164">
        <f t="shared" si="51"/>
        <v>24223.046800032222</v>
      </c>
      <c r="BD294" s="14"/>
      <c r="BE294" s="25"/>
      <c r="BM294" s="14">
        <f>[17]Base!$J76</f>
        <v>1668.0662877905334</v>
      </c>
      <c r="BN294" s="14">
        <f>[17]High!$J76</f>
        <v>2618.0090430744472</v>
      </c>
      <c r="BO294" s="14">
        <f>[17]Low!$J76</f>
        <v>718.12353250661999</v>
      </c>
      <c r="BP294" s="14"/>
      <c r="BQ294" s="14">
        <f>[17]Base!$Q76</f>
        <v>1689.1239325417214</v>
      </c>
      <c r="BR294" s="14">
        <f>[17]High!$Q76</f>
        <v>2651.0587514631234</v>
      </c>
      <c r="BS294" s="14">
        <f>[17]Low!$Q76</f>
        <v>727.18911362031929</v>
      </c>
      <c r="BT294" s="211" t="s">
        <v>150</v>
      </c>
      <c r="BU294" s="14">
        <f>'[18]Energy Summary'!$C75/1000</f>
        <v>2287.6342118404186</v>
      </c>
      <c r="BV294" s="14"/>
      <c r="BW294" s="14"/>
      <c r="BX294" s="14"/>
      <c r="BY294" s="14">
        <f>'[18]Energy Summary'!$D75/1000</f>
        <v>2292.2643782397113</v>
      </c>
      <c r="BZ294" s="14"/>
      <c r="CA294" s="14"/>
    </row>
    <row r="295" spans="1:79">
      <c r="A295" s="2">
        <f t="shared" si="49"/>
        <v>2015</v>
      </c>
      <c r="B295" s="2">
        <f t="shared" si="50"/>
        <v>5</v>
      </c>
      <c r="C295" s="7">
        <f>[21]Data!$D150</f>
        <v>1160.7104158789</v>
      </c>
      <c r="D295" s="7">
        <f>[25]Data!$D126</f>
        <v>1061202.92643957</v>
      </c>
      <c r="E295" s="7">
        <f>[22]Data!$D138</f>
        <v>185007.83270966899</v>
      </c>
      <c r="F295" s="7">
        <f>[23]Data!$D138</f>
        <v>1995.93333730839</v>
      </c>
      <c r="G295" s="13">
        <f>[24]Data!$D138</f>
        <v>280620.11462506402</v>
      </c>
      <c r="H295" s="25"/>
      <c r="I295" s="26">
        <f t="shared" si="52"/>
        <v>1150.7104158789</v>
      </c>
      <c r="J295" s="26">
        <f t="shared" si="52"/>
        <v>1061202.92643957</v>
      </c>
      <c r="K295" s="26">
        <f t="shared" si="52"/>
        <v>178859.032709669</v>
      </c>
      <c r="L295" s="26">
        <f t="shared" si="53"/>
        <v>1995.93333730839</v>
      </c>
      <c r="M295" s="26">
        <f t="shared" si="54"/>
        <v>276528.11462506402</v>
      </c>
      <c r="N295" s="25"/>
      <c r="O295" s="19">
        <f>AVERAGE('Billing Mo'!O295:O296)</f>
        <v>-10</v>
      </c>
      <c r="P295" s="19"/>
      <c r="Q295" s="19">
        <f>AVERAGE('Billing Mo'!Q295:Q296)</f>
        <v>-6148.7999999999993</v>
      </c>
      <c r="R295" s="248"/>
      <c r="S295" s="19">
        <f t="shared" si="66"/>
        <v>-4092</v>
      </c>
      <c r="U295" s="7">
        <f t="shared" si="57"/>
        <v>3315669.0479623727</v>
      </c>
      <c r="V295" s="126">
        <f t="shared" si="48"/>
        <v>0.35517028435765152</v>
      </c>
      <c r="W295" s="7">
        <f>'Billing Mo'!W295</f>
        <v>63754.256065703703</v>
      </c>
      <c r="X295" s="7">
        <f>'Billing Mo'!X295</f>
        <v>1454204.2216891462</v>
      </c>
      <c r="Y295" s="7">
        <f>'Billing Mo'!Y295</f>
        <v>1517958.4777548499</v>
      </c>
      <c r="Z295" s="7">
        <f>'Billing Mo'!Z295</f>
        <v>169306</v>
      </c>
      <c r="AA295" s="7">
        <f>'Billing Mo'!AA295</f>
        <v>2309</v>
      </c>
      <c r="AB295" s="7">
        <f>'Billing Mo'!AB295</f>
        <v>1545</v>
      </c>
      <c r="AC295" s="13">
        <f>'Billing Mo'!AC295</f>
        <v>24513</v>
      </c>
      <c r="AD295" s="28">
        <f t="shared" si="65"/>
        <v>26283</v>
      </c>
      <c r="AE295" s="30">
        <f t="shared" si="58"/>
        <v>1673368</v>
      </c>
      <c r="AF295" s="30">
        <f t="shared" si="59"/>
        <v>1061203</v>
      </c>
      <c r="AG295" s="31">
        <f t="shared" si="55"/>
        <v>276291</v>
      </c>
      <c r="AH295" s="35">
        <f t="shared" si="67"/>
        <v>97432</v>
      </c>
      <c r="AI295" s="28">
        <f t="shared" si="60"/>
        <v>178859</v>
      </c>
      <c r="AJ295" s="28">
        <f t="shared" si="61"/>
        <v>1995.93333730839</v>
      </c>
      <c r="AK295" s="28">
        <f t="shared" si="62"/>
        <v>276528.11462506402</v>
      </c>
      <c r="AL295" s="110">
        <f t="shared" si="47"/>
        <v>1150.7104538977901</v>
      </c>
      <c r="AM295" s="110">
        <f t="shared" si="45"/>
        <v>1119.6953176966238</v>
      </c>
      <c r="AN295" s="110">
        <f>AJ295/[4]FCST!$G235*1000</f>
        <v>1291.8662377400583</v>
      </c>
      <c r="AP295" s="233">
        <f>[16]Rounded!Z296</f>
        <v>5369</v>
      </c>
      <c r="AQ295" s="157">
        <f>[16]Rounded!AA296</f>
        <v>3305</v>
      </c>
      <c r="AR295" s="157">
        <f>[16]Rounded!AB296</f>
        <v>428</v>
      </c>
      <c r="AS295" s="157">
        <f>[16]Rounded!AC296</f>
        <v>0</v>
      </c>
      <c r="AT295" s="157">
        <f>[16]Rounded!AD296</f>
        <v>0</v>
      </c>
      <c r="AV295" s="150"/>
      <c r="AW295" s="145">
        <f t="shared" si="63"/>
        <v>1291.8662377400583</v>
      </c>
      <c r="AX295" s="145">
        <f t="shared" si="39"/>
        <v>1995.93333730839</v>
      </c>
      <c r="AY295" s="20"/>
      <c r="AZ295" s="164">
        <f t="shared" si="51"/>
        <v>24196.938413550943</v>
      </c>
      <c r="BD295" s="14"/>
      <c r="BE295" s="25"/>
      <c r="BM295" s="14">
        <f>[17]Base!$J77</f>
        <v>1692.5791309897158</v>
      </c>
      <c r="BN295" s="14">
        <f>[17]High!$J77</f>
        <v>2656.4816419373669</v>
      </c>
      <c r="BO295" s="14">
        <f>[17]Low!$J77</f>
        <v>728.67662004206466</v>
      </c>
      <c r="BP295" s="14"/>
      <c r="BQ295" s="14">
        <f>[17]Base!$Q77</f>
        <v>1713.946225519793</v>
      </c>
      <c r="BR295" s="14">
        <f>[17]High!$Q77</f>
        <v>2690.0170278590285</v>
      </c>
      <c r="BS295" s="14">
        <f>[17]Low!$Q77</f>
        <v>737.87542318055773</v>
      </c>
      <c r="BT295" s="211" t="s">
        <v>150</v>
      </c>
      <c r="BU295" s="14">
        <f>'[18]Energy Summary'!$C76/1000</f>
        <v>2498.5388169271437</v>
      </c>
      <c r="BV295" s="14"/>
      <c r="BW295" s="14"/>
      <c r="BX295" s="14"/>
      <c r="BY295" s="14">
        <f>'[18]Energy Summary'!$D76/1000</f>
        <v>2467.1175628176775</v>
      </c>
      <c r="BZ295" s="14"/>
      <c r="CA295" s="14"/>
    </row>
    <row r="296" spans="1:79">
      <c r="A296" s="2">
        <f t="shared" si="49"/>
        <v>2015</v>
      </c>
      <c r="B296" s="2">
        <f t="shared" si="50"/>
        <v>6</v>
      </c>
      <c r="C296" s="7">
        <f>[21]Data!$D151</f>
        <v>1269.20498665533</v>
      </c>
      <c r="D296" s="7">
        <f>[25]Data!$D127</f>
        <v>1086252.1035414899</v>
      </c>
      <c r="E296" s="7">
        <f>[22]Data!$D139</f>
        <v>172646.26758391899</v>
      </c>
      <c r="F296" s="7">
        <f>[23]Data!$D139</f>
        <v>2005.7005148431499</v>
      </c>
      <c r="G296" s="13">
        <f>[24]Data!$D139</f>
        <v>284125.42688976001</v>
      </c>
      <c r="H296" s="25"/>
      <c r="I296" s="26">
        <f t="shared" si="52"/>
        <v>1259.20498665533</v>
      </c>
      <c r="J296" s="26">
        <f t="shared" si="52"/>
        <v>1086252.1035414899</v>
      </c>
      <c r="K296" s="26">
        <f t="shared" si="52"/>
        <v>166497.467583919</v>
      </c>
      <c r="L296" s="26">
        <f t="shared" si="53"/>
        <v>2005.7005148431499</v>
      </c>
      <c r="M296" s="26">
        <f t="shared" si="54"/>
        <v>280165.42688976001</v>
      </c>
      <c r="N296" s="25"/>
      <c r="O296" s="19">
        <f>AVERAGE('Billing Mo'!O296:O297)</f>
        <v>-10</v>
      </c>
      <c r="P296" s="19"/>
      <c r="Q296" s="19">
        <f>AVERAGE('Billing Mo'!Q296:Q297)</f>
        <v>-6148.7999999999993</v>
      </c>
      <c r="R296" s="248"/>
      <c r="S296" s="19">
        <f t="shared" si="66"/>
        <v>-3960</v>
      </c>
      <c r="U296" s="7">
        <f t="shared" si="57"/>
        <v>3490548.1274046032</v>
      </c>
      <c r="V296" s="126">
        <f t="shared" si="48"/>
        <v>0.25275986053332639</v>
      </c>
      <c r="W296" s="7">
        <f>'Billing Mo'!W296</f>
        <v>63839.813673735123</v>
      </c>
      <c r="X296" s="7">
        <f>'Billing Mo'!X296</f>
        <v>1456155.7499866248</v>
      </c>
      <c r="Y296" s="7">
        <f>'Billing Mo'!Y296</f>
        <v>1519995.5636603599</v>
      </c>
      <c r="Z296" s="7">
        <f>'Billing Mo'!Z296</f>
        <v>169526</v>
      </c>
      <c r="AA296" s="7">
        <f>'Billing Mo'!AA296</f>
        <v>2308</v>
      </c>
      <c r="AB296" s="7">
        <f>'Billing Mo'!AB296</f>
        <v>1544</v>
      </c>
      <c r="AC296" s="13">
        <f>'Billing Mo'!AC296</f>
        <v>24475</v>
      </c>
      <c r="AD296" s="28">
        <f t="shared" si="65"/>
        <v>20480</v>
      </c>
      <c r="AE296" s="30">
        <f t="shared" si="58"/>
        <v>1833599</v>
      </c>
      <c r="AF296" s="30">
        <f t="shared" si="59"/>
        <v>1086252</v>
      </c>
      <c r="AG296" s="31">
        <f t="shared" si="55"/>
        <v>268046</v>
      </c>
      <c r="AH296" s="35">
        <f t="shared" si="67"/>
        <v>101549</v>
      </c>
      <c r="AI296" s="28">
        <f t="shared" si="60"/>
        <v>166497</v>
      </c>
      <c r="AJ296" s="28">
        <f t="shared" si="61"/>
        <v>2005.7005148431499</v>
      </c>
      <c r="AK296" s="28">
        <f t="shared" si="62"/>
        <v>280165.42688976001</v>
      </c>
      <c r="AL296" s="110">
        <f t="shared" si="47"/>
        <v>1259.2052738979619</v>
      </c>
      <c r="AM296" s="110">
        <f t="shared" si="45"/>
        <v>1219.7923759297828</v>
      </c>
      <c r="AN296" s="110">
        <f>AJ296/[4]FCST!$G236*1000</f>
        <v>1299.0288308569625</v>
      </c>
      <c r="AP296" s="233">
        <f>[16]Rounded!Z297</f>
        <v>6086</v>
      </c>
      <c r="AQ296" s="157">
        <f>[16]Rounded!AA297</f>
        <v>3600</v>
      </c>
      <c r="AR296" s="157">
        <f>[16]Rounded!AB297</f>
        <v>473</v>
      </c>
      <c r="AS296" s="157">
        <f>[16]Rounded!AC297</f>
        <v>0</v>
      </c>
      <c r="AT296" s="157">
        <f>[16]Rounded!AD297</f>
        <v>0</v>
      </c>
      <c r="AV296" s="150"/>
      <c r="AW296" s="145">
        <f t="shared" si="63"/>
        <v>1299.0288308569625</v>
      </c>
      <c r="AX296" s="145">
        <f t="shared" si="39"/>
        <v>2005.7005148431499</v>
      </c>
      <c r="AY296" s="20"/>
      <c r="AZ296" s="164">
        <f t="shared" si="51"/>
        <v>24170.83002706966</v>
      </c>
      <c r="BD296" s="14"/>
      <c r="BE296" s="25"/>
      <c r="BM296" s="14">
        <f>[17]Base!$J78</f>
        <v>1709.7105708342208</v>
      </c>
      <c r="BN296" s="14">
        <f>[17]High!$J78</f>
        <v>2683.3692211433518</v>
      </c>
      <c r="BO296" s="14">
        <f>[17]Low!$J78</f>
        <v>736.05192052509051</v>
      </c>
      <c r="BP296" s="14"/>
      <c r="BQ296" s="14">
        <f>[17]Base!$Q78</f>
        <v>1731.2939324137328</v>
      </c>
      <c r="BR296" s="14">
        <f>[17]High!$Q78</f>
        <v>2717.2440354769915</v>
      </c>
      <c r="BS296" s="14">
        <f>[17]Low!$Q78</f>
        <v>745.34382935047483</v>
      </c>
      <c r="BT296" s="211" t="s">
        <v>150</v>
      </c>
      <c r="BU296" s="14">
        <f>'[18]Energy Summary'!$C77/1000</f>
        <v>2419.1180431834532</v>
      </c>
      <c r="BV296" s="14"/>
      <c r="BW296" s="14"/>
      <c r="BX296" s="14"/>
      <c r="BY296" s="14">
        <f>'[18]Energy Summary'!$D77/1000</f>
        <v>2357.5436987622616</v>
      </c>
      <c r="BZ296" s="14"/>
      <c r="CA296" s="14"/>
    </row>
    <row r="297" spans="1:79">
      <c r="A297" s="2">
        <f t="shared" si="49"/>
        <v>2015</v>
      </c>
      <c r="B297" s="2">
        <f t="shared" si="50"/>
        <v>7</v>
      </c>
      <c r="C297" s="7">
        <f>[21]Data!$D152</f>
        <v>1352.3690348418299</v>
      </c>
      <c r="D297" s="7">
        <f>[25]Data!$D128</f>
        <v>1143264.7398810899</v>
      </c>
      <c r="E297" s="7">
        <f>[22]Data!$D140</f>
        <v>181440.70063820801</v>
      </c>
      <c r="F297" s="7">
        <f>[23]Data!$D140</f>
        <v>2008.82897377838</v>
      </c>
      <c r="G297" s="13">
        <f>[24]Data!$D140</f>
        <v>279515.88854937098</v>
      </c>
      <c r="H297" s="25"/>
      <c r="I297" s="26">
        <f t="shared" si="52"/>
        <v>1342.3690348418299</v>
      </c>
      <c r="J297" s="26">
        <f t="shared" si="52"/>
        <v>1143264.7398810899</v>
      </c>
      <c r="K297" s="26">
        <f t="shared" si="52"/>
        <v>175191.10063820801</v>
      </c>
      <c r="L297" s="26">
        <f t="shared" si="53"/>
        <v>2008.82897377838</v>
      </c>
      <c r="M297" s="26">
        <f t="shared" si="54"/>
        <v>275423.88854937098</v>
      </c>
      <c r="N297" s="25"/>
      <c r="O297" s="19">
        <f>AVERAGE('Billing Mo'!O297:O298)</f>
        <v>-10</v>
      </c>
      <c r="P297" s="19"/>
      <c r="Q297" s="19">
        <f>AVERAGE('Billing Mo'!Q297:Q298)</f>
        <v>-6249.5999999999995</v>
      </c>
      <c r="R297" s="248"/>
      <c r="S297" s="19">
        <f t="shared" si="66"/>
        <v>-4092</v>
      </c>
      <c r="U297" s="7">
        <f t="shared" si="57"/>
        <v>3672208.7175231497</v>
      </c>
      <c r="V297" s="126">
        <f t="shared" si="48"/>
        <v>0.23540461725212367</v>
      </c>
      <c r="W297" s="7">
        <f>'Billing Mo'!W297</f>
        <v>63925.348937084047</v>
      </c>
      <c r="X297" s="7">
        <f>'Billing Mo'!X297</f>
        <v>1458106.7686125361</v>
      </c>
      <c r="Y297" s="7">
        <f>'Billing Mo'!Y297</f>
        <v>1522032.1175496201</v>
      </c>
      <c r="Z297" s="7">
        <f>'Billing Mo'!Z297</f>
        <v>169747</v>
      </c>
      <c r="AA297" s="7">
        <f>'Billing Mo'!AA297</f>
        <v>2306</v>
      </c>
      <c r="AB297" s="7">
        <f>'Billing Mo'!AB297</f>
        <v>1543</v>
      </c>
      <c r="AC297" s="13">
        <f>'Billing Mo'!AC297</f>
        <v>24460</v>
      </c>
      <c r="AD297" s="28">
        <f t="shared" si="65"/>
        <v>20351</v>
      </c>
      <c r="AE297" s="30">
        <f t="shared" si="58"/>
        <v>1957317</v>
      </c>
      <c r="AF297" s="30">
        <f t="shared" si="59"/>
        <v>1143265</v>
      </c>
      <c r="AG297" s="31">
        <f t="shared" si="55"/>
        <v>273843</v>
      </c>
      <c r="AH297" s="35">
        <f t="shared" si="67"/>
        <v>98652</v>
      </c>
      <c r="AI297" s="28">
        <f t="shared" si="60"/>
        <v>175191</v>
      </c>
      <c r="AJ297" s="28">
        <f t="shared" si="61"/>
        <v>2008.82897377838</v>
      </c>
      <c r="AK297" s="28">
        <f t="shared" si="62"/>
        <v>275423.88854937098</v>
      </c>
      <c r="AL297" s="110">
        <f t="shared" si="47"/>
        <v>1342.3687771935167</v>
      </c>
      <c r="AM297" s="110">
        <f t="shared" si="45"/>
        <v>1299.3602284713454</v>
      </c>
      <c r="AN297" s="110">
        <f>AJ297/[4]FCST!$G237*1000</f>
        <v>1301.8982331681011</v>
      </c>
      <c r="AP297" s="233">
        <f>[16]Rounded!Z298</f>
        <v>6160</v>
      </c>
      <c r="AQ297" s="157">
        <f>[16]Rounded!AA298</f>
        <v>3807</v>
      </c>
      <c r="AR297" s="157">
        <f>[16]Rounded!AB298</f>
        <v>508</v>
      </c>
      <c r="AS297" s="157">
        <f>[16]Rounded!AC298</f>
        <v>0</v>
      </c>
      <c r="AT297" s="157">
        <f>[16]Rounded!AD298</f>
        <v>0</v>
      </c>
      <c r="AV297" s="150"/>
      <c r="AW297" s="145">
        <f t="shared" si="63"/>
        <v>1301.8982331681011</v>
      </c>
      <c r="AX297" s="145">
        <f t="shared" si="39"/>
        <v>2008.82897377838</v>
      </c>
      <c r="AY297" s="20"/>
      <c r="AZ297" s="164">
        <f t="shared" si="51"/>
        <v>24144.72164058837</v>
      </c>
      <c r="BD297" s="14"/>
      <c r="BE297" s="25"/>
      <c r="BM297" s="14">
        <f>[17]Base!$J79</f>
        <v>1728.6555366207951</v>
      </c>
      <c r="BN297" s="14">
        <f>[17]High!$J79</f>
        <v>2713.1031064889294</v>
      </c>
      <c r="BO297" s="14">
        <f>[17]Low!$J79</f>
        <v>744.20796675266126</v>
      </c>
      <c r="BP297" s="14"/>
      <c r="BQ297" s="14">
        <f>[17]Base!$Q79</f>
        <v>1750.47805917507</v>
      </c>
      <c r="BR297" s="14">
        <f>[17]High!$Q79</f>
        <v>2747.3532809621884</v>
      </c>
      <c r="BS297" s="14">
        <f>[17]Low!$Q79</f>
        <v>753.60283738795169</v>
      </c>
      <c r="BT297" s="211" t="s">
        <v>150</v>
      </c>
      <c r="BU297" s="14">
        <f>'[18]Energy Summary'!$C78/1000</f>
        <v>2683.203827166662</v>
      </c>
      <c r="BV297" s="14"/>
      <c r="BW297" s="14"/>
      <c r="BX297" s="14"/>
      <c r="BY297" s="14">
        <f>'[18]Energy Summary'!$D78/1000</f>
        <v>2584.204463812112</v>
      </c>
      <c r="BZ297" s="14"/>
      <c r="CA297" s="14"/>
    </row>
    <row r="298" spans="1:79">
      <c r="A298" s="2">
        <f t="shared" si="49"/>
        <v>2015</v>
      </c>
      <c r="B298" s="2">
        <f t="shared" si="50"/>
        <v>8</v>
      </c>
      <c r="C298" s="7">
        <f>[21]Data!$D153</f>
        <v>1358.6698911229</v>
      </c>
      <c r="D298" s="7">
        <f>[25]Data!$D129</f>
        <v>1147886.9325421799</v>
      </c>
      <c r="E298" s="7">
        <f>[22]Data!$D141</f>
        <v>184936.43539777899</v>
      </c>
      <c r="F298" s="7">
        <f>[23]Data!$D141</f>
        <v>1997.16247740108</v>
      </c>
      <c r="G298" s="13">
        <f>[24]Data!$D141</f>
        <v>293700.05746899801</v>
      </c>
      <c r="H298" s="25"/>
      <c r="I298" s="26">
        <f t="shared" si="52"/>
        <v>1348.6698911229</v>
      </c>
      <c r="J298" s="26">
        <f t="shared" si="52"/>
        <v>1147886.9325421799</v>
      </c>
      <c r="K298" s="26">
        <f t="shared" si="52"/>
        <v>178787.635397779</v>
      </c>
      <c r="L298" s="26">
        <f t="shared" si="53"/>
        <v>1997.16247740108</v>
      </c>
      <c r="M298" s="26">
        <f t="shared" si="54"/>
        <v>289608.05746899801</v>
      </c>
      <c r="N298" s="25"/>
      <c r="O298" s="19">
        <f>AVERAGE('Billing Mo'!O298:O299)</f>
        <v>-10</v>
      </c>
      <c r="P298" s="19"/>
      <c r="Q298" s="19">
        <f>AVERAGE('Billing Mo'!Q298:Q299)</f>
        <v>-6148.7999999999993</v>
      </c>
      <c r="R298" s="248"/>
      <c r="S298" s="19">
        <f t="shared" si="66"/>
        <v>-4092</v>
      </c>
      <c r="U298" s="7">
        <f t="shared" si="57"/>
        <v>3710851.2199463993</v>
      </c>
      <c r="V298" s="126">
        <f t="shared" si="48"/>
        <v>0.23491953518685663</v>
      </c>
      <c r="W298" s="7">
        <f>'Billing Mo'!W298</f>
        <v>64007.665185686885</v>
      </c>
      <c r="X298" s="7">
        <f>'Billing Mo'!X298</f>
        <v>1459984.3630449532</v>
      </c>
      <c r="Y298" s="7">
        <f>'Billing Mo'!Y298</f>
        <v>1523992.0282306401</v>
      </c>
      <c r="Z298" s="7">
        <f>'Billing Mo'!Z298</f>
        <v>169964</v>
      </c>
      <c r="AA298" s="7">
        <f>'Billing Mo'!AA298</f>
        <v>2305</v>
      </c>
      <c r="AB298" s="7">
        <f>'Billing Mo'!AB298</f>
        <v>1543</v>
      </c>
      <c r="AC298" s="13">
        <f>'Billing Mo'!AC298</f>
        <v>24529</v>
      </c>
      <c r="AD298" s="28">
        <f t="shared" si="65"/>
        <v>20430</v>
      </c>
      <c r="AE298" s="30">
        <f t="shared" si="58"/>
        <v>1969037</v>
      </c>
      <c r="AF298" s="30">
        <f t="shared" si="59"/>
        <v>1147887</v>
      </c>
      <c r="AG298" s="31">
        <f t="shared" si="55"/>
        <v>281892</v>
      </c>
      <c r="AH298" s="35">
        <f t="shared" si="67"/>
        <v>103104</v>
      </c>
      <c r="AI298" s="28">
        <f t="shared" si="60"/>
        <v>178788</v>
      </c>
      <c r="AJ298" s="28">
        <f t="shared" si="61"/>
        <v>1997.16247740108</v>
      </c>
      <c r="AK298" s="28">
        <f t="shared" si="62"/>
        <v>289608.05746899801</v>
      </c>
      <c r="AL298" s="110">
        <f t="shared" si="47"/>
        <v>1348.6699240349144</v>
      </c>
      <c r="AM298" s="110">
        <f t="shared" si="45"/>
        <v>1305.4313691586549</v>
      </c>
      <c r="AN298" s="110">
        <f>AJ298/[4]FCST!$G238*1000</f>
        <v>1294.3373152307711</v>
      </c>
      <c r="AP298" s="233">
        <f>[16]Rounded!Z299</f>
        <v>6579</v>
      </c>
      <c r="AQ298" s="157">
        <f>[16]Rounded!AA299</f>
        <v>4326</v>
      </c>
      <c r="AR298" s="157">
        <f>[16]Rounded!AB299</f>
        <v>566</v>
      </c>
      <c r="AS298" s="157">
        <f>[16]Rounded!AC299</f>
        <v>0</v>
      </c>
      <c r="AT298" s="157">
        <f>[16]Rounded!AD299</f>
        <v>0</v>
      </c>
      <c r="AV298" s="150"/>
      <c r="AW298" s="145">
        <f t="shared" si="63"/>
        <v>1294.3373152307711</v>
      </c>
      <c r="AX298" s="145">
        <f t="shared" si="39"/>
        <v>1997.16247740108</v>
      </c>
      <c r="AY298" s="20"/>
      <c r="AZ298" s="164">
        <f t="shared" si="51"/>
        <v>24118.613254107091</v>
      </c>
      <c r="BD298" s="14"/>
      <c r="BE298" s="25"/>
      <c r="BM298" s="14">
        <f>[17]Base!$J80</f>
        <v>1727.4016620834348</v>
      </c>
      <c r="BN298" s="14">
        <f>[17]High!$J80</f>
        <v>2711.135166184808</v>
      </c>
      <c r="BO298" s="14">
        <f>[17]Low!$J80</f>
        <v>743.66815798206255</v>
      </c>
      <c r="BP298" s="14"/>
      <c r="BQ298" s="14">
        <f>[17]Base!$Q80</f>
        <v>1749.2083557436401</v>
      </c>
      <c r="BR298" s="14">
        <f>[17]High!$Q80</f>
        <v>2745.3604974080604</v>
      </c>
      <c r="BS298" s="14">
        <f>[17]Low!$Q80</f>
        <v>753.05621407922092</v>
      </c>
      <c r="BT298" s="211" t="s">
        <v>150</v>
      </c>
      <c r="BU298" s="14">
        <f>'[18]Energy Summary'!$C79/1000</f>
        <v>2745.5903148042594</v>
      </c>
      <c r="BV298" s="14"/>
      <c r="BW298" s="14"/>
      <c r="BX298" s="14"/>
      <c r="BY298" s="14">
        <f>'[18]Energy Summary'!$D79/1000</f>
        <v>2616.1874997020377</v>
      </c>
      <c r="BZ298" s="14"/>
      <c r="CA298" s="14"/>
    </row>
    <row r="299" spans="1:79">
      <c r="A299" s="2">
        <f t="shared" si="49"/>
        <v>2015</v>
      </c>
      <c r="B299" s="2">
        <f t="shared" si="50"/>
        <v>9</v>
      </c>
      <c r="C299" s="7">
        <f>[21]Data!$D154</f>
        <v>1243.87389334506</v>
      </c>
      <c r="D299" s="7">
        <f>[25]Data!$D130</f>
        <v>1083288.33997969</v>
      </c>
      <c r="E299" s="7">
        <f>[22]Data!$D142</f>
        <v>176114.82887768801</v>
      </c>
      <c r="F299" s="7">
        <f>[23]Data!$D142</f>
        <v>1995.7180329566399</v>
      </c>
      <c r="G299" s="13">
        <f>[24]Data!$D142</f>
        <v>295572.01552635501</v>
      </c>
      <c r="H299" s="25"/>
      <c r="I299" s="26">
        <f t="shared" si="52"/>
        <v>1233.87389334506</v>
      </c>
      <c r="J299" s="26">
        <f t="shared" si="52"/>
        <v>1083288.33997969</v>
      </c>
      <c r="K299" s="26">
        <f t="shared" si="52"/>
        <v>169966.02887768802</v>
      </c>
      <c r="L299" s="26">
        <f t="shared" si="53"/>
        <v>1995.7180329566399</v>
      </c>
      <c r="M299" s="26">
        <f t="shared" si="54"/>
        <v>291612.01552635501</v>
      </c>
      <c r="N299" s="25"/>
      <c r="O299" s="19">
        <f>AVERAGE('Billing Mo'!O299:O300)</f>
        <v>-10</v>
      </c>
      <c r="P299" s="19"/>
      <c r="Q299" s="19">
        <f>AVERAGE('Billing Mo'!Q299:Q300)</f>
        <v>-6148.7999999999993</v>
      </c>
      <c r="R299" s="248"/>
      <c r="S299" s="19">
        <f t="shared" si="66"/>
        <v>-3960</v>
      </c>
      <c r="U299" s="7">
        <f t="shared" si="57"/>
        <v>3469894.7335593114</v>
      </c>
      <c r="V299" s="126">
        <f t="shared" si="48"/>
        <v>0.23675824630596484</v>
      </c>
      <c r="W299" s="7">
        <f>'Billing Mo'!W299</f>
        <v>64089.97035117264</v>
      </c>
      <c r="X299" s="7">
        <f>'Billing Mo'!X299</f>
        <v>1461861.7046767473</v>
      </c>
      <c r="Y299" s="7">
        <f>'Billing Mo'!Y299</f>
        <v>1525951.6750279199</v>
      </c>
      <c r="Z299" s="7">
        <f>'Billing Mo'!Z299</f>
        <v>170178</v>
      </c>
      <c r="AA299" s="7">
        <f>'Billing Mo'!AA299</f>
        <v>2304</v>
      </c>
      <c r="AB299" s="7">
        <f>'Billing Mo'!AB299</f>
        <v>1542</v>
      </c>
      <c r="AC299" s="13">
        <f>'Billing Mo'!AC299</f>
        <v>24549</v>
      </c>
      <c r="AD299" s="28">
        <f t="shared" si="65"/>
        <v>18874</v>
      </c>
      <c r="AE299" s="30">
        <f t="shared" si="58"/>
        <v>1803753</v>
      </c>
      <c r="AF299" s="30">
        <f t="shared" si="59"/>
        <v>1083288</v>
      </c>
      <c r="AG299" s="31">
        <f t="shared" si="55"/>
        <v>270372</v>
      </c>
      <c r="AH299" s="35">
        <f t="shared" si="67"/>
        <v>100406</v>
      </c>
      <c r="AI299" s="28">
        <f t="shared" si="60"/>
        <v>169966</v>
      </c>
      <c r="AJ299" s="28">
        <f t="shared" si="61"/>
        <v>1995.7180329566399</v>
      </c>
      <c r="AK299" s="28">
        <f t="shared" si="62"/>
        <v>291612.01552635501</v>
      </c>
      <c r="AL299" s="110">
        <f t="shared" si="47"/>
        <v>1233.8738980776934</v>
      </c>
      <c r="AM299" s="110">
        <f t="shared" si="45"/>
        <v>1194.4198691394679</v>
      </c>
      <c r="AN299" s="110">
        <f>AJ299/[4]FCST!$G239*1000</f>
        <v>1294.2399694919843</v>
      </c>
      <c r="AP299" s="233">
        <f>[16]Rounded!Z300</f>
        <v>6150</v>
      </c>
      <c r="AQ299" s="157">
        <f>[16]Rounded!AA300</f>
        <v>3833</v>
      </c>
      <c r="AR299" s="157">
        <f>[16]Rounded!AB300</f>
        <v>507</v>
      </c>
      <c r="AS299" s="157">
        <f>[16]Rounded!AC300</f>
        <v>0</v>
      </c>
      <c r="AT299" s="157">
        <f>[16]Rounded!AD300</f>
        <v>0</v>
      </c>
      <c r="AV299" s="150"/>
      <c r="AW299" s="145">
        <f t="shared" si="63"/>
        <v>1294.2399694919843</v>
      </c>
      <c r="AX299" s="145">
        <f t="shared" si="39"/>
        <v>1995.7180329566399</v>
      </c>
      <c r="AY299" s="20"/>
      <c r="AZ299" s="164">
        <f t="shared" si="51"/>
        <v>24092.504867625812</v>
      </c>
      <c r="BD299" s="14"/>
      <c r="BE299" s="25"/>
      <c r="BM299" s="14">
        <f>[17]Base!$J81</f>
        <v>1676.6739795878921</v>
      </c>
      <c r="BN299" s="14">
        <f>[17]High!$J81</f>
        <v>2631.5187070071274</v>
      </c>
      <c r="BO299" s="14">
        <f>[17]Low!$J81</f>
        <v>721.82925216865772</v>
      </c>
      <c r="BP299" s="14"/>
      <c r="BQ299" s="14">
        <f>[17]Base!$Q81</f>
        <v>1697.8402877161427</v>
      </c>
      <c r="BR299" s="14">
        <f>[17]High!$Q81</f>
        <v>2664.7389611983799</v>
      </c>
      <c r="BS299" s="14">
        <f>[17]Low!$Q81</f>
        <v>730.94161423390653</v>
      </c>
      <c r="BT299" s="211" t="s">
        <v>150</v>
      </c>
      <c r="BU299" s="14">
        <f>'[18]Energy Summary'!$C80/1000</f>
        <v>2657.284096623338</v>
      </c>
      <c r="BV299" s="14"/>
      <c r="BW299" s="14"/>
      <c r="BX299" s="14"/>
      <c r="BY299" s="14">
        <f>'[18]Energy Summary'!$D80/1000</f>
        <v>2507.5717516206851</v>
      </c>
      <c r="BZ299" s="14"/>
      <c r="CA299" s="14"/>
    </row>
    <row r="300" spans="1:79">
      <c r="A300" s="2">
        <f t="shared" si="49"/>
        <v>2015</v>
      </c>
      <c r="B300" s="2">
        <f t="shared" si="50"/>
        <v>10</v>
      </c>
      <c r="C300" s="7">
        <f>[21]Data!$D155</f>
        <v>1053.8923855395799</v>
      </c>
      <c r="D300" s="7">
        <f>[25]Data!$D131</f>
        <v>1022779.41018935</v>
      </c>
      <c r="E300" s="7">
        <f>[22]Data!$D143</f>
        <v>184929.68661441701</v>
      </c>
      <c r="F300" s="7">
        <f>[23]Data!$D143</f>
        <v>1993.55136628997</v>
      </c>
      <c r="G300" s="13">
        <f>[24]Data!$D143</f>
        <v>276541.03476224799</v>
      </c>
      <c r="H300" s="25"/>
      <c r="I300" s="26">
        <f t="shared" si="52"/>
        <v>1043.8923855395799</v>
      </c>
      <c r="J300" s="26">
        <f t="shared" si="52"/>
        <v>1022779.41018935</v>
      </c>
      <c r="K300" s="26">
        <f t="shared" si="52"/>
        <v>178780.88661441702</v>
      </c>
      <c r="L300" s="26">
        <f t="shared" si="53"/>
        <v>1993.55136628997</v>
      </c>
      <c r="M300" s="26">
        <f t="shared" si="54"/>
        <v>272449.03476224799</v>
      </c>
      <c r="N300" s="25"/>
      <c r="O300" s="19">
        <f>AVERAGE('Billing Mo'!O300:O301)</f>
        <v>-10</v>
      </c>
      <c r="P300" s="19"/>
      <c r="Q300" s="19">
        <f>AVERAGE('Billing Mo'!Q300:Q301)</f>
        <v>-6148.7999999999993</v>
      </c>
      <c r="R300" s="248"/>
      <c r="S300" s="19">
        <f t="shared" si="66"/>
        <v>-4092</v>
      </c>
      <c r="U300" s="7">
        <f t="shared" si="57"/>
        <v>3116701.586128538</v>
      </c>
      <c r="V300" s="126">
        <f t="shared" si="48"/>
        <v>0.25544453159122188</v>
      </c>
      <c r="W300" s="7">
        <f>'Billing Mo'!W300</f>
        <v>64172.26842669132</v>
      </c>
      <c r="X300" s="7">
        <f>'Billing Mo'!X300</f>
        <v>1463738.8845897685</v>
      </c>
      <c r="Y300" s="7">
        <f>'Billing Mo'!Y300</f>
        <v>1527911.1530164599</v>
      </c>
      <c r="Z300" s="7">
        <f>'Billing Mo'!Z300</f>
        <v>170389</v>
      </c>
      <c r="AA300" s="7">
        <f>'Billing Mo'!AA300</f>
        <v>2303</v>
      </c>
      <c r="AB300" s="7">
        <f>'Billing Mo'!AB300</f>
        <v>1542</v>
      </c>
      <c r="AC300" s="13">
        <f>'Billing Mo'!AC300</f>
        <v>24584</v>
      </c>
      <c r="AD300" s="28">
        <f t="shared" si="65"/>
        <v>17276</v>
      </c>
      <c r="AE300" s="30">
        <f t="shared" si="58"/>
        <v>1527986</v>
      </c>
      <c r="AF300" s="30">
        <f t="shared" si="59"/>
        <v>1022779</v>
      </c>
      <c r="AG300" s="31">
        <f t="shared" si="55"/>
        <v>274218</v>
      </c>
      <c r="AH300" s="35">
        <f t="shared" si="67"/>
        <v>95437</v>
      </c>
      <c r="AI300" s="28">
        <f t="shared" si="60"/>
        <v>178781</v>
      </c>
      <c r="AJ300" s="28">
        <f t="shared" si="61"/>
        <v>1993.55136628997</v>
      </c>
      <c r="AK300" s="28">
        <f t="shared" si="62"/>
        <v>272449.03476224799</v>
      </c>
      <c r="AL300" s="110">
        <f t="shared" si="47"/>
        <v>1043.89247022582</v>
      </c>
      <c r="AM300" s="110">
        <f t="shared" si="45"/>
        <v>1011.3559266514192</v>
      </c>
      <c r="AN300" s="110">
        <f>AJ300/[4]FCST!$G240*1000</f>
        <v>1292.8348678923282</v>
      </c>
      <c r="AP300" s="233">
        <f>[16]Rounded!Z301</f>
        <v>4761</v>
      </c>
      <c r="AQ300" s="157">
        <f>[16]Rounded!AA301</f>
        <v>3578</v>
      </c>
      <c r="AR300" s="157">
        <f>[16]Rounded!AB301</f>
        <v>484</v>
      </c>
      <c r="AS300" s="157">
        <f>[16]Rounded!AC301</f>
        <v>0</v>
      </c>
      <c r="AT300" s="157">
        <f>[16]Rounded!AD301</f>
        <v>0</v>
      </c>
      <c r="AV300" s="150"/>
      <c r="AW300" s="145">
        <f t="shared" si="63"/>
        <v>1292.8348678923282</v>
      </c>
      <c r="AX300" s="145">
        <f t="shared" si="39"/>
        <v>1993.55136628997</v>
      </c>
      <c r="AY300" s="20"/>
      <c r="AZ300" s="164">
        <f t="shared" si="51"/>
        <v>24066.396481144533</v>
      </c>
      <c r="BD300" s="14"/>
      <c r="BE300" s="25"/>
      <c r="BM300" s="14">
        <f>[17]Base!$J82</f>
        <v>1677.293398684579</v>
      </c>
      <c r="BN300" s="14">
        <f>[17]High!$J82</f>
        <v>2632.4908774828746</v>
      </c>
      <c r="BO300" s="14">
        <f>[17]Low!$J82</f>
        <v>722.09591988628415</v>
      </c>
      <c r="BP300" s="14"/>
      <c r="BQ300" s="14">
        <f>[17]Base!$Q82</f>
        <v>1698.4675263505699</v>
      </c>
      <c r="BR300" s="14">
        <f>[17]High!$Q82</f>
        <v>2665.7234043401868</v>
      </c>
      <c r="BS300" s="14">
        <f>[17]Low!$Q82</f>
        <v>731.21164836095306</v>
      </c>
      <c r="BT300" s="211" t="s">
        <v>150</v>
      </c>
      <c r="BU300" s="14">
        <f>'[18]Energy Summary'!$C81/1000</f>
        <v>2489.4244157685325</v>
      </c>
      <c r="BV300" s="14"/>
      <c r="BW300" s="14"/>
      <c r="BX300" s="14"/>
      <c r="BY300" s="14">
        <f>'[18]Energy Summary'!$D81/1000</f>
        <v>2328.4320837680721</v>
      </c>
      <c r="BZ300" s="14"/>
      <c r="CA300" s="14"/>
    </row>
    <row r="301" spans="1:79">
      <c r="A301" s="2">
        <f t="shared" si="49"/>
        <v>2015</v>
      </c>
      <c r="B301" s="2">
        <f t="shared" si="50"/>
        <v>11</v>
      </c>
      <c r="C301" s="7">
        <f>[21]Data!$D156</f>
        <v>815.36972486316097</v>
      </c>
      <c r="D301" s="7">
        <f>[25]Data!$D132</f>
        <v>879954.45596524898</v>
      </c>
      <c r="E301" s="7">
        <f>[22]Data!$D144</f>
        <v>167548.037605388</v>
      </c>
      <c r="F301" s="7">
        <f>[23]Data!$D144</f>
        <v>1990.2173517991801</v>
      </c>
      <c r="G301" s="13">
        <f>[24]Data!$D144</f>
        <v>256447.60212731399</v>
      </c>
      <c r="H301" s="25"/>
      <c r="I301" s="26">
        <f t="shared" si="52"/>
        <v>805.36972486316097</v>
      </c>
      <c r="J301" s="26">
        <f t="shared" si="52"/>
        <v>879954.45596524898</v>
      </c>
      <c r="K301" s="26">
        <f t="shared" si="52"/>
        <v>161399.23760538801</v>
      </c>
      <c r="L301" s="26">
        <f t="shared" si="53"/>
        <v>1990.2173517991801</v>
      </c>
      <c r="M301" s="26">
        <f t="shared" si="54"/>
        <v>252487.60212731399</v>
      </c>
      <c r="N301" s="25"/>
      <c r="O301" s="19">
        <f>AVERAGE('Billing Mo'!O301:O302)</f>
        <v>-10</v>
      </c>
      <c r="P301" s="19"/>
      <c r="Q301" s="19">
        <f>AVERAGE('Billing Mo'!Q301:Q302)</f>
        <v>-6148.7999999999993</v>
      </c>
      <c r="R301" s="248"/>
      <c r="S301" s="19">
        <f t="shared" si="66"/>
        <v>-3960</v>
      </c>
      <c r="U301" s="7">
        <f t="shared" si="57"/>
        <v>2591737.8194791134</v>
      </c>
      <c r="V301" s="126">
        <f t="shared" si="48"/>
        <v>0.34388341163246744</v>
      </c>
      <c r="W301" s="7">
        <f>'Billing Mo'!W301</f>
        <v>64254.562417786867</v>
      </c>
      <c r="X301" s="7">
        <f>'Billing Mo'!X301</f>
        <v>1465615.9713390432</v>
      </c>
      <c r="Y301" s="7">
        <f>'Billing Mo'!Y301</f>
        <v>1529870.53375683</v>
      </c>
      <c r="Z301" s="7">
        <f>'Billing Mo'!Z301</f>
        <v>170600</v>
      </c>
      <c r="AA301" s="7">
        <f>'Billing Mo'!AA301</f>
        <v>2302</v>
      </c>
      <c r="AB301" s="7">
        <f>'Billing Mo'!AB301</f>
        <v>1541</v>
      </c>
      <c r="AC301" s="13">
        <f>'Billing Mo'!AC301</f>
        <v>24632</v>
      </c>
      <c r="AD301" s="28">
        <f t="shared" si="65"/>
        <v>18016</v>
      </c>
      <c r="AE301" s="30">
        <f t="shared" si="58"/>
        <v>1180363</v>
      </c>
      <c r="AF301" s="30">
        <f t="shared" si="59"/>
        <v>879954</v>
      </c>
      <c r="AG301" s="31">
        <f t="shared" si="55"/>
        <v>258927</v>
      </c>
      <c r="AH301" s="35">
        <f t="shared" si="67"/>
        <v>97528</v>
      </c>
      <c r="AI301" s="28">
        <f t="shared" si="60"/>
        <v>161399</v>
      </c>
      <c r="AJ301" s="28">
        <f t="shared" si="61"/>
        <v>1990.2173517991801</v>
      </c>
      <c r="AK301" s="28">
        <f t="shared" si="62"/>
        <v>252487.60212731399</v>
      </c>
      <c r="AL301" s="110">
        <f t="shared" si="47"/>
        <v>805.36990799955242</v>
      </c>
      <c r="AM301" s="110">
        <f t="shared" si="45"/>
        <v>783.32053174277291</v>
      </c>
      <c r="AN301" s="110">
        <f>AJ301/[4]FCST!$G241*1000</f>
        <v>1291.5102866964178</v>
      </c>
      <c r="AP301" s="233">
        <f>[16]Rounded!Z302</f>
        <v>5180</v>
      </c>
      <c r="AQ301" s="157">
        <f>[16]Rounded!AA302</f>
        <v>3690</v>
      </c>
      <c r="AR301" s="157">
        <f>[16]Rounded!AB302</f>
        <v>488</v>
      </c>
      <c r="AS301" s="157">
        <f>[16]Rounded!AC302</f>
        <v>0</v>
      </c>
      <c r="AT301" s="157">
        <f>[16]Rounded!AD302</f>
        <v>0</v>
      </c>
      <c r="AV301" s="150"/>
      <c r="AW301" s="145">
        <f t="shared" si="63"/>
        <v>1291.5102866964178</v>
      </c>
      <c r="AX301" s="145">
        <f t="shared" si="39"/>
        <v>1990.2173517991801</v>
      </c>
      <c r="AY301" s="20"/>
      <c r="AZ301" s="164">
        <f t="shared" si="51"/>
        <v>24040.288094663247</v>
      </c>
      <c r="BD301" s="14"/>
      <c r="BE301" s="25"/>
      <c r="BM301" s="14">
        <f>[17]Base!$J83</f>
        <v>1674.2523551632869</v>
      </c>
      <c r="BN301" s="14">
        <f>[17]High!$J83</f>
        <v>2627.7179979532061</v>
      </c>
      <c r="BO301" s="14">
        <f>[17]Low!$J83</f>
        <v>720.78671237336857</v>
      </c>
      <c r="BP301" s="14"/>
      <c r="BQ301" s="14">
        <f>[17]Base!$Q83</f>
        <v>1695.388092739739</v>
      </c>
      <c r="BR301" s="14">
        <f>[17]High!$Q83</f>
        <v>2660.890272048196</v>
      </c>
      <c r="BS301" s="14">
        <f>[17]Low!$Q83</f>
        <v>729.8859134312828</v>
      </c>
      <c r="BT301" s="211" t="s">
        <v>150</v>
      </c>
      <c r="BU301" s="14">
        <f>'[18]Energy Summary'!$C82/1000</f>
        <v>2405.750208186776</v>
      </c>
      <c r="BV301" s="14"/>
      <c r="BW301" s="14"/>
      <c r="BX301" s="14"/>
      <c r="BY301" s="14">
        <f>'[18]Energy Summary'!$D82/1000</f>
        <v>2231.9546999396944</v>
      </c>
      <c r="BZ301" s="14"/>
      <c r="CA301" s="14"/>
    </row>
    <row r="302" spans="1:79">
      <c r="A302" s="2">
        <f t="shared" si="49"/>
        <v>2015</v>
      </c>
      <c r="B302" s="2">
        <f t="shared" si="50"/>
        <v>12</v>
      </c>
      <c r="C302" s="7">
        <f>[21]Data!$D157</f>
        <v>981.02888435998398</v>
      </c>
      <c r="D302" s="7">
        <f>[25]Data!$D133</f>
        <v>889166.17550755304</v>
      </c>
      <c r="E302" s="7">
        <f>[22]Data!$D145</f>
        <v>164939.34584096199</v>
      </c>
      <c r="F302" s="7">
        <f>[23]Data!$D145</f>
        <v>2001.87799699467</v>
      </c>
      <c r="G302" s="13">
        <f>[24]Data!$D145</f>
        <v>247294.148183454</v>
      </c>
      <c r="H302" s="25"/>
      <c r="I302" s="26">
        <f t="shared" si="52"/>
        <v>974.52888435998398</v>
      </c>
      <c r="J302" s="26">
        <f t="shared" si="52"/>
        <v>889166.17550755304</v>
      </c>
      <c r="K302" s="26">
        <f t="shared" si="52"/>
        <v>158689.74584096199</v>
      </c>
      <c r="L302" s="26">
        <f t="shared" si="53"/>
        <v>2001.87799699467</v>
      </c>
      <c r="M302" s="26">
        <f t="shared" si="54"/>
        <v>243202.148183454</v>
      </c>
      <c r="N302" s="25"/>
      <c r="O302" s="19">
        <f>AVERAGE('Billing Mo'!O302:O303)</f>
        <v>-6.5</v>
      </c>
      <c r="P302" s="19"/>
      <c r="Q302" s="19">
        <f>AVERAGE('Billing Mo'!Q302:Q303)</f>
        <v>-6249.5999999999995</v>
      </c>
      <c r="R302" s="248"/>
      <c r="S302" s="19">
        <f t="shared" si="66"/>
        <v>-4092</v>
      </c>
      <c r="U302" s="7">
        <f t="shared" si="57"/>
        <v>2841167.0261804485</v>
      </c>
      <c r="V302" s="126">
        <f t="shared" si="48"/>
        <v>0.46872621458853259</v>
      </c>
      <c r="W302" s="7">
        <f>'Billing Mo'!W302</f>
        <v>64336.854483648181</v>
      </c>
      <c r="X302" s="7">
        <f>'Billing Mo'!X302</f>
        <v>1467493.0141746418</v>
      </c>
      <c r="Y302" s="7">
        <f>'Billing Mo'!Y302</f>
        <v>1531829.86865829</v>
      </c>
      <c r="Z302" s="7">
        <f>'Billing Mo'!Z302</f>
        <v>170811</v>
      </c>
      <c r="AA302" s="7">
        <f>'Billing Mo'!AA302</f>
        <v>2301</v>
      </c>
      <c r="AB302" s="7">
        <f>'Billing Mo'!AB302</f>
        <v>1540</v>
      </c>
      <c r="AC302" s="13">
        <f>'Billing Mo'!AC302</f>
        <v>24593</v>
      </c>
      <c r="AD302" s="28">
        <f t="shared" si="65"/>
        <v>29584</v>
      </c>
      <c r="AE302" s="30">
        <f t="shared" si="58"/>
        <v>1430114</v>
      </c>
      <c r="AF302" s="30">
        <f t="shared" si="59"/>
        <v>889166</v>
      </c>
      <c r="AG302" s="31">
        <f t="shared" si="55"/>
        <v>247099</v>
      </c>
      <c r="AH302" s="35">
        <f>ROUND($AX$632*$AY625,0)</f>
        <v>88409</v>
      </c>
      <c r="AI302" s="28">
        <f t="shared" si="60"/>
        <v>158690</v>
      </c>
      <c r="AJ302" s="28">
        <f t="shared" si="61"/>
        <v>2001.87799699467</v>
      </c>
      <c r="AK302" s="28">
        <f t="shared" si="62"/>
        <v>243202.148183454</v>
      </c>
      <c r="AL302" s="110">
        <f t="shared" si="47"/>
        <v>974.5286595482263</v>
      </c>
      <c r="AM302" s="110">
        <f t="shared" si="45"/>
        <v>952.91130553455696</v>
      </c>
      <c r="AN302" s="110">
        <f>AJ302/[4]FCST!$G242*1000</f>
        <v>1299.9207772692662</v>
      </c>
      <c r="AP302" s="233">
        <f>[16]Rounded!Z303</f>
        <v>8895</v>
      </c>
      <c r="AQ302" s="157">
        <f>[16]Rounded!AA303</f>
        <v>4646</v>
      </c>
      <c r="AR302" s="157">
        <f>[16]Rounded!AB303</f>
        <v>539</v>
      </c>
      <c r="AS302" s="157">
        <f>[16]Rounded!AC303</f>
        <v>0</v>
      </c>
      <c r="AT302" s="157">
        <f>[16]Rounded!AD303</f>
        <v>0</v>
      </c>
      <c r="AV302" s="150"/>
      <c r="AW302" s="145">
        <f t="shared" si="63"/>
        <v>1299.9207772692662</v>
      </c>
      <c r="AX302" s="145">
        <f t="shared" si="39"/>
        <v>2001.87799699467</v>
      </c>
      <c r="AY302" s="20"/>
      <c r="AZ302" s="164">
        <f t="shared" si="51"/>
        <v>24014.179708181968</v>
      </c>
      <c r="BD302" s="14"/>
      <c r="BE302" s="25"/>
      <c r="BM302" s="14">
        <f>[17]Base!$J84</f>
        <v>1680.3580184965331</v>
      </c>
      <c r="BN302" s="14">
        <f>[17]High!$J84</f>
        <v>2637.3007597039864</v>
      </c>
      <c r="BO302" s="14">
        <f>[17]Low!$J84</f>
        <v>723.41527728907977</v>
      </c>
      <c r="BP302" s="14"/>
      <c r="BQ302" s="14">
        <f>[17]Base!$Q84</f>
        <v>1701.5708338788154</v>
      </c>
      <c r="BR302" s="14">
        <f>[17]High!$Q84</f>
        <v>2670.5940064450642</v>
      </c>
      <c r="BS302" s="14">
        <f>[17]Low!$Q84</f>
        <v>732.54766131256667</v>
      </c>
      <c r="BT302" s="211" t="s">
        <v>150</v>
      </c>
      <c r="BU302" s="14">
        <f>'[18]Energy Summary'!$C83/1000</f>
        <v>2361.6785490230318</v>
      </c>
      <c r="BV302" s="14"/>
      <c r="BW302" s="14"/>
      <c r="BX302" s="14"/>
      <c r="BY302" s="14">
        <f>'[18]Energy Summary'!$D83/1000</f>
        <v>2174.7441910023708</v>
      </c>
      <c r="BZ302" s="14"/>
      <c r="CA302" s="14"/>
    </row>
    <row r="303" spans="1:79">
      <c r="A303" s="2">
        <f t="shared" si="49"/>
        <v>2016</v>
      </c>
      <c r="B303" s="2">
        <f t="shared" si="50"/>
        <v>1</v>
      </c>
      <c r="C303" s="7">
        <f>[21]Data!$D158</f>
        <v>1070.9878049211</v>
      </c>
      <c r="D303" s="7">
        <f>[25]Data!$D134</f>
        <v>886654.51029446104</v>
      </c>
      <c r="E303" s="7">
        <f>[22]Data!$D146</f>
        <v>173461.17784423099</v>
      </c>
      <c r="F303" s="7">
        <f>[23]Data!$D146</f>
        <v>1979.1504344587199</v>
      </c>
      <c r="G303" s="13">
        <f>[24]Data!$D146</f>
        <v>244357.674688147</v>
      </c>
      <c r="H303" s="25"/>
      <c r="I303" s="26">
        <f t="shared" ref="I303:K366" si="68">C303+O303</f>
        <v>1067.9878049211</v>
      </c>
      <c r="J303" s="26">
        <f t="shared" si="68"/>
        <v>886654.51029446104</v>
      </c>
      <c r="K303" s="26">
        <f t="shared" si="68"/>
        <v>167513.97784423098</v>
      </c>
      <c r="L303" s="26">
        <f t="shared" si="53"/>
        <v>1979.1504344587199</v>
      </c>
      <c r="M303" s="26">
        <f t="shared" si="54"/>
        <v>240397.674688147</v>
      </c>
      <c r="N303" s="25"/>
      <c r="O303" s="19">
        <f>AVERAGE('Billing Mo'!O303:O304)</f>
        <v>-3</v>
      </c>
      <c r="P303" s="19"/>
      <c r="Q303" s="19">
        <f>AVERAGE('Billing Mo'!Q303:Q304)</f>
        <v>-5947.1999999999989</v>
      </c>
      <c r="R303" s="248"/>
      <c r="S303" s="19">
        <f t="shared" ref="S303:S312" si="69">S299</f>
        <v>-3960</v>
      </c>
      <c r="U303" s="7">
        <f t="shared" si="57"/>
        <v>2991816.8251226055</v>
      </c>
      <c r="V303" s="126">
        <f t="shared" si="48"/>
        <v>0.55751998808037817</v>
      </c>
      <c r="W303" s="7">
        <f>'Billing Mo'!W303</f>
        <v>64419.146092427698</v>
      </c>
      <c r="X303" s="7">
        <f>'Billing Mo'!X303</f>
        <v>1469370.0465844222</v>
      </c>
      <c r="Y303" s="7">
        <f>'Billing Mo'!Y303</f>
        <v>1533789.1926768499</v>
      </c>
      <c r="Z303" s="7">
        <f>'Billing Mo'!Z303</f>
        <v>171022</v>
      </c>
      <c r="AA303" s="7">
        <f>'Billing Mo'!AA303</f>
        <v>2300</v>
      </c>
      <c r="AB303" s="7">
        <f>'Billing Mo'!AB303</f>
        <v>1540</v>
      </c>
      <c r="AC303" s="13">
        <f>'Billing Mo'!AC303</f>
        <v>24646</v>
      </c>
      <c r="AD303" s="28">
        <f t="shared" si="65"/>
        <v>38464</v>
      </c>
      <c r="AE303" s="30">
        <f t="shared" si="58"/>
        <v>1569269</v>
      </c>
      <c r="AF303" s="30">
        <f t="shared" si="59"/>
        <v>886655</v>
      </c>
      <c r="AG303" s="31">
        <f t="shared" si="55"/>
        <v>255052</v>
      </c>
      <c r="AH303" s="35">
        <f>ROUND($AX$633*$AY614,0)</f>
        <v>87538</v>
      </c>
      <c r="AI303" s="28">
        <f t="shared" si="60"/>
        <v>167514</v>
      </c>
      <c r="AJ303" s="28">
        <f t="shared" si="61"/>
        <v>1979.1504344587199</v>
      </c>
      <c r="AK303" s="28">
        <f t="shared" si="62"/>
        <v>240397.674688147</v>
      </c>
      <c r="AL303" s="110">
        <f t="shared" si="47"/>
        <v>1067.9876071026456</v>
      </c>
      <c r="AM303" s="110">
        <f t="shared" si="45"/>
        <v>1048.2098893877974</v>
      </c>
      <c r="AN303" s="110">
        <f>AJ303/[4]FCST!$G243*1000</f>
        <v>1285.1626197783896</v>
      </c>
      <c r="AP303" s="233">
        <f>[16]Rounded!Z304</f>
        <v>14834</v>
      </c>
      <c r="AQ303" s="157">
        <f>[16]Rounded!AA304</f>
        <v>6595</v>
      </c>
      <c r="AR303" s="157">
        <f>[16]Rounded!AB304</f>
        <v>747</v>
      </c>
      <c r="AS303" s="157">
        <f>[16]Rounded!AC304</f>
        <v>0</v>
      </c>
      <c r="AT303" s="157">
        <f>[16]Rounded!AD304</f>
        <v>0</v>
      </c>
      <c r="AV303" s="150"/>
      <c r="AW303" s="145">
        <f t="shared" si="63"/>
        <v>1285.1626197783896</v>
      </c>
      <c r="AX303" s="145">
        <f t="shared" si="39"/>
        <v>1979.1504344587199</v>
      </c>
      <c r="AY303" s="20"/>
      <c r="AZ303" s="164">
        <f t="shared" si="51"/>
        <v>23988.071321700685</v>
      </c>
      <c r="BD303" s="14"/>
      <c r="BE303" s="25"/>
      <c r="BM303" s="14">
        <f>[17]Base!$J85</f>
        <v>2766.7224246428509</v>
      </c>
      <c r="BN303" s="14">
        <f>[17]High!$J85</f>
        <v>4582.760133628577</v>
      </c>
      <c r="BO303" s="14">
        <f>[17]Low!$J85</f>
        <v>950.68471565712389</v>
      </c>
      <c r="BP303" s="14"/>
      <c r="BQ303" s="14">
        <f>[17]Base!$Q85</f>
        <v>2837.020272092941</v>
      </c>
      <c r="BR303" s="14">
        <f>[17]High!$Q85</f>
        <v>4699.2005000002646</v>
      </c>
      <c r="BS303" s="14">
        <f>[17]Low!$Q85</f>
        <v>974.84004418561688</v>
      </c>
      <c r="BT303" s="211" t="s">
        <v>150</v>
      </c>
      <c r="BU303" s="14">
        <f>'[18]Energy Summary'!$C84/1000</f>
        <v>1937.4720647900378</v>
      </c>
      <c r="BV303" s="14"/>
      <c r="BW303" s="14"/>
      <c r="BX303" s="14"/>
      <c r="BY303" s="14">
        <f>'[18]Energy Summary'!$D84/1000</f>
        <v>1857.7610568552823</v>
      </c>
      <c r="BZ303" s="14"/>
      <c r="CA303" s="14"/>
    </row>
    <row r="304" spans="1:79">
      <c r="A304" s="2">
        <f t="shared" si="49"/>
        <v>2016</v>
      </c>
      <c r="B304" s="2">
        <f t="shared" si="50"/>
        <v>2</v>
      </c>
      <c r="C304" s="7">
        <f>[21]Data!$D159</f>
        <v>892.251007957664</v>
      </c>
      <c r="D304" s="7">
        <f>[25]Data!$D135</f>
        <v>828999.79947214294</v>
      </c>
      <c r="E304" s="7">
        <f>[22]Data!$D147</f>
        <v>167175.21631324201</v>
      </c>
      <c r="F304" s="7">
        <f>[23]Data!$D147</f>
        <v>1980.3786781521201</v>
      </c>
      <c r="G304" s="13">
        <f>[24]Data!$D147</f>
        <v>244419.033420166</v>
      </c>
      <c r="H304" s="25"/>
      <c r="I304" s="26">
        <f t="shared" si="68"/>
        <v>889.251007957664</v>
      </c>
      <c r="J304" s="26">
        <f t="shared" si="68"/>
        <v>828999.79947214294</v>
      </c>
      <c r="K304" s="26">
        <f t="shared" si="68"/>
        <v>161228.016313242</v>
      </c>
      <c r="L304" s="26">
        <f t="shared" si="53"/>
        <v>1980.3786781521201</v>
      </c>
      <c r="M304" s="26">
        <f t="shared" si="54"/>
        <v>240327.033420166</v>
      </c>
      <c r="N304" s="25"/>
      <c r="O304" s="19">
        <f>AVERAGE('Billing Mo'!O304:O305)</f>
        <v>-3</v>
      </c>
      <c r="P304" s="19"/>
      <c r="Q304" s="19">
        <f>AVERAGE('Billing Mo'!Q304:Q305)</f>
        <v>-5947.1999999999989</v>
      </c>
      <c r="R304" s="248"/>
      <c r="S304" s="19">
        <f t="shared" si="69"/>
        <v>-4092</v>
      </c>
      <c r="U304" s="7">
        <f t="shared" si="57"/>
        <v>2666134.4120983183</v>
      </c>
      <c r="V304" s="126">
        <f t="shared" si="48"/>
        <v>0.63835327793467445</v>
      </c>
      <c r="W304" s="7">
        <f>'Billing Mo'!W304</f>
        <v>64501.438172308204</v>
      </c>
      <c r="X304" s="7">
        <f>'Billing Mo'!X304</f>
        <v>1471247.0897397918</v>
      </c>
      <c r="Y304" s="7">
        <f>'Billing Mo'!Y304</f>
        <v>1535748.5279121001</v>
      </c>
      <c r="Z304" s="7">
        <f>'Billing Mo'!Z304</f>
        <v>171233</v>
      </c>
      <c r="AA304" s="7">
        <f>'Billing Mo'!AA304</f>
        <v>2298</v>
      </c>
      <c r="AB304" s="7">
        <f>'Billing Mo'!AB304</f>
        <v>1539</v>
      </c>
      <c r="AC304" s="13">
        <f>'Billing Mo'!AC304</f>
        <v>24661</v>
      </c>
      <c r="AD304" s="28">
        <f t="shared" si="65"/>
        <v>36738</v>
      </c>
      <c r="AE304" s="30">
        <f t="shared" si="58"/>
        <v>1308308</v>
      </c>
      <c r="AF304" s="30">
        <f t="shared" si="59"/>
        <v>829000</v>
      </c>
      <c r="AG304" s="31">
        <f t="shared" si="55"/>
        <v>249781</v>
      </c>
      <c r="AH304" s="35">
        <f t="shared" ref="AH304:AH313" si="70">ROUND($AX$633*$AY615,0)</f>
        <v>88553</v>
      </c>
      <c r="AI304" s="28">
        <f t="shared" si="60"/>
        <v>161228</v>
      </c>
      <c r="AJ304" s="28">
        <f t="shared" si="61"/>
        <v>1980.3786781521201</v>
      </c>
      <c r="AK304" s="28">
        <f t="shared" si="62"/>
        <v>240327.033420166</v>
      </c>
      <c r="AL304" s="110">
        <f t="shared" si="47"/>
        <v>889.25103684071883</v>
      </c>
      <c r="AM304" s="110">
        <f t="shared" si="45"/>
        <v>875.82437850592225</v>
      </c>
      <c r="AN304" s="110">
        <f>AJ304/[4]FCST!$G244*1000</f>
        <v>1286.7957622820793</v>
      </c>
      <c r="AP304" s="233">
        <f>[16]Rounded!Z305</f>
        <v>11630</v>
      </c>
      <c r="AQ304" s="157">
        <f>[16]Rounded!AA305</f>
        <v>5621</v>
      </c>
      <c r="AR304" s="157">
        <f>[16]Rounded!AB305</f>
        <v>696</v>
      </c>
      <c r="AS304" s="157">
        <f>[16]Rounded!AC305</f>
        <v>0</v>
      </c>
      <c r="AT304" s="157">
        <f>[16]Rounded!AD305</f>
        <v>0</v>
      </c>
      <c r="AV304" s="150"/>
      <c r="AW304" s="145">
        <f t="shared" si="63"/>
        <v>1286.7957622820793</v>
      </c>
      <c r="AX304" s="145">
        <f t="shared" si="39"/>
        <v>1980.3786781521201</v>
      </c>
      <c r="AY304" s="20"/>
      <c r="AZ304" s="164">
        <f t="shared" si="51"/>
        <v>23961.962935219399</v>
      </c>
      <c r="BD304" s="14"/>
      <c r="BE304" s="25"/>
      <c r="BM304" s="14">
        <f>[17]Base!$J86</f>
        <v>2777.2950131947682</v>
      </c>
      <c r="BN304" s="14">
        <f>[17]High!$J86</f>
        <v>4600.2724206919384</v>
      </c>
      <c r="BO304" s="14">
        <f>[17]Low!$J86</f>
        <v>954.31760569759717</v>
      </c>
      <c r="BP304" s="14"/>
      <c r="BQ304" s="14">
        <f>[17]Base!$Q86</f>
        <v>2847.8614926588812</v>
      </c>
      <c r="BR304" s="14">
        <f>[17]High!$Q86</f>
        <v>4717.1577453556165</v>
      </c>
      <c r="BS304" s="14">
        <f>[17]Low!$Q86</f>
        <v>978.56523996214571</v>
      </c>
      <c r="BT304" s="211" t="s">
        <v>150</v>
      </c>
      <c r="BU304" s="14">
        <f>'[18]Energy Summary'!$C85/1000</f>
        <v>2193.3592170557645</v>
      </c>
      <c r="BV304" s="14"/>
      <c r="BW304" s="14"/>
      <c r="BX304" s="14"/>
      <c r="BY304" s="14">
        <f>'[18]Energy Summary'!$D85/1000</f>
        <v>2081.0267720512675</v>
      </c>
      <c r="BZ304" s="14"/>
      <c r="CA304" s="14"/>
    </row>
    <row r="305" spans="1:79">
      <c r="A305" s="2">
        <f t="shared" si="49"/>
        <v>2016</v>
      </c>
      <c r="B305" s="2">
        <f t="shared" si="50"/>
        <v>3</v>
      </c>
      <c r="C305" s="7">
        <f>[21]Data!$D160</f>
        <v>861.63458523207601</v>
      </c>
      <c r="D305" s="7">
        <f>[25]Data!$D136</f>
        <v>919069.70504181704</v>
      </c>
      <c r="E305" s="7">
        <f>[22]Data!$D148</f>
        <v>184783.47758385999</v>
      </c>
      <c r="F305" s="7">
        <f>[23]Data!$D148</f>
        <v>1991.5520474474299</v>
      </c>
      <c r="G305" s="13">
        <f>[24]Data!$D148</f>
        <v>248305.52058536999</v>
      </c>
      <c r="H305" s="25"/>
      <c r="I305" s="26">
        <f t="shared" si="68"/>
        <v>858.63458523207601</v>
      </c>
      <c r="J305" s="26">
        <f t="shared" si="68"/>
        <v>919069.70504181704</v>
      </c>
      <c r="K305" s="26">
        <f t="shared" si="68"/>
        <v>178634.67758386</v>
      </c>
      <c r="L305" s="26">
        <f t="shared" si="53"/>
        <v>1991.5520474474299</v>
      </c>
      <c r="M305" s="26">
        <f t="shared" si="54"/>
        <v>244345.52058536999</v>
      </c>
      <c r="N305" s="25"/>
      <c r="O305" s="19">
        <f>AVERAGE('Billing Mo'!O305:O306)</f>
        <v>-3</v>
      </c>
      <c r="P305" s="19"/>
      <c r="Q305" s="19">
        <f>AVERAGE('Billing Mo'!Q305:Q306)</f>
        <v>-6148.7999999999993</v>
      </c>
      <c r="R305" s="248"/>
      <c r="S305" s="19">
        <f t="shared" si="69"/>
        <v>-3960</v>
      </c>
      <c r="U305" s="7">
        <f t="shared" si="57"/>
        <v>2733565.0726328171</v>
      </c>
      <c r="V305" s="126">
        <f t="shared" si="48"/>
        <v>0.62485525246600426</v>
      </c>
      <c r="W305" s="7">
        <f>'Billing Mo'!W305</f>
        <v>64583.731247563504</v>
      </c>
      <c r="X305" s="7">
        <f>'Billing Mo'!X305</f>
        <v>1473124.1555991864</v>
      </c>
      <c r="Y305" s="7">
        <f>'Billing Mo'!Y305</f>
        <v>1537707.88684675</v>
      </c>
      <c r="Z305" s="7">
        <f>'Billing Mo'!Z305</f>
        <v>171444</v>
      </c>
      <c r="AA305" s="7">
        <f>'Billing Mo'!AA305</f>
        <v>2297</v>
      </c>
      <c r="AB305" s="7">
        <f>'Billing Mo'!AB305</f>
        <v>1539</v>
      </c>
      <c r="AC305" s="13">
        <f>'Billing Mo'!AC305</f>
        <v>24662</v>
      </c>
      <c r="AD305" s="28">
        <f t="shared" si="65"/>
        <v>34772</v>
      </c>
      <c r="AE305" s="30">
        <f t="shared" si="58"/>
        <v>1264875</v>
      </c>
      <c r="AF305" s="30">
        <f t="shared" si="59"/>
        <v>919070</v>
      </c>
      <c r="AG305" s="31">
        <f t="shared" si="55"/>
        <v>268511</v>
      </c>
      <c r="AH305" s="35">
        <f t="shared" si="70"/>
        <v>89876</v>
      </c>
      <c r="AI305" s="28">
        <f t="shared" si="60"/>
        <v>178635</v>
      </c>
      <c r="AJ305" s="28">
        <f t="shared" si="61"/>
        <v>1991.5520474474299</v>
      </c>
      <c r="AK305" s="28">
        <f t="shared" si="62"/>
        <v>244345.52058536999</v>
      </c>
      <c r="AL305" s="110">
        <f t="shared" si="47"/>
        <v>858.63434876982103</v>
      </c>
      <c r="AM305" s="110">
        <f t="shared" si="45"/>
        <v>845.18458357203224</v>
      </c>
      <c r="AN305" s="110">
        <f>AJ305/[4]FCST!$G245*1000</f>
        <v>1294.0559112718843</v>
      </c>
      <c r="AP305" s="233">
        <f>[16]Rounded!Z306</f>
        <v>9084</v>
      </c>
      <c r="AQ305" s="157">
        <f>[16]Rounded!AA306</f>
        <v>4594</v>
      </c>
      <c r="AR305" s="157">
        <f>[16]Rounded!AB306</f>
        <v>587</v>
      </c>
      <c r="AS305" s="157">
        <f>[16]Rounded!AC306</f>
        <v>0</v>
      </c>
      <c r="AT305" s="157">
        <f>[16]Rounded!AD306</f>
        <v>0</v>
      </c>
      <c r="AV305" s="150"/>
      <c r="AW305" s="145">
        <f t="shared" si="63"/>
        <v>1294.0559112718843</v>
      </c>
      <c r="AX305" s="145">
        <f t="shared" si="39"/>
        <v>1991.5520474474299</v>
      </c>
      <c r="AY305" s="20"/>
      <c r="AZ305" s="164">
        <f t="shared" si="51"/>
        <v>23935.854548738116</v>
      </c>
      <c r="BD305" s="14"/>
      <c r="BE305" s="25"/>
      <c r="BM305" s="14">
        <f>[17]Base!$J87</f>
        <v>2850.7824222105919</v>
      </c>
      <c r="BN305" s="14">
        <f>[17]High!$J87</f>
        <v>4721.9959320069011</v>
      </c>
      <c r="BO305" s="14">
        <f>[17]Low!$J87</f>
        <v>979.56891241428229</v>
      </c>
      <c r="BP305" s="14"/>
      <c r="BQ305" s="14">
        <f>[17]Base!$Q87</f>
        <v>2923.2160953702069</v>
      </c>
      <c r="BR305" s="14">
        <f>[17]High!$Q87</f>
        <v>4841.9740500615208</v>
      </c>
      <c r="BS305" s="14">
        <f>[17]Low!$Q87</f>
        <v>1004.4581406788919</v>
      </c>
      <c r="BT305" s="211" t="s">
        <v>150</v>
      </c>
      <c r="BU305" s="14">
        <f>'[18]Energy Summary'!$C86/1000</f>
        <v>3026.794979020844</v>
      </c>
      <c r="BV305" s="14"/>
      <c r="BW305" s="14"/>
      <c r="BX305" s="14"/>
      <c r="BY305" s="14">
        <f>'[18]Energy Summary'!$D86/1000</f>
        <v>2844.3361753018348</v>
      </c>
      <c r="BZ305" s="14"/>
      <c r="CA305" s="14"/>
    </row>
    <row r="306" spans="1:79">
      <c r="A306" s="2">
        <f t="shared" si="49"/>
        <v>2016</v>
      </c>
      <c r="B306" s="2">
        <f t="shared" si="50"/>
        <v>4</v>
      </c>
      <c r="C306" s="7">
        <f>[21]Data!$D161</f>
        <v>883.92502383600004</v>
      </c>
      <c r="D306" s="7">
        <f>[25]Data!$D137</f>
        <v>940858.10779716598</v>
      </c>
      <c r="E306" s="7">
        <f>[22]Data!$D149</f>
        <v>175937.04258106099</v>
      </c>
      <c r="F306" s="7">
        <f>[23]Data!$D149</f>
        <v>1969.67495082711</v>
      </c>
      <c r="G306" s="13">
        <f>[24]Data!$D149</f>
        <v>256564.745712718</v>
      </c>
      <c r="H306" s="25"/>
      <c r="I306" s="26">
        <f t="shared" si="68"/>
        <v>880.92502383600004</v>
      </c>
      <c r="J306" s="26">
        <f t="shared" si="68"/>
        <v>940858.10779716598</v>
      </c>
      <c r="K306" s="26">
        <f t="shared" si="68"/>
        <v>169788.242581061</v>
      </c>
      <c r="L306" s="26">
        <f t="shared" si="53"/>
        <v>1969.67495082711</v>
      </c>
      <c r="M306" s="26">
        <f t="shared" si="54"/>
        <v>252472.745712718</v>
      </c>
      <c r="N306" s="25"/>
      <c r="O306" s="19">
        <f>AVERAGE('Billing Mo'!O306:O307)</f>
        <v>-3</v>
      </c>
      <c r="P306" s="19"/>
      <c r="Q306" s="19">
        <f>AVERAGE('Billing Mo'!Q306:Q307)</f>
        <v>-6148.7999999999993</v>
      </c>
      <c r="R306" s="248"/>
      <c r="S306" s="19">
        <f t="shared" si="69"/>
        <v>-4092</v>
      </c>
      <c r="U306" s="7">
        <f t="shared" si="57"/>
        <v>2789911.4206635449</v>
      </c>
      <c r="V306" s="126">
        <f t="shared" si="48"/>
        <v>0.53442379914879401</v>
      </c>
      <c r="W306" s="7">
        <f>'Billing Mo'!W306</f>
        <v>64666.02555432474</v>
      </c>
      <c r="X306" s="7">
        <f>'Billing Mo'!X306</f>
        <v>1475001.2495486452</v>
      </c>
      <c r="Y306" s="7">
        <f>'Billing Mo'!Y306</f>
        <v>1539667.27510297</v>
      </c>
      <c r="Z306" s="7">
        <f>'Billing Mo'!Z306</f>
        <v>171655</v>
      </c>
      <c r="AA306" s="7">
        <f>'Billing Mo'!AA306</f>
        <v>2296</v>
      </c>
      <c r="AB306" s="7">
        <f>'Billing Mo'!AB306</f>
        <v>1538</v>
      </c>
      <c r="AC306" s="13">
        <f>'Billing Mo'!AC306</f>
        <v>24632</v>
      </c>
      <c r="AD306" s="28">
        <f t="shared" si="65"/>
        <v>30548</v>
      </c>
      <c r="AE306" s="30">
        <f t="shared" si="58"/>
        <v>1299366</v>
      </c>
      <c r="AF306" s="30">
        <f t="shared" si="59"/>
        <v>940858</v>
      </c>
      <c r="AG306" s="31">
        <f t="shared" si="55"/>
        <v>264697</v>
      </c>
      <c r="AH306" s="35">
        <f t="shared" si="70"/>
        <v>94909</v>
      </c>
      <c r="AI306" s="28">
        <f t="shared" si="60"/>
        <v>169788</v>
      </c>
      <c r="AJ306" s="28">
        <f t="shared" si="61"/>
        <v>1969.67495082711</v>
      </c>
      <c r="AK306" s="28">
        <f t="shared" si="62"/>
        <v>252472.745712718</v>
      </c>
      <c r="AL306" s="110">
        <f t="shared" si="47"/>
        <v>880.9253554175699</v>
      </c>
      <c r="AM306" s="110">
        <f t="shared" si="45"/>
        <v>863.76714080063687</v>
      </c>
      <c r="AN306" s="110">
        <f>AJ306/[4]FCST!$G246*1000</f>
        <v>1280.6729199135955</v>
      </c>
      <c r="AP306" s="233">
        <f>[16]Rounded!Z307</f>
        <v>6728</v>
      </c>
      <c r="AQ306" s="157">
        <f>[16]Rounded!AA307</f>
        <v>4454</v>
      </c>
      <c r="AR306" s="157">
        <f>[16]Rounded!AB307</f>
        <v>589</v>
      </c>
      <c r="AS306" s="157">
        <f>[16]Rounded!AC307</f>
        <v>0</v>
      </c>
      <c r="AT306" s="157">
        <f>[16]Rounded!AD307</f>
        <v>0</v>
      </c>
      <c r="AV306" s="150"/>
      <c r="AW306" s="145">
        <f t="shared" si="63"/>
        <v>1280.6729199135955</v>
      </c>
      <c r="AX306" s="145">
        <f t="shared" si="39"/>
        <v>1969.67495082711</v>
      </c>
      <c r="AY306" s="20"/>
      <c r="AZ306" s="164">
        <f t="shared" si="51"/>
        <v>23909.746162256837</v>
      </c>
      <c r="BD306" s="14"/>
      <c r="BE306" s="25"/>
      <c r="BM306" s="14">
        <f>[17]Base!$J88</f>
        <v>2851.8472755907283</v>
      </c>
      <c r="BN306" s="14">
        <f>[17]High!$J88</f>
        <v>4723.7597401776029</v>
      </c>
      <c r="BO306" s="14">
        <f>[17]Low!$J88</f>
        <v>979.93481100385338</v>
      </c>
      <c r="BP306" s="14"/>
      <c r="BQ306" s="14">
        <f>[17]Base!$Q88</f>
        <v>2924.3080049160822</v>
      </c>
      <c r="BR306" s="14">
        <f>[17]High!$Q88</f>
        <v>4843.7826736848365</v>
      </c>
      <c r="BS306" s="14">
        <f>[17]Low!$Q88</f>
        <v>1004.8333361473267</v>
      </c>
      <c r="BT306" s="211" t="s">
        <v>150</v>
      </c>
      <c r="BU306" s="14">
        <f>'[18]Energy Summary'!$C87/1000</f>
        <v>3274.0518826728771</v>
      </c>
      <c r="BV306" s="14"/>
      <c r="BW306" s="14"/>
      <c r="BX306" s="14"/>
      <c r="BY306" s="14">
        <f>'[18]Energy Summary'!$D87/1000</f>
        <v>3049.8295615820484</v>
      </c>
      <c r="BZ306" s="14"/>
      <c r="CA306" s="14"/>
    </row>
    <row r="307" spans="1:79">
      <c r="A307" s="2">
        <f t="shared" si="49"/>
        <v>2016</v>
      </c>
      <c r="B307" s="2">
        <f t="shared" si="50"/>
        <v>5</v>
      </c>
      <c r="C307" s="7">
        <f>[21]Data!$D162</f>
        <v>1147.7200197853999</v>
      </c>
      <c r="D307" s="7">
        <f>[25]Data!$D138</f>
        <v>1075760.2715324501</v>
      </c>
      <c r="E307" s="7">
        <f>[22]Data!$D150</f>
        <v>184727.07176297999</v>
      </c>
      <c r="F307" s="7">
        <f>[23]Data!$D150</f>
        <v>1969.8249508271099</v>
      </c>
      <c r="G307" s="13">
        <f>[24]Data!$D150</f>
        <v>283531.29454680998</v>
      </c>
      <c r="H307" s="25"/>
      <c r="I307" s="26">
        <f t="shared" si="68"/>
        <v>1144.7200197853999</v>
      </c>
      <c r="J307" s="26">
        <f t="shared" si="68"/>
        <v>1075760.2715324501</v>
      </c>
      <c r="K307" s="26">
        <f t="shared" si="68"/>
        <v>178578.27176298</v>
      </c>
      <c r="L307" s="26">
        <f t="shared" si="53"/>
        <v>1969.8249508271099</v>
      </c>
      <c r="M307" s="26">
        <f t="shared" si="54"/>
        <v>279571.29454680998</v>
      </c>
      <c r="N307" s="25"/>
      <c r="O307" s="19">
        <f>AVERAGE('Billing Mo'!O307:O308)</f>
        <v>-3</v>
      </c>
      <c r="P307" s="19"/>
      <c r="Q307" s="19">
        <f>AVERAGE('Billing Mo'!Q307:Q308)</f>
        <v>-6148.7999999999993</v>
      </c>
      <c r="R307" s="248"/>
      <c r="S307" s="19">
        <f t="shared" si="69"/>
        <v>-3960</v>
      </c>
      <c r="U307" s="7">
        <f t="shared" si="57"/>
        <v>3350019.1194976373</v>
      </c>
      <c r="V307" s="126">
        <f t="shared" si="48"/>
        <v>0.35517028435765152</v>
      </c>
      <c r="W307" s="7">
        <f>'Billing Mo'!W307</f>
        <v>64748.321134509184</v>
      </c>
      <c r="X307" s="7">
        <f>'Billing Mo'!X307</f>
        <v>1476878.3725442807</v>
      </c>
      <c r="Y307" s="7">
        <f>'Billing Mo'!Y307</f>
        <v>1541626.69367879</v>
      </c>
      <c r="Z307" s="7">
        <f>'Billing Mo'!Z307</f>
        <v>171865</v>
      </c>
      <c r="AA307" s="7">
        <f>'Billing Mo'!AA307</f>
        <v>2295</v>
      </c>
      <c r="AB307" s="7">
        <f>'Billing Mo'!AB307</f>
        <v>1538</v>
      </c>
      <c r="AC307" s="13">
        <f>'Billing Mo'!AC307</f>
        <v>24677</v>
      </c>
      <c r="AD307" s="28">
        <f t="shared" si="65"/>
        <v>26394</v>
      </c>
      <c r="AE307" s="30">
        <f t="shared" si="58"/>
        <v>1690612</v>
      </c>
      <c r="AF307" s="30">
        <f t="shared" si="59"/>
        <v>1075760</v>
      </c>
      <c r="AG307" s="31">
        <f t="shared" si="55"/>
        <v>275712</v>
      </c>
      <c r="AH307" s="35">
        <f t="shared" si="70"/>
        <v>97134</v>
      </c>
      <c r="AI307" s="28">
        <f t="shared" si="60"/>
        <v>178578</v>
      </c>
      <c r="AJ307" s="28">
        <f t="shared" si="61"/>
        <v>1969.8249508271099</v>
      </c>
      <c r="AK307" s="28">
        <f t="shared" si="62"/>
        <v>279571.29454680998</v>
      </c>
      <c r="AL307" s="110">
        <f t="shared" si="47"/>
        <v>1144.719857389144</v>
      </c>
      <c r="AM307" s="110">
        <f t="shared" si="45"/>
        <v>1113.7624997285834</v>
      </c>
      <c r="AN307" s="110">
        <f>AJ307/[4]FCST!$G247*1000</f>
        <v>1280.770449172373</v>
      </c>
      <c r="AP307" s="233">
        <f>[16]Rounded!Z308</f>
        <v>7675</v>
      </c>
      <c r="AQ307" s="157">
        <f>[16]Rounded!AA308</f>
        <v>4790</v>
      </c>
      <c r="AR307" s="157">
        <f>[16]Rounded!AB308</f>
        <v>627</v>
      </c>
      <c r="AS307" s="157">
        <f>[16]Rounded!AC308</f>
        <v>0</v>
      </c>
      <c r="AT307" s="157">
        <f>[16]Rounded!AD308</f>
        <v>0</v>
      </c>
      <c r="AV307" s="150"/>
      <c r="AW307" s="145">
        <f t="shared" si="63"/>
        <v>1280.770449172373</v>
      </c>
      <c r="AX307" s="145">
        <f t="shared" si="39"/>
        <v>1969.8249508271099</v>
      </c>
      <c r="AY307" s="20"/>
      <c r="AZ307" s="164">
        <f t="shared" si="51"/>
        <v>23883.637775775558</v>
      </c>
      <c r="BD307" s="14"/>
      <c r="BE307" s="25"/>
      <c r="BM307" s="14">
        <f>[17]Base!$J89</f>
        <v>2893.7562126673038</v>
      </c>
      <c r="BN307" s="14">
        <f>[17]High!$J89</f>
        <v>4793.17711445651</v>
      </c>
      <c r="BO307" s="14">
        <f>[17]Low!$J89</f>
        <v>994.33531087809718</v>
      </c>
      <c r="BP307" s="14"/>
      <c r="BQ307" s="14">
        <f>[17]Base!$Q89</f>
        <v>2967.2817788693765</v>
      </c>
      <c r="BR307" s="14">
        <f>[17]High!$Q89</f>
        <v>4914.9638287984171</v>
      </c>
      <c r="BS307" s="14">
        <f>[17]Low!$Q89</f>
        <v>1019.5997289403354</v>
      </c>
      <c r="BT307" s="211" t="s">
        <v>150</v>
      </c>
      <c r="BU307" s="14">
        <f>'[18]Energy Summary'!$C88/1000</f>
        <v>3511.2398121744131</v>
      </c>
      <c r="BV307" s="14"/>
      <c r="BW307" s="14"/>
      <c r="BX307" s="14"/>
      <c r="BY307" s="14">
        <f>'[18]Energy Summary'!$D88/1000</f>
        <v>3244.5864324106374</v>
      </c>
      <c r="BZ307" s="14"/>
      <c r="CA307" s="14"/>
    </row>
    <row r="308" spans="1:79">
      <c r="A308" s="2">
        <f t="shared" si="49"/>
        <v>2016</v>
      </c>
      <c r="B308" s="2">
        <f t="shared" si="50"/>
        <v>6</v>
      </c>
      <c r="C308" s="7">
        <f>[21]Data!$D163</f>
        <v>1254.3731837038299</v>
      </c>
      <c r="D308" s="7">
        <f>[25]Data!$D139</f>
        <v>1101679.6791727999</v>
      </c>
      <c r="E308" s="7">
        <f>[22]Data!$D151</f>
        <v>172320.095952264</v>
      </c>
      <c r="F308" s="7">
        <f>[23]Data!$D151</f>
        <v>1979.59212836187</v>
      </c>
      <c r="G308" s="13">
        <f>[24]Data!$D151</f>
        <v>286882.02087181102</v>
      </c>
      <c r="H308" s="25"/>
      <c r="I308" s="26">
        <f t="shared" si="68"/>
        <v>1251.3731837038299</v>
      </c>
      <c r="J308" s="26">
        <f t="shared" si="68"/>
        <v>1101679.6791727999</v>
      </c>
      <c r="K308" s="26">
        <f t="shared" si="68"/>
        <v>166171.29595226402</v>
      </c>
      <c r="L308" s="26">
        <f t="shared" si="53"/>
        <v>1979.59212836187</v>
      </c>
      <c r="M308" s="26">
        <f t="shared" si="54"/>
        <v>282790.02087181102</v>
      </c>
      <c r="N308" s="25"/>
      <c r="O308" s="19">
        <f>AVERAGE('Billing Mo'!O308:O309)</f>
        <v>-3</v>
      </c>
      <c r="P308" s="19"/>
      <c r="Q308" s="19">
        <f>AVERAGE('Billing Mo'!Q308:Q309)</f>
        <v>-6148.7999999999993</v>
      </c>
      <c r="R308" s="248"/>
      <c r="S308" s="19">
        <f t="shared" si="69"/>
        <v>-4092</v>
      </c>
      <c r="U308" s="7">
        <f t="shared" si="57"/>
        <v>3524888.6130001731</v>
      </c>
      <c r="V308" s="126">
        <f t="shared" si="48"/>
        <v>0.25275986053332639</v>
      </c>
      <c r="W308" s="7">
        <f>'Billing Mo'!W308</f>
        <v>64830.617908776301</v>
      </c>
      <c r="X308" s="7">
        <f>'Billing Mo'!X308</f>
        <v>1478755.5227763737</v>
      </c>
      <c r="Y308" s="7">
        <f>'Billing Mo'!Y308</f>
        <v>1543586.1406851499</v>
      </c>
      <c r="Z308" s="7">
        <f>'Billing Mo'!Z308</f>
        <v>172076</v>
      </c>
      <c r="AA308" s="7">
        <f>'Billing Mo'!AA308</f>
        <v>2294</v>
      </c>
      <c r="AB308" s="7">
        <f>'Billing Mo'!AB308</f>
        <v>1537</v>
      </c>
      <c r="AC308" s="13">
        <f>'Billing Mo'!AC308</f>
        <v>24637</v>
      </c>
      <c r="AD308" s="28">
        <f t="shared" si="65"/>
        <v>20555</v>
      </c>
      <c r="AE308" s="30">
        <f t="shared" si="58"/>
        <v>1850475</v>
      </c>
      <c r="AF308" s="30">
        <f t="shared" si="59"/>
        <v>1101680</v>
      </c>
      <c r="AG308" s="31">
        <f t="shared" si="55"/>
        <v>267409</v>
      </c>
      <c r="AH308" s="35">
        <f t="shared" si="70"/>
        <v>101238</v>
      </c>
      <c r="AI308" s="28">
        <f t="shared" si="60"/>
        <v>166171</v>
      </c>
      <c r="AJ308" s="28">
        <f t="shared" si="61"/>
        <v>1979.59212836187</v>
      </c>
      <c r="AK308" s="28">
        <f t="shared" si="62"/>
        <v>282790.02087181102</v>
      </c>
      <c r="AL308" s="110">
        <f t="shared" si="47"/>
        <v>1251.3731793377992</v>
      </c>
      <c r="AM308" s="110">
        <f t="shared" si="45"/>
        <v>1212.1318990137524</v>
      </c>
      <c r="AN308" s="110">
        <f>AJ308/[4]FCST!$G248*1000</f>
        <v>1287.9584439569746</v>
      </c>
      <c r="AP308" s="233">
        <f>[16]Rounded!Z309</f>
        <v>8699</v>
      </c>
      <c r="AQ308" s="157">
        <f>[16]Rounded!AA309</f>
        <v>5217</v>
      </c>
      <c r="AR308" s="157">
        <f>[16]Rounded!AB309</f>
        <v>693</v>
      </c>
      <c r="AS308" s="157">
        <f>[16]Rounded!AC309</f>
        <v>0</v>
      </c>
      <c r="AT308" s="157">
        <f>[16]Rounded!AD309</f>
        <v>0</v>
      </c>
      <c r="AV308" s="150"/>
      <c r="AW308" s="145">
        <f t="shared" si="63"/>
        <v>1287.9584439569746</v>
      </c>
      <c r="AX308" s="145">
        <f t="shared" si="39"/>
        <v>1979.59212836187</v>
      </c>
      <c r="AY308" s="20"/>
      <c r="AZ308" s="164">
        <f t="shared" si="51"/>
        <v>23857.529389294279</v>
      </c>
      <c r="BD308" s="14"/>
      <c r="BE308" s="25"/>
      <c r="BM308" s="14">
        <f>[17]Base!$J90</f>
        <v>2923.0453664647898</v>
      </c>
      <c r="BN308" s="14">
        <f>[17]High!$J90</f>
        <v>4841.6912571024468</v>
      </c>
      <c r="BO308" s="14">
        <f>[17]Low!$J90</f>
        <v>1004.3994758271324</v>
      </c>
      <c r="BP308" s="14"/>
      <c r="BQ308" s="14">
        <f>[17]Base!$Q90</f>
        <v>2997.3151216925698</v>
      </c>
      <c r="BR308" s="14">
        <f>[17]High!$Q90</f>
        <v>4964.7106356858112</v>
      </c>
      <c r="BS308" s="14">
        <f>[17]Low!$Q90</f>
        <v>1029.919607699328</v>
      </c>
      <c r="BT308" s="211" t="s">
        <v>150</v>
      </c>
      <c r="BU308" s="14">
        <f>'[18]Energy Summary'!$C89/1000</f>
        <v>3344.4117025066234</v>
      </c>
      <c r="BV308" s="14"/>
      <c r="BW308" s="14"/>
      <c r="BX308" s="14"/>
      <c r="BY308" s="14">
        <f>'[18]Energy Summary'!$D89/1000</f>
        <v>3067.6523478713525</v>
      </c>
      <c r="BZ308" s="14"/>
      <c r="CA308" s="14"/>
    </row>
    <row r="309" spans="1:79">
      <c r="A309" s="2">
        <f t="shared" si="49"/>
        <v>2016</v>
      </c>
      <c r="B309" s="2">
        <f t="shared" si="50"/>
        <v>7</v>
      </c>
      <c r="C309" s="7">
        <f>[21]Data!$D164</f>
        <v>1336.8104852828601</v>
      </c>
      <c r="D309" s="7">
        <f>[25]Data!$D140</f>
        <v>1159775.4654737699</v>
      </c>
      <c r="E309" s="7">
        <f>[22]Data!$D152</f>
        <v>181069.11787981901</v>
      </c>
      <c r="F309" s="7">
        <f>[23]Data!$D152</f>
        <v>1982.7205872971001</v>
      </c>
      <c r="G309" s="13">
        <f>[24]Data!$D152</f>
        <v>282140.46536002401</v>
      </c>
      <c r="H309" s="25"/>
      <c r="I309" s="26">
        <f t="shared" si="68"/>
        <v>1333.8104852828601</v>
      </c>
      <c r="J309" s="26">
        <f t="shared" si="68"/>
        <v>1159775.4654737699</v>
      </c>
      <c r="K309" s="26">
        <f t="shared" si="68"/>
        <v>174819.517879819</v>
      </c>
      <c r="L309" s="26">
        <f t="shared" si="53"/>
        <v>1982.7205872971001</v>
      </c>
      <c r="M309" s="26">
        <f t="shared" si="54"/>
        <v>278180.46536002401</v>
      </c>
      <c r="N309" s="25"/>
      <c r="O309" s="19">
        <f>AVERAGE('Billing Mo'!O309:O310)</f>
        <v>-3</v>
      </c>
      <c r="P309" s="19"/>
      <c r="Q309" s="19">
        <f>AVERAGE('Billing Mo'!Q309:Q310)</f>
        <v>-6249.5999999999995</v>
      </c>
      <c r="R309" s="248"/>
      <c r="S309" s="19">
        <f t="shared" si="69"/>
        <v>-3960</v>
      </c>
      <c r="U309" s="7">
        <f t="shared" si="57"/>
        <v>3708419.1859473209</v>
      </c>
      <c r="V309" s="126">
        <f t="shared" si="48"/>
        <v>0.23540461725212367</v>
      </c>
      <c r="W309" s="7">
        <f>'Billing Mo'!W309</f>
        <v>64912.915730758206</v>
      </c>
      <c r="X309" s="7">
        <f>'Billing Mo'!X309</f>
        <v>1480632.6969063419</v>
      </c>
      <c r="Y309" s="7">
        <f>'Billing Mo'!Y309</f>
        <v>1545545.6126371</v>
      </c>
      <c r="Z309" s="7">
        <f>'Billing Mo'!Z309</f>
        <v>172287</v>
      </c>
      <c r="AA309" s="7">
        <f>'Billing Mo'!AA309</f>
        <v>2293</v>
      </c>
      <c r="AB309" s="7">
        <f>'Billing Mo'!AB309</f>
        <v>1537</v>
      </c>
      <c r="AC309" s="13">
        <f>'Billing Mo'!AC309</f>
        <v>24621</v>
      </c>
      <c r="AD309" s="28">
        <f t="shared" si="65"/>
        <v>20428</v>
      </c>
      <c r="AE309" s="30">
        <f t="shared" si="58"/>
        <v>1974883</v>
      </c>
      <c r="AF309" s="30">
        <f t="shared" si="59"/>
        <v>1159775</v>
      </c>
      <c r="AG309" s="31">
        <f t="shared" si="55"/>
        <v>273170</v>
      </c>
      <c r="AH309" s="35">
        <f t="shared" si="70"/>
        <v>98350</v>
      </c>
      <c r="AI309" s="28">
        <f t="shared" si="60"/>
        <v>174820</v>
      </c>
      <c r="AJ309" s="28">
        <f t="shared" si="61"/>
        <v>1982.7205872971001</v>
      </c>
      <c r="AK309" s="28">
        <f t="shared" si="62"/>
        <v>278180.46536002401</v>
      </c>
      <c r="AL309" s="110">
        <f t="shared" si="47"/>
        <v>1333.8102043311299</v>
      </c>
      <c r="AM309" s="110">
        <f t="shared" si="45"/>
        <v>1291.0075145537012</v>
      </c>
      <c r="AN309" s="110">
        <f>AJ309/[4]FCST!$G249*1000</f>
        <v>1289.9938759252441</v>
      </c>
      <c r="AP309" s="233">
        <f>[16]Rounded!Z310</f>
        <v>8806</v>
      </c>
      <c r="AQ309" s="157">
        <f>[16]Rounded!AA310</f>
        <v>5518</v>
      </c>
      <c r="AR309" s="157">
        <f>[16]Rounded!AB310</f>
        <v>744</v>
      </c>
      <c r="AS309" s="157">
        <f>[16]Rounded!AC310</f>
        <v>0</v>
      </c>
      <c r="AT309" s="157">
        <f>[16]Rounded!AD310</f>
        <v>0</v>
      </c>
      <c r="AV309" s="150"/>
      <c r="AW309" s="145">
        <f t="shared" si="63"/>
        <v>1289.9938759252441</v>
      </c>
      <c r="AX309" s="145">
        <f t="shared" si="39"/>
        <v>1982.7205872971001</v>
      </c>
      <c r="AY309" s="20"/>
      <c r="AZ309" s="164">
        <f t="shared" si="51"/>
        <v>23831.421002813</v>
      </c>
      <c r="BD309" s="14"/>
      <c r="BE309" s="25"/>
      <c r="BM309" s="14">
        <f>[17]Base!$J91</f>
        <v>2955.4350559274103</v>
      </c>
      <c r="BN309" s="14">
        <f>[17]High!$J91</f>
        <v>4895.3410834413025</v>
      </c>
      <c r="BO309" s="14">
        <f>[17]Low!$J91</f>
        <v>1015.5290284135176</v>
      </c>
      <c r="BP309" s="14"/>
      <c r="BQ309" s="14">
        <f>[17]Base!$Q91</f>
        <v>3030.5277796714818</v>
      </c>
      <c r="BR309" s="14">
        <f>[17]High!$Q91</f>
        <v>5019.7236155069613</v>
      </c>
      <c r="BS309" s="14">
        <f>[17]Low!$Q91</f>
        <v>1041.3319438360024</v>
      </c>
      <c r="BT309" s="211" t="s">
        <v>150</v>
      </c>
      <c r="BU309" s="14">
        <f>'[18]Energy Summary'!$C90/1000</f>
        <v>3655.0868042720422</v>
      </c>
      <c r="BV309" s="14"/>
      <c r="BW309" s="14"/>
      <c r="BX309" s="14"/>
      <c r="BY309" s="14">
        <f>'[18]Energy Summary'!$D90/1000</f>
        <v>3329.8002849938043</v>
      </c>
      <c r="BZ309" s="14"/>
      <c r="CA309" s="14"/>
    </row>
    <row r="310" spans="1:79">
      <c r="A310" s="2">
        <f t="shared" si="49"/>
        <v>2016</v>
      </c>
      <c r="B310" s="2">
        <f t="shared" si="50"/>
        <v>8</v>
      </c>
      <c r="C310" s="7">
        <f>[21]Data!$D165</f>
        <v>1343.5228830083799</v>
      </c>
      <c r="D310" s="7">
        <f>[25]Data!$D141</f>
        <v>1164438.11368838</v>
      </c>
      <c r="E310" s="7">
        <f>[22]Data!$D153</f>
        <v>184519.44127007</v>
      </c>
      <c r="F310" s="7">
        <f>[23]Data!$D153</f>
        <v>1971.0540909198</v>
      </c>
      <c r="G310" s="13">
        <f>[24]Data!$D153</f>
        <v>296173.06969745201</v>
      </c>
      <c r="H310" s="25"/>
      <c r="I310" s="26">
        <f t="shared" si="68"/>
        <v>1340.5228830083799</v>
      </c>
      <c r="J310" s="26">
        <f t="shared" si="68"/>
        <v>1164438.11368838</v>
      </c>
      <c r="K310" s="26">
        <f t="shared" si="68"/>
        <v>178370.64127007002</v>
      </c>
      <c r="L310" s="26">
        <f t="shared" si="53"/>
        <v>1971.0540909198</v>
      </c>
      <c r="M310" s="26">
        <f t="shared" si="54"/>
        <v>292081.06969745201</v>
      </c>
      <c r="N310" s="25"/>
      <c r="O310" s="19">
        <f>AVERAGE('Billing Mo'!O310:O311)</f>
        <v>-3</v>
      </c>
      <c r="P310" s="19"/>
      <c r="Q310" s="19">
        <f>AVERAGE('Billing Mo'!Q310:Q311)</f>
        <v>-6148.7999999999993</v>
      </c>
      <c r="R310" s="248"/>
      <c r="S310" s="19">
        <f t="shared" si="69"/>
        <v>-4092</v>
      </c>
      <c r="U310" s="7">
        <f t="shared" si="57"/>
        <v>3747558.1237883717</v>
      </c>
      <c r="V310" s="126">
        <f t="shared" si="48"/>
        <v>0.23491953518685663</v>
      </c>
      <c r="W310" s="7">
        <f>'Billing Mo'!W310</f>
        <v>64997.021595533166</v>
      </c>
      <c r="X310" s="7">
        <f>'Billing Mo'!X310</f>
        <v>1482551.1116314468</v>
      </c>
      <c r="Y310" s="7">
        <f>'Billing Mo'!Y310</f>
        <v>1547548.13322698</v>
      </c>
      <c r="Z310" s="7">
        <f>'Billing Mo'!Z310</f>
        <v>172499</v>
      </c>
      <c r="AA310" s="7">
        <f>'Billing Mo'!AA310</f>
        <v>2291</v>
      </c>
      <c r="AB310" s="7">
        <f>'Billing Mo'!AB310</f>
        <v>1536</v>
      </c>
      <c r="AC310" s="13">
        <f>'Billing Mo'!AC310</f>
        <v>24688</v>
      </c>
      <c r="AD310" s="28">
        <f t="shared" si="65"/>
        <v>20514</v>
      </c>
      <c r="AE310" s="30">
        <f t="shared" si="58"/>
        <v>1987394</v>
      </c>
      <c r="AF310" s="30">
        <f t="shared" si="59"/>
        <v>1164438</v>
      </c>
      <c r="AG310" s="31">
        <f t="shared" si="55"/>
        <v>281160</v>
      </c>
      <c r="AH310" s="35">
        <f t="shared" si="70"/>
        <v>102789</v>
      </c>
      <c r="AI310" s="28">
        <f t="shared" si="60"/>
        <v>178371</v>
      </c>
      <c r="AJ310" s="28">
        <f t="shared" si="61"/>
        <v>1971.0540909198</v>
      </c>
      <c r="AK310" s="28">
        <f t="shared" si="62"/>
        <v>292081.06969745201</v>
      </c>
      <c r="AL310" s="110">
        <f t="shared" si="47"/>
        <v>1340.523091856852</v>
      </c>
      <c r="AM310" s="110">
        <f t="shared" si="45"/>
        <v>1297.4769294012638</v>
      </c>
      <c r="AN310" s="110">
        <f>AJ310/[4]FCST!$G250*1000</f>
        <v>1283.2383404425782</v>
      </c>
      <c r="AP310" s="233">
        <f>[16]Rounded!Z311</f>
        <v>9405</v>
      </c>
      <c r="AQ310" s="157">
        <f>[16]Rounded!AA311</f>
        <v>6270</v>
      </c>
      <c r="AR310" s="157">
        <f>[16]Rounded!AB311</f>
        <v>829</v>
      </c>
      <c r="AS310" s="157">
        <f>[16]Rounded!AC311</f>
        <v>0</v>
      </c>
      <c r="AT310" s="157">
        <f>[16]Rounded!AD311</f>
        <v>0</v>
      </c>
      <c r="AV310" s="150"/>
      <c r="AW310" s="145">
        <f t="shared" si="63"/>
        <v>1283.2383404425782</v>
      </c>
      <c r="AX310" s="145">
        <f t="shared" si="39"/>
        <v>1971.0540909198</v>
      </c>
      <c r="AY310" s="20"/>
      <c r="AZ310" s="164">
        <f t="shared" si="51"/>
        <v>23805.312616331717</v>
      </c>
      <c r="BD310" s="14"/>
      <c r="BE310" s="25"/>
      <c r="BM310" s="14">
        <f>[17]Base!$J92</f>
        <v>2953.2913409506868</v>
      </c>
      <c r="BN310" s="14">
        <f>[17]High!$J92</f>
        <v>4891.790264087078</v>
      </c>
      <c r="BO310" s="14">
        <f>[17]Low!$J92</f>
        <v>1014.7924178142962</v>
      </c>
      <c r="BP310" s="14"/>
      <c r="BQ310" s="14">
        <f>[17]Base!$Q92</f>
        <v>3028.3295964376366</v>
      </c>
      <c r="BR310" s="14">
        <f>[17]High!$Q92</f>
        <v>5016.0825756972745</v>
      </c>
      <c r="BS310" s="14">
        <f>[17]Low!$Q92</f>
        <v>1040.5766171779987</v>
      </c>
      <c r="BT310" s="211" t="s">
        <v>150</v>
      </c>
      <c r="BU310" s="14">
        <f>'[18]Energy Summary'!$C91/1000</f>
        <v>3690.260109993103</v>
      </c>
      <c r="BV310" s="14"/>
      <c r="BW310" s="14"/>
      <c r="BX310" s="14"/>
      <c r="BY310" s="14">
        <f>'[18]Energy Summary'!$D91/1000</f>
        <v>3340.6478402399625</v>
      </c>
      <c r="BZ310" s="14"/>
      <c r="CA310" s="14"/>
    </row>
    <row r="311" spans="1:79">
      <c r="A311" s="2">
        <f t="shared" si="49"/>
        <v>2016</v>
      </c>
      <c r="B311" s="2">
        <f t="shared" si="50"/>
        <v>9</v>
      </c>
      <c r="C311" s="7">
        <f>[21]Data!$D166</f>
        <v>1230.9306504001399</v>
      </c>
      <c r="D311" s="7">
        <f>[25]Data!$D142</f>
        <v>1098968.0668944099</v>
      </c>
      <c r="E311" s="7">
        <f>[22]Data!$D154</f>
        <v>175589.45746042501</v>
      </c>
      <c r="F311" s="7">
        <f>[23]Data!$D154</f>
        <v>1969.60964647536</v>
      </c>
      <c r="G311" s="13">
        <f>[24]Data!$D154</f>
        <v>297854.61235707399</v>
      </c>
      <c r="H311" s="25"/>
      <c r="I311" s="26">
        <f t="shared" si="68"/>
        <v>1227.9306504001399</v>
      </c>
      <c r="J311" s="26">
        <f t="shared" si="68"/>
        <v>1098968.0668944099</v>
      </c>
      <c r="K311" s="26">
        <f t="shared" si="68"/>
        <v>169440.65746042502</v>
      </c>
      <c r="L311" s="26">
        <f t="shared" si="53"/>
        <v>1969.60964647536</v>
      </c>
      <c r="M311" s="26">
        <f t="shared" si="54"/>
        <v>293894.61235707399</v>
      </c>
      <c r="N311" s="25"/>
      <c r="O311" s="19">
        <f>AVERAGE('Billing Mo'!O311:O312)</f>
        <v>-3</v>
      </c>
      <c r="P311" s="19"/>
      <c r="Q311" s="19">
        <f>AVERAGE('Billing Mo'!Q311:Q312)</f>
        <v>-6148.7999999999993</v>
      </c>
      <c r="R311" s="248"/>
      <c r="S311" s="19">
        <f t="shared" si="69"/>
        <v>-3960</v>
      </c>
      <c r="U311" s="7">
        <f t="shared" si="57"/>
        <v>3506165.2220035493</v>
      </c>
      <c r="V311" s="126">
        <f t="shared" si="48"/>
        <v>0.23675824630596484</v>
      </c>
      <c r="W311" s="7">
        <f>'Billing Mo'!W311</f>
        <v>65081.128155091021</v>
      </c>
      <c r="X311" s="7">
        <f>'Billing Mo'!X311</f>
        <v>1484469.5422042189</v>
      </c>
      <c r="Y311" s="7">
        <f>'Billing Mo'!Y311</f>
        <v>1549550.67035931</v>
      </c>
      <c r="Z311" s="7">
        <f>'Billing Mo'!Z311</f>
        <v>172713</v>
      </c>
      <c r="AA311" s="7">
        <f>'Billing Mo'!AA311</f>
        <v>2290</v>
      </c>
      <c r="AB311" s="7">
        <f>'Billing Mo'!AB311</f>
        <v>1536</v>
      </c>
      <c r="AC311" s="13">
        <f>'Billing Mo'!AC311</f>
        <v>24706</v>
      </c>
      <c r="AD311" s="28">
        <f t="shared" si="65"/>
        <v>18967</v>
      </c>
      <c r="AE311" s="30">
        <f t="shared" si="58"/>
        <v>1822826</v>
      </c>
      <c r="AF311" s="30">
        <f t="shared" si="59"/>
        <v>1098968</v>
      </c>
      <c r="AG311" s="31">
        <f t="shared" si="55"/>
        <v>269540</v>
      </c>
      <c r="AH311" s="35">
        <f t="shared" si="70"/>
        <v>100099</v>
      </c>
      <c r="AI311" s="28">
        <f t="shared" si="60"/>
        <v>169441</v>
      </c>
      <c r="AJ311" s="28">
        <f t="shared" si="61"/>
        <v>1969.60964647536</v>
      </c>
      <c r="AK311" s="28">
        <f t="shared" si="62"/>
        <v>293894.61235707399</v>
      </c>
      <c r="AL311" s="110">
        <f t="shared" si="47"/>
        <v>1227.9308858660524</v>
      </c>
      <c r="AM311" s="110">
        <f t="shared" si="45"/>
        <v>1188.5981112014395</v>
      </c>
      <c r="AN311" s="110">
        <f>AJ311/[4]FCST!$G251*1000</f>
        <v>1282.2979469240624</v>
      </c>
      <c r="AP311" s="233">
        <f>[16]Rounded!Z312</f>
        <v>8792</v>
      </c>
      <c r="AQ311" s="157">
        <f>[16]Rounded!AA312</f>
        <v>5556</v>
      </c>
      <c r="AR311" s="157">
        <f>[16]Rounded!AB312</f>
        <v>742</v>
      </c>
      <c r="AS311" s="157">
        <f>[16]Rounded!AC312</f>
        <v>0</v>
      </c>
      <c r="AT311" s="157">
        <f>[16]Rounded!AD312</f>
        <v>0</v>
      </c>
      <c r="AV311" s="150"/>
      <c r="AW311" s="145">
        <f t="shared" si="63"/>
        <v>1282.2979469240624</v>
      </c>
      <c r="AX311" s="145">
        <f t="shared" si="39"/>
        <v>1969.60964647536</v>
      </c>
      <c r="AY311" s="20"/>
      <c r="AZ311" s="164">
        <f t="shared" si="51"/>
        <v>23779.204229850438</v>
      </c>
      <c r="BD311" s="14"/>
      <c r="BE311" s="25"/>
      <c r="BM311" s="14">
        <f>[17]Base!$J93</f>
        <v>2866.5636106555276</v>
      </c>
      <c r="BN311" s="14">
        <f>[17]High!$J93</f>
        <v>4748.1356707181549</v>
      </c>
      <c r="BO311" s="14">
        <f>[17]Low!$J93</f>
        <v>984.99155059289978</v>
      </c>
      <c r="BP311" s="14"/>
      <c r="BQ311" s="14">
        <f>[17]Base!$Q93</f>
        <v>2939.3982577502225</v>
      </c>
      <c r="BR311" s="14">
        <f>[17]High!$Q93</f>
        <v>4868.7779563625363</v>
      </c>
      <c r="BS311" s="14">
        <f>[17]Low!$Q93</f>
        <v>1010.0185591379096</v>
      </c>
      <c r="BT311" s="211" t="s">
        <v>150</v>
      </c>
      <c r="BU311" s="14">
        <f>'[18]Energy Summary'!$C92/1000</f>
        <v>3528.194787688446</v>
      </c>
      <c r="BV311" s="14"/>
      <c r="BW311" s="14"/>
      <c r="BX311" s="14"/>
      <c r="BY311" s="14">
        <f>'[18]Energy Summary'!$D92/1000</f>
        <v>3175.2298489482146</v>
      </c>
      <c r="BZ311" s="14"/>
      <c r="CA311" s="14"/>
    </row>
    <row r="312" spans="1:79">
      <c r="A312" s="2">
        <f t="shared" si="49"/>
        <v>2016</v>
      </c>
      <c r="B312" s="2">
        <f t="shared" si="50"/>
        <v>10</v>
      </c>
      <c r="C312" s="7">
        <f>[21]Data!$D167</f>
        <v>1044.68637070609</v>
      </c>
      <c r="D312" s="7">
        <f>[25]Data!$D143</f>
        <v>1038297.77238001</v>
      </c>
      <c r="E312" s="7">
        <f>[22]Data!$D155</f>
        <v>184295.937834451</v>
      </c>
      <c r="F312" s="7">
        <f>[23]Data!$D155</f>
        <v>1967.4429798086901</v>
      </c>
      <c r="G312" s="13">
        <f>[24]Data!$D155</f>
        <v>278613.09426390502</v>
      </c>
      <c r="H312" s="25"/>
      <c r="I312" s="26">
        <f t="shared" si="68"/>
        <v>1041.68637070609</v>
      </c>
      <c r="J312" s="26">
        <f t="shared" si="68"/>
        <v>1038297.77238001</v>
      </c>
      <c r="K312" s="26">
        <f t="shared" si="68"/>
        <v>178147.13783445102</v>
      </c>
      <c r="L312" s="26">
        <f t="shared" si="53"/>
        <v>1967.4429798086901</v>
      </c>
      <c r="M312" s="26">
        <f t="shared" si="54"/>
        <v>274521.09426390502</v>
      </c>
      <c r="N312" s="25"/>
      <c r="O312" s="19">
        <f>AVERAGE('Billing Mo'!O312:O313)</f>
        <v>-3</v>
      </c>
      <c r="P312" s="19"/>
      <c r="Q312" s="19">
        <f>AVERAGE('Billing Mo'!Q312:Q313)</f>
        <v>-6148.7999999999993</v>
      </c>
      <c r="R312" s="248"/>
      <c r="S312" s="19">
        <f t="shared" si="69"/>
        <v>-4092</v>
      </c>
      <c r="U312" s="7">
        <f t="shared" si="57"/>
        <v>3153818.5372437141</v>
      </c>
      <c r="V312" s="126">
        <f t="shared" si="48"/>
        <v>0.25544453159122188</v>
      </c>
      <c r="W312" s="7">
        <f>'Billing Mo'!W312</f>
        <v>65165.235244328942</v>
      </c>
      <c r="X312" s="7">
        <f>'Billing Mo'!X312</f>
        <v>1486387.9848587411</v>
      </c>
      <c r="Y312" s="7">
        <f>'Billing Mo'!Y312</f>
        <v>1551553.2201030699</v>
      </c>
      <c r="Z312" s="7">
        <f>'Billing Mo'!Z312</f>
        <v>172929</v>
      </c>
      <c r="AA312" s="7">
        <f>'Billing Mo'!AA312</f>
        <v>2289</v>
      </c>
      <c r="AB312" s="7">
        <f>'Billing Mo'!AB312</f>
        <v>1535</v>
      </c>
      <c r="AC312" s="13">
        <f>'Billing Mo'!AC312</f>
        <v>24740</v>
      </c>
      <c r="AD312" s="28">
        <f t="shared" si="65"/>
        <v>17390</v>
      </c>
      <c r="AE312" s="30">
        <f t="shared" si="58"/>
        <v>1548350</v>
      </c>
      <c r="AF312" s="30">
        <f t="shared" si="59"/>
        <v>1038298</v>
      </c>
      <c r="AG312" s="31">
        <f t="shared" si="55"/>
        <v>273292</v>
      </c>
      <c r="AH312" s="35">
        <f t="shared" si="70"/>
        <v>95145</v>
      </c>
      <c r="AI312" s="28">
        <f t="shared" si="60"/>
        <v>178147</v>
      </c>
      <c r="AJ312" s="28">
        <f t="shared" si="61"/>
        <v>1967.4429798086901</v>
      </c>
      <c r="AK312" s="28">
        <f t="shared" si="62"/>
        <v>274521.09426390502</v>
      </c>
      <c r="AL312" s="110">
        <f t="shared" si="47"/>
        <v>1041.6862997901235</v>
      </c>
      <c r="AM312" s="110">
        <f t="shared" si="45"/>
        <v>1009.1435986294996</v>
      </c>
      <c r="AN312" s="110">
        <f>AJ312/[4]FCST!$G252*1000</f>
        <v>1281.7218109502869</v>
      </c>
      <c r="AP312" s="233">
        <f>[16]Rounded!Z313</f>
        <v>6806</v>
      </c>
      <c r="AQ312" s="157">
        <f>[16]Rounded!AA313</f>
        <v>5186</v>
      </c>
      <c r="AR312" s="157">
        <f>[16]Rounded!AB313</f>
        <v>708</v>
      </c>
      <c r="AS312" s="157">
        <f>[16]Rounded!AC313</f>
        <v>0</v>
      </c>
      <c r="AT312" s="157">
        <f>[16]Rounded!AD313</f>
        <v>0</v>
      </c>
      <c r="AV312" s="150"/>
      <c r="AW312" s="145">
        <f t="shared" si="63"/>
        <v>1281.7218109502869</v>
      </c>
      <c r="AX312" s="145">
        <f t="shared" ref="AX312:AX375" si="71">AJ312</f>
        <v>1967.4429798086901</v>
      </c>
      <c r="AY312" s="20"/>
      <c r="AZ312" s="164">
        <f t="shared" si="51"/>
        <v>23753.095843369159</v>
      </c>
      <c r="BD312" s="14"/>
      <c r="BE312" s="25"/>
      <c r="BM312" s="14">
        <f>[17]Base!$J94</f>
        <v>2867.6226145310125</v>
      </c>
      <c r="BN312" s="14">
        <f>[17]High!$J94</f>
        <v>4749.889789851577</v>
      </c>
      <c r="BO312" s="14">
        <f>[17]Low!$J94</f>
        <v>985.35543921044894</v>
      </c>
      <c r="BP312" s="14"/>
      <c r="BQ312" s="14">
        <f>[17]Base!$Q94</f>
        <v>2940.4841691651936</v>
      </c>
      <c r="BR312" s="14">
        <f>[17]High!$Q94</f>
        <v>4870.5766447661345</v>
      </c>
      <c r="BS312" s="14">
        <f>[17]Low!$Q94</f>
        <v>1010.3916935642532</v>
      </c>
      <c r="BT312" s="211" t="s">
        <v>150</v>
      </c>
      <c r="BU312" s="14">
        <f>'[18]Energy Summary'!$C93/1000</f>
        <v>3268.5631776456257</v>
      </c>
      <c r="BV312" s="14"/>
      <c r="BW312" s="14"/>
      <c r="BX312" s="14"/>
      <c r="BY312" s="14">
        <f>'[18]Energy Summary'!$D93/1000</f>
        <v>2925.5251549787768</v>
      </c>
      <c r="BZ312" s="14"/>
      <c r="CA312" s="14"/>
    </row>
    <row r="313" spans="1:79">
      <c r="A313" s="2">
        <f t="shared" si="49"/>
        <v>2016</v>
      </c>
      <c r="B313" s="2">
        <f t="shared" si="50"/>
        <v>11</v>
      </c>
      <c r="C313" s="7">
        <f>[21]Data!$D168</f>
        <v>810.18860840357797</v>
      </c>
      <c r="D313" s="7">
        <f>[25]Data!$D144</f>
        <v>893896.24814005301</v>
      </c>
      <c r="E313" s="7">
        <f>[22]Data!$D156</f>
        <v>166805.91142255199</v>
      </c>
      <c r="F313" s="7">
        <f>[23]Data!$D156</f>
        <v>1964.1089653178999</v>
      </c>
      <c r="G313" s="13">
        <f>[24]Data!$D156</f>
        <v>258324.42166263101</v>
      </c>
      <c r="H313" s="25"/>
      <c r="I313" s="26">
        <f t="shared" si="68"/>
        <v>807.18860840357797</v>
      </c>
      <c r="J313" s="26">
        <f t="shared" si="68"/>
        <v>893896.24814005301</v>
      </c>
      <c r="K313" s="26">
        <f t="shared" si="68"/>
        <v>160657.111422552</v>
      </c>
      <c r="L313" s="26">
        <f t="shared" si="53"/>
        <v>1964.1089653178999</v>
      </c>
      <c r="M313" s="26">
        <f t="shared" si="54"/>
        <v>254364.42166263101</v>
      </c>
      <c r="N313" s="25"/>
      <c r="O313" s="19">
        <f>AVERAGE('Billing Mo'!O313:O314)</f>
        <v>-3</v>
      </c>
      <c r="P313" s="19"/>
      <c r="Q313" s="19">
        <f>AVERAGE('Billing Mo'!Q313:Q314)</f>
        <v>-6148.7999999999993</v>
      </c>
      <c r="R313" s="248"/>
      <c r="S313" s="19">
        <f t="shared" ref="S313:S376" si="72">S301</f>
        <v>-3960</v>
      </c>
      <c r="U313" s="7">
        <f t="shared" si="57"/>
        <v>2627634.5306279487</v>
      </c>
      <c r="V313" s="126">
        <f t="shared" si="48"/>
        <v>0.34388341163246744</v>
      </c>
      <c r="W313" s="7">
        <f>'Billing Mo'!W313</f>
        <v>65249.342719516622</v>
      </c>
      <c r="X313" s="7">
        <f>'Billing Mo'!X313</f>
        <v>1488306.4363165933</v>
      </c>
      <c r="Y313" s="7">
        <f>'Billing Mo'!Y313</f>
        <v>1553555.77903611</v>
      </c>
      <c r="Z313" s="7">
        <f>'Billing Mo'!Z313</f>
        <v>173145</v>
      </c>
      <c r="AA313" s="7">
        <f>'Billing Mo'!AA313</f>
        <v>2288</v>
      </c>
      <c r="AB313" s="7">
        <f>'Billing Mo'!AB313</f>
        <v>1535</v>
      </c>
      <c r="AC313" s="13">
        <f>'Billing Mo'!AC313</f>
        <v>24786</v>
      </c>
      <c r="AD313" s="28">
        <f t="shared" si="65"/>
        <v>18179</v>
      </c>
      <c r="AE313" s="30">
        <f t="shared" si="58"/>
        <v>1201344</v>
      </c>
      <c r="AF313" s="30">
        <f t="shared" si="59"/>
        <v>893896</v>
      </c>
      <c r="AG313" s="31">
        <f t="shared" si="55"/>
        <v>257887</v>
      </c>
      <c r="AH313" s="35">
        <f t="shared" si="70"/>
        <v>97230</v>
      </c>
      <c r="AI313" s="28">
        <f t="shared" si="60"/>
        <v>160657</v>
      </c>
      <c r="AJ313" s="28">
        <f t="shared" si="61"/>
        <v>1964.1089653178999</v>
      </c>
      <c r="AK313" s="28">
        <f t="shared" si="62"/>
        <v>254364.42166263101</v>
      </c>
      <c r="AL313" s="110">
        <f t="shared" si="47"/>
        <v>807.1886075915952</v>
      </c>
      <c r="AM313" s="110">
        <f t="shared" si="45"/>
        <v>784.98822923283922</v>
      </c>
      <c r="AN313" s="110">
        <f>AJ313/[4]FCST!$G253*1000</f>
        <v>1279.5498145393485</v>
      </c>
      <c r="AP313" s="233">
        <f>[16]Rounded!Z314</f>
        <v>7405</v>
      </c>
      <c r="AQ313" s="157">
        <f>[16]Rounded!AA314</f>
        <v>5348</v>
      </c>
      <c r="AR313" s="157">
        <f>[16]Rounded!AB314</f>
        <v>715</v>
      </c>
      <c r="AS313" s="157">
        <f>[16]Rounded!AC314</f>
        <v>0</v>
      </c>
      <c r="AT313" s="157">
        <f>[16]Rounded!AD314</f>
        <v>0</v>
      </c>
      <c r="AV313" s="150"/>
      <c r="AW313" s="145">
        <f t="shared" si="63"/>
        <v>1279.5498145393485</v>
      </c>
      <c r="AX313" s="145">
        <f t="shared" si="71"/>
        <v>1964.1089653178999</v>
      </c>
      <c r="AY313" s="20"/>
      <c r="AZ313" s="164">
        <f t="shared" si="51"/>
        <v>23726.98745688788</v>
      </c>
      <c r="BD313" s="14"/>
      <c r="BE313" s="25"/>
      <c r="BM313" s="14">
        <f>[17]Base!$J95</f>
        <v>2862.4234256590657</v>
      </c>
      <c r="BN313" s="14">
        <f>[17]High!$J95</f>
        <v>4741.2779264867004</v>
      </c>
      <c r="BO313" s="14">
        <f>[17]Low!$J95</f>
        <v>983.56892483143145</v>
      </c>
      <c r="BP313" s="14"/>
      <c r="BQ313" s="14">
        <f>[17]Base!$Q95</f>
        <v>2935.1528774906928</v>
      </c>
      <c r="BR313" s="14">
        <f>[17]High!$Q95</f>
        <v>4861.7459681760156</v>
      </c>
      <c r="BS313" s="14">
        <f>[17]Low!$Q95</f>
        <v>1008.5597868053698</v>
      </c>
      <c r="BT313" s="211" t="s">
        <v>150</v>
      </c>
      <c r="BU313" s="14">
        <f>'[18]Energy Summary'!$C94/1000</f>
        <v>3126.4155687886896</v>
      </c>
      <c r="BV313" s="14"/>
      <c r="BW313" s="14"/>
      <c r="BX313" s="14"/>
      <c r="BY313" s="14">
        <f>'[18]Energy Summary'!$D94/1000</f>
        <v>2784.0428096800501</v>
      </c>
      <c r="BZ313" s="14"/>
      <c r="CA313" s="14"/>
    </row>
    <row r="314" spans="1:79">
      <c r="A314" s="2">
        <f t="shared" si="49"/>
        <v>2016</v>
      </c>
      <c r="B314" s="2">
        <f t="shared" si="50"/>
        <v>12</v>
      </c>
      <c r="C314" s="7">
        <f>[21]Data!$D169</f>
        <v>974.98709942982305</v>
      </c>
      <c r="D314" s="7">
        <f>[25]Data!$D145</f>
        <v>903683.64166545495</v>
      </c>
      <c r="E314" s="7">
        <f>[22]Data!$D157</f>
        <v>164073.008986562</v>
      </c>
      <c r="F314" s="7">
        <f>[23]Data!$D157</f>
        <v>1975.76961051338</v>
      </c>
      <c r="G314" s="13">
        <f>[24]Data!$D157</f>
        <v>249020.09159718</v>
      </c>
      <c r="H314" s="25"/>
      <c r="I314" s="26">
        <f t="shared" si="68"/>
        <v>976.98709942982305</v>
      </c>
      <c r="J314" s="26">
        <f t="shared" si="68"/>
        <v>903683.64166545495</v>
      </c>
      <c r="K314" s="26">
        <f t="shared" si="68"/>
        <v>157823.40898656199</v>
      </c>
      <c r="L314" s="26">
        <f t="shared" si="53"/>
        <v>1975.76961051338</v>
      </c>
      <c r="M314" s="26">
        <f t="shared" si="54"/>
        <v>244928.09159718</v>
      </c>
      <c r="N314" s="25"/>
      <c r="O314" s="19">
        <f>AVERAGE('Billing Mo'!O314:O315)</f>
        <v>2</v>
      </c>
      <c r="P314" s="19"/>
      <c r="Q314" s="19">
        <f>AVERAGE('Billing Mo'!Q314:Q315)</f>
        <v>-6249.5999999999995</v>
      </c>
      <c r="R314" s="248"/>
      <c r="S314" s="19">
        <f t="shared" si="72"/>
        <v>-4092</v>
      </c>
      <c r="U314" s="7">
        <f t="shared" si="57"/>
        <v>2882337.8612076933</v>
      </c>
      <c r="V314" s="126">
        <f t="shared" si="48"/>
        <v>0.46872621458853259</v>
      </c>
      <c r="W314" s="7">
        <f>'Billing Mo'!W314</f>
        <v>65333.45046171594</v>
      </c>
      <c r="X314" s="7">
        <f>'Billing Mo'!X314</f>
        <v>1490224.893864854</v>
      </c>
      <c r="Y314" s="7">
        <f>'Billing Mo'!Y314</f>
        <v>1555558.3443265699</v>
      </c>
      <c r="Z314" s="7">
        <f>'Billing Mo'!Z314</f>
        <v>173360</v>
      </c>
      <c r="AA314" s="7">
        <f>'Billing Mo'!AA314</f>
        <v>2286</v>
      </c>
      <c r="AB314" s="7">
        <f>'Billing Mo'!AB314</f>
        <v>1534</v>
      </c>
      <c r="AC314" s="13">
        <f>'Billing Mo'!AC314</f>
        <v>24746</v>
      </c>
      <c r="AD314" s="28">
        <f t="shared" si="65"/>
        <v>29858</v>
      </c>
      <c r="AE314" s="30">
        <f t="shared" si="58"/>
        <v>1455930</v>
      </c>
      <c r="AF314" s="30">
        <f t="shared" si="59"/>
        <v>903684</v>
      </c>
      <c r="AG314" s="31">
        <f t="shared" si="55"/>
        <v>245962</v>
      </c>
      <c r="AH314" s="35">
        <f>ROUND($AX$633*$AY625,0)</f>
        <v>88139</v>
      </c>
      <c r="AI314" s="28">
        <f t="shared" si="60"/>
        <v>157823</v>
      </c>
      <c r="AJ314" s="28">
        <f t="shared" si="61"/>
        <v>1975.76961051338</v>
      </c>
      <c r="AK314" s="28">
        <f t="shared" si="62"/>
        <v>244928.09159718</v>
      </c>
      <c r="AL314" s="110">
        <f t="shared" si="47"/>
        <v>976.98676622163305</v>
      </c>
      <c r="AM314" s="110">
        <f t="shared" si="45"/>
        <v>955.14771620040085</v>
      </c>
      <c r="AN314" s="110">
        <f>AJ314/[4]FCST!$G254*1000</f>
        <v>1287.9854045067666</v>
      </c>
      <c r="AP314" s="233">
        <f>[16]Rounded!Z315</f>
        <v>12715</v>
      </c>
      <c r="AQ314" s="157">
        <f>[16]Rounded!AA315</f>
        <v>6734</v>
      </c>
      <c r="AR314" s="157">
        <f>[16]Rounded!AB315</f>
        <v>790.00000000000091</v>
      </c>
      <c r="AS314" s="157">
        <f>[16]Rounded!AC315</f>
        <v>0</v>
      </c>
      <c r="AT314" s="157">
        <f>[16]Rounded!AD315</f>
        <v>0</v>
      </c>
      <c r="AV314" s="150"/>
      <c r="AW314" s="145">
        <f t="shared" si="63"/>
        <v>1287.9854045067666</v>
      </c>
      <c r="AX314" s="145">
        <f t="shared" si="71"/>
        <v>1975.76961051338</v>
      </c>
      <c r="AY314" s="20"/>
      <c r="AZ314" s="164">
        <f t="shared" si="51"/>
        <v>23700.87907040659</v>
      </c>
      <c r="BD314" s="14"/>
      <c r="BE314" s="25"/>
      <c r="BM314" s="14">
        <f>[17]Base!$J96</f>
        <v>2872.8621111417965</v>
      </c>
      <c r="BN314" s="14">
        <f>[17]High!$J96</f>
        <v>4758.568418388475</v>
      </c>
      <c r="BO314" s="14">
        <f>[17]Low!$J96</f>
        <v>987.1558038951182</v>
      </c>
      <c r="BP314" s="14"/>
      <c r="BQ314" s="14">
        <f>[17]Base!$Q96</f>
        <v>2945.8567927316058</v>
      </c>
      <c r="BR314" s="14">
        <f>[17]High!$Q96</f>
        <v>4879.4757829210303</v>
      </c>
      <c r="BS314" s="14">
        <f>[17]Low!$Q96</f>
        <v>1012.2378025421808</v>
      </c>
      <c r="BT314" s="211" t="s">
        <v>150</v>
      </c>
      <c r="BU314" s="14">
        <f>'[18]Energy Summary'!$C95/1000</f>
        <v>3040.2098933915327</v>
      </c>
      <c r="BV314" s="14"/>
      <c r="BW314" s="14"/>
      <c r="BX314" s="14"/>
      <c r="BY314" s="14">
        <f>'[18]Energy Summary'!$D95/1000</f>
        <v>2694.3727150867676</v>
      </c>
      <c r="BZ314" s="14"/>
      <c r="CA314" s="14"/>
    </row>
    <row r="315" spans="1:79">
      <c r="A315" s="2">
        <f t="shared" si="49"/>
        <v>2017</v>
      </c>
      <c r="B315" s="2">
        <f t="shared" si="50"/>
        <v>1</v>
      </c>
      <c r="C315" s="7">
        <f>[21]Data!$D170</f>
        <v>1064.82368695889</v>
      </c>
      <c r="D315" s="7">
        <f>[25]Data!$D146</f>
        <v>902070.90401323896</v>
      </c>
      <c r="E315" s="7">
        <f>[22]Data!$D158</f>
        <v>172470.63030615399</v>
      </c>
      <c r="F315" s="7">
        <f>[23]Data!$D158</f>
        <v>1953.04204797744</v>
      </c>
      <c r="G315" s="13">
        <f>[24]Data!$D158</f>
        <v>245996.14892558</v>
      </c>
      <c r="H315" s="25"/>
      <c r="I315" s="26">
        <f t="shared" si="68"/>
        <v>1071.82368695889</v>
      </c>
      <c r="J315" s="26">
        <f t="shared" si="68"/>
        <v>902070.90401323896</v>
      </c>
      <c r="K315" s="26">
        <f t="shared" si="68"/>
        <v>166523.43030615398</v>
      </c>
      <c r="L315" s="26">
        <f t="shared" si="53"/>
        <v>1953.04204797744</v>
      </c>
      <c r="M315" s="26">
        <f t="shared" si="54"/>
        <v>242036.14892558</v>
      </c>
      <c r="N315" s="25"/>
      <c r="O315" s="19">
        <f>AVERAGE('Billing Mo'!O315:O316)</f>
        <v>7</v>
      </c>
      <c r="P315" s="19"/>
      <c r="Q315" s="19">
        <f>AVERAGE('Billing Mo'!Q315:Q316)</f>
        <v>-5947.1999999999989</v>
      </c>
      <c r="R315" s="248"/>
      <c r="S315" s="19">
        <f t="shared" si="72"/>
        <v>-3960</v>
      </c>
      <c r="U315" s="7">
        <f t="shared" si="57"/>
        <v>3038656.1909735575</v>
      </c>
      <c r="V315" s="126">
        <f t="shared" si="48"/>
        <v>0.55751998808037817</v>
      </c>
      <c r="W315" s="7">
        <f>'Billing Mo'!W315</f>
        <v>65417.558376810361</v>
      </c>
      <c r="X315" s="7">
        <f>'Billing Mo'!X315</f>
        <v>1492143.3553567696</v>
      </c>
      <c r="Y315" s="7">
        <f>'Billing Mo'!Y315</f>
        <v>1557560.9137335799</v>
      </c>
      <c r="Z315" s="7">
        <f>'Billing Mo'!Z315</f>
        <v>173576</v>
      </c>
      <c r="AA315" s="7">
        <f>'Billing Mo'!AA315</f>
        <v>2285</v>
      </c>
      <c r="AB315" s="7">
        <f>'Billing Mo'!AB315</f>
        <v>1534</v>
      </c>
      <c r="AC315" s="13">
        <f>'Billing Mo'!AC315</f>
        <v>24797</v>
      </c>
      <c r="AD315" s="28">
        <f t="shared" si="65"/>
        <v>38836</v>
      </c>
      <c r="AE315" s="30">
        <f t="shared" si="58"/>
        <v>1599315</v>
      </c>
      <c r="AF315" s="30">
        <f t="shared" si="59"/>
        <v>902071</v>
      </c>
      <c r="AG315" s="31">
        <f t="shared" si="55"/>
        <v>254445</v>
      </c>
      <c r="AH315" s="35">
        <f>ROUND($AX$634*$AY614,0)</f>
        <v>87922</v>
      </c>
      <c r="AI315" s="28">
        <f t="shared" si="60"/>
        <v>166523</v>
      </c>
      <c r="AJ315" s="28">
        <f t="shared" si="61"/>
        <v>1953.04204797744</v>
      </c>
      <c r="AK315" s="28">
        <f t="shared" si="62"/>
        <v>242036.14892558</v>
      </c>
      <c r="AL315" s="110">
        <f t="shared" si="47"/>
        <v>1071.8239599824549</v>
      </c>
      <c r="AM315" s="110">
        <f t="shared" si="45"/>
        <v>1051.7412099622095</v>
      </c>
      <c r="AN315" s="110">
        <f>AJ315/[4]FCST!$G255*1000</f>
        <v>1273.1695228014603</v>
      </c>
      <c r="AP315" s="233">
        <f>[16]Rounded!Z316</f>
        <v>18453</v>
      </c>
      <c r="AQ315" s="157">
        <f>[16]Rounded!AA316</f>
        <v>8354</v>
      </c>
      <c r="AR315" s="157">
        <f>[16]Rounded!AB316</f>
        <v>978</v>
      </c>
      <c r="AS315" s="157">
        <f>[16]Rounded!AC316</f>
        <v>0</v>
      </c>
      <c r="AT315" s="157">
        <f>[16]Rounded!AD316</f>
        <v>0</v>
      </c>
      <c r="AV315" s="150"/>
      <c r="AW315" s="145">
        <f t="shared" si="63"/>
        <v>1273.1695228014603</v>
      </c>
      <c r="AX315" s="145">
        <f t="shared" si="71"/>
        <v>1953.04204797744</v>
      </c>
      <c r="AY315" s="20"/>
      <c r="AZ315" s="164">
        <f t="shared" si="51"/>
        <v>23674.770683925311</v>
      </c>
      <c r="BD315" s="14"/>
      <c r="BE315" s="25"/>
      <c r="BM315" s="14">
        <f>[17]Base!$J97</f>
        <v>4202.1461497077999</v>
      </c>
      <c r="BN315" s="14">
        <f>[17]High!$J97</f>
        <v>7108.8130705634449</v>
      </c>
      <c r="BO315" s="14">
        <f>[17]Low!$J97</f>
        <v>1295.4792288521548</v>
      </c>
      <c r="BP315" s="14"/>
      <c r="BQ315" s="14">
        <f>[17]Base!$Q97</f>
        <v>4363.3243581897414</v>
      </c>
      <c r="BR315" s="14">
        <f>[17]High!$Q97</f>
        <v>7381.4798732699837</v>
      </c>
      <c r="BS315" s="14">
        <f>[17]Low!$Q97</f>
        <v>1345.1688431094972</v>
      </c>
      <c r="BT315" s="211" t="s">
        <v>150</v>
      </c>
      <c r="BU315" s="14">
        <f>'[18]Energy Summary'!$C96/1000</f>
        <v>2624.2575293108462</v>
      </c>
      <c r="BV315" s="14"/>
      <c r="BW315" s="14"/>
      <c r="BX315" s="14"/>
      <c r="BY315" s="14">
        <f>'[18]Energy Summary'!$D96/1000</f>
        <v>2384.7602495902042</v>
      </c>
      <c r="BZ315" s="14"/>
      <c r="CA315" s="14"/>
    </row>
    <row r="316" spans="1:79">
      <c r="A316" s="2">
        <f t="shared" si="49"/>
        <v>2017</v>
      </c>
      <c r="B316" s="2">
        <f t="shared" si="50"/>
        <v>2</v>
      </c>
      <c r="C316" s="7">
        <f>[21]Data!$D171</f>
        <v>858.02825386157997</v>
      </c>
      <c r="D316" s="7">
        <f>[25]Data!$D147</f>
        <v>814620.57937971596</v>
      </c>
      <c r="E316" s="7">
        <f>[22]Data!$D159</f>
        <v>157242.22599302899</v>
      </c>
      <c r="F316" s="7">
        <f>[23]Data!$D159</f>
        <v>1954.2702916708399</v>
      </c>
      <c r="G316" s="13">
        <f>[24]Data!$D159</f>
        <v>245872.13955562701</v>
      </c>
      <c r="H316" s="25"/>
      <c r="I316" s="26">
        <f t="shared" si="68"/>
        <v>865.02825386157997</v>
      </c>
      <c r="J316" s="26">
        <f t="shared" si="68"/>
        <v>814620.57937971596</v>
      </c>
      <c r="K316" s="26">
        <f t="shared" si="68"/>
        <v>151295.02599302898</v>
      </c>
      <c r="L316" s="26">
        <f t="shared" si="53"/>
        <v>1954.2702916708399</v>
      </c>
      <c r="M316" s="26">
        <f t="shared" si="54"/>
        <v>241780.13955562701</v>
      </c>
      <c r="N316" s="25"/>
      <c r="O316" s="19">
        <f>AVERAGE('Billing Mo'!O316:O317)</f>
        <v>7</v>
      </c>
      <c r="P316" s="19"/>
      <c r="Q316" s="19">
        <f>AVERAGE('Billing Mo'!Q316:Q317)</f>
        <v>-5947.1999999999989</v>
      </c>
      <c r="R316" s="248"/>
      <c r="S316" s="19">
        <f t="shared" si="72"/>
        <v>-4092</v>
      </c>
      <c r="U316" s="7">
        <f t="shared" si="57"/>
        <v>2626874.4098472977</v>
      </c>
      <c r="V316" s="126">
        <f t="shared" si="48"/>
        <v>0.63835327793467445</v>
      </c>
      <c r="W316" s="7">
        <f>'Billing Mo'!W316</f>
        <v>65501.666393485561</v>
      </c>
      <c r="X316" s="7">
        <f>'Billing Mo'!X316</f>
        <v>1494061.8191656943</v>
      </c>
      <c r="Y316" s="7">
        <f>'Billing Mo'!Y316</f>
        <v>1559563.4855591799</v>
      </c>
      <c r="Z316" s="7">
        <f>'Billing Mo'!Z316</f>
        <v>173791</v>
      </c>
      <c r="AA316" s="7">
        <f>'Billing Mo'!AA316</f>
        <v>2284</v>
      </c>
      <c r="AB316" s="7">
        <f>'Billing Mo'!AB316</f>
        <v>1533</v>
      </c>
      <c r="AC316" s="13">
        <f>'Billing Mo'!AC316</f>
        <v>24810</v>
      </c>
      <c r="AD316" s="28">
        <f t="shared" si="65"/>
        <v>35877</v>
      </c>
      <c r="AE316" s="30">
        <f t="shared" si="58"/>
        <v>1292406</v>
      </c>
      <c r="AF316" s="30">
        <f t="shared" si="59"/>
        <v>814621</v>
      </c>
      <c r="AG316" s="31">
        <f t="shared" si="55"/>
        <v>240236</v>
      </c>
      <c r="AH316" s="35">
        <f t="shared" ref="AH316:AH325" si="73">ROUND($AX$634*$AY615,0)</f>
        <v>88941</v>
      </c>
      <c r="AI316" s="28">
        <f t="shared" si="60"/>
        <v>151295</v>
      </c>
      <c r="AJ316" s="28">
        <f t="shared" si="61"/>
        <v>1954.2702916708399</v>
      </c>
      <c r="AK316" s="28">
        <f t="shared" si="62"/>
        <v>241780.13955562701</v>
      </c>
      <c r="AL316" s="110">
        <f t="shared" si="47"/>
        <v>865.02846362923469</v>
      </c>
      <c r="AM316" s="110">
        <f t="shared" si="45"/>
        <v>851.70178213280337</v>
      </c>
      <c r="AN316" s="110">
        <f>AJ316/[4]FCST!$G256*1000</f>
        <v>1274.8012339666275</v>
      </c>
      <c r="AP316" s="233">
        <f>[16]Rounded!Z317</f>
        <v>14468</v>
      </c>
      <c r="AQ316" s="157">
        <f>[16]Rounded!AA317</f>
        <v>7120</v>
      </c>
      <c r="AR316" s="157">
        <f>[16]Rounded!AB317</f>
        <v>912</v>
      </c>
      <c r="AS316" s="157">
        <f>[16]Rounded!AC317</f>
        <v>0</v>
      </c>
      <c r="AT316" s="157">
        <f>[16]Rounded!AD317</f>
        <v>0</v>
      </c>
      <c r="AV316" s="150"/>
      <c r="AW316" s="145">
        <f t="shared" si="63"/>
        <v>1274.8012339666275</v>
      </c>
      <c r="AX316" s="145">
        <f t="shared" si="71"/>
        <v>1954.2702916708399</v>
      </c>
      <c r="AY316" s="20"/>
      <c r="AZ316" s="164">
        <f t="shared" si="51"/>
        <v>23648.662297444032</v>
      </c>
      <c r="BD316" s="14"/>
      <c r="BE316" s="25"/>
      <c r="BM316" s="14">
        <f>[17]Base!$J98</f>
        <v>4218.2039811260056</v>
      </c>
      <c r="BN316" s="14">
        <f>[17]High!$J98</f>
        <v>7135.9782661096733</v>
      </c>
      <c r="BO316" s="14">
        <f>[17]Low!$J98</f>
        <v>1300.4296961423374</v>
      </c>
      <c r="BP316" s="14"/>
      <c r="BQ316" s="14">
        <f>[17]Base!$Q98</f>
        <v>4379.998106429467</v>
      </c>
      <c r="BR316" s="14">
        <f>[17]High!$Q98</f>
        <v>7409.687021522097</v>
      </c>
      <c r="BS316" s="14">
        <f>[17]Low!$Q98</f>
        <v>1350.3091913368376</v>
      </c>
      <c r="BT316" s="211" t="s">
        <v>150</v>
      </c>
      <c r="BU316" s="14">
        <f>'[18]Energy Summary'!$C97/1000</f>
        <v>2931.2784937644824</v>
      </c>
      <c r="BV316" s="14"/>
      <c r="BW316" s="14"/>
      <c r="BX316" s="14"/>
      <c r="BY316" s="14">
        <f>'[18]Energy Summary'!$D97/1000</f>
        <v>2647.2655948713409</v>
      </c>
      <c r="BZ316" s="14"/>
      <c r="CA316" s="14"/>
    </row>
    <row r="317" spans="1:79">
      <c r="A317" s="2">
        <f t="shared" si="49"/>
        <v>2017</v>
      </c>
      <c r="B317" s="2">
        <f t="shared" si="50"/>
        <v>3</v>
      </c>
      <c r="C317" s="7">
        <f>[21]Data!$D172</f>
        <v>857.25931848992798</v>
      </c>
      <c r="D317" s="7">
        <f>[25]Data!$D148</f>
        <v>936162.05017683504</v>
      </c>
      <c r="E317" s="7">
        <f>[22]Data!$D160</f>
        <v>183498.35862793101</v>
      </c>
      <c r="F317" s="7">
        <f>[23]Data!$D160</f>
        <v>1965.44366096615</v>
      </c>
      <c r="G317" s="13">
        <f>[24]Data!$D160</f>
        <v>249892.564756976</v>
      </c>
      <c r="H317" s="25"/>
      <c r="I317" s="26">
        <f t="shared" si="68"/>
        <v>864.25931848992798</v>
      </c>
      <c r="J317" s="26">
        <f t="shared" si="68"/>
        <v>936162.05017683504</v>
      </c>
      <c r="K317" s="26">
        <f t="shared" si="68"/>
        <v>177349.55862793102</v>
      </c>
      <c r="L317" s="26">
        <f t="shared" si="53"/>
        <v>1965.44366096615</v>
      </c>
      <c r="M317" s="26">
        <f t="shared" si="54"/>
        <v>245932.564756976</v>
      </c>
      <c r="N317" s="25"/>
      <c r="O317" s="19">
        <f>AVERAGE('Billing Mo'!O317:O318)</f>
        <v>7</v>
      </c>
      <c r="P317" s="19"/>
      <c r="Q317" s="19">
        <f>AVERAGE('Billing Mo'!Q317:Q318)</f>
        <v>-6148.7999999999993</v>
      </c>
      <c r="R317" s="248"/>
      <c r="S317" s="19">
        <f t="shared" si="72"/>
        <v>-3960</v>
      </c>
      <c r="U317" s="7">
        <f t="shared" si="57"/>
        <v>2779727.0084179421</v>
      </c>
      <c r="V317" s="126">
        <f t="shared" si="48"/>
        <v>0.62485525246600426</v>
      </c>
      <c r="W317" s="7">
        <f>'Billing Mo'!W317</f>
        <v>65585.774460124798</v>
      </c>
      <c r="X317" s="7">
        <f>'Billing Mo'!X317</f>
        <v>1495980.2841142751</v>
      </c>
      <c r="Y317" s="7">
        <f>'Billing Mo'!Y317</f>
        <v>1561566.0585743999</v>
      </c>
      <c r="Z317" s="7">
        <f>'Billing Mo'!Z317</f>
        <v>174006</v>
      </c>
      <c r="AA317" s="7">
        <f>'Billing Mo'!AA317</f>
        <v>2282</v>
      </c>
      <c r="AB317" s="7">
        <f>'Billing Mo'!AB317</f>
        <v>1533</v>
      </c>
      <c r="AC317" s="13">
        <f>'Billing Mo'!AC317</f>
        <v>24810</v>
      </c>
      <c r="AD317" s="28">
        <f t="shared" si="65"/>
        <v>35132</v>
      </c>
      <c r="AE317" s="30">
        <f t="shared" si="58"/>
        <v>1292915</v>
      </c>
      <c r="AF317" s="30">
        <f t="shared" si="59"/>
        <v>936162</v>
      </c>
      <c r="AG317" s="31">
        <f t="shared" si="55"/>
        <v>267620</v>
      </c>
      <c r="AH317" s="35">
        <f t="shared" si="73"/>
        <v>90270</v>
      </c>
      <c r="AI317" s="28">
        <f t="shared" si="60"/>
        <v>177350</v>
      </c>
      <c r="AJ317" s="28">
        <f t="shared" si="61"/>
        <v>1965.44366096615</v>
      </c>
      <c r="AK317" s="28">
        <f t="shared" si="62"/>
        <v>245932.564756976</v>
      </c>
      <c r="AL317" s="110">
        <f t="shared" si="47"/>
        <v>864.25938478560636</v>
      </c>
      <c r="AM317" s="110">
        <f t="shared" si="45"/>
        <v>850.45841814237019</v>
      </c>
      <c r="AN317" s="110">
        <f>AJ317/[4]FCST!$G257*1000</f>
        <v>1282.0897984123615</v>
      </c>
      <c r="AP317" s="233">
        <f>[16]Rounded!Z318</f>
        <v>11300</v>
      </c>
      <c r="AQ317" s="157">
        <f>[16]Rounded!AA318</f>
        <v>5820</v>
      </c>
      <c r="AR317" s="157">
        <f>[16]Rounded!AB318</f>
        <v>768</v>
      </c>
      <c r="AS317" s="157">
        <f>[16]Rounded!AC318</f>
        <v>0</v>
      </c>
      <c r="AT317" s="157">
        <f>[16]Rounded!AD318</f>
        <v>0</v>
      </c>
      <c r="AV317" s="150"/>
      <c r="AW317" s="145">
        <f t="shared" si="63"/>
        <v>1282.0897984123615</v>
      </c>
      <c r="AX317" s="145">
        <f t="shared" si="71"/>
        <v>1965.44366096615</v>
      </c>
      <c r="AY317" s="20"/>
      <c r="AZ317" s="164">
        <f t="shared" si="51"/>
        <v>23622.55391096275</v>
      </c>
      <c r="BD317" s="14"/>
      <c r="BE317" s="25"/>
      <c r="BM317" s="14">
        <f>[17]Base!$J99</f>
        <v>4329.8179363595918</v>
      </c>
      <c r="BN317" s="14">
        <f>[17]High!$J99</f>
        <v>7324.796721145316</v>
      </c>
      <c r="BO317" s="14">
        <f>[17]Low!$J99</f>
        <v>1334.8391515738674</v>
      </c>
      <c r="BP317" s="14"/>
      <c r="BQ317" s="14">
        <f>[17]Base!$Q99</f>
        <v>4495.8931448774929</v>
      </c>
      <c r="BR317" s="14">
        <f>[17]High!$Q99</f>
        <v>7605.7478282577358</v>
      </c>
      <c r="BS317" s="14">
        <f>[17]Low!$Q99</f>
        <v>1386.0384614972479</v>
      </c>
      <c r="BT317" s="211" t="s">
        <v>150</v>
      </c>
      <c r="BU317" s="14">
        <f>'[18]Energy Summary'!$C98/1000</f>
        <v>3995.9587887334974</v>
      </c>
      <c r="BV317" s="14"/>
      <c r="BW317" s="14"/>
      <c r="BX317" s="14"/>
      <c r="BY317" s="14">
        <f>'[18]Energy Summary'!$D98/1000</f>
        <v>3588.0226792315657</v>
      </c>
      <c r="BZ317" s="14"/>
      <c r="CA317" s="14"/>
    </row>
    <row r="318" spans="1:79">
      <c r="A318" s="2">
        <f t="shared" si="49"/>
        <v>2017</v>
      </c>
      <c r="B318" s="2">
        <f t="shared" si="50"/>
        <v>4</v>
      </c>
      <c r="C318" s="7">
        <f>[21]Data!$D173</f>
        <v>879.38107630320906</v>
      </c>
      <c r="D318" s="7">
        <f>[25]Data!$D149</f>
        <v>958417.46215657401</v>
      </c>
      <c r="E318" s="7">
        <f>[22]Data!$D161</f>
        <v>174481.56289560301</v>
      </c>
      <c r="F318" s="7">
        <f>[23]Data!$D161</f>
        <v>1943.5665643458301</v>
      </c>
      <c r="G318" s="13">
        <f>[24]Data!$D161</f>
        <v>258187.57348266899</v>
      </c>
      <c r="H318" s="25"/>
      <c r="I318" s="26">
        <f t="shared" si="68"/>
        <v>886.38107630320906</v>
      </c>
      <c r="J318" s="26">
        <f t="shared" si="68"/>
        <v>958417.46215657401</v>
      </c>
      <c r="K318" s="26">
        <f t="shared" si="68"/>
        <v>168332.76289560302</v>
      </c>
      <c r="L318" s="26">
        <f t="shared" si="53"/>
        <v>1943.5665643458301</v>
      </c>
      <c r="M318" s="26">
        <f t="shared" si="54"/>
        <v>254095.57348266899</v>
      </c>
      <c r="N318" s="25"/>
      <c r="O318" s="19">
        <f>AVERAGE('Billing Mo'!O318:O319)</f>
        <v>7</v>
      </c>
      <c r="P318" s="19"/>
      <c r="Q318" s="19">
        <f>AVERAGE('Billing Mo'!Q318:Q319)</f>
        <v>-6148.7999999999993</v>
      </c>
      <c r="R318" s="248"/>
      <c r="S318" s="19">
        <f t="shared" si="72"/>
        <v>-4092</v>
      </c>
      <c r="U318" s="7">
        <f t="shared" si="57"/>
        <v>2836685.1400470147</v>
      </c>
      <c r="V318" s="126">
        <f t="shared" si="48"/>
        <v>0.53442379914879401</v>
      </c>
      <c r="W318" s="7">
        <f>'Billing Mo'!W318</f>
        <v>65669.88254130655</v>
      </c>
      <c r="X318" s="7">
        <f>'Billing Mo'!X318</f>
        <v>1497898.7493945635</v>
      </c>
      <c r="Y318" s="7">
        <f>'Billing Mo'!Y318</f>
        <v>1563568.63193587</v>
      </c>
      <c r="Z318" s="7">
        <f>'Billing Mo'!Z318</f>
        <v>174222</v>
      </c>
      <c r="AA318" s="7">
        <f>'Billing Mo'!AA318</f>
        <v>2281</v>
      </c>
      <c r="AB318" s="7">
        <f>'Billing Mo'!AB318</f>
        <v>1532</v>
      </c>
      <c r="AC318" s="13">
        <f>'Billing Mo'!AC318</f>
        <v>24778</v>
      </c>
      <c r="AD318" s="28">
        <f t="shared" si="65"/>
        <v>30862</v>
      </c>
      <c r="AE318" s="30">
        <f t="shared" si="58"/>
        <v>1327709</v>
      </c>
      <c r="AF318" s="30">
        <f t="shared" si="59"/>
        <v>958417</v>
      </c>
      <c r="AG318" s="31">
        <f t="shared" si="55"/>
        <v>263658</v>
      </c>
      <c r="AH318" s="35">
        <f t="shared" si="73"/>
        <v>95325</v>
      </c>
      <c r="AI318" s="28">
        <f t="shared" si="60"/>
        <v>168333</v>
      </c>
      <c r="AJ318" s="28">
        <f t="shared" si="61"/>
        <v>1943.5665643458301</v>
      </c>
      <c r="AK318" s="28">
        <f t="shared" si="62"/>
        <v>254095.57348266899</v>
      </c>
      <c r="AL318" s="110">
        <f t="shared" si="47"/>
        <v>886.38100574998634</v>
      </c>
      <c r="AM318" s="110">
        <f t="shared" si="45"/>
        <v>868.89118408441061</v>
      </c>
      <c r="AN318" s="110">
        <f>AJ318/[4]FCST!$G258*1000</f>
        <v>1268.6465824711686</v>
      </c>
      <c r="AP318" s="233">
        <f>[16]Rounded!Z319</f>
        <v>8370</v>
      </c>
      <c r="AQ318" s="157">
        <f>[16]Rounded!AA319</f>
        <v>5643</v>
      </c>
      <c r="AR318" s="157">
        <f>[16]Rounded!AB319</f>
        <v>771</v>
      </c>
      <c r="AS318" s="157">
        <f>[16]Rounded!AC319</f>
        <v>0</v>
      </c>
      <c r="AT318" s="157">
        <f>[16]Rounded!AD319</f>
        <v>0</v>
      </c>
      <c r="AV318" s="150"/>
      <c r="AW318" s="145">
        <f t="shared" si="63"/>
        <v>1268.6465824711686</v>
      </c>
      <c r="AX318" s="145">
        <f t="shared" si="71"/>
        <v>1943.5665643458301</v>
      </c>
      <c r="AY318" s="20"/>
      <c r="AZ318" s="164">
        <f t="shared" si="51"/>
        <v>23596.445524481471</v>
      </c>
      <c r="BD318" s="14"/>
      <c r="BE318" s="25"/>
      <c r="BM318" s="14">
        <f>[17]Base!$J100</f>
        <v>4331.4352541980161</v>
      </c>
      <c r="BN318" s="14">
        <f>[17]High!$J100</f>
        <v>7327.5327540626495</v>
      </c>
      <c r="BO318" s="14">
        <f>[17]Low!$J100</f>
        <v>1335.3377543333827</v>
      </c>
      <c r="BP318" s="14"/>
      <c r="BQ318" s="14">
        <f>[17]Base!$Q100</f>
        <v>4497.5724968247878</v>
      </c>
      <c r="BR318" s="14">
        <f>[17]High!$Q100</f>
        <v>7608.5888049034056</v>
      </c>
      <c r="BS318" s="14">
        <f>[17]Low!$Q100</f>
        <v>1386.5561887461695</v>
      </c>
      <c r="BT318" s="211" t="s">
        <v>150</v>
      </c>
      <c r="BU318" s="14">
        <f>'[18]Energy Summary'!$C99/1000</f>
        <v>4274.2801315705219</v>
      </c>
      <c r="BV318" s="14"/>
      <c r="BW318" s="14"/>
      <c r="BX318" s="14"/>
      <c r="BY318" s="14">
        <f>'[18]Energy Summary'!$D99/1000</f>
        <v>3817.3567095385565</v>
      </c>
      <c r="BZ318" s="14"/>
      <c r="CA318" s="14"/>
    </row>
    <row r="319" spans="1:79">
      <c r="A319" s="2">
        <f t="shared" si="49"/>
        <v>2017</v>
      </c>
      <c r="B319" s="2">
        <f t="shared" si="50"/>
        <v>5</v>
      </c>
      <c r="C319" s="7">
        <f>[21]Data!$D174</f>
        <v>1141.1999524973301</v>
      </c>
      <c r="D319" s="7">
        <f>[25]Data!$D150</f>
        <v>1095820.17487653</v>
      </c>
      <c r="E319" s="7">
        <f>[22]Data!$D162</f>
        <v>183101.231346891</v>
      </c>
      <c r="F319" s="7">
        <f>[23]Data!$D162</f>
        <v>1943.71656434583</v>
      </c>
      <c r="G319" s="13">
        <f>[24]Data!$D162</f>
        <v>285203.974724998</v>
      </c>
      <c r="H319" s="25"/>
      <c r="I319" s="26">
        <f t="shared" si="68"/>
        <v>1148.1999524973301</v>
      </c>
      <c r="J319" s="26">
        <f t="shared" si="68"/>
        <v>1095820.17487653</v>
      </c>
      <c r="K319" s="26">
        <f t="shared" si="68"/>
        <v>176952.43134689101</v>
      </c>
      <c r="L319" s="26">
        <f t="shared" si="53"/>
        <v>1943.71656434583</v>
      </c>
      <c r="M319" s="26">
        <f t="shared" si="54"/>
        <v>281243.974724998</v>
      </c>
      <c r="N319" s="25"/>
      <c r="O319" s="19">
        <f>AVERAGE('Billing Mo'!O319:O320)</f>
        <v>7</v>
      </c>
      <c r="P319" s="19"/>
      <c r="Q319" s="19">
        <f>AVERAGE('Billing Mo'!Q319:Q320)</f>
        <v>-6148.7999999999993</v>
      </c>
      <c r="R319" s="248"/>
      <c r="S319" s="19">
        <f t="shared" si="72"/>
        <v>-3960</v>
      </c>
      <c r="U319" s="7">
        <f t="shared" si="57"/>
        <v>3402259.6912893439</v>
      </c>
      <c r="V319" s="126">
        <f t="shared" si="48"/>
        <v>0.35517028435765152</v>
      </c>
      <c r="W319" s="7">
        <f>'Billing Mo'!W319</f>
        <v>65753.990614348266</v>
      </c>
      <c r="X319" s="7">
        <f>'Billing Mo'!X319</f>
        <v>1499817.2144891818</v>
      </c>
      <c r="Y319" s="7">
        <f>'Billing Mo'!Y319</f>
        <v>1565571.2051035301</v>
      </c>
      <c r="Z319" s="7">
        <f>'Billing Mo'!Z319</f>
        <v>174437</v>
      </c>
      <c r="AA319" s="7">
        <f>'Billing Mo'!AA319</f>
        <v>2280</v>
      </c>
      <c r="AB319" s="7">
        <f>'Billing Mo'!AB319</f>
        <v>1532</v>
      </c>
      <c r="AC319" s="13">
        <f>'Billing Mo'!AC319</f>
        <v>24822</v>
      </c>
      <c r="AD319" s="28">
        <f t="shared" si="65"/>
        <v>26651</v>
      </c>
      <c r="AE319" s="30">
        <f t="shared" si="58"/>
        <v>1722090</v>
      </c>
      <c r="AF319" s="30">
        <f t="shared" si="59"/>
        <v>1095820</v>
      </c>
      <c r="AG319" s="31">
        <f t="shared" si="55"/>
        <v>274511</v>
      </c>
      <c r="AH319" s="35">
        <f t="shared" si="73"/>
        <v>97559</v>
      </c>
      <c r="AI319" s="28">
        <f t="shared" si="60"/>
        <v>176952</v>
      </c>
      <c r="AJ319" s="28">
        <f t="shared" si="61"/>
        <v>1943.71656434583</v>
      </c>
      <c r="AK319" s="28">
        <f t="shared" si="62"/>
        <v>281243.974724998</v>
      </c>
      <c r="AL319" s="110">
        <f t="shared" si="47"/>
        <v>1148.1999162054701</v>
      </c>
      <c r="AM319" s="110">
        <f t="shared" si="45"/>
        <v>1116.9986994519084</v>
      </c>
      <c r="AN319" s="110">
        <f>AJ319/[4]FCST!$G259*1000</f>
        <v>1268.7444936983225</v>
      </c>
      <c r="AP319" s="233">
        <f>[16]Rounded!Z320</f>
        <v>9547</v>
      </c>
      <c r="AQ319" s="157">
        <f>[16]Rounded!AA320</f>
        <v>6068</v>
      </c>
      <c r="AR319" s="157">
        <f>[16]Rounded!AB320</f>
        <v>820</v>
      </c>
      <c r="AS319" s="157">
        <f>[16]Rounded!AC320</f>
        <v>0</v>
      </c>
      <c r="AT319" s="157">
        <f>[16]Rounded!AD320</f>
        <v>0</v>
      </c>
      <c r="AV319" s="150"/>
      <c r="AW319" s="145">
        <f t="shared" si="63"/>
        <v>1268.7444936983225</v>
      </c>
      <c r="AX319" s="145">
        <f t="shared" si="71"/>
        <v>1943.71656434583</v>
      </c>
      <c r="AY319" s="20"/>
      <c r="AZ319" s="164">
        <f t="shared" si="51"/>
        <v>23570.337138000188</v>
      </c>
      <c r="BD319" s="14"/>
      <c r="BE319" s="25"/>
      <c r="BM319" s="14">
        <f>[17]Base!$J101</f>
        <v>4395.0872768968284</v>
      </c>
      <c r="BN319" s="14">
        <f>[17]High!$J101</f>
        <v>7435.213523557205</v>
      </c>
      <c r="BO319" s="14">
        <f>[17]Low!$J101</f>
        <v>1354.9610302364522</v>
      </c>
      <c r="BP319" s="14"/>
      <c r="BQ319" s="14">
        <f>[17]Base!$Q101</f>
        <v>4563.6659669695809</v>
      </c>
      <c r="BR319" s="14">
        <f>[17]High!$Q101</f>
        <v>7720.3997956936428</v>
      </c>
      <c r="BS319" s="14">
        <f>[17]Low!$Q101</f>
        <v>1406.9321382455212</v>
      </c>
      <c r="BT319" s="211" t="s">
        <v>150</v>
      </c>
      <c r="BU319" s="14">
        <f>'[18]Energy Summary'!$C100/1000</f>
        <v>4537.0257137220196</v>
      </c>
      <c r="BV319" s="14"/>
      <c r="BW319" s="14"/>
      <c r="BX319" s="14"/>
      <c r="BY319" s="14">
        <f>'[18]Energy Summary'!$D100/1000</f>
        <v>4031.7287602435035</v>
      </c>
      <c r="BZ319" s="14"/>
      <c r="CA319" s="14"/>
    </row>
    <row r="320" spans="1:79">
      <c r="A320" s="2">
        <f t="shared" si="49"/>
        <v>2017</v>
      </c>
      <c r="B320" s="2">
        <f t="shared" si="50"/>
        <v>6</v>
      </c>
      <c r="C320" s="7">
        <f>[21]Data!$D175</f>
        <v>1246.92050808007</v>
      </c>
      <c r="D320" s="7">
        <f>[25]Data!$D151</f>
        <v>1121894.7283969601</v>
      </c>
      <c r="E320" s="7">
        <f>[22]Data!$D163</f>
        <v>170525.08572232601</v>
      </c>
      <c r="F320" s="7">
        <f>[23]Data!$D163</f>
        <v>1953.4837418805901</v>
      </c>
      <c r="G320" s="13">
        <f>[24]Data!$D163</f>
        <v>288601.22070243501</v>
      </c>
      <c r="H320" s="25"/>
      <c r="I320" s="26">
        <f t="shared" si="68"/>
        <v>1253.92050808007</v>
      </c>
      <c r="J320" s="26">
        <f t="shared" si="68"/>
        <v>1121894.7283969601</v>
      </c>
      <c r="K320" s="26">
        <f t="shared" si="68"/>
        <v>164376.28572232602</v>
      </c>
      <c r="L320" s="26">
        <f t="shared" si="53"/>
        <v>1953.4837418805901</v>
      </c>
      <c r="M320" s="26">
        <f t="shared" si="54"/>
        <v>284509.22070243501</v>
      </c>
      <c r="N320" s="25"/>
      <c r="O320" s="19">
        <f>AVERAGE('Billing Mo'!O320:O321)</f>
        <v>7</v>
      </c>
      <c r="P320" s="19"/>
      <c r="Q320" s="19">
        <f>AVERAGE('Billing Mo'!Q320:Q321)</f>
        <v>-6148.7999999999993</v>
      </c>
      <c r="R320" s="248"/>
      <c r="S320" s="19">
        <f t="shared" si="72"/>
        <v>-4092</v>
      </c>
      <c r="U320" s="7">
        <f t="shared" si="57"/>
        <v>3578222.7044443153</v>
      </c>
      <c r="V320" s="126">
        <f t="shared" si="48"/>
        <v>0.25275986053332639</v>
      </c>
      <c r="W320" s="7">
        <f>'Billing Mo'!W320</f>
        <v>65838.098666160236</v>
      </c>
      <c r="X320" s="7">
        <f>'Billing Mo'!X320</f>
        <v>1501735.6790995598</v>
      </c>
      <c r="Y320" s="7">
        <f>'Billing Mo'!Y320</f>
        <v>1567573.7777657199</v>
      </c>
      <c r="Z320" s="7">
        <f>'Billing Mo'!Z320</f>
        <v>174653</v>
      </c>
      <c r="AA320" s="7">
        <f>'Billing Mo'!AA320</f>
        <v>2278</v>
      </c>
      <c r="AB320" s="7">
        <f>'Billing Mo'!AB320</f>
        <v>1532</v>
      </c>
      <c r="AC320" s="13">
        <f>'Billing Mo'!AC320</f>
        <v>24780</v>
      </c>
      <c r="AD320" s="28">
        <f t="shared" si="65"/>
        <v>20750</v>
      </c>
      <c r="AE320" s="30">
        <f t="shared" si="58"/>
        <v>1883057</v>
      </c>
      <c r="AF320" s="30">
        <f t="shared" si="59"/>
        <v>1121895</v>
      </c>
      <c r="AG320" s="31">
        <f t="shared" si="55"/>
        <v>266058</v>
      </c>
      <c r="AH320" s="35">
        <f t="shared" si="73"/>
        <v>101682</v>
      </c>
      <c r="AI320" s="28">
        <f t="shared" si="60"/>
        <v>164376</v>
      </c>
      <c r="AJ320" s="28">
        <f t="shared" si="61"/>
        <v>1953.4837418805901</v>
      </c>
      <c r="AK320" s="28">
        <f t="shared" si="62"/>
        <v>284509.22070243501</v>
      </c>
      <c r="AL320" s="110">
        <f t="shared" si="47"/>
        <v>1253.9203977154491</v>
      </c>
      <c r="AM320" s="110">
        <f t="shared" si="45"/>
        <v>1214.4927575361187</v>
      </c>
      <c r="AN320" s="110">
        <f>AJ320/[4]FCST!$G260*1000</f>
        <v>1275.1199359533878</v>
      </c>
      <c r="AP320" s="233">
        <f>[16]Rounded!Z321</f>
        <v>10822</v>
      </c>
      <c r="AQ320" s="157">
        <f>[16]Rounded!AA321</f>
        <v>6608</v>
      </c>
      <c r="AR320" s="157">
        <f>[16]Rounded!AB321</f>
        <v>907</v>
      </c>
      <c r="AS320" s="157">
        <f>[16]Rounded!AC321</f>
        <v>0</v>
      </c>
      <c r="AT320" s="157">
        <f>[16]Rounded!AD321</f>
        <v>0</v>
      </c>
      <c r="AV320" s="150"/>
      <c r="AW320" s="145">
        <f t="shared" si="63"/>
        <v>1275.1199359533878</v>
      </c>
      <c r="AX320" s="145">
        <f t="shared" si="71"/>
        <v>1953.4837418805901</v>
      </c>
      <c r="AY320" s="20"/>
      <c r="AZ320" s="164">
        <f t="shared" si="51"/>
        <v>23544.228751518913</v>
      </c>
      <c r="BD320" s="14"/>
      <c r="BE320" s="25"/>
      <c r="BM320" s="14">
        <f>[17]Base!$J102</f>
        <v>4439.572153211876</v>
      </c>
      <c r="BN320" s="14">
        <f>[17]High!$J102</f>
        <v>7510.4690379835165</v>
      </c>
      <c r="BO320" s="14">
        <f>[17]Low!$J102</f>
        <v>1368.6752684402347</v>
      </c>
      <c r="BP320" s="14"/>
      <c r="BQ320" s="14">
        <f>[17]Base!$Q102</f>
        <v>4609.8571125131521</v>
      </c>
      <c r="BR320" s="14">
        <f>[17]High!$Q102</f>
        <v>7798.5418230020596</v>
      </c>
      <c r="BS320" s="14">
        <f>[17]Low!$Q102</f>
        <v>1421.1724020242434</v>
      </c>
      <c r="BT320" s="211" t="s">
        <v>150</v>
      </c>
      <c r="BU320" s="14">
        <f>'[18]Energy Summary'!$C101/1000</f>
        <v>4280.6672984954466</v>
      </c>
      <c r="BV320" s="14"/>
      <c r="BW320" s="14"/>
      <c r="BX320" s="14"/>
      <c r="BY320" s="14">
        <f>'[18]Energy Summary'!$D101/1000</f>
        <v>3786.0962646854159</v>
      </c>
      <c r="BZ320" s="14"/>
      <c r="CA320" s="14"/>
    </row>
    <row r="321" spans="1:79">
      <c r="A321" s="2">
        <f t="shared" si="49"/>
        <v>2017</v>
      </c>
      <c r="B321" s="2">
        <f t="shared" si="50"/>
        <v>7</v>
      </c>
      <c r="C321" s="7">
        <f>[21]Data!$D176</f>
        <v>1328.7088723376801</v>
      </c>
      <c r="D321" s="7">
        <f>[25]Data!$D152</f>
        <v>1180455.12156582</v>
      </c>
      <c r="E321" s="7">
        <f>[22]Data!$D164</f>
        <v>179104.93783569901</v>
      </c>
      <c r="F321" s="7">
        <f>[23]Data!$D164</f>
        <v>1956.61220081582</v>
      </c>
      <c r="G321" s="13">
        <f>[24]Data!$D164</f>
        <v>283896.50789428502</v>
      </c>
      <c r="H321" s="25"/>
      <c r="I321" s="26">
        <f t="shared" si="68"/>
        <v>1335.7088723376801</v>
      </c>
      <c r="J321" s="26">
        <f t="shared" si="68"/>
        <v>1180455.12156582</v>
      </c>
      <c r="K321" s="26">
        <f t="shared" si="68"/>
        <v>172855.337835699</v>
      </c>
      <c r="L321" s="26">
        <f t="shared" si="53"/>
        <v>1956.61220081582</v>
      </c>
      <c r="M321" s="26">
        <f t="shared" si="54"/>
        <v>279936.50789428502</v>
      </c>
      <c r="N321" s="25"/>
      <c r="O321" s="19">
        <f>AVERAGE('Billing Mo'!O321:O322)</f>
        <v>7</v>
      </c>
      <c r="P321" s="19"/>
      <c r="Q321" s="19">
        <f>AVERAGE('Billing Mo'!Q321:Q322)</f>
        <v>-6249.5999999999995</v>
      </c>
      <c r="R321" s="248"/>
      <c r="S321" s="19">
        <f t="shared" si="72"/>
        <v>-3960</v>
      </c>
      <c r="U321" s="7">
        <f t="shared" si="57"/>
        <v>3763047.1200951007</v>
      </c>
      <c r="V321" s="126">
        <f t="shared" si="48"/>
        <v>0.23540461725212367</v>
      </c>
      <c r="W321" s="7">
        <f>'Billing Mo'!W321</f>
        <v>65922.206690548745</v>
      </c>
      <c r="X321" s="7">
        <f>'Billing Mo'!X321</f>
        <v>1503654.1430844213</v>
      </c>
      <c r="Y321" s="7">
        <f>'Billing Mo'!Y321</f>
        <v>1569576.34977497</v>
      </c>
      <c r="Z321" s="7">
        <f>'Billing Mo'!Z321</f>
        <v>174868</v>
      </c>
      <c r="AA321" s="7">
        <f>'Billing Mo'!AA321</f>
        <v>2277</v>
      </c>
      <c r="AB321" s="7">
        <f>'Billing Mo'!AB321</f>
        <v>1531</v>
      </c>
      <c r="AC321" s="13">
        <f>'Billing Mo'!AC321</f>
        <v>24762</v>
      </c>
      <c r="AD321" s="28">
        <f t="shared" si="65"/>
        <v>20619</v>
      </c>
      <c r="AE321" s="30">
        <f t="shared" si="58"/>
        <v>2008444</v>
      </c>
      <c r="AF321" s="30">
        <f t="shared" si="59"/>
        <v>1180455</v>
      </c>
      <c r="AG321" s="31">
        <f t="shared" si="55"/>
        <v>271636</v>
      </c>
      <c r="AH321" s="35">
        <f t="shared" si="73"/>
        <v>98781</v>
      </c>
      <c r="AI321" s="28">
        <f t="shared" si="60"/>
        <v>172855</v>
      </c>
      <c r="AJ321" s="28">
        <f t="shared" si="61"/>
        <v>1956.61220081582</v>
      </c>
      <c r="AK321" s="28">
        <f t="shared" si="62"/>
        <v>279936.50789428502</v>
      </c>
      <c r="AL321" s="110">
        <f t="shared" si="47"/>
        <v>1335.7087527322683</v>
      </c>
      <c r="AM321" s="110">
        <f t="shared" si="45"/>
        <v>1292.7456509464523</v>
      </c>
      <c r="AN321" s="110">
        <f>AJ321/[4]FCST!$G261*1000</f>
        <v>1277.9962121592555</v>
      </c>
      <c r="AP321" s="233">
        <f>[16]Rounded!Z322</f>
        <v>10955</v>
      </c>
      <c r="AQ321" s="157">
        <f>[16]Rounded!AA322</f>
        <v>6989</v>
      </c>
      <c r="AR321" s="157">
        <f>[16]Rounded!AB322</f>
        <v>974</v>
      </c>
      <c r="AS321" s="157">
        <f>[16]Rounded!AC322</f>
        <v>0</v>
      </c>
      <c r="AT321" s="157">
        <f>[16]Rounded!AD322</f>
        <v>0</v>
      </c>
      <c r="AV321" s="150"/>
      <c r="AW321" s="145">
        <f t="shared" si="63"/>
        <v>1277.9962121592555</v>
      </c>
      <c r="AX321" s="145">
        <f t="shared" si="71"/>
        <v>1956.61220081582</v>
      </c>
      <c r="AY321" s="20"/>
      <c r="AZ321" s="164">
        <f t="shared" si="51"/>
        <v>23518.12036503763</v>
      </c>
      <c r="BD321" s="14"/>
      <c r="BE321" s="25"/>
      <c r="BM321" s="14">
        <f>[17]Base!$J103</f>
        <v>4488.7661770334562</v>
      </c>
      <c r="BN321" s="14">
        <f>[17]High!$J103</f>
        <v>7593.6910647949308</v>
      </c>
      <c r="BO321" s="14">
        <f>[17]Low!$J103</f>
        <v>1383.8412892719823</v>
      </c>
      <c r="BP321" s="14"/>
      <c r="BQ321" s="14">
        <f>[17]Base!$Q103</f>
        <v>4660.9380303991211</v>
      </c>
      <c r="BR321" s="14">
        <f>[17]High!$Q103</f>
        <v>7884.955927554186</v>
      </c>
      <c r="BS321" s="14">
        <f>[17]Low!$Q103</f>
        <v>1436.9201332440578</v>
      </c>
      <c r="BT321" s="211" t="s">
        <v>150</v>
      </c>
      <c r="BU321" s="14">
        <f>'[18]Energy Summary'!$C102/1000</f>
        <v>4637.4459361732743</v>
      </c>
      <c r="BV321" s="14"/>
      <c r="BW321" s="14"/>
      <c r="BX321" s="14"/>
      <c r="BY321" s="14">
        <f>'[18]Energy Summary'!$D102/1000</f>
        <v>4083.6254469703922</v>
      </c>
      <c r="BZ321" s="14"/>
      <c r="CA321" s="14"/>
    </row>
    <row r="322" spans="1:79">
      <c r="A322" s="2">
        <f t="shared" si="49"/>
        <v>2017</v>
      </c>
      <c r="B322" s="2">
        <f t="shared" si="50"/>
        <v>8</v>
      </c>
      <c r="C322" s="7">
        <f>[21]Data!$D177</f>
        <v>1335.3777785443699</v>
      </c>
      <c r="D322" s="7">
        <f>[25]Data!$D153</f>
        <v>1184586.3213215</v>
      </c>
      <c r="E322" s="7">
        <f>[22]Data!$D165</f>
        <v>182386.09141158601</v>
      </c>
      <c r="F322" s="7">
        <f>[23]Data!$D165</f>
        <v>1944.9457044385199</v>
      </c>
      <c r="G322" s="13">
        <f>[24]Data!$D165</f>
        <v>297954.06813683402</v>
      </c>
      <c r="H322" s="25"/>
      <c r="I322" s="26">
        <f t="shared" si="68"/>
        <v>1342.3777785443699</v>
      </c>
      <c r="J322" s="26">
        <f t="shared" si="68"/>
        <v>1184586.3213215</v>
      </c>
      <c r="K322" s="26">
        <f t="shared" si="68"/>
        <v>176237.29141158602</v>
      </c>
      <c r="L322" s="26">
        <f t="shared" si="53"/>
        <v>1944.9457044385199</v>
      </c>
      <c r="M322" s="26">
        <f t="shared" si="54"/>
        <v>293862.06813683402</v>
      </c>
      <c r="N322" s="25"/>
      <c r="O322" s="19">
        <f>AVERAGE('Billing Mo'!O322:O323)</f>
        <v>7</v>
      </c>
      <c r="P322" s="19"/>
      <c r="Q322" s="19">
        <f>AVERAGE('Billing Mo'!Q322:Q323)</f>
        <v>-6148.7999999999993</v>
      </c>
      <c r="R322" s="248"/>
      <c r="S322" s="19">
        <f t="shared" si="72"/>
        <v>-4092</v>
      </c>
      <c r="U322" s="7">
        <f t="shared" si="57"/>
        <v>3801495.0138412728</v>
      </c>
      <c r="V322" s="126">
        <f t="shared" si="48"/>
        <v>0.23491953518685663</v>
      </c>
      <c r="W322" s="7">
        <f>'Billing Mo'!W322</f>
        <v>66002.189056480318</v>
      </c>
      <c r="X322" s="7">
        <f>'Billing Mo'!X322</f>
        <v>1505478.5027644797</v>
      </c>
      <c r="Y322" s="7">
        <f>'Billing Mo'!Y322</f>
        <v>1571480.69182096</v>
      </c>
      <c r="Z322" s="7">
        <f>'Billing Mo'!Z322</f>
        <v>175079</v>
      </c>
      <c r="AA322" s="7">
        <f>'Billing Mo'!AA322</f>
        <v>2275</v>
      </c>
      <c r="AB322" s="7">
        <f>'Billing Mo'!AB322</f>
        <v>1531</v>
      </c>
      <c r="AC322" s="13">
        <f>'Billing Mo'!AC322</f>
        <v>24828</v>
      </c>
      <c r="AD322" s="28">
        <f t="shared" si="65"/>
        <v>20705</v>
      </c>
      <c r="AE322" s="30">
        <f t="shared" si="58"/>
        <v>2020921</v>
      </c>
      <c r="AF322" s="30">
        <f t="shared" si="59"/>
        <v>1184586</v>
      </c>
      <c r="AG322" s="31">
        <f t="shared" si="55"/>
        <v>279476</v>
      </c>
      <c r="AH322" s="35">
        <f t="shared" si="73"/>
        <v>103239</v>
      </c>
      <c r="AI322" s="28">
        <f t="shared" si="60"/>
        <v>176237</v>
      </c>
      <c r="AJ322" s="28">
        <f t="shared" si="61"/>
        <v>1944.9457044385199</v>
      </c>
      <c r="AK322" s="28">
        <f t="shared" si="62"/>
        <v>293862.06813683402</v>
      </c>
      <c r="AL322" s="110">
        <f t="shared" si="47"/>
        <v>1342.3778528149182</v>
      </c>
      <c r="AM322" s="110">
        <f t="shared" si="45"/>
        <v>1299.1734550898343</v>
      </c>
      <c r="AN322" s="110">
        <f>AJ322/[4]FCST!$G262*1000</f>
        <v>1270.3760316384846</v>
      </c>
      <c r="AP322" s="233">
        <f>[16]Rounded!Z323</f>
        <v>11699</v>
      </c>
      <c r="AQ322" s="157">
        <f>[16]Rounded!AA323</f>
        <v>7942</v>
      </c>
      <c r="AR322" s="157">
        <f>[16]Rounded!AB323</f>
        <v>1085</v>
      </c>
      <c r="AS322" s="157">
        <f>[16]Rounded!AC323</f>
        <v>0</v>
      </c>
      <c r="AT322" s="157">
        <f>[16]Rounded!AD323</f>
        <v>0</v>
      </c>
      <c r="AV322" s="150"/>
      <c r="AW322" s="145">
        <f t="shared" si="63"/>
        <v>1270.3760316384846</v>
      </c>
      <c r="AX322" s="145">
        <f t="shared" si="71"/>
        <v>1944.9457044385199</v>
      </c>
      <c r="AY322" s="20"/>
      <c r="AZ322" s="164">
        <f t="shared" si="51"/>
        <v>23492.011978556351</v>
      </c>
      <c r="BD322" s="14"/>
      <c r="BE322" s="25"/>
      <c r="BM322" s="14">
        <f>[17]Base!$J104</f>
        <v>4485.5102654337697</v>
      </c>
      <c r="BN322" s="14">
        <f>[17]High!$J104</f>
        <v>7588.183006266775</v>
      </c>
      <c r="BO322" s="14">
        <f>[17]Low!$J104</f>
        <v>1382.8375246007638</v>
      </c>
      <c r="BP322" s="14"/>
      <c r="BQ322" s="14">
        <f>[17]Base!$Q104</f>
        <v>4657.5572345188993</v>
      </c>
      <c r="BR322" s="14">
        <f>[17]High!$Q104</f>
        <v>7879.2366010276901</v>
      </c>
      <c r="BS322" s="14">
        <f>[17]Low!$Q104</f>
        <v>1435.8778680101077</v>
      </c>
      <c r="BT322" s="211" t="s">
        <v>150</v>
      </c>
      <c r="BU322" s="14">
        <f>'[18]Energy Summary'!$C103/1000</f>
        <v>4644.1097418956215</v>
      </c>
      <c r="BV322" s="14"/>
      <c r="BW322" s="14"/>
      <c r="BX322" s="14"/>
      <c r="BY322" s="14">
        <f>'[18]Energy Summary'!$D103/1000</f>
        <v>4072.5990794586587</v>
      </c>
      <c r="BZ322" s="14"/>
      <c r="CA322" s="14"/>
    </row>
    <row r="323" spans="1:79">
      <c r="A323" s="2">
        <f t="shared" si="49"/>
        <v>2017</v>
      </c>
      <c r="B323" s="2">
        <f t="shared" si="50"/>
        <v>9</v>
      </c>
      <c r="C323" s="7">
        <f>[21]Data!$D178</f>
        <v>1223.75537399115</v>
      </c>
      <c r="D323" s="7">
        <f>[25]Data!$D154</f>
        <v>1117533.0616268599</v>
      </c>
      <c r="E323" s="7">
        <f>[22]Data!$D166</f>
        <v>173267.96647352801</v>
      </c>
      <c r="F323" s="7">
        <f>[23]Data!$D166</f>
        <v>1943.5012599940701</v>
      </c>
      <c r="G323" s="13">
        <f>[24]Data!$D166</f>
        <v>299648.83629585902</v>
      </c>
      <c r="H323" s="25"/>
      <c r="I323" s="26">
        <f t="shared" si="68"/>
        <v>1230.75537399115</v>
      </c>
      <c r="J323" s="26">
        <f t="shared" si="68"/>
        <v>1117533.0616268599</v>
      </c>
      <c r="K323" s="26">
        <f t="shared" si="68"/>
        <v>167119.16647352802</v>
      </c>
      <c r="L323" s="26">
        <f t="shared" si="53"/>
        <v>1943.5012599940701</v>
      </c>
      <c r="M323" s="26">
        <f t="shared" si="54"/>
        <v>295688.83629585902</v>
      </c>
      <c r="N323" s="25"/>
      <c r="O323" s="19">
        <f>AVERAGE('Billing Mo'!O323:O324)</f>
        <v>7</v>
      </c>
      <c r="P323" s="19"/>
      <c r="Q323" s="19">
        <f>AVERAGE('Billing Mo'!Q323:Q324)</f>
        <v>-6148.7999999999993</v>
      </c>
      <c r="R323" s="248"/>
      <c r="S323" s="19">
        <f t="shared" si="72"/>
        <v>-3960</v>
      </c>
      <c r="U323" s="7">
        <f t="shared" si="57"/>
        <v>3557088.3375558532</v>
      </c>
      <c r="V323" s="126">
        <f t="shared" si="48"/>
        <v>0.23675824630596484</v>
      </c>
      <c r="W323" s="7">
        <f>'Billing Mo'!W323</f>
        <v>66082.171394957346</v>
      </c>
      <c r="X323" s="7">
        <f>'Billing Mo'!X323</f>
        <v>1507302.8618183127</v>
      </c>
      <c r="Y323" s="7">
        <f>'Billing Mo'!Y323</f>
        <v>1573385.0332132699</v>
      </c>
      <c r="Z323" s="7">
        <f>'Billing Mo'!Z323</f>
        <v>175287</v>
      </c>
      <c r="AA323" s="7">
        <f>'Billing Mo'!AA323</f>
        <v>2274</v>
      </c>
      <c r="AB323" s="7">
        <f>'Billing Mo'!AB323</f>
        <v>1530</v>
      </c>
      <c r="AC323" s="13">
        <f>'Billing Mo'!AC323</f>
        <v>24845</v>
      </c>
      <c r="AD323" s="28">
        <f t="shared" si="65"/>
        <v>19146</v>
      </c>
      <c r="AE323" s="30">
        <f t="shared" si="58"/>
        <v>1855121</v>
      </c>
      <c r="AF323" s="30">
        <f t="shared" si="59"/>
        <v>1117533</v>
      </c>
      <c r="AG323" s="31">
        <f t="shared" si="55"/>
        <v>267656</v>
      </c>
      <c r="AH323" s="35">
        <f t="shared" si="73"/>
        <v>100537</v>
      </c>
      <c r="AI323" s="28">
        <f t="shared" si="60"/>
        <v>167119</v>
      </c>
      <c r="AJ323" s="28">
        <f t="shared" si="61"/>
        <v>1943.5012599940701</v>
      </c>
      <c r="AK323" s="28">
        <f t="shared" si="62"/>
        <v>295688.83629585902</v>
      </c>
      <c r="AL323" s="110">
        <f t="shared" si="47"/>
        <v>1230.7553093623812</v>
      </c>
      <c r="AM323" s="110">
        <f t="shared" ref="AM323:AM386" si="74">(AE323+AD323)/Y323*1000</f>
        <v>1191.2322543022094</v>
      </c>
      <c r="AN323" s="110">
        <f>AJ323/[4]FCST!$G263*1000</f>
        <v>1270.2622614340326</v>
      </c>
      <c r="AP323" s="233">
        <f>[16]Rounded!Z324</f>
        <v>10937</v>
      </c>
      <c r="AQ323" s="157">
        <f>[16]Rounded!AA324</f>
        <v>7037</v>
      </c>
      <c r="AR323" s="157">
        <f>[16]Rounded!AB324</f>
        <v>972</v>
      </c>
      <c r="AS323" s="157">
        <f>[16]Rounded!AC324</f>
        <v>0</v>
      </c>
      <c r="AT323" s="157">
        <f>[16]Rounded!AD324</f>
        <v>0</v>
      </c>
      <c r="AV323" s="150"/>
      <c r="AW323" s="145">
        <f t="shared" si="63"/>
        <v>1270.2622614340326</v>
      </c>
      <c r="AX323" s="145">
        <f t="shared" si="71"/>
        <v>1943.5012599940701</v>
      </c>
      <c r="AY323" s="20"/>
      <c r="AZ323" s="164">
        <f t="shared" si="51"/>
        <v>23465.903592075061</v>
      </c>
      <c r="BD323" s="14"/>
      <c r="BE323" s="25"/>
      <c r="BM323" s="14">
        <f>[17]Base!$J105</f>
        <v>4353.7866799064841</v>
      </c>
      <c r="BN323" s="14">
        <f>[17]High!$J105</f>
        <v>7365.3448866161871</v>
      </c>
      <c r="BO323" s="14">
        <f>[17]Low!$J105</f>
        <v>1342.228473196782</v>
      </c>
      <c r="BP323" s="14"/>
      <c r="BQ323" s="14">
        <f>[17]Base!$Q105</f>
        <v>4520.7812374919367</v>
      </c>
      <c r="BR323" s="14">
        <f>[17]High!$Q105</f>
        <v>7647.8512658288591</v>
      </c>
      <c r="BS323" s="14">
        <f>[17]Low!$Q105</f>
        <v>1393.7112091550143</v>
      </c>
      <c r="BT323" s="211" t="s">
        <v>150</v>
      </c>
      <c r="BU323" s="14">
        <f>'[18]Energy Summary'!$C104/1000</f>
        <v>4406.649090731149</v>
      </c>
      <c r="BV323" s="14"/>
      <c r="BW323" s="14"/>
      <c r="BX323" s="14"/>
      <c r="BY323" s="14">
        <f>'[18]Energy Summary'!$D104/1000</f>
        <v>3849.3282433448121</v>
      </c>
      <c r="BZ323" s="14"/>
      <c r="CA323" s="14"/>
    </row>
    <row r="324" spans="1:79">
      <c r="A324" s="2">
        <f t="shared" si="49"/>
        <v>2017</v>
      </c>
      <c r="B324" s="2">
        <f t="shared" si="50"/>
        <v>10</v>
      </c>
      <c r="C324" s="7">
        <f>[21]Data!$D179</f>
        <v>1039.27181515136</v>
      </c>
      <c r="D324" s="7">
        <f>[25]Data!$D155</f>
        <v>1056009.7356799</v>
      </c>
      <c r="E324" s="7">
        <f>[22]Data!$D167</f>
        <v>181786.305719086</v>
      </c>
      <c r="F324" s="7">
        <f>[23]Data!$D167</f>
        <v>1941.3345933274099</v>
      </c>
      <c r="G324" s="13">
        <f>[24]Data!$D167</f>
        <v>280420.58658321801</v>
      </c>
      <c r="H324" s="25"/>
      <c r="I324" s="26">
        <f t="shared" si="68"/>
        <v>1046.27181515136</v>
      </c>
      <c r="J324" s="26">
        <f t="shared" si="68"/>
        <v>1056009.7356799</v>
      </c>
      <c r="K324" s="26">
        <f t="shared" si="68"/>
        <v>175637.50571908601</v>
      </c>
      <c r="L324" s="26">
        <f t="shared" si="53"/>
        <v>1941.3345933274099</v>
      </c>
      <c r="M324" s="26">
        <f t="shared" si="54"/>
        <v>276328.58658321801</v>
      </c>
      <c r="N324" s="25"/>
      <c r="O324" s="19">
        <f>AVERAGE('Billing Mo'!O324:O325)</f>
        <v>7</v>
      </c>
      <c r="P324" s="19"/>
      <c r="Q324" s="19">
        <f>AVERAGE('Billing Mo'!Q324:Q325)</f>
        <v>-6148.7999999999993</v>
      </c>
      <c r="R324" s="248"/>
      <c r="S324" s="19">
        <f t="shared" si="72"/>
        <v>-4092</v>
      </c>
      <c r="U324" s="7">
        <f t="shared" si="57"/>
        <v>3202000.9211765453</v>
      </c>
      <c r="V324" s="126">
        <f t="shared" si="48"/>
        <v>0.25544453159122188</v>
      </c>
      <c r="W324" s="7">
        <f>'Billing Mo'!W324</f>
        <v>66162.153709129794</v>
      </c>
      <c r="X324" s="7">
        <f>'Billing Mo'!X324</f>
        <v>1509127.22031777</v>
      </c>
      <c r="Y324" s="7">
        <f>'Billing Mo'!Y324</f>
        <v>1575289.3740268999</v>
      </c>
      <c r="Z324" s="7">
        <f>'Billing Mo'!Z324</f>
        <v>175491</v>
      </c>
      <c r="AA324" s="7">
        <f>'Billing Mo'!AA324</f>
        <v>2272</v>
      </c>
      <c r="AB324" s="7">
        <f>'Billing Mo'!AB324</f>
        <v>1530</v>
      </c>
      <c r="AC324" s="13">
        <f>'Billing Mo'!AC324</f>
        <v>24877</v>
      </c>
      <c r="AD324" s="28">
        <f t="shared" si="65"/>
        <v>17564</v>
      </c>
      <c r="AE324" s="30">
        <f t="shared" si="58"/>
        <v>1578957</v>
      </c>
      <c r="AF324" s="30">
        <f t="shared" si="59"/>
        <v>1056010</v>
      </c>
      <c r="AG324" s="31">
        <f t="shared" si="55"/>
        <v>271200</v>
      </c>
      <c r="AH324" s="35">
        <f t="shared" si="73"/>
        <v>95562</v>
      </c>
      <c r="AI324" s="28">
        <f t="shared" si="60"/>
        <v>175638</v>
      </c>
      <c r="AJ324" s="28">
        <f t="shared" si="61"/>
        <v>1941.3345933274099</v>
      </c>
      <c r="AK324" s="28">
        <f t="shared" si="62"/>
        <v>276328.58658321801</v>
      </c>
      <c r="AL324" s="110">
        <f t="shared" si="47"/>
        <v>1046.2716322004489</v>
      </c>
      <c r="AM324" s="110">
        <f t="shared" si="74"/>
        <v>1013.477921150973</v>
      </c>
      <c r="AN324" s="110">
        <f>AJ324/[4]FCST!$G264*1000</f>
        <v>1268.8461394296796</v>
      </c>
      <c r="AP324" s="233">
        <f>[16]Rounded!Z325</f>
        <v>8467</v>
      </c>
      <c r="AQ324" s="157">
        <f>[16]Rounded!AA325</f>
        <v>6569</v>
      </c>
      <c r="AR324" s="157">
        <f>[16]Rounded!AB325</f>
        <v>927</v>
      </c>
      <c r="AS324" s="157">
        <f>[16]Rounded!AC325</f>
        <v>0</v>
      </c>
      <c r="AT324" s="157">
        <f>[16]Rounded!AD325</f>
        <v>0</v>
      </c>
      <c r="AV324" s="150"/>
      <c r="AW324" s="145">
        <f t="shared" si="63"/>
        <v>1268.8461394296796</v>
      </c>
      <c r="AX324" s="145">
        <f t="shared" si="71"/>
        <v>1941.3345933274099</v>
      </c>
      <c r="AY324" s="20"/>
      <c r="AZ324" s="164">
        <f t="shared" si="51"/>
        <v>23439.795205593782</v>
      </c>
      <c r="BD324" s="14"/>
      <c r="BE324" s="25"/>
      <c r="BM324" s="14">
        <f>[17]Base!$J106</f>
        <v>4355.395113415484</v>
      </c>
      <c r="BN324" s="14">
        <f>[17]High!$J106</f>
        <v>7368.0658898237261</v>
      </c>
      <c r="BO324" s="14">
        <f>[17]Low!$J106</f>
        <v>1342.7243370072406</v>
      </c>
      <c r="BP324" s="14"/>
      <c r="BQ324" s="14">
        <f>[17]Base!$Q106</f>
        <v>4522.4513643410073</v>
      </c>
      <c r="BR324" s="14">
        <f>[17]High!$Q106</f>
        <v>7650.6766362827157</v>
      </c>
      <c r="BS324" s="14">
        <f>[17]Low!$Q106</f>
        <v>1394.2260923992985</v>
      </c>
      <c r="BT324" s="211" t="s">
        <v>150</v>
      </c>
      <c r="BU324" s="14">
        <f>'[18]Energy Summary'!$C105/1000</f>
        <v>4053.632676555701</v>
      </c>
      <c r="BV324" s="14"/>
      <c r="BW324" s="14"/>
      <c r="BX324" s="14"/>
      <c r="BY324" s="14">
        <f>'[18]Energy Summary'!$D105/1000</f>
        <v>3527.9655719746361</v>
      </c>
      <c r="BZ324" s="14"/>
      <c r="CA324" s="14"/>
    </row>
    <row r="325" spans="1:79">
      <c r="A325" s="2">
        <f t="shared" si="49"/>
        <v>2017</v>
      </c>
      <c r="B325" s="2">
        <f t="shared" si="50"/>
        <v>11</v>
      </c>
      <c r="C325" s="7">
        <f>[21]Data!$D180</f>
        <v>806.64160328536502</v>
      </c>
      <c r="D325" s="7">
        <f>[25]Data!$D156</f>
        <v>909425.24063483602</v>
      </c>
      <c r="E325" s="7">
        <f>[22]Data!$D168</f>
        <v>164108.13817868999</v>
      </c>
      <c r="F325" s="7">
        <f>[23]Data!$D168</f>
        <v>1938.00057883662</v>
      </c>
      <c r="G325" s="13">
        <f>[24]Data!$D168</f>
        <v>260159.573003647</v>
      </c>
      <c r="H325" s="25"/>
      <c r="I325" s="26">
        <f t="shared" si="68"/>
        <v>813.64160328536502</v>
      </c>
      <c r="J325" s="26">
        <f t="shared" si="68"/>
        <v>909425.24063483602</v>
      </c>
      <c r="K325" s="26">
        <f t="shared" si="68"/>
        <v>157959.33817869</v>
      </c>
      <c r="L325" s="26">
        <f t="shared" si="53"/>
        <v>1938.00057883662</v>
      </c>
      <c r="M325" s="26">
        <f t="shared" si="54"/>
        <v>256199.573003647</v>
      </c>
      <c r="N325" s="25"/>
      <c r="O325" s="19">
        <f>AVERAGE('Billing Mo'!O325:O326)</f>
        <v>7</v>
      </c>
      <c r="P325" s="19"/>
      <c r="Q325" s="19">
        <f>AVERAGE('Billing Mo'!Q325:Q326)</f>
        <v>-6148.7999999999993</v>
      </c>
      <c r="R325" s="248"/>
      <c r="S325" s="19">
        <f t="shared" si="72"/>
        <v>-3960</v>
      </c>
      <c r="U325" s="7">
        <f t="shared" si="57"/>
        <v>2670925.5735824835</v>
      </c>
      <c r="V325" s="126">
        <f t="shared" si="48"/>
        <v>0.34388341163246744</v>
      </c>
      <c r="W325" s="7">
        <f>'Billing Mo'!W325</f>
        <v>66242.136002907486</v>
      </c>
      <c r="X325" s="7">
        <f>'Billing Mo'!X325</f>
        <v>1510951.5783520325</v>
      </c>
      <c r="Y325" s="7">
        <f>'Billing Mo'!Y325</f>
        <v>1577193.71435494</v>
      </c>
      <c r="Z325" s="7">
        <f>'Billing Mo'!Z325</f>
        <v>175695</v>
      </c>
      <c r="AA325" s="7">
        <f>'Billing Mo'!AA325</f>
        <v>2271</v>
      </c>
      <c r="AB325" s="7">
        <f>'Billing Mo'!AB325</f>
        <v>1530</v>
      </c>
      <c r="AC325" s="13">
        <f>'Billing Mo'!AC325</f>
        <v>24922</v>
      </c>
      <c r="AD325" s="28">
        <f t="shared" si="65"/>
        <v>18375</v>
      </c>
      <c r="AE325" s="30">
        <f t="shared" si="58"/>
        <v>1229373</v>
      </c>
      <c r="AF325" s="30">
        <f t="shared" si="59"/>
        <v>909425</v>
      </c>
      <c r="AG325" s="31">
        <f t="shared" si="55"/>
        <v>255615</v>
      </c>
      <c r="AH325" s="35">
        <f t="shared" si="73"/>
        <v>97656</v>
      </c>
      <c r="AI325" s="28">
        <f t="shared" si="60"/>
        <v>157959</v>
      </c>
      <c r="AJ325" s="28">
        <f t="shared" si="61"/>
        <v>1938.00057883662</v>
      </c>
      <c r="AK325" s="28">
        <f t="shared" si="62"/>
        <v>256199.573003647</v>
      </c>
      <c r="AL325" s="110">
        <f t="shared" si="47"/>
        <v>813.64156046671917</v>
      </c>
      <c r="AM325" s="110">
        <f t="shared" si="74"/>
        <v>791.11905445953369</v>
      </c>
      <c r="AN325" s="110">
        <f>AJ325/[4]FCST!$G265*1000</f>
        <v>1266.6670449912549</v>
      </c>
      <c r="AP325" s="233">
        <f>[16]Rounded!Z326</f>
        <v>9212</v>
      </c>
      <c r="AQ325" s="157">
        <f>[16]Rounded!AA326</f>
        <v>6774</v>
      </c>
      <c r="AR325" s="157">
        <f>[16]Rounded!AB326</f>
        <v>936</v>
      </c>
      <c r="AS325" s="157">
        <f>[16]Rounded!AC326</f>
        <v>0</v>
      </c>
      <c r="AT325" s="157">
        <f>[16]Rounded!AD326</f>
        <v>0</v>
      </c>
      <c r="AV325" s="150"/>
      <c r="AW325" s="145">
        <f t="shared" si="63"/>
        <v>1266.6670449912549</v>
      </c>
      <c r="AX325" s="145">
        <f t="shared" si="71"/>
        <v>1938.00057883662</v>
      </c>
      <c r="AY325" s="20"/>
      <c r="AZ325" s="164">
        <f t="shared" si="51"/>
        <v>23413.686819112503</v>
      </c>
      <c r="BD325" s="14"/>
      <c r="BE325" s="25"/>
      <c r="BM325" s="14">
        <f>[17]Base!$J107</f>
        <v>4347.4984949093196</v>
      </c>
      <c r="BN325" s="14">
        <f>[17]High!$J107</f>
        <v>7354.7071005646294</v>
      </c>
      <c r="BO325" s="14">
        <f>[17]Low!$J107</f>
        <v>1340.2898892540093</v>
      </c>
      <c r="BP325" s="14"/>
      <c r="BQ325" s="14">
        <f>[17]Base!$Q107</f>
        <v>4514.251861837346</v>
      </c>
      <c r="BR325" s="14">
        <f>[17]High!$Q107</f>
        <v>7636.8054551068308</v>
      </c>
      <c r="BS325" s="14">
        <f>[17]Low!$Q107</f>
        <v>1391.6982685678613</v>
      </c>
      <c r="BT325" s="211" t="s">
        <v>150</v>
      </c>
      <c r="BU325" s="14">
        <f>'[18]Energy Summary'!$C106/1000</f>
        <v>3851.8142202004251</v>
      </c>
      <c r="BV325" s="14"/>
      <c r="BW325" s="14"/>
      <c r="BX325" s="14"/>
      <c r="BY325" s="14">
        <f>'[18]Energy Summary'!$D106/1000</f>
        <v>3340.6958821728449</v>
      </c>
      <c r="BZ325" s="14"/>
      <c r="CA325" s="14"/>
    </row>
    <row r="326" spans="1:79">
      <c r="A326" s="2">
        <f t="shared" si="49"/>
        <v>2017</v>
      </c>
      <c r="B326" s="2">
        <f t="shared" si="50"/>
        <v>12</v>
      </c>
      <c r="C326" s="7">
        <f>[21]Data!$D181</f>
        <v>970.42911900416198</v>
      </c>
      <c r="D326" s="7">
        <f>[25]Data!$D157</f>
        <v>919564.25626489997</v>
      </c>
      <c r="E326" s="7">
        <f>[22]Data!$D169</f>
        <v>161281.09372340899</v>
      </c>
      <c r="F326" s="7">
        <f>[23]Data!$D169</f>
        <v>1949.6612240321001</v>
      </c>
      <c r="G326" s="13">
        <f>[24]Data!$D169</f>
        <v>250904.016879323</v>
      </c>
      <c r="H326" s="25"/>
      <c r="I326" s="26">
        <f t="shared" si="68"/>
        <v>983.92911900416198</v>
      </c>
      <c r="J326" s="26">
        <f t="shared" si="68"/>
        <v>919564.25626489997</v>
      </c>
      <c r="K326" s="26">
        <f t="shared" si="68"/>
        <v>155031.49372340899</v>
      </c>
      <c r="L326" s="26">
        <f t="shared" si="53"/>
        <v>1949.6612240321001</v>
      </c>
      <c r="M326" s="26">
        <f t="shared" si="54"/>
        <v>246812.016879323</v>
      </c>
      <c r="N326" s="25"/>
      <c r="O326" s="19">
        <f>AVERAGE('Billing Mo'!O326:O327)</f>
        <v>13.5</v>
      </c>
      <c r="P326" s="19"/>
      <c r="Q326" s="19">
        <f>AVERAGE('Billing Mo'!Q326:Q327)</f>
        <v>-6249.5999999999995</v>
      </c>
      <c r="R326" s="248"/>
      <c r="S326" s="19">
        <f t="shared" si="72"/>
        <v>-4092</v>
      </c>
      <c r="U326" s="7">
        <f t="shared" si="57"/>
        <v>2930514.6781033552</v>
      </c>
      <c r="V326" s="126">
        <f t="shared" si="48"/>
        <v>0.46872621458853259</v>
      </c>
      <c r="W326" s="7">
        <f>'Billing Mo'!W326</f>
        <v>66322.118280340859</v>
      </c>
      <c r="X326" s="7">
        <f>'Billing Mo'!X326</f>
        <v>1512775.936013489</v>
      </c>
      <c r="Y326" s="7">
        <f>'Billing Mo'!Y326</f>
        <v>1579098.0542938299</v>
      </c>
      <c r="Z326" s="7">
        <f>'Billing Mo'!Z326</f>
        <v>175898</v>
      </c>
      <c r="AA326" s="7">
        <f>'Billing Mo'!AA326</f>
        <v>2269</v>
      </c>
      <c r="AB326" s="7">
        <f>'Billing Mo'!AB326</f>
        <v>1529</v>
      </c>
      <c r="AC326" s="13">
        <f>'Billing Mo'!AC326</f>
        <v>24880</v>
      </c>
      <c r="AD326" s="28">
        <f t="shared" si="65"/>
        <v>30168</v>
      </c>
      <c r="AE326" s="30">
        <f t="shared" si="58"/>
        <v>1488464</v>
      </c>
      <c r="AF326" s="30">
        <f t="shared" si="59"/>
        <v>919564</v>
      </c>
      <c r="AG326" s="31">
        <f t="shared" si="55"/>
        <v>243557</v>
      </c>
      <c r="AH326" s="35">
        <f>ROUND($AX$634*$AY625,0)+1</f>
        <v>88526</v>
      </c>
      <c r="AI326" s="28">
        <f t="shared" si="60"/>
        <v>155031</v>
      </c>
      <c r="AJ326" s="28">
        <f t="shared" si="61"/>
        <v>1949.6612240321001</v>
      </c>
      <c r="AK326" s="28">
        <f t="shared" si="62"/>
        <v>246812.016879323</v>
      </c>
      <c r="AL326" s="110">
        <f t="shared" si="47"/>
        <v>983.92892467766467</v>
      </c>
      <c r="AM326" s="110">
        <f t="shared" si="74"/>
        <v>961.7084866076475</v>
      </c>
      <c r="AN326" s="110">
        <f>AJ326/[4]FCST!$G266*1000</f>
        <v>1275.1217946580118</v>
      </c>
      <c r="AP326" s="233">
        <f>[16]Rounded!Z327</f>
        <v>15817</v>
      </c>
      <c r="AQ326" s="157">
        <f>[16]Rounded!AA327</f>
        <v>8530</v>
      </c>
      <c r="AR326" s="157">
        <f>[16]Rounded!AB327</f>
        <v>1034</v>
      </c>
      <c r="AS326" s="157">
        <f>[16]Rounded!AC327</f>
        <v>0</v>
      </c>
      <c r="AT326" s="157">
        <f>[16]Rounded!AD327</f>
        <v>0</v>
      </c>
      <c r="AV326" s="150"/>
      <c r="AW326" s="145">
        <f t="shared" si="63"/>
        <v>1275.1217946580118</v>
      </c>
      <c r="AX326" s="145">
        <f t="shared" si="71"/>
        <v>1949.6612240321001</v>
      </c>
      <c r="AY326" s="20"/>
      <c r="AZ326" s="164">
        <f t="shared" si="51"/>
        <v>23387.578432631224</v>
      </c>
      <c r="BD326" s="14"/>
      <c r="BE326" s="25"/>
      <c r="BM326" s="14">
        <f>[17]Base!$J108</f>
        <v>4363.3529520166057</v>
      </c>
      <c r="BN326" s="14">
        <f>[17]High!$J108</f>
        <v>7381.5282457356034</v>
      </c>
      <c r="BO326" s="14">
        <f>[17]Low!$J108</f>
        <v>1345.1776582976076</v>
      </c>
      <c r="BP326" s="14"/>
      <c r="BQ326" s="14">
        <f>[17]Base!$Q108</f>
        <v>4530.7144351076531</v>
      </c>
      <c r="BR326" s="14">
        <f>[17]High!$Q108</f>
        <v>7664.6553565309387</v>
      </c>
      <c r="BS326" s="14">
        <f>[17]Low!$Q108</f>
        <v>1396.7735136843646</v>
      </c>
      <c r="BT326" s="211" t="s">
        <v>150</v>
      </c>
      <c r="BU326" s="14">
        <f>'[18]Energy Summary'!$C107/1000</f>
        <v>3722.4933788470171</v>
      </c>
      <c r="BV326" s="14"/>
      <c r="BW326" s="14"/>
      <c r="BX326" s="14"/>
      <c r="BY326" s="14">
        <f>'[18]Energy Summary'!$D107/1000</f>
        <v>3217.9425179180689</v>
      </c>
      <c r="BZ326" s="14"/>
      <c r="CA326" s="14"/>
    </row>
    <row r="327" spans="1:79">
      <c r="A327" s="2">
        <f t="shared" si="49"/>
        <v>2018</v>
      </c>
      <c r="B327" s="2">
        <f t="shared" si="50"/>
        <v>1</v>
      </c>
      <c r="C327" s="7">
        <f>[21]Data!$D182</f>
        <v>1059.6770383724599</v>
      </c>
      <c r="D327" s="7">
        <f>[25]Data!$D158</f>
        <v>916815.09995147004</v>
      </c>
      <c r="E327" s="7">
        <f>[22]Data!$D170</f>
        <v>169584.573023701</v>
      </c>
      <c r="F327" s="7">
        <f>[23]Data!$D170</f>
        <v>1926.9336614961501</v>
      </c>
      <c r="G327" s="13">
        <f>[24]Data!$D170</f>
        <v>247948.089449819</v>
      </c>
      <c r="H327" s="25"/>
      <c r="I327" s="26">
        <f t="shared" si="68"/>
        <v>1079.6770383724599</v>
      </c>
      <c r="J327" s="26">
        <f t="shared" si="68"/>
        <v>916815.09995147004</v>
      </c>
      <c r="K327" s="26">
        <f t="shared" si="68"/>
        <v>163637.37302370099</v>
      </c>
      <c r="L327" s="26">
        <f t="shared" si="53"/>
        <v>1926.9336614961501</v>
      </c>
      <c r="M327" s="26">
        <f t="shared" si="54"/>
        <v>243988.089449819</v>
      </c>
      <c r="N327" s="25"/>
      <c r="O327" s="19">
        <f>AVERAGE('Billing Mo'!O327:O328)</f>
        <v>20</v>
      </c>
      <c r="P327" s="19"/>
      <c r="Q327" s="19">
        <f>AVERAGE('Billing Mo'!Q327:Q328)</f>
        <v>-5947.1999999999989</v>
      </c>
      <c r="R327" s="248"/>
      <c r="S327" s="19">
        <f t="shared" si="72"/>
        <v>-3960</v>
      </c>
      <c r="U327" s="7">
        <f t="shared" si="57"/>
        <v>3098771.0231113154</v>
      </c>
      <c r="V327" s="126">
        <f t="shared" si="48"/>
        <v>0.55751998808037817</v>
      </c>
      <c r="W327" s="7">
        <f>'Billing Mo'!W327</f>
        <v>66402.100545231355</v>
      </c>
      <c r="X327" s="7">
        <f>'Billing Mo'!X327</f>
        <v>1514600.2933888487</v>
      </c>
      <c r="Y327" s="7">
        <f>'Billing Mo'!Y327</f>
        <v>1581002.3939340799</v>
      </c>
      <c r="Z327" s="7">
        <f>'Billing Mo'!Z327</f>
        <v>176102</v>
      </c>
      <c r="AA327" s="7">
        <f>'Billing Mo'!AA327</f>
        <v>2267</v>
      </c>
      <c r="AB327" s="7">
        <f>'Billing Mo'!AB327</f>
        <v>1529</v>
      </c>
      <c r="AC327" s="13">
        <f>'Billing Mo'!AC327</f>
        <v>24930</v>
      </c>
      <c r="AD327" s="28">
        <f t="shared" si="65"/>
        <v>39230</v>
      </c>
      <c r="AE327" s="30">
        <f t="shared" si="58"/>
        <v>1635279</v>
      </c>
      <c r="AF327" s="30">
        <f t="shared" si="59"/>
        <v>916815</v>
      </c>
      <c r="AG327" s="31">
        <f t="shared" si="55"/>
        <v>261532</v>
      </c>
      <c r="AH327" s="35">
        <f>ROUND($AX$635*$AY614,0)</f>
        <v>97895</v>
      </c>
      <c r="AI327" s="28">
        <f t="shared" si="60"/>
        <v>163637</v>
      </c>
      <c r="AJ327" s="28">
        <f t="shared" si="61"/>
        <v>1926.9336614961501</v>
      </c>
      <c r="AK327" s="28">
        <f t="shared" si="62"/>
        <v>243988.089449819</v>
      </c>
      <c r="AL327" s="110">
        <f t="shared" ref="AL327:AL390" si="75">AE327/X327*1000</f>
        <v>1079.6769333387215</v>
      </c>
      <c r="AM327" s="110">
        <f t="shared" si="74"/>
        <v>1059.1438738010027</v>
      </c>
      <c r="AN327" s="110">
        <f>AJ327/[4]FCST!$G267*1000</f>
        <v>1260.2574633722368</v>
      </c>
      <c r="AP327" s="233">
        <f>[16]Rounded!Z328</f>
        <v>21899</v>
      </c>
      <c r="AQ327" s="157">
        <f>[16]Rounded!AA328</f>
        <v>10019</v>
      </c>
      <c r="AR327" s="157">
        <f>[16]Rounded!AB328</f>
        <v>1203</v>
      </c>
      <c r="AS327" s="157">
        <f>[16]Rounded!AC328</f>
        <v>0</v>
      </c>
      <c r="AT327" s="157">
        <f>[16]Rounded!AD328</f>
        <v>0</v>
      </c>
      <c r="AV327" s="150"/>
      <c r="AW327" s="145">
        <f t="shared" si="63"/>
        <v>1260.2574633722368</v>
      </c>
      <c r="AX327" s="145">
        <f t="shared" si="71"/>
        <v>1926.9336614961501</v>
      </c>
      <c r="AY327" s="20"/>
      <c r="AZ327" s="164">
        <f t="shared" si="51"/>
        <v>23361.470046149934</v>
      </c>
      <c r="BD327" s="14"/>
      <c r="BE327" s="25"/>
      <c r="BM327" s="14">
        <f>[17]Base!$J109</f>
        <v>5960.7391826453813</v>
      </c>
      <c r="BN327" s="14">
        <f>[17]High!$J109</f>
        <v>10156.995454326177</v>
      </c>
      <c r="BO327" s="14">
        <f>[17]Low!$J109</f>
        <v>1764.4829109645848</v>
      </c>
      <c r="BP327" s="14"/>
      <c r="BQ327" s="14">
        <f>[17]Base!$Q109</f>
        <v>6267.5419346933031</v>
      </c>
      <c r="BR327" s="14">
        <f>[17]High!$Q109</f>
        <v>10679.78198506355</v>
      </c>
      <c r="BS327" s="14">
        <f>[17]Low!$Q109</f>
        <v>1855.301884323055</v>
      </c>
      <c r="BT327" s="211" t="s">
        <v>150</v>
      </c>
      <c r="BU327" s="14">
        <f>'[18]Energy Summary'!$C108/1000</f>
        <v>3319.2408830584836</v>
      </c>
      <c r="BV327" s="14"/>
      <c r="BW327" s="14"/>
      <c r="BX327" s="14"/>
      <c r="BY327" s="14">
        <f>'[18]Energy Summary'!$D108/1000</f>
        <v>2917.7135615313537</v>
      </c>
      <c r="BZ327" s="14"/>
      <c r="CA327" s="14"/>
    </row>
    <row r="328" spans="1:79">
      <c r="A328" s="2">
        <f t="shared" si="49"/>
        <v>2018</v>
      </c>
      <c r="B328" s="2">
        <f t="shared" si="50"/>
        <v>2</v>
      </c>
      <c r="C328" s="7">
        <f>[21]Data!$D183</f>
        <v>853.74951787354303</v>
      </c>
      <c r="D328" s="7">
        <f>[25]Data!$D159</f>
        <v>826248.94928327901</v>
      </c>
      <c r="E328" s="7">
        <f>[22]Data!$D171</f>
        <v>154262.026691273</v>
      </c>
      <c r="F328" s="7">
        <f>[23]Data!$D171</f>
        <v>1928.16190518956</v>
      </c>
      <c r="G328" s="13">
        <f>[24]Data!$D171</f>
        <v>247850.869190725</v>
      </c>
      <c r="H328" s="25"/>
      <c r="I328" s="26">
        <f t="shared" si="68"/>
        <v>873.74951787354303</v>
      </c>
      <c r="J328" s="26">
        <f t="shared" si="68"/>
        <v>826248.94928327901</v>
      </c>
      <c r="K328" s="26">
        <f t="shared" si="68"/>
        <v>148314.82669127299</v>
      </c>
      <c r="L328" s="26">
        <f t="shared" si="53"/>
        <v>1928.16190518956</v>
      </c>
      <c r="M328" s="26">
        <f t="shared" si="54"/>
        <v>243758.869190725</v>
      </c>
      <c r="N328" s="25"/>
      <c r="O328" s="19">
        <f>AVERAGE('Billing Mo'!O328:O329)</f>
        <v>20</v>
      </c>
      <c r="P328" s="19"/>
      <c r="Q328" s="19">
        <f>AVERAGE('Billing Mo'!Q328:Q329)</f>
        <v>-5947.1999999999989</v>
      </c>
      <c r="R328" s="248"/>
      <c r="S328" s="19">
        <f t="shared" si="72"/>
        <v>-4092</v>
      </c>
      <c r="U328" s="7">
        <f t="shared" si="57"/>
        <v>2680489.0310959145</v>
      </c>
      <c r="V328" s="126">
        <f t="shared" si="48"/>
        <v>0.63835327793467445</v>
      </c>
      <c r="W328" s="7">
        <f>'Billing Mo'!W328</f>
        <v>66482.082800916731</v>
      </c>
      <c r="X328" s="7">
        <f>'Billing Mo'!X328</f>
        <v>1516424.6505542435</v>
      </c>
      <c r="Y328" s="7">
        <f>'Billing Mo'!Y328</f>
        <v>1582906.7333551601</v>
      </c>
      <c r="Z328" s="7">
        <f>'Billing Mo'!Z328</f>
        <v>176306</v>
      </c>
      <c r="AA328" s="7">
        <f>'Billing Mo'!AA328</f>
        <v>2266</v>
      </c>
      <c r="AB328" s="7">
        <f>'Billing Mo'!AB328</f>
        <v>1528</v>
      </c>
      <c r="AC328" s="13">
        <f>'Billing Mo'!AC328</f>
        <v>24942</v>
      </c>
      <c r="AD328" s="28">
        <f t="shared" si="65"/>
        <v>36232</v>
      </c>
      <c r="AE328" s="30">
        <f t="shared" si="58"/>
        <v>1324975</v>
      </c>
      <c r="AF328" s="30">
        <f t="shared" si="59"/>
        <v>826249</v>
      </c>
      <c r="AG328" s="31">
        <f t="shared" si="55"/>
        <v>247346</v>
      </c>
      <c r="AH328" s="35">
        <f t="shared" ref="AH328:AH337" si="76">ROUND($AX$635*$AY615,0)</f>
        <v>99031</v>
      </c>
      <c r="AI328" s="28">
        <f t="shared" si="60"/>
        <v>148315</v>
      </c>
      <c r="AJ328" s="28">
        <f t="shared" si="61"/>
        <v>1928.16190518956</v>
      </c>
      <c r="AK328" s="28">
        <f t="shared" si="62"/>
        <v>243758.869190725</v>
      </c>
      <c r="AL328" s="110">
        <f t="shared" si="75"/>
        <v>873.74931521703377</v>
      </c>
      <c r="AM328" s="110">
        <f t="shared" si="74"/>
        <v>859.94137956236943</v>
      </c>
      <c r="AN328" s="110">
        <f>AJ328/[4]FCST!$G268*1000</f>
        <v>1261.8860636057329</v>
      </c>
      <c r="AP328" s="233">
        <f>[16]Rounded!Z329</f>
        <v>17170</v>
      </c>
      <c r="AQ328" s="157">
        <f>[16]Rounded!AA329</f>
        <v>8540</v>
      </c>
      <c r="AR328" s="157">
        <f>[16]Rounded!AB329</f>
        <v>1121</v>
      </c>
      <c r="AS328" s="157">
        <f>[16]Rounded!AC329</f>
        <v>0</v>
      </c>
      <c r="AT328" s="157">
        <f>[16]Rounded!AD329</f>
        <v>0</v>
      </c>
      <c r="AV328" s="150"/>
      <c r="AW328" s="145">
        <f t="shared" si="63"/>
        <v>1261.8860636057329</v>
      </c>
      <c r="AX328" s="145">
        <f t="shared" si="71"/>
        <v>1928.16190518956</v>
      </c>
      <c r="AY328" s="20"/>
      <c r="AZ328" s="164">
        <f t="shared" si="51"/>
        <v>23335.361659668655</v>
      </c>
      <c r="BD328" s="14"/>
      <c r="BE328" s="25"/>
      <c r="BM328" s="14">
        <f>[17]Base!$J110</f>
        <v>5983.5171969058965</v>
      </c>
      <c r="BN328" s="14">
        <f>[17]High!$J110</f>
        <v>10195.808792775242</v>
      </c>
      <c r="BO328" s="14">
        <f>[17]Low!$J110</f>
        <v>1771.2256010365479</v>
      </c>
      <c r="BP328" s="14"/>
      <c r="BQ328" s="14">
        <f>[17]Base!$Q110</f>
        <v>6291.4923467466388</v>
      </c>
      <c r="BR328" s="14">
        <f>[17]High!$Q110</f>
        <v>10720.593068873961</v>
      </c>
      <c r="BS328" s="14">
        <f>[17]Low!$Q110</f>
        <v>1862.3916246193107</v>
      </c>
      <c r="BT328" s="211" t="s">
        <v>150</v>
      </c>
      <c r="BU328" s="14">
        <f>'[18]Energy Summary'!$C109/1000</f>
        <v>3678.3658761437041</v>
      </c>
      <c r="BV328" s="14"/>
      <c r="BW328" s="14"/>
      <c r="BX328" s="14"/>
      <c r="BY328" s="14">
        <f>'[18]Energy Summary'!$D109/1000</f>
        <v>3219.8016987356718</v>
      </c>
      <c r="BZ328" s="14"/>
      <c r="CA328" s="14"/>
    </row>
    <row r="329" spans="1:79">
      <c r="A329" s="2">
        <f t="shared" si="49"/>
        <v>2018</v>
      </c>
      <c r="B329" s="2">
        <f t="shared" si="50"/>
        <v>3</v>
      </c>
      <c r="C329" s="7">
        <f>[21]Data!$D184</f>
        <v>852.96667471335604</v>
      </c>
      <c r="D329" s="7">
        <f>[25]Data!$D160</f>
        <v>947233.42054848699</v>
      </c>
      <c r="E329" s="7">
        <f>[22]Data!$D172</f>
        <v>180426.69290125999</v>
      </c>
      <c r="F329" s="7">
        <f>[23]Data!$D172</f>
        <v>1939.3352744848701</v>
      </c>
      <c r="G329" s="13">
        <f>[24]Data!$D172</f>
        <v>251862.33714053</v>
      </c>
      <c r="H329" s="25"/>
      <c r="I329" s="26">
        <f t="shared" si="68"/>
        <v>872.96667471335604</v>
      </c>
      <c r="J329" s="26">
        <f t="shared" si="68"/>
        <v>947233.42054848699</v>
      </c>
      <c r="K329" s="26">
        <f t="shared" si="68"/>
        <v>174277.89290126</v>
      </c>
      <c r="L329" s="26">
        <f t="shared" si="53"/>
        <v>1939.3352744848701</v>
      </c>
      <c r="M329" s="26">
        <f t="shared" si="54"/>
        <v>247902.33714053</v>
      </c>
      <c r="N329" s="25"/>
      <c r="O329" s="19">
        <f>AVERAGE('Billing Mo'!O329:O330)</f>
        <v>20</v>
      </c>
      <c r="P329" s="19"/>
      <c r="Q329" s="19">
        <f>AVERAGE('Billing Mo'!Q329:Q330)</f>
        <v>-6148.7999999999993</v>
      </c>
      <c r="R329" s="248"/>
      <c r="S329" s="19">
        <f t="shared" si="72"/>
        <v>-3960</v>
      </c>
      <c r="U329" s="7">
        <f t="shared" si="57"/>
        <v>2832719.6724150148</v>
      </c>
      <c r="V329" s="126">
        <f t="shared" si="48"/>
        <v>0.62485525246600426</v>
      </c>
      <c r="W329" s="7">
        <f>'Billing Mo'!W329</f>
        <v>66562.065050179022</v>
      </c>
      <c r="X329" s="7">
        <f>'Billing Mo'!X329</f>
        <v>1518249.007573131</v>
      </c>
      <c r="Y329" s="7">
        <f>'Billing Mo'!Y329</f>
        <v>1584811.0726233099</v>
      </c>
      <c r="Z329" s="7">
        <f>'Billing Mo'!Z329</f>
        <v>176509</v>
      </c>
      <c r="AA329" s="7">
        <f>'Billing Mo'!AA329</f>
        <v>2264</v>
      </c>
      <c r="AB329" s="7">
        <f>'Billing Mo'!AB329</f>
        <v>1528</v>
      </c>
      <c r="AC329" s="13">
        <f>'Billing Mo'!AC329</f>
        <v>24940</v>
      </c>
      <c r="AD329" s="28">
        <f t="shared" si="65"/>
        <v>35476</v>
      </c>
      <c r="AE329" s="30">
        <f t="shared" si="58"/>
        <v>1325381</v>
      </c>
      <c r="AF329" s="30">
        <f t="shared" si="59"/>
        <v>947233</v>
      </c>
      <c r="AG329" s="31">
        <f t="shared" si="55"/>
        <v>274788</v>
      </c>
      <c r="AH329" s="35">
        <f t="shared" si="76"/>
        <v>100510</v>
      </c>
      <c r="AI329" s="28">
        <f t="shared" si="60"/>
        <v>174278</v>
      </c>
      <c r="AJ329" s="28">
        <f t="shared" si="61"/>
        <v>1939.3352744848701</v>
      </c>
      <c r="AK329" s="28">
        <f t="shared" si="62"/>
        <v>247902.33714053</v>
      </c>
      <c r="AL329" s="110">
        <f t="shared" si="75"/>
        <v>872.96681465879965</v>
      </c>
      <c r="AM329" s="110">
        <f t="shared" si="74"/>
        <v>858.68721105500435</v>
      </c>
      <c r="AN329" s="110">
        <f>AJ329/[4]FCST!$G269*1000</f>
        <v>1269.1984780660143</v>
      </c>
      <c r="AP329" s="233">
        <f>[16]Rounded!Z330</f>
        <v>13411</v>
      </c>
      <c r="AQ329" s="157">
        <f>[16]Rounded!AA330</f>
        <v>6980</v>
      </c>
      <c r="AR329" s="157">
        <f>[16]Rounded!AB330</f>
        <v>945</v>
      </c>
      <c r="AS329" s="157">
        <f>[16]Rounded!AC330</f>
        <v>0</v>
      </c>
      <c r="AT329" s="157">
        <f>[16]Rounded!AD330</f>
        <v>0</v>
      </c>
      <c r="AV329" s="150"/>
      <c r="AW329" s="145">
        <f t="shared" si="63"/>
        <v>1269.1984780660143</v>
      </c>
      <c r="AX329" s="145">
        <f t="shared" si="71"/>
        <v>1939.3352744848701</v>
      </c>
      <c r="AY329" s="20"/>
      <c r="AZ329" s="164">
        <f t="shared" si="51"/>
        <v>23309.253273187373</v>
      </c>
      <c r="BD329" s="14"/>
      <c r="BE329" s="25"/>
      <c r="BM329" s="14">
        <f>[17]Base!$J111</f>
        <v>6141.8414561268974</v>
      </c>
      <c r="BN329" s="14">
        <f>[17]High!$J111</f>
        <v>10465.590565126435</v>
      </c>
      <c r="BO329" s="14">
        <f>[17]Low!$J111</f>
        <v>1818.0923471273577</v>
      </c>
      <c r="BP329" s="14"/>
      <c r="BQ329" s="14">
        <f>[17]Base!$Q111</f>
        <v>6457.9656487216607</v>
      </c>
      <c r="BR329" s="14">
        <f>[17]High!$Q111</f>
        <v>11004.26066774323</v>
      </c>
      <c r="BS329" s="14">
        <f>[17]Low!$Q111</f>
        <v>1911.6706297000885</v>
      </c>
      <c r="BT329" s="211" t="s">
        <v>150</v>
      </c>
      <c r="BU329" s="14">
        <f>'[18]Energy Summary'!$C110/1000</f>
        <v>4977.6346796142852</v>
      </c>
      <c r="BV329" s="14"/>
      <c r="BW329" s="14"/>
      <c r="BX329" s="14"/>
      <c r="BY329" s="14">
        <f>'[18]Energy Summary'!$D110/1000</f>
        <v>4339.8488086680445</v>
      </c>
      <c r="BZ329" s="14"/>
      <c r="CA329" s="14"/>
    </row>
    <row r="330" spans="1:79">
      <c r="A330" s="2">
        <f t="shared" si="49"/>
        <v>2018</v>
      </c>
      <c r="B330" s="2">
        <f t="shared" si="50"/>
        <v>4</v>
      </c>
      <c r="C330" s="7">
        <f>[21]Data!$D185</f>
        <v>874.39014356232701</v>
      </c>
      <c r="D330" s="7">
        <f>[25]Data!$D161</f>
        <v>966995.700824445</v>
      </c>
      <c r="E330" s="7">
        <f>[22]Data!$D173</f>
        <v>171318.430744015</v>
      </c>
      <c r="F330" s="7">
        <f>[23]Data!$D173</f>
        <v>1917.45817786455</v>
      </c>
      <c r="G330" s="13">
        <f>[24]Data!$D173</f>
        <v>260118.848755663</v>
      </c>
      <c r="H330" s="25"/>
      <c r="I330" s="26">
        <f t="shared" si="68"/>
        <v>894.39014356232701</v>
      </c>
      <c r="J330" s="26">
        <f t="shared" si="68"/>
        <v>966995.700824445</v>
      </c>
      <c r="K330" s="26">
        <f t="shared" si="68"/>
        <v>165169.63074401501</v>
      </c>
      <c r="L330" s="26">
        <f t="shared" si="53"/>
        <v>1917.45817786455</v>
      </c>
      <c r="M330" s="26">
        <f t="shared" si="54"/>
        <v>256026.848755663</v>
      </c>
      <c r="N330" s="25"/>
      <c r="O330" s="19">
        <f>AVERAGE('Billing Mo'!O330:O331)</f>
        <v>20</v>
      </c>
      <c r="P330" s="19"/>
      <c r="Q330" s="19">
        <f>AVERAGE('Billing Mo'!Q330:Q331)</f>
        <v>-6148.7999999999993</v>
      </c>
      <c r="R330" s="248"/>
      <c r="S330" s="19">
        <f t="shared" si="72"/>
        <v>-4092</v>
      </c>
      <c r="U330" s="7">
        <f t="shared" si="57"/>
        <v>2886928.3069335273</v>
      </c>
      <c r="V330" s="126">
        <f t="shared" si="48"/>
        <v>0.53442379914879401</v>
      </c>
      <c r="W330" s="7">
        <f>'Billing Mo'!W330</f>
        <v>66642.047295234181</v>
      </c>
      <c r="X330" s="7">
        <f>'Billing Mo'!X330</f>
        <v>1520073.3644960558</v>
      </c>
      <c r="Y330" s="7">
        <f>'Billing Mo'!Y330</f>
        <v>1586715.4117912899</v>
      </c>
      <c r="Z330" s="7">
        <f>'Billing Mo'!Z330</f>
        <v>176713</v>
      </c>
      <c r="AA330" s="7">
        <f>'Billing Mo'!AA330</f>
        <v>2263</v>
      </c>
      <c r="AB330" s="7">
        <f>'Billing Mo'!AB330</f>
        <v>1528</v>
      </c>
      <c r="AC330" s="13">
        <f>'Billing Mo'!AC330</f>
        <v>24907</v>
      </c>
      <c r="AD330" s="28">
        <f t="shared" si="65"/>
        <v>31141</v>
      </c>
      <c r="AE330" s="30">
        <f t="shared" si="58"/>
        <v>1359539</v>
      </c>
      <c r="AF330" s="30">
        <f t="shared" si="59"/>
        <v>966996</v>
      </c>
      <c r="AG330" s="31">
        <f t="shared" si="55"/>
        <v>271308</v>
      </c>
      <c r="AH330" s="35">
        <f t="shared" si="76"/>
        <v>106138</v>
      </c>
      <c r="AI330" s="28">
        <f t="shared" si="60"/>
        <v>165170</v>
      </c>
      <c r="AJ330" s="28">
        <f t="shared" si="61"/>
        <v>1917.45817786455</v>
      </c>
      <c r="AK330" s="28">
        <f t="shared" si="62"/>
        <v>256026.848755663</v>
      </c>
      <c r="AL330" s="110">
        <f t="shared" si="75"/>
        <v>894.39038388171673</v>
      </c>
      <c r="AM330" s="110">
        <f t="shared" si="74"/>
        <v>876.45206548414387</v>
      </c>
      <c r="AN330" s="110">
        <f>AJ330/[4]FCST!$G270*1000</f>
        <v>1254.8810064558572</v>
      </c>
      <c r="AP330" s="233">
        <f>[16]Rounded!Z331</f>
        <v>9933</v>
      </c>
      <c r="AQ330" s="157">
        <f>[16]Rounded!AA331</f>
        <v>6767</v>
      </c>
      <c r="AR330" s="157">
        <f>[16]Rounded!AB331</f>
        <v>948</v>
      </c>
      <c r="AS330" s="157">
        <f>[16]Rounded!AC331</f>
        <v>0</v>
      </c>
      <c r="AT330" s="157">
        <f>[16]Rounded!AD331</f>
        <v>0</v>
      </c>
      <c r="AV330" s="150"/>
      <c r="AW330" s="145">
        <f t="shared" si="63"/>
        <v>1254.8810064558572</v>
      </c>
      <c r="AX330" s="145">
        <f t="shared" si="71"/>
        <v>1917.45817786455</v>
      </c>
      <c r="AY330" s="20"/>
      <c r="AZ330" s="164">
        <f t="shared" si="51"/>
        <v>23283.144886706094</v>
      </c>
      <c r="BD330" s="14"/>
      <c r="BE330" s="25"/>
      <c r="BM330" s="14">
        <f>[17]Base!$J112</f>
        <v>6144.1356195059971</v>
      </c>
      <c r="BN330" s="14">
        <f>[17]High!$J112</f>
        <v>10469.499779453552</v>
      </c>
      <c r="BO330" s="14">
        <f>[17]Low!$J112</f>
        <v>1818.7714595584416</v>
      </c>
      <c r="BP330" s="14"/>
      <c r="BQ330" s="14">
        <f>[17]Base!$Q112</f>
        <v>6460.3778940393904</v>
      </c>
      <c r="BR330" s="14">
        <f>[17]High!$Q112</f>
        <v>11008.371091631301</v>
      </c>
      <c r="BS330" s="14">
        <f>[17]Low!$Q112</f>
        <v>1912.3846964474783</v>
      </c>
      <c r="BT330" s="211" t="s">
        <v>150</v>
      </c>
      <c r="BU330" s="14">
        <f>'[18]Energy Summary'!$C111/1000</f>
        <v>5287.9058023678253</v>
      </c>
      <c r="BV330" s="14"/>
      <c r="BW330" s="14"/>
      <c r="BX330" s="14"/>
      <c r="BY330" s="14">
        <f>'[18]Energy Summary'!$D111/1000</f>
        <v>4593.149604471454</v>
      </c>
      <c r="BZ330" s="14"/>
      <c r="CA330" s="14"/>
    </row>
    <row r="331" spans="1:79">
      <c r="A331" s="2">
        <f t="shared" si="49"/>
        <v>2018</v>
      </c>
      <c r="B331" s="2">
        <f t="shared" si="50"/>
        <v>5</v>
      </c>
      <c r="C331" s="7">
        <f>[21]Data!$D186</f>
        <v>1133.12083754943</v>
      </c>
      <c r="D331" s="7">
        <f>[25]Data!$D162</f>
        <v>1102217.7344774699</v>
      </c>
      <c r="E331" s="7">
        <f>[22]Data!$D174</f>
        <v>179846.63277038699</v>
      </c>
      <c r="F331" s="7">
        <f>[23]Data!$D174</f>
        <v>1917.60817786455</v>
      </c>
      <c r="G331" s="13">
        <f>[24]Data!$D174</f>
        <v>287081.625352984</v>
      </c>
      <c r="H331" s="25"/>
      <c r="I331" s="26">
        <f t="shared" si="68"/>
        <v>1153.12083754943</v>
      </c>
      <c r="J331" s="26">
        <f t="shared" si="68"/>
        <v>1102217.7344774699</v>
      </c>
      <c r="K331" s="26">
        <f t="shared" si="68"/>
        <v>173697.832770387</v>
      </c>
      <c r="L331" s="26">
        <f t="shared" si="53"/>
        <v>1917.60817786455</v>
      </c>
      <c r="M331" s="26">
        <f t="shared" si="54"/>
        <v>283121.625352984</v>
      </c>
      <c r="N331" s="25"/>
      <c r="O331" s="19">
        <f>AVERAGE('Billing Mo'!O331:O332)</f>
        <v>20</v>
      </c>
      <c r="P331" s="19"/>
      <c r="Q331" s="19">
        <f>AVERAGE('Billing Mo'!Q331:Q332)</f>
        <v>-6148.7999999999993</v>
      </c>
      <c r="R331" s="248"/>
      <c r="S331" s="19">
        <f t="shared" si="72"/>
        <v>-3960</v>
      </c>
      <c r="U331" s="7">
        <f t="shared" si="57"/>
        <v>3451365.2335308483</v>
      </c>
      <c r="V331" s="126">
        <f t="shared" ref="V331" si="77">V319</f>
        <v>0.35517028435765152</v>
      </c>
      <c r="W331" s="7">
        <f>'Billing Mo'!W331</f>
        <v>66722.02953777228</v>
      </c>
      <c r="X331" s="7">
        <f>'Billing Mo'!X331</f>
        <v>1521897.7213615677</v>
      </c>
      <c r="Y331" s="7">
        <f>'Billing Mo'!Y331</f>
        <v>1588619.75089934</v>
      </c>
      <c r="Z331" s="7">
        <f>'Billing Mo'!Z331</f>
        <v>176916</v>
      </c>
      <c r="AA331" s="7">
        <f>'Billing Mo'!AA331</f>
        <v>2261</v>
      </c>
      <c r="AB331" s="7">
        <f>'Billing Mo'!AB331</f>
        <v>1527</v>
      </c>
      <c r="AC331" s="13">
        <f>'Billing Mo'!AC331</f>
        <v>24949</v>
      </c>
      <c r="AD331" s="28">
        <f t="shared" si="65"/>
        <v>26852</v>
      </c>
      <c r="AE331" s="30">
        <f t="shared" si="58"/>
        <v>1754932</v>
      </c>
      <c r="AF331" s="30">
        <f t="shared" si="59"/>
        <v>1102218</v>
      </c>
      <c r="AG331" s="31">
        <f t="shared" ref="AG331:AG394" si="78">SUM(AH331:AI331)</f>
        <v>282324</v>
      </c>
      <c r="AH331" s="35">
        <f t="shared" si="76"/>
        <v>108626</v>
      </c>
      <c r="AI331" s="28">
        <f t="shared" si="60"/>
        <v>173698</v>
      </c>
      <c r="AJ331" s="28">
        <f t="shared" si="61"/>
        <v>1917.60817786455</v>
      </c>
      <c r="AK331" s="28">
        <f t="shared" si="62"/>
        <v>283121.625352984</v>
      </c>
      <c r="AL331" s="110">
        <f t="shared" si="75"/>
        <v>1153.1208538967703</v>
      </c>
      <c r="AM331" s="110">
        <f t="shared" si="74"/>
        <v>1121.5925012837761</v>
      </c>
      <c r="AN331" s="110">
        <f>AJ331/[4]FCST!$G271*1000</f>
        <v>1255.8010333101179</v>
      </c>
      <c r="AP331" s="233">
        <f>[16]Rounded!Z332</f>
        <v>11331.000000000007</v>
      </c>
      <c r="AQ331" s="157">
        <f>[16]Rounded!AA332</f>
        <v>7278</v>
      </c>
      <c r="AR331" s="157">
        <f>[16]Rounded!AB332</f>
        <v>1008</v>
      </c>
      <c r="AS331" s="157">
        <f>[16]Rounded!AC332</f>
        <v>0</v>
      </c>
      <c r="AT331" s="157">
        <f>[16]Rounded!AD332</f>
        <v>0</v>
      </c>
      <c r="AV331" s="150"/>
      <c r="AW331" s="145">
        <f t="shared" si="63"/>
        <v>1255.8010333101179</v>
      </c>
      <c r="AX331" s="145">
        <f t="shared" si="71"/>
        <v>1917.60817786455</v>
      </c>
      <c r="AY331" s="20"/>
      <c r="AZ331" s="164">
        <f t="shared" si="51"/>
        <v>23257.036500224815</v>
      </c>
      <c r="BD331" s="14"/>
      <c r="BE331" s="25"/>
      <c r="BM331" s="14">
        <f>[17]Base!$J113</f>
        <v>6234.4259359867374</v>
      </c>
      <c r="BN331" s="14">
        <f>[17]High!$J113</f>
        <v>10623.352901686212</v>
      </c>
      <c r="BO331" s="14">
        <f>[17]Low!$J113</f>
        <v>1845.4989702872615</v>
      </c>
      <c r="BP331" s="14"/>
      <c r="BQ331" s="14">
        <f>[17]Base!$Q113</f>
        <v>6555.3155062213455</v>
      </c>
      <c r="BR331" s="14">
        <f>[17]High!$Q113</f>
        <v>11170.143124567116</v>
      </c>
      <c r="BS331" s="14">
        <f>[17]Low!$Q113</f>
        <v>1940.4878878755753</v>
      </c>
      <c r="BT331" s="211" t="s">
        <v>150</v>
      </c>
      <c r="BU331" s="14">
        <f>'[18]Energy Summary'!$C112/1000</f>
        <v>5577.0462652857568</v>
      </c>
      <c r="BV331" s="14"/>
      <c r="BW331" s="14"/>
      <c r="BX331" s="14"/>
      <c r="BY331" s="14">
        <f>'[18]Energy Summary'!$D112/1000</f>
        <v>4827.2103116834141</v>
      </c>
      <c r="BZ331" s="14"/>
      <c r="CA331" s="14"/>
    </row>
    <row r="332" spans="1:79">
      <c r="A332" s="2">
        <f t="shared" ref="A332:A395" si="79">A320+1</f>
        <v>2018</v>
      </c>
      <c r="B332" s="2">
        <f t="shared" ref="B332:B395" si="80">B320</f>
        <v>6</v>
      </c>
      <c r="C332" s="7">
        <f>[21]Data!$D187</f>
        <v>1236.92733911754</v>
      </c>
      <c r="D332" s="7">
        <f>[25]Data!$D163</f>
        <v>1125628.02977429</v>
      </c>
      <c r="E332" s="7">
        <f>[22]Data!$D175</f>
        <v>167205.89774142901</v>
      </c>
      <c r="F332" s="7">
        <f>[23]Data!$D175</f>
        <v>1927.3753553992999</v>
      </c>
      <c r="G332" s="13">
        <f>[24]Data!$D175</f>
        <v>290424.641242293</v>
      </c>
      <c r="H332" s="25"/>
      <c r="I332" s="26">
        <f t="shared" si="68"/>
        <v>1256.92733911754</v>
      </c>
      <c r="J332" s="26">
        <f t="shared" si="68"/>
        <v>1125628.02977429</v>
      </c>
      <c r="K332" s="26">
        <f t="shared" si="68"/>
        <v>161057.09774142902</v>
      </c>
      <c r="L332" s="26">
        <f t="shared" si="53"/>
        <v>1927.3753553992999</v>
      </c>
      <c r="M332" s="26">
        <f t="shared" si="54"/>
        <v>286332.641242293</v>
      </c>
      <c r="N332" s="25"/>
      <c r="O332" s="19">
        <f>AVERAGE('Billing Mo'!O332:O333)</f>
        <v>20</v>
      </c>
      <c r="P332" s="19"/>
      <c r="Q332" s="19">
        <f>AVERAGE('Billing Mo'!Q332:Q333)</f>
        <v>-6148.7999999999993</v>
      </c>
      <c r="R332" s="248"/>
      <c r="S332" s="19">
        <f t="shared" si="72"/>
        <v>-4092</v>
      </c>
      <c r="U332" s="7">
        <f t="shared" si="57"/>
        <v>3624254.0165976924</v>
      </c>
      <c r="V332" s="126">
        <f t="shared" ref="V332:V347" si="81">V320</f>
        <v>0.25275986053332639</v>
      </c>
      <c r="W332" s="7">
        <f>'Billing Mo'!W332</f>
        <v>66802.011779026448</v>
      </c>
      <c r="X332" s="7">
        <f>'Billing Mo'!X332</f>
        <v>1523722.0781977936</v>
      </c>
      <c r="Y332" s="7">
        <f>'Billing Mo'!Y332</f>
        <v>1590524.0899768199</v>
      </c>
      <c r="Z332" s="7">
        <f>'Billing Mo'!Z332</f>
        <v>177120</v>
      </c>
      <c r="AA332" s="7">
        <f>'Billing Mo'!AA332</f>
        <v>2260</v>
      </c>
      <c r="AB332" s="7">
        <f>'Billing Mo'!AB332</f>
        <v>1527</v>
      </c>
      <c r="AC332" s="13">
        <f>'Billing Mo'!AC332</f>
        <v>24907</v>
      </c>
      <c r="AD332" s="28">
        <f t="shared" si="65"/>
        <v>20885</v>
      </c>
      <c r="AE332" s="30">
        <f t="shared" si="58"/>
        <v>1915208</v>
      </c>
      <c r="AF332" s="30">
        <f t="shared" si="59"/>
        <v>1125628</v>
      </c>
      <c r="AG332" s="31">
        <f t="shared" si="78"/>
        <v>274273</v>
      </c>
      <c r="AH332" s="35">
        <f t="shared" si="76"/>
        <v>113216</v>
      </c>
      <c r="AI332" s="28">
        <f t="shared" si="60"/>
        <v>161057</v>
      </c>
      <c r="AJ332" s="28">
        <f t="shared" si="61"/>
        <v>1927.3753553992999</v>
      </c>
      <c r="AK332" s="28">
        <f t="shared" si="62"/>
        <v>286332.641242293</v>
      </c>
      <c r="AL332" s="110">
        <f t="shared" si="75"/>
        <v>1256.927380264282</v>
      </c>
      <c r="AM332" s="110">
        <f t="shared" si="74"/>
        <v>1217.2673222624478</v>
      </c>
      <c r="AN332" s="110">
        <f>AJ332/[4]FCST!$G272*1000</f>
        <v>1262.1973512765551</v>
      </c>
      <c r="AP332" s="233">
        <f>[16]Rounded!Z333</f>
        <v>12843</v>
      </c>
      <c r="AQ332" s="157">
        <f>[16]Rounded!AA333</f>
        <v>7925</v>
      </c>
      <c r="AR332" s="157">
        <f>[16]Rounded!AB333</f>
        <v>1116</v>
      </c>
      <c r="AS332" s="157">
        <f>[16]Rounded!AC333</f>
        <v>0</v>
      </c>
      <c r="AT332" s="157">
        <f>[16]Rounded!AD333</f>
        <v>0</v>
      </c>
      <c r="AV332" s="150"/>
      <c r="AW332" s="145">
        <f t="shared" si="63"/>
        <v>1262.1973512765551</v>
      </c>
      <c r="AX332" s="145">
        <f t="shared" si="71"/>
        <v>1927.3753553992999</v>
      </c>
      <c r="AY332" s="20"/>
      <c r="AZ332" s="164">
        <f t="shared" si="51"/>
        <v>23230.928113743521</v>
      </c>
      <c r="BD332" s="14"/>
      <c r="BE332" s="25"/>
      <c r="BM332" s="14">
        <f>[17]Base!$J114</f>
        <v>6297.527678724713</v>
      </c>
      <c r="BN332" s="14">
        <f>[17]High!$J114</f>
        <v>10730.877169148831</v>
      </c>
      <c r="BO332" s="14">
        <f>[17]Low!$J114</f>
        <v>1864.1781883005933</v>
      </c>
      <c r="BP332" s="14"/>
      <c r="BQ332" s="14">
        <f>[17]Base!$Q114</f>
        <v>6621.6651327767167</v>
      </c>
      <c r="BR332" s="14">
        <f>[17]High!$Q114</f>
        <v>11283.201729325603</v>
      </c>
      <c r="BS332" s="14">
        <f>[17]Low!$Q114</f>
        <v>1960.1285362278286</v>
      </c>
      <c r="BT332" s="211" t="s">
        <v>150</v>
      </c>
      <c r="BU332" s="14">
        <f>'[18]Energy Summary'!$C113/1000</f>
        <v>5230.3652479245284</v>
      </c>
      <c r="BV332" s="14"/>
      <c r="BW332" s="14"/>
      <c r="BX332" s="14"/>
      <c r="BY332" s="14">
        <f>'[18]Energy Summary'!$D113/1000</f>
        <v>4512.0262993663555</v>
      </c>
      <c r="BZ332" s="14"/>
      <c r="CA332" s="14"/>
    </row>
    <row r="333" spans="1:79">
      <c r="A333" s="2">
        <f t="shared" si="79"/>
        <v>2018</v>
      </c>
      <c r="B333" s="2">
        <f t="shared" si="80"/>
        <v>7</v>
      </c>
      <c r="C333" s="7">
        <f>[21]Data!$D188</f>
        <v>1317.25323046009</v>
      </c>
      <c r="D333" s="7">
        <f>[25]Data!$D164</f>
        <v>1184087.7949595</v>
      </c>
      <c r="E333" s="7">
        <f>[22]Data!$D176</f>
        <v>175721.160450408</v>
      </c>
      <c r="F333" s="7">
        <f>[23]Data!$D176</f>
        <v>1930.50381433454</v>
      </c>
      <c r="G333" s="13">
        <f>[24]Data!$D176</f>
        <v>285676.84131956397</v>
      </c>
      <c r="H333" s="25"/>
      <c r="I333" s="26">
        <f t="shared" si="68"/>
        <v>1337.25323046009</v>
      </c>
      <c r="J333" s="26">
        <f t="shared" si="68"/>
        <v>1184087.7949595</v>
      </c>
      <c r="K333" s="26">
        <f t="shared" si="68"/>
        <v>169471.560450408</v>
      </c>
      <c r="L333" s="26">
        <f t="shared" si="53"/>
        <v>1930.50381433454</v>
      </c>
      <c r="M333" s="26">
        <f t="shared" si="54"/>
        <v>281716.84131956397</v>
      </c>
      <c r="N333" s="25"/>
      <c r="O333" s="19">
        <f>AVERAGE('Billing Mo'!O333:O334)</f>
        <v>20</v>
      </c>
      <c r="P333" s="19"/>
      <c r="Q333" s="19">
        <f>AVERAGE('Billing Mo'!Q333:Q334)</f>
        <v>-6249.5999999999995</v>
      </c>
      <c r="R333" s="248"/>
      <c r="S333" s="19">
        <f t="shared" si="72"/>
        <v>-3960</v>
      </c>
      <c r="U333" s="7">
        <f t="shared" si="57"/>
        <v>3807975.3451338983</v>
      </c>
      <c r="V333" s="126">
        <f t="shared" si="81"/>
        <v>0.23540461725212367</v>
      </c>
      <c r="W333" s="7">
        <f>'Billing Mo'!W333</f>
        <v>66881.994019849677</v>
      </c>
      <c r="X333" s="7">
        <f>'Billing Mo'!X333</f>
        <v>1525546.4350241902</v>
      </c>
      <c r="Y333" s="7">
        <f>'Billing Mo'!Y333</f>
        <v>1592428.4290440399</v>
      </c>
      <c r="Z333" s="7">
        <f>'Billing Mo'!Z333</f>
        <v>177323</v>
      </c>
      <c r="AA333" s="7">
        <f>'Billing Mo'!AA333</f>
        <v>2258</v>
      </c>
      <c r="AB333" s="7">
        <f>'Billing Mo'!AB333</f>
        <v>1527</v>
      </c>
      <c r="AC333" s="13">
        <f>'Billing Mo'!AC333</f>
        <v>24887</v>
      </c>
      <c r="AD333" s="28">
        <f t="shared" si="65"/>
        <v>20739</v>
      </c>
      <c r="AE333" s="30">
        <f t="shared" si="58"/>
        <v>2040042</v>
      </c>
      <c r="AF333" s="30">
        <f t="shared" si="59"/>
        <v>1184088</v>
      </c>
      <c r="AG333" s="31">
        <f t="shared" si="78"/>
        <v>279459</v>
      </c>
      <c r="AH333" s="35">
        <f t="shared" si="76"/>
        <v>109987</v>
      </c>
      <c r="AI333" s="28">
        <f t="shared" si="60"/>
        <v>169472</v>
      </c>
      <c r="AJ333" s="28">
        <f t="shared" si="61"/>
        <v>1930.50381433454</v>
      </c>
      <c r="AK333" s="28">
        <f t="shared" si="62"/>
        <v>281716.84131956397</v>
      </c>
      <c r="AL333" s="110">
        <f t="shared" si="75"/>
        <v>1337.2532970244538</v>
      </c>
      <c r="AM333" s="110">
        <f t="shared" si="74"/>
        <v>1294.112163795719</v>
      </c>
      <c r="AN333" s="110">
        <f>AJ333/[4]FCST!$G273*1000</f>
        <v>1264.2461128582449</v>
      </c>
      <c r="AP333" s="233">
        <f>[16]Rounded!Z334</f>
        <v>13001</v>
      </c>
      <c r="AQ333" s="157">
        <f>[16]Rounded!AA334</f>
        <v>8383</v>
      </c>
      <c r="AR333" s="157">
        <f>[16]Rounded!AB334</f>
        <v>1197</v>
      </c>
      <c r="AS333" s="157">
        <f>[16]Rounded!AC334</f>
        <v>0</v>
      </c>
      <c r="AT333" s="157">
        <f>[16]Rounded!AD334</f>
        <v>0</v>
      </c>
      <c r="AV333" s="150"/>
      <c r="AW333" s="145">
        <f t="shared" si="63"/>
        <v>1264.2461128582449</v>
      </c>
      <c r="AX333" s="145">
        <f t="shared" si="71"/>
        <v>1930.50381433454</v>
      </c>
      <c r="AY333" s="20"/>
      <c r="AZ333" s="164">
        <f t="shared" si="51"/>
        <v>23204.819727262242</v>
      </c>
      <c r="BD333" s="14"/>
      <c r="BE333" s="25"/>
      <c r="BM333" s="14">
        <f>[17]Base!$J115</f>
        <v>6367.3093414509558</v>
      </c>
      <c r="BN333" s="14">
        <f>[17]High!$J115</f>
        <v>10849.783903597026</v>
      </c>
      <c r="BO333" s="14">
        <f>[17]Low!$J115</f>
        <v>1884.8347793048824</v>
      </c>
      <c r="BP333" s="14"/>
      <c r="BQ333" s="14">
        <f>[17]Base!$Q115</f>
        <v>6695.0384987315156</v>
      </c>
      <c r="BR333" s="14">
        <f>[17]High!$Q115</f>
        <v>11408.228663340986</v>
      </c>
      <c r="BS333" s="14">
        <f>[17]Low!$Q115</f>
        <v>1981.8483341220444</v>
      </c>
      <c r="BT333" s="211" t="s">
        <v>150</v>
      </c>
      <c r="BU333" s="14">
        <f>'[18]Energy Summary'!$C114/1000</f>
        <v>5634.3799445703489</v>
      </c>
      <c r="BV333" s="14"/>
      <c r="BW333" s="14"/>
      <c r="BX333" s="14"/>
      <c r="BY333" s="14">
        <f>'[18]Energy Summary'!$D114/1000</f>
        <v>4845.1743991713465</v>
      </c>
      <c r="BZ333" s="14"/>
      <c r="CA333" s="14"/>
    </row>
    <row r="334" spans="1:79">
      <c r="A334" s="2">
        <f t="shared" si="79"/>
        <v>2018</v>
      </c>
      <c r="B334" s="2">
        <f t="shared" si="80"/>
        <v>8</v>
      </c>
      <c r="C334" s="7">
        <f>[21]Data!$D189</f>
        <v>1323.1703388869701</v>
      </c>
      <c r="D334" s="7">
        <f>[25]Data!$D165</f>
        <v>1188002.6425302201</v>
      </c>
      <c r="E334" s="7">
        <f>[22]Data!$D177</f>
        <v>178937.724621901</v>
      </c>
      <c r="F334" s="7">
        <f>[23]Data!$D177</f>
        <v>1918.83731795724</v>
      </c>
      <c r="G334" s="13">
        <f>[24]Data!$D177</f>
        <v>299712.91043491702</v>
      </c>
      <c r="H334" s="25"/>
      <c r="I334" s="26">
        <f t="shared" si="68"/>
        <v>1343.1703388869701</v>
      </c>
      <c r="J334" s="26">
        <f t="shared" si="68"/>
        <v>1188002.6425302201</v>
      </c>
      <c r="K334" s="26">
        <f t="shared" si="68"/>
        <v>172788.92462190101</v>
      </c>
      <c r="L334" s="26">
        <f t="shared" si="53"/>
        <v>1918.83731795724</v>
      </c>
      <c r="M334" s="26">
        <f t="shared" si="54"/>
        <v>295620.91043491702</v>
      </c>
      <c r="N334" s="25"/>
      <c r="O334" s="19">
        <f>AVERAGE('Billing Mo'!O334:O335)</f>
        <v>20</v>
      </c>
      <c r="P334" s="19"/>
      <c r="Q334" s="19">
        <f>AVERAGE('Billing Mo'!Q334:Q335)</f>
        <v>-6148.7999999999993</v>
      </c>
      <c r="R334" s="248"/>
      <c r="S334" s="19">
        <f t="shared" si="72"/>
        <v>-4092</v>
      </c>
      <c r="U334" s="7">
        <f t="shared" si="57"/>
        <v>3845457.7477528742</v>
      </c>
      <c r="V334" s="126">
        <f t="shared" si="81"/>
        <v>0.23491953518685663</v>
      </c>
      <c r="W334" s="7">
        <f>'Billing Mo'!W334</f>
        <v>66956.854154311382</v>
      </c>
      <c r="X334" s="7">
        <f>'Billing Mo'!X334</f>
        <v>1527253.9590435787</v>
      </c>
      <c r="Y334" s="7">
        <f>'Billing Mo'!Y334</f>
        <v>1594210.8131978901</v>
      </c>
      <c r="Z334" s="7">
        <f>'Billing Mo'!Z334</f>
        <v>177522</v>
      </c>
      <c r="AA334" s="7">
        <f>'Billing Mo'!AA334</f>
        <v>2257</v>
      </c>
      <c r="AB334" s="7">
        <f>'Billing Mo'!AB334</f>
        <v>1526</v>
      </c>
      <c r="AC334" s="13">
        <f>'Billing Mo'!AC334</f>
        <v>24951</v>
      </c>
      <c r="AD334" s="28">
        <f t="shared" si="65"/>
        <v>20813</v>
      </c>
      <c r="AE334" s="30">
        <f t="shared" si="58"/>
        <v>2051362</v>
      </c>
      <c r="AF334" s="30">
        <f t="shared" si="59"/>
        <v>1188003</v>
      </c>
      <c r="AG334" s="31">
        <f t="shared" si="78"/>
        <v>287740</v>
      </c>
      <c r="AH334" s="35">
        <f t="shared" si="76"/>
        <v>114951</v>
      </c>
      <c r="AI334" s="28">
        <f t="shared" si="60"/>
        <v>172789</v>
      </c>
      <c r="AJ334" s="28">
        <f t="shared" si="61"/>
        <v>1918.83731795724</v>
      </c>
      <c r="AK334" s="28">
        <f t="shared" si="62"/>
        <v>295620.91043491702</v>
      </c>
      <c r="AL334" s="110">
        <f t="shared" si="75"/>
        <v>1343.1701963206149</v>
      </c>
      <c r="AM334" s="110">
        <f t="shared" si="74"/>
        <v>1299.8124105326715</v>
      </c>
      <c r="AN334" s="110">
        <f>AJ334/[4]FCST!$G274*1000</f>
        <v>1257.4294350964876</v>
      </c>
      <c r="AP334" s="233">
        <f>[16]Rounded!Z335</f>
        <v>13885</v>
      </c>
      <c r="AQ334" s="157">
        <f>[16]Rounded!AA335</f>
        <v>9525</v>
      </c>
      <c r="AR334" s="157">
        <f>[16]Rounded!AB335</f>
        <v>1334</v>
      </c>
      <c r="AS334" s="157">
        <f>[16]Rounded!AC335</f>
        <v>0</v>
      </c>
      <c r="AT334" s="157">
        <f>[16]Rounded!AD335</f>
        <v>0</v>
      </c>
      <c r="AV334" s="150"/>
      <c r="AW334" s="145">
        <f t="shared" si="63"/>
        <v>1257.4294350964876</v>
      </c>
      <c r="AX334" s="145">
        <f t="shared" si="71"/>
        <v>1918.83731795724</v>
      </c>
      <c r="AY334" s="20"/>
      <c r="AZ334" s="164">
        <f t="shared" si="51"/>
        <v>23178.711340780963</v>
      </c>
      <c r="BD334" s="14"/>
      <c r="BE334" s="25"/>
      <c r="BM334" s="14">
        <f>[17]Base!$J116</f>
        <v>6362.6908348221859</v>
      </c>
      <c r="BN334" s="14">
        <f>[17]High!$J116</f>
        <v>10841.914048970479</v>
      </c>
      <c r="BO334" s="14">
        <f>[17]Low!$J116</f>
        <v>1883.4676206738916</v>
      </c>
      <c r="BP334" s="14"/>
      <c r="BQ334" s="14">
        <f>[17]Base!$Q116</f>
        <v>6690.1822748497943</v>
      </c>
      <c r="BR334" s="14">
        <f>[17]High!$Q116</f>
        <v>11399.953742667483</v>
      </c>
      <c r="BS334" s="14">
        <f>[17]Low!$Q116</f>
        <v>1980.4108070321056</v>
      </c>
      <c r="BT334" s="211" t="s">
        <v>150</v>
      </c>
      <c r="BU334" s="14">
        <f>'[18]Energy Summary'!$C115/1000</f>
        <v>5612.5665792397913</v>
      </c>
      <c r="BV334" s="14"/>
      <c r="BW334" s="14"/>
      <c r="BX334" s="14"/>
      <c r="BY334" s="14">
        <f>'[18]Energy Summary'!$D115/1000</f>
        <v>4811.9232416619043</v>
      </c>
      <c r="BZ334" s="14"/>
      <c r="CA334" s="14"/>
    </row>
    <row r="335" spans="1:79">
      <c r="A335" s="2">
        <f t="shared" si="79"/>
        <v>2018</v>
      </c>
      <c r="B335" s="2">
        <f t="shared" si="80"/>
        <v>9</v>
      </c>
      <c r="C335" s="7">
        <f>[21]Data!$D190</f>
        <v>1212.20617735571</v>
      </c>
      <c r="D335" s="7">
        <f>[25]Data!$D166</f>
        <v>1121211.35465988</v>
      </c>
      <c r="E335" s="7">
        <f>[22]Data!$D178</f>
        <v>169826.70549091001</v>
      </c>
      <c r="F335" s="7">
        <f>[23]Data!$D178</f>
        <v>1917.3928735127899</v>
      </c>
      <c r="G335" s="13">
        <f>[24]Data!$D178</f>
        <v>301410.97802145098</v>
      </c>
      <c r="H335" s="25"/>
      <c r="I335" s="26">
        <f t="shared" si="68"/>
        <v>1232.20617735571</v>
      </c>
      <c r="J335" s="26">
        <f t="shared" si="68"/>
        <v>1121211.35465988</v>
      </c>
      <c r="K335" s="26">
        <f t="shared" si="68"/>
        <v>163677.90549091002</v>
      </c>
      <c r="L335" s="26">
        <f t="shared" si="53"/>
        <v>1917.3928735127899</v>
      </c>
      <c r="M335" s="26">
        <f t="shared" si="54"/>
        <v>297450.97802145098</v>
      </c>
      <c r="N335" s="25"/>
      <c r="O335" s="19">
        <f>AVERAGE('Billing Mo'!O335:O336)</f>
        <v>20</v>
      </c>
      <c r="P335" s="19"/>
      <c r="Q335" s="19">
        <f>AVERAGE('Billing Mo'!Q335:Q336)</f>
        <v>-6148.7999999999993</v>
      </c>
      <c r="R335" s="248"/>
      <c r="S335" s="19">
        <f t="shared" si="72"/>
        <v>-3960</v>
      </c>
      <c r="U335" s="7">
        <f t="shared" si="57"/>
        <v>3599433.3708949634</v>
      </c>
      <c r="V335" s="126">
        <f t="shared" si="81"/>
        <v>0.23675824630596484</v>
      </c>
      <c r="W335" s="7">
        <f>'Billing Mo'!W335</f>
        <v>67031.714289220385</v>
      </c>
      <c r="X335" s="7">
        <f>'Billing Mo'!X335</f>
        <v>1528961.4830731698</v>
      </c>
      <c r="Y335" s="7">
        <f>'Billing Mo'!Y335</f>
        <v>1595993.1973623901</v>
      </c>
      <c r="Z335" s="7">
        <f>'Billing Mo'!Z335</f>
        <v>177716</v>
      </c>
      <c r="AA335" s="7">
        <f>'Billing Mo'!AA335</f>
        <v>2255</v>
      </c>
      <c r="AB335" s="7">
        <f>'Billing Mo'!AB335</f>
        <v>1526</v>
      </c>
      <c r="AC335" s="13">
        <f>'Billing Mo'!AC335</f>
        <v>24967</v>
      </c>
      <c r="AD335" s="28">
        <f t="shared" si="65"/>
        <v>19238</v>
      </c>
      <c r="AE335" s="30">
        <f t="shared" si="58"/>
        <v>1883996</v>
      </c>
      <c r="AF335" s="30">
        <f t="shared" si="59"/>
        <v>1121211</v>
      </c>
      <c r="AG335" s="31">
        <f t="shared" si="78"/>
        <v>275620</v>
      </c>
      <c r="AH335" s="35">
        <f t="shared" si="76"/>
        <v>111942</v>
      </c>
      <c r="AI335" s="28">
        <f t="shared" si="60"/>
        <v>163678</v>
      </c>
      <c r="AJ335" s="28">
        <f t="shared" si="61"/>
        <v>1917.3928735127899</v>
      </c>
      <c r="AK335" s="28">
        <f t="shared" si="62"/>
        <v>297450.97802145098</v>
      </c>
      <c r="AL335" s="110">
        <f t="shared" si="75"/>
        <v>1232.2063183784203</v>
      </c>
      <c r="AM335" s="110">
        <f t="shared" si="74"/>
        <v>1192.5075890958494</v>
      </c>
      <c r="AN335" s="110">
        <f>AJ335/[4]FCST!$G275*1000</f>
        <v>1256.4828791040563</v>
      </c>
      <c r="AP335" s="233">
        <f>[16]Rounded!Z336</f>
        <v>12979</v>
      </c>
      <c r="AQ335" s="157">
        <f>[16]Rounded!AA336</f>
        <v>8440</v>
      </c>
      <c r="AR335" s="157">
        <f>[16]Rounded!AB336</f>
        <v>1194.9999999999991</v>
      </c>
      <c r="AS335" s="157">
        <f>[16]Rounded!AC336</f>
        <v>0</v>
      </c>
      <c r="AT335" s="157">
        <f>[16]Rounded!AD336</f>
        <v>0</v>
      </c>
      <c r="AV335" s="150"/>
      <c r="AW335" s="145">
        <f t="shared" si="63"/>
        <v>1256.4828791040563</v>
      </c>
      <c r="AX335" s="145">
        <f t="shared" si="71"/>
        <v>1917.3928735127899</v>
      </c>
      <c r="AY335" s="20"/>
      <c r="AZ335" s="164">
        <f t="shared" si="51"/>
        <v>23152.60295429968</v>
      </c>
      <c r="BD335" s="14"/>
      <c r="BE335" s="25"/>
      <c r="BM335" s="14">
        <f>[17]Base!$J117</f>
        <v>6175.8410895829284</v>
      </c>
      <c r="BN335" s="14">
        <f>[17]High!$J117</f>
        <v>10523.525346682907</v>
      </c>
      <c r="BO335" s="14">
        <f>[17]Low!$J117</f>
        <v>1828.1568324829482</v>
      </c>
      <c r="BP335" s="14"/>
      <c r="BQ335" s="14">
        <f>[17]Base!$Q117</f>
        <v>6493.7152633114583</v>
      </c>
      <c r="BR335" s="14">
        <f>[17]High!$Q117</f>
        <v>11065.177386585699</v>
      </c>
      <c r="BS335" s="14">
        <f>[17]Low!$Q117</f>
        <v>1922.2531400372168</v>
      </c>
      <c r="BT335" s="211" t="s">
        <v>150</v>
      </c>
      <c r="BU335" s="14">
        <f>'[18]Energy Summary'!$C116/1000</f>
        <v>5298.9738404692107</v>
      </c>
      <c r="BV335" s="14"/>
      <c r="BW335" s="14"/>
      <c r="BX335" s="14"/>
      <c r="BY335" s="14">
        <f>'[18]Energy Summary'!$D116/1000</f>
        <v>4530.1004979334311</v>
      </c>
      <c r="BZ335" s="14"/>
      <c r="CA335" s="14"/>
    </row>
    <row r="336" spans="1:79">
      <c r="A336" s="2">
        <f t="shared" si="79"/>
        <v>2018</v>
      </c>
      <c r="B336" s="2">
        <f t="shared" si="80"/>
        <v>10</v>
      </c>
      <c r="C336" s="7">
        <f>[21]Data!$D191</f>
        <v>1029.9408010606301</v>
      </c>
      <c r="D336" s="7">
        <f>[25]Data!$D167</f>
        <v>1060513.5672951301</v>
      </c>
      <c r="E336" s="7">
        <f>[22]Data!$D179</f>
        <v>178352.15054353399</v>
      </c>
      <c r="F336" s="7">
        <f>[23]Data!$D179</f>
        <v>1915.22620684613</v>
      </c>
      <c r="G336" s="13">
        <f>[24]Data!$D179</f>
        <v>282188.64766590198</v>
      </c>
      <c r="H336" s="25"/>
      <c r="I336" s="26">
        <f t="shared" si="68"/>
        <v>1049.9408010606301</v>
      </c>
      <c r="J336" s="26">
        <f t="shared" si="68"/>
        <v>1060513.5672951301</v>
      </c>
      <c r="K336" s="26">
        <f t="shared" si="68"/>
        <v>172203.350543534</v>
      </c>
      <c r="L336" s="26">
        <f t="shared" si="53"/>
        <v>1915.22620684613</v>
      </c>
      <c r="M336" s="26">
        <f t="shared" si="54"/>
        <v>278096.64766590198</v>
      </c>
      <c r="N336" s="25"/>
      <c r="O336" s="19">
        <f>AVERAGE('Billing Mo'!O336:O337)</f>
        <v>20</v>
      </c>
      <c r="P336" s="19"/>
      <c r="Q336" s="19">
        <f>AVERAGE('Billing Mo'!Q336:Q337)</f>
        <v>-6148.7999999999993</v>
      </c>
      <c r="R336" s="248"/>
      <c r="S336" s="19">
        <f t="shared" si="72"/>
        <v>-4092</v>
      </c>
      <c r="U336" s="7">
        <f t="shared" si="57"/>
        <v>3243898.8738727481</v>
      </c>
      <c r="V336" s="126">
        <f t="shared" si="81"/>
        <v>0.25544453159122188</v>
      </c>
      <c r="W336" s="7">
        <f>'Billing Mo'!W336</f>
        <v>67106.574424737541</v>
      </c>
      <c r="X336" s="7">
        <f>'Billing Mo'!X336</f>
        <v>1530669.0071166323</v>
      </c>
      <c r="Y336" s="7">
        <f>'Billing Mo'!Y336</f>
        <v>1597775.5815413699</v>
      </c>
      <c r="Z336" s="7">
        <f>'Billing Mo'!Z336</f>
        <v>177906</v>
      </c>
      <c r="AA336" s="7">
        <f>'Billing Mo'!AA336</f>
        <v>2254</v>
      </c>
      <c r="AB336" s="7">
        <f>'Billing Mo'!AB336</f>
        <v>1526</v>
      </c>
      <c r="AC336" s="13">
        <f>'Billing Mo'!AC336</f>
        <v>24998</v>
      </c>
      <c r="AD336" s="28">
        <f t="shared" si="65"/>
        <v>17655</v>
      </c>
      <c r="AE336" s="30">
        <f t="shared" si="58"/>
        <v>1607112</v>
      </c>
      <c r="AF336" s="30">
        <f t="shared" si="59"/>
        <v>1060514</v>
      </c>
      <c r="AG336" s="31">
        <f t="shared" si="78"/>
        <v>278606</v>
      </c>
      <c r="AH336" s="35">
        <f t="shared" si="76"/>
        <v>106403</v>
      </c>
      <c r="AI336" s="28">
        <f t="shared" si="60"/>
        <v>172203</v>
      </c>
      <c r="AJ336" s="28">
        <f t="shared" si="61"/>
        <v>1915.22620684613</v>
      </c>
      <c r="AK336" s="28">
        <f t="shared" si="62"/>
        <v>278096.64766590198</v>
      </c>
      <c r="AL336" s="110">
        <f t="shared" si="75"/>
        <v>1049.9409033095703</v>
      </c>
      <c r="AM336" s="110">
        <f t="shared" si="74"/>
        <v>1016.8931223949434</v>
      </c>
      <c r="AN336" s="110">
        <f>AJ336/[4]FCST!$G276*1000</f>
        <v>1255.0630451154195</v>
      </c>
      <c r="AP336" s="233">
        <f>[16]Rounded!Z337</f>
        <v>10049</v>
      </c>
      <c r="AQ336" s="157">
        <f>[16]Rounded!AA337</f>
        <v>7878</v>
      </c>
      <c r="AR336" s="157">
        <f>[16]Rounded!AB337</f>
        <v>1140</v>
      </c>
      <c r="AS336" s="157">
        <f>[16]Rounded!AC337</f>
        <v>0</v>
      </c>
      <c r="AT336" s="157">
        <f>[16]Rounded!AD337</f>
        <v>0</v>
      </c>
      <c r="AV336" s="150"/>
      <c r="AW336" s="145">
        <f t="shared" si="63"/>
        <v>1255.0630451154195</v>
      </c>
      <c r="AX336" s="145">
        <f t="shared" si="71"/>
        <v>1915.22620684613</v>
      </c>
      <c r="AY336" s="20"/>
      <c r="AZ336" s="164">
        <f t="shared" si="51"/>
        <v>23126.494567818401</v>
      </c>
      <c r="BD336" s="14"/>
      <c r="BE336" s="25"/>
      <c r="BM336" s="14">
        <f>[17]Base!$J118</f>
        <v>6178.122650551587</v>
      </c>
      <c r="BN336" s="14">
        <f>[17]High!$J118</f>
        <v>10527.41308672275</v>
      </c>
      <c r="BO336" s="14">
        <f>[17]Low!$J118</f>
        <v>1828.8322143804219</v>
      </c>
      <c r="BP336" s="14"/>
      <c r="BQ336" s="14">
        <f>[17]Base!$Q118</f>
        <v>6496.1142575652684</v>
      </c>
      <c r="BR336" s="14">
        <f>[17]High!$Q118</f>
        <v>11069.265230892299</v>
      </c>
      <c r="BS336" s="14">
        <f>[17]Low!$Q118</f>
        <v>1922.9632842382366</v>
      </c>
      <c r="BT336" s="211" t="s">
        <v>150</v>
      </c>
      <c r="BU336" s="14">
        <f>'[18]Energy Summary'!$C117/1000</f>
        <v>4851.4702178568577</v>
      </c>
      <c r="BV336" s="14"/>
      <c r="BW336" s="14"/>
      <c r="BX336" s="14"/>
      <c r="BY336" s="14">
        <f>'[18]Energy Summary'!$D117/1000</f>
        <v>4136.2668239313043</v>
      </c>
      <c r="BZ336" s="14"/>
      <c r="CA336" s="14"/>
    </row>
    <row r="337" spans="1:79">
      <c r="A337" s="2">
        <f t="shared" si="79"/>
        <v>2018</v>
      </c>
      <c r="B337" s="2">
        <f t="shared" si="80"/>
        <v>11</v>
      </c>
      <c r="C337" s="7">
        <f>[21]Data!$D192</f>
        <v>800.16298562027703</v>
      </c>
      <c r="D337" s="7">
        <f>[25]Data!$D168</f>
        <v>914417.71221191098</v>
      </c>
      <c r="E337" s="7">
        <f>[22]Data!$D180</f>
        <v>160681.08881020299</v>
      </c>
      <c r="F337" s="7">
        <f>[23]Data!$D180</f>
        <v>1911.8921923553401</v>
      </c>
      <c r="G337" s="13">
        <f>[24]Data!$D180</f>
        <v>261907.18290754399</v>
      </c>
      <c r="H337" s="25"/>
      <c r="I337" s="26">
        <f t="shared" si="68"/>
        <v>820.16298562027703</v>
      </c>
      <c r="J337" s="26">
        <f t="shared" si="68"/>
        <v>914417.71221191098</v>
      </c>
      <c r="K337" s="26">
        <f t="shared" si="68"/>
        <v>154532.288810203</v>
      </c>
      <c r="L337" s="26">
        <f t="shared" si="53"/>
        <v>1911.8921923553401</v>
      </c>
      <c r="M337" s="26">
        <f t="shared" si="54"/>
        <v>257947.18290754399</v>
      </c>
      <c r="N337" s="25"/>
      <c r="O337" s="19">
        <f>AVERAGE('Billing Mo'!O337:O338)</f>
        <v>20</v>
      </c>
      <c r="P337" s="19"/>
      <c r="Q337" s="19">
        <f>AVERAGE('Billing Mo'!Q337:Q338)</f>
        <v>-6148.7999999999993</v>
      </c>
      <c r="R337" s="248"/>
      <c r="S337" s="19">
        <f t="shared" si="72"/>
        <v>-3960</v>
      </c>
      <c r="U337" s="7">
        <f t="shared" si="57"/>
        <v>2712828.0750998994</v>
      </c>
      <c r="V337" s="126">
        <f t="shared" si="81"/>
        <v>0.34388341163246744</v>
      </c>
      <c r="W337" s="7">
        <f>'Billing Mo'!W337</f>
        <v>67181.434560910333</v>
      </c>
      <c r="X337" s="7">
        <f>'Billing Mo'!X337</f>
        <v>1532376.5311750497</v>
      </c>
      <c r="Y337" s="7">
        <f>'Billing Mo'!Y337</f>
        <v>1599557.9657359601</v>
      </c>
      <c r="Z337" s="7">
        <f>'Billing Mo'!Z337</f>
        <v>178095</v>
      </c>
      <c r="AA337" s="7">
        <f>'Billing Mo'!AA337</f>
        <v>2252</v>
      </c>
      <c r="AB337" s="7">
        <f>'Billing Mo'!AB337</f>
        <v>1525</v>
      </c>
      <c r="AC337" s="13">
        <f>'Billing Mo'!AC337</f>
        <v>25042</v>
      </c>
      <c r="AD337" s="28">
        <f t="shared" si="65"/>
        <v>18486</v>
      </c>
      <c r="AE337" s="30">
        <f t="shared" si="58"/>
        <v>1256799</v>
      </c>
      <c r="AF337" s="30">
        <f t="shared" si="59"/>
        <v>914418</v>
      </c>
      <c r="AG337" s="31">
        <f t="shared" si="78"/>
        <v>263266</v>
      </c>
      <c r="AH337" s="35">
        <f t="shared" si="76"/>
        <v>108734</v>
      </c>
      <c r="AI337" s="28">
        <f t="shared" si="60"/>
        <v>154532</v>
      </c>
      <c r="AJ337" s="28">
        <f t="shared" si="61"/>
        <v>1911.8921923553401</v>
      </c>
      <c r="AK337" s="28">
        <f t="shared" si="62"/>
        <v>257947.18290754399</v>
      </c>
      <c r="AL337" s="110">
        <f t="shared" si="75"/>
        <v>820.16330479576538</v>
      </c>
      <c r="AM337" s="110">
        <f t="shared" si="74"/>
        <v>797.27338884729863</v>
      </c>
      <c r="AN337" s="110">
        <f>AJ337/[4]FCST!$G277*1000</f>
        <v>1253.6997982657967</v>
      </c>
      <c r="AP337" s="233">
        <f>[16]Rounded!Z338</f>
        <v>10932</v>
      </c>
      <c r="AQ337" s="157">
        <f>[16]Rounded!AA338</f>
        <v>8124</v>
      </c>
      <c r="AR337" s="157">
        <f>[16]Rounded!AB338</f>
        <v>1151</v>
      </c>
      <c r="AS337" s="157">
        <f>[16]Rounded!AC338</f>
        <v>0</v>
      </c>
      <c r="AT337" s="157">
        <f>[16]Rounded!AD338</f>
        <v>0</v>
      </c>
      <c r="AV337" s="150"/>
      <c r="AW337" s="145">
        <f t="shared" si="63"/>
        <v>1253.6997982657967</v>
      </c>
      <c r="AX337" s="145">
        <f t="shared" si="71"/>
        <v>1911.8921923553401</v>
      </c>
      <c r="AY337" s="20"/>
      <c r="AZ337" s="164">
        <f t="shared" si="51"/>
        <v>23100.386181337119</v>
      </c>
      <c r="BD337" s="14"/>
      <c r="BE337" s="25"/>
      <c r="BM337" s="14">
        <f>[17]Base!$J119</f>
        <v>6166.9213068421659</v>
      </c>
      <c r="BN337" s="14">
        <f>[17]High!$J119</f>
        <v>10508.32619268951</v>
      </c>
      <c r="BO337" s="14">
        <f>[17]Low!$J119</f>
        <v>1825.51642099482</v>
      </c>
      <c r="BP337" s="14"/>
      <c r="BQ337" s="14">
        <f>[17]Base!$Q119</f>
        <v>6484.3363741060975</v>
      </c>
      <c r="BR337" s="14">
        <f>[17]High!$Q119</f>
        <v>11049.195923195581</v>
      </c>
      <c r="BS337" s="14">
        <f>[17]Low!$Q119</f>
        <v>1919.4768250166112</v>
      </c>
      <c r="BT337" s="211" t="s">
        <v>150</v>
      </c>
      <c r="BU337" s="14">
        <f>'[18]Energy Summary'!$C118/1000</f>
        <v>4589.3530634700728</v>
      </c>
      <c r="BV337" s="14"/>
      <c r="BW337" s="14"/>
      <c r="BX337" s="14"/>
      <c r="BY337" s="14">
        <f>'[18]Energy Summary'!$D118/1000</f>
        <v>3902.6689775182199</v>
      </c>
      <c r="BZ337" s="14"/>
      <c r="CA337" s="14"/>
    </row>
    <row r="338" spans="1:79">
      <c r="A338" s="2">
        <f t="shared" si="79"/>
        <v>2018</v>
      </c>
      <c r="B338" s="2">
        <f t="shared" si="80"/>
        <v>12</v>
      </c>
      <c r="C338" s="7">
        <f>[21]Data!$D193</f>
        <v>961.15571120336494</v>
      </c>
      <c r="D338" s="7">
        <f>[25]Data!$D169</f>
        <v>924485.83680615504</v>
      </c>
      <c r="E338" s="7">
        <f>[22]Data!$D181</f>
        <v>157833.461332779</v>
      </c>
      <c r="F338" s="7">
        <f>[23]Data!$D181</f>
        <v>1923.55283755082</v>
      </c>
      <c r="G338" s="13">
        <f>[24]Data!$D181</f>
        <v>252588.64968521599</v>
      </c>
      <c r="H338" s="25"/>
      <c r="I338" s="26">
        <f t="shared" si="68"/>
        <v>981.15571120336494</v>
      </c>
      <c r="J338" s="26">
        <f t="shared" si="68"/>
        <v>924485.83680615504</v>
      </c>
      <c r="K338" s="26">
        <f t="shared" si="68"/>
        <v>151583.86133277899</v>
      </c>
      <c r="L338" s="26">
        <f t="shared" ref="L338:L401" si="82">F338</f>
        <v>1923.55283755082</v>
      </c>
      <c r="M338" s="26">
        <f t="shared" si="54"/>
        <v>248496.64968521599</v>
      </c>
      <c r="N338" s="25"/>
      <c r="O338" s="19">
        <f>AVERAGE('Billing Mo'!O338:O339)</f>
        <v>20</v>
      </c>
      <c r="P338" s="19"/>
      <c r="Q338" s="19">
        <f>AVERAGE('Billing Mo'!Q338:Q339)</f>
        <v>-6249.5999999999995</v>
      </c>
      <c r="R338" s="248"/>
      <c r="S338" s="19">
        <f t="shared" si="72"/>
        <v>-4092</v>
      </c>
      <c r="U338" s="7">
        <f t="shared" si="57"/>
        <v>2960532.2025227668</v>
      </c>
      <c r="V338" s="126">
        <f t="shared" si="81"/>
        <v>0.46872621458853259</v>
      </c>
      <c r="W338" s="7">
        <f>'Billing Mo'!W338</f>
        <v>67256.294697713107</v>
      </c>
      <c r="X338" s="7">
        <f>'Billing Mo'!X338</f>
        <v>1534084.055247837</v>
      </c>
      <c r="Y338" s="7">
        <f>'Billing Mo'!Y338</f>
        <v>1601340.3499455501</v>
      </c>
      <c r="Z338" s="7">
        <f>'Billing Mo'!Z338</f>
        <v>178284</v>
      </c>
      <c r="AA338" s="7">
        <f>'Billing Mo'!AA338</f>
        <v>2251</v>
      </c>
      <c r="AB338" s="7">
        <f>'Billing Mo'!AB338</f>
        <v>1525</v>
      </c>
      <c r="AC338" s="13">
        <f>'Billing Mo'!AC338</f>
        <v>24999</v>
      </c>
      <c r="AD338" s="28">
        <f t="shared" si="65"/>
        <v>30300</v>
      </c>
      <c r="AE338" s="30">
        <f t="shared" si="58"/>
        <v>1505175</v>
      </c>
      <c r="AF338" s="30">
        <f t="shared" si="59"/>
        <v>924486</v>
      </c>
      <c r="AG338" s="31">
        <f t="shared" si="78"/>
        <v>250151</v>
      </c>
      <c r="AH338" s="35">
        <f>ROUND($AX$635*$AY625,0)</f>
        <v>98567</v>
      </c>
      <c r="AI338" s="28">
        <f t="shared" si="60"/>
        <v>151584</v>
      </c>
      <c r="AJ338" s="28">
        <f t="shared" si="61"/>
        <v>1923.55283755082</v>
      </c>
      <c r="AK338" s="28">
        <f t="shared" si="62"/>
        <v>248496.64968521599</v>
      </c>
      <c r="AL338" s="110">
        <f t="shared" si="75"/>
        <v>981.15549460999603</v>
      </c>
      <c r="AM338" s="110">
        <f t="shared" si="74"/>
        <v>958.86861281688834</v>
      </c>
      <c r="AN338" s="110">
        <f>AJ338/[4]FCST!$G278*1000</f>
        <v>1261.3461229841444</v>
      </c>
      <c r="AP338" s="233">
        <f>[16]Rounded!Z339</f>
        <v>18771</v>
      </c>
      <c r="AQ338" s="157">
        <f>[16]Rounded!AA339</f>
        <v>10230</v>
      </c>
      <c r="AR338" s="157">
        <f>[16]Rounded!AB339</f>
        <v>1272</v>
      </c>
      <c r="AS338" s="157">
        <f>[16]Rounded!AC339</f>
        <v>0</v>
      </c>
      <c r="AT338" s="157">
        <f>[16]Rounded!AD339</f>
        <v>0</v>
      </c>
      <c r="AV338" s="150"/>
      <c r="AW338" s="145">
        <f t="shared" si="63"/>
        <v>1261.3461229841444</v>
      </c>
      <c r="AX338" s="145">
        <f t="shared" si="71"/>
        <v>1923.55283755082</v>
      </c>
      <c r="AY338" s="20"/>
      <c r="AZ338" s="164">
        <f t="shared" ref="AZ338:AZ401" si="83">SUM(AX327:AX338)</f>
        <v>23074.277794855836</v>
      </c>
      <c r="BD338" s="14"/>
      <c r="BE338" s="25"/>
      <c r="BM338" s="14">
        <f>[17]Base!$J120</f>
        <v>6189.4108348909576</v>
      </c>
      <c r="BN338" s="14">
        <f>[17]High!$J120</f>
        <v>10546.647955672628</v>
      </c>
      <c r="BO338" s="14">
        <f>[17]Low!$J120</f>
        <v>1832.1737141092858</v>
      </c>
      <c r="BP338" s="14"/>
      <c r="BQ338" s="14">
        <f>[17]Base!$Q120</f>
        <v>6507.9834513926944</v>
      </c>
      <c r="BR338" s="14">
        <f>[17]High!$Q120</f>
        <v>11089.490129861653</v>
      </c>
      <c r="BS338" s="14">
        <f>[17]Low!$Q120</f>
        <v>1926.4767729237331</v>
      </c>
      <c r="BT338" s="211" t="s">
        <v>150</v>
      </c>
      <c r="BU338" s="14">
        <f>'[18]Energy Summary'!$C119/1000</f>
        <v>4416.5165999991368</v>
      </c>
      <c r="BV338" s="14"/>
      <c r="BW338" s="14"/>
      <c r="BX338" s="14"/>
      <c r="BY338" s="14">
        <f>'[18]Energy Summary'!$D119/1000</f>
        <v>3746.4267753274971</v>
      </c>
      <c r="BZ338" s="14"/>
      <c r="CA338" s="14"/>
    </row>
    <row r="339" spans="1:79">
      <c r="A339" s="2">
        <f t="shared" si="79"/>
        <v>2019</v>
      </c>
      <c r="B339" s="2">
        <f t="shared" si="80"/>
        <v>1</v>
      </c>
      <c r="C339" s="7">
        <f>[21]Data!$D194</f>
        <v>1050.3935613865999</v>
      </c>
      <c r="D339" s="7">
        <f>[25]Data!$D170</f>
        <v>924338.86931829504</v>
      </c>
      <c r="E339" s="7">
        <f>[22]Data!$D182</f>
        <v>166116.35761092801</v>
      </c>
      <c r="F339" s="7">
        <f>[23]Data!$D182</f>
        <v>1900.8252750148699</v>
      </c>
      <c r="G339" s="13">
        <f>[24]Data!$D182</f>
        <v>249562.99516317499</v>
      </c>
      <c r="H339" s="25"/>
      <c r="I339" s="26">
        <f t="shared" si="68"/>
        <v>1070.3935613865999</v>
      </c>
      <c r="J339" s="26">
        <f t="shared" si="68"/>
        <v>924338.86931829504</v>
      </c>
      <c r="K339" s="26">
        <f t="shared" si="68"/>
        <v>160169.157610928</v>
      </c>
      <c r="L339" s="26">
        <f t="shared" si="82"/>
        <v>1900.8252750148699</v>
      </c>
      <c r="M339" s="26">
        <f t="shared" ref="M339:M402" si="84">G339+S339</f>
        <v>245602.99516317499</v>
      </c>
      <c r="N339" s="25"/>
      <c r="O339" s="19">
        <f>AVERAGE('Billing Mo'!O339:O340)</f>
        <v>20</v>
      </c>
      <c r="P339" s="19"/>
      <c r="Q339" s="19">
        <f>AVERAGE('Billing Mo'!Q339:Q340)</f>
        <v>-5947.1999999999989</v>
      </c>
      <c r="R339" s="248"/>
      <c r="S339" s="19">
        <f t="shared" si="72"/>
        <v>-3960</v>
      </c>
      <c r="U339" s="7">
        <f t="shared" si="57"/>
        <v>3136254.8204381899</v>
      </c>
      <c r="V339" s="126">
        <f t="shared" si="81"/>
        <v>0.55751998808037817</v>
      </c>
      <c r="W339" s="7">
        <f>'Billing Mo'!W339</f>
        <v>67331.154835079098</v>
      </c>
      <c r="X339" s="7">
        <f>'Billing Mo'!X339</f>
        <v>1535791.5793334709</v>
      </c>
      <c r="Y339" s="7">
        <f>'Billing Mo'!Y339</f>
        <v>1603122.73416855</v>
      </c>
      <c r="Z339" s="7">
        <f>'Billing Mo'!Z339</f>
        <v>178473</v>
      </c>
      <c r="AA339" s="7">
        <f>'Billing Mo'!AA339</f>
        <v>2249</v>
      </c>
      <c r="AB339" s="7">
        <f>'Billing Mo'!AB339</f>
        <v>1525</v>
      </c>
      <c r="AC339" s="13">
        <f>'Billing Mo'!AC339</f>
        <v>25047</v>
      </c>
      <c r="AD339" s="28">
        <f t="shared" si="65"/>
        <v>39430</v>
      </c>
      <c r="AE339" s="30">
        <f t="shared" si="58"/>
        <v>1643901</v>
      </c>
      <c r="AF339" s="30">
        <f t="shared" si="59"/>
        <v>924339</v>
      </c>
      <c r="AG339" s="31">
        <f t="shared" si="78"/>
        <v>281081</v>
      </c>
      <c r="AH339" s="35">
        <f>ROUND($AX$636*$AY614,0)</f>
        <v>120912</v>
      </c>
      <c r="AI339" s="28">
        <f t="shared" si="60"/>
        <v>160169</v>
      </c>
      <c r="AJ339" s="28">
        <f t="shared" si="61"/>
        <v>1900.8252750148699</v>
      </c>
      <c r="AK339" s="28">
        <f t="shared" si="62"/>
        <v>245602.99516317499</v>
      </c>
      <c r="AL339" s="110">
        <f t="shared" si="75"/>
        <v>1070.393289116384</v>
      </c>
      <c r="AM339" s="110">
        <f t="shared" si="74"/>
        <v>1050.0325172377084</v>
      </c>
      <c r="AN339" s="110">
        <f>AJ339/[4]FCST!$G279*1000</f>
        <v>1246.4428032884393</v>
      </c>
      <c r="AP339" s="233">
        <f>[16]Rounded!Z340</f>
        <v>25194</v>
      </c>
      <c r="AQ339" s="157">
        <f>[16]Rounded!AA340</f>
        <v>11597</v>
      </c>
      <c r="AR339" s="157">
        <f>[16]Rounded!AB340</f>
        <v>1420</v>
      </c>
      <c r="AS339" s="157">
        <f>[16]Rounded!AC340</f>
        <v>0</v>
      </c>
      <c r="AT339" s="157">
        <f>[16]Rounded!AD340</f>
        <v>0</v>
      </c>
      <c r="AV339" s="150"/>
      <c r="AW339" s="145">
        <f t="shared" si="63"/>
        <v>1246.4428032884393</v>
      </c>
      <c r="AX339" s="145">
        <f t="shared" si="71"/>
        <v>1900.8252750148699</v>
      </c>
      <c r="AY339" s="20"/>
      <c r="AZ339" s="164">
        <f t="shared" si="83"/>
        <v>23048.169408374561</v>
      </c>
      <c r="BD339" s="14"/>
      <c r="BE339" s="25"/>
      <c r="BM339" s="14">
        <f>[17]Base!$J121</f>
        <v>8055.8169923150708</v>
      </c>
      <c r="BN339" s="14">
        <f>[17]High!$J121</f>
        <v>13787.745426311216</v>
      </c>
      <c r="BO339" s="14">
        <f>[17]Low!$J121</f>
        <v>2323.8885583189222</v>
      </c>
      <c r="BP339" s="14"/>
      <c r="BQ339" s="14">
        <f>[17]Base!$Q121</f>
        <v>8577.4702665630339</v>
      </c>
      <c r="BR339" s="14">
        <f>[17]High!$Q121</f>
        <v>14680.568904425716</v>
      </c>
      <c r="BS339" s="14">
        <f>[17]Low!$Q121</f>
        <v>2474.371628700349</v>
      </c>
      <c r="BT339" s="211" t="s">
        <v>150</v>
      </c>
      <c r="BU339" s="14">
        <f>'[18]Energy Summary'!$C120/1000</f>
        <v>3925.3889695118141</v>
      </c>
      <c r="BV339" s="14"/>
      <c r="BW339" s="14"/>
      <c r="BX339" s="14"/>
      <c r="BY339" s="14">
        <f>'[18]Energy Summary'!$D120/1000</f>
        <v>3387.7999374619494</v>
      </c>
      <c r="BZ339" s="14"/>
      <c r="CA339" s="14"/>
    </row>
    <row r="340" spans="1:79">
      <c r="A340" s="2">
        <f t="shared" si="79"/>
        <v>2019</v>
      </c>
      <c r="B340" s="2">
        <f t="shared" si="80"/>
        <v>2</v>
      </c>
      <c r="C340" s="7">
        <f>[21]Data!$D195</f>
        <v>847.38900376850802</v>
      </c>
      <c r="D340" s="7">
        <f>[25]Data!$D171</f>
        <v>834384.25141706795</v>
      </c>
      <c r="E340" s="7">
        <f>[22]Data!$D183</f>
        <v>150773.22825635699</v>
      </c>
      <c r="F340" s="7">
        <f>[23]Data!$D183</f>
        <v>1902.0535187082801</v>
      </c>
      <c r="G340" s="13">
        <f>[24]Data!$D183</f>
        <v>249402.41905092701</v>
      </c>
      <c r="H340" s="25"/>
      <c r="I340" s="26">
        <f t="shared" si="68"/>
        <v>867.38900376850802</v>
      </c>
      <c r="J340" s="26">
        <f t="shared" si="68"/>
        <v>834384.25141706795</v>
      </c>
      <c r="K340" s="26">
        <f t="shared" si="68"/>
        <v>144826.02825635698</v>
      </c>
      <c r="L340" s="26">
        <f t="shared" si="82"/>
        <v>1902.0535187082801</v>
      </c>
      <c r="M340" s="26">
        <f t="shared" si="84"/>
        <v>245310.41905092701</v>
      </c>
      <c r="N340" s="25"/>
      <c r="O340" s="19">
        <f>AVERAGE('Billing Mo'!O340:O341)</f>
        <v>20</v>
      </c>
      <c r="P340" s="19"/>
      <c r="Q340" s="19">
        <f>AVERAGE('Billing Mo'!Q340:Q341)</f>
        <v>-5947.1999999999989</v>
      </c>
      <c r="R340" s="248"/>
      <c r="S340" s="19">
        <f t="shared" si="72"/>
        <v>-4092</v>
      </c>
      <c r="U340" s="7">
        <f t="shared" ref="U340:U403" si="85">SUM(AD340:AG340,AJ340:AK340)</f>
        <v>2718808.4725696351</v>
      </c>
      <c r="V340" s="126">
        <f t="shared" si="81"/>
        <v>0.63835327793467445</v>
      </c>
      <c r="W340" s="7">
        <f>'Billing Mo'!W340</f>
        <v>67406.014972920966</v>
      </c>
      <c r="X340" s="7">
        <f>'Billing Mo'!X340</f>
        <v>1537499.1034299589</v>
      </c>
      <c r="Y340" s="7">
        <f>'Billing Mo'!Y340</f>
        <v>1604905.1184028799</v>
      </c>
      <c r="Z340" s="7">
        <f>'Billing Mo'!Z340</f>
        <v>178662</v>
      </c>
      <c r="AA340" s="7">
        <f>'Billing Mo'!AA340</f>
        <v>2248</v>
      </c>
      <c r="AB340" s="7">
        <f>'Billing Mo'!AB340</f>
        <v>1524</v>
      </c>
      <c r="AC340" s="13">
        <f>'Billing Mo'!AC340</f>
        <v>25058</v>
      </c>
      <c r="AD340" s="28">
        <f t="shared" si="65"/>
        <v>36462</v>
      </c>
      <c r="AE340" s="30">
        <f t="shared" ref="AE340:AE403" si="86">ROUND(I340*X340/1000-(AP340*0),0)</f>
        <v>1333610</v>
      </c>
      <c r="AF340" s="30">
        <f t="shared" ref="AF340:AF403" si="87">ROUND(J340-(AQ340*0),0)</f>
        <v>834384</v>
      </c>
      <c r="AG340" s="31">
        <f t="shared" si="78"/>
        <v>267140</v>
      </c>
      <c r="AH340" s="35">
        <f t="shared" ref="AH340:AH349" si="88">ROUND($AX$636*$AY615,0)</f>
        <v>122314</v>
      </c>
      <c r="AI340" s="28">
        <f t="shared" ref="AI340:AI403" si="89">ROUND(K340-AR340*0,0)</f>
        <v>144826</v>
      </c>
      <c r="AJ340" s="28">
        <f t="shared" ref="AJ340:AJ403" si="90">L340</f>
        <v>1902.0535187082801</v>
      </c>
      <c r="AK340" s="28">
        <f t="shared" ref="AK340:AK403" si="91">M340</f>
        <v>245310.41905092701</v>
      </c>
      <c r="AL340" s="110">
        <f t="shared" si="75"/>
        <v>867.38912369112347</v>
      </c>
      <c r="AM340" s="110">
        <f t="shared" si="74"/>
        <v>853.6778805736667</v>
      </c>
      <c r="AN340" s="110">
        <f>AJ340/[4]FCST!$G280*1000</f>
        <v>1248.0666133256429</v>
      </c>
      <c r="AP340" s="233">
        <f>[16]Rounded!Z341</f>
        <v>19753</v>
      </c>
      <c r="AQ340" s="157">
        <f>[16]Rounded!AA341</f>
        <v>9885</v>
      </c>
      <c r="AR340" s="157">
        <f>[16]Rounded!AB341</f>
        <v>1323</v>
      </c>
      <c r="AS340" s="157">
        <f>[16]Rounded!AC341</f>
        <v>0</v>
      </c>
      <c r="AT340" s="157">
        <f>[16]Rounded!AD341</f>
        <v>0</v>
      </c>
      <c r="AV340" s="150"/>
      <c r="AW340" s="145">
        <f t="shared" ref="AW340:AW403" si="92">AJ340/AB340*1000</f>
        <v>1248.0666133256429</v>
      </c>
      <c r="AX340" s="145">
        <f t="shared" si="71"/>
        <v>1902.0535187082801</v>
      </c>
      <c r="AY340" s="20"/>
      <c r="AZ340" s="164">
        <f t="shared" si="83"/>
        <v>23022.061021893278</v>
      </c>
      <c r="BD340" s="14"/>
      <c r="BE340" s="25"/>
      <c r="BM340" s="14">
        <f>[17]Base!$J122</f>
        <v>8086.6010123348196</v>
      </c>
      <c r="BN340" s="14">
        <f>[17]High!$J122</f>
        <v>13840.433096802695</v>
      </c>
      <c r="BO340" s="14">
        <f>[17]Low!$J122</f>
        <v>2332.7689278669391</v>
      </c>
      <c r="BP340" s="14"/>
      <c r="BQ340" s="14">
        <f>[17]Base!$Q122</f>
        <v>8610.2477013851712</v>
      </c>
      <c r="BR340" s="14">
        <f>[17]High!$Q122</f>
        <v>14736.668357465209</v>
      </c>
      <c r="BS340" s="14">
        <f>[17]Low!$Q122</f>
        <v>2483.8270453051291</v>
      </c>
      <c r="BT340" s="211" t="s">
        <v>150</v>
      </c>
      <c r="BU340" s="14">
        <f>'[18]Energy Summary'!$C121/1000</f>
        <v>4350.0961047269502</v>
      </c>
      <c r="BV340" s="14"/>
      <c r="BW340" s="14"/>
      <c r="BX340" s="14"/>
      <c r="BY340" s="14">
        <f>'[18]Energy Summary'!$D121/1000</f>
        <v>3738.5588967450017</v>
      </c>
      <c r="BZ340" s="14"/>
      <c r="CA340" s="14"/>
    </row>
    <row r="341" spans="1:79">
      <c r="A341" s="2">
        <f t="shared" si="79"/>
        <v>2019</v>
      </c>
      <c r="B341" s="2">
        <f t="shared" si="80"/>
        <v>3</v>
      </c>
      <c r="C341" s="7">
        <f>[21]Data!$D196</f>
        <v>847.67893425263003</v>
      </c>
      <c r="D341" s="7">
        <f>[25]Data!$D172</f>
        <v>958549.38233664504</v>
      </c>
      <c r="E341" s="7">
        <f>[22]Data!$D184</f>
        <v>176916.184042409</v>
      </c>
      <c r="F341" s="7">
        <f>[23]Data!$D184</f>
        <v>1913.2268880035799</v>
      </c>
      <c r="G341" s="13">
        <f>[24]Data!$D184</f>
        <v>253393.59615765099</v>
      </c>
      <c r="H341" s="25"/>
      <c r="I341" s="26">
        <f t="shared" si="68"/>
        <v>867.67893425263003</v>
      </c>
      <c r="J341" s="26">
        <f t="shared" si="68"/>
        <v>958549.38233664504</v>
      </c>
      <c r="K341" s="26">
        <f t="shared" si="68"/>
        <v>170767.38404240902</v>
      </c>
      <c r="L341" s="26">
        <f t="shared" si="82"/>
        <v>1913.2268880035799</v>
      </c>
      <c r="M341" s="26">
        <f t="shared" si="84"/>
        <v>249433.59615765099</v>
      </c>
      <c r="N341" s="25"/>
      <c r="O341" s="19">
        <f>AVERAGE('Billing Mo'!O341:O342)</f>
        <v>20</v>
      </c>
      <c r="P341" s="19"/>
      <c r="Q341" s="19">
        <f>AVERAGE('Billing Mo'!Q341:Q342)</f>
        <v>-6148.7999999999993</v>
      </c>
      <c r="R341" s="248"/>
      <c r="S341" s="19">
        <f t="shared" si="72"/>
        <v>-3960</v>
      </c>
      <c r="U341" s="7">
        <f t="shared" si="85"/>
        <v>2876083.8230456547</v>
      </c>
      <c r="V341" s="126">
        <f t="shared" si="81"/>
        <v>0.62485525246600426</v>
      </c>
      <c r="W341" s="7">
        <f>'Billing Mo'!W341</f>
        <v>67480.875111147121</v>
      </c>
      <c r="X341" s="7">
        <f>'Billing Mo'!X341</f>
        <v>1539206.627535213</v>
      </c>
      <c r="Y341" s="7">
        <f>'Billing Mo'!Y341</f>
        <v>1606687.5026463601</v>
      </c>
      <c r="Z341" s="7">
        <f>'Billing Mo'!Z341</f>
        <v>178851</v>
      </c>
      <c r="AA341" s="7">
        <f>'Billing Mo'!AA341</f>
        <v>2246</v>
      </c>
      <c r="AB341" s="7">
        <f>'Billing Mo'!AB341</f>
        <v>1524</v>
      </c>
      <c r="AC341" s="13">
        <f>'Billing Mo'!AC341</f>
        <v>25055</v>
      </c>
      <c r="AD341" s="28">
        <f t="shared" si="65"/>
        <v>35743</v>
      </c>
      <c r="AE341" s="30">
        <f t="shared" si="86"/>
        <v>1335537</v>
      </c>
      <c r="AF341" s="30">
        <f t="shared" si="87"/>
        <v>958549</v>
      </c>
      <c r="AG341" s="31">
        <f t="shared" si="78"/>
        <v>294908</v>
      </c>
      <c r="AH341" s="35">
        <f t="shared" si="88"/>
        <v>124141</v>
      </c>
      <c r="AI341" s="28">
        <f t="shared" si="89"/>
        <v>170767</v>
      </c>
      <c r="AJ341" s="28">
        <f t="shared" si="90"/>
        <v>1913.2268880035799</v>
      </c>
      <c r="AK341" s="28">
        <f t="shared" si="91"/>
        <v>249433.59615765099</v>
      </c>
      <c r="AL341" s="110">
        <f t="shared" si="75"/>
        <v>867.67882629159647</v>
      </c>
      <c r="AM341" s="110">
        <f t="shared" si="74"/>
        <v>853.48270758400588</v>
      </c>
      <c r="AN341" s="110">
        <f>AJ341/[4]FCST!$G281*1000</f>
        <v>1255.3982204747899</v>
      </c>
      <c r="AP341" s="233">
        <f>[16]Rounded!Z342</f>
        <v>15429</v>
      </c>
      <c r="AQ341" s="157">
        <f>[16]Rounded!AA342</f>
        <v>8079</v>
      </c>
      <c r="AR341" s="157">
        <f>[16]Rounded!AB342</f>
        <v>1115</v>
      </c>
      <c r="AS341" s="157">
        <f>[16]Rounded!AC342</f>
        <v>0</v>
      </c>
      <c r="AT341" s="157">
        <f>[16]Rounded!AD342</f>
        <v>0</v>
      </c>
      <c r="AV341" s="150"/>
      <c r="AW341" s="145">
        <f t="shared" si="92"/>
        <v>1255.3982204747899</v>
      </c>
      <c r="AX341" s="145">
        <f t="shared" si="71"/>
        <v>1913.2268880035799</v>
      </c>
      <c r="AY341" s="20"/>
      <c r="AZ341" s="164">
        <f t="shared" si="83"/>
        <v>22995.952635411992</v>
      </c>
      <c r="BD341" s="14"/>
      <c r="BE341" s="25"/>
      <c r="BM341" s="14">
        <f>[17]Base!$J123</f>
        <v>8300.5730078620909</v>
      </c>
      <c r="BN341" s="14">
        <f>[17]High!$J123</f>
        <v>14206.651868344326</v>
      </c>
      <c r="BO341" s="14">
        <f>[17]Low!$J123</f>
        <v>2394.4941473798508</v>
      </c>
      <c r="BP341" s="14"/>
      <c r="BQ341" s="14">
        <f>[17]Base!$Q123</f>
        <v>8838.0754228022761</v>
      </c>
      <c r="BR341" s="14">
        <f>[17]High!$Q123</f>
        <v>15126.601573047466</v>
      </c>
      <c r="BS341" s="14">
        <f>[17]Low!$Q123</f>
        <v>2549.5492725570825</v>
      </c>
      <c r="BT341" s="211" t="s">
        <v>150</v>
      </c>
      <c r="BU341" s="14">
        <f>'[18]Energy Summary'!$C122/1000</f>
        <v>5886.6328037069779</v>
      </c>
      <c r="BV341" s="14"/>
      <c r="BW341" s="14"/>
      <c r="BX341" s="14"/>
      <c r="BY341" s="14">
        <f>'[18]Energy Summary'!$D122/1000</f>
        <v>5039.0619958195375</v>
      </c>
      <c r="BZ341" s="14"/>
      <c r="CA341" s="14"/>
    </row>
    <row r="342" spans="1:79">
      <c r="A342" s="2">
        <f t="shared" si="79"/>
        <v>2019</v>
      </c>
      <c r="B342" s="2">
        <f t="shared" si="80"/>
        <v>4</v>
      </c>
      <c r="C342" s="7">
        <f>[21]Data!$D197</f>
        <v>869.14329214990698</v>
      </c>
      <c r="D342" s="7">
        <f>[25]Data!$D173</f>
        <v>980286.45987585001</v>
      </c>
      <c r="E342" s="7">
        <f>[22]Data!$D185</f>
        <v>167786.21146123001</v>
      </c>
      <c r="F342" s="7">
        <f>[23]Data!$D185</f>
        <v>1891.34979138326</v>
      </c>
      <c r="G342" s="13">
        <f>[24]Data!$D185</f>
        <v>261661.001461465</v>
      </c>
      <c r="H342" s="25"/>
      <c r="I342" s="26">
        <f t="shared" si="68"/>
        <v>889.14329214990698</v>
      </c>
      <c r="J342" s="26">
        <f t="shared" si="68"/>
        <v>980286.45987585001</v>
      </c>
      <c r="K342" s="26">
        <f t="shared" si="68"/>
        <v>161637.41146123002</v>
      </c>
      <c r="L342" s="26">
        <f t="shared" si="82"/>
        <v>1891.34979138326</v>
      </c>
      <c r="M342" s="26">
        <f t="shared" si="84"/>
        <v>257569.001461465</v>
      </c>
      <c r="N342" s="25"/>
      <c r="O342" s="19">
        <f>AVERAGE('Billing Mo'!O342:O343)</f>
        <v>20</v>
      </c>
      <c r="P342" s="19"/>
      <c r="Q342" s="19">
        <f>AVERAGE('Billing Mo'!Q342:Q343)</f>
        <v>-6148.7999999999993</v>
      </c>
      <c r="R342" s="248"/>
      <c r="S342" s="19">
        <f t="shared" si="72"/>
        <v>-4092</v>
      </c>
      <c r="U342" s="7">
        <f t="shared" si="85"/>
        <v>2933947.3512528483</v>
      </c>
      <c r="V342" s="126">
        <f t="shared" si="81"/>
        <v>0.53442379914879401</v>
      </c>
      <c r="W342" s="7">
        <f>'Billing Mo'!W342</f>
        <v>67555.735249670222</v>
      </c>
      <c r="X342" s="7">
        <f>'Billing Mo'!X342</f>
        <v>1540914.1516472397</v>
      </c>
      <c r="Y342" s="7">
        <f>'Billing Mo'!Y342</f>
        <v>1608469.8868969099</v>
      </c>
      <c r="Z342" s="7">
        <f>'Billing Mo'!Z342</f>
        <v>179040</v>
      </c>
      <c r="AA342" s="7">
        <f>'Billing Mo'!AA342</f>
        <v>2245</v>
      </c>
      <c r="AB342" s="7">
        <f>'Billing Mo'!AB342</f>
        <v>1524</v>
      </c>
      <c r="AC342" s="13">
        <f>'Billing Mo'!AC342</f>
        <v>25021</v>
      </c>
      <c r="AD342" s="28">
        <f t="shared" si="65"/>
        <v>31379</v>
      </c>
      <c r="AE342" s="30">
        <f t="shared" si="86"/>
        <v>1370093</v>
      </c>
      <c r="AF342" s="30">
        <f t="shared" si="87"/>
        <v>980286</v>
      </c>
      <c r="AG342" s="31">
        <f t="shared" si="78"/>
        <v>292729</v>
      </c>
      <c r="AH342" s="35">
        <f t="shared" si="88"/>
        <v>131092</v>
      </c>
      <c r="AI342" s="28">
        <f t="shared" si="89"/>
        <v>161637</v>
      </c>
      <c r="AJ342" s="28">
        <f t="shared" si="90"/>
        <v>1891.34979138326</v>
      </c>
      <c r="AK342" s="28">
        <f t="shared" si="91"/>
        <v>257569.001461465</v>
      </c>
      <c r="AL342" s="110">
        <f t="shared" si="75"/>
        <v>889.14297953287553</v>
      </c>
      <c r="AM342" s="110">
        <f t="shared" si="74"/>
        <v>871.30757710593252</v>
      </c>
      <c r="AN342" s="110">
        <f>AJ342/[4]FCST!$G282*1000</f>
        <v>1241.0431701989894</v>
      </c>
      <c r="AP342" s="233">
        <f>[16]Rounded!Z343</f>
        <v>11428</v>
      </c>
      <c r="AQ342" s="157">
        <f>[16]Rounded!AA343</f>
        <v>7834</v>
      </c>
      <c r="AR342" s="157">
        <f>[16]Rounded!AB343</f>
        <v>1119</v>
      </c>
      <c r="AS342" s="157">
        <f>[16]Rounded!AC343</f>
        <v>0</v>
      </c>
      <c r="AT342" s="157">
        <f>[16]Rounded!AD343</f>
        <v>0</v>
      </c>
      <c r="AV342" s="150"/>
      <c r="AW342" s="145">
        <f t="shared" si="92"/>
        <v>1241.0431701989894</v>
      </c>
      <c r="AX342" s="145">
        <f t="shared" si="71"/>
        <v>1891.34979138326</v>
      </c>
      <c r="AY342" s="20"/>
      <c r="AZ342" s="164">
        <f t="shared" si="83"/>
        <v>22969.844248930702</v>
      </c>
      <c r="BD342" s="14"/>
      <c r="BE342" s="25"/>
      <c r="BM342" s="14">
        <f>[17]Base!$J124</f>
        <v>8303.6735227086901</v>
      </c>
      <c r="BN342" s="14">
        <f>[17]High!$J124</f>
        <v>14211.958482116237</v>
      </c>
      <c r="BO342" s="14">
        <f>[17]Low!$J124</f>
        <v>2395.3885633011391</v>
      </c>
      <c r="BP342" s="14"/>
      <c r="BQ342" s="14">
        <f>[17]Base!$Q124</f>
        <v>8841.3767110431982</v>
      </c>
      <c r="BR342" s="14">
        <f>[17]High!$Q124</f>
        <v>15132.251815833282</v>
      </c>
      <c r="BS342" s="14">
        <f>[17]Low!$Q124</f>
        <v>2550.5016062531072</v>
      </c>
      <c r="BT342" s="211" t="s">
        <v>150</v>
      </c>
      <c r="BU342" s="14">
        <f>'[18]Energy Summary'!$C123/1000</f>
        <v>6253.5645467543627</v>
      </c>
      <c r="BV342" s="14"/>
      <c r="BW342" s="14"/>
      <c r="BX342" s="14"/>
      <c r="BY342" s="14">
        <f>'[18]Energy Summary'!$D123/1000</f>
        <v>5333.1732586576445</v>
      </c>
      <c r="BZ342" s="14"/>
      <c r="CA342" s="14"/>
    </row>
    <row r="343" spans="1:79">
      <c r="A343" s="2">
        <f t="shared" si="79"/>
        <v>2019</v>
      </c>
      <c r="B343" s="2">
        <f t="shared" si="80"/>
        <v>5</v>
      </c>
      <c r="C343" s="7">
        <f>[21]Data!$D198</f>
        <v>1125.6865208409599</v>
      </c>
      <c r="D343" s="7">
        <f>[25]Data!$D174</f>
        <v>1119113.2375566</v>
      </c>
      <c r="E343" s="7">
        <f>[22]Data!$D186</f>
        <v>176292.703063667</v>
      </c>
      <c r="F343" s="7">
        <f>[23]Data!$D186</f>
        <v>1891.4997913832599</v>
      </c>
      <c r="G343" s="13">
        <f>[24]Data!$D186</f>
        <v>288642.84614814201</v>
      </c>
      <c r="H343" s="25"/>
      <c r="I343" s="26">
        <f t="shared" si="68"/>
        <v>1145.6865208409599</v>
      </c>
      <c r="J343" s="26">
        <f t="shared" si="68"/>
        <v>1119113.2375566</v>
      </c>
      <c r="K343" s="26">
        <f t="shared" si="68"/>
        <v>170143.90306366701</v>
      </c>
      <c r="L343" s="26">
        <f t="shared" si="82"/>
        <v>1891.4997913832599</v>
      </c>
      <c r="M343" s="26">
        <f t="shared" si="84"/>
        <v>284682.84614814201</v>
      </c>
      <c r="N343" s="25"/>
      <c r="O343" s="19">
        <f>AVERAGE('Billing Mo'!O343:O344)</f>
        <v>20</v>
      </c>
      <c r="P343" s="19"/>
      <c r="Q343" s="19">
        <f>AVERAGE('Billing Mo'!Q343:Q344)</f>
        <v>-6148.7999999999993</v>
      </c>
      <c r="R343" s="248"/>
      <c r="S343" s="19">
        <f t="shared" si="72"/>
        <v>-3960</v>
      </c>
      <c r="U343" s="7">
        <f t="shared" si="85"/>
        <v>3504396.3459395254</v>
      </c>
      <c r="V343" s="126">
        <f t="shared" si="81"/>
        <v>0.35517028435765152</v>
      </c>
      <c r="W343" s="7">
        <f>'Billing Mo'!W343</f>
        <v>67630.595388412141</v>
      </c>
      <c r="X343" s="7">
        <f>'Billing Mo'!X343</f>
        <v>1542621.6757642578</v>
      </c>
      <c r="Y343" s="7">
        <f>'Billing Mo'!Y343</f>
        <v>1610252.27115267</v>
      </c>
      <c r="Z343" s="7">
        <f>'Billing Mo'!Z343</f>
        <v>179230</v>
      </c>
      <c r="AA343" s="7">
        <f>'Billing Mo'!AA343</f>
        <v>2243</v>
      </c>
      <c r="AB343" s="7">
        <f>'Billing Mo'!AB343</f>
        <v>1524</v>
      </c>
      <c r="AC343" s="13">
        <f>'Billing Mo'!AC343</f>
        <v>25062</v>
      </c>
      <c r="AD343" s="28">
        <f t="shared" si="65"/>
        <v>27039</v>
      </c>
      <c r="AE343" s="30">
        <f t="shared" si="86"/>
        <v>1767361</v>
      </c>
      <c r="AF343" s="30">
        <f t="shared" si="87"/>
        <v>1119113</v>
      </c>
      <c r="AG343" s="31">
        <f t="shared" si="78"/>
        <v>304309</v>
      </c>
      <c r="AH343" s="35">
        <f t="shared" si="88"/>
        <v>134165</v>
      </c>
      <c r="AI343" s="28">
        <f t="shared" si="89"/>
        <v>170144</v>
      </c>
      <c r="AJ343" s="28">
        <f t="shared" si="90"/>
        <v>1891.4997913832599</v>
      </c>
      <c r="AK343" s="28">
        <f t="shared" si="91"/>
        <v>284682.84614814201</v>
      </c>
      <c r="AL343" s="110">
        <f t="shared" si="75"/>
        <v>1145.6866111546115</v>
      </c>
      <c r="AM343" s="110">
        <f t="shared" si="74"/>
        <v>1114.3595523175454</v>
      </c>
      <c r="AN343" s="110">
        <f>AJ343/[4]FCST!$G283*1000</f>
        <v>1241.1415953958399</v>
      </c>
      <c r="AP343" s="233">
        <f>[16]Rounded!Z344</f>
        <v>13036</v>
      </c>
      <c r="AQ343" s="157">
        <f>[16]Rounded!AA344</f>
        <v>8424</v>
      </c>
      <c r="AR343" s="157">
        <f>[16]Rounded!AB344</f>
        <v>1190</v>
      </c>
      <c r="AS343" s="157">
        <f>[16]Rounded!AC344</f>
        <v>0</v>
      </c>
      <c r="AT343" s="157">
        <f>[16]Rounded!AD344</f>
        <v>0</v>
      </c>
      <c r="AV343" s="150"/>
      <c r="AW343" s="145">
        <f t="shared" si="92"/>
        <v>1241.1415953958399</v>
      </c>
      <c r="AX343" s="145">
        <f t="shared" si="71"/>
        <v>1891.4997913832599</v>
      </c>
      <c r="AY343" s="20"/>
      <c r="AZ343" s="164">
        <f t="shared" si="83"/>
        <v>22943.735862449412</v>
      </c>
      <c r="BD343" s="14"/>
      <c r="BE343" s="25"/>
      <c r="BM343" s="14">
        <f>[17]Base!$J125</f>
        <v>8425.699037239634</v>
      </c>
      <c r="BN343" s="14">
        <f>[17]High!$J125</f>
        <v>14420.808401556102</v>
      </c>
      <c r="BO343" s="14">
        <f>[17]Low!$J125</f>
        <v>2430.5896729231617</v>
      </c>
      <c r="BP343" s="14"/>
      <c r="BQ343" s="14">
        <f>[17]Base!$Q125</f>
        <v>8971.303970270872</v>
      </c>
      <c r="BR343" s="14">
        <f>[17]High!$Q125</f>
        <v>15354.625781860372</v>
      </c>
      <c r="BS343" s="14">
        <f>[17]Low!$Q125</f>
        <v>2587.9821586813664</v>
      </c>
      <c r="BT343" s="211" t="s">
        <v>150</v>
      </c>
      <c r="BU343" s="14">
        <f>'[18]Energy Summary'!$C124/1000</f>
        <v>6595.5068232461381</v>
      </c>
      <c r="BV343" s="14"/>
      <c r="BW343" s="14"/>
      <c r="BX343" s="14"/>
      <c r="BY343" s="14">
        <f>'[18]Energy Summary'!$D124/1000</f>
        <v>5604.9445729188019</v>
      </c>
      <c r="BZ343" s="14"/>
      <c r="CA343" s="14"/>
    </row>
    <row r="344" spans="1:79">
      <c r="A344" s="2">
        <f t="shared" si="79"/>
        <v>2019</v>
      </c>
      <c r="B344" s="2">
        <f t="shared" si="80"/>
        <v>6</v>
      </c>
      <c r="C344" s="7">
        <f>[21]Data!$D199</f>
        <v>1228.9474752128899</v>
      </c>
      <c r="D344" s="7">
        <f>[25]Data!$D175</f>
        <v>1144879.9033101499</v>
      </c>
      <c r="E344" s="7">
        <f>[22]Data!$D187</f>
        <v>163673.720140752</v>
      </c>
      <c r="F344" s="7">
        <f>[23]Data!$D187</f>
        <v>1901.26696891802</v>
      </c>
      <c r="G344" s="13">
        <f>[24]Data!$D187</f>
        <v>291993.885906082</v>
      </c>
      <c r="H344" s="25"/>
      <c r="I344" s="26">
        <f t="shared" si="68"/>
        <v>1248.9474752128899</v>
      </c>
      <c r="J344" s="26">
        <f t="shared" si="68"/>
        <v>1144879.9033101499</v>
      </c>
      <c r="K344" s="26">
        <f t="shared" si="68"/>
        <v>157524.92014075202</v>
      </c>
      <c r="L344" s="26">
        <f t="shared" si="82"/>
        <v>1901.26696891802</v>
      </c>
      <c r="M344" s="26">
        <f t="shared" si="84"/>
        <v>287901.885906082</v>
      </c>
      <c r="N344" s="25"/>
      <c r="O344" s="19">
        <f>AVERAGE('Billing Mo'!O344:O345)</f>
        <v>20</v>
      </c>
      <c r="P344" s="19"/>
      <c r="Q344" s="19">
        <f>AVERAGE('Billing Mo'!Q344:Q345)</f>
        <v>-6148.7999999999993</v>
      </c>
      <c r="R344" s="248"/>
      <c r="S344" s="19">
        <f t="shared" si="72"/>
        <v>-4092</v>
      </c>
      <c r="U344" s="7">
        <f t="shared" si="85"/>
        <v>3681860.1528750001</v>
      </c>
      <c r="V344" s="126">
        <f t="shared" si="81"/>
        <v>0.25275986053332639</v>
      </c>
      <c r="W344" s="7">
        <f>'Billing Mo'!W344</f>
        <v>67705.45552730863</v>
      </c>
      <c r="X344" s="7">
        <f>'Billing Mo'!X344</f>
        <v>1544329.1998848014</v>
      </c>
      <c r="Y344" s="7">
        <f>'Billing Mo'!Y344</f>
        <v>1612034.65541211</v>
      </c>
      <c r="Z344" s="7">
        <f>'Billing Mo'!Z344</f>
        <v>179418</v>
      </c>
      <c r="AA344" s="7">
        <f>'Billing Mo'!AA344</f>
        <v>2242</v>
      </c>
      <c r="AB344" s="7">
        <f>'Billing Mo'!AB344</f>
        <v>1523</v>
      </c>
      <c r="AC344" s="13">
        <f>'Billing Mo'!AC344</f>
        <v>25018</v>
      </c>
      <c r="AD344" s="28">
        <f t="shared" si="65"/>
        <v>21031</v>
      </c>
      <c r="AE344" s="30">
        <f t="shared" si="86"/>
        <v>1928786</v>
      </c>
      <c r="AF344" s="30">
        <f t="shared" si="87"/>
        <v>1144880</v>
      </c>
      <c r="AG344" s="31">
        <f t="shared" si="78"/>
        <v>297360</v>
      </c>
      <c r="AH344" s="35">
        <f t="shared" si="88"/>
        <v>139835</v>
      </c>
      <c r="AI344" s="28">
        <f t="shared" si="89"/>
        <v>157525</v>
      </c>
      <c r="AJ344" s="28">
        <f t="shared" si="90"/>
        <v>1901.26696891802</v>
      </c>
      <c r="AK344" s="28">
        <f t="shared" si="91"/>
        <v>287901.885906082</v>
      </c>
      <c r="AL344" s="110">
        <f t="shared" si="75"/>
        <v>1248.9474395380707</v>
      </c>
      <c r="AM344" s="110">
        <f t="shared" si="74"/>
        <v>1209.5378926587266</v>
      </c>
      <c r="AN344" s="110">
        <f>AJ344/[4]FCST!$G284*1000</f>
        <v>1248.3696447262114</v>
      </c>
      <c r="AP344" s="233">
        <f>[16]Rounded!Z345</f>
        <v>14775</v>
      </c>
      <c r="AQ344" s="157">
        <f>[16]Rounded!AA345</f>
        <v>9174</v>
      </c>
      <c r="AR344" s="157">
        <f>[16]Rounded!AB345</f>
        <v>1316</v>
      </c>
      <c r="AS344" s="157">
        <f>[16]Rounded!AC345</f>
        <v>0</v>
      </c>
      <c r="AT344" s="157">
        <f>[16]Rounded!AD345</f>
        <v>0</v>
      </c>
      <c r="AV344" s="150"/>
      <c r="AW344" s="145">
        <f t="shared" si="92"/>
        <v>1248.3696447262114</v>
      </c>
      <c r="AX344" s="145">
        <f t="shared" si="71"/>
        <v>1901.26696891802</v>
      </c>
      <c r="AY344" s="20"/>
      <c r="AZ344" s="164">
        <f t="shared" si="83"/>
        <v>22917.627475968129</v>
      </c>
      <c r="BD344" s="14"/>
      <c r="BE344" s="25"/>
      <c r="BM344" s="14">
        <f>[17]Base!$J126</f>
        <v>8510.9797508922784</v>
      </c>
      <c r="BN344" s="14">
        <f>[17]High!$J126</f>
        <v>14566.768615242496</v>
      </c>
      <c r="BO344" s="14">
        <f>[17]Low!$J126</f>
        <v>2455.1908865420555</v>
      </c>
      <c r="BP344" s="14"/>
      <c r="BQ344" s="14">
        <f>[17]Base!$Q126</f>
        <v>9062.1070243080558</v>
      </c>
      <c r="BR344" s="14">
        <f>[17]High!$Q126</f>
        <v>15510.037628255415</v>
      </c>
      <c r="BS344" s="14">
        <f>[17]Low!$Q126</f>
        <v>2614.1764203606881</v>
      </c>
      <c r="BT344" s="211" t="s">
        <v>150</v>
      </c>
      <c r="BU344" s="14">
        <f>'[18]Energy Summary'!$C125/1000</f>
        <v>6185.5161387993539</v>
      </c>
      <c r="BV344" s="14"/>
      <c r="BW344" s="14"/>
      <c r="BX344" s="14"/>
      <c r="BY344" s="14">
        <f>'[18]Energy Summary'!$D125/1000</f>
        <v>5238.9798012925166</v>
      </c>
      <c r="BZ344" s="14"/>
      <c r="CA344" s="14"/>
    </row>
    <row r="345" spans="1:79">
      <c r="A345" s="2">
        <f t="shared" si="79"/>
        <v>2019</v>
      </c>
      <c r="B345" s="2">
        <f t="shared" si="80"/>
        <v>7</v>
      </c>
      <c r="C345" s="7">
        <f>[21]Data!$D200</f>
        <v>1309.39981082602</v>
      </c>
      <c r="D345" s="7">
        <f>[25]Data!$D176</f>
        <v>1204420.04134672</v>
      </c>
      <c r="E345" s="7">
        <f>[22]Data!$D188</f>
        <v>172210.734955775</v>
      </c>
      <c r="F345" s="7">
        <f>[23]Data!$D188</f>
        <v>1904.3954278532599</v>
      </c>
      <c r="G345" s="13">
        <f>[24]Data!$D188</f>
        <v>287241.65527675202</v>
      </c>
      <c r="H345" s="25"/>
      <c r="I345" s="26">
        <f t="shared" si="68"/>
        <v>1329.39981082602</v>
      </c>
      <c r="J345" s="26">
        <f t="shared" si="68"/>
        <v>1204420.04134672</v>
      </c>
      <c r="K345" s="26">
        <f t="shared" si="68"/>
        <v>165961.13495577499</v>
      </c>
      <c r="L345" s="26">
        <f t="shared" si="82"/>
        <v>1904.3954278532599</v>
      </c>
      <c r="M345" s="26">
        <f t="shared" si="84"/>
        <v>283281.65527675202</v>
      </c>
      <c r="N345" s="25"/>
      <c r="O345" s="19">
        <f>AVERAGE('Billing Mo'!O345:O346)</f>
        <v>20</v>
      </c>
      <c r="P345" s="19"/>
      <c r="Q345" s="19">
        <f>AVERAGE('Billing Mo'!Q345:Q346)</f>
        <v>-6249.5999999999995</v>
      </c>
      <c r="R345" s="248"/>
      <c r="S345" s="19">
        <f t="shared" si="72"/>
        <v>-3960</v>
      </c>
      <c r="U345" s="7">
        <f t="shared" si="85"/>
        <v>3867606.0507046054</v>
      </c>
      <c r="V345" s="126">
        <f t="shared" si="81"/>
        <v>0.23540461725212367</v>
      </c>
      <c r="W345" s="7">
        <f>'Billing Mo'!W345</f>
        <v>67780.315666307593</v>
      </c>
      <c r="X345" s="7">
        <f>'Billing Mo'!X345</f>
        <v>1546036.7240076824</v>
      </c>
      <c r="Y345" s="7">
        <f>'Billing Mo'!Y345</f>
        <v>1613817.0396739901</v>
      </c>
      <c r="Z345" s="7">
        <f>'Billing Mo'!Z345</f>
        <v>179607</v>
      </c>
      <c r="AA345" s="7">
        <f>'Billing Mo'!AA345</f>
        <v>2240</v>
      </c>
      <c r="AB345" s="7">
        <f>'Billing Mo'!AB345</f>
        <v>1523</v>
      </c>
      <c r="AC345" s="13">
        <f>'Billing Mo'!AC345</f>
        <v>24997</v>
      </c>
      <c r="AD345" s="28">
        <f t="shared" si="65"/>
        <v>20893</v>
      </c>
      <c r="AE345" s="30">
        <f t="shared" si="86"/>
        <v>2055301</v>
      </c>
      <c r="AF345" s="30">
        <f t="shared" si="87"/>
        <v>1204420</v>
      </c>
      <c r="AG345" s="31">
        <f t="shared" si="78"/>
        <v>301806</v>
      </c>
      <c r="AH345" s="35">
        <f t="shared" si="88"/>
        <v>135845</v>
      </c>
      <c r="AI345" s="28">
        <f t="shared" si="89"/>
        <v>165961</v>
      </c>
      <c r="AJ345" s="28">
        <f t="shared" si="90"/>
        <v>1904.3954278532599</v>
      </c>
      <c r="AK345" s="28">
        <f t="shared" si="91"/>
        <v>283281.65527675202</v>
      </c>
      <c r="AL345" s="110">
        <f t="shared" si="75"/>
        <v>1329.399857121238</v>
      </c>
      <c r="AM345" s="110">
        <f t="shared" si="74"/>
        <v>1286.5113881926884</v>
      </c>
      <c r="AN345" s="110">
        <f>AJ345/[4]FCST!$G285*1000</f>
        <v>1250.4237871656337</v>
      </c>
      <c r="AP345" s="233">
        <f>[16]Rounded!Z346</f>
        <v>14957</v>
      </c>
      <c r="AQ345" s="157">
        <f>[16]Rounded!AA346</f>
        <v>9704</v>
      </c>
      <c r="AR345" s="157">
        <f>[16]Rounded!AB346</f>
        <v>1412</v>
      </c>
      <c r="AS345" s="157">
        <f>[16]Rounded!AC346</f>
        <v>0</v>
      </c>
      <c r="AT345" s="157">
        <f>[16]Rounded!AD346</f>
        <v>0</v>
      </c>
      <c r="AV345" s="150"/>
      <c r="AW345" s="145">
        <f t="shared" si="92"/>
        <v>1250.4237871656337</v>
      </c>
      <c r="AX345" s="145">
        <f t="shared" si="71"/>
        <v>1904.3954278532599</v>
      </c>
      <c r="AY345" s="20"/>
      <c r="AZ345" s="164">
        <f t="shared" si="83"/>
        <v>22891.519089486846</v>
      </c>
      <c r="BD345" s="14"/>
      <c r="BE345" s="25"/>
      <c r="BM345" s="14">
        <f>[17]Base!$J127</f>
        <v>8605.2882396748009</v>
      </c>
      <c r="BN345" s="14">
        <f>[17]High!$J127</f>
        <v>14728.180106605074</v>
      </c>
      <c r="BO345" s="14">
        <f>[17]Low!$J127</f>
        <v>2482.3963727445262</v>
      </c>
      <c r="BP345" s="14"/>
      <c r="BQ345" s="14">
        <f>[17]Base!$Q127</f>
        <v>9162.5224457591939</v>
      </c>
      <c r="BR345" s="14">
        <f>[17]High!$Q127</f>
        <v>15681.901297597067</v>
      </c>
      <c r="BS345" s="14">
        <f>[17]Low!$Q127</f>
        <v>2643.1435939213206</v>
      </c>
      <c r="BT345" s="211" t="s">
        <v>150</v>
      </c>
      <c r="BU345" s="14">
        <f>'[18]Energy Summary'!$C126/1000</f>
        <v>6663.3105772291547</v>
      </c>
      <c r="BV345" s="14"/>
      <c r="BW345" s="14"/>
      <c r="BX345" s="14"/>
      <c r="BY345" s="14">
        <f>'[18]Energy Summary'!$D126/1000</f>
        <v>5625.8029379312447</v>
      </c>
      <c r="BZ345" s="14"/>
      <c r="CA345" s="14"/>
    </row>
    <row r="346" spans="1:79">
      <c r="A346" s="2">
        <f t="shared" si="79"/>
        <v>2019</v>
      </c>
      <c r="B346" s="2">
        <f t="shared" si="80"/>
        <v>8</v>
      </c>
      <c r="C346" s="7">
        <f>[21]Data!$D201</f>
        <v>1315.97780787338</v>
      </c>
      <c r="D346" s="7">
        <f>[25]Data!$D177</f>
        <v>1208546.5606875799</v>
      </c>
      <c r="E346" s="7">
        <f>[22]Data!$D189</f>
        <v>175449.05123331101</v>
      </c>
      <c r="F346" s="7">
        <f>[23]Data!$D189</f>
        <v>1892.72893147595</v>
      </c>
      <c r="G346" s="13">
        <f>[24]Data!$D189</f>
        <v>301265.31078830798</v>
      </c>
      <c r="H346" s="25"/>
      <c r="I346" s="26">
        <f t="shared" si="68"/>
        <v>1335.97780787338</v>
      </c>
      <c r="J346" s="26">
        <f t="shared" si="68"/>
        <v>1208546.5606875799</v>
      </c>
      <c r="K346" s="26">
        <f t="shared" si="68"/>
        <v>169300.25123331102</v>
      </c>
      <c r="L346" s="26">
        <f t="shared" si="82"/>
        <v>1892.72893147595</v>
      </c>
      <c r="M346" s="26">
        <f t="shared" si="84"/>
        <v>297173.31078830798</v>
      </c>
      <c r="N346" s="25"/>
      <c r="O346" s="19">
        <f>AVERAGE('Billing Mo'!O346:O347)</f>
        <v>20</v>
      </c>
      <c r="P346" s="19"/>
      <c r="Q346" s="19">
        <f>AVERAGE('Billing Mo'!Q346:Q347)</f>
        <v>-6148.7999999999993</v>
      </c>
      <c r="R346" s="248"/>
      <c r="S346" s="19">
        <f t="shared" si="72"/>
        <v>-4092</v>
      </c>
      <c r="U346" s="7">
        <f t="shared" si="85"/>
        <v>3907601.0397197837</v>
      </c>
      <c r="V346" s="126">
        <f t="shared" si="81"/>
        <v>0.23491953518685663</v>
      </c>
      <c r="W346" s="7">
        <f>'Billing Mo'!W346</f>
        <v>67854.576997955592</v>
      </c>
      <c r="X346" s="7">
        <f>'Billing Mo'!X346</f>
        <v>1547730.5896200344</v>
      </c>
      <c r="Y346" s="7">
        <f>'Billing Mo'!Y346</f>
        <v>1615585.16661799</v>
      </c>
      <c r="Z346" s="7">
        <f>'Billing Mo'!Z346</f>
        <v>179796</v>
      </c>
      <c r="AA346" s="7">
        <f>'Billing Mo'!AA346</f>
        <v>2239</v>
      </c>
      <c r="AB346" s="7">
        <f>'Billing Mo'!AB346</f>
        <v>1523</v>
      </c>
      <c r="AC346" s="13">
        <f>'Billing Mo'!AC346</f>
        <v>25060</v>
      </c>
      <c r="AD346" s="28">
        <f t="shared" si="65"/>
        <v>20977</v>
      </c>
      <c r="AE346" s="30">
        <f t="shared" si="86"/>
        <v>2067734</v>
      </c>
      <c r="AF346" s="30">
        <f t="shared" si="87"/>
        <v>1208547</v>
      </c>
      <c r="AG346" s="31">
        <f t="shared" si="78"/>
        <v>311277</v>
      </c>
      <c r="AH346" s="35">
        <f t="shared" si="88"/>
        <v>141977</v>
      </c>
      <c r="AI346" s="28">
        <f t="shared" si="89"/>
        <v>169300</v>
      </c>
      <c r="AJ346" s="28">
        <f t="shared" si="90"/>
        <v>1892.72893147595</v>
      </c>
      <c r="AK346" s="28">
        <f t="shared" si="91"/>
        <v>297173.31078830798</v>
      </c>
      <c r="AL346" s="110">
        <f t="shared" si="75"/>
        <v>1335.9779885901369</v>
      </c>
      <c r="AM346" s="110">
        <f t="shared" si="74"/>
        <v>1292.8510629819875</v>
      </c>
      <c r="AN346" s="110">
        <f>AJ346/[4]FCST!$G286*1000</f>
        <v>1242.7635794326659</v>
      </c>
      <c r="AP346" s="233">
        <f>[16]Rounded!Z347</f>
        <v>15974</v>
      </c>
      <c r="AQ346" s="157">
        <f>[16]Rounded!AA347</f>
        <v>11026</v>
      </c>
      <c r="AR346" s="157">
        <f>[16]Rounded!AB347</f>
        <v>1574</v>
      </c>
      <c r="AS346" s="157">
        <f>[16]Rounded!AC347</f>
        <v>0</v>
      </c>
      <c r="AT346" s="157">
        <f>[16]Rounded!AD347</f>
        <v>0</v>
      </c>
      <c r="AV346" s="150"/>
      <c r="AW346" s="145">
        <f t="shared" si="92"/>
        <v>1242.7635794326659</v>
      </c>
      <c r="AX346" s="145">
        <f t="shared" si="71"/>
        <v>1892.72893147595</v>
      </c>
      <c r="AY346" s="20"/>
      <c r="AZ346" s="164">
        <f t="shared" si="83"/>
        <v>22865.41070300556</v>
      </c>
      <c r="BD346" s="14"/>
      <c r="BE346" s="25"/>
      <c r="BM346" s="14">
        <f>[17]Base!$J128</f>
        <v>8599.0464225042924</v>
      </c>
      <c r="BN346" s="14">
        <f>[17]High!$J128</f>
        <v>14717.49707020707</v>
      </c>
      <c r="BO346" s="14">
        <f>[17]Low!$J128</f>
        <v>2480.5957748015112</v>
      </c>
      <c r="BP346" s="14"/>
      <c r="BQ346" s="14">
        <f>[17]Base!$Q128</f>
        <v>9155.8764406127993</v>
      </c>
      <c r="BR346" s="14">
        <f>[17]High!$Q128</f>
        <v>15670.526482708905</v>
      </c>
      <c r="BS346" s="14">
        <f>[17]Low!$Q128</f>
        <v>2641.2263985166855</v>
      </c>
      <c r="BT346" s="211" t="s">
        <v>150</v>
      </c>
      <c r="BU346" s="14">
        <f>'[18]Energy Summary'!$C127/1000</f>
        <v>6637.5137319042069</v>
      </c>
      <c r="BV346" s="14"/>
      <c r="BW346" s="14"/>
      <c r="BX346" s="14"/>
      <c r="BY346" s="14">
        <f>'[18]Energy Summary'!$D127/1000</f>
        <v>5587.1945320835157</v>
      </c>
      <c r="BZ346" s="14"/>
      <c r="CA346" s="14"/>
    </row>
    <row r="347" spans="1:79">
      <c r="A347" s="2">
        <f t="shared" si="79"/>
        <v>2019</v>
      </c>
      <c r="B347" s="2">
        <f t="shared" si="80"/>
        <v>9</v>
      </c>
      <c r="C347" s="7">
        <f>[21]Data!$D202</f>
        <v>1206.4827148432601</v>
      </c>
      <c r="D347" s="7">
        <f>[25]Data!$D178</f>
        <v>1140552.0623020499</v>
      </c>
      <c r="E347" s="7">
        <f>[22]Data!$D190</f>
        <v>166329.340390269</v>
      </c>
      <c r="F347" s="7">
        <f>[23]Data!$D190</f>
        <v>1891.28448703151</v>
      </c>
      <c r="G347" s="13">
        <f>[24]Data!$D190</f>
        <v>302947.70044107101</v>
      </c>
      <c r="H347" s="25"/>
      <c r="I347" s="26">
        <f t="shared" si="68"/>
        <v>1226.4827148432601</v>
      </c>
      <c r="J347" s="26">
        <f t="shared" si="68"/>
        <v>1140552.0623020499</v>
      </c>
      <c r="K347" s="26">
        <f t="shared" si="68"/>
        <v>160180.54039026902</v>
      </c>
      <c r="L347" s="26">
        <f t="shared" si="82"/>
        <v>1891.28448703151</v>
      </c>
      <c r="M347" s="26">
        <f t="shared" si="84"/>
        <v>298987.70044107101</v>
      </c>
      <c r="N347" s="25"/>
      <c r="O347" s="19">
        <f>AVERAGE('Billing Mo'!O347:O348)</f>
        <v>20</v>
      </c>
      <c r="P347" s="19"/>
      <c r="Q347" s="19">
        <f>AVERAGE('Billing Mo'!Q347:Q348)</f>
        <v>-6148.7999999999993</v>
      </c>
      <c r="R347" s="248"/>
      <c r="S347" s="19">
        <f t="shared" si="72"/>
        <v>-3960</v>
      </c>
      <c r="U347" s="7">
        <f t="shared" si="85"/>
        <v>3659618.9849281022</v>
      </c>
      <c r="V347" s="126">
        <f t="shared" si="81"/>
        <v>0.23675824630596484</v>
      </c>
      <c r="W347" s="7">
        <f>'Billing Mo'!W347</f>
        <v>67928.838329636346</v>
      </c>
      <c r="X347" s="7">
        <f>'Billing Mo'!X347</f>
        <v>1549424.4552331336</v>
      </c>
      <c r="Y347" s="7">
        <f>'Billing Mo'!Y347</f>
        <v>1617353.2935627699</v>
      </c>
      <c r="Z347" s="7">
        <f>'Billing Mo'!Z347</f>
        <v>179984</v>
      </c>
      <c r="AA347" s="7">
        <f>'Billing Mo'!AA347</f>
        <v>2237</v>
      </c>
      <c r="AB347" s="7">
        <f>'Billing Mo'!AB347</f>
        <v>1522</v>
      </c>
      <c r="AC347" s="13">
        <f>'Billing Mo'!AC347</f>
        <v>25075</v>
      </c>
      <c r="AD347" s="28">
        <f t="shared" si="65"/>
        <v>19404</v>
      </c>
      <c r="AE347" s="30">
        <f t="shared" si="86"/>
        <v>1900342</v>
      </c>
      <c r="AF347" s="30">
        <f t="shared" si="87"/>
        <v>1140552</v>
      </c>
      <c r="AG347" s="31">
        <f t="shared" si="78"/>
        <v>298442</v>
      </c>
      <c r="AH347" s="35">
        <f t="shared" si="88"/>
        <v>138261</v>
      </c>
      <c r="AI347" s="28">
        <f t="shared" si="89"/>
        <v>160181</v>
      </c>
      <c r="AJ347" s="28">
        <f t="shared" si="90"/>
        <v>1891.28448703151</v>
      </c>
      <c r="AK347" s="28">
        <f t="shared" si="91"/>
        <v>298987.70044107101</v>
      </c>
      <c r="AL347" s="110">
        <f t="shared" si="75"/>
        <v>1226.4825132852739</v>
      </c>
      <c r="AM347" s="110">
        <f t="shared" si="74"/>
        <v>1186.9676264553848</v>
      </c>
      <c r="AN347" s="110">
        <f>AJ347/[4]FCST!$G287*1000</f>
        <v>1242.6310690088765</v>
      </c>
      <c r="AP347" s="233">
        <f>[16]Rounded!Z348</f>
        <v>14932</v>
      </c>
      <c r="AQ347" s="157">
        <f>[16]Rounded!AA348</f>
        <v>9770</v>
      </c>
      <c r="AR347" s="157">
        <f>[16]Rounded!AB348</f>
        <v>1410</v>
      </c>
      <c r="AS347" s="157">
        <f>[16]Rounded!AC348</f>
        <v>0</v>
      </c>
      <c r="AT347" s="157">
        <f>[16]Rounded!AD348</f>
        <v>0</v>
      </c>
      <c r="AV347" s="150"/>
      <c r="AW347" s="145">
        <f t="shared" si="92"/>
        <v>1242.6310690088765</v>
      </c>
      <c r="AX347" s="145">
        <f t="shared" si="71"/>
        <v>1891.28448703151</v>
      </c>
      <c r="AY347" s="20"/>
      <c r="AZ347" s="164">
        <f t="shared" si="83"/>
        <v>22839.302316524278</v>
      </c>
      <c r="BD347" s="14"/>
      <c r="BE347" s="25"/>
      <c r="BM347" s="14">
        <f>[17]Base!$J129</f>
        <v>8346.5228165242497</v>
      </c>
      <c r="BN347" s="14">
        <f>[17]High!$J129</f>
        <v>14285.296190183555</v>
      </c>
      <c r="BO347" s="14">
        <f>[17]Low!$J129</f>
        <v>2407.7494428649393</v>
      </c>
      <c r="BP347" s="14"/>
      <c r="BQ347" s="14">
        <f>[17]Base!$Q129</f>
        <v>8887.0007047358049</v>
      </c>
      <c r="BR347" s="14">
        <f>[17]High!$Q129</f>
        <v>15210.338496670916</v>
      </c>
      <c r="BS347" s="14">
        <f>[17]Low!$Q129</f>
        <v>2563.6629128006875</v>
      </c>
      <c r="BT347" s="211" t="s">
        <v>150</v>
      </c>
      <c r="BU347" s="14">
        <f>'[18]Energy Summary'!$C128/1000</f>
        <v>6266.6537910147208</v>
      </c>
      <c r="BV347" s="14"/>
      <c r="BW347" s="14"/>
      <c r="BX347" s="14"/>
      <c r="BY347" s="14">
        <f>'[18]Energy Summary'!$D128/1000</f>
        <v>5259.9660178912</v>
      </c>
      <c r="BZ347" s="14"/>
      <c r="CA347" s="14"/>
    </row>
    <row r="348" spans="1:79">
      <c r="A348" s="2">
        <f t="shared" si="79"/>
        <v>2019</v>
      </c>
      <c r="B348" s="2">
        <f t="shared" si="80"/>
        <v>10</v>
      </c>
      <c r="C348" s="7">
        <f>[21]Data!$D203</f>
        <v>1026.1913121692601</v>
      </c>
      <c r="D348" s="7">
        <f>[25]Data!$D179</f>
        <v>1079194.71693088</v>
      </c>
      <c r="E348" s="7">
        <f>[22]Data!$D191</f>
        <v>174846.093730842</v>
      </c>
      <c r="F348" s="7">
        <f>[23]Data!$D191</f>
        <v>1889.1178203648501</v>
      </c>
      <c r="G348" s="13">
        <f>[24]Data!$D191</f>
        <v>283709.40704967902</v>
      </c>
      <c r="H348" s="25"/>
      <c r="I348" s="26">
        <f t="shared" si="68"/>
        <v>1046.1913121692601</v>
      </c>
      <c r="J348" s="26">
        <f t="shared" si="68"/>
        <v>1079194.71693088</v>
      </c>
      <c r="K348" s="26">
        <f t="shared" si="68"/>
        <v>168697.29373084201</v>
      </c>
      <c r="L348" s="26">
        <f t="shared" si="82"/>
        <v>1889.1178203648501</v>
      </c>
      <c r="M348" s="26">
        <f t="shared" si="84"/>
        <v>279617.40704967902</v>
      </c>
      <c r="N348" s="25"/>
      <c r="O348" s="19">
        <f>AVERAGE('Billing Mo'!O348:O349)</f>
        <v>20</v>
      </c>
      <c r="P348" s="19"/>
      <c r="Q348" s="19">
        <f>AVERAGE('Billing Mo'!Q348:Q349)</f>
        <v>-6148.7999999999993</v>
      </c>
      <c r="R348" s="248"/>
      <c r="S348" s="19">
        <f t="shared" si="72"/>
        <v>-4092</v>
      </c>
      <c r="U348" s="7">
        <f t="shared" si="85"/>
        <v>3301410.5248700441</v>
      </c>
      <c r="V348" s="126">
        <f t="shared" ref="V348:V363" si="93">V336</f>
        <v>0.25544453159122188</v>
      </c>
      <c r="W348" s="7">
        <f>'Billing Mo'!W348</f>
        <v>68003.099661329703</v>
      </c>
      <c r="X348" s="7">
        <f>'Billing Mo'!X348</f>
        <v>1551118.3208465201</v>
      </c>
      <c r="Y348" s="7">
        <f>'Billing Mo'!Y348</f>
        <v>1619121.4205078499</v>
      </c>
      <c r="Z348" s="7">
        <f>'Billing Mo'!Z348</f>
        <v>180171</v>
      </c>
      <c r="AA348" s="7">
        <f>'Billing Mo'!AA348</f>
        <v>2236</v>
      </c>
      <c r="AB348" s="7">
        <f>'Billing Mo'!AB348</f>
        <v>1522</v>
      </c>
      <c r="AC348" s="13">
        <f>'Billing Mo'!AC348</f>
        <v>25105</v>
      </c>
      <c r="AD348" s="28">
        <f t="shared" si="65"/>
        <v>17826</v>
      </c>
      <c r="AE348" s="30">
        <f t="shared" si="86"/>
        <v>1622767</v>
      </c>
      <c r="AF348" s="30">
        <f t="shared" si="87"/>
        <v>1079195</v>
      </c>
      <c r="AG348" s="31">
        <f t="shared" si="78"/>
        <v>300116</v>
      </c>
      <c r="AH348" s="35">
        <f t="shared" si="88"/>
        <v>131419</v>
      </c>
      <c r="AI348" s="28">
        <f t="shared" si="89"/>
        <v>168697</v>
      </c>
      <c r="AJ348" s="28">
        <f t="shared" si="90"/>
        <v>1889.1178203648501</v>
      </c>
      <c r="AK348" s="28">
        <f t="shared" si="91"/>
        <v>279617.40704967902</v>
      </c>
      <c r="AL348" s="110">
        <f t="shared" si="75"/>
        <v>1046.1916271573516</v>
      </c>
      <c r="AM348" s="110">
        <f t="shared" si="74"/>
        <v>1013.2612534305274</v>
      </c>
      <c r="AN348" s="110">
        <f>AJ348/[4]FCST!$G288*1000</f>
        <v>1241.2075035248686</v>
      </c>
      <c r="AP348" s="233">
        <f>[16]Rounded!Z349</f>
        <v>11561</v>
      </c>
      <c r="AQ348" s="157">
        <f>[16]Rounded!AA349</f>
        <v>9119</v>
      </c>
      <c r="AR348" s="157">
        <f>[16]Rounded!AB349</f>
        <v>1345</v>
      </c>
      <c r="AS348" s="157">
        <f>[16]Rounded!AC349</f>
        <v>0</v>
      </c>
      <c r="AT348" s="157">
        <f>[16]Rounded!AD349</f>
        <v>0</v>
      </c>
      <c r="AV348" s="150"/>
      <c r="AW348" s="145">
        <f t="shared" si="92"/>
        <v>1241.2075035248686</v>
      </c>
      <c r="AX348" s="145">
        <f t="shared" si="71"/>
        <v>1889.1178203648501</v>
      </c>
      <c r="AY348" s="20"/>
      <c r="AZ348" s="164">
        <f t="shared" si="83"/>
        <v>22813.193930042999</v>
      </c>
      <c r="BD348" s="14"/>
      <c r="BE348" s="25"/>
      <c r="BM348" s="14">
        <f>[17]Base!$J130</f>
        <v>8349.6062994710992</v>
      </c>
      <c r="BN348" s="14">
        <f>[17]High!$J130</f>
        <v>14290.573653405239</v>
      </c>
      <c r="BO348" s="14">
        <f>[17]Low!$J130</f>
        <v>2408.6389455369585</v>
      </c>
      <c r="BP348" s="14"/>
      <c r="BQ348" s="14">
        <f>[17]Base!$Q130</f>
        <v>8890.283858178751</v>
      </c>
      <c r="BR348" s="14">
        <f>[17]High!$Q130</f>
        <v>15215.957701266809</v>
      </c>
      <c r="BS348" s="14">
        <f>[17]Low!$Q130</f>
        <v>2564.6100150906914</v>
      </c>
      <c r="BT348" s="211" t="s">
        <v>150</v>
      </c>
      <c r="BU348" s="14">
        <f>'[18]Energy Summary'!$C129/1000</f>
        <v>5737.4286320378642</v>
      </c>
      <c r="BV348" s="14"/>
      <c r="BW348" s="14"/>
      <c r="BX348" s="14"/>
      <c r="BY348" s="14">
        <f>'[18]Energy Summary'!$D129/1000</f>
        <v>4802.6799724938746</v>
      </c>
      <c r="BZ348" s="14"/>
      <c r="CA348" s="14"/>
    </row>
    <row r="349" spans="1:79">
      <c r="A349" s="2">
        <f t="shared" si="79"/>
        <v>2019</v>
      </c>
      <c r="B349" s="2">
        <f t="shared" si="80"/>
        <v>11</v>
      </c>
      <c r="C349" s="7">
        <f>[21]Data!$D204</f>
        <v>798.12721690139597</v>
      </c>
      <c r="D349" s="7">
        <f>[25]Data!$D180</f>
        <v>931041.20526513504</v>
      </c>
      <c r="E349" s="7">
        <f>[22]Data!$D192</f>
        <v>157166.34028546099</v>
      </c>
      <c r="F349" s="7">
        <f>[23]Data!$D192</f>
        <v>1885.7838058740499</v>
      </c>
      <c r="G349" s="13">
        <f>[24]Data!$D192</f>
        <v>263414.43393885699</v>
      </c>
      <c r="H349" s="25"/>
      <c r="I349" s="26">
        <f t="shared" si="68"/>
        <v>818.12721690139597</v>
      </c>
      <c r="J349" s="26">
        <f t="shared" si="68"/>
        <v>931041.20526513504</v>
      </c>
      <c r="K349" s="26">
        <f t="shared" si="68"/>
        <v>151017.540285461</v>
      </c>
      <c r="L349" s="26">
        <f t="shared" si="82"/>
        <v>1885.7838058740499</v>
      </c>
      <c r="M349" s="26">
        <f t="shared" si="84"/>
        <v>259454.43393885699</v>
      </c>
      <c r="N349" s="25"/>
      <c r="O349" s="19">
        <f>AVERAGE('Billing Mo'!O349:O350)</f>
        <v>20</v>
      </c>
      <c r="P349" s="19"/>
      <c r="Q349" s="19">
        <f>AVERAGE('Billing Mo'!Q349:Q350)</f>
        <v>-6148.7999999999993</v>
      </c>
      <c r="R349" s="248"/>
      <c r="S349" s="19">
        <f t="shared" si="72"/>
        <v>-3960</v>
      </c>
      <c r="U349" s="7">
        <f t="shared" si="85"/>
        <v>2766780.2177447313</v>
      </c>
      <c r="V349" s="126">
        <f t="shared" si="93"/>
        <v>0.34388341163246744</v>
      </c>
      <c r="W349" s="7">
        <f>'Billing Mo'!W349</f>
        <v>68077.360993021386</v>
      </c>
      <c r="X349" s="7">
        <f>'Billing Mo'!X349</f>
        <v>1552812.1864598687</v>
      </c>
      <c r="Y349" s="7">
        <f>'Billing Mo'!Y349</f>
        <v>1620889.5474528901</v>
      </c>
      <c r="Z349" s="7">
        <f>'Billing Mo'!Z349</f>
        <v>180358</v>
      </c>
      <c r="AA349" s="7">
        <f>'Billing Mo'!AA349</f>
        <v>2234</v>
      </c>
      <c r="AB349" s="7">
        <f>'Billing Mo'!AB349</f>
        <v>1522</v>
      </c>
      <c r="AC349" s="13">
        <f>'Billing Mo'!AC349</f>
        <v>25147</v>
      </c>
      <c r="AD349" s="28">
        <f t="shared" si="65"/>
        <v>18685</v>
      </c>
      <c r="AE349" s="30">
        <f t="shared" si="86"/>
        <v>1270398</v>
      </c>
      <c r="AF349" s="30">
        <f t="shared" si="87"/>
        <v>931041</v>
      </c>
      <c r="AG349" s="31">
        <f t="shared" si="78"/>
        <v>285316</v>
      </c>
      <c r="AH349" s="35">
        <f t="shared" si="88"/>
        <v>134298</v>
      </c>
      <c r="AI349" s="28">
        <f t="shared" si="89"/>
        <v>151018</v>
      </c>
      <c r="AJ349" s="28">
        <f t="shared" si="90"/>
        <v>1885.7838058740499</v>
      </c>
      <c r="AK349" s="28">
        <f t="shared" si="91"/>
        <v>259454.43393885699</v>
      </c>
      <c r="AL349" s="110">
        <f t="shared" si="75"/>
        <v>818.12727326430763</v>
      </c>
      <c r="AM349" s="110">
        <f t="shared" si="74"/>
        <v>795.29354854912845</v>
      </c>
      <c r="AN349" s="110">
        <f>AJ349/[4]FCST!$G289*1000</f>
        <v>1239.0169552391919</v>
      </c>
      <c r="AP349" s="233">
        <f>[16]Rounded!Z350</f>
        <v>12577</v>
      </c>
      <c r="AQ349" s="157">
        <f>[16]Rounded!AA350</f>
        <v>9404</v>
      </c>
      <c r="AR349" s="157">
        <f>[16]Rounded!AB350</f>
        <v>1359</v>
      </c>
      <c r="AS349" s="157">
        <f>[16]Rounded!AC350</f>
        <v>0</v>
      </c>
      <c r="AT349" s="157">
        <f>[16]Rounded!AD350</f>
        <v>0</v>
      </c>
      <c r="AV349" s="150"/>
      <c r="AW349" s="145">
        <f t="shared" si="92"/>
        <v>1239.0169552391919</v>
      </c>
      <c r="AX349" s="145">
        <f t="shared" si="71"/>
        <v>1885.7838058740499</v>
      </c>
      <c r="AY349" s="20"/>
      <c r="AZ349" s="164">
        <f t="shared" si="83"/>
        <v>22787.085543561709</v>
      </c>
      <c r="BD349" s="14"/>
      <c r="BE349" s="25"/>
      <c r="BM349" s="14">
        <f>[17]Base!$J131</f>
        <v>8334.4679127331219</v>
      </c>
      <c r="BN349" s="14">
        <f>[17]High!$J131</f>
        <v>14264.663901147036</v>
      </c>
      <c r="BO349" s="14">
        <f>[17]Low!$J131</f>
        <v>2404.2719243192028</v>
      </c>
      <c r="BP349" s="14"/>
      <c r="BQ349" s="14">
        <f>[17]Base!$Q131</f>
        <v>8874.1651873781811</v>
      </c>
      <c r="BR349" s="14">
        <f>[17]High!$Q131</f>
        <v>15188.370166716215</v>
      </c>
      <c r="BS349" s="14">
        <f>[17]Low!$Q131</f>
        <v>2559.9602080401482</v>
      </c>
      <c r="BT349" s="211" t="s">
        <v>150</v>
      </c>
      <c r="BU349" s="14">
        <f>'[18]Energy Summary'!$C130/1000</f>
        <v>5427.4445655601003</v>
      </c>
      <c r="BV349" s="14"/>
      <c r="BW349" s="14"/>
      <c r="BX349" s="14"/>
      <c r="BY349" s="14">
        <f>'[18]Energy Summary'!$D130/1000</f>
        <v>4531.4460926835009</v>
      </c>
      <c r="BZ349" s="14"/>
      <c r="CA349" s="14"/>
    </row>
    <row r="350" spans="1:79">
      <c r="A350" s="2">
        <f t="shared" si="79"/>
        <v>2019</v>
      </c>
      <c r="B350" s="2">
        <f t="shared" si="80"/>
        <v>12</v>
      </c>
      <c r="C350" s="7">
        <f>[21]Data!$D205</f>
        <v>958.553107263117</v>
      </c>
      <c r="D350" s="7">
        <f>[25]Data!$D181</f>
        <v>941502.52363528602</v>
      </c>
      <c r="E350" s="7">
        <f>[22]Data!$D193</f>
        <v>154327.72011319501</v>
      </c>
      <c r="F350" s="7">
        <f>[23]Data!$D193</f>
        <v>1897.44445106954</v>
      </c>
      <c r="G350" s="13">
        <f>[24]Data!$D193</f>
        <v>254086.918497184</v>
      </c>
      <c r="H350" s="25"/>
      <c r="I350" s="26">
        <f t="shared" si="68"/>
        <v>978.553107263117</v>
      </c>
      <c r="J350" s="26">
        <f t="shared" si="68"/>
        <v>941502.52363528602</v>
      </c>
      <c r="K350" s="26">
        <f t="shared" si="68"/>
        <v>148078.12011319501</v>
      </c>
      <c r="L350" s="26">
        <f t="shared" si="82"/>
        <v>1897.44445106954</v>
      </c>
      <c r="M350" s="26">
        <f t="shared" si="84"/>
        <v>249994.918497184</v>
      </c>
      <c r="N350" s="25"/>
      <c r="O350" s="19">
        <f>AVERAGE('Billing Mo'!O350:O351)</f>
        <v>20</v>
      </c>
      <c r="P350" s="19"/>
      <c r="Q350" s="19">
        <f>AVERAGE('Billing Mo'!Q350:Q351)</f>
        <v>-6249.5999999999995</v>
      </c>
      <c r="R350" s="248"/>
      <c r="S350" s="19">
        <f t="shared" si="72"/>
        <v>-4092</v>
      </c>
      <c r="U350" s="7">
        <f t="shared" si="85"/>
        <v>3015001.3629482533</v>
      </c>
      <c r="V350" s="126">
        <f t="shared" si="93"/>
        <v>0.46872621458853259</v>
      </c>
      <c r="W350" s="7">
        <f>'Billing Mo'!W350</f>
        <v>68151.622324704251</v>
      </c>
      <c r="X350" s="7">
        <f>'Billing Mo'!X350</f>
        <v>1554506.0520730158</v>
      </c>
      <c r="Y350" s="7">
        <f>'Billing Mo'!Y350</f>
        <v>1622657.67439772</v>
      </c>
      <c r="Z350" s="7">
        <f>'Billing Mo'!Z350</f>
        <v>180545</v>
      </c>
      <c r="AA350" s="7">
        <f>'Billing Mo'!AA350</f>
        <v>2233</v>
      </c>
      <c r="AB350" s="7">
        <f>'Billing Mo'!AB350</f>
        <v>1522</v>
      </c>
      <c r="AC350" s="13">
        <f>'Billing Mo'!AC350</f>
        <v>25103</v>
      </c>
      <c r="AD350" s="28">
        <f t="shared" si="65"/>
        <v>30620</v>
      </c>
      <c r="AE350" s="30">
        <f t="shared" si="86"/>
        <v>1521167</v>
      </c>
      <c r="AF350" s="30">
        <f t="shared" si="87"/>
        <v>941503</v>
      </c>
      <c r="AG350" s="31">
        <f t="shared" si="78"/>
        <v>269819</v>
      </c>
      <c r="AH350" s="35">
        <f>ROUND($AX$636*$AY625,0)-1</f>
        <v>121741</v>
      </c>
      <c r="AI350" s="28">
        <f t="shared" si="89"/>
        <v>148078</v>
      </c>
      <c r="AJ350" s="28">
        <f t="shared" si="90"/>
        <v>1897.44445106954</v>
      </c>
      <c r="AK350" s="28">
        <f t="shared" si="91"/>
        <v>249994.918497184</v>
      </c>
      <c r="AL350" s="110">
        <f t="shared" si="75"/>
        <v>978.55328255007021</v>
      </c>
      <c r="AM350" s="110">
        <f t="shared" si="74"/>
        <v>956.3243218111146</v>
      </c>
      <c r="AN350" s="110">
        <f>AJ350/[4]FCST!$G290*1000</f>
        <v>1246.6783515568593</v>
      </c>
      <c r="AP350" s="233">
        <f>[16]Rounded!Z351</f>
        <v>21596</v>
      </c>
      <c r="AQ350" s="157">
        <f>[16]Rounded!AA351</f>
        <v>11842</v>
      </c>
      <c r="AR350" s="157">
        <f>[16]Rounded!AB351</f>
        <v>1501</v>
      </c>
      <c r="AS350" s="157">
        <f>[16]Rounded!AC351</f>
        <v>0</v>
      </c>
      <c r="AT350" s="157">
        <f>[16]Rounded!AD351</f>
        <v>0</v>
      </c>
      <c r="AV350" s="150"/>
      <c r="AW350" s="145">
        <f t="shared" si="92"/>
        <v>1246.6783515568593</v>
      </c>
      <c r="AX350" s="145">
        <f t="shared" si="71"/>
        <v>1897.44445106954</v>
      </c>
      <c r="AY350" s="20"/>
      <c r="AZ350" s="164">
        <f t="shared" si="83"/>
        <v>22760.977157080426</v>
      </c>
      <c r="BD350" s="14"/>
      <c r="BE350" s="25"/>
      <c r="BM350" s="14">
        <f>[17]Base!$J132</f>
        <v>8364.8620495428768</v>
      </c>
      <c r="BN350" s="14">
        <f>[17]High!$J132</f>
        <v>14316.684276136335</v>
      </c>
      <c r="BO350" s="14">
        <f>[17]Low!$J132</f>
        <v>2413.0398229494167</v>
      </c>
      <c r="BP350" s="14"/>
      <c r="BQ350" s="14">
        <f>[17]Base!$Q132</f>
        <v>8906.527492158968</v>
      </c>
      <c r="BR350" s="14">
        <f>[17]High!$Q132</f>
        <v>15243.759113628965</v>
      </c>
      <c r="BS350" s="14">
        <f>[17]Low!$Q132</f>
        <v>2569.2958706889704</v>
      </c>
      <c r="BT350" s="211" t="s">
        <v>150</v>
      </c>
      <c r="BU350" s="14">
        <f>'[18]Energy Summary'!$C131/1000</f>
        <v>5223.0453155083569</v>
      </c>
      <c r="BV350" s="14"/>
      <c r="BW350" s="14"/>
      <c r="BX350" s="14"/>
      <c r="BY350" s="14">
        <f>'[18]Energy Summary'!$D131/1000</f>
        <v>4350.0309840212112</v>
      </c>
      <c r="BZ350" s="14"/>
      <c r="CA350" s="14"/>
    </row>
    <row r="351" spans="1:79">
      <c r="A351" s="2">
        <f t="shared" si="79"/>
        <v>2020</v>
      </c>
      <c r="B351" s="2">
        <f t="shared" si="80"/>
        <v>1</v>
      </c>
      <c r="C351" s="7">
        <f>[21]Data!$D206</f>
        <v>1045.5791434753301</v>
      </c>
      <c r="D351" s="7">
        <f>[25]Data!$D182</f>
        <v>939302.73112629796</v>
      </c>
      <c r="E351" s="7">
        <f>[22]Data!$D194</f>
        <v>162619.62369650099</v>
      </c>
      <c r="F351" s="7">
        <f>[23]Data!$D194</f>
        <v>1874.71688853359</v>
      </c>
      <c r="G351" s="13">
        <f>[24]Data!$D194</f>
        <v>251068.014858668</v>
      </c>
      <c r="H351" s="25"/>
      <c r="I351" s="26">
        <f t="shared" si="68"/>
        <v>1065.5791434753301</v>
      </c>
      <c r="J351" s="26">
        <f t="shared" si="68"/>
        <v>939302.73112629796</v>
      </c>
      <c r="K351" s="26">
        <f t="shared" si="68"/>
        <v>156672.42369650098</v>
      </c>
      <c r="L351" s="26">
        <f t="shared" si="82"/>
        <v>1874.71688853359</v>
      </c>
      <c r="M351" s="26">
        <f t="shared" si="84"/>
        <v>247108.014858668</v>
      </c>
      <c r="N351" s="25"/>
      <c r="O351" s="19">
        <f>AVERAGE('Billing Mo'!O351:O352)</f>
        <v>20</v>
      </c>
      <c r="P351" s="19"/>
      <c r="Q351" s="19">
        <f>AVERAGE('Billing Mo'!Q351:Q352)</f>
        <v>-5947.1999999999989</v>
      </c>
      <c r="R351" s="248"/>
      <c r="S351" s="19">
        <f t="shared" si="72"/>
        <v>-3960</v>
      </c>
      <c r="U351" s="7">
        <f t="shared" si="85"/>
        <v>3175402.7317472016</v>
      </c>
      <c r="V351" s="126">
        <f t="shared" si="93"/>
        <v>0.55751998808037817</v>
      </c>
      <c r="W351" s="7">
        <f>'Billing Mo'!W351</f>
        <v>68225.883656373248</v>
      </c>
      <c r="X351" s="7">
        <f>'Billing Mo'!X351</f>
        <v>1556199.9176858468</v>
      </c>
      <c r="Y351" s="7">
        <f>'Billing Mo'!Y351</f>
        <v>1624425.80134222</v>
      </c>
      <c r="Z351" s="7">
        <f>'Billing Mo'!Z351</f>
        <v>180732</v>
      </c>
      <c r="AA351" s="7">
        <f>'Billing Mo'!AA351</f>
        <v>2232</v>
      </c>
      <c r="AB351" s="7">
        <f>'Billing Mo'!AB351</f>
        <v>1521</v>
      </c>
      <c r="AC351" s="13">
        <f>'Billing Mo'!AC351</f>
        <v>25151</v>
      </c>
      <c r="AD351" s="28">
        <f t="shared" ref="AD351:AD414" si="94">ROUND(V351*C351*W351/1000,0)</f>
        <v>39771</v>
      </c>
      <c r="AE351" s="30">
        <f t="shared" si="86"/>
        <v>1658254</v>
      </c>
      <c r="AF351" s="30">
        <f t="shared" si="87"/>
        <v>939303</v>
      </c>
      <c r="AG351" s="31">
        <f t="shared" si="78"/>
        <v>289092</v>
      </c>
      <c r="AH351" s="35">
        <f>ROUND($AX$637*$AY614,0)</f>
        <v>132420</v>
      </c>
      <c r="AI351" s="28">
        <f t="shared" si="89"/>
        <v>156672</v>
      </c>
      <c r="AJ351" s="28">
        <f t="shared" si="90"/>
        <v>1874.71688853359</v>
      </c>
      <c r="AK351" s="28">
        <f t="shared" si="91"/>
        <v>247108.014858668</v>
      </c>
      <c r="AL351" s="110">
        <f t="shared" si="75"/>
        <v>1065.5790307879679</v>
      </c>
      <c r="AM351" s="110">
        <f t="shared" si="74"/>
        <v>1045.3078242151578</v>
      </c>
      <c r="AN351" s="110">
        <f>AJ351/[4]FCST!$G291*1000</f>
        <v>1232.5554822706049</v>
      </c>
      <c r="AP351" s="233">
        <f>[16]Rounded!Z352</f>
        <v>28699</v>
      </c>
      <c r="AQ351" s="157">
        <f>[16]Rounded!AA352</f>
        <v>13255</v>
      </c>
      <c r="AR351" s="157">
        <f>[16]Rounded!AB352</f>
        <v>1627</v>
      </c>
      <c r="AS351" s="157">
        <f>[16]Rounded!AC352</f>
        <v>0</v>
      </c>
      <c r="AT351" s="157">
        <f>[16]Rounded!AD352</f>
        <v>0</v>
      </c>
      <c r="AV351" s="150"/>
      <c r="AW351" s="145">
        <f t="shared" si="92"/>
        <v>1232.5554822706049</v>
      </c>
      <c r="AX351" s="145">
        <f t="shared" si="71"/>
        <v>1874.71688853359</v>
      </c>
      <c r="AY351" s="20"/>
      <c r="AZ351" s="164">
        <f t="shared" si="83"/>
        <v>22734.868770599147</v>
      </c>
      <c r="BD351" s="14"/>
      <c r="BE351" s="25"/>
      <c r="BM351" s="14">
        <f>[17]Base!$J133</f>
        <v>10539.263721623045</v>
      </c>
      <c r="BN351" s="14">
        <f>[17]High!$J133</f>
        <v>18233.589798473848</v>
      </c>
      <c r="BO351" s="14">
        <f>[17]Low!$J133</f>
        <v>2844.9376447722416</v>
      </c>
      <c r="BP351" s="14"/>
      <c r="BQ351" s="14">
        <f>[17]Base!$Q133</f>
        <v>11363.563677504173</v>
      </c>
      <c r="BR351" s="14">
        <f>[17]High!$Q133</f>
        <v>19659.680620700841</v>
      </c>
      <c r="BS351" s="14">
        <f>[17]Low!$Q133</f>
        <v>3067.4467343074994</v>
      </c>
      <c r="BT351" s="211" t="s">
        <v>150</v>
      </c>
      <c r="BU351" s="14">
        <f>'[18]Energy Summary'!$C132/1000</f>
        <v>4537.1447137847163</v>
      </c>
      <c r="BV351" s="14"/>
      <c r="BW351" s="14"/>
      <c r="BX351" s="14"/>
      <c r="BY351" s="14">
        <f>'[18]Energy Summary'!$D132/1000</f>
        <v>3862.6628512245447</v>
      </c>
      <c r="BZ351" s="14"/>
      <c r="CA351" s="14"/>
    </row>
    <row r="352" spans="1:79">
      <c r="A352" s="2">
        <f t="shared" si="79"/>
        <v>2020</v>
      </c>
      <c r="B352" s="2">
        <f t="shared" si="80"/>
        <v>2</v>
      </c>
      <c r="C352" s="7">
        <f>[21]Data!$D207</f>
        <v>872.51968883211498</v>
      </c>
      <c r="D352" s="7">
        <f>[25]Data!$D183</f>
        <v>878618.85267232999</v>
      </c>
      <c r="E352" s="7">
        <f>[22]Data!$D195</f>
        <v>156103.733738896</v>
      </c>
      <c r="F352" s="7">
        <f>[23]Data!$D195</f>
        <v>1875.9451322269999</v>
      </c>
      <c r="G352" s="13">
        <f>[24]Data!$D195</f>
        <v>251040.188068794</v>
      </c>
      <c r="H352" s="25"/>
      <c r="I352" s="26">
        <f t="shared" si="68"/>
        <v>892.51968883211498</v>
      </c>
      <c r="J352" s="26">
        <f t="shared" si="68"/>
        <v>878618.85267232999</v>
      </c>
      <c r="K352" s="26">
        <f t="shared" si="68"/>
        <v>150156.53373889599</v>
      </c>
      <c r="L352" s="26">
        <f t="shared" si="82"/>
        <v>1875.9451322269999</v>
      </c>
      <c r="M352" s="26">
        <f t="shared" si="84"/>
        <v>246948.188068794</v>
      </c>
      <c r="N352" s="25"/>
      <c r="O352" s="19">
        <f>AVERAGE('Billing Mo'!O352:O353)</f>
        <v>20</v>
      </c>
      <c r="P352" s="19"/>
      <c r="Q352" s="19">
        <f>AVERAGE('Billing Mo'!Q352:Q353)</f>
        <v>-5947.1999999999989</v>
      </c>
      <c r="R352" s="248"/>
      <c r="S352" s="19">
        <f t="shared" si="72"/>
        <v>-4092</v>
      </c>
      <c r="U352" s="7">
        <f t="shared" si="85"/>
        <v>2840048.1332010212</v>
      </c>
      <c r="V352" s="126">
        <f t="shared" si="93"/>
        <v>0.63835327793467445</v>
      </c>
      <c r="W352" s="7">
        <f>'Billing Mo'!W352</f>
        <v>68300.144988027547</v>
      </c>
      <c r="X352" s="7">
        <f>'Billing Mo'!X352</f>
        <v>1557893.7832983423</v>
      </c>
      <c r="Y352" s="7">
        <f>'Billing Mo'!Y352</f>
        <v>1626193.9282863699</v>
      </c>
      <c r="Z352" s="7">
        <f>'Billing Mo'!Z352</f>
        <v>180919</v>
      </c>
      <c r="AA352" s="7">
        <f>'Billing Mo'!AA352</f>
        <v>2230</v>
      </c>
      <c r="AB352" s="7">
        <f>'Billing Mo'!AB352</f>
        <v>1521</v>
      </c>
      <c r="AC352" s="13">
        <f>'Billing Mo'!AC352</f>
        <v>25160</v>
      </c>
      <c r="AD352" s="28">
        <f t="shared" si="94"/>
        <v>38042</v>
      </c>
      <c r="AE352" s="30">
        <f t="shared" si="86"/>
        <v>1390451</v>
      </c>
      <c r="AF352" s="30">
        <f t="shared" si="87"/>
        <v>878619</v>
      </c>
      <c r="AG352" s="31">
        <f t="shared" si="78"/>
        <v>284112</v>
      </c>
      <c r="AH352" s="35">
        <f t="shared" ref="AH352:AH361" si="95">ROUND($AX$637*$AY615,0)</f>
        <v>133955</v>
      </c>
      <c r="AI352" s="28">
        <f t="shared" si="89"/>
        <v>150157</v>
      </c>
      <c r="AJ352" s="28">
        <f t="shared" si="90"/>
        <v>1875.9451322269999</v>
      </c>
      <c r="AK352" s="28">
        <f t="shared" si="91"/>
        <v>246948.188068794</v>
      </c>
      <c r="AL352" s="110">
        <f t="shared" si="75"/>
        <v>892.51976925934218</v>
      </c>
      <c r="AM352" s="110">
        <f t="shared" si="74"/>
        <v>878.42721286341248</v>
      </c>
      <c r="AN352" s="110">
        <f>AJ352/[4]FCST!$G292*1000</f>
        <v>1233.3630060664036</v>
      </c>
      <c r="AP352" s="233">
        <f>[16]Rounded!Z353</f>
        <v>22501</v>
      </c>
      <c r="AQ352" s="157">
        <f>[16]Rounded!AA353</f>
        <v>11298</v>
      </c>
      <c r="AR352" s="157">
        <f>[16]Rounded!AB353</f>
        <v>1516</v>
      </c>
      <c r="AS352" s="157">
        <f>[16]Rounded!AC353</f>
        <v>0</v>
      </c>
      <c r="AT352" s="157">
        <f>[16]Rounded!AD353</f>
        <v>0</v>
      </c>
      <c r="AV352" s="150"/>
      <c r="AW352" s="145">
        <f t="shared" si="92"/>
        <v>1233.3630060664036</v>
      </c>
      <c r="AX352" s="145">
        <f t="shared" si="71"/>
        <v>1875.9451322269999</v>
      </c>
      <c r="AY352" s="20"/>
      <c r="AZ352" s="164">
        <f t="shared" si="83"/>
        <v>22708.760384117868</v>
      </c>
      <c r="BD352" s="14"/>
      <c r="BE352" s="25"/>
      <c r="BM352" s="14">
        <f>[17]Base!$J134</f>
        <v>10579.53783729739</v>
      </c>
      <c r="BN352" s="14">
        <f>[17]High!$J134</f>
        <v>18303.266554279438</v>
      </c>
      <c r="BO352" s="14">
        <f>[17]Low!$J134</f>
        <v>2855.8091203153367</v>
      </c>
      <c r="BP352" s="14"/>
      <c r="BQ352" s="14">
        <f>[17]Base!$Q134</f>
        <v>11406.987724013381</v>
      </c>
      <c r="BR352" s="14">
        <f>[17]High!$Q134</f>
        <v>19734.806955172793</v>
      </c>
      <c r="BS352" s="14">
        <f>[17]Low!$Q134</f>
        <v>3079.1684928539644</v>
      </c>
      <c r="BT352" s="211" t="s">
        <v>150</v>
      </c>
      <c r="BU352" s="14">
        <f>'[18]Energy Summary'!$C133/1000</f>
        <v>5028.0407112042167</v>
      </c>
      <c r="BV352" s="14"/>
      <c r="BW352" s="14"/>
      <c r="BX352" s="14"/>
      <c r="BY352" s="14">
        <f>'[18]Energy Summary'!$D133/1000</f>
        <v>4262.5871757913192</v>
      </c>
      <c r="BZ352" s="14"/>
      <c r="CA352" s="14"/>
    </row>
    <row r="353" spans="1:79">
      <c r="A353" s="2">
        <f t="shared" si="79"/>
        <v>2020</v>
      </c>
      <c r="B353" s="2">
        <f t="shared" si="80"/>
        <v>3</v>
      </c>
      <c r="C353" s="7">
        <f>[21]Data!$D208</f>
        <v>844.14496542501797</v>
      </c>
      <c r="D353" s="7">
        <f>[25]Data!$D184</f>
        <v>974244.39700285601</v>
      </c>
      <c r="E353" s="7">
        <f>[22]Data!$D196</f>
        <v>173452.869254677</v>
      </c>
      <c r="F353" s="7">
        <f>[23]Data!$D196</f>
        <v>1887.1185015223</v>
      </c>
      <c r="G353" s="13">
        <f>[24]Data!$D196</f>
        <v>254897.844859509</v>
      </c>
      <c r="H353" s="25"/>
      <c r="I353" s="26">
        <f t="shared" si="68"/>
        <v>864.14496542501797</v>
      </c>
      <c r="J353" s="26">
        <f t="shared" si="68"/>
        <v>974244.39700285601</v>
      </c>
      <c r="K353" s="26">
        <f t="shared" si="68"/>
        <v>167304.06925467702</v>
      </c>
      <c r="L353" s="26">
        <f t="shared" si="82"/>
        <v>1887.1185015223</v>
      </c>
      <c r="M353" s="26">
        <f t="shared" si="84"/>
        <v>250937.844859509</v>
      </c>
      <c r="N353" s="25"/>
      <c r="O353" s="19">
        <f>AVERAGE('Billing Mo'!O353:O354)</f>
        <v>20</v>
      </c>
      <c r="P353" s="19"/>
      <c r="Q353" s="19">
        <f>AVERAGE('Billing Mo'!Q353:Q354)</f>
        <v>-6148.7999999999993</v>
      </c>
      <c r="R353" s="248"/>
      <c r="S353" s="19">
        <f t="shared" si="72"/>
        <v>-3960</v>
      </c>
      <c r="U353" s="7">
        <f t="shared" si="85"/>
        <v>2914103.9633610309</v>
      </c>
      <c r="V353" s="126">
        <f t="shared" si="93"/>
        <v>0.62485525246600426</v>
      </c>
      <c r="W353" s="7">
        <f>'Billing Mo'!W353</f>
        <v>68374.406319667571</v>
      </c>
      <c r="X353" s="7">
        <f>'Billing Mo'!X353</f>
        <v>1559587.6489105124</v>
      </c>
      <c r="Y353" s="7">
        <f>'Billing Mo'!Y353</f>
        <v>1627962.05523018</v>
      </c>
      <c r="Z353" s="7">
        <f>'Billing Mo'!Z353</f>
        <v>181106</v>
      </c>
      <c r="AA353" s="7">
        <f>'Billing Mo'!AA353</f>
        <v>2229</v>
      </c>
      <c r="AB353" s="7">
        <f>'Billing Mo'!AB353</f>
        <v>1521</v>
      </c>
      <c r="AC353" s="13">
        <f>'Billing Mo'!AC353</f>
        <v>25156</v>
      </c>
      <c r="AD353" s="28">
        <f t="shared" si="94"/>
        <v>36065</v>
      </c>
      <c r="AE353" s="30">
        <f t="shared" si="86"/>
        <v>1347710</v>
      </c>
      <c r="AF353" s="30">
        <f t="shared" si="87"/>
        <v>974244</v>
      </c>
      <c r="AG353" s="31">
        <f t="shared" si="78"/>
        <v>303260</v>
      </c>
      <c r="AH353" s="35">
        <f t="shared" si="95"/>
        <v>135956</v>
      </c>
      <c r="AI353" s="28">
        <f t="shared" si="89"/>
        <v>167304</v>
      </c>
      <c r="AJ353" s="28">
        <f t="shared" si="90"/>
        <v>1887.1185015223</v>
      </c>
      <c r="AK353" s="28">
        <f t="shared" si="91"/>
        <v>250937.844859509</v>
      </c>
      <c r="AL353" s="110">
        <f t="shared" si="75"/>
        <v>864.14508408134373</v>
      </c>
      <c r="AM353" s="110">
        <f t="shared" si="74"/>
        <v>850.00445529693013</v>
      </c>
      <c r="AN353" s="110">
        <f>AJ353/[4]FCST!$G293*1000</f>
        <v>1240.7090739791583</v>
      </c>
      <c r="AP353" s="233">
        <f>[16]Rounded!Z354</f>
        <v>17575</v>
      </c>
      <c r="AQ353" s="157">
        <f>[16]Rounded!AA354</f>
        <v>9234</v>
      </c>
      <c r="AR353" s="157">
        <f>[16]Rounded!AB354</f>
        <v>1278</v>
      </c>
      <c r="AS353" s="157">
        <f>[16]Rounded!AC354</f>
        <v>0</v>
      </c>
      <c r="AT353" s="157">
        <f>[16]Rounded!AD354</f>
        <v>0</v>
      </c>
      <c r="AV353" s="150"/>
      <c r="AW353" s="145">
        <f t="shared" si="92"/>
        <v>1240.7090739791583</v>
      </c>
      <c r="AX353" s="145">
        <f t="shared" si="71"/>
        <v>1887.1185015223</v>
      </c>
      <c r="AY353" s="20"/>
      <c r="AZ353" s="164">
        <f t="shared" si="83"/>
        <v>22682.651997636589</v>
      </c>
      <c r="BD353" s="14"/>
      <c r="BE353" s="25"/>
      <c r="BM353" s="14">
        <f>[17]Base!$J135</f>
        <v>10859.473105446499</v>
      </c>
      <c r="BN353" s="14">
        <f>[17]High!$J135</f>
        <v>18787.572193114953</v>
      </c>
      <c r="BO353" s="14">
        <f>[17]Low!$J135</f>
        <v>2931.3740177780378</v>
      </c>
      <c r="BP353" s="14"/>
      <c r="BQ353" s="14">
        <f>[17]Base!$Q135</f>
        <v>11708.817370676945</v>
      </c>
      <c r="BR353" s="14">
        <f>[17]High!$Q135</f>
        <v>20256.991247325055</v>
      </c>
      <c r="BS353" s="14">
        <f>[17]Low!$Q135</f>
        <v>3160.6434940288318</v>
      </c>
      <c r="BT353" s="211" t="s">
        <v>150</v>
      </c>
      <c r="BU353" s="14">
        <f>'[18]Energy Summary'!$C134/1000</f>
        <v>6804.0403421861283</v>
      </c>
      <c r="BV353" s="14"/>
      <c r="BW353" s="14"/>
      <c r="BX353" s="14"/>
      <c r="BY353" s="14">
        <f>'[18]Energy Summary'!$D134/1000</f>
        <v>5745.3798735386981</v>
      </c>
      <c r="BZ353" s="14"/>
      <c r="CA353" s="14"/>
    </row>
    <row r="354" spans="1:79">
      <c r="A354" s="2">
        <f t="shared" si="79"/>
        <v>2020</v>
      </c>
      <c r="B354" s="2">
        <f t="shared" si="80"/>
        <v>4</v>
      </c>
      <c r="C354" s="7">
        <f>[21]Data!$D209</f>
        <v>865.58819823045496</v>
      </c>
      <c r="D354" s="7">
        <f>[25]Data!$D185</f>
        <v>996132.12541416998</v>
      </c>
      <c r="E354" s="7">
        <f>[22]Data!$D197</f>
        <v>164347.30849503499</v>
      </c>
      <c r="F354" s="7">
        <f>[23]Data!$D197</f>
        <v>1865.2414049019801</v>
      </c>
      <c r="G354" s="13">
        <f>[24]Data!$D197</f>
        <v>263165.26746671699</v>
      </c>
      <c r="H354" s="25"/>
      <c r="I354" s="26">
        <f t="shared" si="68"/>
        <v>885.58819823045496</v>
      </c>
      <c r="J354" s="26">
        <f t="shared" si="68"/>
        <v>996132.12541416998</v>
      </c>
      <c r="K354" s="26">
        <f t="shared" si="68"/>
        <v>158198.508495035</v>
      </c>
      <c r="L354" s="26">
        <f t="shared" si="82"/>
        <v>1865.2414049019801</v>
      </c>
      <c r="M354" s="26">
        <f t="shared" si="84"/>
        <v>259073.26746671699</v>
      </c>
      <c r="N354" s="25"/>
      <c r="O354" s="19">
        <f>AVERAGE('Billing Mo'!O354:O355)</f>
        <v>20</v>
      </c>
      <c r="P354" s="19"/>
      <c r="Q354" s="19">
        <f>AVERAGE('Billing Mo'!Q354:Q355)</f>
        <v>-6148.7999999999993</v>
      </c>
      <c r="R354" s="248"/>
      <c r="S354" s="19">
        <f t="shared" si="72"/>
        <v>-4092</v>
      </c>
      <c r="U354" s="7">
        <f t="shared" si="85"/>
        <v>2973154.5088716191</v>
      </c>
      <c r="V354" s="126">
        <f t="shared" si="93"/>
        <v>0.53442379914879401</v>
      </c>
      <c r="W354" s="7">
        <f>'Billing Mo'!W354</f>
        <v>68448.667651294571</v>
      </c>
      <c r="X354" s="7">
        <f>'Billing Mo'!X354</f>
        <v>1561281.5145223856</v>
      </c>
      <c r="Y354" s="7">
        <f>'Billing Mo'!Y354</f>
        <v>1629730.18217368</v>
      </c>
      <c r="Z354" s="7">
        <f>'Billing Mo'!Z354</f>
        <v>181293</v>
      </c>
      <c r="AA354" s="7">
        <f>'Billing Mo'!AA354</f>
        <v>2227</v>
      </c>
      <c r="AB354" s="7">
        <f>'Billing Mo'!AB354</f>
        <v>1521</v>
      </c>
      <c r="AC354" s="13">
        <f>'Billing Mo'!AC354</f>
        <v>25121</v>
      </c>
      <c r="AD354" s="28">
        <f t="shared" si="94"/>
        <v>31664</v>
      </c>
      <c r="AE354" s="30">
        <f t="shared" si="86"/>
        <v>1382652</v>
      </c>
      <c r="AF354" s="30">
        <f t="shared" si="87"/>
        <v>996132</v>
      </c>
      <c r="AG354" s="31">
        <f t="shared" si="78"/>
        <v>301768</v>
      </c>
      <c r="AH354" s="35">
        <f t="shared" si="95"/>
        <v>143569</v>
      </c>
      <c r="AI354" s="28">
        <f t="shared" si="89"/>
        <v>158199</v>
      </c>
      <c r="AJ354" s="28">
        <f t="shared" si="90"/>
        <v>1865.2414049019801</v>
      </c>
      <c r="AK354" s="28">
        <f t="shared" si="91"/>
        <v>259073.26746671699</v>
      </c>
      <c r="AL354" s="110">
        <f t="shared" si="75"/>
        <v>885.58788862812457</v>
      </c>
      <c r="AM354" s="110">
        <f t="shared" si="74"/>
        <v>867.82218030326487</v>
      </c>
      <c r="AN354" s="110">
        <f>AJ354/[4]FCST!$G294*1000</f>
        <v>1226.325709994727</v>
      </c>
      <c r="AP354" s="233">
        <f>[16]Rounded!Z355</f>
        <v>13018</v>
      </c>
      <c r="AQ354" s="157">
        <f>[16]Rounded!AA355</f>
        <v>8953</v>
      </c>
      <c r="AR354" s="157">
        <f>[16]Rounded!AB355</f>
        <v>1282</v>
      </c>
      <c r="AS354" s="157">
        <f>[16]Rounded!AC355</f>
        <v>0</v>
      </c>
      <c r="AT354" s="157">
        <f>[16]Rounded!AD355</f>
        <v>0</v>
      </c>
      <c r="AV354" s="150"/>
      <c r="AW354" s="145">
        <f t="shared" si="92"/>
        <v>1226.325709994727</v>
      </c>
      <c r="AX354" s="145">
        <f t="shared" si="71"/>
        <v>1865.2414049019801</v>
      </c>
      <c r="AY354" s="20"/>
      <c r="AZ354" s="164">
        <f t="shared" si="83"/>
        <v>22656.543611155306</v>
      </c>
      <c r="BD354" s="14"/>
      <c r="BE354" s="25"/>
      <c r="BM354" s="14">
        <f>[17]Base!$J136</f>
        <v>10863.529446804836</v>
      </c>
      <c r="BN354" s="14">
        <f>[17]High!$J136</f>
        <v>18794.589919055215</v>
      </c>
      <c r="BO354" s="14">
        <f>[17]Low!$J136</f>
        <v>2932.4689745544492</v>
      </c>
      <c r="BP354" s="14"/>
      <c r="BQ354" s="14">
        <f>[17]Base!$Q136</f>
        <v>11713.190967783979</v>
      </c>
      <c r="BR354" s="14">
        <f>[17]High!$Q136</f>
        <v>20264.55784568522</v>
      </c>
      <c r="BS354" s="14">
        <f>[17]Low!$Q136</f>
        <v>3161.8240898827285</v>
      </c>
      <c r="BT354" s="211" t="s">
        <v>150</v>
      </c>
      <c r="BU354" s="14">
        <f>'[18]Energy Summary'!$C135/1000</f>
        <v>7228.1568899264421</v>
      </c>
      <c r="BV354" s="14"/>
      <c r="BW354" s="14"/>
      <c r="BX354" s="14"/>
      <c r="BY354" s="14">
        <f>'[18]Energy Summary'!$D135/1000</f>
        <v>6080.7162777133171</v>
      </c>
      <c r="BZ354" s="14"/>
      <c r="CA354" s="14"/>
    </row>
    <row r="355" spans="1:79">
      <c r="A355" s="2">
        <f t="shared" si="79"/>
        <v>2020</v>
      </c>
      <c r="B355" s="2">
        <f t="shared" si="80"/>
        <v>5</v>
      </c>
      <c r="C355" s="7">
        <f>[21]Data!$D210</f>
        <v>1120.9591351348399</v>
      </c>
      <c r="D355" s="7">
        <f>[25]Data!$D186</f>
        <v>1136737.2918831301</v>
      </c>
      <c r="E355" s="7">
        <f>[22]Data!$D198</f>
        <v>172878.21191900899</v>
      </c>
      <c r="F355" s="7">
        <f>[23]Data!$D198</f>
        <v>1865.39140490198</v>
      </c>
      <c r="G355" s="13">
        <f>[24]Data!$D198</f>
        <v>290145.36059442098</v>
      </c>
      <c r="H355" s="25"/>
      <c r="I355" s="26">
        <f t="shared" si="68"/>
        <v>1145.9591351348399</v>
      </c>
      <c r="J355" s="26">
        <f t="shared" si="68"/>
        <v>1136737.2918831301</v>
      </c>
      <c r="K355" s="26">
        <f t="shared" si="68"/>
        <v>166729.411919009</v>
      </c>
      <c r="L355" s="26">
        <f t="shared" si="82"/>
        <v>1865.39140490198</v>
      </c>
      <c r="M355" s="26">
        <f t="shared" si="84"/>
        <v>286185.36059442098</v>
      </c>
      <c r="N355" s="25"/>
      <c r="O355" s="19">
        <f>AVERAGE('Billing Mo'!O355:O356)</f>
        <v>25</v>
      </c>
      <c r="P355" s="19"/>
      <c r="Q355" s="19">
        <f>AVERAGE('Billing Mo'!Q355:Q356)</f>
        <v>-6148.7999999999993</v>
      </c>
      <c r="R355" s="248"/>
      <c r="S355" s="19">
        <f t="shared" si="72"/>
        <v>-3960</v>
      </c>
      <c r="U355" s="7">
        <f t="shared" si="85"/>
        <v>3556838.7519993233</v>
      </c>
      <c r="V355" s="126">
        <f t="shared" si="93"/>
        <v>0.35517028435765152</v>
      </c>
      <c r="W355" s="7">
        <f>'Billing Mo'!W355</f>
        <v>68522.92898291022</v>
      </c>
      <c r="X355" s="7">
        <f>'Billing Mo'!X355</f>
        <v>1562975.3801339997</v>
      </c>
      <c r="Y355" s="7">
        <f>'Billing Mo'!Y355</f>
        <v>1631498.30911691</v>
      </c>
      <c r="Z355" s="7">
        <f>'Billing Mo'!Z355</f>
        <v>181480</v>
      </c>
      <c r="AA355" s="7">
        <f>'Billing Mo'!AA355</f>
        <v>2226</v>
      </c>
      <c r="AB355" s="7">
        <f>'Billing Mo'!AB355</f>
        <v>1520</v>
      </c>
      <c r="AC355" s="13">
        <f>'Billing Mo'!AC355</f>
        <v>25161</v>
      </c>
      <c r="AD355" s="28">
        <f t="shared" si="94"/>
        <v>27281</v>
      </c>
      <c r="AE355" s="30">
        <f t="shared" si="86"/>
        <v>1791106</v>
      </c>
      <c r="AF355" s="30">
        <f t="shared" si="87"/>
        <v>1136737</v>
      </c>
      <c r="AG355" s="31">
        <f t="shared" si="78"/>
        <v>313664</v>
      </c>
      <c r="AH355" s="35">
        <f t="shared" si="95"/>
        <v>146935</v>
      </c>
      <c r="AI355" s="28">
        <f t="shared" si="89"/>
        <v>166729</v>
      </c>
      <c r="AJ355" s="28">
        <f t="shared" si="90"/>
        <v>1865.39140490198</v>
      </c>
      <c r="AK355" s="28">
        <f t="shared" si="91"/>
        <v>286185.36059442098</v>
      </c>
      <c r="AL355" s="110">
        <f t="shared" si="75"/>
        <v>1145.9591896108061</v>
      </c>
      <c r="AM355" s="110">
        <f t="shared" si="74"/>
        <v>1114.5503429815064</v>
      </c>
      <c r="AN355" s="110">
        <f>AJ355/[4]FCST!$G295*1000</f>
        <v>1227.231187435513</v>
      </c>
      <c r="AP355" s="233">
        <f>[16]Rounded!Z356</f>
        <v>14849</v>
      </c>
      <c r="AQ355" s="157">
        <f>[16]Rounded!AA356</f>
        <v>9628</v>
      </c>
      <c r="AR355" s="157">
        <f>[16]Rounded!AB356</f>
        <v>1364</v>
      </c>
      <c r="AS355" s="157">
        <f>[16]Rounded!AC356</f>
        <v>0</v>
      </c>
      <c r="AT355" s="157">
        <f>[16]Rounded!AD356</f>
        <v>0</v>
      </c>
      <c r="AV355" s="150"/>
      <c r="AW355" s="145">
        <f t="shared" si="92"/>
        <v>1227.231187435513</v>
      </c>
      <c r="AX355" s="145">
        <f t="shared" si="71"/>
        <v>1865.39140490198</v>
      </c>
      <c r="AY355" s="20"/>
      <c r="AZ355" s="164">
        <f t="shared" si="83"/>
        <v>22630.435224674031</v>
      </c>
      <c r="BD355" s="14"/>
      <c r="BE355" s="25"/>
      <c r="BM355" s="14">
        <f>[17]Base!$J137</f>
        <v>11023.172978880502</v>
      </c>
      <c r="BN355" s="14">
        <f>[17]High!$J137</f>
        <v>19070.783280824417</v>
      </c>
      <c r="BO355" s="14">
        <f>[17]Low!$J137</f>
        <v>2975.5626769365858</v>
      </c>
      <c r="BP355" s="14"/>
      <c r="BQ355" s="14">
        <f>[17]Base!$Q137</f>
        <v>11885.32058616724</v>
      </c>
      <c r="BR355" s="14">
        <f>[17]High!$Q137</f>
        <v>20562.352922900056</v>
      </c>
      <c r="BS355" s="14">
        <f>[17]Low!$Q137</f>
        <v>3208.288249434418</v>
      </c>
      <c r="BT355" s="211" t="s">
        <v>150</v>
      </c>
      <c r="BU355" s="14">
        <f>'[18]Energy Summary'!$C136/1000</f>
        <v>7623.3894654123596</v>
      </c>
      <c r="BV355" s="14"/>
      <c r="BW355" s="14"/>
      <c r="BX355" s="14"/>
      <c r="BY355" s="14">
        <f>'[18]Energy Summary'!$D136/1000</f>
        <v>6390.5813757130236</v>
      </c>
      <c r="BZ355" s="14"/>
      <c r="CA355" s="14"/>
    </row>
    <row r="356" spans="1:79">
      <c r="A356" s="2">
        <f t="shared" si="79"/>
        <v>2020</v>
      </c>
      <c r="B356" s="2">
        <f t="shared" si="80"/>
        <v>6</v>
      </c>
      <c r="C356" s="7">
        <f>[21]Data!$D211</f>
        <v>1223.77797186512</v>
      </c>
      <c r="D356" s="7">
        <f>[25]Data!$D187</f>
        <v>1162540.0717537</v>
      </c>
      <c r="E356" s="7">
        <f>[22]Data!$D199</f>
        <v>160272.531543288</v>
      </c>
      <c r="F356" s="7">
        <f>[23]Data!$D199</f>
        <v>1875.1585824367401</v>
      </c>
      <c r="G356" s="13">
        <f>[24]Data!$D199</f>
        <v>293491.14995371999</v>
      </c>
      <c r="H356" s="25"/>
      <c r="I356" s="26">
        <f t="shared" si="68"/>
        <v>1253.77797186512</v>
      </c>
      <c r="J356" s="26">
        <f t="shared" si="68"/>
        <v>1162540.0717537</v>
      </c>
      <c r="K356" s="26">
        <f t="shared" si="68"/>
        <v>154123.73154328801</v>
      </c>
      <c r="L356" s="26">
        <f t="shared" si="82"/>
        <v>1875.1585824367401</v>
      </c>
      <c r="M356" s="26">
        <f t="shared" si="84"/>
        <v>289399.14995371999</v>
      </c>
      <c r="N356" s="25"/>
      <c r="O356" s="19">
        <f>AVERAGE('Billing Mo'!O356:O357)</f>
        <v>30</v>
      </c>
      <c r="P356" s="19"/>
      <c r="Q356" s="19">
        <f>AVERAGE('Billing Mo'!Q356:Q357)</f>
        <v>-6148.7999999999993</v>
      </c>
      <c r="R356" s="248"/>
      <c r="S356" s="19">
        <f t="shared" si="72"/>
        <v>-4092</v>
      </c>
      <c r="U356" s="7">
        <f t="shared" si="85"/>
        <v>3744049.308536157</v>
      </c>
      <c r="V356" s="126">
        <f t="shared" si="93"/>
        <v>0.25275986053332639</v>
      </c>
      <c r="W356" s="7">
        <f>'Billing Mo'!W356</f>
        <v>68597.190314517065</v>
      </c>
      <c r="X356" s="7">
        <f>'Billing Mo'!X356</f>
        <v>1564669.2457454128</v>
      </c>
      <c r="Y356" s="7">
        <f>'Billing Mo'!Y356</f>
        <v>1633266.4360599299</v>
      </c>
      <c r="Z356" s="7">
        <f>'Billing Mo'!Z356</f>
        <v>181667</v>
      </c>
      <c r="AA356" s="7">
        <f>'Billing Mo'!AA356</f>
        <v>2225</v>
      </c>
      <c r="AB356" s="7">
        <f>'Billing Mo'!AB356</f>
        <v>1520</v>
      </c>
      <c r="AC356" s="13">
        <f>'Billing Mo'!AC356</f>
        <v>25116</v>
      </c>
      <c r="AD356" s="28">
        <f t="shared" si="94"/>
        <v>21219</v>
      </c>
      <c r="AE356" s="30">
        <f t="shared" si="86"/>
        <v>1961748</v>
      </c>
      <c r="AF356" s="30">
        <f t="shared" si="87"/>
        <v>1162540</v>
      </c>
      <c r="AG356" s="31">
        <f t="shared" si="78"/>
        <v>307268</v>
      </c>
      <c r="AH356" s="35">
        <f t="shared" si="95"/>
        <v>153144</v>
      </c>
      <c r="AI356" s="28">
        <f t="shared" si="89"/>
        <v>154124</v>
      </c>
      <c r="AJ356" s="28">
        <f t="shared" si="90"/>
        <v>1875.1585824367401</v>
      </c>
      <c r="AK356" s="28">
        <f t="shared" si="91"/>
        <v>289399.14995371999</v>
      </c>
      <c r="AL356" s="110">
        <f t="shared" si="75"/>
        <v>1253.7780782323857</v>
      </c>
      <c r="AM356" s="110">
        <f t="shared" si="74"/>
        <v>1214.1111555464786</v>
      </c>
      <c r="AN356" s="110">
        <f>AJ356/[4]FCST!$G296*1000</f>
        <v>1233.6569621294343</v>
      </c>
      <c r="AP356" s="233">
        <f>[16]Rounded!Z357</f>
        <v>16830</v>
      </c>
      <c r="AQ356" s="157">
        <f>[16]Rounded!AA357</f>
        <v>10485</v>
      </c>
      <c r="AR356" s="157">
        <f>[16]Rounded!AB357</f>
        <v>1508</v>
      </c>
      <c r="AS356" s="157">
        <f>[16]Rounded!AC357</f>
        <v>0</v>
      </c>
      <c r="AT356" s="157">
        <f>[16]Rounded!AD357</f>
        <v>0</v>
      </c>
      <c r="AV356" s="150"/>
      <c r="AW356" s="145">
        <f t="shared" si="92"/>
        <v>1233.6569621294343</v>
      </c>
      <c r="AX356" s="145">
        <f t="shared" si="71"/>
        <v>1875.1585824367401</v>
      </c>
      <c r="AY356" s="20"/>
      <c r="AZ356" s="164">
        <f t="shared" si="83"/>
        <v>22604.326838192748</v>
      </c>
      <c r="BD356" s="14"/>
      <c r="BE356" s="25"/>
      <c r="BM356" s="14">
        <f>[17]Base!$J138</f>
        <v>11134.744025294647</v>
      </c>
      <c r="BN356" s="14">
        <f>[17]High!$J138</f>
        <v>19263.808215718891</v>
      </c>
      <c r="BO356" s="14">
        <f>[17]Low!$J138</f>
        <v>3005.6798348703992</v>
      </c>
      <c r="BP356" s="14"/>
      <c r="BQ356" s="14">
        <f>[17]Base!$Q138</f>
        <v>12005.617859675229</v>
      </c>
      <c r="BR356" s="14">
        <f>[17]High!$Q138</f>
        <v>20770.474780076787</v>
      </c>
      <c r="BS356" s="14">
        <f>[17]Low!$Q138</f>
        <v>3240.7609392736695</v>
      </c>
      <c r="BT356" s="211" t="s">
        <v>150</v>
      </c>
      <c r="BU356" s="14">
        <f>'[18]Energy Summary'!$C137/1000</f>
        <v>7149.5034171540519</v>
      </c>
      <c r="BV356" s="14"/>
      <c r="BW356" s="14"/>
      <c r="BX356" s="14"/>
      <c r="BY356" s="14">
        <f>'[18]Energy Summary'!$D137/1000</f>
        <v>5973.3198625444629</v>
      </c>
      <c r="BZ356" s="14"/>
      <c r="CA356" s="14"/>
    </row>
    <row r="357" spans="1:79">
      <c r="A357" s="2">
        <f t="shared" si="79"/>
        <v>2020</v>
      </c>
      <c r="B357" s="2">
        <f t="shared" si="80"/>
        <v>7</v>
      </c>
      <c r="C357" s="7">
        <f>[21]Data!$D212</f>
        <v>1303.87975527449</v>
      </c>
      <c r="D357" s="7">
        <f>[25]Data!$D188</f>
        <v>1222847.07455612</v>
      </c>
      <c r="E357" s="7">
        <f>[22]Data!$D200</f>
        <v>168822.848905505</v>
      </c>
      <c r="F357" s="7">
        <f>[23]Data!$D200</f>
        <v>1878.28704137198</v>
      </c>
      <c r="G357" s="13">
        <f>[24]Data!$D200</f>
        <v>288730.91445481102</v>
      </c>
      <c r="H357" s="25"/>
      <c r="I357" s="26">
        <f t="shared" si="68"/>
        <v>1333.87975527449</v>
      </c>
      <c r="J357" s="26">
        <f t="shared" si="68"/>
        <v>1222847.07455612</v>
      </c>
      <c r="K357" s="26">
        <f t="shared" si="68"/>
        <v>162573.248905505</v>
      </c>
      <c r="L357" s="26">
        <f t="shared" si="82"/>
        <v>1878.28704137198</v>
      </c>
      <c r="M357" s="26">
        <f t="shared" si="84"/>
        <v>284770.91445481102</v>
      </c>
      <c r="N357" s="25"/>
      <c r="O357" s="19">
        <f>AVERAGE('Billing Mo'!O357:O358)</f>
        <v>30</v>
      </c>
      <c r="P357" s="19"/>
      <c r="Q357" s="19">
        <f>AVERAGE('Billing Mo'!Q357:Q358)</f>
        <v>-6249.5999999999995</v>
      </c>
      <c r="R357" s="248"/>
      <c r="S357" s="19">
        <f t="shared" si="72"/>
        <v>-3960</v>
      </c>
      <c r="U357" s="7">
        <f t="shared" si="85"/>
        <v>3931262.2014961829</v>
      </c>
      <c r="V357" s="126">
        <f t="shared" si="93"/>
        <v>0.23540461725212367</v>
      </c>
      <c r="W357" s="7">
        <f>'Billing Mo'!W357</f>
        <v>68671.451646116766</v>
      </c>
      <c r="X357" s="7">
        <f>'Billing Mo'!X357</f>
        <v>1566363.1113566633</v>
      </c>
      <c r="Y357" s="7">
        <f>'Billing Mo'!Y357</f>
        <v>1635034.5630027801</v>
      </c>
      <c r="Z357" s="7">
        <f>'Billing Mo'!Z357</f>
        <v>181853</v>
      </c>
      <c r="AA357" s="7">
        <f>'Billing Mo'!AA357</f>
        <v>2223</v>
      </c>
      <c r="AB357" s="7">
        <f>'Billing Mo'!AB357</f>
        <v>1520</v>
      </c>
      <c r="AC357" s="13">
        <f>'Billing Mo'!AC357</f>
        <v>25095</v>
      </c>
      <c r="AD357" s="28">
        <f t="shared" si="94"/>
        <v>21078</v>
      </c>
      <c r="AE357" s="30">
        <f t="shared" si="86"/>
        <v>2089340</v>
      </c>
      <c r="AF357" s="30">
        <f t="shared" si="87"/>
        <v>1222847</v>
      </c>
      <c r="AG357" s="31">
        <f t="shared" si="78"/>
        <v>311348</v>
      </c>
      <c r="AH357" s="35">
        <f t="shared" si="95"/>
        <v>148775</v>
      </c>
      <c r="AI357" s="28">
        <f t="shared" si="89"/>
        <v>162573</v>
      </c>
      <c r="AJ357" s="28">
        <f t="shared" si="90"/>
        <v>1878.28704137198</v>
      </c>
      <c r="AK357" s="28">
        <f t="shared" si="91"/>
        <v>284770.91445481102</v>
      </c>
      <c r="AL357" s="110">
        <f t="shared" si="75"/>
        <v>1333.8797274090389</v>
      </c>
      <c r="AM357" s="110">
        <f t="shared" si="74"/>
        <v>1290.7482494585111</v>
      </c>
      <c r="AN357" s="110">
        <f>AJ357/[4]FCST!$G297*1000</f>
        <v>1235.7151587973551</v>
      </c>
      <c r="AP357" s="233">
        <f>[16]Rounded!Z358</f>
        <v>17038</v>
      </c>
      <c r="AQ357" s="157">
        <f>[16]Rounded!AA358</f>
        <v>11091</v>
      </c>
      <c r="AR357" s="157">
        <f>[16]Rounded!AB358</f>
        <v>1619</v>
      </c>
      <c r="AS357" s="157">
        <f>[16]Rounded!AC358</f>
        <v>0</v>
      </c>
      <c r="AT357" s="157">
        <f>[16]Rounded!AD358</f>
        <v>0</v>
      </c>
      <c r="AV357" s="150"/>
      <c r="AW357" s="145">
        <f t="shared" si="92"/>
        <v>1235.7151587973551</v>
      </c>
      <c r="AX357" s="145">
        <f t="shared" si="71"/>
        <v>1878.28704137198</v>
      </c>
      <c r="AY357" s="20"/>
      <c r="AZ357" s="164">
        <f t="shared" si="83"/>
        <v>22578.218451711469</v>
      </c>
      <c r="BD357" s="14"/>
      <c r="BE357" s="25"/>
      <c r="BM357" s="14">
        <f>[17]Base!$J139</f>
        <v>11258.125928758309</v>
      </c>
      <c r="BN357" s="14">
        <f>[17]High!$J139</f>
        <v>19477.266676929579</v>
      </c>
      <c r="BO357" s="14">
        <f>[17]Low!$J139</f>
        <v>3038.9851805870321</v>
      </c>
      <c r="BP357" s="14"/>
      <c r="BQ357" s="14">
        <f>[17]Base!$Q139</f>
        <v>12138.649744415377</v>
      </c>
      <c r="BR357" s="14">
        <f>[17]High!$Q139</f>
        <v>21000.628316465962</v>
      </c>
      <c r="BS357" s="14">
        <f>[17]Low!$Q139</f>
        <v>3276.6711723647873</v>
      </c>
      <c r="BT357" s="211" t="s">
        <v>150</v>
      </c>
      <c r="BU357" s="14">
        <f>'[18]Energy Summary'!$C138/1000</f>
        <v>7701.7601558963306</v>
      </c>
      <c r="BV357" s="14"/>
      <c r="BW357" s="14"/>
      <c r="BX357" s="14"/>
      <c r="BY357" s="14">
        <f>'[18]Energy Summary'!$D138/1000</f>
        <v>6414.3634269433587</v>
      </c>
      <c r="BZ357" s="14"/>
      <c r="CA357" s="14"/>
    </row>
    <row r="358" spans="1:79">
      <c r="A358" s="2">
        <f t="shared" si="79"/>
        <v>2020</v>
      </c>
      <c r="B358" s="2">
        <f t="shared" si="80"/>
        <v>8</v>
      </c>
      <c r="C358" s="7">
        <f>[21]Data!$D213</f>
        <v>1310.3323793151101</v>
      </c>
      <c r="D358" s="7">
        <f>[25]Data!$D189</f>
        <v>1226952.54999223</v>
      </c>
      <c r="E358" s="7">
        <f>[22]Data!$D201</f>
        <v>172074.46773023499</v>
      </c>
      <c r="F358" s="7">
        <f>[23]Data!$D201</f>
        <v>1866.6205449946699</v>
      </c>
      <c r="G358" s="13">
        <f>[24]Data!$D201</f>
        <v>302745.29299934802</v>
      </c>
      <c r="H358" s="25"/>
      <c r="I358" s="26">
        <f t="shared" si="68"/>
        <v>1340.3323793151101</v>
      </c>
      <c r="J358" s="26">
        <f t="shared" si="68"/>
        <v>1226952.54999223</v>
      </c>
      <c r="K358" s="26">
        <f t="shared" si="68"/>
        <v>165925.667730235</v>
      </c>
      <c r="L358" s="26">
        <f t="shared" si="82"/>
        <v>1866.6205449946699</v>
      </c>
      <c r="M358" s="26">
        <f t="shared" si="84"/>
        <v>298653.29299934802</v>
      </c>
      <c r="N358" s="25"/>
      <c r="O358" s="19">
        <f>AVERAGE('Billing Mo'!O358:O359)</f>
        <v>30</v>
      </c>
      <c r="P358" s="19"/>
      <c r="Q358" s="19">
        <f>AVERAGE('Billing Mo'!Q358:Q359)</f>
        <v>-6148.7999999999993</v>
      </c>
      <c r="R358" s="248"/>
      <c r="S358" s="19">
        <f t="shared" si="72"/>
        <v>-4092</v>
      </c>
      <c r="U358" s="7">
        <f t="shared" si="85"/>
        <v>3971675.9135443429</v>
      </c>
      <c r="V358" s="126">
        <f t="shared" si="93"/>
        <v>0.23491953518685663</v>
      </c>
      <c r="W358" s="7">
        <f>'Billing Mo'!W358</f>
        <v>68742.709728226386</v>
      </c>
      <c r="X358" s="7">
        <f>'Billing Mo'!X358</f>
        <v>1567988.4742771636</v>
      </c>
      <c r="Y358" s="7">
        <f>'Billing Mo'!Y358</f>
        <v>1636731.1840053899</v>
      </c>
      <c r="Z358" s="7">
        <f>'Billing Mo'!Z358</f>
        <v>182037</v>
      </c>
      <c r="AA358" s="7">
        <f>'Billing Mo'!AA358</f>
        <v>2222</v>
      </c>
      <c r="AB358" s="7">
        <f>'Billing Mo'!AB358</f>
        <v>1520</v>
      </c>
      <c r="AC358" s="13">
        <f>'Billing Mo'!AC358</f>
        <v>25156</v>
      </c>
      <c r="AD358" s="28">
        <f t="shared" si="94"/>
        <v>21161</v>
      </c>
      <c r="AE358" s="30">
        <f t="shared" si="86"/>
        <v>2101626</v>
      </c>
      <c r="AF358" s="30">
        <f t="shared" si="87"/>
        <v>1226953</v>
      </c>
      <c r="AG358" s="31">
        <f t="shared" si="78"/>
        <v>321416</v>
      </c>
      <c r="AH358" s="35">
        <f t="shared" si="95"/>
        <v>155490</v>
      </c>
      <c r="AI358" s="28">
        <f t="shared" si="89"/>
        <v>165926</v>
      </c>
      <c r="AJ358" s="28">
        <f t="shared" si="90"/>
        <v>1866.6205449946699</v>
      </c>
      <c r="AK358" s="28">
        <f t="shared" si="91"/>
        <v>298653.29299934802</v>
      </c>
      <c r="AL358" s="110">
        <f t="shared" si="75"/>
        <v>1340.3325563147657</v>
      </c>
      <c r="AM358" s="110">
        <f t="shared" si="74"/>
        <v>1296.9674071982547</v>
      </c>
      <c r="AN358" s="110">
        <f>AJ358/[4]FCST!$G298*1000</f>
        <v>1228.0398322333353</v>
      </c>
      <c r="AP358" s="233">
        <f>[16]Rounded!Z359</f>
        <v>18196</v>
      </c>
      <c r="AQ358" s="157">
        <f>[16]Rounded!AA359</f>
        <v>12601</v>
      </c>
      <c r="AR358" s="157">
        <f>[16]Rounded!AB359</f>
        <v>1804</v>
      </c>
      <c r="AS358" s="157">
        <f>[16]Rounded!AC359</f>
        <v>0</v>
      </c>
      <c r="AT358" s="157">
        <f>[16]Rounded!AD359</f>
        <v>0</v>
      </c>
      <c r="AV358" s="150"/>
      <c r="AW358" s="145">
        <f t="shared" si="92"/>
        <v>1228.0398322333353</v>
      </c>
      <c r="AX358" s="145">
        <f t="shared" si="71"/>
        <v>1866.6205449946699</v>
      </c>
      <c r="AY358" s="20"/>
      <c r="AZ358" s="164">
        <f t="shared" si="83"/>
        <v>22552.110065230187</v>
      </c>
      <c r="BD358" s="14"/>
      <c r="BE358" s="25"/>
      <c r="BM358" s="14">
        <f>[17]Base!$J140</f>
        <v>11249.959884603521</v>
      </c>
      <c r="BN358" s="14">
        <f>[17]High!$J140</f>
        <v>19463.13890640144</v>
      </c>
      <c r="BO358" s="14">
        <f>[17]Low!$J140</f>
        <v>3036.780862805595</v>
      </c>
      <c r="BP358" s="14"/>
      <c r="BQ358" s="14">
        <f>[17]Base!$Q140</f>
        <v>12129.845015242894</v>
      </c>
      <c r="BR358" s="14">
        <f>[17]High!$Q140</f>
        <v>20985.395580645119</v>
      </c>
      <c r="BS358" s="14">
        <f>[17]Low!$Q140</f>
        <v>3274.2944498406678</v>
      </c>
      <c r="BT358" s="211" t="s">
        <v>150</v>
      </c>
      <c r="BU358" s="14">
        <f>'[18]Energy Summary'!$C139/1000</f>
        <v>7671.9429782083407</v>
      </c>
      <c r="BV358" s="14"/>
      <c r="BW358" s="14"/>
      <c r="BX358" s="14"/>
      <c r="BY358" s="14">
        <f>'[18]Energy Summary'!$D139/1000</f>
        <v>6370.343337869047</v>
      </c>
      <c r="BZ358" s="14"/>
      <c r="CA358" s="14"/>
    </row>
    <row r="359" spans="1:79">
      <c r="A359" s="2">
        <f t="shared" si="79"/>
        <v>2020</v>
      </c>
      <c r="B359" s="2">
        <f t="shared" si="80"/>
        <v>9</v>
      </c>
      <c r="C359" s="7">
        <f>[21]Data!$D214</f>
        <v>1201.2067512511601</v>
      </c>
      <c r="D359" s="7">
        <f>[25]Data!$D190</f>
        <v>1158163.74754761</v>
      </c>
      <c r="E359" s="7">
        <f>[22]Data!$D202</f>
        <v>162978.035352351</v>
      </c>
      <c r="F359" s="7">
        <f>[23]Data!$D202</f>
        <v>1865.1761005502301</v>
      </c>
      <c r="G359" s="13">
        <f>[24]Data!$D202</f>
        <v>304418.98129695898</v>
      </c>
      <c r="H359" s="25"/>
      <c r="I359" s="26">
        <f t="shared" si="68"/>
        <v>1231.2067512511601</v>
      </c>
      <c r="J359" s="26">
        <f t="shared" si="68"/>
        <v>1158163.74754761</v>
      </c>
      <c r="K359" s="26">
        <f t="shared" si="68"/>
        <v>156829.23535235101</v>
      </c>
      <c r="L359" s="26">
        <f t="shared" si="82"/>
        <v>1865.1761005502301</v>
      </c>
      <c r="M359" s="26">
        <f t="shared" si="84"/>
        <v>300458.98129695898</v>
      </c>
      <c r="N359" s="25"/>
      <c r="O359" s="19">
        <f>AVERAGE('Billing Mo'!O359:O360)</f>
        <v>30</v>
      </c>
      <c r="P359" s="19"/>
      <c r="Q359" s="19">
        <f>AVERAGE('Billing Mo'!Q359:Q360)</f>
        <v>-6148.7999999999993</v>
      </c>
      <c r="R359" s="248"/>
      <c r="S359" s="19">
        <f t="shared" si="72"/>
        <v>-3960</v>
      </c>
      <c r="U359" s="7">
        <f t="shared" si="85"/>
        <v>3720826.1573975091</v>
      </c>
      <c r="V359" s="126">
        <f t="shared" si="93"/>
        <v>0.23675824630596484</v>
      </c>
      <c r="W359" s="7">
        <f>'Billing Mo'!W359</f>
        <v>68813.967810332222</v>
      </c>
      <c r="X359" s="7">
        <f>'Billing Mo'!X359</f>
        <v>1569613.8371975776</v>
      </c>
      <c r="Y359" s="7">
        <f>'Billing Mo'!Y359</f>
        <v>1638427.8050079099</v>
      </c>
      <c r="Z359" s="7">
        <f>'Billing Mo'!Z359</f>
        <v>182219</v>
      </c>
      <c r="AA359" s="7">
        <f>'Billing Mo'!AA359</f>
        <v>2220</v>
      </c>
      <c r="AB359" s="7">
        <f>'Billing Mo'!AB359</f>
        <v>1520</v>
      </c>
      <c r="AC359" s="13">
        <f>'Billing Mo'!AC359</f>
        <v>25170</v>
      </c>
      <c r="AD359" s="28">
        <f t="shared" si="94"/>
        <v>19570</v>
      </c>
      <c r="AE359" s="30">
        <f t="shared" si="86"/>
        <v>1932519</v>
      </c>
      <c r="AF359" s="30">
        <f t="shared" si="87"/>
        <v>1158164</v>
      </c>
      <c r="AG359" s="31">
        <f t="shared" si="78"/>
        <v>308249</v>
      </c>
      <c r="AH359" s="35">
        <f t="shared" si="95"/>
        <v>151420</v>
      </c>
      <c r="AI359" s="28">
        <f t="shared" si="89"/>
        <v>156829</v>
      </c>
      <c r="AJ359" s="28">
        <f t="shared" si="90"/>
        <v>1865.1761005502301</v>
      </c>
      <c r="AK359" s="28">
        <f t="shared" si="91"/>
        <v>300458.98129695898</v>
      </c>
      <c r="AL359" s="110">
        <f t="shared" si="75"/>
        <v>1231.2066536380446</v>
      </c>
      <c r="AM359" s="110">
        <f t="shared" si="74"/>
        <v>1191.4403515573736</v>
      </c>
      <c r="AN359" s="110">
        <f>AJ359/[4]FCST!$G299*1000</f>
        <v>1227.0895398356777</v>
      </c>
      <c r="AP359" s="233">
        <f>[16]Rounded!Z360</f>
        <v>17009</v>
      </c>
      <c r="AQ359" s="157">
        <f>[16]Rounded!AA360</f>
        <v>11166</v>
      </c>
      <c r="AR359" s="157">
        <f>[16]Rounded!AB360</f>
        <v>1616</v>
      </c>
      <c r="AS359" s="157">
        <f>[16]Rounded!AC360</f>
        <v>0</v>
      </c>
      <c r="AT359" s="157">
        <f>[16]Rounded!AD360</f>
        <v>0</v>
      </c>
      <c r="AV359" s="150"/>
      <c r="AW359" s="145">
        <f t="shared" si="92"/>
        <v>1227.0895398356777</v>
      </c>
      <c r="AX359" s="145">
        <f t="shared" si="71"/>
        <v>1865.1761005502301</v>
      </c>
      <c r="AY359" s="20"/>
      <c r="AZ359" s="164">
        <f t="shared" si="83"/>
        <v>22526.001678748908</v>
      </c>
      <c r="BD359" s="14"/>
      <c r="BE359" s="25"/>
      <c r="BM359" s="14">
        <f>[17]Base!$J141</f>
        <v>10919.58831808236</v>
      </c>
      <c r="BN359" s="14">
        <f>[17]High!$J141</f>
        <v>18891.57529587454</v>
      </c>
      <c r="BO359" s="14">
        <f>[17]Low!$J141</f>
        <v>2947.6013402901758</v>
      </c>
      <c r="BP359" s="14"/>
      <c r="BQ359" s="14">
        <f>[17]Base!$Q141</f>
        <v>11773.63433178712</v>
      </c>
      <c r="BR359" s="14">
        <f>[17]High!$Q141</f>
        <v>20369.128670970862</v>
      </c>
      <c r="BS359" s="14">
        <f>[17]Low!$Q141</f>
        <v>3178.1399926033723</v>
      </c>
      <c r="BT359" s="211" t="s">
        <v>150</v>
      </c>
      <c r="BU359" s="14">
        <f>'[18]Energy Summary'!$C140/1000</f>
        <v>7243.2860391304002</v>
      </c>
      <c r="BV359" s="14"/>
      <c r="BW359" s="14"/>
      <c r="BX359" s="14"/>
      <c r="BY359" s="14">
        <f>'[18]Energy Summary'!$D140/1000</f>
        <v>5997.247686129057</v>
      </c>
      <c r="BZ359" s="14"/>
      <c r="CA359" s="14"/>
    </row>
    <row r="360" spans="1:79">
      <c r="A360" s="2">
        <f t="shared" si="79"/>
        <v>2020</v>
      </c>
      <c r="B360" s="2">
        <f t="shared" si="80"/>
        <v>10</v>
      </c>
      <c r="C360" s="7">
        <f>[21]Data!$D215</f>
        <v>1021.71247171077</v>
      </c>
      <c r="D360" s="7">
        <f>[25]Data!$D191</f>
        <v>1096456.6538611201</v>
      </c>
      <c r="E360" s="7">
        <f>[22]Data!$D203</f>
        <v>171518.06715808401</v>
      </c>
      <c r="F360" s="7">
        <f>[23]Data!$D203</f>
        <v>1863.00943388356</v>
      </c>
      <c r="G360" s="13">
        <f>[24]Data!$D203</f>
        <v>285173.73305482499</v>
      </c>
      <c r="H360" s="25"/>
      <c r="I360" s="26">
        <f t="shared" si="68"/>
        <v>1051.7124717107699</v>
      </c>
      <c r="J360" s="26">
        <f t="shared" si="68"/>
        <v>1096456.6538611201</v>
      </c>
      <c r="K360" s="26">
        <f t="shared" si="68"/>
        <v>165369.26715808403</v>
      </c>
      <c r="L360" s="26">
        <f t="shared" si="82"/>
        <v>1863.00943388356</v>
      </c>
      <c r="M360" s="26">
        <f t="shared" si="84"/>
        <v>281081.73305482499</v>
      </c>
      <c r="N360" s="25"/>
      <c r="O360" s="19">
        <f>AVERAGE('Billing Mo'!O360:O361)</f>
        <v>30</v>
      </c>
      <c r="P360" s="19"/>
      <c r="Q360" s="19">
        <f>AVERAGE('Billing Mo'!Q360:Q361)</f>
        <v>-6148.7999999999993</v>
      </c>
      <c r="R360" s="248"/>
      <c r="S360" s="19">
        <f t="shared" si="72"/>
        <v>-4092</v>
      </c>
      <c r="U360" s="7">
        <f t="shared" si="85"/>
        <v>3359167.7424887088</v>
      </c>
      <c r="V360" s="126">
        <f t="shared" si="93"/>
        <v>0.25544453159122188</v>
      </c>
      <c r="W360" s="7">
        <f>'Billing Mo'!W360</f>
        <v>68885.225892435963</v>
      </c>
      <c r="X360" s="7">
        <f>'Billing Mo'!X360</f>
        <v>1571239.200117944</v>
      </c>
      <c r="Y360" s="7">
        <f>'Billing Mo'!Y360</f>
        <v>1640124.42601038</v>
      </c>
      <c r="Z360" s="7">
        <f>'Billing Mo'!Z360</f>
        <v>182397</v>
      </c>
      <c r="AA360" s="7">
        <f>'Billing Mo'!AA360</f>
        <v>2219</v>
      </c>
      <c r="AB360" s="7">
        <f>'Billing Mo'!AB360</f>
        <v>1519</v>
      </c>
      <c r="AC360" s="13">
        <f>'Billing Mo'!AC360</f>
        <v>25199</v>
      </c>
      <c r="AD360" s="28">
        <f t="shared" si="94"/>
        <v>17978</v>
      </c>
      <c r="AE360" s="30">
        <f t="shared" si="86"/>
        <v>1652492</v>
      </c>
      <c r="AF360" s="30">
        <f t="shared" si="87"/>
        <v>1096457</v>
      </c>
      <c r="AG360" s="31">
        <f t="shared" si="78"/>
        <v>309296</v>
      </c>
      <c r="AH360" s="35">
        <f t="shared" si="95"/>
        <v>143927</v>
      </c>
      <c r="AI360" s="28">
        <f t="shared" si="89"/>
        <v>165369</v>
      </c>
      <c r="AJ360" s="28">
        <f t="shared" si="90"/>
        <v>1863.00943388356</v>
      </c>
      <c r="AK360" s="28">
        <f t="shared" si="91"/>
        <v>281081.73305482499</v>
      </c>
      <c r="AL360" s="110">
        <f t="shared" si="75"/>
        <v>1051.7125590272676</v>
      </c>
      <c r="AM360" s="110">
        <f t="shared" si="74"/>
        <v>1018.5019950367033</v>
      </c>
      <c r="AN360" s="110">
        <f>AJ360/[4]FCST!$G300*1000</f>
        <v>1226.4709900484265</v>
      </c>
      <c r="AP360" s="233">
        <f>[16]Rounded!Z361</f>
        <v>13169</v>
      </c>
      <c r="AQ360" s="157">
        <f>[16]Rounded!AA361</f>
        <v>10422</v>
      </c>
      <c r="AR360" s="157">
        <f>[16]Rounded!AB361</f>
        <v>1541.9999999999991</v>
      </c>
      <c r="AS360" s="157">
        <f>[16]Rounded!AC361</f>
        <v>0</v>
      </c>
      <c r="AT360" s="157">
        <f>[16]Rounded!AD361</f>
        <v>0</v>
      </c>
      <c r="AV360" s="150"/>
      <c r="AW360" s="145">
        <f t="shared" si="92"/>
        <v>1226.4709900484265</v>
      </c>
      <c r="AX360" s="145">
        <f t="shared" si="71"/>
        <v>1863.00943388356</v>
      </c>
      <c r="AY360" s="20"/>
      <c r="AZ360" s="164">
        <f t="shared" si="83"/>
        <v>22499.893292267618</v>
      </c>
      <c r="BD360" s="14"/>
      <c r="BE360" s="25"/>
      <c r="BM360" s="14">
        <f>[17]Base!$J142</f>
        <v>10923.622376948022</v>
      </c>
      <c r="BN360" s="14">
        <f>[17]High!$J142</f>
        <v>18898.55447169955</v>
      </c>
      <c r="BO360" s="14">
        <f>[17]Low!$J142</f>
        <v>2948.6902821964877</v>
      </c>
      <c r="BP360" s="14"/>
      <c r="BQ360" s="14">
        <f>[17]Base!$Q142</f>
        <v>11777.983903636688</v>
      </c>
      <c r="BR360" s="14">
        <f>[17]High!$Q142</f>
        <v>20376.653704122968</v>
      </c>
      <c r="BS360" s="14">
        <f>[17]Low!$Q142</f>
        <v>3179.3141031504015</v>
      </c>
      <c r="BT360" s="211" t="s">
        <v>150</v>
      </c>
      <c r="BU360" s="14">
        <f>'[18]Energy Summary'!$C141/1000</f>
        <v>6631.583313335982</v>
      </c>
      <c r="BV360" s="14"/>
      <c r="BW360" s="14"/>
      <c r="BX360" s="14"/>
      <c r="BY360" s="14">
        <f>'[18]Energy Summary'!$D141/1000</f>
        <v>5475.8645311181608</v>
      </c>
      <c r="BZ360" s="14"/>
      <c r="CA360" s="14"/>
    </row>
    <row r="361" spans="1:79">
      <c r="A361" s="2">
        <f t="shared" si="79"/>
        <v>2020</v>
      </c>
      <c r="B361" s="2">
        <f t="shared" si="80"/>
        <v>11</v>
      </c>
      <c r="C361" s="7">
        <f>[21]Data!$D216</f>
        <v>794.65579622168605</v>
      </c>
      <c r="D361" s="7">
        <f>[25]Data!$D192</f>
        <v>946618.88303777506</v>
      </c>
      <c r="E361" s="7">
        <f>[22]Data!$D204</f>
        <v>153861.59217786099</v>
      </c>
      <c r="F361" s="7">
        <f>[23]Data!$D204</f>
        <v>1859.67541939277</v>
      </c>
      <c r="G361" s="13">
        <f>[24]Data!$D204</f>
        <v>264874.73616776499</v>
      </c>
      <c r="H361" s="25"/>
      <c r="I361" s="26">
        <f t="shared" si="68"/>
        <v>824.65579622168605</v>
      </c>
      <c r="J361" s="26">
        <f t="shared" si="68"/>
        <v>946618.88303777506</v>
      </c>
      <c r="K361" s="26">
        <f t="shared" si="68"/>
        <v>147712.792177861</v>
      </c>
      <c r="L361" s="26">
        <f t="shared" si="82"/>
        <v>1859.67541939277</v>
      </c>
      <c r="M361" s="26">
        <f t="shared" si="84"/>
        <v>260914.73616776499</v>
      </c>
      <c r="N361" s="25"/>
      <c r="O361" s="19">
        <f>AVERAGE('Billing Mo'!O361:O362)</f>
        <v>30</v>
      </c>
      <c r="P361" s="19"/>
      <c r="Q361" s="19">
        <f>AVERAGE('Billing Mo'!Q361:Q362)</f>
        <v>-6148.7999999999993</v>
      </c>
      <c r="R361" s="248"/>
      <c r="S361" s="19">
        <f t="shared" si="72"/>
        <v>-3960</v>
      </c>
      <c r="U361" s="7">
        <f t="shared" si="85"/>
        <v>2820102.4115871582</v>
      </c>
      <c r="V361" s="126">
        <f t="shared" si="93"/>
        <v>0.34388341163246744</v>
      </c>
      <c r="W361" s="7">
        <f>'Billing Mo'!W361</f>
        <v>68956.483974537594</v>
      </c>
      <c r="X361" s="7">
        <f>'Billing Mo'!X361</f>
        <v>1572864.5630382623</v>
      </c>
      <c r="Y361" s="7">
        <f>'Billing Mo'!Y361</f>
        <v>1641821.0470127999</v>
      </c>
      <c r="Z361" s="7">
        <f>'Billing Mo'!Z361</f>
        <v>182575</v>
      </c>
      <c r="AA361" s="7">
        <f>'Billing Mo'!AA361</f>
        <v>2218</v>
      </c>
      <c r="AB361" s="7">
        <f>'Billing Mo'!AB361</f>
        <v>1519</v>
      </c>
      <c r="AC361" s="13">
        <f>'Billing Mo'!AC361</f>
        <v>25240</v>
      </c>
      <c r="AD361" s="28">
        <f t="shared" si="94"/>
        <v>18844</v>
      </c>
      <c r="AE361" s="30">
        <f t="shared" si="86"/>
        <v>1297072</v>
      </c>
      <c r="AF361" s="30">
        <f t="shared" si="87"/>
        <v>946619</v>
      </c>
      <c r="AG361" s="31">
        <f t="shared" si="78"/>
        <v>294793</v>
      </c>
      <c r="AH361" s="35">
        <f t="shared" si="95"/>
        <v>147080</v>
      </c>
      <c r="AI361" s="28">
        <f t="shared" si="89"/>
        <v>147713</v>
      </c>
      <c r="AJ361" s="28">
        <f t="shared" si="90"/>
        <v>1859.67541939277</v>
      </c>
      <c r="AK361" s="28">
        <f t="shared" si="91"/>
        <v>260914.73616776499</v>
      </c>
      <c r="AL361" s="110">
        <f t="shared" si="75"/>
        <v>824.65587341765718</v>
      </c>
      <c r="AM361" s="110">
        <f t="shared" si="74"/>
        <v>801.49782608417308</v>
      </c>
      <c r="AN361" s="110">
        <f>AJ361/[4]FCST!$G301*1000</f>
        <v>1224.2761154659447</v>
      </c>
      <c r="AP361" s="233">
        <f>[16]Rounded!Z362</f>
        <v>14326</v>
      </c>
      <c r="AQ361" s="157">
        <f>[16]Rounded!AA362</f>
        <v>10748.000000000007</v>
      </c>
      <c r="AR361" s="157">
        <f>[16]Rounded!AB362</f>
        <v>1557</v>
      </c>
      <c r="AS361" s="157">
        <f>[16]Rounded!AC362</f>
        <v>0</v>
      </c>
      <c r="AT361" s="157">
        <f>[16]Rounded!AD362</f>
        <v>0</v>
      </c>
      <c r="AV361" s="150"/>
      <c r="AW361" s="145">
        <f t="shared" si="92"/>
        <v>1224.2761154659447</v>
      </c>
      <c r="AX361" s="145">
        <f t="shared" si="71"/>
        <v>1859.67541939277</v>
      </c>
      <c r="AY361" s="20"/>
      <c r="AZ361" s="164">
        <f t="shared" si="83"/>
        <v>22473.784905786339</v>
      </c>
      <c r="BD361" s="14"/>
      <c r="BE361" s="25"/>
      <c r="BM361" s="14">
        <f>[17]Base!$J143</f>
        <v>10903.817129348221</v>
      </c>
      <c r="BN361" s="14">
        <f>[17]High!$J143</f>
        <v>18864.290146398431</v>
      </c>
      <c r="BO361" s="14">
        <f>[17]Low!$J143</f>
        <v>2943.3441122980048</v>
      </c>
      <c r="BP361" s="14"/>
      <c r="BQ361" s="14">
        <f>[17]Base!$Q143</f>
        <v>11756.629642258131</v>
      </c>
      <c r="BR361" s="14">
        <f>[17]High!$Q143</f>
        <v>20339.709487457516</v>
      </c>
      <c r="BS361" s="14">
        <f>[17]Low!$Q143</f>
        <v>3173.5497970587412</v>
      </c>
      <c r="BT361" s="211" t="s">
        <v>150</v>
      </c>
      <c r="BU361" s="14">
        <f>'[18]Energy Summary'!$C142/1000</f>
        <v>6273.2895036012524</v>
      </c>
      <c r="BV361" s="14"/>
      <c r="BW361" s="14"/>
      <c r="BX361" s="14"/>
      <c r="BY361" s="14">
        <f>'[18]Energy Summary'!$D142/1000</f>
        <v>5166.6121989624635</v>
      </c>
      <c r="BZ361" s="14"/>
      <c r="CA361" s="14"/>
    </row>
    <row r="362" spans="1:79">
      <c r="A362" s="2">
        <f t="shared" si="79"/>
        <v>2020</v>
      </c>
      <c r="B362" s="2">
        <f t="shared" si="80"/>
        <v>12</v>
      </c>
      <c r="C362" s="7">
        <f>[21]Data!$D217</f>
        <v>954.00564425251196</v>
      </c>
      <c r="D362" s="7">
        <f>[25]Data!$D193</f>
        <v>957263.74027296505</v>
      </c>
      <c r="E362" s="7">
        <f>[22]Data!$D205</f>
        <v>151004.27857237001</v>
      </c>
      <c r="F362" s="7">
        <f>[23]Data!$D205</f>
        <v>1871.3360645882599</v>
      </c>
      <c r="G362" s="13">
        <f>[24]Data!$D205</f>
        <v>255546.19813406499</v>
      </c>
      <c r="H362" s="25"/>
      <c r="I362" s="26">
        <f t="shared" si="68"/>
        <v>984.00564425251196</v>
      </c>
      <c r="J362" s="26">
        <f t="shared" si="68"/>
        <v>957263.74027296505</v>
      </c>
      <c r="K362" s="26">
        <f t="shared" si="68"/>
        <v>144754.67857237</v>
      </c>
      <c r="L362" s="26">
        <f t="shared" si="82"/>
        <v>1871.3360645882599</v>
      </c>
      <c r="M362" s="26">
        <f t="shared" si="84"/>
        <v>251454.19813406499</v>
      </c>
      <c r="N362" s="25"/>
      <c r="O362" s="19">
        <f>AVERAGE('Billing Mo'!O362:O363)</f>
        <v>30</v>
      </c>
      <c r="P362" s="19"/>
      <c r="Q362" s="19">
        <f>AVERAGE('Billing Mo'!Q362:Q363)</f>
        <v>-6249.5999999999995</v>
      </c>
      <c r="R362" s="248"/>
      <c r="S362" s="19">
        <f t="shared" si="72"/>
        <v>-4092</v>
      </c>
      <c r="U362" s="7">
        <f t="shared" si="85"/>
        <v>3068849.5341986534</v>
      </c>
      <c r="V362" s="126">
        <f t="shared" si="93"/>
        <v>0.46872621458853259</v>
      </c>
      <c r="W362" s="7">
        <f>'Billing Mo'!W362</f>
        <v>69027.742056638817</v>
      </c>
      <c r="X362" s="7">
        <f>'Billing Mo'!X362</f>
        <v>1574489.925958571</v>
      </c>
      <c r="Y362" s="7">
        <f>'Billing Mo'!Y362</f>
        <v>1643517.66801521</v>
      </c>
      <c r="Z362" s="7">
        <f>'Billing Mo'!Z362</f>
        <v>182754</v>
      </c>
      <c r="AA362" s="7">
        <f>'Billing Mo'!AA362</f>
        <v>2216</v>
      </c>
      <c r="AB362" s="7">
        <f>'Billing Mo'!AB362</f>
        <v>1519</v>
      </c>
      <c r="AC362" s="13">
        <f>'Billing Mo'!AC362</f>
        <v>25195</v>
      </c>
      <c r="AD362" s="28">
        <f t="shared" si="94"/>
        <v>30867</v>
      </c>
      <c r="AE362" s="30">
        <f t="shared" si="86"/>
        <v>1549307</v>
      </c>
      <c r="AF362" s="30">
        <f t="shared" si="87"/>
        <v>957264</v>
      </c>
      <c r="AG362" s="31">
        <f t="shared" si="78"/>
        <v>278086</v>
      </c>
      <c r="AH362" s="35">
        <f>ROUND($AX$637*$AY625,0)+2</f>
        <v>133331</v>
      </c>
      <c r="AI362" s="28">
        <f t="shared" si="89"/>
        <v>144755</v>
      </c>
      <c r="AJ362" s="28">
        <f t="shared" si="90"/>
        <v>1871.3360645882599</v>
      </c>
      <c r="AK362" s="28">
        <f t="shared" si="91"/>
        <v>251454.19813406499</v>
      </c>
      <c r="AL362" s="110">
        <f t="shared" si="75"/>
        <v>984.00566078996076</v>
      </c>
      <c r="AM362" s="110">
        <f t="shared" si="74"/>
        <v>961.45848064310326</v>
      </c>
      <c r="AN362" s="110">
        <f>AJ362/[4]FCST!$G302*1000</f>
        <v>1231.9526429152468</v>
      </c>
      <c r="AP362" s="233">
        <f>[16]Rounded!Z363</f>
        <v>24600</v>
      </c>
      <c r="AQ362" s="157">
        <f>[16]Rounded!AA363</f>
        <v>13534</v>
      </c>
      <c r="AR362" s="157">
        <f>[16]Rounded!AB363</f>
        <v>1720</v>
      </c>
      <c r="AS362" s="157">
        <f>[16]Rounded!AC363</f>
        <v>0</v>
      </c>
      <c r="AT362" s="157">
        <f>[16]Rounded!AD363</f>
        <v>0</v>
      </c>
      <c r="AV362" s="150"/>
      <c r="AW362" s="145">
        <f t="shared" si="92"/>
        <v>1231.9526429152468</v>
      </c>
      <c r="AX362" s="145">
        <f t="shared" si="71"/>
        <v>1871.3360645882599</v>
      </c>
      <c r="AY362" s="20"/>
      <c r="AZ362" s="164">
        <f t="shared" si="83"/>
        <v>22447.676519305056</v>
      </c>
      <c r="BD362" s="14"/>
      <c r="BE362" s="25"/>
      <c r="BM362" s="14">
        <f>[17]Base!$J144</f>
        <v>10943.581168642399</v>
      </c>
      <c r="BN362" s="14">
        <f>[17]High!$J144</f>
        <v>18933.08443795154</v>
      </c>
      <c r="BO362" s="14">
        <f>[17]Low!$J144</f>
        <v>2954.0778993332519</v>
      </c>
      <c r="BP362" s="14"/>
      <c r="BQ362" s="14">
        <f>[17]Base!$Q144</f>
        <v>11799.50371814515</v>
      </c>
      <c r="BR362" s="14">
        <f>[17]High!$Q144</f>
        <v>20413.884338126507</v>
      </c>
      <c r="BS362" s="14">
        <f>[17]Low!$Q144</f>
        <v>3185.1230981637837</v>
      </c>
      <c r="BT362" s="211" t="s">
        <v>150</v>
      </c>
      <c r="BU362" s="14">
        <f>'[18]Energy Summary'!$C143/1000</f>
        <v>6037.0354701597798</v>
      </c>
      <c r="BV362" s="14"/>
      <c r="BW362" s="14"/>
      <c r="BX362" s="14"/>
      <c r="BY362" s="14">
        <f>'[18]Energy Summary'!$D143/1000</f>
        <v>4959.7684024525452</v>
      </c>
      <c r="BZ362" s="14"/>
      <c r="CA362" s="14"/>
    </row>
    <row r="363" spans="1:79">
      <c r="A363" s="2">
        <f t="shared" si="79"/>
        <v>2021</v>
      </c>
      <c r="B363" s="2">
        <f t="shared" si="80"/>
        <v>1</v>
      </c>
      <c r="C363" s="7">
        <f>[21]Data!$D218</f>
        <v>1040.7830769301099</v>
      </c>
      <c r="D363" s="7">
        <f>[25]Data!$D194</f>
        <v>956020.54816812102</v>
      </c>
      <c r="E363" s="7">
        <f>[22]Data!$D206</f>
        <v>159277.488722451</v>
      </c>
      <c r="F363" s="7">
        <f>[23]Data!$D206</f>
        <v>1848.6085020523101</v>
      </c>
      <c r="G363" s="13">
        <f>[24]Data!$D206</f>
        <v>252536.83866522601</v>
      </c>
      <c r="H363" s="25"/>
      <c r="I363" s="26">
        <f t="shared" si="68"/>
        <v>1070.7830769301099</v>
      </c>
      <c r="J363" s="26">
        <f t="shared" si="68"/>
        <v>956020.54816812102</v>
      </c>
      <c r="K363" s="26">
        <f t="shared" si="68"/>
        <v>153330.28872245099</v>
      </c>
      <c r="L363" s="26">
        <f t="shared" si="82"/>
        <v>1848.6085020523101</v>
      </c>
      <c r="M363" s="26">
        <f t="shared" si="84"/>
        <v>248576.83866522601</v>
      </c>
      <c r="N363" s="25"/>
      <c r="O363" s="19">
        <f>AVERAGE('Billing Mo'!O363:O364)</f>
        <v>30</v>
      </c>
      <c r="P363" s="19"/>
      <c r="Q363" s="19">
        <f>AVERAGE('Billing Mo'!Q363:Q364)</f>
        <v>-5947.1999999999989</v>
      </c>
      <c r="R363" s="248"/>
      <c r="S363" s="19">
        <f t="shared" si="72"/>
        <v>-3960</v>
      </c>
      <c r="U363" s="7">
        <f t="shared" si="85"/>
        <v>3219969.4471672783</v>
      </c>
      <c r="V363" s="126">
        <f t="shared" si="93"/>
        <v>0.55751998808037817</v>
      </c>
      <c r="W363" s="7">
        <f>'Billing Mo'!W363</f>
        <v>69099.000138739619</v>
      </c>
      <c r="X363" s="7">
        <f>'Billing Mo'!X363</f>
        <v>1576115.2888788704</v>
      </c>
      <c r="Y363" s="7">
        <f>'Billing Mo'!Y363</f>
        <v>1645214.28901761</v>
      </c>
      <c r="Z363" s="7">
        <f>'Billing Mo'!Z363</f>
        <v>182932</v>
      </c>
      <c r="AA363" s="7">
        <f>'Billing Mo'!AA363</f>
        <v>2215</v>
      </c>
      <c r="AB363" s="7">
        <f>'Billing Mo'!AB363</f>
        <v>1519</v>
      </c>
      <c r="AC363" s="13">
        <f>'Billing Mo'!AC363</f>
        <v>25242</v>
      </c>
      <c r="AD363" s="28">
        <f t="shared" si="94"/>
        <v>40095</v>
      </c>
      <c r="AE363" s="30">
        <f t="shared" si="86"/>
        <v>1687678</v>
      </c>
      <c r="AF363" s="30">
        <f t="shared" si="87"/>
        <v>956021</v>
      </c>
      <c r="AG363" s="31">
        <f t="shared" si="78"/>
        <v>285750</v>
      </c>
      <c r="AH363" s="35">
        <f>ROUND($AX$638*$AY614,0)</f>
        <v>132420</v>
      </c>
      <c r="AI363" s="28">
        <f t="shared" si="89"/>
        <v>153330</v>
      </c>
      <c r="AJ363" s="28">
        <f t="shared" si="90"/>
        <v>1848.6085020523101</v>
      </c>
      <c r="AK363" s="28">
        <f t="shared" si="91"/>
        <v>248576.83866522601</v>
      </c>
      <c r="AL363" s="110">
        <f t="shared" si="75"/>
        <v>1070.7833442821857</v>
      </c>
      <c r="AM363" s="110">
        <f t="shared" si="74"/>
        <v>1050.1811293115425</v>
      </c>
      <c r="AN363" s="110">
        <f>AJ363/[4]FCST!$G303*1000</f>
        <v>1216.9904555973073</v>
      </c>
      <c r="AP363" s="233">
        <f>[16]Rounded!Z364</f>
        <v>31997</v>
      </c>
      <c r="AQ363" s="157">
        <f>[16]Rounded!AA364</f>
        <v>14822</v>
      </c>
      <c r="AR363" s="157">
        <f>[16]Rounded!AB364</f>
        <v>1828</v>
      </c>
      <c r="AS363" s="157">
        <f>[16]Rounded!AC364</f>
        <v>0</v>
      </c>
      <c r="AT363" s="157">
        <f>[16]Rounded!AD364</f>
        <v>0</v>
      </c>
      <c r="AV363" s="150"/>
      <c r="AW363" s="145">
        <f t="shared" si="92"/>
        <v>1216.9904555973073</v>
      </c>
      <c r="AX363" s="145">
        <f t="shared" si="71"/>
        <v>1848.6085020523101</v>
      </c>
      <c r="AY363" s="20"/>
      <c r="AZ363" s="164">
        <f t="shared" si="83"/>
        <v>22421.568132823777</v>
      </c>
      <c r="BD363" s="14"/>
      <c r="BE363" s="25"/>
      <c r="BM363" s="14">
        <f>[17]Base!$J145</f>
        <v>13387.757214803602</v>
      </c>
      <c r="BN363" s="14">
        <f>[17]High!$J145</f>
        <v>23518.403084682377</v>
      </c>
      <c r="BO363" s="14">
        <f>[17]Low!$J145</f>
        <v>3257.1113449248301</v>
      </c>
      <c r="BP363" s="14"/>
      <c r="BQ363" s="14">
        <f>[17]Base!$Q145</f>
        <v>14617.373153932695</v>
      </c>
      <c r="BR363" s="14">
        <f>[17]High!$Q145</f>
        <v>25678.481343631633</v>
      </c>
      <c r="BS363" s="14">
        <f>[17]Low!$Q145</f>
        <v>3556.2649642337624</v>
      </c>
      <c r="BT363" s="211" t="s">
        <v>150</v>
      </c>
      <c r="BU363" s="14">
        <f>'[18]Energy Summary'!$C144/1000</f>
        <v>5155.0503309993965</v>
      </c>
      <c r="BV363" s="14"/>
      <c r="BW363" s="14"/>
      <c r="BX363" s="14"/>
      <c r="BY363" s="14">
        <f>'[18]Energy Summary'!$D144/1000</f>
        <v>4342.3068778250663</v>
      </c>
      <c r="BZ363" s="14"/>
      <c r="CA363" s="14"/>
    </row>
    <row r="364" spans="1:79">
      <c r="A364" s="2">
        <f t="shared" si="79"/>
        <v>2021</v>
      </c>
      <c r="B364" s="2">
        <f t="shared" si="80"/>
        <v>2</v>
      </c>
      <c r="C364" s="7">
        <f>[21]Data!$D219</f>
        <v>840.04008077172</v>
      </c>
      <c r="D364" s="7">
        <f>[25]Data!$D195</f>
        <v>863145.97137738101</v>
      </c>
      <c r="E364" s="7">
        <f>[22]Data!$D207</f>
        <v>143924.67323981301</v>
      </c>
      <c r="F364" s="7">
        <f>[23]Data!$D207</f>
        <v>1849.83674574571</v>
      </c>
      <c r="G364" s="13">
        <f>[24]Data!$D207</f>
        <v>252362.59160716401</v>
      </c>
      <c r="H364" s="25"/>
      <c r="I364" s="26">
        <f t="shared" si="68"/>
        <v>870.04008077172</v>
      </c>
      <c r="J364" s="26">
        <f t="shared" si="68"/>
        <v>863145.97137738101</v>
      </c>
      <c r="K364" s="26">
        <f t="shared" si="68"/>
        <v>137977.473239813</v>
      </c>
      <c r="L364" s="26">
        <f t="shared" si="82"/>
        <v>1849.83674574571</v>
      </c>
      <c r="M364" s="26">
        <f t="shared" si="84"/>
        <v>248270.59160716401</v>
      </c>
      <c r="N364" s="25"/>
      <c r="O364" s="19">
        <f>AVERAGE('Billing Mo'!O364:O365)</f>
        <v>30</v>
      </c>
      <c r="P364" s="19"/>
      <c r="Q364" s="19">
        <f>AVERAGE('Billing Mo'!Q364:Q365)</f>
        <v>-5947.1999999999989</v>
      </c>
      <c r="R364" s="248"/>
      <c r="S364" s="19">
        <f t="shared" si="72"/>
        <v>-4092</v>
      </c>
      <c r="U364" s="7">
        <f t="shared" si="85"/>
        <v>2794988.4283529096</v>
      </c>
      <c r="V364" s="126">
        <f t="shared" ref="V364:V379" si="96">V352</f>
        <v>0.63835327793467445</v>
      </c>
      <c r="W364" s="7">
        <f>'Billing Mo'!W364</f>
        <v>69170.258220840435</v>
      </c>
      <c r="X364" s="7">
        <f>'Billing Mo'!X364</f>
        <v>1577740.6517991696</v>
      </c>
      <c r="Y364" s="7">
        <f>'Billing Mo'!Y364</f>
        <v>1646910.9100200101</v>
      </c>
      <c r="Z364" s="7">
        <f>'Billing Mo'!Z364</f>
        <v>183110</v>
      </c>
      <c r="AA364" s="7">
        <f>'Billing Mo'!AA364</f>
        <v>2214</v>
      </c>
      <c r="AB364" s="7">
        <f>'Billing Mo'!AB364</f>
        <v>1519</v>
      </c>
      <c r="AC364" s="13">
        <f>'Billing Mo'!AC364</f>
        <v>25251</v>
      </c>
      <c r="AD364" s="28">
        <f t="shared" si="94"/>
        <v>37092</v>
      </c>
      <c r="AE364" s="30">
        <f t="shared" si="86"/>
        <v>1372698</v>
      </c>
      <c r="AF364" s="30">
        <f t="shared" si="87"/>
        <v>863146</v>
      </c>
      <c r="AG364" s="31">
        <f t="shared" si="78"/>
        <v>271932</v>
      </c>
      <c r="AH364" s="35">
        <f t="shared" ref="AH364:AH373" si="97">ROUND($AX$638*$AY615,0)</f>
        <v>133955</v>
      </c>
      <c r="AI364" s="28">
        <f t="shared" si="89"/>
        <v>137977</v>
      </c>
      <c r="AJ364" s="28">
        <f t="shared" si="90"/>
        <v>1849.83674574571</v>
      </c>
      <c r="AK364" s="28">
        <f t="shared" si="91"/>
        <v>248270.59160716401</v>
      </c>
      <c r="AL364" s="110">
        <f t="shared" si="75"/>
        <v>870.04033168230148</v>
      </c>
      <c r="AM364" s="110">
        <f t="shared" si="74"/>
        <v>856.02080320353878</v>
      </c>
      <c r="AN364" s="110">
        <f>AJ364/[4]FCST!$G304*1000</f>
        <v>1217.7990426239039</v>
      </c>
      <c r="AP364" s="233">
        <f>[16]Rounded!Z365</f>
        <v>25087</v>
      </c>
      <c r="AQ364" s="157">
        <f>[16]Rounded!AA365</f>
        <v>12633</v>
      </c>
      <c r="AR364" s="157">
        <f>[16]Rounded!AB365</f>
        <v>1703</v>
      </c>
      <c r="AS364" s="157">
        <f>[16]Rounded!AC365</f>
        <v>0</v>
      </c>
      <c r="AT364" s="157">
        <f>[16]Rounded!AD365</f>
        <v>0</v>
      </c>
      <c r="AV364" s="150"/>
      <c r="AW364" s="145">
        <f t="shared" si="92"/>
        <v>1217.7990426239039</v>
      </c>
      <c r="AX364" s="145">
        <f t="shared" si="71"/>
        <v>1849.83674574571</v>
      </c>
      <c r="AY364" s="20"/>
      <c r="AZ364" s="164">
        <f t="shared" si="83"/>
        <v>22395.459746342491</v>
      </c>
      <c r="BD364" s="14"/>
      <c r="BE364" s="25"/>
      <c r="BM364" s="14">
        <f>[17]Base!$J146</f>
        <v>13438.916394128702</v>
      </c>
      <c r="BN364" s="14">
        <f>[17]High!$J146</f>
        <v>23608.274911721397</v>
      </c>
      <c r="BO364" s="14">
        <f>[17]Low!$J146</f>
        <v>3269.5578765360078</v>
      </c>
      <c r="BP364" s="14"/>
      <c r="BQ364" s="14">
        <f>[17]Base!$Q146</f>
        <v>14673.231114489154</v>
      </c>
      <c r="BR364" s="14">
        <f>[17]High!$Q146</f>
        <v>25776.607565281549</v>
      </c>
      <c r="BS364" s="14">
        <f>[17]Low!$Q146</f>
        <v>3569.8546636967631</v>
      </c>
      <c r="BT364" s="211" t="s">
        <v>150</v>
      </c>
      <c r="BU364" s="14">
        <f>'[18]Energy Summary'!$C145/1000</f>
        <v>5712.8005756180555</v>
      </c>
      <c r="BV364" s="14"/>
      <c r="BW364" s="14"/>
      <c r="BX364" s="14"/>
      <c r="BY364" s="14">
        <f>'[18]Energy Summary'!$D145/1000</f>
        <v>4791.891584557965</v>
      </c>
      <c r="BZ364" s="14"/>
      <c r="CA364" s="14"/>
    </row>
    <row r="365" spans="1:79">
      <c r="A365" s="2">
        <f t="shared" si="79"/>
        <v>2021</v>
      </c>
      <c r="B365" s="2">
        <f t="shared" si="80"/>
        <v>3</v>
      </c>
      <c r="C365" s="7">
        <f>[21]Data!$D220</f>
        <v>841.01900083349801</v>
      </c>
      <c r="D365" s="7">
        <f>[25]Data!$D196</f>
        <v>991415.263497142</v>
      </c>
      <c r="E365" s="7">
        <f>[22]Data!$D208</f>
        <v>170096.34601375001</v>
      </c>
      <c r="F365" s="7">
        <f>[23]Data!$D208</f>
        <v>1861.0101150410201</v>
      </c>
      <c r="G365" s="13">
        <f>[24]Data!$D208</f>
        <v>256335.81903081699</v>
      </c>
      <c r="H365" s="25"/>
      <c r="I365" s="26">
        <f t="shared" si="68"/>
        <v>871.01900083349801</v>
      </c>
      <c r="J365" s="26">
        <f t="shared" si="68"/>
        <v>991415.263497142</v>
      </c>
      <c r="K365" s="26">
        <f t="shared" si="68"/>
        <v>163947.54601375002</v>
      </c>
      <c r="L365" s="26">
        <f t="shared" si="82"/>
        <v>1861.0101150410201</v>
      </c>
      <c r="M365" s="26">
        <f t="shared" si="84"/>
        <v>252375.81903081699</v>
      </c>
      <c r="N365" s="25"/>
      <c r="O365" s="19">
        <f>AVERAGE('Billing Mo'!O365:O366)</f>
        <v>30</v>
      </c>
      <c r="P365" s="19"/>
      <c r="Q365" s="19">
        <f>AVERAGE('Billing Mo'!Q365:Q366)</f>
        <v>-6148.7999999999993</v>
      </c>
      <c r="R365" s="248"/>
      <c r="S365" s="19">
        <f t="shared" si="72"/>
        <v>-3960</v>
      </c>
      <c r="U365" s="7">
        <f t="shared" si="85"/>
        <v>2957600.8291458581</v>
      </c>
      <c r="V365" s="126">
        <f t="shared" si="96"/>
        <v>0.62485525246600426</v>
      </c>
      <c r="W365" s="7">
        <f>'Billing Mo'!W365</f>
        <v>69241.516302941222</v>
      </c>
      <c r="X365" s="7">
        <f>'Billing Mo'!X365</f>
        <v>1579366.0147194688</v>
      </c>
      <c r="Y365" s="7">
        <f>'Billing Mo'!Y365</f>
        <v>1648607.5310224099</v>
      </c>
      <c r="Z365" s="7">
        <f>'Billing Mo'!Z365</f>
        <v>183289</v>
      </c>
      <c r="AA365" s="7">
        <f>'Billing Mo'!AA365</f>
        <v>2212</v>
      </c>
      <c r="AB365" s="7">
        <f>'Billing Mo'!AB365</f>
        <v>1518</v>
      </c>
      <c r="AC365" s="13">
        <f>'Billing Mo'!AC365</f>
        <v>25245</v>
      </c>
      <c r="AD365" s="28">
        <f t="shared" si="94"/>
        <v>36387</v>
      </c>
      <c r="AE365" s="30">
        <f t="shared" si="86"/>
        <v>1375658</v>
      </c>
      <c r="AF365" s="30">
        <f t="shared" si="87"/>
        <v>991415</v>
      </c>
      <c r="AG365" s="31">
        <f t="shared" si="78"/>
        <v>299904</v>
      </c>
      <c r="AH365" s="35">
        <f t="shared" si="97"/>
        <v>135956</v>
      </c>
      <c r="AI365" s="28">
        <f t="shared" si="89"/>
        <v>163948</v>
      </c>
      <c r="AJ365" s="28">
        <f t="shared" si="90"/>
        <v>1861.0101150410201</v>
      </c>
      <c r="AK365" s="28">
        <f t="shared" si="91"/>
        <v>252375.81903081699</v>
      </c>
      <c r="AL365" s="110">
        <f t="shared" si="75"/>
        <v>871.01912234343479</v>
      </c>
      <c r="AM365" s="110">
        <f t="shared" si="74"/>
        <v>856.50767294766513</v>
      </c>
      <c r="AN365" s="110">
        <f>AJ365/[4]FCST!$G305*1000</f>
        <v>1225.9618676159553</v>
      </c>
      <c r="AP365" s="233">
        <f>[16]Rounded!Z366</f>
        <v>19594</v>
      </c>
      <c r="AQ365" s="157">
        <f>[16]Rounded!AA366</f>
        <v>10326</v>
      </c>
      <c r="AR365" s="157">
        <f>[16]Rounded!AB366</f>
        <v>1436</v>
      </c>
      <c r="AS365" s="157">
        <f>[16]Rounded!AC366</f>
        <v>0</v>
      </c>
      <c r="AT365" s="157">
        <f>[16]Rounded!AD366</f>
        <v>0</v>
      </c>
      <c r="AV365" s="150"/>
      <c r="AW365" s="145">
        <f t="shared" si="92"/>
        <v>1225.9618676159553</v>
      </c>
      <c r="AX365" s="145">
        <f t="shared" si="71"/>
        <v>1861.0101150410201</v>
      </c>
      <c r="AY365" s="20"/>
      <c r="AZ365" s="164">
        <f t="shared" si="83"/>
        <v>22369.351359861208</v>
      </c>
      <c r="BD365" s="14"/>
      <c r="BE365" s="25"/>
      <c r="BM365" s="14">
        <f>[17]Base!$J147</f>
        <v>13794.511007265877</v>
      </c>
      <c r="BN365" s="14">
        <f>[17]High!$J147</f>
        <v>24232.951421185902</v>
      </c>
      <c r="BO365" s="14">
        <f>[17]Low!$J147</f>
        <v>3356.0705933458521</v>
      </c>
      <c r="BP365" s="14"/>
      <c r="BQ365" s="14">
        <f>[17]Base!$Q147</f>
        <v>15061.485776443051</v>
      </c>
      <c r="BR365" s="14">
        <f>[17]High!$Q147</f>
        <v>26458.658299607832</v>
      </c>
      <c r="BS365" s="14">
        <f>[17]Low!$Q147</f>
        <v>3664.3132532782706</v>
      </c>
      <c r="BT365" s="211" t="s">
        <v>150</v>
      </c>
      <c r="BU365" s="14">
        <f>'[18]Energy Summary'!$C146/1000</f>
        <v>7730.670417356263</v>
      </c>
      <c r="BV365" s="14"/>
      <c r="BW365" s="14"/>
      <c r="BX365" s="14"/>
      <c r="BY365" s="14">
        <f>'[18]Energy Summary'!$D146/1000</f>
        <v>6458.8092467546576</v>
      </c>
      <c r="BZ365" s="14"/>
      <c r="CA365" s="14"/>
    </row>
    <row r="366" spans="1:79">
      <c r="A366" s="2">
        <f t="shared" si="79"/>
        <v>2021</v>
      </c>
      <c r="B366" s="2">
        <f t="shared" si="80"/>
        <v>4</v>
      </c>
      <c r="C366" s="7">
        <f>[21]Data!$D221</f>
        <v>862.75803819938096</v>
      </c>
      <c r="D366" s="7">
        <f>[25]Data!$D197</f>
        <v>1013335.71397807</v>
      </c>
      <c r="E366" s="7">
        <f>[22]Data!$D209</f>
        <v>160995.09042045599</v>
      </c>
      <c r="F366" s="7">
        <f>[23]Data!$D209</f>
        <v>1839.1330184207</v>
      </c>
      <c r="G366" s="13">
        <f>[24]Data!$D209</f>
        <v>264581.45380785002</v>
      </c>
      <c r="H366" s="25"/>
      <c r="I366" s="26">
        <f t="shared" si="68"/>
        <v>892.75803819938096</v>
      </c>
      <c r="J366" s="26">
        <f t="shared" si="68"/>
        <v>1013335.71397807</v>
      </c>
      <c r="K366" s="26">
        <f t="shared" si="68"/>
        <v>154846.290420456</v>
      </c>
      <c r="L366" s="26">
        <f t="shared" si="82"/>
        <v>1839.1330184207</v>
      </c>
      <c r="M366" s="26">
        <f t="shared" si="84"/>
        <v>260489.45380785002</v>
      </c>
      <c r="N366" s="25"/>
      <c r="O366" s="19">
        <f>AVERAGE('Billing Mo'!O366:O367)</f>
        <v>30</v>
      </c>
      <c r="P366" s="19"/>
      <c r="Q366" s="19">
        <f>AVERAGE('Billing Mo'!Q366:Q367)</f>
        <v>-6148.7999999999993</v>
      </c>
      <c r="R366" s="248"/>
      <c r="S366" s="19">
        <f t="shared" si="72"/>
        <v>-4092</v>
      </c>
      <c r="U366" s="7">
        <f t="shared" si="85"/>
        <v>3017481.5868262704</v>
      </c>
      <c r="V366" s="126">
        <f t="shared" si="96"/>
        <v>0.53442379914879401</v>
      </c>
      <c r="W366" s="7">
        <f>'Billing Mo'!W366</f>
        <v>69312.774385042445</v>
      </c>
      <c r="X366" s="7">
        <f>'Billing Mo'!X366</f>
        <v>1580991.3776397775</v>
      </c>
      <c r="Y366" s="7">
        <f>'Billing Mo'!Y366</f>
        <v>1650304.15202482</v>
      </c>
      <c r="Z366" s="7">
        <f>'Billing Mo'!Z366</f>
        <v>183467</v>
      </c>
      <c r="AA366" s="7">
        <f>'Billing Mo'!AA366</f>
        <v>2211</v>
      </c>
      <c r="AB366" s="7">
        <f>'Billing Mo'!AB366</f>
        <v>1518</v>
      </c>
      <c r="AC366" s="13">
        <f>'Billing Mo'!AC366</f>
        <v>25209</v>
      </c>
      <c r="AD366" s="28">
        <f t="shared" si="94"/>
        <v>31959</v>
      </c>
      <c r="AE366" s="30">
        <f t="shared" si="86"/>
        <v>1411443</v>
      </c>
      <c r="AF366" s="30">
        <f t="shared" si="87"/>
        <v>1013336</v>
      </c>
      <c r="AG366" s="31">
        <f t="shared" si="78"/>
        <v>298415</v>
      </c>
      <c r="AH366" s="35">
        <f t="shared" si="97"/>
        <v>143569</v>
      </c>
      <c r="AI366" s="28">
        <f t="shared" si="89"/>
        <v>154846</v>
      </c>
      <c r="AJ366" s="28">
        <f t="shared" si="90"/>
        <v>1839.1330184207</v>
      </c>
      <c r="AK366" s="28">
        <f t="shared" si="91"/>
        <v>260489.45380785002</v>
      </c>
      <c r="AL366" s="110">
        <f t="shared" si="75"/>
        <v>892.75818955262605</v>
      </c>
      <c r="AM366" s="110">
        <f t="shared" si="74"/>
        <v>874.62786676567225</v>
      </c>
      <c r="AN366" s="110">
        <f>AJ366/[4]FCST!$G306*1000</f>
        <v>1211.5500780110012</v>
      </c>
      <c r="AP366" s="233">
        <f>[16]Rounded!Z367</f>
        <v>14514</v>
      </c>
      <c r="AQ366" s="157">
        <f>[16]Rounded!AA367</f>
        <v>10011</v>
      </c>
      <c r="AR366" s="157">
        <f>[16]Rounded!AB367</f>
        <v>1440</v>
      </c>
      <c r="AS366" s="157">
        <f>[16]Rounded!AC367</f>
        <v>0</v>
      </c>
      <c r="AT366" s="157">
        <f>[16]Rounded!AD367</f>
        <v>0</v>
      </c>
      <c r="AV366" s="150"/>
      <c r="AW366" s="145">
        <f t="shared" si="92"/>
        <v>1211.5500780110012</v>
      </c>
      <c r="AX366" s="145">
        <f t="shared" si="71"/>
        <v>1839.1330184207</v>
      </c>
      <c r="AY366" s="20"/>
      <c r="AZ366" s="164">
        <f t="shared" si="83"/>
        <v>22343.242973379929</v>
      </c>
      <c r="BD366" s="14"/>
      <c r="BE366" s="25"/>
      <c r="BM366" s="14">
        <f>[17]Base!$J148</f>
        <v>13799.663673972031</v>
      </c>
      <c r="BN366" s="14">
        <f>[17]High!$J148</f>
        <v>24242.003160817269</v>
      </c>
      <c r="BO366" s="14">
        <f>[17]Low!$J148</f>
        <v>3357.3241871267928</v>
      </c>
      <c r="BP366" s="14"/>
      <c r="BQ366" s="14">
        <f>[17]Base!$Q148</f>
        <v>15067.111696511158</v>
      </c>
      <c r="BR366" s="14">
        <f>[17]High!$Q148</f>
        <v>26468.541408015088</v>
      </c>
      <c r="BS366" s="14">
        <f>[17]Low!$Q148</f>
        <v>3665.681985007227</v>
      </c>
      <c r="BT366" s="211" t="s">
        <v>150</v>
      </c>
      <c r="BU366" s="14">
        <f>'[18]Energy Summary'!$C147/1000</f>
        <v>8212.5466385771761</v>
      </c>
      <c r="BV366" s="14"/>
      <c r="BW366" s="14"/>
      <c r="BX366" s="14"/>
      <c r="BY366" s="14">
        <f>'[18]Energy Summary'!$D147/1000</f>
        <v>6835.7858637459522</v>
      </c>
      <c r="BZ366" s="14"/>
      <c r="CA366" s="14"/>
    </row>
    <row r="367" spans="1:79">
      <c r="A367" s="2">
        <f t="shared" si="79"/>
        <v>2021</v>
      </c>
      <c r="B367" s="2">
        <f t="shared" si="80"/>
        <v>5</v>
      </c>
      <c r="C367" s="7">
        <f>[21]Data!$D222</f>
        <v>1117.7285957121201</v>
      </c>
      <c r="D367" s="7">
        <f>[25]Data!$D198</f>
        <v>1155704.02748562</v>
      </c>
      <c r="E367" s="7">
        <f>[22]Data!$D210</f>
        <v>169530.299010777</v>
      </c>
      <c r="F367" s="7">
        <f>[23]Data!$D210</f>
        <v>1839.2830184207</v>
      </c>
      <c r="G367" s="13">
        <f>[24]Data!$D210</f>
        <v>291540.62774832698</v>
      </c>
      <c r="H367" s="25"/>
      <c r="I367" s="26">
        <f t="shared" ref="I367:K430" si="98">C367+O367</f>
        <v>1147.7285957121201</v>
      </c>
      <c r="J367" s="26">
        <f t="shared" si="98"/>
        <v>1155704.02748562</v>
      </c>
      <c r="K367" s="26">
        <f t="shared" si="98"/>
        <v>163381.49901077701</v>
      </c>
      <c r="L367" s="26">
        <f t="shared" si="82"/>
        <v>1839.2830184207</v>
      </c>
      <c r="M367" s="26">
        <f t="shared" si="84"/>
        <v>287580.62774832698</v>
      </c>
      <c r="N367" s="25"/>
      <c r="O367" s="19">
        <f>AVERAGE('Billing Mo'!O367:O368)</f>
        <v>30</v>
      </c>
      <c r="P367" s="19"/>
      <c r="Q367" s="19">
        <f>AVERAGE('Billing Mo'!Q367:Q368)</f>
        <v>-6148.7999999999993</v>
      </c>
      <c r="R367" s="248"/>
      <c r="S367" s="19">
        <f t="shared" si="72"/>
        <v>-3960</v>
      </c>
      <c r="U367" s="7">
        <f t="shared" si="85"/>
        <v>3599397.9107667478</v>
      </c>
      <c r="V367" s="126">
        <f t="shared" si="96"/>
        <v>0.35517028435765152</v>
      </c>
      <c r="W367" s="7">
        <f>'Billing Mo'!W367</f>
        <v>69384.03246714409</v>
      </c>
      <c r="X367" s="7">
        <f>'Billing Mo'!X367</f>
        <v>1582616.740560096</v>
      </c>
      <c r="Y367" s="7">
        <f>'Billing Mo'!Y367</f>
        <v>1652000.7730272401</v>
      </c>
      <c r="Z367" s="7">
        <f>'Billing Mo'!Z367</f>
        <v>183645</v>
      </c>
      <c r="AA367" s="7">
        <f>'Billing Mo'!AA367</f>
        <v>2210</v>
      </c>
      <c r="AB367" s="7">
        <f>'Billing Mo'!AB367</f>
        <v>1518</v>
      </c>
      <c r="AC367" s="13">
        <f>'Billing Mo'!AC367</f>
        <v>25248</v>
      </c>
      <c r="AD367" s="28">
        <f t="shared" si="94"/>
        <v>27544</v>
      </c>
      <c r="AE367" s="30">
        <f t="shared" si="86"/>
        <v>1816414</v>
      </c>
      <c r="AF367" s="30">
        <f t="shared" si="87"/>
        <v>1155704</v>
      </c>
      <c r="AG367" s="31">
        <f t="shared" si="78"/>
        <v>310316</v>
      </c>
      <c r="AH367" s="35">
        <f t="shared" si="97"/>
        <v>146935</v>
      </c>
      <c r="AI367" s="28">
        <f t="shared" si="89"/>
        <v>163381</v>
      </c>
      <c r="AJ367" s="28">
        <f t="shared" si="90"/>
        <v>1839.2830184207</v>
      </c>
      <c r="AK367" s="28">
        <f t="shared" si="91"/>
        <v>287580.62774832698</v>
      </c>
      <c r="AL367" s="110">
        <f t="shared" si="75"/>
        <v>1147.7282866078883</v>
      </c>
      <c r="AM367" s="110">
        <f t="shared" si="74"/>
        <v>1116.1968142551195</v>
      </c>
      <c r="AN367" s="110">
        <f>AJ367/[4]FCST!$G307*1000</f>
        <v>1211.6488922402505</v>
      </c>
      <c r="AP367" s="233">
        <f>[16]Rounded!Z368</f>
        <v>16555</v>
      </c>
      <c r="AQ367" s="157">
        <f>[16]Rounded!AA368</f>
        <v>10766</v>
      </c>
      <c r="AR367" s="157">
        <f>[16]Rounded!AB368</f>
        <v>1532</v>
      </c>
      <c r="AS367" s="157">
        <f>[16]Rounded!AC368</f>
        <v>0</v>
      </c>
      <c r="AT367" s="157">
        <f>[16]Rounded!AD368</f>
        <v>0</v>
      </c>
      <c r="AV367" s="150"/>
      <c r="AW367" s="145">
        <f t="shared" si="92"/>
        <v>1211.6488922402505</v>
      </c>
      <c r="AX367" s="145">
        <f t="shared" si="71"/>
        <v>1839.2830184207</v>
      </c>
      <c r="AY367" s="20"/>
      <c r="AZ367" s="164">
        <f t="shared" si="83"/>
        <v>22317.13458689865</v>
      </c>
      <c r="BD367" s="14"/>
      <c r="BE367" s="25"/>
      <c r="BM367" s="14">
        <f>[17]Base!$J149</f>
        <v>14002.454770655359</v>
      </c>
      <c r="BN367" s="14">
        <f>[17]High!$J149</f>
        <v>24598.248249315704</v>
      </c>
      <c r="BO367" s="14">
        <f>[17]Low!$J149</f>
        <v>3406.6612919950117</v>
      </c>
      <c r="BP367" s="14"/>
      <c r="BQ367" s="14">
        <f>[17]Base!$Q149</f>
        <v>15288.528404698673</v>
      </c>
      <c r="BR367" s="14">
        <f>[17]High!$Q149</f>
        <v>26857.50628908414</v>
      </c>
      <c r="BS367" s="14">
        <f>[17]Low!$Q149</f>
        <v>3719.5505203132011</v>
      </c>
      <c r="BT367" s="211" t="s">
        <v>150</v>
      </c>
      <c r="BU367" s="14">
        <f>'[18]Energy Summary'!$C148/1000</f>
        <v>8661.6052310638297</v>
      </c>
      <c r="BV367" s="14"/>
      <c r="BW367" s="14"/>
      <c r="BX367" s="14"/>
      <c r="BY367" s="14">
        <f>'[18]Energy Summary'!$D148/1000</f>
        <v>7184.1282891832379</v>
      </c>
      <c r="BZ367" s="14"/>
      <c r="CA367" s="14"/>
    </row>
    <row r="368" spans="1:79">
      <c r="A368" s="2">
        <f t="shared" si="79"/>
        <v>2021</v>
      </c>
      <c r="B368" s="2">
        <f t="shared" si="80"/>
        <v>6</v>
      </c>
      <c r="C368" s="7">
        <f>[21]Data!$D223</f>
        <v>1220.5853803866</v>
      </c>
      <c r="D368" s="7">
        <f>[25]Data!$D199</f>
        <v>1181601.77474014</v>
      </c>
      <c r="E368" s="7">
        <f>[22]Data!$D211</f>
        <v>156906.69532840801</v>
      </c>
      <c r="F368" s="7">
        <f>[23]Data!$D211</f>
        <v>1849.0501959554599</v>
      </c>
      <c r="G368" s="13">
        <f>[24]Data!$D211</f>
        <v>294870.44765568199</v>
      </c>
      <c r="H368" s="25"/>
      <c r="I368" s="26">
        <f t="shared" si="98"/>
        <v>1250.5853803866</v>
      </c>
      <c r="J368" s="26">
        <f t="shared" si="98"/>
        <v>1181601.77474014</v>
      </c>
      <c r="K368" s="26">
        <f t="shared" si="98"/>
        <v>150757.89532840802</v>
      </c>
      <c r="L368" s="26">
        <f t="shared" si="82"/>
        <v>1849.0501959554599</v>
      </c>
      <c r="M368" s="26">
        <f t="shared" si="84"/>
        <v>290778.44765568199</v>
      </c>
      <c r="N368" s="25"/>
      <c r="O368" s="19">
        <f>AVERAGE('Billing Mo'!O368:O369)</f>
        <v>30</v>
      </c>
      <c r="P368" s="19"/>
      <c r="Q368" s="19">
        <f>AVERAGE('Billing Mo'!Q368:Q369)</f>
        <v>-6148.7999999999993</v>
      </c>
      <c r="R368" s="248"/>
      <c r="S368" s="19">
        <f t="shared" si="72"/>
        <v>-4092</v>
      </c>
      <c r="U368" s="7">
        <f t="shared" si="85"/>
        <v>3780789.4978516377</v>
      </c>
      <c r="V368" s="126">
        <f t="shared" si="96"/>
        <v>0.25275986053332639</v>
      </c>
      <c r="W368" s="7">
        <f>'Billing Mo'!W368</f>
        <v>69455.290549246143</v>
      </c>
      <c r="X368" s="7">
        <f>'Billing Mo'!X368</f>
        <v>1584242.1034804238</v>
      </c>
      <c r="Y368" s="7">
        <f>'Billing Mo'!Y368</f>
        <v>1653697.3940296699</v>
      </c>
      <c r="Z368" s="7">
        <f>'Billing Mo'!Z368</f>
        <v>183823</v>
      </c>
      <c r="AA368" s="7">
        <f>'Billing Mo'!AA368</f>
        <v>2208</v>
      </c>
      <c r="AB368" s="7">
        <f>'Billing Mo'!AB368</f>
        <v>1518</v>
      </c>
      <c r="AC368" s="13">
        <f>'Billing Mo'!AC368</f>
        <v>25202</v>
      </c>
      <c r="AD368" s="28">
        <f t="shared" si="94"/>
        <v>21428</v>
      </c>
      <c r="AE368" s="30">
        <f t="shared" si="86"/>
        <v>1981230</v>
      </c>
      <c r="AF368" s="30">
        <f t="shared" si="87"/>
        <v>1181602</v>
      </c>
      <c r="AG368" s="31">
        <f t="shared" si="78"/>
        <v>303902</v>
      </c>
      <c r="AH368" s="35">
        <f t="shared" si="97"/>
        <v>153144</v>
      </c>
      <c r="AI368" s="28">
        <f t="shared" si="89"/>
        <v>150758</v>
      </c>
      <c r="AJ368" s="28">
        <f t="shared" si="90"/>
        <v>1849.0501959554599</v>
      </c>
      <c r="AK368" s="28">
        <f t="shared" si="91"/>
        <v>290778.44765568199</v>
      </c>
      <c r="AL368" s="110">
        <f t="shared" si="75"/>
        <v>1250.5853717985608</v>
      </c>
      <c r="AM368" s="110">
        <f t="shared" si="74"/>
        <v>1211.0184168096168</v>
      </c>
      <c r="AN368" s="110">
        <f>AJ368/[4]FCST!$G308*1000</f>
        <v>1218.0831330404874</v>
      </c>
      <c r="AP368" s="233">
        <f>[16]Rounded!Z369</f>
        <v>18764</v>
      </c>
      <c r="AQ368" s="157">
        <f>[16]Rounded!AA369</f>
        <v>11724</v>
      </c>
      <c r="AR368" s="157">
        <f>[16]Rounded!AB369</f>
        <v>1694.9999999999991</v>
      </c>
      <c r="AS368" s="157">
        <f>[16]Rounded!AC369</f>
        <v>0</v>
      </c>
      <c r="AT368" s="157">
        <f>[16]Rounded!AD369</f>
        <v>0</v>
      </c>
      <c r="AV368" s="150"/>
      <c r="AW368" s="145">
        <f t="shared" si="92"/>
        <v>1218.0831330404874</v>
      </c>
      <c r="AX368" s="145">
        <f t="shared" si="71"/>
        <v>1849.0501959554599</v>
      </c>
      <c r="AY368" s="20"/>
      <c r="AZ368" s="164">
        <f t="shared" si="83"/>
        <v>22291.026200417371</v>
      </c>
      <c r="BD368" s="14"/>
      <c r="BE368" s="25"/>
      <c r="BM368" s="14">
        <f>[17]Base!$J150</f>
        <v>14144.180618024526</v>
      </c>
      <c r="BN368" s="14">
        <f>[17]High!$J150</f>
        <v>24847.219421444566</v>
      </c>
      <c r="BO368" s="14">
        <f>[17]Low!$J150</f>
        <v>3441.1418146044866</v>
      </c>
      <c r="BP368" s="14"/>
      <c r="BQ368" s="14">
        <f>[17]Base!$Q150</f>
        <v>15443.271246484126</v>
      </c>
      <c r="BR368" s="14">
        <f>[17]High!$Q150</f>
        <v>27129.34454168969</v>
      </c>
      <c r="BS368" s="14">
        <f>[17]Low!$Q150</f>
        <v>3757.1979512785606</v>
      </c>
      <c r="BT368" s="211" t="s">
        <v>150</v>
      </c>
      <c r="BU368" s="14">
        <f>'[18]Energy Summary'!$C149/1000</f>
        <v>8123.1814901353182</v>
      </c>
      <c r="BV368" s="14"/>
      <c r="BW368" s="14"/>
      <c r="BX368" s="14"/>
      <c r="BY368" s="14">
        <f>'[18]Energy Summary'!$D149/1000</f>
        <v>6715.0535580274673</v>
      </c>
      <c r="BZ368" s="14"/>
      <c r="CA368" s="14"/>
    </row>
    <row r="369" spans="1:79">
      <c r="A369" s="2">
        <f t="shared" si="79"/>
        <v>2021</v>
      </c>
      <c r="B369" s="2">
        <f t="shared" si="80"/>
        <v>7</v>
      </c>
      <c r="C369" s="7">
        <f>[21]Data!$D224</f>
        <v>1300.69031861079</v>
      </c>
      <c r="D369" s="7">
        <f>[25]Data!$D200</f>
        <v>1242792.2941260801</v>
      </c>
      <c r="E369" s="7">
        <f>[22]Data!$D212</f>
        <v>165439.08938397499</v>
      </c>
      <c r="F369" s="7">
        <f>[23]Data!$D212</f>
        <v>1852.17865489069</v>
      </c>
      <c r="G369" s="13">
        <f>[24]Data!$D212</f>
        <v>290100.441771527</v>
      </c>
      <c r="H369" s="25"/>
      <c r="I369" s="26">
        <f t="shared" si="98"/>
        <v>1330.69031861079</v>
      </c>
      <c r="J369" s="26">
        <f t="shared" si="98"/>
        <v>1242792.2941260801</v>
      </c>
      <c r="K369" s="26">
        <f t="shared" si="98"/>
        <v>159189.48938397499</v>
      </c>
      <c r="L369" s="26">
        <f t="shared" si="82"/>
        <v>1852.17865489069</v>
      </c>
      <c r="M369" s="26">
        <f t="shared" si="84"/>
        <v>286140.441771527</v>
      </c>
      <c r="N369" s="25"/>
      <c r="O369" s="19">
        <f>AVERAGE('Billing Mo'!O369:O370)</f>
        <v>30</v>
      </c>
      <c r="P369" s="19"/>
      <c r="Q369" s="19">
        <f>AVERAGE('Billing Mo'!Q369:Q370)</f>
        <v>-6249.5999999999995</v>
      </c>
      <c r="R369" s="248"/>
      <c r="S369" s="19">
        <f t="shared" si="72"/>
        <v>-3960</v>
      </c>
      <c r="U369" s="7">
        <f t="shared" si="85"/>
        <v>3970334.6204264173</v>
      </c>
      <c r="V369" s="126">
        <f t="shared" si="96"/>
        <v>0.23540461725212367</v>
      </c>
      <c r="W369" s="7">
        <f>'Billing Mo'!W369</f>
        <v>69526.548631348211</v>
      </c>
      <c r="X369" s="7">
        <f>'Billing Mo'!X369</f>
        <v>1585867.4664007518</v>
      </c>
      <c r="Y369" s="7">
        <f>'Billing Mo'!Y369</f>
        <v>1655394.0150321</v>
      </c>
      <c r="Z369" s="7">
        <f>'Billing Mo'!Z369</f>
        <v>184001</v>
      </c>
      <c r="AA369" s="7">
        <f>'Billing Mo'!AA369</f>
        <v>2207</v>
      </c>
      <c r="AB369" s="7">
        <f>'Billing Mo'!AB369</f>
        <v>1518</v>
      </c>
      <c r="AC369" s="13">
        <f>'Billing Mo'!AC369</f>
        <v>25180</v>
      </c>
      <c r="AD369" s="28">
        <f t="shared" si="94"/>
        <v>21288</v>
      </c>
      <c r="AE369" s="30">
        <f t="shared" si="86"/>
        <v>2110298</v>
      </c>
      <c r="AF369" s="30">
        <f t="shared" si="87"/>
        <v>1242792</v>
      </c>
      <c r="AG369" s="31">
        <f t="shared" si="78"/>
        <v>307964</v>
      </c>
      <c r="AH369" s="35">
        <f t="shared" si="97"/>
        <v>148775</v>
      </c>
      <c r="AI369" s="28">
        <f t="shared" si="89"/>
        <v>159189</v>
      </c>
      <c r="AJ369" s="28">
        <f t="shared" si="90"/>
        <v>1852.17865489069</v>
      </c>
      <c r="AK369" s="28">
        <f t="shared" si="91"/>
        <v>286140.441771527</v>
      </c>
      <c r="AL369" s="110">
        <f t="shared" si="75"/>
        <v>1330.6900133272065</v>
      </c>
      <c r="AM369" s="110">
        <f t="shared" si="74"/>
        <v>1287.6608110478555</v>
      </c>
      <c r="AN369" s="110">
        <f>AJ369/[4]FCST!$G309*1000</f>
        <v>1220.144041429967</v>
      </c>
      <c r="AP369" s="233">
        <f>[16]Rounded!Z370</f>
        <v>18996</v>
      </c>
      <c r="AQ369" s="157">
        <f>[16]Rounded!AA370</f>
        <v>12402</v>
      </c>
      <c r="AR369" s="157">
        <f>[16]Rounded!AB370</f>
        <v>1818</v>
      </c>
      <c r="AS369" s="157">
        <f>[16]Rounded!AC370</f>
        <v>0</v>
      </c>
      <c r="AT369" s="157">
        <f>[16]Rounded!AD370</f>
        <v>0</v>
      </c>
      <c r="AV369" s="150"/>
      <c r="AW369" s="145">
        <f t="shared" si="92"/>
        <v>1220.144041429967</v>
      </c>
      <c r="AX369" s="145">
        <f t="shared" si="71"/>
        <v>1852.17865489069</v>
      </c>
      <c r="AY369" s="20"/>
      <c r="AZ369" s="164">
        <f t="shared" si="83"/>
        <v>22264.917813936081</v>
      </c>
      <c r="BD369" s="14"/>
      <c r="BE369" s="25"/>
      <c r="BM369" s="14">
        <f>[17]Base!$J151</f>
        <v>14300.909495098063</v>
      </c>
      <c r="BN369" s="14">
        <f>[17]High!$J151</f>
        <v>25122.546561523657</v>
      </c>
      <c r="BO369" s="14">
        <f>[17]Low!$J151</f>
        <v>3479.2724286724706</v>
      </c>
      <c r="BP369" s="14"/>
      <c r="BQ369" s="14">
        <f>[17]Base!$Q151</f>
        <v>15614.395090711558</v>
      </c>
      <c r="BR369" s="14">
        <f>[17]High!$Q151</f>
        <v>27429.959460332742</v>
      </c>
      <c r="BS369" s="14">
        <f>[17]Low!$Q151</f>
        <v>3798.8307210903708</v>
      </c>
      <c r="BT369" s="211" t="s">
        <v>150</v>
      </c>
      <c r="BU369" s="14">
        <f>'[18]Energy Summary'!$C150/1000</f>
        <v>8750.6490856035798</v>
      </c>
      <c r="BV369" s="14"/>
      <c r="BW369" s="14"/>
      <c r="BX369" s="14"/>
      <c r="BY369" s="14">
        <f>'[18]Energy Summary'!$D150/1000</f>
        <v>7210.8634634927266</v>
      </c>
      <c r="BZ369" s="14"/>
      <c r="CA369" s="14"/>
    </row>
    <row r="370" spans="1:79">
      <c r="A370" s="2">
        <f t="shared" si="79"/>
        <v>2021</v>
      </c>
      <c r="B370" s="2">
        <f t="shared" si="80"/>
        <v>8</v>
      </c>
      <c r="C370" s="7">
        <f>[21]Data!$D225</f>
        <v>1307.1622153620699</v>
      </c>
      <c r="D370" s="7">
        <f>[25]Data!$D201</f>
        <v>1246939.69744315</v>
      </c>
      <c r="E370" s="7">
        <f>[22]Data!$D213</f>
        <v>168672.78490205601</v>
      </c>
      <c r="F370" s="7">
        <f>[23]Data!$D213</f>
        <v>1840.51215851339</v>
      </c>
      <c r="G370" s="13">
        <f>[24]Data!$D213</f>
        <v>304111.40148036898</v>
      </c>
      <c r="H370" s="25"/>
      <c r="I370" s="26">
        <f t="shared" si="98"/>
        <v>1337.1622153620699</v>
      </c>
      <c r="J370" s="26">
        <f t="shared" si="98"/>
        <v>1246939.69744315</v>
      </c>
      <c r="K370" s="26">
        <f t="shared" si="98"/>
        <v>162523.98490205602</v>
      </c>
      <c r="L370" s="26">
        <f t="shared" si="82"/>
        <v>1840.51215851339</v>
      </c>
      <c r="M370" s="26">
        <f t="shared" si="84"/>
        <v>300019.40148036898</v>
      </c>
      <c r="N370" s="25"/>
      <c r="O370" s="19">
        <f>AVERAGE('Billing Mo'!O370:O371)</f>
        <v>30</v>
      </c>
      <c r="P370" s="19"/>
      <c r="Q370" s="19">
        <f>AVERAGE('Billing Mo'!Q370:Q371)</f>
        <v>-6148.7999999999993</v>
      </c>
      <c r="R370" s="248"/>
      <c r="S370" s="19">
        <f t="shared" si="72"/>
        <v>-4092</v>
      </c>
      <c r="U370" s="7">
        <f t="shared" si="85"/>
        <v>4010883.9136388823</v>
      </c>
      <c r="V370" s="126">
        <f t="shared" si="96"/>
        <v>0.23491953518685663</v>
      </c>
      <c r="W370" s="7">
        <f>'Billing Mo'!W370</f>
        <v>69596.567642727721</v>
      </c>
      <c r="X370" s="7">
        <f>'Billing Mo'!X370</f>
        <v>1587464.5667079324</v>
      </c>
      <c r="Y370" s="7">
        <f>'Billing Mo'!Y370</f>
        <v>1657061.13435066</v>
      </c>
      <c r="Z370" s="7">
        <f>'Billing Mo'!Z370</f>
        <v>184178</v>
      </c>
      <c r="AA370" s="7">
        <f>'Billing Mo'!AA370</f>
        <v>2206</v>
      </c>
      <c r="AB370" s="7">
        <f>'Billing Mo'!AB370</f>
        <v>1517</v>
      </c>
      <c r="AC370" s="13">
        <f>'Billing Mo'!AC370</f>
        <v>25241</v>
      </c>
      <c r="AD370" s="28">
        <f t="shared" si="94"/>
        <v>21372</v>
      </c>
      <c r="AE370" s="30">
        <f t="shared" si="86"/>
        <v>2122698</v>
      </c>
      <c r="AF370" s="30">
        <f t="shared" si="87"/>
        <v>1246940</v>
      </c>
      <c r="AG370" s="31">
        <f t="shared" si="78"/>
        <v>318014</v>
      </c>
      <c r="AH370" s="35">
        <f t="shared" si="97"/>
        <v>155490</v>
      </c>
      <c r="AI370" s="28">
        <f t="shared" si="89"/>
        <v>162524</v>
      </c>
      <c r="AJ370" s="28">
        <f t="shared" si="90"/>
        <v>1840.51215851339</v>
      </c>
      <c r="AK370" s="28">
        <f t="shared" si="91"/>
        <v>300019.40148036898</v>
      </c>
      <c r="AL370" s="110">
        <f t="shared" si="75"/>
        <v>1337.1624441369604</v>
      </c>
      <c r="AM370" s="110">
        <f t="shared" si="74"/>
        <v>1293.8991540829184</v>
      </c>
      <c r="AN370" s="110">
        <f>AJ370/[4]FCST!$G310*1000</f>
        <v>1213.2578500417862</v>
      </c>
      <c r="AP370" s="233">
        <f>[16]Rounded!Z371</f>
        <v>20287</v>
      </c>
      <c r="AQ370" s="157">
        <f>[16]Rounded!AA371</f>
        <v>14091</v>
      </c>
      <c r="AR370" s="157">
        <f>[16]Rounded!AB371</f>
        <v>2027</v>
      </c>
      <c r="AS370" s="157">
        <f>[16]Rounded!AC371</f>
        <v>0</v>
      </c>
      <c r="AT370" s="157">
        <f>[16]Rounded!AD371</f>
        <v>0</v>
      </c>
      <c r="AV370" s="150"/>
      <c r="AW370" s="145">
        <f t="shared" si="92"/>
        <v>1213.2578500417862</v>
      </c>
      <c r="AX370" s="145">
        <f t="shared" si="71"/>
        <v>1840.51215851339</v>
      </c>
      <c r="AY370" s="20"/>
      <c r="AZ370" s="164">
        <f t="shared" si="83"/>
        <v>22238.809427454798</v>
      </c>
      <c r="BD370" s="14"/>
      <c r="BE370" s="25"/>
      <c r="BM370" s="14">
        <f>[17]Base!$J152</f>
        <v>14290.536378015378</v>
      </c>
      <c r="BN370" s="14">
        <f>[17]High!$J152</f>
        <v>25104.324006029037</v>
      </c>
      <c r="BO370" s="14">
        <f>[17]Low!$J152</f>
        <v>3476.7487500017155</v>
      </c>
      <c r="BP370" s="14"/>
      <c r="BQ370" s="14">
        <f>[17]Base!$Q152</f>
        <v>15603.069241225778</v>
      </c>
      <c r="BR370" s="14">
        <f>[17]High!$Q152</f>
        <v>27410.06323057527</v>
      </c>
      <c r="BS370" s="14">
        <f>[17]Low!$Q152</f>
        <v>3796.0752518762847</v>
      </c>
      <c r="BT370" s="211" t="s">
        <v>150</v>
      </c>
      <c r="BU370" s="14">
        <f>'[18]Energy Summary'!$C151/1000</f>
        <v>8716.7711598581354</v>
      </c>
      <c r="BV370" s="14"/>
      <c r="BW370" s="14"/>
      <c r="BX370" s="14"/>
      <c r="BY370" s="14">
        <f>'[18]Energy Summary'!$D151/1000</f>
        <v>7161.3772041653665</v>
      </c>
      <c r="BZ370" s="14"/>
      <c r="CA370" s="14"/>
    </row>
    <row r="371" spans="1:79">
      <c r="A371" s="2">
        <f t="shared" si="79"/>
        <v>2021</v>
      </c>
      <c r="B371" s="2">
        <f t="shared" si="80"/>
        <v>9</v>
      </c>
      <c r="C371" s="7">
        <f>[21]Data!$D226</f>
        <v>1198.1972403276</v>
      </c>
      <c r="D371" s="7">
        <f>[25]Data!$D202</f>
        <v>1177185.2493942201</v>
      </c>
      <c r="E371" s="7">
        <f>[22]Data!$D214</f>
        <v>159569.786599655</v>
      </c>
      <c r="F371" s="7">
        <f>[23]Data!$D214</f>
        <v>1839.06771406895</v>
      </c>
      <c r="G371" s="13">
        <f>[24]Data!$D214</f>
        <v>305787.07570849202</v>
      </c>
      <c r="H371" s="25"/>
      <c r="I371" s="26">
        <f t="shared" si="98"/>
        <v>1228.1972403276</v>
      </c>
      <c r="J371" s="26">
        <f t="shared" si="98"/>
        <v>1177185.2493942201</v>
      </c>
      <c r="K371" s="26">
        <f t="shared" si="98"/>
        <v>153420.98659965501</v>
      </c>
      <c r="L371" s="26">
        <f t="shared" si="82"/>
        <v>1839.06771406895</v>
      </c>
      <c r="M371" s="26">
        <f t="shared" si="84"/>
        <v>301827.07570849202</v>
      </c>
      <c r="N371" s="25"/>
      <c r="O371" s="19">
        <f>AVERAGE('Billing Mo'!O371:O372)</f>
        <v>30</v>
      </c>
      <c r="P371" s="19"/>
      <c r="Q371" s="19">
        <f>AVERAGE('Billing Mo'!Q371:Q372)</f>
        <v>-6148.7999999999993</v>
      </c>
      <c r="R371" s="248"/>
      <c r="S371" s="19">
        <f t="shared" si="72"/>
        <v>-3960</v>
      </c>
      <c r="U371" s="7">
        <f t="shared" si="85"/>
        <v>3757136.1434225612</v>
      </c>
      <c r="V371" s="126">
        <f t="shared" si="96"/>
        <v>0.23675824630596484</v>
      </c>
      <c r="W371" s="7">
        <f>'Billing Mo'!W371</f>
        <v>69666.586654107246</v>
      </c>
      <c r="X371" s="7">
        <f>'Billing Mo'!X371</f>
        <v>1589061.6670151127</v>
      </c>
      <c r="Y371" s="7">
        <f>'Billing Mo'!Y371</f>
        <v>1658728.25366922</v>
      </c>
      <c r="Z371" s="7">
        <f>'Billing Mo'!Z371</f>
        <v>184354</v>
      </c>
      <c r="AA371" s="7">
        <f>'Billing Mo'!AA371</f>
        <v>2204</v>
      </c>
      <c r="AB371" s="7">
        <f>'Billing Mo'!AB371</f>
        <v>1517</v>
      </c>
      <c r="AC371" s="13">
        <f>'Billing Mo'!AC371</f>
        <v>25254</v>
      </c>
      <c r="AD371" s="28">
        <f t="shared" si="94"/>
        <v>19763</v>
      </c>
      <c r="AE371" s="30">
        <f t="shared" si="86"/>
        <v>1951681</v>
      </c>
      <c r="AF371" s="30">
        <f t="shared" si="87"/>
        <v>1177185</v>
      </c>
      <c r="AG371" s="31">
        <f t="shared" si="78"/>
        <v>304841</v>
      </c>
      <c r="AH371" s="35">
        <f t="shared" si="97"/>
        <v>151420</v>
      </c>
      <c r="AI371" s="28">
        <f t="shared" si="89"/>
        <v>153421</v>
      </c>
      <c r="AJ371" s="28">
        <f t="shared" si="90"/>
        <v>1839.06771406895</v>
      </c>
      <c r="AK371" s="28">
        <f t="shared" si="91"/>
        <v>301827.07570849202</v>
      </c>
      <c r="AL371" s="110">
        <f t="shared" si="75"/>
        <v>1228.1971433280057</v>
      </c>
      <c r="AM371" s="110">
        <f t="shared" si="74"/>
        <v>1188.5274128773242</v>
      </c>
      <c r="AN371" s="110">
        <f>AJ371/[4]FCST!$G311*1000</f>
        <v>1212.3056783579102</v>
      </c>
      <c r="AP371" s="233">
        <f>[16]Rounded!Z372</f>
        <v>18964</v>
      </c>
      <c r="AQ371" s="157">
        <f>[16]Rounded!AA372</f>
        <v>12486</v>
      </c>
      <c r="AR371" s="157">
        <f>[16]Rounded!AB372</f>
        <v>1815</v>
      </c>
      <c r="AS371" s="157">
        <f>[16]Rounded!AC372</f>
        <v>0</v>
      </c>
      <c r="AT371" s="157">
        <f>[16]Rounded!AD372</f>
        <v>0</v>
      </c>
      <c r="AV371" s="150"/>
      <c r="AW371" s="145">
        <f t="shared" si="92"/>
        <v>1212.3056783579102</v>
      </c>
      <c r="AX371" s="145">
        <f t="shared" si="71"/>
        <v>1839.06771406895</v>
      </c>
      <c r="AY371" s="20"/>
      <c r="AZ371" s="164">
        <f t="shared" si="83"/>
        <v>22212.701040973516</v>
      </c>
      <c r="BD371" s="14"/>
      <c r="BE371" s="25"/>
      <c r="BM371" s="14">
        <f>[17]Base!$J153</f>
        <v>13870.873824720953</v>
      </c>
      <c r="BN371" s="14">
        <f>[17]High!$J153</f>
        <v>24367.098724036947</v>
      </c>
      <c r="BO371" s="14">
        <f>[17]Low!$J153</f>
        <v>3374.6489254049607</v>
      </c>
      <c r="BP371" s="14"/>
      <c r="BQ371" s="14">
        <f>[17]Base!$Q153</f>
        <v>15144.862235988658</v>
      </c>
      <c r="BR371" s="14">
        <f>[17]High!$Q153</f>
        <v>26605.126535616706</v>
      </c>
      <c r="BS371" s="14">
        <f>[17]Low!$Q153</f>
        <v>3684.5979363606152</v>
      </c>
      <c r="BT371" s="211" t="s">
        <v>150</v>
      </c>
      <c r="BU371" s="14">
        <f>'[18]Energy Summary'!$C152/1000</f>
        <v>8229.7361995304891</v>
      </c>
      <c r="BV371" s="14"/>
      <c r="BW371" s="14"/>
      <c r="BX371" s="14"/>
      <c r="BY371" s="14">
        <f>'[18]Energy Summary'!$D152/1000</f>
        <v>6741.9526058928095</v>
      </c>
      <c r="BZ371" s="14"/>
      <c r="CA371" s="14"/>
    </row>
    <row r="372" spans="1:79">
      <c r="A372" s="2">
        <f t="shared" si="79"/>
        <v>2021</v>
      </c>
      <c r="B372" s="2">
        <f t="shared" si="80"/>
        <v>10</v>
      </c>
      <c r="C372" s="7">
        <f>[21]Data!$D227</f>
        <v>1018.85274703921</v>
      </c>
      <c r="D372" s="7">
        <f>[25]Data!$D203</f>
        <v>1115002.5156221199</v>
      </c>
      <c r="E372" s="7">
        <f>[22]Data!$D215</f>
        <v>168103.25248086901</v>
      </c>
      <c r="F372" s="7">
        <f>[23]Data!$D215</f>
        <v>1836.90104740228</v>
      </c>
      <c r="G372" s="13">
        <f>[24]Data!$D215</f>
        <v>286544.38419131399</v>
      </c>
      <c r="H372" s="25"/>
      <c r="I372" s="26">
        <f t="shared" si="98"/>
        <v>1048.85274703921</v>
      </c>
      <c r="J372" s="26">
        <f t="shared" si="98"/>
        <v>1115002.5156221199</v>
      </c>
      <c r="K372" s="26">
        <f t="shared" si="98"/>
        <v>161954.45248086902</v>
      </c>
      <c r="L372" s="26">
        <f t="shared" si="82"/>
        <v>1836.90104740228</v>
      </c>
      <c r="M372" s="26">
        <f t="shared" si="84"/>
        <v>282452.38419131399</v>
      </c>
      <c r="N372" s="25"/>
      <c r="O372" s="19">
        <f>AVERAGE('Billing Mo'!O372:O373)</f>
        <v>30</v>
      </c>
      <c r="P372" s="19"/>
      <c r="Q372" s="19">
        <f>AVERAGE('Billing Mo'!Q372:Q373)</f>
        <v>-6148.7999999999993</v>
      </c>
      <c r="R372" s="248"/>
      <c r="S372" s="19">
        <f t="shared" si="72"/>
        <v>-4092</v>
      </c>
      <c r="U372" s="7">
        <f t="shared" si="85"/>
        <v>3391690.2852387158</v>
      </c>
      <c r="V372" s="126">
        <f t="shared" si="96"/>
        <v>0.25544453159122188</v>
      </c>
      <c r="W372" s="7">
        <f>'Billing Mo'!W372</f>
        <v>69736.605665487179</v>
      </c>
      <c r="X372" s="7">
        <f>'Billing Mo'!X372</f>
        <v>1590658.7673223028</v>
      </c>
      <c r="Y372" s="7">
        <f>'Billing Mo'!Y372</f>
        <v>1660395.37298779</v>
      </c>
      <c r="Z372" s="7">
        <f>'Billing Mo'!Z372</f>
        <v>184528</v>
      </c>
      <c r="AA372" s="7">
        <f>'Billing Mo'!AA372</f>
        <v>2203</v>
      </c>
      <c r="AB372" s="7">
        <f>'Billing Mo'!AB372</f>
        <v>1517</v>
      </c>
      <c r="AC372" s="13">
        <f>'Billing Mo'!AC372</f>
        <v>25282</v>
      </c>
      <c r="AD372" s="28">
        <f t="shared" si="94"/>
        <v>18150</v>
      </c>
      <c r="AE372" s="30">
        <f t="shared" si="86"/>
        <v>1668367</v>
      </c>
      <c r="AF372" s="30">
        <f t="shared" si="87"/>
        <v>1115003</v>
      </c>
      <c r="AG372" s="31">
        <f t="shared" si="78"/>
        <v>305881</v>
      </c>
      <c r="AH372" s="35">
        <f t="shared" si="97"/>
        <v>143927</v>
      </c>
      <c r="AI372" s="28">
        <f t="shared" si="89"/>
        <v>161954</v>
      </c>
      <c r="AJ372" s="28">
        <f t="shared" si="90"/>
        <v>1836.90104740228</v>
      </c>
      <c r="AK372" s="28">
        <f t="shared" si="91"/>
        <v>282452.38419131399</v>
      </c>
      <c r="AL372" s="110">
        <f t="shared" si="75"/>
        <v>1048.8528616407843</v>
      </c>
      <c r="AM372" s="110">
        <f t="shared" si="74"/>
        <v>1015.7321728530269</v>
      </c>
      <c r="AN372" s="110">
        <f>AJ372/[4]FCST!$G312*1000</f>
        <v>1210.8774208320897</v>
      </c>
      <c r="AP372" s="233">
        <f>[16]Rounded!Z373</f>
        <v>14682</v>
      </c>
      <c r="AQ372" s="157">
        <f>[16]Rounded!AA373</f>
        <v>11654</v>
      </c>
      <c r="AR372" s="157">
        <f>[16]Rounded!AB373</f>
        <v>1732</v>
      </c>
      <c r="AS372" s="157">
        <f>[16]Rounded!AC373</f>
        <v>0</v>
      </c>
      <c r="AT372" s="157">
        <f>[16]Rounded!AD373</f>
        <v>0</v>
      </c>
      <c r="AV372" s="150"/>
      <c r="AW372" s="145">
        <f t="shared" si="92"/>
        <v>1210.8774208320897</v>
      </c>
      <c r="AX372" s="145">
        <f t="shared" si="71"/>
        <v>1836.90104740228</v>
      </c>
      <c r="AY372" s="20"/>
      <c r="AZ372" s="164">
        <f t="shared" si="83"/>
        <v>22186.59265449224</v>
      </c>
      <c r="BD372" s="14"/>
      <c r="BE372" s="25"/>
      <c r="BM372" s="14">
        <f>[17]Base!$J154</f>
        <v>13875.998186546429</v>
      </c>
      <c r="BN372" s="14">
        <f>[17]High!$J154</f>
        <v>24376.100740209604</v>
      </c>
      <c r="BO372" s="14">
        <f>[17]Low!$J154</f>
        <v>3375.8956328832528</v>
      </c>
      <c r="BP372" s="14"/>
      <c r="BQ372" s="14">
        <f>[17]Base!$Q154</f>
        <v>15150.457251477579</v>
      </c>
      <c r="BR372" s="14">
        <f>[17]High!$Q154</f>
        <v>26614.955353649646</v>
      </c>
      <c r="BS372" s="14">
        <f>[17]Low!$Q154</f>
        <v>3685.9591493055173</v>
      </c>
      <c r="BT372" s="211" t="s">
        <v>150</v>
      </c>
      <c r="BU372" s="14">
        <f>'[18]Energy Summary'!$C153/1000</f>
        <v>7534.726774440026</v>
      </c>
      <c r="BV372" s="14"/>
      <c r="BW372" s="14"/>
      <c r="BX372" s="14"/>
      <c r="BY372" s="14">
        <f>'[18]Energy Summary'!$D153/1000</f>
        <v>6155.8269855145745</v>
      </c>
      <c r="BZ372" s="14"/>
      <c r="CA372" s="14"/>
    </row>
    <row r="373" spans="1:79">
      <c r="A373" s="2">
        <f t="shared" si="79"/>
        <v>2021</v>
      </c>
      <c r="B373" s="2">
        <f t="shared" si="80"/>
        <v>11</v>
      </c>
      <c r="C373" s="7">
        <f>[21]Data!$D228</f>
        <v>791.95593699061101</v>
      </c>
      <c r="D373" s="7">
        <f>[25]Data!$D204</f>
        <v>963285.97073716996</v>
      </c>
      <c r="E373" s="7">
        <f>[22]Data!$D216</f>
        <v>150440.21157612899</v>
      </c>
      <c r="F373" s="7">
        <f>[23]Data!$D216</f>
        <v>1833.5670329114901</v>
      </c>
      <c r="G373" s="13">
        <f>[24]Data!$D216</f>
        <v>266242.670654157</v>
      </c>
      <c r="H373" s="25"/>
      <c r="I373" s="26">
        <f t="shared" si="98"/>
        <v>821.95593699061101</v>
      </c>
      <c r="J373" s="26">
        <f t="shared" si="98"/>
        <v>963285.97073716996</v>
      </c>
      <c r="K373" s="26">
        <f t="shared" si="98"/>
        <v>144291.411576129</v>
      </c>
      <c r="L373" s="26">
        <f t="shared" si="82"/>
        <v>1833.5670329114901</v>
      </c>
      <c r="M373" s="26">
        <f t="shared" si="84"/>
        <v>262282.670654157</v>
      </c>
      <c r="N373" s="25"/>
      <c r="O373" s="19">
        <f>AVERAGE('Billing Mo'!O373:O374)</f>
        <v>30</v>
      </c>
      <c r="P373" s="19"/>
      <c r="Q373" s="19">
        <f>AVERAGE('Billing Mo'!Q373:Q374)</f>
        <v>-6148.7999999999993</v>
      </c>
      <c r="R373" s="248"/>
      <c r="S373" s="19">
        <f t="shared" si="72"/>
        <v>-3960</v>
      </c>
      <c r="U373" s="7">
        <f t="shared" si="85"/>
        <v>2846548.2376870685</v>
      </c>
      <c r="V373" s="126">
        <f t="shared" si="96"/>
        <v>0.34388341163246744</v>
      </c>
      <c r="W373" s="7">
        <f>'Billing Mo'!W373</f>
        <v>69806.624676867126</v>
      </c>
      <c r="X373" s="7">
        <f>'Billing Mo'!X373</f>
        <v>1592255.8676294929</v>
      </c>
      <c r="Y373" s="7">
        <f>'Billing Mo'!Y373</f>
        <v>1662062.49230636</v>
      </c>
      <c r="Z373" s="7">
        <f>'Billing Mo'!Z373</f>
        <v>184703</v>
      </c>
      <c r="AA373" s="7">
        <f>'Billing Mo'!AA373</f>
        <v>2202</v>
      </c>
      <c r="AB373" s="7">
        <f>'Billing Mo'!AB373</f>
        <v>1517</v>
      </c>
      <c r="AC373" s="13">
        <f>'Billing Mo'!AC373</f>
        <v>25322</v>
      </c>
      <c r="AD373" s="28">
        <f t="shared" si="94"/>
        <v>19011</v>
      </c>
      <c r="AE373" s="30">
        <f t="shared" si="86"/>
        <v>1308764</v>
      </c>
      <c r="AF373" s="30">
        <f t="shared" si="87"/>
        <v>963286</v>
      </c>
      <c r="AG373" s="31">
        <f t="shared" si="78"/>
        <v>291371</v>
      </c>
      <c r="AH373" s="35">
        <f t="shared" si="97"/>
        <v>147080</v>
      </c>
      <c r="AI373" s="28">
        <f t="shared" si="89"/>
        <v>144291</v>
      </c>
      <c r="AJ373" s="28">
        <f t="shared" si="90"/>
        <v>1833.5670329114901</v>
      </c>
      <c r="AK373" s="28">
        <f t="shared" si="91"/>
        <v>262282.670654157</v>
      </c>
      <c r="AL373" s="110">
        <f t="shared" si="75"/>
        <v>821.95583423941287</v>
      </c>
      <c r="AM373" s="110">
        <f t="shared" si="74"/>
        <v>798.87188727634054</v>
      </c>
      <c r="AN373" s="110">
        <f>AJ373/[4]FCST!$G313*1000</f>
        <v>1208.6796525454779</v>
      </c>
      <c r="AP373" s="233">
        <f>[16]Rounded!Z374</f>
        <v>15973</v>
      </c>
      <c r="AQ373" s="157">
        <f>[16]Rounded!AA374</f>
        <v>12019</v>
      </c>
      <c r="AR373" s="157">
        <f>[16]Rounded!AB374</f>
        <v>1749</v>
      </c>
      <c r="AS373" s="157">
        <f>[16]Rounded!AC374</f>
        <v>0</v>
      </c>
      <c r="AT373" s="157">
        <f>[16]Rounded!AD374</f>
        <v>0</v>
      </c>
      <c r="AV373" s="150"/>
      <c r="AW373" s="145">
        <f t="shared" si="92"/>
        <v>1208.6796525454779</v>
      </c>
      <c r="AX373" s="145">
        <f t="shared" si="71"/>
        <v>1833.5670329114901</v>
      </c>
      <c r="AY373" s="20"/>
      <c r="AZ373" s="164">
        <f t="shared" si="83"/>
        <v>22160.484268010961</v>
      </c>
      <c r="BD373" s="14"/>
      <c r="BE373" s="25"/>
      <c r="BM373" s="14">
        <f>[17]Base!$J155</f>
        <v>13850.840086943967</v>
      </c>
      <c r="BN373" s="14">
        <f>[17]High!$J155</f>
        <v>24331.905262371012</v>
      </c>
      <c r="BO373" s="14">
        <f>[17]Low!$J155</f>
        <v>3369.7749115169199</v>
      </c>
      <c r="BP373" s="14"/>
      <c r="BQ373" s="14">
        <f>[17]Base!$Q155</f>
        <v>15122.988473561116</v>
      </c>
      <c r="BR373" s="14">
        <f>[17]High!$Q155</f>
        <v>26566.700684781827</v>
      </c>
      <c r="BS373" s="14">
        <f>[17]Low!$Q155</f>
        <v>3679.2762623404014</v>
      </c>
      <c r="BT373" s="211" t="s">
        <v>150</v>
      </c>
      <c r="BU373" s="14">
        <f>'[18]Energy Summary'!$C154/1000</f>
        <v>7127.63757209291</v>
      </c>
      <c r="BV373" s="14"/>
      <c r="BW373" s="14"/>
      <c r="BX373" s="14"/>
      <c r="BY373" s="14">
        <f>'[18]Energy Summary'!$D154/1000</f>
        <v>5808.173415781609</v>
      </c>
      <c r="BZ373" s="14"/>
      <c r="CA373" s="14"/>
    </row>
    <row r="374" spans="1:79">
      <c r="A374" s="2">
        <f t="shared" si="79"/>
        <v>2021</v>
      </c>
      <c r="B374" s="2">
        <f t="shared" si="80"/>
        <v>12</v>
      </c>
      <c r="C374" s="7">
        <f>[21]Data!$D229</f>
        <v>950.302462897429</v>
      </c>
      <c r="D374" s="7">
        <f>[25]Data!$D205</f>
        <v>974132.99929546402</v>
      </c>
      <c r="E374" s="7">
        <f>[22]Data!$D217</f>
        <v>147561.81873291699</v>
      </c>
      <c r="F374" s="7">
        <f>[23]Data!$D217</f>
        <v>1845.22767810697</v>
      </c>
      <c r="G374" s="13">
        <f>[24]Data!$D217</f>
        <v>256902.30030169399</v>
      </c>
      <c r="H374" s="25"/>
      <c r="I374" s="26">
        <f t="shared" si="98"/>
        <v>979.302462897429</v>
      </c>
      <c r="J374" s="26">
        <f t="shared" si="98"/>
        <v>974132.99929546402</v>
      </c>
      <c r="K374" s="26">
        <f t="shared" si="98"/>
        <v>141312.21873291698</v>
      </c>
      <c r="L374" s="26">
        <f t="shared" si="82"/>
        <v>1845.22767810697</v>
      </c>
      <c r="M374" s="26">
        <f t="shared" si="84"/>
        <v>252810.30030169399</v>
      </c>
      <c r="N374" s="25"/>
      <c r="O374" s="19">
        <f>AVERAGE('Billing Mo'!O374:O375)</f>
        <v>29</v>
      </c>
      <c r="P374" s="19"/>
      <c r="Q374" s="19">
        <f>AVERAGE('Billing Mo'!Q374:Q375)</f>
        <v>-6249.5999999999995</v>
      </c>
      <c r="R374" s="248"/>
      <c r="S374" s="19">
        <f t="shared" si="72"/>
        <v>-4092</v>
      </c>
      <c r="U374" s="7">
        <f t="shared" si="85"/>
        <v>3095419.5279798009</v>
      </c>
      <c r="V374" s="126">
        <f t="shared" si="96"/>
        <v>0.46872621458853259</v>
      </c>
      <c r="W374" s="7">
        <f>'Billing Mo'!W374</f>
        <v>69876.643688247073</v>
      </c>
      <c r="X374" s="7">
        <f>'Billing Mo'!X374</f>
        <v>1593852.967936683</v>
      </c>
      <c r="Y374" s="7">
        <f>'Billing Mo'!Y374</f>
        <v>1663729.6116249301</v>
      </c>
      <c r="Z374" s="7">
        <f>'Billing Mo'!Z374</f>
        <v>184877</v>
      </c>
      <c r="AA374" s="7">
        <f>'Billing Mo'!AA374</f>
        <v>2200</v>
      </c>
      <c r="AB374" s="7">
        <f>'Billing Mo'!AB374</f>
        <v>1517</v>
      </c>
      <c r="AC374" s="13">
        <f>'Billing Mo'!AC374</f>
        <v>25276</v>
      </c>
      <c r="AD374" s="28">
        <f t="shared" si="94"/>
        <v>31125</v>
      </c>
      <c r="AE374" s="30">
        <f t="shared" si="86"/>
        <v>1560864</v>
      </c>
      <c r="AF374" s="30">
        <f t="shared" si="87"/>
        <v>974133</v>
      </c>
      <c r="AG374" s="31">
        <f t="shared" si="78"/>
        <v>274642</v>
      </c>
      <c r="AH374" s="35">
        <f>ROUND($AX$638*$AY625,0)+1</f>
        <v>133330</v>
      </c>
      <c r="AI374" s="28">
        <f t="shared" si="89"/>
        <v>141312</v>
      </c>
      <c r="AJ374" s="28">
        <f t="shared" si="90"/>
        <v>1845.22767810697</v>
      </c>
      <c r="AK374" s="28">
        <f t="shared" si="91"/>
        <v>252810.30030169399</v>
      </c>
      <c r="AL374" s="110">
        <f t="shared" si="75"/>
        <v>979.30237694422419</v>
      </c>
      <c r="AM374" s="110">
        <f t="shared" si="74"/>
        <v>956.87964491125297</v>
      </c>
      <c r="AN374" s="110">
        <f>AJ374/[4]FCST!$G314*1000</f>
        <v>1216.3663006637903</v>
      </c>
      <c r="AP374" s="233">
        <f>[16]Rounded!Z375</f>
        <v>27426</v>
      </c>
      <c r="AQ374" s="157">
        <f>[16]Rounded!AA375</f>
        <v>15134</v>
      </c>
      <c r="AR374" s="157">
        <f>[16]Rounded!AB375</f>
        <v>1932</v>
      </c>
      <c r="AS374" s="157">
        <f>[16]Rounded!AC375</f>
        <v>0</v>
      </c>
      <c r="AT374" s="157">
        <f>[16]Rounded!AD375</f>
        <v>0</v>
      </c>
      <c r="AV374" s="150"/>
      <c r="AW374" s="145">
        <f t="shared" si="92"/>
        <v>1216.3663006637903</v>
      </c>
      <c r="AX374" s="145">
        <f t="shared" si="71"/>
        <v>1845.22767810697</v>
      </c>
      <c r="AY374" s="20"/>
      <c r="AZ374" s="164">
        <f t="shared" si="83"/>
        <v>22134.375881529671</v>
      </c>
      <c r="BD374" s="14"/>
      <c r="BE374" s="25"/>
      <c r="BM374" s="14">
        <f>[17]Base!$J156</f>
        <v>13901.351329286081</v>
      </c>
      <c r="BN374" s="14">
        <f>[17]High!$J156</f>
        <v>24420.638852221025</v>
      </c>
      <c r="BO374" s="14">
        <f>[17]Low!$J156</f>
        <v>3382.063806351136</v>
      </c>
      <c r="BP374" s="14"/>
      <c r="BQ374" s="14">
        <f>[17]Base!$Q156</f>
        <v>15178.138986521344</v>
      </c>
      <c r="BR374" s="14">
        <f>[17]High!$Q156</f>
        <v>26663.584126370639</v>
      </c>
      <c r="BS374" s="14">
        <f>[17]Low!$Q156</f>
        <v>3692.6938466720439</v>
      </c>
      <c r="BT374" s="211" t="s">
        <v>150</v>
      </c>
      <c r="BU374" s="14">
        <f>'[18]Energy Summary'!$C155/1000</f>
        <v>6859.2085247248187</v>
      </c>
      <c r="BV374" s="14"/>
      <c r="BW374" s="14"/>
      <c r="BX374" s="14"/>
      <c r="BY374" s="14">
        <f>'[18]Energy Summary'!$D155/1000</f>
        <v>5575.6449050585661</v>
      </c>
      <c r="BZ374" s="14"/>
      <c r="CA374" s="14"/>
    </row>
    <row r="375" spans="1:79">
      <c r="A375" s="2">
        <f t="shared" si="79"/>
        <v>2022</v>
      </c>
      <c r="B375" s="2">
        <f t="shared" si="80"/>
        <v>1</v>
      </c>
      <c r="C375" s="7">
        <f>[21]Data!$D230</f>
        <v>1037.43389033317</v>
      </c>
      <c r="D375" s="7">
        <f>[25]Data!$D206</f>
        <v>973268.57771980099</v>
      </c>
      <c r="E375" s="7">
        <f>[22]Data!$D218</f>
        <v>155813.94964527799</v>
      </c>
      <c r="F375" s="7">
        <f>[23]Data!$D218</f>
        <v>1822.5001155710299</v>
      </c>
      <c r="G375" s="13">
        <f>[24]Data!$D218</f>
        <v>253884.52715193399</v>
      </c>
      <c r="H375" s="25"/>
      <c r="I375" s="26">
        <f t="shared" si="98"/>
        <v>1065.43389033317</v>
      </c>
      <c r="J375" s="26">
        <f t="shared" si="98"/>
        <v>973268.57771980099</v>
      </c>
      <c r="K375" s="26">
        <f t="shared" si="98"/>
        <v>149866.74964527797</v>
      </c>
      <c r="L375" s="26">
        <f t="shared" si="82"/>
        <v>1822.5001155710299</v>
      </c>
      <c r="M375" s="26">
        <f t="shared" si="84"/>
        <v>249924.52715193399</v>
      </c>
      <c r="N375" s="25"/>
      <c r="O375" s="19">
        <f>AVERAGE('Billing Mo'!O375:O376)</f>
        <v>28</v>
      </c>
      <c r="P375" s="19"/>
      <c r="Q375" s="19">
        <f>AVERAGE('Billing Mo'!Q375:Q376)</f>
        <v>-5947.1999999999989</v>
      </c>
      <c r="R375" s="248"/>
      <c r="S375" s="19">
        <f t="shared" si="72"/>
        <v>-3960</v>
      </c>
      <c r="U375" s="7">
        <f t="shared" si="85"/>
        <v>3247606.0272675049</v>
      </c>
      <c r="V375" s="126">
        <f t="shared" si="96"/>
        <v>0.55751998808037817</v>
      </c>
      <c r="W375" s="7">
        <f>'Billing Mo'!W375</f>
        <v>69946.662699627006</v>
      </c>
      <c r="X375" s="7">
        <f>'Billing Mo'!X375</f>
        <v>1595450.0682438731</v>
      </c>
      <c r="Y375" s="7">
        <f>'Billing Mo'!Y375</f>
        <v>1665396.7309435001</v>
      </c>
      <c r="Z375" s="7">
        <f>'Billing Mo'!Z375</f>
        <v>185051</v>
      </c>
      <c r="AA375" s="7">
        <f>'Billing Mo'!AA375</f>
        <v>2199</v>
      </c>
      <c r="AB375" s="7">
        <f>'Billing Mo'!AB375</f>
        <v>1517</v>
      </c>
      <c r="AC375" s="13">
        <f>'Billing Mo'!AC375</f>
        <v>25322</v>
      </c>
      <c r="AD375" s="28">
        <f t="shared" si="94"/>
        <v>40456</v>
      </c>
      <c r="AE375" s="30">
        <f t="shared" si="86"/>
        <v>1699847</v>
      </c>
      <c r="AF375" s="30">
        <f t="shared" si="87"/>
        <v>973269</v>
      </c>
      <c r="AG375" s="31">
        <f t="shared" si="78"/>
        <v>282287</v>
      </c>
      <c r="AH375" s="35">
        <f>ROUND($AX$639*$AY614,0)</f>
        <v>132420</v>
      </c>
      <c r="AI375" s="28">
        <f t="shared" si="89"/>
        <v>149867</v>
      </c>
      <c r="AJ375" s="28">
        <f t="shared" si="90"/>
        <v>1822.5001155710299</v>
      </c>
      <c r="AK375" s="28">
        <f t="shared" si="91"/>
        <v>249924.52715193399</v>
      </c>
      <c r="AL375" s="110">
        <f t="shared" si="75"/>
        <v>1065.4341579433053</v>
      </c>
      <c r="AM375" s="110">
        <f t="shared" si="74"/>
        <v>1044.9780329603884</v>
      </c>
      <c r="AN375" s="110">
        <f>AJ375/[4]FCST!$G315*1000</f>
        <v>1201.3843873243441</v>
      </c>
      <c r="AP375" s="233">
        <f>[16]Rounded!Z376</f>
        <v>35086</v>
      </c>
      <c r="AQ375" s="157">
        <f>[16]Rounded!AA376</f>
        <v>16303</v>
      </c>
      <c r="AR375" s="157">
        <f>[16]Rounded!AB376</f>
        <v>2023</v>
      </c>
      <c r="AS375" s="157">
        <f>[16]Rounded!AC376</f>
        <v>0</v>
      </c>
      <c r="AT375" s="157">
        <f>[16]Rounded!AD376</f>
        <v>0</v>
      </c>
      <c r="AV375" s="150"/>
      <c r="AW375" s="145">
        <f t="shared" si="92"/>
        <v>1201.3843873243441</v>
      </c>
      <c r="AX375" s="145">
        <f t="shared" si="71"/>
        <v>1822.5001155710299</v>
      </c>
      <c r="AY375" s="20"/>
      <c r="AZ375" s="164">
        <f t="shared" si="83"/>
        <v>22108.267495048392</v>
      </c>
      <c r="BD375" s="14"/>
      <c r="BE375" s="25"/>
      <c r="BM375" s="14">
        <f>[17]Base!$J157</f>
        <v>16054.752553039521</v>
      </c>
      <c r="BN375" s="14">
        <f>[17]High!$J157</f>
        <v>28664.963963230013</v>
      </c>
      <c r="BO375" s="14">
        <f>[17]Low!$J157</f>
        <v>3444.5411428490329</v>
      </c>
      <c r="BP375" s="14"/>
      <c r="BQ375" s="14">
        <f>[17]Base!$Q157</f>
        <v>17751.103766190849</v>
      </c>
      <c r="BR375" s="14">
        <f>[17]High!$Q157</f>
        <v>31693.714872552402</v>
      </c>
      <c r="BS375" s="14">
        <f>[17]Low!$Q157</f>
        <v>3808.4926598293046</v>
      </c>
      <c r="BT375" s="211" t="s">
        <v>150</v>
      </c>
      <c r="BU375" s="14">
        <f>'[18]Energy Summary'!$C156/1000</f>
        <v>5779.4560585201789</v>
      </c>
      <c r="BV375" s="14"/>
      <c r="BW375" s="14"/>
      <c r="BX375" s="14"/>
      <c r="BY375" s="14">
        <f>'[18]Energy Summary'!$D156/1000</f>
        <v>4826.6812289065947</v>
      </c>
      <c r="BZ375" s="14"/>
      <c r="CA375" s="14"/>
    </row>
    <row r="376" spans="1:79">
      <c r="A376" s="2">
        <f t="shared" si="79"/>
        <v>2022</v>
      </c>
      <c r="B376" s="2">
        <f t="shared" si="80"/>
        <v>2</v>
      </c>
      <c r="C376" s="7">
        <f>[21]Data!$D231</f>
        <v>837.640129517427</v>
      </c>
      <c r="D376" s="7">
        <f>[25]Data!$D207</f>
        <v>878732.15805913601</v>
      </c>
      <c r="E376" s="7">
        <f>[22]Data!$D219</f>
        <v>140440.05492491901</v>
      </c>
      <c r="F376" s="7">
        <f>[23]Data!$D219</f>
        <v>1823.7283592644301</v>
      </c>
      <c r="G376" s="13">
        <f>[24]Data!$D219</f>
        <v>253687.81292464599</v>
      </c>
      <c r="H376" s="25"/>
      <c r="I376" s="26">
        <f t="shared" si="98"/>
        <v>865.640129517427</v>
      </c>
      <c r="J376" s="26">
        <f t="shared" si="98"/>
        <v>878732.15805913601</v>
      </c>
      <c r="K376" s="26">
        <f t="shared" si="98"/>
        <v>134492.854924919</v>
      </c>
      <c r="L376" s="26">
        <f t="shared" si="82"/>
        <v>1823.7283592644301</v>
      </c>
      <c r="M376" s="26">
        <f t="shared" si="84"/>
        <v>249595.81292464599</v>
      </c>
      <c r="N376" s="25"/>
      <c r="O376" s="19">
        <f>AVERAGE('Billing Mo'!O376:O377)</f>
        <v>28</v>
      </c>
      <c r="P376" s="19"/>
      <c r="Q376" s="19">
        <f>AVERAGE('Billing Mo'!Q376:Q377)</f>
        <v>-5947.1999999999989</v>
      </c>
      <c r="R376" s="248"/>
      <c r="S376" s="19">
        <f t="shared" si="72"/>
        <v>-4092</v>
      </c>
      <c r="U376" s="7">
        <f t="shared" si="85"/>
        <v>2818506.5412839102</v>
      </c>
      <c r="V376" s="126">
        <f t="shared" si="96"/>
        <v>0.63835327793467445</v>
      </c>
      <c r="W376" s="7">
        <f>'Billing Mo'!W376</f>
        <v>70016.681711007361</v>
      </c>
      <c r="X376" s="7">
        <f>'Billing Mo'!X376</f>
        <v>1597047.1685510727</v>
      </c>
      <c r="Y376" s="7">
        <f>'Billing Mo'!Y376</f>
        <v>1667063.8502620801</v>
      </c>
      <c r="Z376" s="7">
        <f>'Billing Mo'!Z376</f>
        <v>185226</v>
      </c>
      <c r="AA376" s="7">
        <f>'Billing Mo'!AA376</f>
        <v>2198</v>
      </c>
      <c r="AB376" s="7">
        <f>'Billing Mo'!AB376</f>
        <v>1516</v>
      </c>
      <c r="AC376" s="13">
        <f>'Billing Mo'!AC376</f>
        <v>25330</v>
      </c>
      <c r="AD376" s="28">
        <f t="shared" si="94"/>
        <v>37439</v>
      </c>
      <c r="AE376" s="30">
        <f t="shared" si="86"/>
        <v>1382468</v>
      </c>
      <c r="AF376" s="30">
        <f t="shared" si="87"/>
        <v>878732</v>
      </c>
      <c r="AG376" s="31">
        <f t="shared" si="78"/>
        <v>268448</v>
      </c>
      <c r="AH376" s="35">
        <f t="shared" ref="AH376:AH385" si="99">ROUND($AX$639*$AY615,0)</f>
        <v>133955</v>
      </c>
      <c r="AI376" s="28">
        <f t="shared" si="89"/>
        <v>134493</v>
      </c>
      <c r="AJ376" s="28">
        <f t="shared" si="90"/>
        <v>1823.7283592644301</v>
      </c>
      <c r="AK376" s="28">
        <f t="shared" si="91"/>
        <v>249595.81292464599</v>
      </c>
      <c r="AL376" s="110">
        <f t="shared" si="75"/>
        <v>865.64005573752058</v>
      </c>
      <c r="AM376" s="110">
        <f t="shared" si="74"/>
        <v>851.74122141558985</v>
      </c>
      <c r="AN376" s="110">
        <f>AJ376/[4]FCST!$G316*1000</f>
        <v>1202.9870443696768</v>
      </c>
      <c r="AP376" s="233">
        <f>[16]Rounded!Z377</f>
        <v>27509</v>
      </c>
      <c r="AQ376" s="157">
        <f>[16]Rounded!AA377</f>
        <v>13895</v>
      </c>
      <c r="AR376" s="157">
        <f>[16]Rounded!AB377</f>
        <v>1885</v>
      </c>
      <c r="AS376" s="157">
        <f>[16]Rounded!AC377</f>
        <v>0</v>
      </c>
      <c r="AT376" s="157">
        <f>[16]Rounded!AD377</f>
        <v>0</v>
      </c>
      <c r="AV376" s="150"/>
      <c r="AW376" s="145">
        <f t="shared" si="92"/>
        <v>1202.9870443696768</v>
      </c>
      <c r="AX376" s="145">
        <f t="shared" ref="AX376:AX439" si="100">AJ376</f>
        <v>1823.7283592644301</v>
      </c>
      <c r="AY376" s="20"/>
      <c r="AZ376" s="164">
        <f t="shared" si="83"/>
        <v>22082.15910856711</v>
      </c>
      <c r="BD376" s="14"/>
      <c r="BE376" s="25"/>
      <c r="BM376" s="14">
        <f>[17]Base!$J158</f>
        <v>16116.103229758757</v>
      </c>
      <c r="BN376" s="14">
        <f>[17]High!$J158</f>
        <v>28774.502551972928</v>
      </c>
      <c r="BO376" s="14">
        <f>[17]Low!$J158</f>
        <v>3457.7039075445891</v>
      </c>
      <c r="BP376" s="14"/>
      <c r="BQ376" s="14">
        <f>[17]Base!$Q158</f>
        <v>17818.936778563442</v>
      </c>
      <c r="BR376" s="14">
        <f>[17]High!$Q158</f>
        <v>31814.827349917214</v>
      </c>
      <c r="BS376" s="14">
        <f>[17]Low!$Q158</f>
        <v>3823.0462072096748</v>
      </c>
      <c r="BT376" s="211" t="s">
        <v>150</v>
      </c>
      <c r="BU376" s="14">
        <f>'[18]Energy Summary'!$C157/1000</f>
        <v>6404.7638292354823</v>
      </c>
      <c r="BV376" s="14"/>
      <c r="BW376" s="14"/>
      <c r="BX376" s="14"/>
      <c r="BY376" s="14">
        <f>'[18]Energy Summary'!$D157/1000</f>
        <v>5326.4160762691208</v>
      </c>
      <c r="BZ376" s="14"/>
      <c r="CA376" s="14"/>
    </row>
    <row r="377" spans="1:79">
      <c r="A377" s="2">
        <f t="shared" si="79"/>
        <v>2022</v>
      </c>
      <c r="B377" s="2">
        <f t="shared" si="80"/>
        <v>3</v>
      </c>
      <c r="C377" s="7">
        <f>[21]Data!$D232</f>
        <v>839.16955706217698</v>
      </c>
      <c r="D377" s="7">
        <f>[25]Data!$D208</f>
        <v>1009074.26075258</v>
      </c>
      <c r="E377" s="7">
        <f>[22]Data!$D220</f>
        <v>166609.40937968</v>
      </c>
      <c r="F377" s="7">
        <f>[23]Data!$D220</f>
        <v>1834.9017285597399</v>
      </c>
      <c r="G377" s="13">
        <f>[24]Data!$D220</f>
        <v>257640.89261247101</v>
      </c>
      <c r="H377" s="25"/>
      <c r="I377" s="26">
        <f t="shared" si="98"/>
        <v>867.16955706217698</v>
      </c>
      <c r="J377" s="26">
        <f t="shared" si="98"/>
        <v>1009074.26075258</v>
      </c>
      <c r="K377" s="26">
        <f t="shared" si="98"/>
        <v>160460.60937968001</v>
      </c>
      <c r="L377" s="26">
        <f t="shared" si="82"/>
        <v>1834.9017285597399</v>
      </c>
      <c r="M377" s="26">
        <f t="shared" si="84"/>
        <v>253680.89261247101</v>
      </c>
      <c r="N377" s="25"/>
      <c r="O377" s="19">
        <f>AVERAGE('Billing Mo'!O377:O378)</f>
        <v>28</v>
      </c>
      <c r="P377" s="19"/>
      <c r="Q377" s="19">
        <f>AVERAGE('Billing Mo'!Q377:Q378)</f>
        <v>-6148.7999999999993</v>
      </c>
      <c r="R377" s="248"/>
      <c r="S377" s="19">
        <f t="shared" ref="S377:S440" si="101">S365</f>
        <v>-3960</v>
      </c>
      <c r="U377" s="7">
        <f t="shared" si="85"/>
        <v>2984053.7943410305</v>
      </c>
      <c r="V377" s="126">
        <f t="shared" si="96"/>
        <v>0.62485525246600426</v>
      </c>
      <c r="W377" s="7">
        <f>'Billing Mo'!W377</f>
        <v>70086.700722387308</v>
      </c>
      <c r="X377" s="7">
        <f>'Billing Mo'!X377</f>
        <v>1598644.2688582628</v>
      </c>
      <c r="Y377" s="7">
        <f>'Billing Mo'!Y377</f>
        <v>1668730.9695806501</v>
      </c>
      <c r="Z377" s="7">
        <f>'Billing Mo'!Z377</f>
        <v>185400</v>
      </c>
      <c r="AA377" s="7">
        <f>'Billing Mo'!AA377</f>
        <v>2196</v>
      </c>
      <c r="AB377" s="7">
        <f>'Billing Mo'!AB377</f>
        <v>1516</v>
      </c>
      <c r="AC377" s="13">
        <f>'Billing Mo'!AC377</f>
        <v>25324</v>
      </c>
      <c r="AD377" s="28">
        <f t="shared" si="94"/>
        <v>36751</v>
      </c>
      <c r="AE377" s="30">
        <f t="shared" si="86"/>
        <v>1386296</v>
      </c>
      <c r="AF377" s="30">
        <f t="shared" si="87"/>
        <v>1009074</v>
      </c>
      <c r="AG377" s="31">
        <f t="shared" si="78"/>
        <v>296417</v>
      </c>
      <c r="AH377" s="35">
        <f t="shared" si="99"/>
        <v>135956</v>
      </c>
      <c r="AI377" s="28">
        <f t="shared" si="89"/>
        <v>160461</v>
      </c>
      <c r="AJ377" s="28">
        <f t="shared" si="90"/>
        <v>1834.9017285597399</v>
      </c>
      <c r="AK377" s="28">
        <f t="shared" si="91"/>
        <v>253680.89261247101</v>
      </c>
      <c r="AL377" s="110">
        <f t="shared" si="75"/>
        <v>867.16978067301989</v>
      </c>
      <c r="AM377" s="110">
        <f t="shared" si="74"/>
        <v>852.77197219969491</v>
      </c>
      <c r="AN377" s="110">
        <f>AJ377/[4]FCST!$G317*1000</f>
        <v>1210.3573407386148</v>
      </c>
      <c r="AP377" s="233">
        <f>[16]Rounded!Z378</f>
        <v>21486</v>
      </c>
      <c r="AQ377" s="157">
        <f>[16]Rounded!AA378</f>
        <v>11357</v>
      </c>
      <c r="AR377" s="157">
        <f>[16]Rounded!AB378</f>
        <v>1588</v>
      </c>
      <c r="AS377" s="157">
        <f>[16]Rounded!AC378</f>
        <v>0</v>
      </c>
      <c r="AT377" s="157">
        <f>[16]Rounded!AD378</f>
        <v>0</v>
      </c>
      <c r="AV377" s="150"/>
      <c r="AW377" s="145">
        <f t="shared" si="92"/>
        <v>1210.3573407386148</v>
      </c>
      <c r="AX377" s="145">
        <f t="shared" si="100"/>
        <v>1834.9017285597399</v>
      </c>
      <c r="AY377" s="20"/>
      <c r="AZ377" s="164">
        <f t="shared" si="83"/>
        <v>22056.050722085831</v>
      </c>
      <c r="BD377" s="14"/>
      <c r="BE377" s="25"/>
      <c r="BM377" s="14">
        <f>[17]Base!$J159</f>
        <v>16542.536382938324</v>
      </c>
      <c r="BN377" s="14">
        <f>[17]High!$J159</f>
        <v>29535.877785146771</v>
      </c>
      <c r="BO377" s="14">
        <f>[17]Low!$J159</f>
        <v>3549.1949807298788</v>
      </c>
      <c r="BP377" s="14"/>
      <c r="BQ377" s="14">
        <f>[17]Base!$Q159</f>
        <v>18290.427019626128</v>
      </c>
      <c r="BR377" s="14">
        <f>[17]High!$Q159</f>
        <v>32656.649777539606</v>
      </c>
      <c r="BS377" s="14">
        <f>[17]Low!$Q159</f>
        <v>3924.2042617126549</v>
      </c>
      <c r="BT377" s="211" t="s">
        <v>150</v>
      </c>
      <c r="BU377" s="14">
        <f>'[18]Energy Summary'!$C158/1000</f>
        <v>8667.0482558315889</v>
      </c>
      <c r="BV377" s="14"/>
      <c r="BW377" s="14"/>
      <c r="BX377" s="14"/>
      <c r="BY377" s="14">
        <f>'[18]Energy Summary'!$D158/1000</f>
        <v>7179.2745721402116</v>
      </c>
      <c r="BZ377" s="14"/>
      <c r="CA377" s="14"/>
    </row>
    <row r="378" spans="1:79">
      <c r="A378" s="2">
        <f t="shared" si="79"/>
        <v>2022</v>
      </c>
      <c r="B378" s="2">
        <f t="shared" si="80"/>
        <v>4</v>
      </c>
      <c r="C378" s="7">
        <f>[21]Data!$D233</f>
        <v>861.23293784055295</v>
      </c>
      <c r="D378" s="7">
        <f>[25]Data!$D209</f>
        <v>1030981.36426502</v>
      </c>
      <c r="E378" s="7">
        <f>[22]Data!$D221</f>
        <v>157505.83546720899</v>
      </c>
      <c r="F378" s="7">
        <f>[23]Data!$D221</f>
        <v>1813.02463193942</v>
      </c>
      <c r="G378" s="13">
        <f>[24]Data!$D221</f>
        <v>265869.64309050998</v>
      </c>
      <c r="H378" s="25"/>
      <c r="I378" s="26">
        <f t="shared" si="98"/>
        <v>889.23293784055295</v>
      </c>
      <c r="J378" s="26">
        <f t="shared" si="98"/>
        <v>1030981.36426502</v>
      </c>
      <c r="K378" s="26">
        <f t="shared" si="98"/>
        <v>151357.035467209</v>
      </c>
      <c r="L378" s="26">
        <f t="shared" si="82"/>
        <v>1813.02463193942</v>
      </c>
      <c r="M378" s="26">
        <f t="shared" si="84"/>
        <v>261777.64309050998</v>
      </c>
      <c r="N378" s="25"/>
      <c r="O378" s="19">
        <f>AVERAGE('Billing Mo'!O378:O379)</f>
        <v>28</v>
      </c>
      <c r="P378" s="19"/>
      <c r="Q378" s="19">
        <f>AVERAGE('Billing Mo'!Q378:Q379)</f>
        <v>-6148.7999999999993</v>
      </c>
      <c r="R378" s="248"/>
      <c r="S378" s="19">
        <f t="shared" si="101"/>
        <v>-4092</v>
      </c>
      <c r="U378" s="7">
        <f t="shared" si="85"/>
        <v>3044775.6677224492</v>
      </c>
      <c r="V378" s="126">
        <f t="shared" si="96"/>
        <v>0.53442379914879401</v>
      </c>
      <c r="W378" s="7">
        <f>'Billing Mo'!W378</f>
        <v>70156.719733767663</v>
      </c>
      <c r="X378" s="7">
        <f>'Billing Mo'!X378</f>
        <v>1600241.3691654622</v>
      </c>
      <c r="Y378" s="7">
        <f>'Billing Mo'!Y378</f>
        <v>1670398.0888992299</v>
      </c>
      <c r="Z378" s="7">
        <f>'Billing Mo'!Z378</f>
        <v>185574</v>
      </c>
      <c r="AA378" s="7">
        <f>'Billing Mo'!AA378</f>
        <v>2195</v>
      </c>
      <c r="AB378" s="7">
        <f>'Billing Mo'!AB378</f>
        <v>1516</v>
      </c>
      <c r="AC378" s="13">
        <f>'Billing Mo'!AC378</f>
        <v>25287</v>
      </c>
      <c r="AD378" s="28">
        <f t="shared" si="94"/>
        <v>32291</v>
      </c>
      <c r="AE378" s="30">
        <f t="shared" si="86"/>
        <v>1422987</v>
      </c>
      <c r="AF378" s="30">
        <f t="shared" si="87"/>
        <v>1030981</v>
      </c>
      <c r="AG378" s="31">
        <f t="shared" si="78"/>
        <v>294926</v>
      </c>
      <c r="AH378" s="35">
        <f t="shared" si="99"/>
        <v>143569</v>
      </c>
      <c r="AI378" s="28">
        <f t="shared" si="89"/>
        <v>151357</v>
      </c>
      <c r="AJ378" s="28">
        <f t="shared" si="90"/>
        <v>1813.02463193942</v>
      </c>
      <c r="AK378" s="28">
        <f t="shared" si="91"/>
        <v>261777.64309050998</v>
      </c>
      <c r="AL378" s="110">
        <f t="shared" si="75"/>
        <v>889.23272914891481</v>
      </c>
      <c r="AM378" s="110">
        <f t="shared" si="74"/>
        <v>871.21627453429903</v>
      </c>
      <c r="AN378" s="110">
        <f>AJ378/[4]FCST!$G318*1000</f>
        <v>1195.9265382186147</v>
      </c>
      <c r="AP378" s="233">
        <f>[16]Rounded!Z379</f>
        <v>15915</v>
      </c>
      <c r="AQ378" s="157">
        <f>[16]Rounded!AA379</f>
        <v>11012</v>
      </c>
      <c r="AR378" s="157">
        <f>[16]Rounded!AB379</f>
        <v>1593</v>
      </c>
      <c r="AS378" s="157">
        <f>[16]Rounded!AC379</f>
        <v>0</v>
      </c>
      <c r="AT378" s="157">
        <f>[16]Rounded!AD379</f>
        <v>0</v>
      </c>
      <c r="AV378" s="150"/>
      <c r="AW378" s="145">
        <f t="shared" si="92"/>
        <v>1195.9265382186147</v>
      </c>
      <c r="AX378" s="145">
        <f t="shared" si="100"/>
        <v>1813.02463193942</v>
      </c>
      <c r="AY378" s="20"/>
      <c r="AZ378" s="164">
        <f t="shared" si="83"/>
        <v>22029.942335604552</v>
      </c>
      <c r="BD378" s="14"/>
      <c r="BE378" s="25"/>
      <c r="BM378" s="14">
        <f>[17]Base!$J160</f>
        <v>16548.715520162597</v>
      </c>
      <c r="BN378" s="14">
        <f>[17]High!$J160</f>
        <v>29546.910328019829</v>
      </c>
      <c r="BO378" s="14">
        <f>[17]Low!$J160</f>
        <v>3550.5207123053742</v>
      </c>
      <c r="BP378" s="14"/>
      <c r="BQ378" s="14">
        <f>[17]Base!$Q160</f>
        <v>18297.259046821273</v>
      </c>
      <c r="BR378" s="14">
        <f>[17]High!$Q160</f>
        <v>32668.84802305586</v>
      </c>
      <c r="BS378" s="14">
        <f>[17]Low!$Q160</f>
        <v>3925.6700705866938</v>
      </c>
      <c r="BT378" s="211" t="s">
        <v>150</v>
      </c>
      <c r="BU378" s="14">
        <f>'[18]Energy Summary'!$C159/1000</f>
        <v>9207.2917582945593</v>
      </c>
      <c r="BV378" s="14"/>
      <c r="BW378" s="14"/>
      <c r="BX378" s="14"/>
      <c r="BY378" s="14">
        <f>'[18]Energy Summary'!$D159/1000</f>
        <v>7598.3020642459614</v>
      </c>
      <c r="BZ378" s="14"/>
      <c r="CA378" s="14"/>
    </row>
    <row r="379" spans="1:79">
      <c r="A379" s="2">
        <f t="shared" si="79"/>
        <v>2022</v>
      </c>
      <c r="B379" s="2">
        <f t="shared" si="80"/>
        <v>5</v>
      </c>
      <c r="C379" s="7">
        <f>[21]Data!$D234</f>
        <v>1116.10766140378</v>
      </c>
      <c r="D379" s="7">
        <f>[25]Data!$D210</f>
        <v>1175135.55144887</v>
      </c>
      <c r="E379" s="7">
        <f>[22]Data!$D222</f>
        <v>166038.725738354</v>
      </c>
      <c r="F379" s="7">
        <f>[23]Data!$D222</f>
        <v>1813.1746319394199</v>
      </c>
      <c r="G379" s="13">
        <f>[24]Data!$D222</f>
        <v>292816.73665349802</v>
      </c>
      <c r="H379" s="25"/>
      <c r="I379" s="26">
        <f t="shared" si="98"/>
        <v>1144.10766140378</v>
      </c>
      <c r="J379" s="26">
        <f t="shared" si="98"/>
        <v>1175135.55144887</v>
      </c>
      <c r="K379" s="26">
        <f t="shared" si="98"/>
        <v>159889.92573835401</v>
      </c>
      <c r="L379" s="26">
        <f t="shared" si="82"/>
        <v>1813.1746319394199</v>
      </c>
      <c r="M379" s="26">
        <f t="shared" si="84"/>
        <v>288856.73665349802</v>
      </c>
      <c r="N379" s="25"/>
      <c r="O379" s="19">
        <f>AVERAGE('Billing Mo'!O379:O380)</f>
        <v>28</v>
      </c>
      <c r="P379" s="19"/>
      <c r="Q379" s="19">
        <f>AVERAGE('Billing Mo'!Q379:Q380)</f>
        <v>-6148.7999999999993</v>
      </c>
      <c r="R379" s="248"/>
      <c r="S379" s="19">
        <f t="shared" si="101"/>
        <v>-3960</v>
      </c>
      <c r="U379" s="7">
        <f t="shared" si="85"/>
        <v>3633144.9112854372</v>
      </c>
      <c r="V379" s="126">
        <f t="shared" si="96"/>
        <v>0.35517028435765152</v>
      </c>
      <c r="W379" s="7">
        <f>'Billing Mo'!W379</f>
        <v>70226.738745147595</v>
      </c>
      <c r="X379" s="7">
        <f>'Billing Mo'!X379</f>
        <v>1601838.4694726523</v>
      </c>
      <c r="Y379" s="7">
        <f>'Billing Mo'!Y379</f>
        <v>1672065.2082177999</v>
      </c>
      <c r="Z379" s="7">
        <f>'Billing Mo'!Z379</f>
        <v>185748</v>
      </c>
      <c r="AA379" s="7">
        <f>'Billing Mo'!AA379</f>
        <v>2194</v>
      </c>
      <c r="AB379" s="7">
        <f>'Billing Mo'!AB379</f>
        <v>1516</v>
      </c>
      <c r="AC379" s="13">
        <f>'Billing Mo'!AC379</f>
        <v>25325</v>
      </c>
      <c r="AD379" s="28">
        <f t="shared" si="94"/>
        <v>27838</v>
      </c>
      <c r="AE379" s="30">
        <f t="shared" si="86"/>
        <v>1832676</v>
      </c>
      <c r="AF379" s="30">
        <f t="shared" si="87"/>
        <v>1175136</v>
      </c>
      <c r="AG379" s="31">
        <f t="shared" si="78"/>
        <v>306825</v>
      </c>
      <c r="AH379" s="35">
        <f t="shared" si="99"/>
        <v>146935</v>
      </c>
      <c r="AI379" s="28">
        <f t="shared" si="89"/>
        <v>159890</v>
      </c>
      <c r="AJ379" s="28">
        <f t="shared" si="90"/>
        <v>1813.1746319394199</v>
      </c>
      <c r="AK379" s="28">
        <f t="shared" si="91"/>
        <v>288856.73665349802</v>
      </c>
      <c r="AL379" s="110">
        <f t="shared" si="75"/>
        <v>1144.1078703793039</v>
      </c>
      <c r="AM379" s="110">
        <f t="shared" si="74"/>
        <v>1112.7042120462881</v>
      </c>
      <c r="AN379" s="110">
        <f>AJ379/[4]FCST!$G319*1000</f>
        <v>1196.0254828096438</v>
      </c>
      <c r="AP379" s="233">
        <f>[16]Rounded!Z380</f>
        <v>18154</v>
      </c>
      <c r="AQ379" s="157">
        <f>[16]Rounded!AA380</f>
        <v>11842</v>
      </c>
      <c r="AR379" s="157">
        <f>[16]Rounded!AB380</f>
        <v>1695</v>
      </c>
      <c r="AS379" s="157">
        <f>[16]Rounded!AC380</f>
        <v>0</v>
      </c>
      <c r="AT379" s="157">
        <f>[16]Rounded!AD380</f>
        <v>0</v>
      </c>
      <c r="AV379" s="150"/>
      <c r="AW379" s="145">
        <f t="shared" si="92"/>
        <v>1196.0254828096438</v>
      </c>
      <c r="AX379" s="145">
        <f t="shared" si="100"/>
        <v>1813.1746319394199</v>
      </c>
      <c r="AY379" s="20"/>
      <c r="AZ379" s="164">
        <f t="shared" si="83"/>
        <v>22003.833949123273</v>
      </c>
      <c r="BD379" s="14"/>
      <c r="BE379" s="25"/>
      <c r="BM379" s="14">
        <f>[17]Base!$J161</f>
        <v>16791.904937551364</v>
      </c>
      <c r="BN379" s="14">
        <f>[17]High!$J161</f>
        <v>29981.112964445274</v>
      </c>
      <c r="BO379" s="14">
        <f>[17]Low!$J161</f>
        <v>3602.6969106574629</v>
      </c>
      <c r="BP379" s="14"/>
      <c r="BQ379" s="14">
        <f>[17]Base!$Q161</f>
        <v>18566.143949820926</v>
      </c>
      <c r="BR379" s="14">
        <f>[17]High!$Q161</f>
        <v>33148.928673896065</v>
      </c>
      <c r="BS379" s="14">
        <f>[17]Low!$Q161</f>
        <v>3983.3592257457958</v>
      </c>
      <c r="BT379" s="211" t="s">
        <v>150</v>
      </c>
      <c r="BU379" s="14">
        <f>'[18]Energy Summary'!$C160/1000</f>
        <v>9710.7425951119749</v>
      </c>
      <c r="BV379" s="14"/>
      <c r="BW379" s="14"/>
      <c r="BX379" s="14"/>
      <c r="BY379" s="14">
        <f>'[18]Energy Summary'!$D160/1000</f>
        <v>7985.5012865478357</v>
      </c>
      <c r="BZ379" s="14"/>
      <c r="CA379" s="14"/>
    </row>
    <row r="380" spans="1:79">
      <c r="A380" s="2">
        <f t="shared" si="79"/>
        <v>2022</v>
      </c>
      <c r="B380" s="2">
        <f t="shared" si="80"/>
        <v>6</v>
      </c>
      <c r="C380" s="7">
        <f>[21]Data!$D235</f>
        <v>1219.00965489194</v>
      </c>
      <c r="D380" s="7">
        <f>[25]Data!$D211</f>
        <v>1201132.9512688499</v>
      </c>
      <c r="E380" s="7">
        <f>[22]Data!$D223</f>
        <v>153407.97258194699</v>
      </c>
      <c r="F380" s="7">
        <f>[23]Data!$D223</f>
        <v>1822.94180947418</v>
      </c>
      <c r="G380" s="13">
        <f>[24]Data!$D223</f>
        <v>296138.56475286698</v>
      </c>
      <c r="H380" s="25"/>
      <c r="I380" s="26">
        <f t="shared" si="98"/>
        <v>1247.00965489194</v>
      </c>
      <c r="J380" s="26">
        <f t="shared" si="98"/>
        <v>1201132.9512688499</v>
      </c>
      <c r="K380" s="26">
        <f t="shared" si="98"/>
        <v>147259.172581947</v>
      </c>
      <c r="L380" s="26">
        <f t="shared" si="82"/>
        <v>1822.94180947418</v>
      </c>
      <c r="M380" s="26">
        <f t="shared" si="84"/>
        <v>292046.56475286698</v>
      </c>
      <c r="N380" s="25"/>
      <c r="O380" s="19">
        <f>AVERAGE('Billing Mo'!O380:O381)</f>
        <v>28</v>
      </c>
      <c r="P380" s="19"/>
      <c r="Q380" s="19">
        <f>AVERAGE('Billing Mo'!Q380:Q381)</f>
        <v>-6148.7999999999993</v>
      </c>
      <c r="R380" s="248"/>
      <c r="S380" s="19">
        <f t="shared" si="101"/>
        <v>-4092</v>
      </c>
      <c r="U380" s="7">
        <f t="shared" si="85"/>
        <v>3816565.506562341</v>
      </c>
      <c r="V380" s="126">
        <f t="shared" ref="V380:V395" si="102">V368</f>
        <v>0.25275986053332639</v>
      </c>
      <c r="W380" s="7">
        <f>'Billing Mo'!W380</f>
        <v>70296.757756527964</v>
      </c>
      <c r="X380" s="7">
        <f>'Billing Mo'!X380</f>
        <v>1603435.5697798519</v>
      </c>
      <c r="Y380" s="7">
        <f>'Billing Mo'!Y380</f>
        <v>1673732.3275363799</v>
      </c>
      <c r="Z380" s="7">
        <f>'Billing Mo'!Z380</f>
        <v>185923</v>
      </c>
      <c r="AA380" s="7">
        <f>'Billing Mo'!AA380</f>
        <v>2192</v>
      </c>
      <c r="AB380" s="7">
        <f>'Billing Mo'!AB380</f>
        <v>1516</v>
      </c>
      <c r="AC380" s="13">
        <f>'Billing Mo'!AC380</f>
        <v>25279</v>
      </c>
      <c r="AD380" s="28">
        <f t="shared" si="94"/>
        <v>21660</v>
      </c>
      <c r="AE380" s="30">
        <f t="shared" si="86"/>
        <v>1999500</v>
      </c>
      <c r="AF380" s="30">
        <f t="shared" si="87"/>
        <v>1201133</v>
      </c>
      <c r="AG380" s="31">
        <f t="shared" si="78"/>
        <v>300403</v>
      </c>
      <c r="AH380" s="35">
        <f t="shared" si="99"/>
        <v>153144</v>
      </c>
      <c r="AI380" s="28">
        <f t="shared" si="89"/>
        <v>147259</v>
      </c>
      <c r="AJ380" s="28">
        <f t="shared" si="90"/>
        <v>1822.94180947418</v>
      </c>
      <c r="AK380" s="28">
        <f t="shared" si="91"/>
        <v>292046.56475286698</v>
      </c>
      <c r="AL380" s="110">
        <f t="shared" si="75"/>
        <v>1247.0098815847816</v>
      </c>
      <c r="AM380" s="110">
        <f t="shared" si="74"/>
        <v>1207.5766039453931</v>
      </c>
      <c r="AN380" s="110">
        <f>AJ380/[4]FCST!$G320*1000</f>
        <v>1202.4682120542086</v>
      </c>
      <c r="AP380" s="233">
        <f>[16]Rounded!Z381</f>
        <v>20576</v>
      </c>
      <c r="AQ380" s="157">
        <f>[16]Rounded!AA381</f>
        <v>12896</v>
      </c>
      <c r="AR380" s="157">
        <f>[16]Rounded!AB381</f>
        <v>1875</v>
      </c>
      <c r="AS380" s="157">
        <f>[16]Rounded!AC381</f>
        <v>0</v>
      </c>
      <c r="AT380" s="157">
        <f>[16]Rounded!AD381</f>
        <v>0</v>
      </c>
      <c r="AV380" s="150"/>
      <c r="AW380" s="145">
        <f t="shared" si="92"/>
        <v>1202.4682120542086</v>
      </c>
      <c r="AX380" s="145">
        <f t="shared" si="100"/>
        <v>1822.94180947418</v>
      </c>
      <c r="AY380" s="20"/>
      <c r="AZ380" s="164">
        <f t="shared" si="83"/>
        <v>21977.725562641994</v>
      </c>
      <c r="BD380" s="14"/>
      <c r="BE380" s="25"/>
      <c r="BM380" s="14">
        <f>[17]Base!$J162</f>
        <v>16961.864205065256</v>
      </c>
      <c r="BN380" s="14">
        <f>[17]High!$J162</f>
        <v>30284.566802329577</v>
      </c>
      <c r="BO380" s="14">
        <f>[17]Low!$J162</f>
        <v>3639.161607800942</v>
      </c>
      <c r="BP380" s="14"/>
      <c r="BQ380" s="14">
        <f>[17]Base!$Q162</f>
        <v>18754.061177675911</v>
      </c>
      <c r="BR380" s="14">
        <f>[17]High!$Q162</f>
        <v>33484.445558802108</v>
      </c>
      <c r="BS380" s="14">
        <f>[17]Low!$Q162</f>
        <v>4023.6767965497179</v>
      </c>
      <c r="BT380" s="211" t="s">
        <v>150</v>
      </c>
      <c r="BU380" s="14">
        <f>'[18]Energy Summary'!$C161/1000</f>
        <v>9107.1022518067111</v>
      </c>
      <c r="BV380" s="14"/>
      <c r="BW380" s="14"/>
      <c r="BX380" s="14"/>
      <c r="BY380" s="14">
        <f>'[18]Energy Summary'!$D161/1000</f>
        <v>7464.1023473374471</v>
      </c>
      <c r="BZ380" s="14"/>
      <c r="CA380" s="14"/>
    </row>
    <row r="381" spans="1:79">
      <c r="A381" s="2">
        <f t="shared" si="79"/>
        <v>2022</v>
      </c>
      <c r="B381" s="2">
        <f t="shared" si="80"/>
        <v>7</v>
      </c>
      <c r="C381" s="7">
        <f>[21]Data!$D236</f>
        <v>1299.1075651573101</v>
      </c>
      <c r="D381" s="7">
        <f>[25]Data!$D212</f>
        <v>1263192.2115752299</v>
      </c>
      <c r="E381" s="7">
        <f>[22]Data!$D224</f>
        <v>161933.217163478</v>
      </c>
      <c r="F381" s="7">
        <f>[23]Data!$D224</f>
        <v>1826.0702684094099</v>
      </c>
      <c r="G381" s="13">
        <f>[24]Data!$D224</f>
        <v>291359.69418721303</v>
      </c>
      <c r="H381" s="25"/>
      <c r="I381" s="26">
        <f t="shared" si="98"/>
        <v>1327.1075651573101</v>
      </c>
      <c r="J381" s="26">
        <f t="shared" si="98"/>
        <v>1263192.2115752299</v>
      </c>
      <c r="K381" s="26">
        <f t="shared" si="98"/>
        <v>155683.61716347799</v>
      </c>
      <c r="L381" s="26">
        <f t="shared" si="82"/>
        <v>1826.0702684094099</v>
      </c>
      <c r="M381" s="26">
        <f t="shared" si="84"/>
        <v>287399.69418721303</v>
      </c>
      <c r="N381" s="25"/>
      <c r="O381" s="19">
        <f>AVERAGE('Billing Mo'!O381:O382)</f>
        <v>28</v>
      </c>
      <c r="P381" s="19"/>
      <c r="Q381" s="19">
        <f>AVERAGE('Billing Mo'!Q381:Q382)</f>
        <v>-6249.5999999999995</v>
      </c>
      <c r="R381" s="248"/>
      <c r="S381" s="19">
        <f t="shared" si="101"/>
        <v>-3960</v>
      </c>
      <c r="U381" s="7">
        <f t="shared" si="85"/>
        <v>4008446.7644556225</v>
      </c>
      <c r="V381" s="126">
        <f t="shared" si="102"/>
        <v>0.23540461725212367</v>
      </c>
      <c r="W381" s="7">
        <f>'Billing Mo'!W381</f>
        <v>70366.776767907897</v>
      </c>
      <c r="X381" s="7">
        <f>'Billing Mo'!X381</f>
        <v>1605032.670087042</v>
      </c>
      <c r="Y381" s="7">
        <f>'Billing Mo'!Y381</f>
        <v>1675399.4468549499</v>
      </c>
      <c r="Z381" s="7">
        <f>'Billing Mo'!Z381</f>
        <v>186097</v>
      </c>
      <c r="AA381" s="7">
        <f>'Billing Mo'!AA381</f>
        <v>2191</v>
      </c>
      <c r="AB381" s="7">
        <f>'Billing Mo'!AB381</f>
        <v>1516</v>
      </c>
      <c r="AC381" s="13">
        <f>'Billing Mo'!AC381</f>
        <v>25256</v>
      </c>
      <c r="AD381" s="28">
        <f t="shared" si="94"/>
        <v>21519</v>
      </c>
      <c r="AE381" s="30">
        <f t="shared" si="86"/>
        <v>2130051</v>
      </c>
      <c r="AF381" s="30">
        <f t="shared" si="87"/>
        <v>1263192</v>
      </c>
      <c r="AG381" s="31">
        <f t="shared" si="78"/>
        <v>304459</v>
      </c>
      <c r="AH381" s="35">
        <f t="shared" si="99"/>
        <v>148775</v>
      </c>
      <c r="AI381" s="28">
        <f t="shared" si="89"/>
        <v>155684</v>
      </c>
      <c r="AJ381" s="28">
        <f t="shared" si="90"/>
        <v>1826.0702684094099</v>
      </c>
      <c r="AK381" s="28">
        <f t="shared" si="91"/>
        <v>287399.69418721303</v>
      </c>
      <c r="AL381" s="110">
        <f t="shared" si="75"/>
        <v>1327.1075659067337</v>
      </c>
      <c r="AM381" s="110">
        <f t="shared" si="74"/>
        <v>1284.213149311297</v>
      </c>
      <c r="AN381" s="110">
        <f>AJ381/[4]FCST!$G321*1000</f>
        <v>1204.5318393201912</v>
      </c>
      <c r="AP381" s="233">
        <f>[16]Rounded!Z382</f>
        <v>20830</v>
      </c>
      <c r="AQ381" s="157">
        <f>[16]Rounded!AA382</f>
        <v>13641</v>
      </c>
      <c r="AR381" s="157">
        <f>[16]Rounded!AB382</f>
        <v>2012</v>
      </c>
      <c r="AS381" s="157">
        <f>[16]Rounded!AC382</f>
        <v>0</v>
      </c>
      <c r="AT381" s="157">
        <f>[16]Rounded!AD382</f>
        <v>0</v>
      </c>
      <c r="AV381" s="150"/>
      <c r="AW381" s="145">
        <f t="shared" si="92"/>
        <v>1204.5318393201912</v>
      </c>
      <c r="AX381" s="145">
        <f t="shared" si="100"/>
        <v>1826.0702684094099</v>
      </c>
      <c r="AY381" s="20"/>
      <c r="AZ381" s="164">
        <f t="shared" si="83"/>
        <v>21951.617176160711</v>
      </c>
      <c r="BD381" s="14"/>
      <c r="BE381" s="25"/>
      <c r="BM381" s="14">
        <f>[17]Base!$J163</f>
        <v>17149.815278494418</v>
      </c>
      <c r="BN381" s="14">
        <f>[17]High!$J163</f>
        <v>30620.144116828727</v>
      </c>
      <c r="BO381" s="14">
        <f>[17]Low!$J163</f>
        <v>3679.4864401601199</v>
      </c>
      <c r="BP381" s="14"/>
      <c r="BQ381" s="14">
        <f>[17]Base!$Q163</f>
        <v>18961.871232448531</v>
      </c>
      <c r="BR381" s="14">
        <f>[17]High!$Q163</f>
        <v>33855.480098984182</v>
      </c>
      <c r="BS381" s="14">
        <f>[17]Low!$Q163</f>
        <v>4068.262365912884</v>
      </c>
      <c r="BT381" s="211" t="s">
        <v>150</v>
      </c>
      <c r="BU381" s="14">
        <f>'[18]Energy Summary'!$C162/1000</f>
        <v>9810.5718909578572</v>
      </c>
      <c r="BV381" s="14"/>
      <c r="BW381" s="14"/>
      <c r="BX381" s="14"/>
      <c r="BY381" s="14">
        <f>'[18]Energy Summary'!$D162/1000</f>
        <v>8015.2187080986096</v>
      </c>
      <c r="BZ381" s="14"/>
      <c r="CA381" s="14"/>
    </row>
    <row r="382" spans="1:79">
      <c r="A382" s="2">
        <f t="shared" si="79"/>
        <v>2022</v>
      </c>
      <c r="B382" s="2">
        <f t="shared" si="80"/>
        <v>8</v>
      </c>
      <c r="C382" s="7">
        <f>[21]Data!$D237</f>
        <v>1305.6230622150799</v>
      </c>
      <c r="D382" s="7">
        <f>[25]Data!$D213</f>
        <v>1267336.29444988</v>
      </c>
      <c r="E382" s="7">
        <f>[22]Data!$D225</f>
        <v>165159.76320752301</v>
      </c>
      <c r="F382" s="7">
        <f>[23]Data!$D225</f>
        <v>1814.4037720321101</v>
      </c>
      <c r="G382" s="13">
        <f>[24]Data!$D225</f>
        <v>305354.20721640397</v>
      </c>
      <c r="H382" s="25"/>
      <c r="I382" s="26">
        <f t="shared" si="98"/>
        <v>1333.6230622150799</v>
      </c>
      <c r="J382" s="26">
        <f t="shared" si="98"/>
        <v>1267336.29444988</v>
      </c>
      <c r="K382" s="26">
        <f t="shared" si="98"/>
        <v>159010.96320752302</v>
      </c>
      <c r="L382" s="26">
        <f t="shared" si="82"/>
        <v>1814.4037720321101</v>
      </c>
      <c r="M382" s="26">
        <f t="shared" si="84"/>
        <v>301262.20721640397</v>
      </c>
      <c r="N382" s="25"/>
      <c r="O382" s="19">
        <f>AVERAGE('Billing Mo'!O382:O383)</f>
        <v>28</v>
      </c>
      <c r="P382" s="19"/>
      <c r="Q382" s="19">
        <f>AVERAGE('Billing Mo'!Q382:Q383)</f>
        <v>-6148.7999999999993</v>
      </c>
      <c r="R382" s="248"/>
      <c r="S382" s="19">
        <f t="shared" si="101"/>
        <v>-4092</v>
      </c>
      <c r="U382" s="7">
        <f t="shared" si="85"/>
        <v>4049002.6109884358</v>
      </c>
      <c r="V382" s="126">
        <f t="shared" si="102"/>
        <v>0.23491953518685663</v>
      </c>
      <c r="W382" s="7">
        <f>'Billing Mo'!W382</f>
        <v>70431.798040498019</v>
      </c>
      <c r="X382" s="7">
        <f>'Billing Mo'!X382</f>
        <v>1606515.7743523119</v>
      </c>
      <c r="Y382" s="7">
        <f>'Billing Mo'!Y382</f>
        <v>1676947.5723928099</v>
      </c>
      <c r="Z382" s="7">
        <f>'Billing Mo'!Z382</f>
        <v>186266</v>
      </c>
      <c r="AA382" s="7">
        <f>'Billing Mo'!AA382</f>
        <v>2190</v>
      </c>
      <c r="AB382" s="7">
        <f>'Billing Mo'!AB382</f>
        <v>1515</v>
      </c>
      <c r="AC382" s="13">
        <f>'Billing Mo'!AC382</f>
        <v>25316</v>
      </c>
      <c r="AD382" s="28">
        <f t="shared" si="94"/>
        <v>21603</v>
      </c>
      <c r="AE382" s="30">
        <f t="shared" si="86"/>
        <v>2142486</v>
      </c>
      <c r="AF382" s="30">
        <f t="shared" si="87"/>
        <v>1267336</v>
      </c>
      <c r="AG382" s="31">
        <f t="shared" si="78"/>
        <v>314501</v>
      </c>
      <c r="AH382" s="35">
        <f t="shared" si="99"/>
        <v>155490</v>
      </c>
      <c r="AI382" s="28">
        <f t="shared" si="89"/>
        <v>159011</v>
      </c>
      <c r="AJ382" s="28">
        <f t="shared" si="90"/>
        <v>1814.4037720321101</v>
      </c>
      <c r="AK382" s="28">
        <f t="shared" si="91"/>
        <v>301262.20721640397</v>
      </c>
      <c r="AL382" s="110">
        <f t="shared" si="75"/>
        <v>1333.6227593929302</v>
      </c>
      <c r="AM382" s="110">
        <f t="shared" si="74"/>
        <v>1290.4929382569162</v>
      </c>
      <c r="AN382" s="110">
        <f>AJ382/[4]FCST!$G322*1000</f>
        <v>1197.6262521664091</v>
      </c>
      <c r="AP382" s="233">
        <f>[16]Rounded!Z383</f>
        <v>22246</v>
      </c>
      <c r="AQ382" s="157">
        <f>[16]Rounded!AA383</f>
        <v>15499</v>
      </c>
      <c r="AR382" s="157">
        <f>[16]Rounded!AB383</f>
        <v>2243</v>
      </c>
      <c r="AS382" s="157">
        <f>[16]Rounded!AC383</f>
        <v>0</v>
      </c>
      <c r="AT382" s="157">
        <f>[16]Rounded!AD383</f>
        <v>0</v>
      </c>
      <c r="AV382" s="150"/>
      <c r="AW382" s="145">
        <f t="shared" si="92"/>
        <v>1197.6262521664091</v>
      </c>
      <c r="AX382" s="145">
        <f t="shared" si="100"/>
        <v>1814.4037720321101</v>
      </c>
      <c r="AY382" s="20"/>
      <c r="AZ382" s="164">
        <f t="shared" si="83"/>
        <v>21925.508789679432</v>
      </c>
      <c r="BD382" s="14"/>
      <c r="BE382" s="25"/>
      <c r="BM382" s="14">
        <f>[17]Base!$J164</f>
        <v>17137.375717088118</v>
      </c>
      <c r="BN382" s="14">
        <f>[17]High!$J164</f>
        <v>30597.933897253431</v>
      </c>
      <c r="BO382" s="14">
        <f>[17]Low!$J164</f>
        <v>3676.8175369228106</v>
      </c>
      <c r="BP382" s="14"/>
      <c r="BQ382" s="14">
        <f>[17]Base!$Q164</f>
        <v>18948.117302289866</v>
      </c>
      <c r="BR382" s="14">
        <f>[17]High!$Q164</f>
        <v>33830.92313922735</v>
      </c>
      <c r="BS382" s="14">
        <f>[17]Low!$Q164</f>
        <v>4065.3114653523871</v>
      </c>
      <c r="BT382" s="211" t="s">
        <v>150</v>
      </c>
      <c r="BU382" s="14">
        <f>'[18]Energy Summary'!$C163/1000</f>
        <v>9772.5904997729431</v>
      </c>
      <c r="BV382" s="14"/>
      <c r="BW382" s="14"/>
      <c r="BX382" s="14"/>
      <c r="BY382" s="14">
        <f>'[18]Energy Summary'!$D163/1000</f>
        <v>7960.2123702914096</v>
      </c>
      <c r="BZ382" s="14"/>
      <c r="CA382" s="14"/>
    </row>
    <row r="383" spans="1:79">
      <c r="A383" s="2">
        <f t="shared" si="79"/>
        <v>2022</v>
      </c>
      <c r="B383" s="2">
        <f t="shared" si="80"/>
        <v>9</v>
      </c>
      <c r="C383" s="7">
        <f>[21]Data!$D238</f>
        <v>1196.7654892102901</v>
      </c>
      <c r="D383" s="7">
        <f>[25]Data!$D214</f>
        <v>1196383.0302975499</v>
      </c>
      <c r="E383" s="7">
        <f>[22]Data!$D226</f>
        <v>156049.33953522399</v>
      </c>
      <c r="F383" s="7">
        <f>[23]Data!$D226</f>
        <v>1812.95932758767</v>
      </c>
      <c r="G383" s="13">
        <f>[24]Data!$D226</f>
        <v>307002.50327637797</v>
      </c>
      <c r="H383" s="25"/>
      <c r="I383" s="26">
        <f t="shared" si="98"/>
        <v>1224.7654892102901</v>
      </c>
      <c r="J383" s="26">
        <f t="shared" si="98"/>
        <v>1196383.0302975499</v>
      </c>
      <c r="K383" s="26">
        <f t="shared" si="98"/>
        <v>149900.539535224</v>
      </c>
      <c r="L383" s="26">
        <f t="shared" si="82"/>
        <v>1812.95932758767</v>
      </c>
      <c r="M383" s="26">
        <f t="shared" si="84"/>
        <v>303042.50327637797</v>
      </c>
      <c r="N383" s="25"/>
      <c r="O383" s="19">
        <f>AVERAGE('Billing Mo'!O383:O384)</f>
        <v>28</v>
      </c>
      <c r="P383" s="19"/>
      <c r="Q383" s="19">
        <f>AVERAGE('Billing Mo'!Q383:Q384)</f>
        <v>-6148.7999999999993</v>
      </c>
      <c r="R383" s="248"/>
      <c r="S383" s="19">
        <f t="shared" si="101"/>
        <v>-3960</v>
      </c>
      <c r="U383" s="7">
        <f t="shared" si="85"/>
        <v>3791956.4626039658</v>
      </c>
      <c r="V383" s="126">
        <f t="shared" si="102"/>
        <v>0.23675824630596484</v>
      </c>
      <c r="W383" s="7">
        <f>'Billing Mo'!W383</f>
        <v>70496.819313088155</v>
      </c>
      <c r="X383" s="7">
        <f>'Billing Mo'!X383</f>
        <v>1607998.8786175819</v>
      </c>
      <c r="Y383" s="7">
        <f>'Billing Mo'!Y383</f>
        <v>1678495.6979306701</v>
      </c>
      <c r="Z383" s="7">
        <f>'Billing Mo'!Z383</f>
        <v>186431</v>
      </c>
      <c r="AA383" s="7">
        <f>'Billing Mo'!AA383</f>
        <v>2188</v>
      </c>
      <c r="AB383" s="7">
        <f>'Billing Mo'!AB383</f>
        <v>1515</v>
      </c>
      <c r="AC383" s="13">
        <f>'Billing Mo'!AC383</f>
        <v>25328</v>
      </c>
      <c r="AD383" s="28">
        <f t="shared" si="94"/>
        <v>19975</v>
      </c>
      <c r="AE383" s="30">
        <f t="shared" si="86"/>
        <v>1969422</v>
      </c>
      <c r="AF383" s="30">
        <f t="shared" si="87"/>
        <v>1196383</v>
      </c>
      <c r="AG383" s="31">
        <f t="shared" si="78"/>
        <v>301321</v>
      </c>
      <c r="AH383" s="35">
        <f t="shared" si="99"/>
        <v>151420</v>
      </c>
      <c r="AI383" s="28">
        <f t="shared" si="89"/>
        <v>149901</v>
      </c>
      <c r="AJ383" s="28">
        <f t="shared" si="90"/>
        <v>1812.95932758767</v>
      </c>
      <c r="AK383" s="28">
        <f t="shared" si="91"/>
        <v>303042.50327637797</v>
      </c>
      <c r="AL383" s="110">
        <f t="shared" si="75"/>
        <v>1224.7657794967731</v>
      </c>
      <c r="AM383" s="110">
        <f t="shared" si="74"/>
        <v>1185.226153664036</v>
      </c>
      <c r="AN383" s="110">
        <f>AJ383/[4]FCST!$G323*1000</f>
        <v>1196.6728234902114</v>
      </c>
      <c r="AP383" s="233">
        <f>[16]Rounded!Z384</f>
        <v>20795</v>
      </c>
      <c r="AQ383" s="157">
        <f>[16]Rounded!AA384</f>
        <v>13734</v>
      </c>
      <c r="AR383" s="157">
        <f>[16]Rounded!AB384</f>
        <v>2008</v>
      </c>
      <c r="AS383" s="157">
        <f>[16]Rounded!AC384</f>
        <v>0</v>
      </c>
      <c r="AT383" s="157">
        <f>[16]Rounded!AD384</f>
        <v>0</v>
      </c>
      <c r="AV383" s="150"/>
      <c r="AW383" s="145">
        <f t="shared" si="92"/>
        <v>1196.6728234902114</v>
      </c>
      <c r="AX383" s="145">
        <f t="shared" si="100"/>
        <v>1812.95932758767</v>
      </c>
      <c r="AY383" s="20"/>
      <c r="AZ383" s="164">
        <f t="shared" si="83"/>
        <v>21899.400403198149</v>
      </c>
      <c r="BD383" s="14"/>
      <c r="BE383" s="25"/>
      <c r="BM383" s="14">
        <f>[17]Base!$J165</f>
        <v>16634.111552611888</v>
      </c>
      <c r="BN383" s="14">
        <f>[17]High!$J165</f>
        <v>29699.380706163298</v>
      </c>
      <c r="BO383" s="14">
        <f>[17]Low!$J165</f>
        <v>3568.8423990604883</v>
      </c>
      <c r="BP383" s="14"/>
      <c r="BQ383" s="14">
        <f>[17]Base!$Q165</f>
        <v>18391.678056284072</v>
      </c>
      <c r="BR383" s="14">
        <f>[17]High!$Q165</f>
        <v>32837.428478889953</v>
      </c>
      <c r="BS383" s="14">
        <f>[17]Low!$Q165</f>
        <v>3945.9276336781968</v>
      </c>
      <c r="BT383" s="211" t="s">
        <v>150</v>
      </c>
      <c r="BU383" s="14">
        <f>'[18]Energy Summary'!$C164/1000</f>
        <v>9226.5634056725739</v>
      </c>
      <c r="BV383" s="14"/>
      <c r="BW383" s="14"/>
      <c r="BX383" s="14"/>
      <c r="BY383" s="14">
        <f>'[18]Energy Summary'!$D164/1000</f>
        <v>7494.0019221625544</v>
      </c>
      <c r="BZ383" s="14"/>
      <c r="CA383" s="14"/>
    </row>
    <row r="384" spans="1:79">
      <c r="A384" s="2">
        <f t="shared" si="79"/>
        <v>2022</v>
      </c>
      <c r="B384" s="2">
        <f t="shared" si="80"/>
        <v>10</v>
      </c>
      <c r="C384" s="7">
        <f>[21]Data!$D239</f>
        <v>1017.4294881677901</v>
      </c>
      <c r="D384" s="7">
        <f>[25]Data!$D215</f>
        <v>1133465.55505527</v>
      </c>
      <c r="E384" s="7">
        <f>[22]Data!$D227</f>
        <v>164575.38004654</v>
      </c>
      <c r="F384" s="7">
        <f>[23]Data!$D227</f>
        <v>1810.7926609210001</v>
      </c>
      <c r="G384" s="13">
        <f>[24]Data!$D227</f>
        <v>287724.83814070403</v>
      </c>
      <c r="H384" s="25"/>
      <c r="I384" s="26">
        <f t="shared" si="98"/>
        <v>1045.4294881677902</v>
      </c>
      <c r="J384" s="26">
        <f t="shared" si="98"/>
        <v>1133465.55505527</v>
      </c>
      <c r="K384" s="26">
        <f t="shared" si="98"/>
        <v>158426.58004654001</v>
      </c>
      <c r="L384" s="26">
        <f t="shared" si="82"/>
        <v>1810.7926609210001</v>
      </c>
      <c r="M384" s="26">
        <f t="shared" si="84"/>
        <v>283632.83814070403</v>
      </c>
      <c r="N384" s="25"/>
      <c r="O384" s="19">
        <f>AVERAGE('Billing Mo'!O384:O385)</f>
        <v>28</v>
      </c>
      <c r="P384" s="19"/>
      <c r="Q384" s="19">
        <f>AVERAGE('Billing Mo'!Q384:Q385)</f>
        <v>-6148.7999999999993</v>
      </c>
      <c r="R384" s="248"/>
      <c r="S384" s="19">
        <f t="shared" si="101"/>
        <v>-4092</v>
      </c>
      <c r="U384" s="7">
        <f t="shared" si="85"/>
        <v>3422202.6308016251</v>
      </c>
      <c r="V384" s="126">
        <f t="shared" si="102"/>
        <v>0.25544453159122188</v>
      </c>
      <c r="W384" s="7">
        <f>'Billing Mo'!W384</f>
        <v>70561.840585678263</v>
      </c>
      <c r="X384" s="7">
        <f>'Billing Mo'!X384</f>
        <v>1609481.9828828517</v>
      </c>
      <c r="Y384" s="7">
        <f>'Billing Mo'!Y384</f>
        <v>1680043.8234685301</v>
      </c>
      <c r="Z384" s="7">
        <f>'Billing Mo'!Z384</f>
        <v>186591</v>
      </c>
      <c r="AA384" s="7">
        <f>'Billing Mo'!AA384</f>
        <v>2187</v>
      </c>
      <c r="AB384" s="7">
        <f>'Billing Mo'!AB384</f>
        <v>1515</v>
      </c>
      <c r="AC384" s="13">
        <f>'Billing Mo'!AC384</f>
        <v>25355</v>
      </c>
      <c r="AD384" s="28">
        <f t="shared" si="94"/>
        <v>18339</v>
      </c>
      <c r="AE384" s="30">
        <f t="shared" si="86"/>
        <v>1682600</v>
      </c>
      <c r="AF384" s="30">
        <f t="shared" si="87"/>
        <v>1133466</v>
      </c>
      <c r="AG384" s="31">
        <f t="shared" si="78"/>
        <v>302354</v>
      </c>
      <c r="AH384" s="35">
        <f t="shared" si="99"/>
        <v>143927</v>
      </c>
      <c r="AI384" s="28">
        <f t="shared" si="89"/>
        <v>158427</v>
      </c>
      <c r="AJ384" s="28">
        <f t="shared" si="90"/>
        <v>1810.7926609210001</v>
      </c>
      <c r="AK384" s="28">
        <f t="shared" si="91"/>
        <v>283632.83814070403</v>
      </c>
      <c r="AL384" s="110">
        <f t="shared" si="75"/>
        <v>1045.4295344059594</v>
      </c>
      <c r="AM384" s="110">
        <f t="shared" si="74"/>
        <v>1012.4372806468409</v>
      </c>
      <c r="AN384" s="110">
        <f>AJ384/[4]FCST!$G324*1000</f>
        <v>1195.2426804759077</v>
      </c>
      <c r="AP384" s="233">
        <f>[16]Rounded!Z385</f>
        <v>16100</v>
      </c>
      <c r="AQ384" s="157">
        <f>[16]Rounded!AA385</f>
        <v>12818</v>
      </c>
      <c r="AR384" s="157">
        <f>[16]Rounded!AB385</f>
        <v>1917</v>
      </c>
      <c r="AS384" s="157">
        <f>[16]Rounded!AC385</f>
        <v>0</v>
      </c>
      <c r="AT384" s="157">
        <f>[16]Rounded!AD385</f>
        <v>0</v>
      </c>
      <c r="AV384" s="150"/>
      <c r="AW384" s="145">
        <f t="shared" si="92"/>
        <v>1195.2426804759077</v>
      </c>
      <c r="AX384" s="145">
        <f t="shared" si="100"/>
        <v>1810.7926609210001</v>
      </c>
      <c r="AY384" s="20"/>
      <c r="AZ384" s="164">
        <f t="shared" si="83"/>
        <v>21873.29201671687</v>
      </c>
      <c r="BD384" s="14"/>
      <c r="BE384" s="25"/>
      <c r="BM384" s="14">
        <f>[17]Base!$J166</f>
        <v>16640.256746297455</v>
      </c>
      <c r="BN384" s="14">
        <f>[17]High!$J166</f>
        <v>29710.352644532435</v>
      </c>
      <c r="BO384" s="14">
        <f>[17]Low!$J166</f>
        <v>3570.1608480624745</v>
      </c>
      <c r="BP384" s="14"/>
      <c r="BQ384" s="14">
        <f>[17]Base!$Q166</f>
        <v>18398.47255345339</v>
      </c>
      <c r="BR384" s="14">
        <f>[17]High!$Q166</f>
        <v>32849.559716407537</v>
      </c>
      <c r="BS384" s="14">
        <f>[17]Low!$Q166</f>
        <v>3947.3853904992611</v>
      </c>
      <c r="BT384" s="211" t="s">
        <v>150</v>
      </c>
      <c r="BU384" s="14">
        <f>'[18]Energy Summary'!$C165/1000</f>
        <v>8447.3709294297696</v>
      </c>
      <c r="BV384" s="14"/>
      <c r="BW384" s="14"/>
      <c r="BX384" s="14"/>
      <c r="BY384" s="14">
        <f>'[18]Energy Summary'!$D165/1000</f>
        <v>6842.4953360877707</v>
      </c>
      <c r="BZ384" s="14"/>
      <c r="CA384" s="14"/>
    </row>
    <row r="385" spans="1:79">
      <c r="A385" s="2">
        <f t="shared" si="79"/>
        <v>2022</v>
      </c>
      <c r="B385" s="2">
        <f t="shared" si="80"/>
        <v>11</v>
      </c>
      <c r="C385" s="7">
        <f>[21]Data!$D240</f>
        <v>790.407323984237</v>
      </c>
      <c r="D385" s="7">
        <f>[25]Data!$D216</f>
        <v>979643.21205148101</v>
      </c>
      <c r="E385" s="7">
        <f>[22]Data!$D228</f>
        <v>146904.91377190201</v>
      </c>
      <c r="F385" s="7">
        <f>[23]Data!$D228</f>
        <v>1807.4586464302099</v>
      </c>
      <c r="G385" s="13">
        <f>[24]Data!$D228</f>
        <v>267386.55654070701</v>
      </c>
      <c r="H385" s="25"/>
      <c r="I385" s="26">
        <f t="shared" si="98"/>
        <v>818.407323984237</v>
      </c>
      <c r="J385" s="26">
        <f t="shared" si="98"/>
        <v>979643.21205148101</v>
      </c>
      <c r="K385" s="26">
        <f t="shared" si="98"/>
        <v>140756.11377190202</v>
      </c>
      <c r="L385" s="26">
        <f t="shared" si="82"/>
        <v>1807.4586464302099</v>
      </c>
      <c r="M385" s="26">
        <f t="shared" si="84"/>
        <v>263426.55654070701</v>
      </c>
      <c r="N385" s="25"/>
      <c r="O385" s="19">
        <f>AVERAGE('Billing Mo'!O385:O386)</f>
        <v>28</v>
      </c>
      <c r="P385" s="19"/>
      <c r="Q385" s="19">
        <f>AVERAGE('Billing Mo'!Q385:Q386)</f>
        <v>-6148.7999999999993</v>
      </c>
      <c r="R385" s="248"/>
      <c r="S385" s="19">
        <f t="shared" si="101"/>
        <v>-3960</v>
      </c>
      <c r="U385" s="7">
        <f t="shared" si="85"/>
        <v>2870336.0151871373</v>
      </c>
      <c r="V385" s="126">
        <f t="shared" si="102"/>
        <v>0.34388341163246744</v>
      </c>
      <c r="W385" s="7">
        <f>'Billing Mo'!W385</f>
        <v>70626.861858268385</v>
      </c>
      <c r="X385" s="7">
        <f>'Billing Mo'!X385</f>
        <v>1610965.0871481216</v>
      </c>
      <c r="Y385" s="7">
        <f>'Billing Mo'!Y385</f>
        <v>1681591.9490063901</v>
      </c>
      <c r="Z385" s="7">
        <f>'Billing Mo'!Z385</f>
        <v>186752</v>
      </c>
      <c r="AA385" s="7">
        <f>'Billing Mo'!AA385</f>
        <v>2186</v>
      </c>
      <c r="AB385" s="7">
        <f>'Billing Mo'!AB385</f>
        <v>1515</v>
      </c>
      <c r="AC385" s="13">
        <f>'Billing Mo'!AC385</f>
        <v>25395</v>
      </c>
      <c r="AD385" s="28">
        <f t="shared" si="94"/>
        <v>19197</v>
      </c>
      <c r="AE385" s="30">
        <f t="shared" si="86"/>
        <v>1318426</v>
      </c>
      <c r="AF385" s="30">
        <f t="shared" si="87"/>
        <v>979643</v>
      </c>
      <c r="AG385" s="31">
        <f t="shared" si="78"/>
        <v>287836</v>
      </c>
      <c r="AH385" s="35">
        <f t="shared" si="99"/>
        <v>147080</v>
      </c>
      <c r="AI385" s="28">
        <f t="shared" si="89"/>
        <v>140756</v>
      </c>
      <c r="AJ385" s="28">
        <f t="shared" si="90"/>
        <v>1807.4586464302099</v>
      </c>
      <c r="AK385" s="28">
        <f t="shared" si="91"/>
        <v>263426.55654070701</v>
      </c>
      <c r="AL385" s="110">
        <f t="shared" si="75"/>
        <v>818.40755614015131</v>
      </c>
      <c r="AM385" s="110">
        <f t="shared" si="74"/>
        <v>795.45040685427125</v>
      </c>
      <c r="AN385" s="110">
        <f>AJ385/[4]FCST!$G325*1000</f>
        <v>1193.042010845023</v>
      </c>
      <c r="AP385" s="233">
        <f>[16]Rounded!Z386</f>
        <v>17515</v>
      </c>
      <c r="AQ385" s="157">
        <f>[16]Rounded!AA386</f>
        <v>13220</v>
      </c>
      <c r="AR385" s="157">
        <f>[16]Rounded!AB386</f>
        <v>1935</v>
      </c>
      <c r="AS385" s="157">
        <f>[16]Rounded!AC386</f>
        <v>0</v>
      </c>
      <c r="AT385" s="157">
        <f>[16]Rounded!AD386</f>
        <v>0</v>
      </c>
      <c r="AV385" s="150"/>
      <c r="AW385" s="145">
        <f t="shared" si="92"/>
        <v>1193.042010845023</v>
      </c>
      <c r="AX385" s="145">
        <f t="shared" si="100"/>
        <v>1807.4586464302099</v>
      </c>
      <c r="AY385" s="20"/>
      <c r="AZ385" s="164">
        <f t="shared" si="83"/>
        <v>21847.183630235588</v>
      </c>
      <c r="BD385" s="14"/>
      <c r="BE385" s="25"/>
      <c r="BM385" s="14">
        <f>[17]Base!$J167</f>
        <v>16610.08686366949</v>
      </c>
      <c r="BN385" s="14">
        <f>[17]High!$J167</f>
        <v>29656.485816286513</v>
      </c>
      <c r="BO385" s="14">
        <f>[17]Low!$J167</f>
        <v>3563.6879110524765</v>
      </c>
      <c r="BP385" s="14"/>
      <c r="BQ385" s="14">
        <f>[17]Base!$Q167</f>
        <v>18365.114909642103</v>
      </c>
      <c r="BR385" s="14">
        <f>[17]High!$Q167</f>
        <v>32790.001298762043</v>
      </c>
      <c r="BS385" s="14">
        <f>[17]Low!$Q167</f>
        <v>3940.2285205221688</v>
      </c>
      <c r="BT385" s="211" t="s">
        <v>150</v>
      </c>
      <c r="BU385" s="14">
        <f>'[18]Energy Summary'!$C166/1000</f>
        <v>7990.9730272181996</v>
      </c>
      <c r="BV385" s="14"/>
      <c r="BW385" s="14"/>
      <c r="BX385" s="14"/>
      <c r="BY385" s="14">
        <f>'[18]Energy Summary'!$D166/1000</f>
        <v>6456.0618097606439</v>
      </c>
      <c r="BZ385" s="14"/>
      <c r="CA385" s="14"/>
    </row>
    <row r="386" spans="1:79">
      <c r="A386" s="2">
        <f t="shared" si="79"/>
        <v>2022</v>
      </c>
      <c r="B386" s="2">
        <f t="shared" si="80"/>
        <v>12</v>
      </c>
      <c r="C386" s="7">
        <f>[21]Data!$D241</f>
        <v>947.86815591600396</v>
      </c>
      <c r="D386" s="7">
        <f>[25]Data!$D217</f>
        <v>990587.25697564799</v>
      </c>
      <c r="E386" s="7">
        <f>[22]Data!$D229</f>
        <v>144019.45680373299</v>
      </c>
      <c r="F386" s="7">
        <f>[23]Data!$D229</f>
        <v>1819.11929162569</v>
      </c>
      <c r="G386" s="13">
        <f>[24]Data!$D229</f>
        <v>258013.273357572</v>
      </c>
      <c r="H386" s="25"/>
      <c r="I386" s="26">
        <f t="shared" si="98"/>
        <v>979.36815591600396</v>
      </c>
      <c r="J386" s="26">
        <f t="shared" si="98"/>
        <v>990587.25697564799</v>
      </c>
      <c r="K386" s="26">
        <f t="shared" si="98"/>
        <v>137769.85680373298</v>
      </c>
      <c r="L386" s="26">
        <f t="shared" si="82"/>
        <v>1819.11929162569</v>
      </c>
      <c r="M386" s="26">
        <f t="shared" si="84"/>
        <v>253921.273357572</v>
      </c>
      <c r="N386" s="25"/>
      <c r="O386" s="19">
        <f>AVERAGE('Billing Mo'!O386:O387)</f>
        <v>31.5</v>
      </c>
      <c r="P386" s="19"/>
      <c r="Q386" s="19">
        <f>AVERAGE('Billing Mo'!Q386:Q387)</f>
        <v>-6249.5999999999995</v>
      </c>
      <c r="R386" s="248"/>
      <c r="S386" s="19">
        <f t="shared" si="101"/>
        <v>-4092</v>
      </c>
      <c r="U386" s="7">
        <f t="shared" si="85"/>
        <v>3128015.392649198</v>
      </c>
      <c r="V386" s="126">
        <f t="shared" si="102"/>
        <v>0.46872621458853259</v>
      </c>
      <c r="W386" s="7">
        <f>'Billing Mo'!W386</f>
        <v>70691.883130858085</v>
      </c>
      <c r="X386" s="7">
        <f>'Billing Mo'!X386</f>
        <v>1612448.1914133818</v>
      </c>
      <c r="Y386" s="7">
        <f>'Billing Mo'!Y386</f>
        <v>1683140.07454424</v>
      </c>
      <c r="Z386" s="7">
        <f>'Billing Mo'!Z386</f>
        <v>186912</v>
      </c>
      <c r="AA386" s="7">
        <f>'Billing Mo'!AA386</f>
        <v>2185</v>
      </c>
      <c r="AB386" s="7">
        <f>'Billing Mo'!AB386</f>
        <v>1515</v>
      </c>
      <c r="AC386" s="13">
        <f>'Billing Mo'!AC386</f>
        <v>25348</v>
      </c>
      <c r="AD386" s="28">
        <f t="shared" si="94"/>
        <v>31408</v>
      </c>
      <c r="AE386" s="30">
        <f t="shared" si="86"/>
        <v>1579180</v>
      </c>
      <c r="AF386" s="30">
        <f t="shared" si="87"/>
        <v>990587</v>
      </c>
      <c r="AG386" s="31">
        <f t="shared" si="78"/>
        <v>271100</v>
      </c>
      <c r="AH386" s="35">
        <f>ROUND($AX$639*$AY625,0)+1</f>
        <v>133330</v>
      </c>
      <c r="AI386" s="28">
        <f t="shared" si="89"/>
        <v>137770</v>
      </c>
      <c r="AJ386" s="28">
        <f t="shared" si="90"/>
        <v>1819.11929162569</v>
      </c>
      <c r="AK386" s="28">
        <f t="shared" si="91"/>
        <v>253921.273357572</v>
      </c>
      <c r="AL386" s="110">
        <f t="shared" si="75"/>
        <v>979.36790056850089</v>
      </c>
      <c r="AM386" s="110">
        <f t="shared" si="74"/>
        <v>956.89480891013443</v>
      </c>
      <c r="AN386" s="110">
        <f>AJ386/[4]FCST!$G326*1000</f>
        <v>1200.7388063535909</v>
      </c>
      <c r="AP386" s="233">
        <f>[16]Rounded!Z387</f>
        <v>30075</v>
      </c>
      <c r="AQ386" s="157">
        <f>[16]Rounded!AA387</f>
        <v>16646</v>
      </c>
      <c r="AR386" s="157">
        <f>[16]Rounded!AB387</f>
        <v>2138</v>
      </c>
      <c r="AS386" s="157">
        <f>[16]Rounded!AC387</f>
        <v>0</v>
      </c>
      <c r="AT386" s="157">
        <f>[16]Rounded!AD387</f>
        <v>0</v>
      </c>
      <c r="AV386" s="150"/>
      <c r="AW386" s="145">
        <f t="shared" si="92"/>
        <v>1200.7388063535909</v>
      </c>
      <c r="AX386" s="145">
        <f t="shared" si="100"/>
        <v>1819.11929162569</v>
      </c>
      <c r="AY386" s="20"/>
      <c r="AZ386" s="164">
        <f t="shared" si="83"/>
        <v>21821.075243754309</v>
      </c>
      <c r="BD386" s="14"/>
      <c r="BE386" s="25"/>
      <c r="BM386" s="14">
        <f>[17]Base!$J168</f>
        <v>16670.660526900592</v>
      </c>
      <c r="BN386" s="14">
        <f>[17]High!$J168</f>
        <v>29764.637086005805</v>
      </c>
      <c r="BO386" s="14">
        <f>[17]Low!$J168</f>
        <v>3576.6839677953817</v>
      </c>
      <c r="BP386" s="14"/>
      <c r="BQ386" s="14">
        <f>[17]Base!$Q168</f>
        <v>18432.088808988188</v>
      </c>
      <c r="BR386" s="14">
        <f>[17]High!$Q168</f>
        <v>32909.579872451672</v>
      </c>
      <c r="BS386" s="14">
        <f>[17]Low!$Q168</f>
        <v>3954.5977455247021</v>
      </c>
      <c r="BT386" s="211" t="s">
        <v>150</v>
      </c>
      <c r="BU386" s="14">
        <f>'[18]Energy Summary'!$C167/1000</f>
        <v>7690.0304981481577</v>
      </c>
      <c r="BV386" s="14"/>
      <c r="BW386" s="14"/>
      <c r="BX386" s="14"/>
      <c r="BY386" s="14">
        <f>'[18]Energy Summary'!$D167/1000</f>
        <v>6197.5952781518372</v>
      </c>
      <c r="BZ386" s="14"/>
      <c r="CA386" s="14"/>
    </row>
    <row r="387" spans="1:79">
      <c r="A387" s="2">
        <f t="shared" si="79"/>
        <v>2023</v>
      </c>
      <c r="B387" s="2">
        <f t="shared" si="80"/>
        <v>1</v>
      </c>
      <c r="C387" s="7">
        <f>[21]Data!$D242</f>
        <v>1034.83066262019</v>
      </c>
      <c r="D387" s="7">
        <f>[25]Data!$D218</f>
        <v>990185.50199650403</v>
      </c>
      <c r="E387" s="7">
        <f>[22]Data!$D230</f>
        <v>152264.523591137</v>
      </c>
      <c r="F387" s="7">
        <f>[23]Data!$D230</f>
        <v>1796.39172908975</v>
      </c>
      <c r="G387" s="13">
        <f>[24]Data!$D230</f>
        <v>254977.115380973</v>
      </c>
      <c r="H387" s="25"/>
      <c r="I387" s="26">
        <f t="shared" si="98"/>
        <v>1069.83066262019</v>
      </c>
      <c r="J387" s="26">
        <f t="shared" si="98"/>
        <v>990185.50199650403</v>
      </c>
      <c r="K387" s="26">
        <f t="shared" si="98"/>
        <v>146317.32359113698</v>
      </c>
      <c r="L387" s="26">
        <f t="shared" si="82"/>
        <v>1796.39172908975</v>
      </c>
      <c r="M387" s="26">
        <f t="shared" si="84"/>
        <v>251017.115380973</v>
      </c>
      <c r="N387" s="25"/>
      <c r="O387" s="19">
        <f>AVERAGE('Billing Mo'!O387:O388)</f>
        <v>35</v>
      </c>
      <c r="P387" s="19"/>
      <c r="Q387" s="19">
        <f>AVERAGE('Billing Mo'!Q387:Q388)</f>
        <v>-5947.1999999999989</v>
      </c>
      <c r="R387" s="248"/>
      <c r="S387" s="19">
        <f t="shared" si="101"/>
        <v>-3960</v>
      </c>
      <c r="U387" s="7">
        <f t="shared" si="85"/>
        <v>3289191.507110063</v>
      </c>
      <c r="V387" s="126">
        <f t="shared" si="102"/>
        <v>0.55751998808037817</v>
      </c>
      <c r="W387" s="7">
        <f>'Billing Mo'!W387</f>
        <v>70756.904403448207</v>
      </c>
      <c r="X387" s="7">
        <f>'Billing Mo'!X387</f>
        <v>1613931.2956786519</v>
      </c>
      <c r="Y387" s="7">
        <f>'Billing Mo'!Y387</f>
        <v>1684688.2000821</v>
      </c>
      <c r="Z387" s="7">
        <f>'Billing Mo'!Z387</f>
        <v>187072</v>
      </c>
      <c r="AA387" s="7">
        <f>'Billing Mo'!AA387</f>
        <v>2183</v>
      </c>
      <c r="AB387" s="7">
        <f>'Billing Mo'!AB387</f>
        <v>1515</v>
      </c>
      <c r="AC387" s="13">
        <f>'Billing Mo'!AC387</f>
        <v>25393</v>
      </c>
      <c r="AD387" s="28">
        <f t="shared" si="94"/>
        <v>40822</v>
      </c>
      <c r="AE387" s="30">
        <f t="shared" si="86"/>
        <v>1726633</v>
      </c>
      <c r="AF387" s="30">
        <f t="shared" si="87"/>
        <v>990186</v>
      </c>
      <c r="AG387" s="31">
        <f t="shared" si="78"/>
        <v>278737</v>
      </c>
      <c r="AH387" s="35">
        <f>ROUND($AX$640*$AY614,0)</f>
        <v>132420</v>
      </c>
      <c r="AI387" s="28">
        <f t="shared" si="89"/>
        <v>146317</v>
      </c>
      <c r="AJ387" s="28">
        <f t="shared" si="90"/>
        <v>1796.39172908975</v>
      </c>
      <c r="AK387" s="28">
        <f t="shared" si="91"/>
        <v>251017.115380973</v>
      </c>
      <c r="AL387" s="110">
        <f t="shared" si="75"/>
        <v>1069.8305464570333</v>
      </c>
      <c r="AM387" s="110">
        <f t="shared" ref="AM387:AM450" si="103">(AE387+AD387)/Y387*1000</f>
        <v>1049.1288535848155</v>
      </c>
      <c r="AN387" s="110">
        <f>AJ387/[4]FCST!$G327*1000</f>
        <v>1185.7371149107262</v>
      </c>
      <c r="AP387" s="233">
        <f>[16]Rounded!Z388</f>
        <v>38080</v>
      </c>
      <c r="AQ387" s="157">
        <f>[16]Rounded!AA388</f>
        <v>17733</v>
      </c>
      <c r="AR387" s="157">
        <f>[16]Rounded!AB388</f>
        <v>2210</v>
      </c>
      <c r="AS387" s="157">
        <f>[16]Rounded!AC388</f>
        <v>0</v>
      </c>
      <c r="AT387" s="157">
        <f>[16]Rounded!AD388</f>
        <v>0</v>
      </c>
      <c r="AV387" s="150"/>
      <c r="AW387" s="145">
        <f t="shared" si="92"/>
        <v>1185.7371149107262</v>
      </c>
      <c r="AX387" s="145">
        <f t="shared" si="100"/>
        <v>1796.39172908975</v>
      </c>
      <c r="AY387" s="20"/>
      <c r="AZ387" s="164">
        <f t="shared" si="83"/>
        <v>21794.966857273033</v>
      </c>
      <c r="BD387" s="14"/>
      <c r="BE387" s="25"/>
      <c r="BM387" s="14">
        <f>[17]Base!$J169</f>
        <v>18767.317882318544</v>
      </c>
      <c r="BN387" s="14">
        <f>[17]High!$J169</f>
        <v>33978.661340189836</v>
      </c>
      <c r="BO387" s="14">
        <f>[17]Low!$J169</f>
        <v>3555.9744244472504</v>
      </c>
      <c r="BP387" s="14"/>
      <c r="BQ387" s="14">
        <f>[17]Base!$Q169</f>
        <v>21012.979851142965</v>
      </c>
      <c r="BR387" s="14">
        <f>[17]High!$Q169</f>
        <v>38044.484064656957</v>
      </c>
      <c r="BS387" s="14">
        <f>[17]Low!$Q169</f>
        <v>3981.4756376289683</v>
      </c>
      <c r="BT387" s="211" t="s">
        <v>150</v>
      </c>
      <c r="BU387" s="14">
        <f>'[18]Energy Summary'!$C168/1000</f>
        <v>6411.3243395418931</v>
      </c>
      <c r="BV387" s="14"/>
      <c r="BW387" s="14"/>
      <c r="BX387" s="14"/>
      <c r="BY387" s="14">
        <f>'[18]Energy Summary'!$D168/1000</f>
        <v>5315.617382098967</v>
      </c>
      <c r="BZ387" s="14"/>
      <c r="CA387" s="14"/>
    </row>
    <row r="388" spans="1:79">
      <c r="A388" s="2">
        <f t="shared" si="79"/>
        <v>2023</v>
      </c>
      <c r="B388" s="2">
        <f t="shared" si="80"/>
        <v>2</v>
      </c>
      <c r="C388" s="7">
        <f>[21]Data!$D243</f>
        <v>835.76457103145799</v>
      </c>
      <c r="D388" s="7">
        <f>[25]Data!$D219</f>
        <v>893745.68623107998</v>
      </c>
      <c r="E388" s="7">
        <f>[22]Data!$D231</f>
        <v>136883.564745821</v>
      </c>
      <c r="F388" s="7">
        <f>[23]Data!$D231</f>
        <v>1797.6199727831499</v>
      </c>
      <c r="G388" s="13">
        <f>[24]Data!$D231</f>
        <v>254761.011813527</v>
      </c>
      <c r="H388" s="25"/>
      <c r="I388" s="26">
        <f t="shared" si="98"/>
        <v>870.76457103145799</v>
      </c>
      <c r="J388" s="26">
        <f t="shared" si="98"/>
        <v>893745.68623107998</v>
      </c>
      <c r="K388" s="26">
        <f t="shared" si="98"/>
        <v>130936.364745821</v>
      </c>
      <c r="L388" s="26">
        <f t="shared" si="82"/>
        <v>1797.6199727831499</v>
      </c>
      <c r="M388" s="26">
        <f t="shared" si="84"/>
        <v>250669.011813527</v>
      </c>
      <c r="N388" s="25"/>
      <c r="O388" s="19">
        <f>AVERAGE('Billing Mo'!O388:O389)</f>
        <v>35</v>
      </c>
      <c r="P388" s="19"/>
      <c r="Q388" s="19">
        <f>AVERAGE('Billing Mo'!Q388:Q389)</f>
        <v>-5947.1999999999989</v>
      </c>
      <c r="R388" s="248"/>
      <c r="S388" s="19">
        <f t="shared" si="101"/>
        <v>-4092</v>
      </c>
      <c r="U388" s="7">
        <f t="shared" si="85"/>
        <v>2855533.6317863101</v>
      </c>
      <c r="V388" s="126">
        <f t="shared" si="102"/>
        <v>0.63835327793467445</v>
      </c>
      <c r="W388" s="7">
        <f>'Billing Mo'!W388</f>
        <v>70821.925676038329</v>
      </c>
      <c r="X388" s="7">
        <f>'Billing Mo'!X388</f>
        <v>1615414.3999439217</v>
      </c>
      <c r="Y388" s="7">
        <f>'Billing Mo'!Y388</f>
        <v>1686236.32561996</v>
      </c>
      <c r="Z388" s="7">
        <f>'Billing Mo'!Z388</f>
        <v>187232</v>
      </c>
      <c r="AA388" s="7">
        <f>'Billing Mo'!AA388</f>
        <v>2182</v>
      </c>
      <c r="AB388" s="7">
        <f>'Billing Mo'!AB388</f>
        <v>1515</v>
      </c>
      <c r="AC388" s="13">
        <f>'Billing Mo'!AC388</f>
        <v>25400</v>
      </c>
      <c r="AD388" s="28">
        <f t="shared" si="94"/>
        <v>37784</v>
      </c>
      <c r="AE388" s="30">
        <f t="shared" si="86"/>
        <v>1406646</v>
      </c>
      <c r="AF388" s="30">
        <f t="shared" si="87"/>
        <v>893746</v>
      </c>
      <c r="AG388" s="31">
        <f t="shared" si="78"/>
        <v>264891</v>
      </c>
      <c r="AH388" s="35">
        <f t="shared" ref="AH388:AH397" si="104">ROUND($AX$640*$AY615,0)</f>
        <v>133955</v>
      </c>
      <c r="AI388" s="28">
        <f t="shared" si="89"/>
        <v>130936</v>
      </c>
      <c r="AJ388" s="28">
        <f t="shared" si="90"/>
        <v>1797.6199727831499</v>
      </c>
      <c r="AK388" s="28">
        <f t="shared" si="91"/>
        <v>250669.011813527</v>
      </c>
      <c r="AL388" s="110">
        <f t="shared" si="75"/>
        <v>870.76480192873794</v>
      </c>
      <c r="AM388" s="110">
        <f t="shared" si="103"/>
        <v>856.59997833870784</v>
      </c>
      <c r="AN388" s="110">
        <f>AJ388/[4]FCST!$G328*1000</f>
        <v>1186.5478368205611</v>
      </c>
      <c r="AP388" s="233">
        <f>[16]Rounded!Z389</f>
        <v>29856</v>
      </c>
      <c r="AQ388" s="157">
        <f>[16]Rounded!AA389</f>
        <v>15115</v>
      </c>
      <c r="AR388" s="157">
        <f>[16]Rounded!AB389</f>
        <v>2060</v>
      </c>
      <c r="AS388" s="157">
        <f>[16]Rounded!AC389</f>
        <v>0</v>
      </c>
      <c r="AT388" s="157">
        <f>[16]Rounded!AD389</f>
        <v>0</v>
      </c>
      <c r="AV388" s="150"/>
      <c r="AW388" s="145">
        <f t="shared" si="92"/>
        <v>1186.5478368205611</v>
      </c>
      <c r="AX388" s="145">
        <f t="shared" si="100"/>
        <v>1797.6199727831499</v>
      </c>
      <c r="AY388" s="20"/>
      <c r="AZ388" s="164">
        <f t="shared" si="83"/>
        <v>21768.858470791754</v>
      </c>
      <c r="BD388" s="14"/>
      <c r="BE388" s="25"/>
      <c r="BM388" s="14">
        <f>[17]Base!$J170</f>
        <v>18839.034194885899</v>
      </c>
      <c r="BN388" s="14">
        <f>[17]High!$J170</f>
        <v>34108.505376113011</v>
      </c>
      <c r="BO388" s="14">
        <f>[17]Low!$J170</f>
        <v>3569.5630136587879</v>
      </c>
      <c r="BP388" s="14"/>
      <c r="BQ388" s="14">
        <f>[17]Base!$Q170</f>
        <v>21093.277602820945</v>
      </c>
      <c r="BR388" s="14">
        <f>[17]High!$Q170</f>
        <v>38189.864993767515</v>
      </c>
      <c r="BS388" s="14">
        <f>[17]Low!$Q170</f>
        <v>3996.6902118743651</v>
      </c>
      <c r="BT388" s="211" t="s">
        <v>150</v>
      </c>
      <c r="BU388" s="14">
        <f>'[18]Energy Summary'!$C169/1000</f>
        <v>7104.9970467132689</v>
      </c>
      <c r="BV388" s="14"/>
      <c r="BW388" s="14"/>
      <c r="BX388" s="14"/>
      <c r="BY388" s="14">
        <f>'[18]Energy Summary'!$D169/1000</f>
        <v>5865.9746804371835</v>
      </c>
      <c r="BZ388" s="14"/>
      <c r="CA388" s="14"/>
    </row>
    <row r="389" spans="1:79">
      <c r="A389" s="2">
        <f t="shared" si="79"/>
        <v>2023</v>
      </c>
      <c r="B389" s="2">
        <f t="shared" si="80"/>
        <v>3</v>
      </c>
      <c r="C389" s="7">
        <f>[21]Data!$D244</f>
        <v>837.810125253867</v>
      </c>
      <c r="D389" s="7">
        <f>[25]Data!$D220</f>
        <v>1025832.54551573</v>
      </c>
      <c r="E389" s="7">
        <f>[22]Data!$D232</f>
        <v>163036.77631542401</v>
      </c>
      <c r="F389" s="7">
        <f>[23]Data!$D232</f>
        <v>1808.79334207846</v>
      </c>
      <c r="G389" s="13">
        <f>[24]Data!$D232</f>
        <v>258703.69361300499</v>
      </c>
      <c r="H389" s="25"/>
      <c r="I389" s="26">
        <f t="shared" si="98"/>
        <v>872.810125253867</v>
      </c>
      <c r="J389" s="26">
        <f t="shared" si="98"/>
        <v>1025832.54551573</v>
      </c>
      <c r="K389" s="26">
        <f t="shared" si="98"/>
        <v>156887.97631542402</v>
      </c>
      <c r="L389" s="26">
        <f t="shared" si="82"/>
        <v>1808.79334207846</v>
      </c>
      <c r="M389" s="26">
        <f t="shared" si="84"/>
        <v>254743.69361300499</v>
      </c>
      <c r="N389" s="25"/>
      <c r="O389" s="19">
        <f>AVERAGE('Billing Mo'!O389:O390)</f>
        <v>35</v>
      </c>
      <c r="P389" s="19"/>
      <c r="Q389" s="19">
        <f>AVERAGE('Billing Mo'!Q389:Q390)</f>
        <v>-6148.7999999999993</v>
      </c>
      <c r="R389" s="248"/>
      <c r="S389" s="19">
        <f t="shared" si="101"/>
        <v>-3960</v>
      </c>
      <c r="U389" s="7">
        <f t="shared" si="85"/>
        <v>3023584.4869550834</v>
      </c>
      <c r="V389" s="126">
        <f t="shared" si="102"/>
        <v>0.62485525246600426</v>
      </c>
      <c r="W389" s="7">
        <f>'Billing Mo'!W389</f>
        <v>70886.946948628436</v>
      </c>
      <c r="X389" s="7">
        <f>'Billing Mo'!X389</f>
        <v>1616897.5042091915</v>
      </c>
      <c r="Y389" s="7">
        <f>'Billing Mo'!Y389</f>
        <v>1687784.4511578199</v>
      </c>
      <c r="Z389" s="7">
        <f>'Billing Mo'!Z389</f>
        <v>187392</v>
      </c>
      <c r="AA389" s="7">
        <f>'Billing Mo'!AA389</f>
        <v>2181</v>
      </c>
      <c r="AB389" s="7">
        <f>'Billing Mo'!AB389</f>
        <v>1515</v>
      </c>
      <c r="AC389" s="13">
        <f>'Billing Mo'!AC389</f>
        <v>25393</v>
      </c>
      <c r="AD389" s="28">
        <f t="shared" si="94"/>
        <v>37110</v>
      </c>
      <c r="AE389" s="30">
        <f t="shared" si="86"/>
        <v>1411245</v>
      </c>
      <c r="AF389" s="30">
        <f t="shared" si="87"/>
        <v>1025833</v>
      </c>
      <c r="AG389" s="31">
        <f t="shared" si="78"/>
        <v>292844</v>
      </c>
      <c r="AH389" s="35">
        <f t="shared" si="104"/>
        <v>135956</v>
      </c>
      <c r="AI389" s="28">
        <f t="shared" si="89"/>
        <v>156888</v>
      </c>
      <c r="AJ389" s="28">
        <f t="shared" si="90"/>
        <v>1808.79334207846</v>
      </c>
      <c r="AK389" s="28">
        <f t="shared" si="91"/>
        <v>254743.69361300499</v>
      </c>
      <c r="AL389" s="110">
        <f t="shared" si="75"/>
        <v>872.81042634191328</v>
      </c>
      <c r="AM389" s="110">
        <f t="shared" si="103"/>
        <v>858.1397932694714</v>
      </c>
      <c r="AN389" s="110">
        <f>AJ389/[4]FCST!$G329*1000</f>
        <v>1193.9229980715909</v>
      </c>
      <c r="AP389" s="233">
        <f>[16]Rounded!Z390</f>
        <v>23320</v>
      </c>
      <c r="AQ389" s="157">
        <f>[16]Rounded!AA390</f>
        <v>12354</v>
      </c>
      <c r="AR389" s="157">
        <f>[16]Rounded!AB390</f>
        <v>1736</v>
      </c>
      <c r="AS389" s="157">
        <f>[16]Rounded!AC390</f>
        <v>0</v>
      </c>
      <c r="AT389" s="157">
        <f>[16]Rounded!AD390</f>
        <v>0</v>
      </c>
      <c r="AV389" s="150"/>
      <c r="AW389" s="145">
        <f t="shared" si="92"/>
        <v>1193.9229980715909</v>
      </c>
      <c r="AX389" s="145">
        <f t="shared" si="100"/>
        <v>1808.79334207846</v>
      </c>
      <c r="AY389" s="20"/>
      <c r="AZ389" s="164">
        <f t="shared" si="83"/>
        <v>21742.750084310472</v>
      </c>
      <c r="BD389" s="14"/>
      <c r="BE389" s="25"/>
      <c r="BM389" s="14">
        <f>[17]Base!$J171</f>
        <v>19337.516280787946</v>
      </c>
      <c r="BN389" s="14">
        <f>[17]High!$J171</f>
        <v>35011.018675414809</v>
      </c>
      <c r="BO389" s="14">
        <f>[17]Low!$J171</f>
        <v>3664.0138861610762</v>
      </c>
      <c r="BP389" s="14"/>
      <c r="BQ389" s="14">
        <f>[17]Base!$Q171</f>
        <v>21651.40711780528</v>
      </c>
      <c r="BR389" s="14">
        <f>[17]High!$Q171</f>
        <v>39200.371337430217</v>
      </c>
      <c r="BS389" s="14">
        <f>[17]Low!$Q171</f>
        <v>4102.4428981803458</v>
      </c>
      <c r="BT389" s="211" t="s">
        <v>150</v>
      </c>
      <c r="BU389" s="14">
        <f>'[18]Energy Summary'!$C170/1000</f>
        <v>9614.6171667278122</v>
      </c>
      <c r="BV389" s="14"/>
      <c r="BW389" s="14"/>
      <c r="BX389" s="14"/>
      <c r="BY389" s="14">
        <f>'[18]Energy Summary'!$D170/1000</f>
        <v>7906.5251871159226</v>
      </c>
      <c r="BZ389" s="14"/>
      <c r="CA389" s="14"/>
    </row>
    <row r="390" spans="1:79">
      <c r="A390" s="2">
        <f t="shared" si="79"/>
        <v>2023</v>
      </c>
      <c r="B390" s="2">
        <f t="shared" si="80"/>
        <v>4</v>
      </c>
      <c r="C390" s="7">
        <f>[21]Data!$D245</f>
        <v>860.16670613276699</v>
      </c>
      <c r="D390" s="7">
        <f>[25]Data!$D221</f>
        <v>1047445.44080172</v>
      </c>
      <c r="E390" s="7">
        <f>[22]Data!$D233</f>
        <v>153917.059517794</v>
      </c>
      <c r="F390" s="7">
        <f>[23]Data!$D233</f>
        <v>1786.9162454581401</v>
      </c>
      <c r="G390" s="13">
        <f>[24]Data!$D233</f>
        <v>266925.369960682</v>
      </c>
      <c r="H390" s="25"/>
      <c r="I390" s="26">
        <f t="shared" si="98"/>
        <v>895.16670613276699</v>
      </c>
      <c r="J390" s="26">
        <f t="shared" si="98"/>
        <v>1047445.44080172</v>
      </c>
      <c r="K390" s="26">
        <f t="shared" si="98"/>
        <v>147768.25951779401</v>
      </c>
      <c r="L390" s="26">
        <f t="shared" si="82"/>
        <v>1786.9162454581401</v>
      </c>
      <c r="M390" s="26">
        <f t="shared" si="84"/>
        <v>262833.369960682</v>
      </c>
      <c r="N390" s="25"/>
      <c r="O390" s="19">
        <f>AVERAGE('Billing Mo'!O390:O391)</f>
        <v>35</v>
      </c>
      <c r="P390" s="19"/>
      <c r="Q390" s="19">
        <f>AVERAGE('Billing Mo'!Q390:Q391)</f>
        <v>-6148.7999999999993</v>
      </c>
      <c r="R390" s="248"/>
      <c r="S390" s="19">
        <f t="shared" si="101"/>
        <v>-4092</v>
      </c>
      <c r="U390" s="7">
        <f t="shared" si="85"/>
        <v>3084738.2862061402</v>
      </c>
      <c r="V390" s="126">
        <f t="shared" si="102"/>
        <v>0.53442379914879401</v>
      </c>
      <c r="W390" s="7">
        <f>'Billing Mo'!W390</f>
        <v>70951.968221218558</v>
      </c>
      <c r="X390" s="7">
        <f>'Billing Mo'!X390</f>
        <v>1618380.6084744614</v>
      </c>
      <c r="Y390" s="7">
        <f>'Billing Mo'!Y390</f>
        <v>1689332.5766956799</v>
      </c>
      <c r="Z390" s="7">
        <f>'Billing Mo'!Z390</f>
        <v>187552</v>
      </c>
      <c r="AA390" s="7">
        <f>'Billing Mo'!AA390</f>
        <v>2179</v>
      </c>
      <c r="AB390" s="7">
        <f>'Billing Mo'!AB390</f>
        <v>1514</v>
      </c>
      <c r="AC390" s="13">
        <f>'Billing Mo'!AC390</f>
        <v>25356</v>
      </c>
      <c r="AD390" s="28">
        <f t="shared" si="94"/>
        <v>32616</v>
      </c>
      <c r="AE390" s="30">
        <f t="shared" si="86"/>
        <v>1448720</v>
      </c>
      <c r="AF390" s="30">
        <f t="shared" si="87"/>
        <v>1047445</v>
      </c>
      <c r="AG390" s="31">
        <f t="shared" si="78"/>
        <v>291337</v>
      </c>
      <c r="AH390" s="35">
        <f t="shared" si="104"/>
        <v>143569</v>
      </c>
      <c r="AI390" s="28">
        <f t="shared" si="89"/>
        <v>147768</v>
      </c>
      <c r="AJ390" s="28">
        <f t="shared" si="90"/>
        <v>1786.9162454581401</v>
      </c>
      <c r="AK390" s="28">
        <f t="shared" si="91"/>
        <v>262833.369960682</v>
      </c>
      <c r="AL390" s="110">
        <f t="shared" si="75"/>
        <v>895.16643514754605</v>
      </c>
      <c r="AM390" s="110">
        <f t="shared" si="103"/>
        <v>876.87647798604621</v>
      </c>
      <c r="AN390" s="110">
        <f>AJ390/[4]FCST!$G330*1000</f>
        <v>1180.2617209102643</v>
      </c>
      <c r="AP390" s="233">
        <f>[16]Rounded!Z391</f>
        <v>17274</v>
      </c>
      <c r="AQ390" s="157">
        <f>[16]Rounded!AA391</f>
        <v>11978</v>
      </c>
      <c r="AR390" s="157">
        <f>[16]Rounded!AB391</f>
        <v>1741</v>
      </c>
      <c r="AS390" s="157">
        <f>[16]Rounded!AC391</f>
        <v>0</v>
      </c>
      <c r="AT390" s="157">
        <f>[16]Rounded!AD391</f>
        <v>0</v>
      </c>
      <c r="AV390" s="150"/>
      <c r="AW390" s="145">
        <f t="shared" si="92"/>
        <v>1180.2617209102643</v>
      </c>
      <c r="AX390" s="145">
        <f t="shared" si="100"/>
        <v>1786.9162454581401</v>
      </c>
      <c r="AY390" s="20"/>
      <c r="AZ390" s="164">
        <f t="shared" si="83"/>
        <v>21716.641697829189</v>
      </c>
      <c r="BD390" s="14"/>
      <c r="BE390" s="25"/>
      <c r="BM390" s="14">
        <f>[17]Base!$J172</f>
        <v>19344.739427463261</v>
      </c>
      <c r="BN390" s="14">
        <f>[17]High!$J172</f>
        <v>35024.096348859144</v>
      </c>
      <c r="BO390" s="14">
        <f>[17]Low!$J172</f>
        <v>3665.3825060673685</v>
      </c>
      <c r="BP390" s="14"/>
      <c r="BQ390" s="14">
        <f>[17]Base!$Q172</f>
        <v>21659.494572629781</v>
      </c>
      <c r="BR390" s="14">
        <f>[17]High!$Q172</f>
        <v>39215.013860688407</v>
      </c>
      <c r="BS390" s="14">
        <f>[17]Low!$Q172</f>
        <v>4103.9752845711528</v>
      </c>
      <c r="BT390" s="211" t="s">
        <v>150</v>
      </c>
      <c r="BU390" s="14">
        <f>'[18]Energy Summary'!$C171/1000</f>
        <v>10213.92552404528</v>
      </c>
      <c r="BV390" s="14"/>
      <c r="BW390" s="14"/>
      <c r="BX390" s="14"/>
      <c r="BY390" s="14">
        <f>'[18]Energy Summary'!$D171/1000</f>
        <v>8367.9995863936329</v>
      </c>
      <c r="BZ390" s="14"/>
      <c r="CA390" s="14"/>
    </row>
    <row r="391" spans="1:79">
      <c r="A391" s="2">
        <f t="shared" si="79"/>
        <v>2023</v>
      </c>
      <c r="B391" s="2">
        <f t="shared" si="80"/>
        <v>5</v>
      </c>
      <c r="C391" s="7">
        <f>[21]Data!$D246</f>
        <v>1115.0122566207899</v>
      </c>
      <c r="D391" s="7">
        <f>[25]Data!$D222</f>
        <v>1192878.08028052</v>
      </c>
      <c r="E391" s="7">
        <f>[22]Data!$D234</f>
        <v>162433.80690378099</v>
      </c>
      <c r="F391" s="7">
        <f>[23]Data!$D234</f>
        <v>1787.06624545814</v>
      </c>
      <c r="G391" s="13">
        <f>[24]Data!$D234</f>
        <v>293861.49396612198</v>
      </c>
      <c r="H391" s="25"/>
      <c r="I391" s="26">
        <f t="shared" si="98"/>
        <v>1150.0122566207899</v>
      </c>
      <c r="J391" s="26">
        <f t="shared" si="98"/>
        <v>1192878.08028052</v>
      </c>
      <c r="K391" s="26">
        <f t="shared" si="98"/>
        <v>156285.006903781</v>
      </c>
      <c r="L391" s="26">
        <f t="shared" si="82"/>
        <v>1787.06624545814</v>
      </c>
      <c r="M391" s="26">
        <f t="shared" si="84"/>
        <v>289901.49396612198</v>
      </c>
      <c r="N391" s="25"/>
      <c r="O391" s="19">
        <f>AVERAGE('Billing Mo'!O391:O392)</f>
        <v>35</v>
      </c>
      <c r="P391" s="19"/>
      <c r="Q391" s="19">
        <f>AVERAGE('Billing Mo'!Q391:Q392)</f>
        <v>-6148.7999999999993</v>
      </c>
      <c r="R391" s="248"/>
      <c r="S391" s="19">
        <f t="shared" si="101"/>
        <v>-3960</v>
      </c>
      <c r="U391" s="7">
        <f t="shared" si="85"/>
        <v>3678773.5602115802</v>
      </c>
      <c r="V391" s="126">
        <f t="shared" si="102"/>
        <v>0.35517028435765152</v>
      </c>
      <c r="W391" s="7">
        <f>'Billing Mo'!W391</f>
        <v>71016.98949380868</v>
      </c>
      <c r="X391" s="7">
        <f>'Billing Mo'!X391</f>
        <v>1619863.7127397312</v>
      </c>
      <c r="Y391" s="7">
        <f>'Billing Mo'!Y391</f>
        <v>1690880.7022335399</v>
      </c>
      <c r="Z391" s="7">
        <f>'Billing Mo'!Z391</f>
        <v>187712</v>
      </c>
      <c r="AA391" s="7">
        <f>'Billing Mo'!AA391</f>
        <v>2178</v>
      </c>
      <c r="AB391" s="7">
        <f>'Billing Mo'!AB391</f>
        <v>1514</v>
      </c>
      <c r="AC391" s="13">
        <f>'Billing Mo'!AC391</f>
        <v>25393</v>
      </c>
      <c r="AD391" s="28">
        <f t="shared" si="94"/>
        <v>28124</v>
      </c>
      <c r="AE391" s="30">
        <f t="shared" si="86"/>
        <v>1862863</v>
      </c>
      <c r="AF391" s="30">
        <f t="shared" si="87"/>
        <v>1192878</v>
      </c>
      <c r="AG391" s="31">
        <f t="shared" si="78"/>
        <v>303220</v>
      </c>
      <c r="AH391" s="35">
        <f t="shared" si="104"/>
        <v>146935</v>
      </c>
      <c r="AI391" s="28">
        <f t="shared" si="89"/>
        <v>156285</v>
      </c>
      <c r="AJ391" s="28">
        <f t="shared" si="90"/>
        <v>1787.06624545814</v>
      </c>
      <c r="AK391" s="28">
        <f t="shared" si="91"/>
        <v>289901.49396612198</v>
      </c>
      <c r="AL391" s="110">
        <f t="shared" ref="AL391:AL454" si="105">AE391/X391*1000</f>
        <v>1150.0121802526683</v>
      </c>
      <c r="AM391" s="110">
        <f t="shared" si="103"/>
        <v>1118.344421047643</v>
      </c>
      <c r="AN391" s="110">
        <f>AJ391/[4]FCST!$G331*1000</f>
        <v>1180.36079620749</v>
      </c>
      <c r="AP391" s="233">
        <f>[16]Rounded!Z392</f>
        <v>19703</v>
      </c>
      <c r="AQ391" s="157">
        <f>[16]Rounded!AA392</f>
        <v>12881</v>
      </c>
      <c r="AR391" s="157">
        <f>[16]Rounded!AB392</f>
        <v>1852</v>
      </c>
      <c r="AS391" s="157">
        <f>[16]Rounded!AC392</f>
        <v>0</v>
      </c>
      <c r="AT391" s="157">
        <f>[16]Rounded!AD392</f>
        <v>0</v>
      </c>
      <c r="AV391" s="150"/>
      <c r="AW391" s="145">
        <f t="shared" si="92"/>
        <v>1180.36079620749</v>
      </c>
      <c r="AX391" s="145">
        <f t="shared" si="100"/>
        <v>1787.06624545814</v>
      </c>
      <c r="AY391" s="20"/>
      <c r="AZ391" s="164">
        <f t="shared" si="83"/>
        <v>21690.533311347914</v>
      </c>
      <c r="BD391" s="14"/>
      <c r="BE391" s="25"/>
      <c r="BM391" s="14">
        <f>[17]Base!$J173</f>
        <v>19629.017437147486</v>
      </c>
      <c r="BN391" s="14">
        <f>[17]High!$J173</f>
        <v>35538.788233874002</v>
      </c>
      <c r="BO391" s="14">
        <f>[17]Low!$J173</f>
        <v>3719.2466404209658</v>
      </c>
      <c r="BP391" s="14"/>
      <c r="BQ391" s="14">
        <f>[17]Base!$Q173</f>
        <v>21977.788754412977</v>
      </c>
      <c r="BR391" s="14">
        <f>[17]High!$Q173</f>
        <v>39791.292808867431</v>
      </c>
      <c r="BS391" s="14">
        <f>[17]Low!$Q173</f>
        <v>4164.2846999585126</v>
      </c>
      <c r="BT391" s="211" t="s">
        <v>150</v>
      </c>
      <c r="BU391" s="14">
        <f>'[18]Energy Summary'!$C172/1000</f>
        <v>10772.418671353107</v>
      </c>
      <c r="BV391" s="14"/>
      <c r="BW391" s="14"/>
      <c r="BX391" s="14"/>
      <c r="BY391" s="14">
        <f>'[18]Energy Summary'!$D172/1000</f>
        <v>8794.4215560229168</v>
      </c>
      <c r="BZ391" s="14"/>
      <c r="CA391" s="14"/>
    </row>
    <row r="392" spans="1:79">
      <c r="A392" s="2">
        <f t="shared" si="79"/>
        <v>2023</v>
      </c>
      <c r="B392" s="2">
        <f t="shared" si="80"/>
        <v>6</v>
      </c>
      <c r="C392" s="7">
        <f>[21]Data!$D247</f>
        <v>1217.9367520067201</v>
      </c>
      <c r="D392" s="7">
        <f>[25]Data!$D223</f>
        <v>1218428.4658860799</v>
      </c>
      <c r="E392" s="7">
        <f>[22]Data!$D235</f>
        <v>149791.84324505401</v>
      </c>
      <c r="F392" s="7">
        <f>[23]Data!$D235</f>
        <v>1796.8334229929001</v>
      </c>
      <c r="G392" s="13">
        <f>[24]Data!$D235</f>
        <v>297163.65263566899</v>
      </c>
      <c r="H392" s="25"/>
      <c r="I392" s="26">
        <f t="shared" si="98"/>
        <v>1252.9367520067201</v>
      </c>
      <c r="J392" s="26">
        <f t="shared" si="98"/>
        <v>1218428.4658860799</v>
      </c>
      <c r="K392" s="26">
        <f t="shared" si="98"/>
        <v>143643.04324505402</v>
      </c>
      <c r="L392" s="26">
        <f t="shared" si="82"/>
        <v>1796.8334229929001</v>
      </c>
      <c r="M392" s="26">
        <f t="shared" si="84"/>
        <v>293071.65263566899</v>
      </c>
      <c r="N392" s="25"/>
      <c r="O392" s="19">
        <f>AVERAGE('Billing Mo'!O392:O393)</f>
        <v>35</v>
      </c>
      <c r="P392" s="19"/>
      <c r="Q392" s="19">
        <f>AVERAGE('Billing Mo'!Q392:Q393)</f>
        <v>-6148.7999999999993</v>
      </c>
      <c r="R392" s="248"/>
      <c r="S392" s="19">
        <f t="shared" si="101"/>
        <v>-4092</v>
      </c>
      <c r="U392" s="7">
        <f t="shared" si="85"/>
        <v>3863410.4860586617</v>
      </c>
      <c r="V392" s="126">
        <f t="shared" si="102"/>
        <v>0.25275986053332639</v>
      </c>
      <c r="W392" s="7">
        <f>'Billing Mo'!W392</f>
        <v>71082.010766398394</v>
      </c>
      <c r="X392" s="7">
        <f>'Billing Mo'!X392</f>
        <v>1621346.8170049917</v>
      </c>
      <c r="Y392" s="7">
        <f>'Billing Mo'!Y392</f>
        <v>1692428.8277713901</v>
      </c>
      <c r="Z392" s="7">
        <f>'Billing Mo'!Z392</f>
        <v>187872</v>
      </c>
      <c r="AA392" s="7">
        <f>'Billing Mo'!AA392</f>
        <v>2177</v>
      </c>
      <c r="AB392" s="7">
        <f>'Billing Mo'!AB392</f>
        <v>1514</v>
      </c>
      <c r="AC392" s="13">
        <f>'Billing Mo'!AC392</f>
        <v>25346</v>
      </c>
      <c r="AD392" s="28">
        <f t="shared" si="94"/>
        <v>21882</v>
      </c>
      <c r="AE392" s="30">
        <f t="shared" si="86"/>
        <v>2031445</v>
      </c>
      <c r="AF392" s="30">
        <f t="shared" si="87"/>
        <v>1218428</v>
      </c>
      <c r="AG392" s="31">
        <f t="shared" si="78"/>
        <v>296787</v>
      </c>
      <c r="AH392" s="35">
        <f t="shared" si="104"/>
        <v>153144</v>
      </c>
      <c r="AI392" s="28">
        <f t="shared" si="89"/>
        <v>143643</v>
      </c>
      <c r="AJ392" s="28">
        <f t="shared" si="90"/>
        <v>1796.8334229929001</v>
      </c>
      <c r="AK392" s="28">
        <f t="shared" si="91"/>
        <v>293071.65263566899</v>
      </c>
      <c r="AL392" s="110">
        <f t="shared" si="105"/>
        <v>1252.9367428941305</v>
      </c>
      <c r="AM392" s="110">
        <f t="shared" si="103"/>
        <v>1213.2427469365696</v>
      </c>
      <c r="AN392" s="110">
        <f>AJ392/[4]FCST!$G332*1000</f>
        <v>1186.8120363229195</v>
      </c>
      <c r="AP392" s="233">
        <f>[16]Rounded!Z393</f>
        <v>22332</v>
      </c>
      <c r="AQ392" s="157">
        <f>[16]Rounded!AA393</f>
        <v>14027</v>
      </c>
      <c r="AR392" s="157">
        <f>[16]Rounded!AB393</f>
        <v>2049</v>
      </c>
      <c r="AS392" s="157">
        <f>[16]Rounded!AC393</f>
        <v>0</v>
      </c>
      <c r="AT392" s="157">
        <f>[16]Rounded!AD393</f>
        <v>0</v>
      </c>
      <c r="AV392" s="150"/>
      <c r="AW392" s="145">
        <f t="shared" si="92"/>
        <v>1186.8120363229195</v>
      </c>
      <c r="AX392" s="145">
        <f t="shared" si="100"/>
        <v>1796.8334229929001</v>
      </c>
      <c r="AY392" s="20"/>
      <c r="AZ392" s="164">
        <f t="shared" si="83"/>
        <v>21664.424924866627</v>
      </c>
      <c r="BD392" s="14"/>
      <c r="BE392" s="25"/>
      <c r="BM392" s="14">
        <f>[17]Base!$J174</f>
        <v>19827.692539111315</v>
      </c>
      <c r="BN392" s="14">
        <f>[17]High!$J174</f>
        <v>35898.494082556666</v>
      </c>
      <c r="BO392" s="14">
        <f>[17]Low!$J174</f>
        <v>3756.8909956659654</v>
      </c>
      <c r="BP392" s="14"/>
      <c r="BQ392" s="14">
        <f>[17]Base!$Q174</f>
        <v>22200.236945500681</v>
      </c>
      <c r="BR392" s="14">
        <f>[17]High!$Q174</f>
        <v>40194.040383033491</v>
      </c>
      <c r="BS392" s="14">
        <f>[17]Low!$Q174</f>
        <v>4206.4335079678722</v>
      </c>
      <c r="BT392" s="211" t="s">
        <v>150</v>
      </c>
      <c r="BU392" s="14">
        <f>'[18]Energy Summary'!$C173/1000</f>
        <v>10102.782292743215</v>
      </c>
      <c r="BV392" s="14"/>
      <c r="BW392" s="14"/>
      <c r="BX392" s="14"/>
      <c r="BY392" s="14">
        <f>'[18]Energy Summary'!$D173/1000</f>
        <v>8220.2056232042996</v>
      </c>
      <c r="BZ392" s="14"/>
      <c r="CA392" s="14"/>
    </row>
    <row r="393" spans="1:79">
      <c r="A393" s="2">
        <f t="shared" si="79"/>
        <v>2023</v>
      </c>
      <c r="B393" s="2">
        <f t="shared" si="80"/>
        <v>7</v>
      </c>
      <c r="C393" s="7">
        <f>[21]Data!$D248</f>
        <v>1297.9971949155899</v>
      </c>
      <c r="D393" s="7">
        <f>[25]Data!$D224</f>
        <v>1281065.2778075</v>
      </c>
      <c r="E393" s="7">
        <f>[22]Data!$D236</f>
        <v>158305.877324264</v>
      </c>
      <c r="F393" s="7">
        <f>[23]Data!$D236</f>
        <v>1799.96188192813</v>
      </c>
      <c r="G393" s="13">
        <f>[24]Data!$D236</f>
        <v>292360.327946765</v>
      </c>
      <c r="H393" s="25"/>
      <c r="I393" s="26">
        <f t="shared" si="98"/>
        <v>1332.9971949155899</v>
      </c>
      <c r="J393" s="26">
        <f t="shared" si="98"/>
        <v>1281065.2778075</v>
      </c>
      <c r="K393" s="26">
        <f t="shared" si="98"/>
        <v>152056.277324264</v>
      </c>
      <c r="L393" s="26">
        <f t="shared" si="82"/>
        <v>1799.96188192813</v>
      </c>
      <c r="M393" s="26">
        <f t="shared" si="84"/>
        <v>288400.327946765</v>
      </c>
      <c r="N393" s="25"/>
      <c r="O393" s="19">
        <f>AVERAGE('Billing Mo'!O393:O394)</f>
        <v>35</v>
      </c>
      <c r="P393" s="19"/>
      <c r="Q393" s="19">
        <f>AVERAGE('Billing Mo'!Q393:Q394)</f>
        <v>-6249.5999999999995</v>
      </c>
      <c r="R393" s="248"/>
      <c r="S393" s="19">
        <f t="shared" si="101"/>
        <v>-3960</v>
      </c>
      <c r="U393" s="7">
        <f t="shared" si="85"/>
        <v>4057063.289828693</v>
      </c>
      <c r="V393" s="126">
        <f t="shared" si="102"/>
        <v>0.23540461725212367</v>
      </c>
      <c r="W393" s="7">
        <f>'Billing Mo'!W393</f>
        <v>71147.032038988502</v>
      </c>
      <c r="X393" s="7">
        <f>'Billing Mo'!X393</f>
        <v>1622829.9212702615</v>
      </c>
      <c r="Y393" s="7">
        <f>'Billing Mo'!Y393</f>
        <v>1693976.9533092501</v>
      </c>
      <c r="Z393" s="7">
        <f>'Billing Mo'!Z393</f>
        <v>188032</v>
      </c>
      <c r="AA393" s="7">
        <f>'Billing Mo'!AA393</f>
        <v>2176</v>
      </c>
      <c r="AB393" s="7">
        <f>'Billing Mo'!AB393</f>
        <v>1514</v>
      </c>
      <c r="AC393" s="13">
        <f>'Billing Mo'!AC393</f>
        <v>25322</v>
      </c>
      <c r="AD393" s="28">
        <f t="shared" si="94"/>
        <v>21739</v>
      </c>
      <c r="AE393" s="30">
        <f t="shared" si="86"/>
        <v>2163228</v>
      </c>
      <c r="AF393" s="30">
        <f t="shared" si="87"/>
        <v>1281065</v>
      </c>
      <c r="AG393" s="31">
        <f t="shared" si="78"/>
        <v>300831</v>
      </c>
      <c r="AH393" s="35">
        <f t="shared" si="104"/>
        <v>148775</v>
      </c>
      <c r="AI393" s="28">
        <f t="shared" si="89"/>
        <v>152056</v>
      </c>
      <c r="AJ393" s="28">
        <f t="shared" si="90"/>
        <v>1799.96188192813</v>
      </c>
      <c r="AK393" s="28">
        <f t="shared" si="91"/>
        <v>288400.327946765</v>
      </c>
      <c r="AL393" s="110">
        <f t="shared" si="105"/>
        <v>1332.9973595179615</v>
      </c>
      <c r="AM393" s="110">
        <f t="shared" si="103"/>
        <v>1289.8445847988555</v>
      </c>
      <c r="AN393" s="110">
        <f>AJ393/[4]FCST!$G333*1000</f>
        <v>1188.8783896486987</v>
      </c>
      <c r="AP393" s="233">
        <f>[16]Rounded!Z394</f>
        <v>22608</v>
      </c>
      <c r="AQ393" s="157">
        <f>[16]Rounded!AA394</f>
        <v>14838</v>
      </c>
      <c r="AR393" s="157">
        <f>[16]Rounded!AB394</f>
        <v>2199</v>
      </c>
      <c r="AS393" s="157">
        <f>[16]Rounded!AC394</f>
        <v>0</v>
      </c>
      <c r="AT393" s="157">
        <f>[16]Rounded!AD394</f>
        <v>0</v>
      </c>
      <c r="AV393" s="150"/>
      <c r="AW393" s="145">
        <f t="shared" si="92"/>
        <v>1188.8783896486987</v>
      </c>
      <c r="AX393" s="145">
        <f t="shared" si="100"/>
        <v>1799.96188192813</v>
      </c>
      <c r="AY393" s="20"/>
      <c r="AZ393" s="164">
        <f t="shared" si="83"/>
        <v>21638.316538385348</v>
      </c>
      <c r="BD393" s="14"/>
      <c r="BE393" s="25"/>
      <c r="BM393" s="14">
        <f>[17]Base!$J175</f>
        <v>20047.399291346515</v>
      </c>
      <c r="BN393" s="14">
        <f>[17]High!$J175</f>
        <v>36296.278218529886</v>
      </c>
      <c r="BO393" s="14">
        <f>[17]Low!$J175</f>
        <v>3798.5203641631447</v>
      </c>
      <c r="BP393" s="14"/>
      <c r="BQ393" s="14">
        <f>[17]Base!$Q175</f>
        <v>22446.233394584535</v>
      </c>
      <c r="BR393" s="14">
        <f>[17]High!$Q175</f>
        <v>40639.4226207471</v>
      </c>
      <c r="BS393" s="14">
        <f>[17]Low!$Q175</f>
        <v>4253.0441684219786</v>
      </c>
      <c r="BT393" s="211" t="s">
        <v>150</v>
      </c>
      <c r="BU393" s="14">
        <f>'[18]Energy Summary'!$C174/1000</f>
        <v>10883.162310161895</v>
      </c>
      <c r="BV393" s="14"/>
      <c r="BW393" s="14"/>
      <c r="BX393" s="14"/>
      <c r="BY393" s="14">
        <f>'[18]Energy Summary'!$D174/1000</f>
        <v>8827.1493114007535</v>
      </c>
      <c r="BZ393" s="14"/>
      <c r="CA393" s="14"/>
    </row>
    <row r="394" spans="1:79">
      <c r="A394" s="2">
        <f t="shared" si="79"/>
        <v>2023</v>
      </c>
      <c r="B394" s="2">
        <f t="shared" si="80"/>
        <v>8</v>
      </c>
      <c r="C394" s="7">
        <f>[21]Data!$D249</f>
        <v>1304.4090452022599</v>
      </c>
      <c r="D394" s="7">
        <f>[25]Data!$D225</f>
        <v>1285035.8840413401</v>
      </c>
      <c r="E394" s="7">
        <f>[22]Data!$D237</f>
        <v>161521.212865988</v>
      </c>
      <c r="F394" s="7">
        <f>[23]Data!$D237</f>
        <v>1788.2953855508299</v>
      </c>
      <c r="G394" s="13">
        <f>[24]Data!$D237</f>
        <v>306332.20121784601</v>
      </c>
      <c r="H394" s="25"/>
      <c r="I394" s="26">
        <f t="shared" si="98"/>
        <v>1339.4090452022599</v>
      </c>
      <c r="J394" s="26">
        <f t="shared" si="98"/>
        <v>1285035.8840413401</v>
      </c>
      <c r="K394" s="26">
        <f t="shared" si="98"/>
        <v>155372.41286598801</v>
      </c>
      <c r="L394" s="26">
        <f t="shared" si="82"/>
        <v>1788.2953855508299</v>
      </c>
      <c r="M394" s="26">
        <f t="shared" si="84"/>
        <v>302240.20121784601</v>
      </c>
      <c r="N394" s="25"/>
      <c r="O394" s="19">
        <f>AVERAGE('Billing Mo'!O394:O395)</f>
        <v>35</v>
      </c>
      <c r="P394" s="19"/>
      <c r="Q394" s="19">
        <f>AVERAGE('Billing Mo'!Q394:Q395)</f>
        <v>-6148.7999999999993</v>
      </c>
      <c r="R394" s="248"/>
      <c r="S394" s="19">
        <f t="shared" si="101"/>
        <v>-4092</v>
      </c>
      <c r="U394" s="7">
        <f t="shared" si="85"/>
        <v>4097331.4966033967</v>
      </c>
      <c r="V394" s="126">
        <f t="shared" si="102"/>
        <v>0.23491953518685663</v>
      </c>
      <c r="W394" s="7">
        <f>'Billing Mo'!W394</f>
        <v>71210.883334018683</v>
      </c>
      <c r="X394" s="7">
        <f>'Billing Mo'!X394</f>
        <v>1624286.3389045212</v>
      </c>
      <c r="Y394" s="7">
        <f>'Billing Mo'!Y394</f>
        <v>1695497.22223854</v>
      </c>
      <c r="Z394" s="7">
        <f>'Billing Mo'!Z394</f>
        <v>188191</v>
      </c>
      <c r="AA394" s="7">
        <f>'Billing Mo'!AA394</f>
        <v>2174</v>
      </c>
      <c r="AB394" s="7">
        <f>'Billing Mo'!AB394</f>
        <v>1514</v>
      </c>
      <c r="AC394" s="13">
        <f>'Billing Mo'!AC394</f>
        <v>25382</v>
      </c>
      <c r="AD394" s="28">
        <f t="shared" si="94"/>
        <v>21821</v>
      </c>
      <c r="AE394" s="30">
        <f t="shared" si="86"/>
        <v>2175584</v>
      </c>
      <c r="AF394" s="30">
        <f t="shared" si="87"/>
        <v>1285036</v>
      </c>
      <c r="AG394" s="31">
        <f t="shared" si="78"/>
        <v>310862</v>
      </c>
      <c r="AH394" s="35">
        <f t="shared" si="104"/>
        <v>155490</v>
      </c>
      <c r="AI394" s="28">
        <f t="shared" si="89"/>
        <v>155372</v>
      </c>
      <c r="AJ394" s="28">
        <f t="shared" si="90"/>
        <v>1788.2953855508299</v>
      </c>
      <c r="AK394" s="28">
        <f t="shared" si="91"/>
        <v>302240.20121784601</v>
      </c>
      <c r="AL394" s="110">
        <f t="shared" si="105"/>
        <v>1339.4091595126599</v>
      </c>
      <c r="AM394" s="110">
        <f t="shared" si="103"/>
        <v>1296.0239457654779</v>
      </c>
      <c r="AN394" s="110">
        <f>AJ394/[4]FCST!$G334*1000</f>
        <v>1181.1726456742601</v>
      </c>
      <c r="AP394" s="233">
        <f>[16]Rounded!Z395</f>
        <v>24144</v>
      </c>
      <c r="AQ394" s="157">
        <f>[16]Rounded!AA395</f>
        <v>16859</v>
      </c>
      <c r="AR394" s="157">
        <f>[16]Rounded!AB395</f>
        <v>2451</v>
      </c>
      <c r="AS394" s="157">
        <f>[16]Rounded!AC395</f>
        <v>0</v>
      </c>
      <c r="AT394" s="157">
        <f>[16]Rounded!AD395</f>
        <v>0</v>
      </c>
      <c r="AV394" s="150"/>
      <c r="AW394" s="145">
        <f t="shared" si="92"/>
        <v>1181.1726456742601</v>
      </c>
      <c r="AX394" s="145">
        <f t="shared" si="100"/>
        <v>1788.2953855508299</v>
      </c>
      <c r="AY394" s="20"/>
      <c r="AZ394" s="164">
        <f t="shared" si="83"/>
        <v>21612.208151904073</v>
      </c>
      <c r="BD394" s="14"/>
      <c r="BE394" s="25"/>
      <c r="BM394" s="14">
        <f>[17]Base!$J176</f>
        <v>20032.857977024953</v>
      </c>
      <c r="BN394" s="14">
        <f>[17]High!$J176</f>
        <v>36269.950833984483</v>
      </c>
      <c r="BO394" s="14">
        <f>[17]Low!$J176</f>
        <v>3795.7651200654227</v>
      </c>
      <c r="BP394" s="14"/>
      <c r="BQ394" s="14">
        <f>[17]Base!$Q176</f>
        <v>22429.952093933902</v>
      </c>
      <c r="BR394" s="14">
        <f>[17]High!$Q176</f>
        <v>40609.944950871475</v>
      </c>
      <c r="BS394" s="14">
        <f>[17]Low!$Q176</f>
        <v>4249.9592369963248</v>
      </c>
      <c r="BT394" s="211" t="s">
        <v>150</v>
      </c>
      <c r="BU394" s="14">
        <f>'[18]Energy Summary'!$C175/1000</f>
        <v>10841.028411177664</v>
      </c>
      <c r="BV394" s="14"/>
      <c r="BW394" s="14"/>
      <c r="BX394" s="14"/>
      <c r="BY394" s="14">
        <f>'[18]Energy Summary'!$D175/1000</f>
        <v>8766.5709074194747</v>
      </c>
      <c r="BZ394" s="14"/>
      <c r="CA394" s="14"/>
    </row>
    <row r="395" spans="1:79">
      <c r="A395" s="2">
        <f t="shared" si="79"/>
        <v>2023</v>
      </c>
      <c r="B395" s="2">
        <f t="shared" si="80"/>
        <v>9</v>
      </c>
      <c r="C395" s="7">
        <f>[21]Data!$D250</f>
        <v>1195.48267106971</v>
      </c>
      <c r="D395" s="7">
        <f>[25]Data!$D226</f>
        <v>1213136.1875510099</v>
      </c>
      <c r="E395" s="7">
        <f>[22]Data!$D238</f>
        <v>152395.30528281699</v>
      </c>
      <c r="F395" s="7">
        <f>[23]Data!$D238</f>
        <v>1786.8509411063801</v>
      </c>
      <c r="G395" s="13">
        <f>[24]Data!$D238</f>
        <v>307965.685442977</v>
      </c>
      <c r="H395" s="25"/>
      <c r="I395" s="26">
        <f t="shared" si="98"/>
        <v>1230.48267106971</v>
      </c>
      <c r="J395" s="26">
        <f t="shared" si="98"/>
        <v>1213136.1875510099</v>
      </c>
      <c r="K395" s="26">
        <f t="shared" si="98"/>
        <v>146246.505282817</v>
      </c>
      <c r="L395" s="26">
        <f t="shared" si="82"/>
        <v>1786.8509411063801</v>
      </c>
      <c r="M395" s="26">
        <f t="shared" si="84"/>
        <v>304005.685442977</v>
      </c>
      <c r="N395" s="25"/>
      <c r="O395" s="19">
        <f>AVERAGE('Billing Mo'!O395:O396)</f>
        <v>35</v>
      </c>
      <c r="P395" s="19"/>
      <c r="Q395" s="19">
        <f>AVERAGE('Billing Mo'!Q395:Q396)</f>
        <v>-6148.7999999999993</v>
      </c>
      <c r="R395" s="248"/>
      <c r="S395" s="19">
        <f t="shared" si="101"/>
        <v>-3960</v>
      </c>
      <c r="U395" s="7">
        <f t="shared" si="85"/>
        <v>3837217.5363840833</v>
      </c>
      <c r="V395" s="126">
        <f t="shared" si="102"/>
        <v>0.23675824630596484</v>
      </c>
      <c r="W395" s="7">
        <f>'Billing Mo'!W395</f>
        <v>71274.734629048442</v>
      </c>
      <c r="X395" s="7">
        <f>'Billing Mo'!X395</f>
        <v>1625742.7565387716</v>
      </c>
      <c r="Y395" s="7">
        <f>'Billing Mo'!Y395</f>
        <v>1697017.4911678201</v>
      </c>
      <c r="Z395" s="7">
        <f>'Billing Mo'!Z395</f>
        <v>188348</v>
      </c>
      <c r="AA395" s="7">
        <f>'Billing Mo'!AA395</f>
        <v>2173</v>
      </c>
      <c r="AB395" s="7">
        <f>'Billing Mo'!AB395</f>
        <v>1514</v>
      </c>
      <c r="AC395" s="13">
        <f>'Billing Mo'!AC395</f>
        <v>25393</v>
      </c>
      <c r="AD395" s="28">
        <f t="shared" si="94"/>
        <v>20174</v>
      </c>
      <c r="AE395" s="30">
        <f t="shared" si="86"/>
        <v>2000448</v>
      </c>
      <c r="AF395" s="30">
        <f t="shared" si="87"/>
        <v>1213136</v>
      </c>
      <c r="AG395" s="31">
        <f t="shared" ref="AG395:AG422" si="106">SUM(AH395:AI395)</f>
        <v>297667</v>
      </c>
      <c r="AH395" s="35">
        <f t="shared" si="104"/>
        <v>151420</v>
      </c>
      <c r="AI395" s="28">
        <f t="shared" si="89"/>
        <v>146247</v>
      </c>
      <c r="AJ395" s="28">
        <f t="shared" si="90"/>
        <v>1786.8509411063801</v>
      </c>
      <c r="AK395" s="28">
        <f t="shared" si="91"/>
        <v>304005.685442977</v>
      </c>
      <c r="AL395" s="110">
        <f t="shared" si="105"/>
        <v>1230.4824929738461</v>
      </c>
      <c r="AM395" s="110">
        <f t="shared" si="103"/>
        <v>1190.6901434524921</v>
      </c>
      <c r="AN395" s="110">
        <f>AJ395/[4]FCST!$G335*1000</f>
        <v>1180.2185872565258</v>
      </c>
      <c r="AP395" s="233">
        <f>[16]Rounded!Z396</f>
        <v>22570</v>
      </c>
      <c r="AQ395" s="157">
        <f>[16]Rounded!AA396</f>
        <v>14939</v>
      </c>
      <c r="AR395" s="157">
        <f>[16]Rounded!AB396</f>
        <v>2195</v>
      </c>
      <c r="AS395" s="157">
        <f>[16]Rounded!AC396</f>
        <v>0</v>
      </c>
      <c r="AT395" s="157">
        <f>[16]Rounded!AD396</f>
        <v>0</v>
      </c>
      <c r="AV395" s="150"/>
      <c r="AW395" s="145">
        <f t="shared" si="92"/>
        <v>1180.2185872565258</v>
      </c>
      <c r="AX395" s="145">
        <f t="shared" si="100"/>
        <v>1786.8509411063801</v>
      </c>
      <c r="AY395" s="20"/>
      <c r="AZ395" s="164">
        <f t="shared" si="83"/>
        <v>21586.099765422779</v>
      </c>
      <c r="BD395" s="14"/>
      <c r="BE395" s="25"/>
      <c r="BM395" s="14">
        <f>[17]Base!$J177</f>
        <v>19444.56373067628</v>
      </c>
      <c r="BN395" s="14">
        <f>[17]High!$J177</f>
        <v>35204.830549327467</v>
      </c>
      <c r="BO395" s="14">
        <f>[17]Low!$J177</f>
        <v>3684.2969120250891</v>
      </c>
      <c r="BP395" s="14"/>
      <c r="BQ395" s="14">
        <f>[17]Base!$Q177</f>
        <v>21771.263664261449</v>
      </c>
      <c r="BR395" s="14">
        <f>[17]High!$Q177</f>
        <v>39417.374375742678</v>
      </c>
      <c r="BS395" s="14">
        <f>[17]Low!$Q177</f>
        <v>4125.1529527802231</v>
      </c>
      <c r="BT395" s="211" t="s">
        <v>150</v>
      </c>
      <c r="BU395" s="14">
        <f>'[18]Energy Summary'!$C176/1000</f>
        <v>10235.304141798688</v>
      </c>
      <c r="BV395" s="14"/>
      <c r="BW395" s="14"/>
      <c r="BX395" s="14"/>
      <c r="BY395" s="14">
        <f>'[18]Energy Summary'!$D176/1000</f>
        <v>8253.1339837319974</v>
      </c>
      <c r="BZ395" s="14"/>
      <c r="CA395" s="14"/>
    </row>
    <row r="396" spans="1:79">
      <c r="A396" s="2">
        <f t="shared" ref="A396:A459" si="107">A384+1</f>
        <v>2023</v>
      </c>
      <c r="B396" s="2">
        <f t="shared" ref="B396:B459" si="108">B384</f>
        <v>10</v>
      </c>
      <c r="C396" s="7">
        <f>[21]Data!$D251</f>
        <v>1016.05545606025</v>
      </c>
      <c r="D396" s="7">
        <f>[25]Data!$D227</f>
        <v>1149761.37390615</v>
      </c>
      <c r="E396" s="7">
        <f>[22]Data!$D239</f>
        <v>160905.86188326299</v>
      </c>
      <c r="F396" s="7">
        <f>[23]Data!$D239</f>
        <v>1784.68427443972</v>
      </c>
      <c r="G396" s="13">
        <f>[24]Data!$D239</f>
        <v>288681.06299936102</v>
      </c>
      <c r="H396" s="25"/>
      <c r="I396" s="26">
        <f t="shared" si="98"/>
        <v>1051.05545606025</v>
      </c>
      <c r="J396" s="26">
        <f t="shared" si="98"/>
        <v>1149761.37390615</v>
      </c>
      <c r="K396" s="26">
        <f t="shared" si="98"/>
        <v>154757.061883263</v>
      </c>
      <c r="L396" s="26">
        <f t="shared" si="82"/>
        <v>1784.68427443972</v>
      </c>
      <c r="M396" s="26">
        <f t="shared" si="84"/>
        <v>284589.06299936102</v>
      </c>
      <c r="N396" s="25"/>
      <c r="O396" s="19">
        <f>AVERAGE('Billing Mo'!O396:O397)</f>
        <v>35</v>
      </c>
      <c r="P396" s="19"/>
      <c r="Q396" s="19">
        <f>AVERAGE('Billing Mo'!Q396:Q397)</f>
        <v>-6148.7999999999993</v>
      </c>
      <c r="R396" s="248"/>
      <c r="S396" s="19">
        <f t="shared" si="101"/>
        <v>-4092</v>
      </c>
      <c r="U396" s="7">
        <f t="shared" si="85"/>
        <v>3463611.7472738009</v>
      </c>
      <c r="V396" s="126">
        <f t="shared" ref="V396:V411" si="109">V384</f>
        <v>0.25544453159122188</v>
      </c>
      <c r="W396" s="7">
        <f>'Billing Mo'!W396</f>
        <v>71338.585924078623</v>
      </c>
      <c r="X396" s="7">
        <f>'Billing Mo'!X396</f>
        <v>1627199.1741730312</v>
      </c>
      <c r="Y396" s="7">
        <f>'Billing Mo'!Y396</f>
        <v>1698537.7600971099</v>
      </c>
      <c r="Z396" s="7">
        <f>'Billing Mo'!Z396</f>
        <v>188505</v>
      </c>
      <c r="AA396" s="7">
        <f>'Billing Mo'!AA396</f>
        <v>2172</v>
      </c>
      <c r="AB396" s="7">
        <f>'Billing Mo'!AB396</f>
        <v>1514</v>
      </c>
      <c r="AC396" s="13">
        <f>'Billing Mo'!AC396</f>
        <v>25420</v>
      </c>
      <c r="AD396" s="28">
        <f t="shared" si="94"/>
        <v>18516</v>
      </c>
      <c r="AE396" s="30">
        <f t="shared" si="86"/>
        <v>1710277</v>
      </c>
      <c r="AF396" s="30">
        <f t="shared" si="87"/>
        <v>1149761</v>
      </c>
      <c r="AG396" s="31">
        <f t="shared" si="106"/>
        <v>298684</v>
      </c>
      <c r="AH396" s="35">
        <f t="shared" si="104"/>
        <v>143927</v>
      </c>
      <c r="AI396" s="28">
        <f t="shared" si="89"/>
        <v>154757</v>
      </c>
      <c r="AJ396" s="28">
        <f t="shared" si="90"/>
        <v>1784.68427443972</v>
      </c>
      <c r="AK396" s="28">
        <f t="shared" si="91"/>
        <v>284589.06299936102</v>
      </c>
      <c r="AL396" s="110">
        <f t="shared" si="105"/>
        <v>1051.0557202496063</v>
      </c>
      <c r="AM396" s="110">
        <f t="shared" si="103"/>
        <v>1017.8125212248212</v>
      </c>
      <c r="AN396" s="110">
        <f>AJ396/[4]FCST!$G336*1000</f>
        <v>1178.7874996299338</v>
      </c>
      <c r="AP396" s="233">
        <f>[16]Rounded!Z397</f>
        <v>17473.999999999993</v>
      </c>
      <c r="AQ396" s="157">
        <f>[16]Rounded!AA397</f>
        <v>13943</v>
      </c>
      <c r="AR396" s="157">
        <f>[16]Rounded!AB397</f>
        <v>2095</v>
      </c>
      <c r="AS396" s="157">
        <f>[16]Rounded!AC397</f>
        <v>0</v>
      </c>
      <c r="AT396" s="157">
        <f>[16]Rounded!AD397</f>
        <v>0</v>
      </c>
      <c r="AV396" s="150"/>
      <c r="AW396" s="145">
        <f t="shared" si="92"/>
        <v>1178.7874996299338</v>
      </c>
      <c r="AX396" s="145">
        <f t="shared" si="100"/>
        <v>1784.68427443972</v>
      </c>
      <c r="AY396" s="20"/>
      <c r="AZ396" s="164">
        <f t="shared" si="83"/>
        <v>21559.9913789415</v>
      </c>
      <c r="BD396" s="14"/>
      <c r="BE396" s="25"/>
      <c r="BM396" s="14">
        <f>[17]Base!$J178</f>
        <v>19451.747198809117</v>
      </c>
      <c r="BN396" s="14">
        <f>[17]High!$J178</f>
        <v>35217.836383856637</v>
      </c>
      <c r="BO396" s="14">
        <f>[17]Low!$J178</f>
        <v>3685.6580137615965</v>
      </c>
      <c r="BP396" s="14"/>
      <c r="BQ396" s="14">
        <f>[17]Base!$Q178</f>
        <v>21779.306692683691</v>
      </c>
      <c r="BR396" s="14">
        <f>[17]High!$Q178</f>
        <v>39431.936463976192</v>
      </c>
      <c r="BS396" s="14">
        <f>[17]Low!$Q178</f>
        <v>4126.6769213911857</v>
      </c>
      <c r="BT396" s="211" t="s">
        <v>150</v>
      </c>
      <c r="BU396" s="14">
        <f>'[18]Energy Summary'!$C177/1000</f>
        <v>9370.9225049215092</v>
      </c>
      <c r="BV396" s="14"/>
      <c r="BW396" s="14"/>
      <c r="BX396" s="14"/>
      <c r="BY396" s="14">
        <f>'[18]Energy Summary'!$D177/1000</f>
        <v>7535.630678821266</v>
      </c>
      <c r="BZ396" s="14"/>
      <c r="CA396" s="14"/>
    </row>
    <row r="397" spans="1:79">
      <c r="A397" s="2">
        <f t="shared" si="107"/>
        <v>2023</v>
      </c>
      <c r="B397" s="2">
        <f t="shared" si="108"/>
        <v>11</v>
      </c>
      <c r="C397" s="7">
        <f>[21]Data!$D252</f>
        <v>788.89092853903799</v>
      </c>
      <c r="D397" s="7">
        <f>[25]Data!$D228</f>
        <v>994285.09822640696</v>
      </c>
      <c r="E397" s="7">
        <f>[22]Data!$D240</f>
        <v>143219.91169775301</v>
      </c>
      <c r="F397" s="7">
        <f>[23]Data!$D240</f>
        <v>1781.35025994893</v>
      </c>
      <c r="G397" s="13">
        <f>[24]Data!$D240</f>
        <v>268342.39875743602</v>
      </c>
      <c r="H397" s="25"/>
      <c r="I397" s="26">
        <f t="shared" si="98"/>
        <v>823.89092853903799</v>
      </c>
      <c r="J397" s="26">
        <f t="shared" si="98"/>
        <v>994285.09822640696</v>
      </c>
      <c r="K397" s="26">
        <f t="shared" si="98"/>
        <v>137071.11169775302</v>
      </c>
      <c r="L397" s="26">
        <f t="shared" si="82"/>
        <v>1781.35025994893</v>
      </c>
      <c r="M397" s="26">
        <f t="shared" si="84"/>
        <v>264382.39875743602</v>
      </c>
      <c r="N397" s="25"/>
      <c r="O397" s="19">
        <f>AVERAGE('Billing Mo'!O397:O398)</f>
        <v>35</v>
      </c>
      <c r="P397" s="19"/>
      <c r="Q397" s="19">
        <f>AVERAGE('Billing Mo'!Q397:Q398)</f>
        <v>-6148.7999999999993</v>
      </c>
      <c r="R397" s="248"/>
      <c r="S397" s="19">
        <f t="shared" si="101"/>
        <v>-3960</v>
      </c>
      <c r="U397" s="7">
        <f t="shared" si="85"/>
        <v>2905805.7490173848</v>
      </c>
      <c r="V397" s="126">
        <f t="shared" si="109"/>
        <v>0.34388341163246744</v>
      </c>
      <c r="W397" s="7">
        <f>'Billing Mo'!W397</f>
        <v>71402.437219108382</v>
      </c>
      <c r="X397" s="7">
        <f>'Billing Mo'!X397</f>
        <v>1628655.5918072816</v>
      </c>
      <c r="Y397" s="7">
        <f>'Billing Mo'!Y397</f>
        <v>1700058.0290263901</v>
      </c>
      <c r="Z397" s="7">
        <f>'Billing Mo'!Z397</f>
        <v>188661</v>
      </c>
      <c r="AA397" s="7">
        <f>'Billing Mo'!AA397</f>
        <v>2170</v>
      </c>
      <c r="AB397" s="7">
        <f>'Billing Mo'!AB397</f>
        <v>1514</v>
      </c>
      <c r="AC397" s="13">
        <f>'Billing Mo'!AC397</f>
        <v>25458</v>
      </c>
      <c r="AD397" s="28">
        <f t="shared" si="94"/>
        <v>19371</v>
      </c>
      <c r="AE397" s="30">
        <f t="shared" si="86"/>
        <v>1341835</v>
      </c>
      <c r="AF397" s="30">
        <f t="shared" si="87"/>
        <v>994285</v>
      </c>
      <c r="AG397" s="31">
        <f t="shared" si="106"/>
        <v>284151</v>
      </c>
      <c r="AH397" s="35">
        <f t="shared" si="104"/>
        <v>147080</v>
      </c>
      <c r="AI397" s="28">
        <f t="shared" si="89"/>
        <v>137071</v>
      </c>
      <c r="AJ397" s="28">
        <f t="shared" si="90"/>
        <v>1781.35025994893</v>
      </c>
      <c r="AK397" s="28">
        <f t="shared" si="91"/>
        <v>264382.39875743602</v>
      </c>
      <c r="AL397" s="110">
        <f t="shared" si="105"/>
        <v>823.89119390858843</v>
      </c>
      <c r="AM397" s="110">
        <f t="shared" si="103"/>
        <v>800.68208070494632</v>
      </c>
      <c r="AN397" s="110">
        <f>AJ397/[4]FCST!$G337*1000</f>
        <v>1176.5853764523977</v>
      </c>
      <c r="AP397" s="233">
        <f>[16]Rounded!Z398</f>
        <v>19009</v>
      </c>
      <c r="AQ397" s="157">
        <f>[16]Rounded!AA398</f>
        <v>14380</v>
      </c>
      <c r="AR397" s="157">
        <f>[16]Rounded!AB398</f>
        <v>2115</v>
      </c>
      <c r="AS397" s="157">
        <f>[16]Rounded!AC398</f>
        <v>0</v>
      </c>
      <c r="AT397" s="157">
        <f>[16]Rounded!AD398</f>
        <v>0</v>
      </c>
      <c r="AV397" s="150"/>
      <c r="AW397" s="145">
        <f t="shared" si="92"/>
        <v>1176.5853764523977</v>
      </c>
      <c r="AX397" s="145">
        <f t="shared" si="100"/>
        <v>1781.35025994893</v>
      </c>
      <c r="AY397" s="20"/>
      <c r="AZ397" s="164">
        <f t="shared" si="83"/>
        <v>21533.882992460218</v>
      </c>
      <c r="BD397" s="14"/>
      <c r="BE397" s="25"/>
      <c r="BM397" s="14">
        <f>[17]Base!$J179</f>
        <v>19416.479898619931</v>
      </c>
      <c r="BN397" s="14">
        <f>[17]High!$J179</f>
        <v>35153.984124464776</v>
      </c>
      <c r="BO397" s="14">
        <f>[17]Low!$J179</f>
        <v>3678.9756727750769</v>
      </c>
      <c r="BP397" s="14"/>
      <c r="BQ397" s="14">
        <f>[17]Base!$Q179</f>
        <v>21739.819373668448</v>
      </c>
      <c r="BR397" s="14">
        <f>[17]High!$Q179</f>
        <v>39360.443763289586</v>
      </c>
      <c r="BS397" s="14">
        <f>[17]Low!$Q179</f>
        <v>4119.1949840473044</v>
      </c>
      <c r="BT397" s="211" t="s">
        <v>150</v>
      </c>
      <c r="BU397" s="14">
        <f>'[18]Energy Summary'!$C178/1000</f>
        <v>8864.6265924106465</v>
      </c>
      <c r="BV397" s="14"/>
      <c r="BW397" s="14"/>
      <c r="BX397" s="14"/>
      <c r="BY397" s="14">
        <f>'[18]Energy Summary'!$D178/1000</f>
        <v>7110.0519691131867</v>
      </c>
      <c r="BZ397" s="14"/>
      <c r="CA397" s="14"/>
    </row>
    <row r="398" spans="1:79">
      <c r="A398" s="2">
        <f t="shared" si="107"/>
        <v>2023</v>
      </c>
      <c r="B398" s="2">
        <f t="shared" si="108"/>
        <v>12</v>
      </c>
      <c r="C398" s="7">
        <f>[21]Data!$D253</f>
        <v>945.29974178374505</v>
      </c>
      <c r="D398" s="7">
        <f>[25]Data!$D229</f>
        <v>1005399.61852827</v>
      </c>
      <c r="E398" s="7">
        <f>[22]Data!$D241</f>
        <v>140345.92723372899</v>
      </c>
      <c r="F398" s="7">
        <f>[23]Data!$D241</f>
        <v>1793.0109051444099</v>
      </c>
      <c r="G398" s="13">
        <f>[24]Data!$D241</f>
        <v>258973.53964307299</v>
      </c>
      <c r="H398" s="25"/>
      <c r="I398" s="26">
        <f t="shared" si="98"/>
        <v>980.29974178374505</v>
      </c>
      <c r="J398" s="26">
        <f t="shared" si="98"/>
        <v>1005399.61852827</v>
      </c>
      <c r="K398" s="26">
        <f t="shared" si="98"/>
        <v>134096.32723372898</v>
      </c>
      <c r="L398" s="26">
        <f t="shared" si="82"/>
        <v>1793.0109051444099</v>
      </c>
      <c r="M398" s="26">
        <f t="shared" si="84"/>
        <v>254881.53964307299</v>
      </c>
      <c r="N398" s="25"/>
      <c r="O398" s="19">
        <f>AVERAGE('Billing Mo'!O398:O399)</f>
        <v>35</v>
      </c>
      <c r="P398" s="19"/>
      <c r="Q398" s="19">
        <f>AVERAGE('Billing Mo'!Q398:Q399)</f>
        <v>-6249.5999999999995</v>
      </c>
      <c r="R398" s="248"/>
      <c r="S398" s="19">
        <f t="shared" si="101"/>
        <v>-4092</v>
      </c>
      <c r="U398" s="7">
        <f t="shared" si="85"/>
        <v>3159164.5505482173</v>
      </c>
      <c r="V398" s="126">
        <f t="shared" si="109"/>
        <v>0.46872621458853259</v>
      </c>
      <c r="W398" s="7">
        <f>'Billing Mo'!W398</f>
        <v>71466.288514138563</v>
      </c>
      <c r="X398" s="7">
        <f>'Billing Mo'!X398</f>
        <v>1630112.0094415413</v>
      </c>
      <c r="Y398" s="7">
        <f>'Billing Mo'!Y398</f>
        <v>1701578.2979556799</v>
      </c>
      <c r="Z398" s="7">
        <f>'Billing Mo'!Z398</f>
        <v>188818</v>
      </c>
      <c r="AA398" s="7">
        <f>'Billing Mo'!AA398</f>
        <v>2169</v>
      </c>
      <c r="AB398" s="7">
        <f>'Billing Mo'!AB398</f>
        <v>1513</v>
      </c>
      <c r="AC398" s="13">
        <f>'Billing Mo'!AC398</f>
        <v>25411</v>
      </c>
      <c r="AD398" s="28">
        <f t="shared" si="94"/>
        <v>31666</v>
      </c>
      <c r="AE398" s="30">
        <f t="shared" si="86"/>
        <v>1597998</v>
      </c>
      <c r="AF398" s="30">
        <f t="shared" si="87"/>
        <v>1005400</v>
      </c>
      <c r="AG398" s="31">
        <f t="shared" si="106"/>
        <v>267426</v>
      </c>
      <c r="AH398" s="35">
        <f>ROUND($AX$640*$AY625,0)+1</f>
        <v>133330</v>
      </c>
      <c r="AI398" s="28">
        <f t="shared" si="89"/>
        <v>134096</v>
      </c>
      <c r="AJ398" s="28">
        <f t="shared" si="90"/>
        <v>1793.0109051444099</v>
      </c>
      <c r="AK398" s="28">
        <f t="shared" si="91"/>
        <v>254881.53964307299</v>
      </c>
      <c r="AL398" s="110">
        <f t="shared" si="105"/>
        <v>980.29950748443162</v>
      </c>
      <c r="AM398" s="110">
        <f t="shared" si="103"/>
        <v>957.73670947609071</v>
      </c>
      <c r="AN398" s="110">
        <f>AJ398/[4]FCST!$G338*1000</f>
        <v>1185.0699967907535</v>
      </c>
      <c r="AP398" s="233">
        <f>[16]Rounded!Z399</f>
        <v>32641</v>
      </c>
      <c r="AQ398" s="157">
        <f>[16]Rounded!AA399</f>
        <v>18107</v>
      </c>
      <c r="AR398" s="157">
        <f>[16]Rounded!AB399</f>
        <v>2337</v>
      </c>
      <c r="AS398" s="157">
        <f>[16]Rounded!AC399</f>
        <v>0</v>
      </c>
      <c r="AT398" s="157">
        <f>[16]Rounded!AD399</f>
        <v>0</v>
      </c>
      <c r="AV398" s="150"/>
      <c r="AW398" s="145">
        <f t="shared" si="92"/>
        <v>1185.0699967907535</v>
      </c>
      <c r="AX398" s="145">
        <f t="shared" si="100"/>
        <v>1793.0109051444099</v>
      </c>
      <c r="AY398" s="20"/>
      <c r="AZ398" s="164">
        <f t="shared" si="83"/>
        <v>21507.774605978939</v>
      </c>
      <c r="BD398" s="14"/>
      <c r="BE398" s="25"/>
      <c r="BM398" s="14">
        <f>[17]Base!$J180</f>
        <v>19487.287915710131</v>
      </c>
      <c r="BN398" s="14">
        <f>[17]High!$J180</f>
        <v>35282.183670503546</v>
      </c>
      <c r="BO398" s="14">
        <f>[17]Low!$J180</f>
        <v>3692.3921609167205</v>
      </c>
      <c r="BP398" s="14"/>
      <c r="BQ398" s="14">
        <f>[17]Base!$Q180</f>
        <v>21819.100144940378</v>
      </c>
      <c r="BR398" s="14">
        <f>[17]High!$Q180</f>
        <v>39503.983425948369</v>
      </c>
      <c r="BS398" s="14">
        <f>[17]Low!$Q180</f>
        <v>4134.2168639323918</v>
      </c>
      <c r="BT398" s="211" t="s">
        <v>150</v>
      </c>
      <c r="BU398" s="14">
        <f>'[18]Energy Summary'!$C179/1000</f>
        <v>8530.7819984050166</v>
      </c>
      <c r="BV398" s="14"/>
      <c r="BW398" s="14"/>
      <c r="BX398" s="14"/>
      <c r="BY398" s="14">
        <f>'[18]Energy Summary'!$D179/1000</f>
        <v>6825.4031342404014</v>
      </c>
      <c r="BZ398" s="14"/>
      <c r="CA398" s="14"/>
    </row>
    <row r="399" spans="1:79">
      <c r="A399" s="2">
        <f t="shared" si="107"/>
        <v>2024</v>
      </c>
      <c r="B399" s="2">
        <f t="shared" si="108"/>
        <v>1</v>
      </c>
      <c r="C399" s="7">
        <f>[21]Data!$D254</f>
        <v>1032.01160369169</v>
      </c>
      <c r="D399" s="7">
        <f>[25]Data!$D230</f>
        <v>1005406.49462693</v>
      </c>
      <c r="E399" s="7">
        <f>[22]Data!$D242</f>
        <v>148602.46652527899</v>
      </c>
      <c r="F399" s="7">
        <f>[23]Data!$D242</f>
        <v>1770.2833426084601</v>
      </c>
      <c r="G399" s="13">
        <f>[24]Data!$D242</f>
        <v>255950.36498253499</v>
      </c>
      <c r="H399" s="25"/>
      <c r="I399" s="26">
        <f t="shared" si="98"/>
        <v>1067.01160369169</v>
      </c>
      <c r="J399" s="26">
        <f t="shared" si="98"/>
        <v>1005406.49462693</v>
      </c>
      <c r="K399" s="26">
        <f t="shared" si="98"/>
        <v>142655.26652527897</v>
      </c>
      <c r="L399" s="26">
        <f t="shared" si="82"/>
        <v>1770.2833426084601</v>
      </c>
      <c r="M399" s="26">
        <f t="shared" si="84"/>
        <v>251990.36498253499</v>
      </c>
      <c r="N399" s="25"/>
      <c r="O399" s="19">
        <f>AVERAGE('Billing Mo'!O399:O400)</f>
        <v>35</v>
      </c>
      <c r="P399" s="19"/>
      <c r="Q399" s="19">
        <f>AVERAGE('Billing Mo'!Q399:Q400)</f>
        <v>-5947.1999999999989</v>
      </c>
      <c r="R399" s="248"/>
      <c r="S399" s="19">
        <f t="shared" si="101"/>
        <v>-3960</v>
      </c>
      <c r="U399" s="7">
        <f t="shared" si="85"/>
        <v>3316299.6483251434</v>
      </c>
      <c r="V399" s="126">
        <f t="shared" si="109"/>
        <v>0.55751998808037817</v>
      </c>
      <c r="W399" s="7">
        <f>'Billing Mo'!W399</f>
        <v>71530.139809168322</v>
      </c>
      <c r="X399" s="7">
        <f>'Billing Mo'!X399</f>
        <v>1631568.4270757916</v>
      </c>
      <c r="Y399" s="7">
        <f>'Billing Mo'!Y399</f>
        <v>1703098.56688496</v>
      </c>
      <c r="Z399" s="7">
        <f>'Billing Mo'!Z399</f>
        <v>188974</v>
      </c>
      <c r="AA399" s="7">
        <f>'Billing Mo'!AA399</f>
        <v>2168</v>
      </c>
      <c r="AB399" s="7">
        <f>'Billing Mo'!AB399</f>
        <v>1513</v>
      </c>
      <c r="AC399" s="13">
        <f>'Billing Mo'!AC399</f>
        <v>25455</v>
      </c>
      <c r="AD399" s="28">
        <f t="shared" si="94"/>
        <v>41156</v>
      </c>
      <c r="AE399" s="30">
        <f t="shared" si="86"/>
        <v>1740902</v>
      </c>
      <c r="AF399" s="30">
        <f t="shared" si="87"/>
        <v>1005406</v>
      </c>
      <c r="AG399" s="31">
        <f t="shared" si="106"/>
        <v>275075</v>
      </c>
      <c r="AH399" s="35">
        <f>ROUND($AX$641*$AY614,0)</f>
        <v>132420</v>
      </c>
      <c r="AI399" s="28">
        <f t="shared" si="89"/>
        <v>142655</v>
      </c>
      <c r="AJ399" s="28">
        <f t="shared" si="90"/>
        <v>1770.2833426084601</v>
      </c>
      <c r="AK399" s="28">
        <f t="shared" si="91"/>
        <v>251990.36498253499</v>
      </c>
      <c r="AL399" s="110">
        <f t="shared" si="105"/>
        <v>1067.0113316179838</v>
      </c>
      <c r="AM399" s="110">
        <f t="shared" si="103"/>
        <v>1046.3622215709217</v>
      </c>
      <c r="AN399" s="110">
        <f>AJ399/[4]FCST!$G339*1000</f>
        <v>1170.0484749560212</v>
      </c>
      <c r="AP399" s="233">
        <f>[16]Rounded!Z400</f>
        <v>40993</v>
      </c>
      <c r="AQ399" s="157">
        <f>[16]Rounded!AA400</f>
        <v>19122</v>
      </c>
      <c r="AR399" s="157">
        <f>[16]Rounded!AB400</f>
        <v>2392</v>
      </c>
      <c r="AS399" s="157">
        <f>[16]Rounded!AC400</f>
        <v>0</v>
      </c>
      <c r="AT399" s="157">
        <f>[16]Rounded!AD400</f>
        <v>0</v>
      </c>
      <c r="AV399" s="150"/>
      <c r="AW399" s="145">
        <f t="shared" si="92"/>
        <v>1170.0484749560212</v>
      </c>
      <c r="AX399" s="145">
        <f t="shared" si="100"/>
        <v>1770.2833426084601</v>
      </c>
      <c r="AY399" s="20"/>
      <c r="AZ399" s="164">
        <f t="shared" si="83"/>
        <v>21481.666219497649</v>
      </c>
      <c r="BD399" s="14"/>
      <c r="BE399" s="25"/>
      <c r="BM399" s="14">
        <f>[17]Base!$J181</f>
        <v>21477.353503923146</v>
      </c>
      <c r="BN399" s="14">
        <f>[17]High!$J181</f>
        <v>39346.31870561721</v>
      </c>
      <c r="BO399" s="14">
        <f>[17]Low!$J181</f>
        <v>3608.3883022290875</v>
      </c>
      <c r="BP399" s="14"/>
      <c r="BQ399" s="14">
        <f>[17]Base!$Q181</f>
        <v>24351.951487239803</v>
      </c>
      <c r="BR399" s="14">
        <f>[17]High!$Q181</f>
        <v>44612.556390881422</v>
      </c>
      <c r="BS399" s="14">
        <f>[17]Low!$Q181</f>
        <v>4091.3465835981774</v>
      </c>
      <c r="BT399" s="211" t="s">
        <v>150</v>
      </c>
      <c r="BU399" s="14">
        <f>'[18]Energy Summary'!$C180/1000</f>
        <v>7050.2356839312579</v>
      </c>
      <c r="BV399" s="14"/>
      <c r="BW399" s="14"/>
      <c r="BX399" s="14"/>
      <c r="BY399" s="14">
        <f>'[18]Energy Summary'!$D180/1000</f>
        <v>5808.9759445001246</v>
      </c>
      <c r="BZ399" s="14"/>
      <c r="CA399" s="14"/>
    </row>
    <row r="400" spans="1:79">
      <c r="A400" s="2">
        <f t="shared" si="107"/>
        <v>2024</v>
      </c>
      <c r="B400" s="2">
        <f t="shared" si="108"/>
        <v>2</v>
      </c>
      <c r="C400" s="7">
        <f>[21]Data!$D255</f>
        <v>862.37471989942105</v>
      </c>
      <c r="D400" s="7">
        <f>[25]Data!$D231</f>
        <v>940241.82420929498</v>
      </c>
      <c r="E400" s="7">
        <f>[22]Data!$D243</f>
        <v>142051.21227591601</v>
      </c>
      <c r="F400" s="7">
        <f>[23]Data!$D243</f>
        <v>1771.51158630187</v>
      </c>
      <c r="G400" s="13">
        <f>[24]Data!$D243</f>
        <v>255870.851081331</v>
      </c>
      <c r="H400" s="25"/>
      <c r="I400" s="26">
        <f t="shared" si="98"/>
        <v>897.37471989942105</v>
      </c>
      <c r="J400" s="26">
        <f t="shared" si="98"/>
        <v>940241.82420929498</v>
      </c>
      <c r="K400" s="26">
        <f t="shared" si="98"/>
        <v>136104.012275916</v>
      </c>
      <c r="L400" s="26">
        <f t="shared" si="82"/>
        <v>1771.51158630187</v>
      </c>
      <c r="M400" s="26">
        <f t="shared" si="84"/>
        <v>251778.851081331</v>
      </c>
      <c r="N400" s="25"/>
      <c r="O400" s="19">
        <f>AVERAGE('Billing Mo'!O400:O401)</f>
        <v>35</v>
      </c>
      <c r="P400" s="19"/>
      <c r="Q400" s="19">
        <f>AVERAGE('Billing Mo'!Q400:Q401)</f>
        <v>-5947.1999999999989</v>
      </c>
      <c r="R400" s="248"/>
      <c r="S400" s="19">
        <f t="shared" si="101"/>
        <v>-4092</v>
      </c>
      <c r="U400" s="7">
        <f t="shared" si="85"/>
        <v>2968698.3626676328</v>
      </c>
      <c r="V400" s="126">
        <f t="shared" si="109"/>
        <v>0.63835327793467445</v>
      </c>
      <c r="W400" s="7">
        <f>'Billing Mo'!W400</f>
        <v>71593.991104198503</v>
      </c>
      <c r="X400" s="7">
        <f>'Billing Mo'!X400</f>
        <v>1633024.8447100515</v>
      </c>
      <c r="Y400" s="7">
        <f>'Billing Mo'!Y400</f>
        <v>1704618.8358142499</v>
      </c>
      <c r="Z400" s="7">
        <f>'Billing Mo'!Z400</f>
        <v>189130</v>
      </c>
      <c r="AA400" s="7">
        <f>'Billing Mo'!AA400</f>
        <v>2167</v>
      </c>
      <c r="AB400" s="7">
        <f>'Billing Mo'!AB400</f>
        <v>1513</v>
      </c>
      <c r="AC400" s="13">
        <f>'Billing Mo'!AC400</f>
        <v>25462</v>
      </c>
      <c r="AD400" s="28">
        <f t="shared" si="94"/>
        <v>39412</v>
      </c>
      <c r="AE400" s="30">
        <f t="shared" si="86"/>
        <v>1465435</v>
      </c>
      <c r="AF400" s="30">
        <f t="shared" si="87"/>
        <v>940242</v>
      </c>
      <c r="AG400" s="31">
        <f t="shared" si="106"/>
        <v>270059</v>
      </c>
      <c r="AH400" s="35">
        <f t="shared" ref="AH400:AH409" si="110">ROUND($AX$641*$AY615,0)</f>
        <v>133955</v>
      </c>
      <c r="AI400" s="28">
        <f t="shared" si="89"/>
        <v>136104</v>
      </c>
      <c r="AJ400" s="28">
        <f t="shared" si="90"/>
        <v>1771.51158630187</v>
      </c>
      <c r="AK400" s="28">
        <f t="shared" si="91"/>
        <v>251778.851081331</v>
      </c>
      <c r="AL400" s="110">
        <f t="shared" si="105"/>
        <v>897.3745897051507</v>
      </c>
      <c r="AM400" s="110">
        <f t="shared" si="103"/>
        <v>882.80556824961729</v>
      </c>
      <c r="AN400" s="110">
        <f>AJ400/[4]FCST!$G340*1000</f>
        <v>1170.8602685405617</v>
      </c>
      <c r="AP400" s="233">
        <f>[16]Rounded!Z401</f>
        <v>32140</v>
      </c>
      <c r="AQ400" s="157">
        <f>[16]Rounded!AA401</f>
        <v>16299</v>
      </c>
      <c r="AR400" s="157">
        <f>[16]Rounded!AB401</f>
        <v>2229</v>
      </c>
      <c r="AS400" s="157">
        <f>[16]Rounded!AC401</f>
        <v>0</v>
      </c>
      <c r="AT400" s="157">
        <f>[16]Rounded!AD401</f>
        <v>0</v>
      </c>
      <c r="AV400" s="150"/>
      <c r="AW400" s="145">
        <f t="shared" si="92"/>
        <v>1170.8602685405617</v>
      </c>
      <c r="AX400" s="145">
        <f t="shared" si="100"/>
        <v>1771.51158630187</v>
      </c>
      <c r="AY400" s="20"/>
      <c r="AZ400" s="164">
        <f t="shared" si="83"/>
        <v>21455.55783301637</v>
      </c>
      <c r="BD400" s="14"/>
      <c r="BE400" s="25"/>
      <c r="BM400" s="14">
        <f>[17]Base!$J182</f>
        <v>21559.425785464136</v>
      </c>
      <c r="BN400" s="14">
        <f>[17]High!$J182</f>
        <v>39496.674388211861</v>
      </c>
      <c r="BO400" s="14">
        <f>[17]Low!$J182</f>
        <v>3622.177182716418</v>
      </c>
      <c r="BP400" s="14"/>
      <c r="BQ400" s="14">
        <f>[17]Base!$Q182</f>
        <v>24445.008586577864</v>
      </c>
      <c r="BR400" s="14">
        <f>[17]High!$Q182</f>
        <v>44783.036161012642</v>
      </c>
      <c r="BS400" s="14">
        <f>[17]Low!$Q182</f>
        <v>4106.9810121430864</v>
      </c>
      <c r="BT400" s="211" t="s">
        <v>150</v>
      </c>
      <c r="BU400" s="14">
        <f>'[18]Energy Summary'!$C181/1000</f>
        <v>7813.0353512178262</v>
      </c>
      <c r="BV400" s="14"/>
      <c r="BW400" s="14"/>
      <c r="BX400" s="14"/>
      <c r="BY400" s="14">
        <f>'[18]Energy Summary'!$D181/1000</f>
        <v>6410.4135719887272</v>
      </c>
      <c r="BZ400" s="14"/>
      <c r="CA400" s="14"/>
    </row>
    <row r="401" spans="1:79">
      <c r="A401" s="2">
        <f t="shared" si="107"/>
        <v>2024</v>
      </c>
      <c r="B401" s="2">
        <f t="shared" si="108"/>
        <v>3</v>
      </c>
      <c r="C401" s="7">
        <f>[21]Data!$D256</f>
        <v>836.445078516904</v>
      </c>
      <c r="D401" s="7">
        <f>[25]Data!$D232</f>
        <v>1041456.50021901</v>
      </c>
      <c r="E401" s="7">
        <f>[22]Data!$D244</f>
        <v>159374.28456471901</v>
      </c>
      <c r="F401" s="7">
        <f>[23]Data!$D244</f>
        <v>1782.6849555971801</v>
      </c>
      <c r="G401" s="13">
        <f>[24]Data!$D244</f>
        <v>259675.63944471799</v>
      </c>
      <c r="H401" s="25"/>
      <c r="I401" s="26">
        <f t="shared" si="98"/>
        <v>871.445078516904</v>
      </c>
      <c r="J401" s="26">
        <f t="shared" si="98"/>
        <v>1041456.50021901</v>
      </c>
      <c r="K401" s="26">
        <f t="shared" si="98"/>
        <v>153225.48456471902</v>
      </c>
      <c r="L401" s="26">
        <f t="shared" si="82"/>
        <v>1782.6849555971801</v>
      </c>
      <c r="M401" s="26">
        <f t="shared" si="84"/>
        <v>255715.63944471799</v>
      </c>
      <c r="N401" s="25"/>
      <c r="O401" s="19">
        <f>AVERAGE('Billing Mo'!O401:O402)</f>
        <v>35</v>
      </c>
      <c r="P401" s="19"/>
      <c r="Q401" s="19">
        <f>AVERAGE('Billing Mo'!Q401:Q402)</f>
        <v>-6148.7999999999993</v>
      </c>
      <c r="R401" s="248"/>
      <c r="S401" s="19">
        <f t="shared" si="101"/>
        <v>-3960</v>
      </c>
      <c r="U401" s="7">
        <f t="shared" si="85"/>
        <v>3049949.3244003155</v>
      </c>
      <c r="V401" s="126">
        <f t="shared" si="109"/>
        <v>0.62485525246600426</v>
      </c>
      <c r="W401" s="7">
        <f>'Billing Mo'!W401</f>
        <v>71657.842399228262</v>
      </c>
      <c r="X401" s="7">
        <f>'Billing Mo'!X401</f>
        <v>1634481.2623443017</v>
      </c>
      <c r="Y401" s="7">
        <f>'Billing Mo'!Y401</f>
        <v>1706139.10474353</v>
      </c>
      <c r="Z401" s="7">
        <f>'Billing Mo'!Z401</f>
        <v>189287</v>
      </c>
      <c r="AA401" s="7">
        <f>'Billing Mo'!AA401</f>
        <v>2165</v>
      </c>
      <c r="AB401" s="7">
        <f>'Billing Mo'!AB401</f>
        <v>1513</v>
      </c>
      <c r="AC401" s="13">
        <f>'Billing Mo'!AC401</f>
        <v>25454</v>
      </c>
      <c r="AD401" s="28">
        <f t="shared" si="94"/>
        <v>37452</v>
      </c>
      <c r="AE401" s="30">
        <f t="shared" si="86"/>
        <v>1424361</v>
      </c>
      <c r="AF401" s="30">
        <f t="shared" si="87"/>
        <v>1041457</v>
      </c>
      <c r="AG401" s="31">
        <f t="shared" si="106"/>
        <v>289181</v>
      </c>
      <c r="AH401" s="35">
        <f t="shared" si="110"/>
        <v>135956</v>
      </c>
      <c r="AI401" s="28">
        <f t="shared" si="89"/>
        <v>153225</v>
      </c>
      <c r="AJ401" s="28">
        <f t="shared" si="90"/>
        <v>1782.6849555971801</v>
      </c>
      <c r="AK401" s="28">
        <f t="shared" si="91"/>
        <v>255715.63944471799</v>
      </c>
      <c r="AL401" s="110">
        <f t="shared" si="105"/>
        <v>871.44529142969157</v>
      </c>
      <c r="AM401" s="110">
        <f t="shared" si="103"/>
        <v>856.79590599369237</v>
      </c>
      <c r="AN401" s="110">
        <f>AJ401/[4]FCST!$G341*1000</f>
        <v>1178.2451788481033</v>
      </c>
      <c r="AP401" s="233">
        <f>[16]Rounded!Z402</f>
        <v>25104</v>
      </c>
      <c r="AQ401" s="157">
        <f>[16]Rounded!AA402</f>
        <v>13322</v>
      </c>
      <c r="AR401" s="157">
        <f>[16]Rounded!AB402</f>
        <v>1878</v>
      </c>
      <c r="AS401" s="157">
        <f>[16]Rounded!AC402</f>
        <v>0</v>
      </c>
      <c r="AT401" s="157">
        <f>[16]Rounded!AD402</f>
        <v>0</v>
      </c>
      <c r="AV401" s="150"/>
      <c r="AW401" s="145">
        <f t="shared" si="92"/>
        <v>1178.2451788481033</v>
      </c>
      <c r="AX401" s="145">
        <f t="shared" si="100"/>
        <v>1782.6849555971801</v>
      </c>
      <c r="AY401" s="20"/>
      <c r="AZ401" s="164">
        <f t="shared" si="83"/>
        <v>21429.449446535087</v>
      </c>
      <c r="BM401" s="14">
        <f>[17]Base!$J183</f>
        <v>22129.889612070805</v>
      </c>
      <c r="BN401" s="14">
        <f>[17]High!$J183</f>
        <v>40541.758994543452</v>
      </c>
      <c r="BO401" s="14">
        <f>[17]Low!$J183</f>
        <v>3718.0202295981644</v>
      </c>
      <c r="BP401" s="14"/>
      <c r="BQ401" s="14">
        <f>[17]Base!$Q183</f>
        <v>25091.825124202631</v>
      </c>
      <c r="BR401" s="14">
        <f>[17]High!$Q183</f>
        <v>45967.998248115196</v>
      </c>
      <c r="BS401" s="14">
        <f>[17]Low!$Q183</f>
        <v>4215.6520002900761</v>
      </c>
      <c r="BT401" s="211" t="s">
        <v>150</v>
      </c>
      <c r="BU401" s="14">
        <f>'[18]Energy Summary'!$C182/1000</f>
        <v>10572.748069870056</v>
      </c>
      <c r="BV401" s="14"/>
      <c r="BW401" s="14"/>
      <c r="BX401" s="14"/>
      <c r="BY401" s="14">
        <f>'[18]Energy Summary'!$D182/1000</f>
        <v>8640.35375668911</v>
      </c>
      <c r="BZ401" s="14"/>
      <c r="CA401" s="14"/>
    </row>
    <row r="402" spans="1:79">
      <c r="A402" s="2">
        <f t="shared" si="107"/>
        <v>2024</v>
      </c>
      <c r="B402" s="2">
        <f t="shared" si="108"/>
        <v>4</v>
      </c>
      <c r="C402" s="7">
        <f>[21]Data!$D257</f>
        <v>859.14209363097302</v>
      </c>
      <c r="D402" s="7">
        <f>[25]Data!$D233</f>
        <v>1063052.4454741799</v>
      </c>
      <c r="E402" s="7">
        <f>[22]Data!$D245</f>
        <v>150242.66057809899</v>
      </c>
      <c r="F402" s="7">
        <f>[23]Data!$D245</f>
        <v>1760.80785897685</v>
      </c>
      <c r="G402" s="13">
        <f>[24]Data!$D245</f>
        <v>267889.10334283003</v>
      </c>
      <c r="H402" s="25"/>
      <c r="I402" s="26">
        <f t="shared" si="98"/>
        <v>894.14209363097302</v>
      </c>
      <c r="J402" s="26">
        <f t="shared" si="98"/>
        <v>1063052.4454741799</v>
      </c>
      <c r="K402" s="26">
        <f t="shared" si="98"/>
        <v>144093.860578099</v>
      </c>
      <c r="L402" s="26">
        <f t="shared" ref="L402:L465" si="111">F402</f>
        <v>1760.80785897685</v>
      </c>
      <c r="M402" s="26">
        <f t="shared" si="84"/>
        <v>263797.10334283003</v>
      </c>
      <c r="N402" s="25"/>
      <c r="O402" s="19">
        <f>AVERAGE('Billing Mo'!O402:O403)</f>
        <v>35</v>
      </c>
      <c r="P402" s="19"/>
      <c r="Q402" s="19">
        <f>AVERAGE('Billing Mo'!Q402:Q403)</f>
        <v>-6148.7999999999993</v>
      </c>
      <c r="R402" s="248"/>
      <c r="S402" s="19">
        <f t="shared" si="101"/>
        <v>-4092</v>
      </c>
      <c r="U402" s="7">
        <f t="shared" si="85"/>
        <v>3111964.9112018072</v>
      </c>
      <c r="V402" s="126">
        <f t="shared" si="109"/>
        <v>0.53442379914879401</v>
      </c>
      <c r="W402" s="7">
        <f>'Billing Mo'!W402</f>
        <v>71721.693694258443</v>
      </c>
      <c r="X402" s="7">
        <f>'Billing Mo'!X402</f>
        <v>1635937.6799785616</v>
      </c>
      <c r="Y402" s="7">
        <f>'Billing Mo'!Y402</f>
        <v>1707659.3736728199</v>
      </c>
      <c r="Z402" s="7">
        <f>'Billing Mo'!Z402</f>
        <v>189443</v>
      </c>
      <c r="AA402" s="7">
        <f>'Billing Mo'!AA402</f>
        <v>2164</v>
      </c>
      <c r="AB402" s="7">
        <f>'Billing Mo'!AB402</f>
        <v>1513</v>
      </c>
      <c r="AC402" s="13">
        <f>'Billing Mo'!AC402</f>
        <v>25416</v>
      </c>
      <c r="AD402" s="28">
        <f t="shared" si="94"/>
        <v>32931</v>
      </c>
      <c r="AE402" s="30">
        <f t="shared" si="86"/>
        <v>1462761</v>
      </c>
      <c r="AF402" s="30">
        <f t="shared" si="87"/>
        <v>1063052</v>
      </c>
      <c r="AG402" s="31">
        <f t="shared" si="106"/>
        <v>287663</v>
      </c>
      <c r="AH402" s="35">
        <f t="shared" si="110"/>
        <v>143569</v>
      </c>
      <c r="AI402" s="28">
        <f t="shared" si="89"/>
        <v>144094</v>
      </c>
      <c r="AJ402" s="28">
        <f t="shared" si="90"/>
        <v>1760.80785897685</v>
      </c>
      <c r="AK402" s="28">
        <f t="shared" si="91"/>
        <v>263797.10334283003</v>
      </c>
      <c r="AL402" s="110">
        <f t="shared" si="105"/>
        <v>894.14225120065032</v>
      </c>
      <c r="AM402" s="110">
        <f t="shared" si="103"/>
        <v>875.87256747994059</v>
      </c>
      <c r="AN402" s="110">
        <f>AJ402/[4]FCST!$G342*1000</f>
        <v>1163.7857627077658</v>
      </c>
      <c r="AP402" s="233">
        <f>[16]Rounded!Z403</f>
        <v>18595</v>
      </c>
      <c r="AQ402" s="157">
        <f>[16]Rounded!AA403</f>
        <v>12916</v>
      </c>
      <c r="AR402" s="157">
        <f>[16]Rounded!AB403</f>
        <v>1884</v>
      </c>
      <c r="AS402" s="157">
        <f>[16]Rounded!AC403</f>
        <v>0</v>
      </c>
      <c r="AT402" s="157">
        <f>[16]Rounded!AD403</f>
        <v>0</v>
      </c>
      <c r="AV402" s="150"/>
      <c r="AW402" s="145">
        <f t="shared" si="92"/>
        <v>1163.7857627077658</v>
      </c>
      <c r="AX402" s="145">
        <f t="shared" si="100"/>
        <v>1760.80785897685</v>
      </c>
      <c r="AY402" s="20"/>
      <c r="AZ402" s="164">
        <f t="shared" ref="AZ402:AZ465" si="112">SUM(AX391:AX402)</f>
        <v>21403.341060053797</v>
      </c>
      <c r="BM402" s="14">
        <f>[17]Base!$J184</f>
        <v>22138.155794565781</v>
      </c>
      <c r="BN402" s="14">
        <f>[17]High!$J184</f>
        <v>40556.90256662586</v>
      </c>
      <c r="BO402" s="14">
        <f>[17]Low!$J184</f>
        <v>3719.4090225057039</v>
      </c>
      <c r="BP402" s="14"/>
      <c r="BQ402" s="14">
        <f>[17]Base!$Q184</f>
        <v>25101.19767911567</v>
      </c>
      <c r="BR402" s="14">
        <f>[17]High!$Q184</f>
        <v>45985.168684529854</v>
      </c>
      <c r="BS402" s="14">
        <f>[17]Low!$Q184</f>
        <v>4217.2266737014934</v>
      </c>
      <c r="BT402" s="211" t="s">
        <v>150</v>
      </c>
      <c r="BU402" s="14">
        <f>'[18]Energy Summary'!$C183/1000</f>
        <v>11231.779643172078</v>
      </c>
      <c r="BV402" s="14"/>
      <c r="BW402" s="14"/>
      <c r="BX402" s="14"/>
      <c r="BY402" s="14">
        <f>'[18]Energy Summary'!$D183/1000</f>
        <v>9144.6589938257111</v>
      </c>
      <c r="BZ402" s="14"/>
      <c r="CA402" s="14"/>
    </row>
    <row r="403" spans="1:79">
      <c r="A403" s="2">
        <f t="shared" si="107"/>
        <v>2024</v>
      </c>
      <c r="B403" s="2">
        <f t="shared" si="108"/>
        <v>5</v>
      </c>
      <c r="C403" s="7">
        <f>[21]Data!$D258</f>
        <v>1114.0141531613299</v>
      </c>
      <c r="D403" s="7">
        <f>[25]Data!$D234</f>
        <v>1209973.9997268801</v>
      </c>
      <c r="E403" s="7">
        <f>[22]Data!$D246</f>
        <v>158747.50077509499</v>
      </c>
      <c r="F403" s="7">
        <f>[23]Data!$D246</f>
        <v>1760.95785897685</v>
      </c>
      <c r="G403" s="13">
        <f>[24]Data!$D246</f>
        <v>294816.37359099201</v>
      </c>
      <c r="H403" s="25"/>
      <c r="I403" s="26">
        <f t="shared" si="98"/>
        <v>1149.0141531613299</v>
      </c>
      <c r="J403" s="26">
        <f t="shared" si="98"/>
        <v>1209973.9997268801</v>
      </c>
      <c r="K403" s="26">
        <f t="shared" si="98"/>
        <v>152598.700775095</v>
      </c>
      <c r="L403" s="26">
        <f t="shared" si="111"/>
        <v>1760.95785897685</v>
      </c>
      <c r="M403" s="26">
        <f t="shared" ref="M403:M466" si="113">G403+S403</f>
        <v>290856.37359099201</v>
      </c>
      <c r="N403" s="25"/>
      <c r="O403" s="19">
        <f>AVERAGE('Billing Mo'!O403:O404)</f>
        <v>35</v>
      </c>
      <c r="P403" s="19"/>
      <c r="Q403" s="19">
        <f>AVERAGE('Billing Mo'!Q403:Q404)</f>
        <v>-6148.7999999999993</v>
      </c>
      <c r="R403" s="248"/>
      <c r="S403" s="19">
        <f t="shared" si="101"/>
        <v>-3960</v>
      </c>
      <c r="U403" s="7">
        <f t="shared" si="85"/>
        <v>3711917.3314499687</v>
      </c>
      <c r="V403" s="126">
        <f t="shared" si="109"/>
        <v>0.35517028435765152</v>
      </c>
      <c r="W403" s="7">
        <f>'Billing Mo'!W403</f>
        <v>71785.544989288202</v>
      </c>
      <c r="X403" s="7">
        <f>'Billing Mo'!X403</f>
        <v>1637394.0976128117</v>
      </c>
      <c r="Y403" s="7">
        <f>'Billing Mo'!Y403</f>
        <v>1709179.6426021</v>
      </c>
      <c r="Z403" s="7">
        <f>'Billing Mo'!Z403</f>
        <v>189599</v>
      </c>
      <c r="AA403" s="7">
        <f>'Billing Mo'!AA403</f>
        <v>2163</v>
      </c>
      <c r="AB403" s="7">
        <f>'Billing Mo'!AB403</f>
        <v>1513</v>
      </c>
      <c r="AC403" s="13">
        <f>'Billing Mo'!AC403</f>
        <v>25453</v>
      </c>
      <c r="AD403" s="28">
        <f t="shared" si="94"/>
        <v>28403</v>
      </c>
      <c r="AE403" s="30">
        <f t="shared" si="86"/>
        <v>1881389</v>
      </c>
      <c r="AF403" s="30">
        <f t="shared" si="87"/>
        <v>1209974</v>
      </c>
      <c r="AG403" s="31">
        <f t="shared" si="106"/>
        <v>299534</v>
      </c>
      <c r="AH403" s="35">
        <f t="shared" si="110"/>
        <v>146935</v>
      </c>
      <c r="AI403" s="28">
        <f t="shared" si="89"/>
        <v>152599</v>
      </c>
      <c r="AJ403" s="28">
        <f t="shared" si="90"/>
        <v>1760.95785897685</v>
      </c>
      <c r="AK403" s="28">
        <f t="shared" si="91"/>
        <v>290856.37359099201</v>
      </c>
      <c r="AL403" s="110">
        <f t="shared" si="105"/>
        <v>1149.0141577662416</v>
      </c>
      <c r="AM403" s="110">
        <f t="shared" si="103"/>
        <v>1117.373476957918</v>
      </c>
      <c r="AN403" s="110">
        <f>AJ403/[4]FCST!$G343*1000</f>
        <v>1163.8849034876735</v>
      </c>
      <c r="AP403" s="233">
        <f>[16]Rounded!Z404</f>
        <v>21210</v>
      </c>
      <c r="AQ403" s="157">
        <f>[16]Rounded!AA404</f>
        <v>13890</v>
      </c>
      <c r="AR403" s="157">
        <f>[16]Rounded!AB404</f>
        <v>2004</v>
      </c>
      <c r="AS403" s="157">
        <f>[16]Rounded!AC404</f>
        <v>0</v>
      </c>
      <c r="AT403" s="157">
        <f>[16]Rounded!AD404</f>
        <v>0</v>
      </c>
      <c r="AV403" s="150"/>
      <c r="AW403" s="145">
        <f t="shared" si="92"/>
        <v>1163.8849034876735</v>
      </c>
      <c r="AX403" s="145">
        <f t="shared" si="100"/>
        <v>1760.95785897685</v>
      </c>
      <c r="AY403" s="20"/>
      <c r="AZ403" s="164">
        <f t="shared" si="112"/>
        <v>21377.232673572507</v>
      </c>
      <c r="BM403" s="14">
        <f>[17]Base!$J185</f>
        <v>22463.484077790101</v>
      </c>
      <c r="BN403" s="14">
        <f>[17]High!$J185</f>
        <v>41152.901059333868</v>
      </c>
      <c r="BO403" s="14">
        <f>[17]Low!$J185</f>
        <v>3774.0670962463291</v>
      </c>
      <c r="BP403" s="14"/>
      <c r="BQ403" s="14">
        <f>[17]Base!$Q185</f>
        <v>25470.068944798317</v>
      </c>
      <c r="BR403" s="14">
        <f>[17]High!$Q185</f>
        <v>46660.93752999037</v>
      </c>
      <c r="BS403" s="14">
        <f>[17]Low!$Q185</f>
        <v>4279.200359606255</v>
      </c>
      <c r="BT403" s="211" t="s">
        <v>150</v>
      </c>
      <c r="BU403" s="14">
        <f>'[18]Energy Summary'!$C184/1000</f>
        <v>11845.928625168839</v>
      </c>
      <c r="BV403" s="14"/>
      <c r="BW403" s="14"/>
      <c r="BX403" s="14"/>
      <c r="BY403" s="14">
        <f>'[18]Energy Summary'!$D184/1000</f>
        <v>9610.6584790641973</v>
      </c>
      <c r="BZ403" s="14"/>
      <c r="CA403" s="14"/>
    </row>
    <row r="404" spans="1:79">
      <c r="A404" s="2">
        <f t="shared" si="107"/>
        <v>2024</v>
      </c>
      <c r="B404" s="2">
        <f t="shared" si="108"/>
        <v>6</v>
      </c>
      <c r="C404" s="7">
        <f>[21]Data!$D259</f>
        <v>1217.00290394475</v>
      </c>
      <c r="D404" s="7">
        <f>[25]Data!$D235</f>
        <v>1235599.13762763</v>
      </c>
      <c r="E404" s="7">
        <f>[22]Data!$D247</f>
        <v>146121.09645200701</v>
      </c>
      <c r="F404" s="7">
        <f>[23]Data!$D247</f>
        <v>1770.7250365116099</v>
      </c>
      <c r="G404" s="13">
        <f>[24]Data!$D247</f>
        <v>298112.04741619399</v>
      </c>
      <c r="H404" s="25"/>
      <c r="I404" s="26">
        <f t="shared" si="98"/>
        <v>1252.00290394475</v>
      </c>
      <c r="J404" s="26">
        <f t="shared" si="98"/>
        <v>1235599.13762763</v>
      </c>
      <c r="K404" s="26">
        <f t="shared" si="98"/>
        <v>139972.29645200702</v>
      </c>
      <c r="L404" s="26">
        <f t="shared" si="111"/>
        <v>1770.7250365116099</v>
      </c>
      <c r="M404" s="26">
        <f t="shared" si="113"/>
        <v>294020.04741619399</v>
      </c>
      <c r="N404" s="25"/>
      <c r="O404" s="19">
        <f>AVERAGE('Billing Mo'!O404:O405)</f>
        <v>35</v>
      </c>
      <c r="P404" s="19"/>
      <c r="Q404" s="19">
        <f>AVERAGE('Billing Mo'!Q404:Q405)</f>
        <v>-6148.7999999999993</v>
      </c>
      <c r="R404" s="248"/>
      <c r="S404" s="19">
        <f t="shared" si="101"/>
        <v>-4092</v>
      </c>
      <c r="U404" s="7">
        <f t="shared" ref="U404:U467" si="114">SUM(AD404:AG404,AJ404:AK404)</f>
        <v>3898453.7724527055</v>
      </c>
      <c r="V404" s="126">
        <f t="shared" si="109"/>
        <v>0.25275986053332639</v>
      </c>
      <c r="W404" s="7">
        <f>'Billing Mo'!W404</f>
        <v>71849.396284318384</v>
      </c>
      <c r="X404" s="7">
        <f>'Billing Mo'!X404</f>
        <v>1638850.5152470716</v>
      </c>
      <c r="Y404" s="7">
        <f>'Billing Mo'!Y404</f>
        <v>1710699.9115313899</v>
      </c>
      <c r="Z404" s="7">
        <f>'Billing Mo'!Z404</f>
        <v>189755</v>
      </c>
      <c r="AA404" s="7">
        <f>'Billing Mo'!AA404</f>
        <v>2162</v>
      </c>
      <c r="AB404" s="7">
        <f>'Billing Mo'!AB404</f>
        <v>1513</v>
      </c>
      <c r="AC404" s="13">
        <f>'Billing Mo'!AC404</f>
        <v>25405</v>
      </c>
      <c r="AD404" s="28">
        <f t="shared" si="94"/>
        <v>22102</v>
      </c>
      <c r="AE404" s="30">
        <f t="shared" ref="AE404:AE467" si="115">ROUND(I404*X404/1000-(AP404*0),0)</f>
        <v>2051846</v>
      </c>
      <c r="AF404" s="30">
        <f t="shared" ref="AF404:AF467" si="116">ROUND(J404-(AQ404*0),0)</f>
        <v>1235599</v>
      </c>
      <c r="AG404" s="31">
        <f t="shared" si="106"/>
        <v>293116</v>
      </c>
      <c r="AH404" s="35">
        <f t="shared" si="110"/>
        <v>153144</v>
      </c>
      <c r="AI404" s="28">
        <f t="shared" ref="AI404:AI467" si="117">ROUND(K404-AR404*0,0)</f>
        <v>139972</v>
      </c>
      <c r="AJ404" s="28">
        <f t="shared" ref="AJ404:AJ467" si="118">L404</f>
        <v>1770.7250365116099</v>
      </c>
      <c r="AK404" s="28">
        <f t="shared" ref="AK404:AK467" si="119">M404</f>
        <v>294020.04741619399</v>
      </c>
      <c r="AL404" s="110">
        <f t="shared" si="105"/>
        <v>1252.0031454428688</v>
      </c>
      <c r="AM404" s="110">
        <f t="shared" si="103"/>
        <v>1212.3388713707459</v>
      </c>
      <c r="AN404" s="110">
        <f>AJ404/[4]FCST!$G344*1000</f>
        <v>1170.3404074762789</v>
      </c>
      <c r="AP404" s="233">
        <f>[16]Rounded!Z405</f>
        <v>24040</v>
      </c>
      <c r="AQ404" s="157">
        <f>[16]Rounded!AA405</f>
        <v>15126</v>
      </c>
      <c r="AR404" s="157">
        <f>[16]Rounded!AB405</f>
        <v>2217</v>
      </c>
      <c r="AS404" s="157">
        <f>[16]Rounded!AC405</f>
        <v>0</v>
      </c>
      <c r="AT404" s="157">
        <f>[16]Rounded!AD405</f>
        <v>0</v>
      </c>
      <c r="AV404" s="150"/>
      <c r="AW404" s="145">
        <f t="shared" ref="AW404:AW467" si="120">AJ404/AB404*1000</f>
        <v>1170.3404074762789</v>
      </c>
      <c r="AX404" s="145">
        <f t="shared" si="100"/>
        <v>1770.7250365116099</v>
      </c>
      <c r="AY404" s="20"/>
      <c r="AZ404" s="164">
        <f t="shared" si="112"/>
        <v>21351.124287091217</v>
      </c>
      <c r="BM404" s="14">
        <f>[17]Base!$J186</f>
        <v>22690.84823414221</v>
      </c>
      <c r="BN404" s="14">
        <f>[17]High!$J186</f>
        <v>41569.430151543944</v>
      </c>
      <c r="BO404" s="14">
        <f>[17]Low!$J186</f>
        <v>3812.2663167404776</v>
      </c>
      <c r="BP404" s="14"/>
      <c r="BQ404" s="14">
        <f>[17]Base!$Q186</f>
        <v>25727.864250184164</v>
      </c>
      <c r="BR404" s="14">
        <f>[17]High!$Q186</f>
        <v>47133.216213892032</v>
      </c>
      <c r="BS404" s="14">
        <f>[17]Low!$Q186</f>
        <v>4322.5122864762934</v>
      </c>
      <c r="BT404" s="211" t="s">
        <v>150</v>
      </c>
      <c r="BU404" s="14">
        <f>'[18]Energy Summary'!$C185/1000</f>
        <v>11109.560592340336</v>
      </c>
      <c r="BV404" s="14"/>
      <c r="BW404" s="14"/>
      <c r="BX404" s="14"/>
      <c r="BY404" s="14">
        <f>'[18]Energy Summary'!$D185/1000</f>
        <v>8983.1478249066713</v>
      </c>
      <c r="BZ404" s="14"/>
      <c r="CA404" s="14"/>
    </row>
    <row r="405" spans="1:79">
      <c r="A405" s="2">
        <f t="shared" si="107"/>
        <v>2024</v>
      </c>
      <c r="B405" s="2">
        <f t="shared" si="108"/>
        <v>7</v>
      </c>
      <c r="C405" s="7">
        <f>[21]Data!$D260</f>
        <v>1297.07593490001</v>
      </c>
      <c r="D405" s="7">
        <f>[25]Data!$D236</f>
        <v>1299061.9264692401</v>
      </c>
      <c r="E405" s="7">
        <f>[22]Data!$D248</f>
        <v>154650.68986685699</v>
      </c>
      <c r="F405" s="7">
        <f>[23]Data!$D248</f>
        <v>1773.85349544685</v>
      </c>
      <c r="G405" s="13">
        <f>[24]Data!$D248</f>
        <v>293307.08253621001</v>
      </c>
      <c r="H405" s="25"/>
      <c r="I405" s="26">
        <f t="shared" si="98"/>
        <v>1332.07593490001</v>
      </c>
      <c r="J405" s="26">
        <f t="shared" si="98"/>
        <v>1299061.9264692401</v>
      </c>
      <c r="K405" s="26">
        <f t="shared" si="98"/>
        <v>148401.08986685699</v>
      </c>
      <c r="L405" s="26">
        <f t="shared" si="111"/>
        <v>1773.85349544685</v>
      </c>
      <c r="M405" s="26">
        <f t="shared" si="113"/>
        <v>289347.08253621001</v>
      </c>
      <c r="N405" s="25"/>
      <c r="O405" s="19">
        <f>AVERAGE('Billing Mo'!O405:O406)</f>
        <v>35</v>
      </c>
      <c r="P405" s="19"/>
      <c r="Q405" s="19">
        <f>AVERAGE('Billing Mo'!Q405:Q406)</f>
        <v>-6249.5999999999995</v>
      </c>
      <c r="R405" s="248"/>
      <c r="S405" s="19">
        <f t="shared" si="101"/>
        <v>-3960</v>
      </c>
      <c r="U405" s="7">
        <f t="shared" si="114"/>
        <v>4094329.9360316568</v>
      </c>
      <c r="V405" s="126">
        <f t="shared" si="109"/>
        <v>0.23540461725212367</v>
      </c>
      <c r="W405" s="7">
        <f>'Billing Mo'!W405</f>
        <v>71913.247579348143</v>
      </c>
      <c r="X405" s="7">
        <f>'Billing Mo'!X405</f>
        <v>1640306.932881322</v>
      </c>
      <c r="Y405" s="7">
        <f>'Billing Mo'!Y405</f>
        <v>1712220.18046067</v>
      </c>
      <c r="Z405" s="7">
        <f>'Billing Mo'!Z405</f>
        <v>189911</v>
      </c>
      <c r="AA405" s="7">
        <f>'Billing Mo'!AA405</f>
        <v>2160</v>
      </c>
      <c r="AB405" s="7">
        <f>'Billing Mo'!AB405</f>
        <v>1513</v>
      </c>
      <c r="AC405" s="13">
        <f>'Billing Mo'!AC405</f>
        <v>25381</v>
      </c>
      <c r="AD405" s="28">
        <f t="shared" si="94"/>
        <v>21958</v>
      </c>
      <c r="AE405" s="30">
        <f t="shared" si="115"/>
        <v>2185013</v>
      </c>
      <c r="AF405" s="30">
        <f t="shared" si="116"/>
        <v>1299062</v>
      </c>
      <c r="AG405" s="31">
        <f t="shared" si="106"/>
        <v>297176</v>
      </c>
      <c r="AH405" s="35">
        <f t="shared" si="110"/>
        <v>148775</v>
      </c>
      <c r="AI405" s="28">
        <f t="shared" si="117"/>
        <v>148401</v>
      </c>
      <c r="AJ405" s="28">
        <f t="shared" si="118"/>
        <v>1773.85349544685</v>
      </c>
      <c r="AK405" s="28">
        <f t="shared" si="119"/>
        <v>289347.08253621001</v>
      </c>
      <c r="AL405" s="110">
        <f t="shared" si="105"/>
        <v>1332.0756964441168</v>
      </c>
      <c r="AM405" s="110">
        <f t="shared" si="103"/>
        <v>1288.9528024405238</v>
      </c>
      <c r="AN405" s="110">
        <f>AJ405/[4]FCST!$G345*1000</f>
        <v>1172.4081265346003</v>
      </c>
      <c r="AP405" s="233">
        <f>[16]Rounded!Z406</f>
        <v>24337</v>
      </c>
      <c r="AQ405" s="157">
        <f>[16]Rounded!AA406</f>
        <v>16000</v>
      </c>
      <c r="AR405" s="157">
        <f>[16]Rounded!AB406</f>
        <v>2379</v>
      </c>
      <c r="AS405" s="157">
        <f>[16]Rounded!AC406</f>
        <v>0</v>
      </c>
      <c r="AT405" s="157">
        <f>[16]Rounded!AD406</f>
        <v>0</v>
      </c>
      <c r="AV405" s="150"/>
      <c r="AW405" s="145">
        <f t="shared" si="120"/>
        <v>1172.4081265346003</v>
      </c>
      <c r="AX405" s="145">
        <f t="shared" si="100"/>
        <v>1773.85349544685</v>
      </c>
      <c r="AY405" s="20"/>
      <c r="AZ405" s="164">
        <f t="shared" si="112"/>
        <v>21325.015900609938</v>
      </c>
      <c r="BM405" s="14">
        <f>[17]Base!$J187</f>
        <v>22942.281050197398</v>
      </c>
      <c r="BN405" s="14">
        <f>[17]High!$J187</f>
        <v>42030.052812140893</v>
      </c>
      <c r="BO405" s="14">
        <f>[17]Low!$J187</f>
        <v>3854.5092882539061</v>
      </c>
      <c r="BP405" s="14"/>
      <c r="BQ405" s="14">
        <f>[17]Base!$Q187</f>
        <v>26012.949642002</v>
      </c>
      <c r="BR405" s="14">
        <f>[17]High!$Q187</f>
        <v>47655.490091012478</v>
      </c>
      <c r="BS405" s="14">
        <f>[17]Low!$Q187</f>
        <v>4370.4091929915194</v>
      </c>
      <c r="BT405" s="211" t="s">
        <v>150</v>
      </c>
      <c r="BU405" s="14">
        <f>'[18]Energy Summary'!$C186/1000</f>
        <v>11967.708262689706</v>
      </c>
      <c r="BV405" s="14"/>
      <c r="BW405" s="14"/>
      <c r="BX405" s="14"/>
      <c r="BY405" s="14">
        <f>'[18]Energy Summary'!$D186/1000</f>
        <v>9646.4237966259134</v>
      </c>
      <c r="BZ405" s="14"/>
      <c r="CA405" s="14"/>
    </row>
    <row r="406" spans="1:79">
      <c r="A406" s="2">
        <f t="shared" si="107"/>
        <v>2024</v>
      </c>
      <c r="B406" s="2">
        <f t="shared" si="108"/>
        <v>8</v>
      </c>
      <c r="C406" s="7">
        <f>[21]Data!$D261</f>
        <v>1303.50536328102</v>
      </c>
      <c r="D406" s="7">
        <f>[25]Data!$D237</f>
        <v>1303120.11453663</v>
      </c>
      <c r="E406" s="7">
        <f>[22]Data!$D249</f>
        <v>157881.58474421999</v>
      </c>
      <c r="F406" s="7">
        <f>[23]Data!$D249</f>
        <v>1762.18699906955</v>
      </c>
      <c r="G406" s="13">
        <f>[24]Data!$D249</f>
        <v>307284.48940855602</v>
      </c>
      <c r="H406" s="25"/>
      <c r="I406" s="26">
        <f t="shared" si="98"/>
        <v>1338.50536328102</v>
      </c>
      <c r="J406" s="26">
        <f t="shared" si="98"/>
        <v>1303120.11453663</v>
      </c>
      <c r="K406" s="26">
        <f t="shared" si="98"/>
        <v>151732.78474422</v>
      </c>
      <c r="L406" s="26">
        <f t="shared" si="111"/>
        <v>1762.18699906955</v>
      </c>
      <c r="M406" s="26">
        <f t="shared" si="113"/>
        <v>303192.48940855602</v>
      </c>
      <c r="N406" s="25"/>
      <c r="O406" s="19">
        <f>AVERAGE('Billing Mo'!O406:O407)</f>
        <v>35</v>
      </c>
      <c r="P406" s="19"/>
      <c r="Q406" s="19">
        <f>AVERAGE('Billing Mo'!Q406:Q407)</f>
        <v>-6148.7999999999993</v>
      </c>
      <c r="R406" s="248"/>
      <c r="S406" s="19">
        <f t="shared" si="101"/>
        <v>-4092</v>
      </c>
      <c r="U406" s="7">
        <f t="shared" si="114"/>
        <v>4134753.6764076254</v>
      </c>
      <c r="V406" s="126">
        <f t="shared" si="109"/>
        <v>0.23491953518685663</v>
      </c>
      <c r="W406" s="7">
        <f>'Billing Mo'!W406</f>
        <v>71974.044956573765</v>
      </c>
      <c r="X406" s="7">
        <f>'Billing Mo'!X406</f>
        <v>1641693.6921047063</v>
      </c>
      <c r="Y406" s="7">
        <f>'Billing Mo'!Y406</f>
        <v>1713667.7370612801</v>
      </c>
      <c r="Z406" s="7">
        <f>'Billing Mo'!Z406</f>
        <v>190064</v>
      </c>
      <c r="AA406" s="7">
        <f>'Billing Mo'!AA406</f>
        <v>2159</v>
      </c>
      <c r="AB406" s="7">
        <f>'Billing Mo'!AB406</f>
        <v>1513</v>
      </c>
      <c r="AC406" s="13">
        <f>'Billing Mo'!AC406</f>
        <v>25440</v>
      </c>
      <c r="AD406" s="28">
        <f t="shared" si="94"/>
        <v>22040</v>
      </c>
      <c r="AE406" s="30">
        <f t="shared" si="115"/>
        <v>2197416</v>
      </c>
      <c r="AF406" s="30">
        <f t="shared" si="116"/>
        <v>1303120</v>
      </c>
      <c r="AG406" s="31">
        <f t="shared" si="106"/>
        <v>307223</v>
      </c>
      <c r="AH406" s="35">
        <f t="shared" si="110"/>
        <v>155490</v>
      </c>
      <c r="AI406" s="28">
        <f t="shared" si="117"/>
        <v>151733</v>
      </c>
      <c r="AJ406" s="28">
        <f t="shared" si="118"/>
        <v>1762.18699906955</v>
      </c>
      <c r="AK406" s="28">
        <f t="shared" si="119"/>
        <v>303192.48940855602</v>
      </c>
      <c r="AL406" s="110">
        <f t="shared" si="105"/>
        <v>1338.5054779511511</v>
      </c>
      <c r="AM406" s="110">
        <f t="shared" si="103"/>
        <v>1295.1495508727273</v>
      </c>
      <c r="AN406" s="110">
        <f>AJ406/[4]FCST!$G346*1000</f>
        <v>1164.6972895370454</v>
      </c>
      <c r="AP406" s="233">
        <f>[16]Rounded!Z407</f>
        <v>25991</v>
      </c>
      <c r="AQ406" s="157">
        <f>[16]Rounded!AA407</f>
        <v>18179</v>
      </c>
      <c r="AR406" s="157">
        <f>[16]Rounded!AB407</f>
        <v>2652</v>
      </c>
      <c r="AS406" s="157">
        <f>[16]Rounded!AC407</f>
        <v>0</v>
      </c>
      <c r="AT406" s="157">
        <f>[16]Rounded!AD407</f>
        <v>0</v>
      </c>
      <c r="AV406" s="150"/>
      <c r="AW406" s="145">
        <f t="shared" si="120"/>
        <v>1164.6972895370454</v>
      </c>
      <c r="AX406" s="145">
        <f t="shared" si="100"/>
        <v>1762.18699906955</v>
      </c>
      <c r="AY406" s="20"/>
      <c r="AZ406" s="164">
        <f t="shared" si="112"/>
        <v>21298.907514128656</v>
      </c>
      <c r="BM406" s="14">
        <f>[17]Base!$J188</f>
        <v>22925.639943031514</v>
      </c>
      <c r="BN406" s="14">
        <f>[17]High!$J188</f>
        <v>41999.566453286498</v>
      </c>
      <c r="BO406" s="14">
        <f>[17]Low!$J188</f>
        <v>3851.7134327765284</v>
      </c>
      <c r="BP406" s="14"/>
      <c r="BQ406" s="14">
        <f>[17]Base!$Q188</f>
        <v>25994.081235597852</v>
      </c>
      <c r="BR406" s="14">
        <f>[17]High!$Q188</f>
        <v>47620.923339959605</v>
      </c>
      <c r="BS406" s="14">
        <f>[17]Low!$Q188</f>
        <v>4367.2391312360987</v>
      </c>
      <c r="BT406" s="211" t="s">
        <v>150</v>
      </c>
      <c r="BU406" s="14">
        <f>'[18]Energy Summary'!$C187/1000</f>
        <v>11921.375570348793</v>
      </c>
      <c r="BV406" s="14"/>
      <c r="BW406" s="14"/>
      <c r="BX406" s="14"/>
      <c r="BY406" s="14">
        <f>'[18]Energy Summary'!$D187/1000</f>
        <v>9580.2229273405283</v>
      </c>
      <c r="BZ406" s="14"/>
      <c r="CA406" s="14"/>
    </row>
    <row r="407" spans="1:79">
      <c r="A407" s="2">
        <f t="shared" si="107"/>
        <v>2024</v>
      </c>
      <c r="B407" s="2">
        <f t="shared" si="108"/>
        <v>9</v>
      </c>
      <c r="C407" s="7">
        <f>[21]Data!$D262</f>
        <v>1194.6097160931099</v>
      </c>
      <c r="D407" s="7">
        <f>[25]Data!$D238</f>
        <v>1230426.3740308301</v>
      </c>
      <c r="E407" s="7">
        <f>[22]Data!$D250</f>
        <v>148781.30570318201</v>
      </c>
      <c r="F407" s="7">
        <f>[23]Data!$D250</f>
        <v>1760.7425546251</v>
      </c>
      <c r="G407" s="13">
        <f>[24]Data!$D250</f>
        <v>308930.59134722699</v>
      </c>
      <c r="H407" s="25"/>
      <c r="I407" s="26">
        <f t="shared" si="98"/>
        <v>1229.6097160931099</v>
      </c>
      <c r="J407" s="26">
        <f t="shared" si="98"/>
        <v>1230426.3740308301</v>
      </c>
      <c r="K407" s="26">
        <f t="shared" si="98"/>
        <v>142632.50570318202</v>
      </c>
      <c r="L407" s="26">
        <f t="shared" si="111"/>
        <v>1760.7425546251</v>
      </c>
      <c r="M407" s="26">
        <f t="shared" si="113"/>
        <v>304970.59134722699</v>
      </c>
      <c r="N407" s="25"/>
      <c r="O407" s="19">
        <f>AVERAGE('Billing Mo'!O407:O408)</f>
        <v>35</v>
      </c>
      <c r="P407" s="19"/>
      <c r="Q407" s="19">
        <f>AVERAGE('Billing Mo'!Q407:Q408)</f>
        <v>-6148.7999999999993</v>
      </c>
      <c r="R407" s="248"/>
      <c r="S407" s="19">
        <f t="shared" si="101"/>
        <v>-3960</v>
      </c>
      <c r="U407" s="7">
        <f t="shared" si="114"/>
        <v>3871932.3339018519</v>
      </c>
      <c r="V407" s="126">
        <f t="shared" si="109"/>
        <v>0.23675824630596484</v>
      </c>
      <c r="W407" s="7">
        <f>'Billing Mo'!W407</f>
        <v>72034.842333799388</v>
      </c>
      <c r="X407" s="7">
        <f>'Billing Mo'!X407</f>
        <v>1643080.4513280906</v>
      </c>
      <c r="Y407" s="7">
        <f>'Billing Mo'!Y407</f>
        <v>1715115.2936618901</v>
      </c>
      <c r="Z407" s="7">
        <f>'Billing Mo'!Z407</f>
        <v>190215</v>
      </c>
      <c r="AA407" s="7">
        <f>'Billing Mo'!AA407</f>
        <v>2158</v>
      </c>
      <c r="AB407" s="7">
        <f>'Billing Mo'!AB407</f>
        <v>1513</v>
      </c>
      <c r="AC407" s="13">
        <f>'Billing Mo'!AC407</f>
        <v>25450</v>
      </c>
      <c r="AD407" s="28">
        <f t="shared" si="94"/>
        <v>20374</v>
      </c>
      <c r="AE407" s="30">
        <f t="shared" si="115"/>
        <v>2020348</v>
      </c>
      <c r="AF407" s="30">
        <f t="shared" si="116"/>
        <v>1230426</v>
      </c>
      <c r="AG407" s="31">
        <f t="shared" si="106"/>
        <v>294053</v>
      </c>
      <c r="AH407" s="35">
        <f t="shared" si="110"/>
        <v>151420</v>
      </c>
      <c r="AI407" s="28">
        <f t="shared" si="117"/>
        <v>142633</v>
      </c>
      <c r="AJ407" s="28">
        <f t="shared" si="118"/>
        <v>1760.7425546251</v>
      </c>
      <c r="AK407" s="28">
        <f t="shared" si="119"/>
        <v>304970.59134722699</v>
      </c>
      <c r="AL407" s="110">
        <f t="shared" si="105"/>
        <v>1229.6099064211778</v>
      </c>
      <c r="AM407" s="110">
        <f t="shared" si="103"/>
        <v>1189.8453751426337</v>
      </c>
      <c r="AN407" s="110">
        <f>AJ407/[4]FCST!$G347*1000</f>
        <v>1163.7426005453403</v>
      </c>
      <c r="AP407" s="233">
        <f>[16]Rounded!Z408</f>
        <v>24296</v>
      </c>
      <c r="AQ407" s="157">
        <f>[16]Rounded!AA408</f>
        <v>16109</v>
      </c>
      <c r="AR407" s="157">
        <f>[16]Rounded!AB408</f>
        <v>2375</v>
      </c>
      <c r="AS407" s="157">
        <f>[16]Rounded!AC408</f>
        <v>0</v>
      </c>
      <c r="AT407" s="157">
        <f>[16]Rounded!AD408</f>
        <v>0</v>
      </c>
      <c r="AV407" s="150"/>
      <c r="AW407" s="145">
        <f t="shared" si="120"/>
        <v>1163.7426005453403</v>
      </c>
      <c r="AX407" s="145">
        <f t="shared" si="100"/>
        <v>1760.7425546251</v>
      </c>
      <c r="AY407" s="20"/>
      <c r="AZ407" s="164">
        <f t="shared" si="112"/>
        <v>21272.79912764738</v>
      </c>
      <c r="BM407" s="14">
        <f>[17]Base!$J189</f>
        <v>22252.394912900781</v>
      </c>
      <c r="BN407" s="14">
        <f>[17]High!$J189</f>
        <v>40766.187605298648</v>
      </c>
      <c r="BO407" s="14">
        <f>[17]Low!$J189</f>
        <v>3738.6022205029194</v>
      </c>
      <c r="BP407" s="14"/>
      <c r="BQ407" s="14">
        <f>[17]Base!$Q189</f>
        <v>25230.726928011765</v>
      </c>
      <c r="BR407" s="14">
        <f>[17]High!$Q189</f>
        <v>46222.465105051771</v>
      </c>
      <c r="BS407" s="14">
        <f>[17]Low!$Q189</f>
        <v>4238.9887509717573</v>
      </c>
      <c r="BT407" s="211" t="s">
        <v>150</v>
      </c>
      <c r="BU407" s="14">
        <f>'[18]Energy Summary'!$C188/1000</f>
        <v>11255.288716458015</v>
      </c>
      <c r="BV407" s="14"/>
      <c r="BW407" s="14"/>
      <c r="BX407" s="14"/>
      <c r="BY407" s="14">
        <f>'[18]Energy Summary'!$D188/1000</f>
        <v>9019.1323663902967</v>
      </c>
      <c r="BZ407" s="14"/>
      <c r="CA407" s="14"/>
    </row>
    <row r="408" spans="1:79">
      <c r="A408" s="2">
        <f t="shared" si="107"/>
        <v>2024</v>
      </c>
      <c r="B408" s="2">
        <f t="shared" si="108"/>
        <v>10</v>
      </c>
      <c r="C408" s="7">
        <f>[21]Data!$D263</f>
        <v>1015.10221302642</v>
      </c>
      <c r="D408" s="7">
        <f>[25]Data!$D239</f>
        <v>1166752.85485853</v>
      </c>
      <c r="E408" s="7">
        <f>[22]Data!$D251</f>
        <v>157317.49084575899</v>
      </c>
      <c r="F408" s="7">
        <f>[23]Data!$D251</f>
        <v>1758.57588795844</v>
      </c>
      <c r="G408" s="13">
        <f>[24]Data!$D251</f>
        <v>289659.521417115</v>
      </c>
      <c r="H408" s="25"/>
      <c r="I408" s="26">
        <f t="shared" si="98"/>
        <v>1050.10221302642</v>
      </c>
      <c r="J408" s="26">
        <f t="shared" si="98"/>
        <v>1166752.85485853</v>
      </c>
      <c r="K408" s="26">
        <f t="shared" si="98"/>
        <v>151168.690845759</v>
      </c>
      <c r="L408" s="26">
        <f t="shared" si="111"/>
        <v>1758.57588795844</v>
      </c>
      <c r="M408" s="26">
        <f t="shared" si="113"/>
        <v>285567.521417115</v>
      </c>
      <c r="N408" s="25"/>
      <c r="O408" s="19">
        <f>AVERAGE('Billing Mo'!O408:O409)</f>
        <v>35</v>
      </c>
      <c r="P408" s="19"/>
      <c r="Q408" s="19">
        <f>AVERAGE('Billing Mo'!Q408:Q409)</f>
        <v>-6148.7999999999993</v>
      </c>
      <c r="R408" s="248"/>
      <c r="S408" s="19">
        <f t="shared" si="101"/>
        <v>-4092</v>
      </c>
      <c r="U408" s="7">
        <f t="shared" si="114"/>
        <v>3494729.0973050734</v>
      </c>
      <c r="V408" s="126">
        <f t="shared" si="109"/>
        <v>0.25544453159122188</v>
      </c>
      <c r="W408" s="7">
        <f>'Billing Mo'!W408</f>
        <v>72095.639711025011</v>
      </c>
      <c r="X408" s="7">
        <f>'Billing Mo'!X408</f>
        <v>1644467.2105514752</v>
      </c>
      <c r="Y408" s="7">
        <f>'Billing Mo'!Y408</f>
        <v>1716562.8502625001</v>
      </c>
      <c r="Z408" s="7">
        <f>'Billing Mo'!Z408</f>
        <v>190362</v>
      </c>
      <c r="AA408" s="7">
        <f>'Billing Mo'!AA408</f>
        <v>2157</v>
      </c>
      <c r="AB408" s="7">
        <f>'Billing Mo'!AB408</f>
        <v>1512</v>
      </c>
      <c r="AC408" s="13">
        <f>'Billing Mo'!AC408</f>
        <v>25476</v>
      </c>
      <c r="AD408" s="28">
        <f t="shared" si="94"/>
        <v>18695</v>
      </c>
      <c r="AE408" s="30">
        <f t="shared" si="115"/>
        <v>1726859</v>
      </c>
      <c r="AF408" s="30">
        <f t="shared" si="116"/>
        <v>1166753</v>
      </c>
      <c r="AG408" s="31">
        <f t="shared" si="106"/>
        <v>295096</v>
      </c>
      <c r="AH408" s="35">
        <f t="shared" si="110"/>
        <v>143927</v>
      </c>
      <c r="AI408" s="28">
        <f t="shared" si="117"/>
        <v>151169</v>
      </c>
      <c r="AJ408" s="28">
        <f t="shared" si="118"/>
        <v>1758.57588795844</v>
      </c>
      <c r="AK408" s="28">
        <f t="shared" si="119"/>
        <v>285567.521417115</v>
      </c>
      <c r="AL408" s="110">
        <f t="shared" si="105"/>
        <v>1050.1024215745199</v>
      </c>
      <c r="AM408" s="110">
        <f t="shared" si="103"/>
        <v>1016.8890697669862</v>
      </c>
      <c r="AN408" s="110">
        <f>AJ408/[4]FCST!$G348*1000</f>
        <v>1163.0792909778042</v>
      </c>
      <c r="AP408" s="233">
        <f>[16]Rounded!Z409</f>
        <v>18810</v>
      </c>
      <c r="AQ408" s="157">
        <f>[16]Rounded!AA409</f>
        <v>15035</v>
      </c>
      <c r="AR408" s="157">
        <f>[16]Rounded!AB409</f>
        <v>2266</v>
      </c>
      <c r="AS408" s="157">
        <f>[16]Rounded!AC409</f>
        <v>0</v>
      </c>
      <c r="AT408" s="157">
        <f>[16]Rounded!AD409</f>
        <v>0</v>
      </c>
      <c r="AV408" s="150"/>
      <c r="AW408" s="145">
        <f t="shared" si="120"/>
        <v>1163.0792909778042</v>
      </c>
      <c r="AX408" s="145">
        <f t="shared" si="100"/>
        <v>1758.57588795844</v>
      </c>
      <c r="AY408" s="20"/>
      <c r="AZ408" s="164">
        <f t="shared" si="112"/>
        <v>21246.690741166098</v>
      </c>
      <c r="BM408" s="14">
        <f>[17]Base!$J190</f>
        <v>22260.615687197918</v>
      </c>
      <c r="BN408" s="14">
        <f>[17]High!$J190</f>
        <v>40781.247989970478</v>
      </c>
      <c r="BO408" s="14">
        <f>[17]Low!$J190</f>
        <v>3739.9833844253567</v>
      </c>
      <c r="BP408" s="14"/>
      <c r="BQ408" s="14">
        <f>[17]Base!$Q190</f>
        <v>25240.047997147907</v>
      </c>
      <c r="BR408" s="14">
        <f>[17]High!$Q190</f>
        <v>46239.541219985615</v>
      </c>
      <c r="BS408" s="14">
        <f>[17]Low!$Q190</f>
        <v>4240.5547743101997</v>
      </c>
      <c r="BT408" s="211" t="s">
        <v>150</v>
      </c>
      <c r="BU408" s="14">
        <f>'[18]Energy Summary'!$C189/1000</f>
        <v>10304.768365574964</v>
      </c>
      <c r="BV408" s="14"/>
      <c r="BW408" s="14"/>
      <c r="BX408" s="14"/>
      <c r="BY408" s="14">
        <f>'[18]Energy Summary'!$D189/1000</f>
        <v>8235.0354047914589</v>
      </c>
      <c r="BZ408" s="14"/>
      <c r="CA408" s="14"/>
    </row>
    <row r="409" spans="1:79">
      <c r="A409" s="2">
        <f t="shared" si="107"/>
        <v>2024</v>
      </c>
      <c r="B409" s="2">
        <f t="shared" si="108"/>
        <v>11</v>
      </c>
      <c r="C409" s="7">
        <f>[21]Data!$D264</f>
        <v>787.70312312619205</v>
      </c>
      <c r="D409" s="7">
        <f>[25]Data!$D240</f>
        <v>1009702.4587087299</v>
      </c>
      <c r="E409" s="7">
        <f>[22]Data!$D252</f>
        <v>139657.16920238201</v>
      </c>
      <c r="F409" s="7">
        <f>[23]Data!$D252</f>
        <v>1755.2418734676501</v>
      </c>
      <c r="G409" s="13">
        <f>[24]Data!$D252</f>
        <v>269327.24241942703</v>
      </c>
      <c r="H409" s="25"/>
      <c r="I409" s="26">
        <f t="shared" si="98"/>
        <v>822.70312312619205</v>
      </c>
      <c r="J409" s="26">
        <f t="shared" si="98"/>
        <v>1009702.4587087299</v>
      </c>
      <c r="K409" s="26">
        <f t="shared" si="98"/>
        <v>133508.36920238202</v>
      </c>
      <c r="L409" s="26">
        <f t="shared" si="111"/>
        <v>1755.2418734676501</v>
      </c>
      <c r="M409" s="26">
        <f t="shared" si="113"/>
        <v>265367.24241942703</v>
      </c>
      <c r="N409" s="25"/>
      <c r="O409" s="19">
        <f>AVERAGE('Billing Mo'!O409:O410)</f>
        <v>35</v>
      </c>
      <c r="P409" s="19"/>
      <c r="Q409" s="19">
        <f>AVERAGE('Billing Mo'!Q409:Q410)</f>
        <v>-6148.7999999999993</v>
      </c>
      <c r="R409" s="248"/>
      <c r="S409" s="19">
        <f t="shared" si="101"/>
        <v>-3960</v>
      </c>
      <c r="U409" s="7">
        <f t="shared" si="114"/>
        <v>2931007.4842928946</v>
      </c>
      <c r="V409" s="126">
        <f t="shared" si="109"/>
        <v>0.34388341163246744</v>
      </c>
      <c r="W409" s="7">
        <f>'Billing Mo'!W409</f>
        <v>72156.437088250619</v>
      </c>
      <c r="X409" s="7">
        <f>'Billing Mo'!X409</f>
        <v>1645853.9697748593</v>
      </c>
      <c r="Y409" s="7">
        <f>'Billing Mo'!Y409</f>
        <v>1718010.4068631099</v>
      </c>
      <c r="Z409" s="7">
        <f>'Billing Mo'!Z409</f>
        <v>190510</v>
      </c>
      <c r="AA409" s="7">
        <f>'Billing Mo'!AA409</f>
        <v>2156</v>
      </c>
      <c r="AB409" s="7">
        <f>'Billing Mo'!AB409</f>
        <v>1512</v>
      </c>
      <c r="AC409" s="13">
        <f>'Billing Mo'!AC409</f>
        <v>25515</v>
      </c>
      <c r="AD409" s="28">
        <f t="shared" si="94"/>
        <v>19546</v>
      </c>
      <c r="AE409" s="30">
        <f t="shared" si="115"/>
        <v>1354049</v>
      </c>
      <c r="AF409" s="30">
        <f t="shared" si="116"/>
        <v>1009702</v>
      </c>
      <c r="AG409" s="31">
        <f t="shared" si="106"/>
        <v>280588</v>
      </c>
      <c r="AH409" s="35">
        <f t="shared" si="110"/>
        <v>147080</v>
      </c>
      <c r="AI409" s="28">
        <f t="shared" si="117"/>
        <v>133508</v>
      </c>
      <c r="AJ409" s="28">
        <f t="shared" si="118"/>
        <v>1755.2418734676501</v>
      </c>
      <c r="AK409" s="28">
        <f t="shared" si="119"/>
        <v>265367.24241942703</v>
      </c>
      <c r="AL409" s="110">
        <f t="shared" si="105"/>
        <v>822.70300091400202</v>
      </c>
      <c r="AM409" s="110">
        <f t="shared" si="103"/>
        <v>799.5265887288931</v>
      </c>
      <c r="AN409" s="110">
        <f>AJ409/[4]FCST!$G349*1000</f>
        <v>1160.8742549389219</v>
      </c>
      <c r="AP409" s="233">
        <f>[16]Rounded!Z410</f>
        <v>20463</v>
      </c>
      <c r="AQ409" s="157">
        <f>[16]Rounded!AA410</f>
        <v>15506</v>
      </c>
      <c r="AR409" s="157">
        <f>[16]Rounded!AB410</f>
        <v>2289</v>
      </c>
      <c r="AS409" s="157">
        <f>[16]Rounded!AC410</f>
        <v>0</v>
      </c>
      <c r="AT409" s="157">
        <f>[16]Rounded!AD410</f>
        <v>0</v>
      </c>
      <c r="AV409" s="150"/>
      <c r="AW409" s="145">
        <f t="shared" si="120"/>
        <v>1160.8742549389219</v>
      </c>
      <c r="AX409" s="145">
        <f t="shared" si="100"/>
        <v>1755.2418734676501</v>
      </c>
      <c r="AY409" s="20"/>
      <c r="AZ409" s="164">
        <f t="shared" si="112"/>
        <v>21220.582354684822</v>
      </c>
      <c r="BM409" s="14">
        <f>[17]Base!$J191</f>
        <v>22220.255723241335</v>
      </c>
      <c r="BN409" s="14">
        <f>[17]High!$J191</f>
        <v>40707.3088985227</v>
      </c>
      <c r="BO409" s="14">
        <f>[17]Low!$J191</f>
        <v>3733.2025479599733</v>
      </c>
      <c r="BP409" s="14"/>
      <c r="BQ409" s="14">
        <f>[17]Base!$Q191</f>
        <v>25194.2861259696</v>
      </c>
      <c r="BR409" s="14">
        <f>[17]High!$Q191</f>
        <v>46155.705883028568</v>
      </c>
      <c r="BS409" s="14">
        <f>[17]Low!$Q191</f>
        <v>4232.8663689106361</v>
      </c>
      <c r="BT409" s="211" t="s">
        <v>150</v>
      </c>
      <c r="BU409" s="14">
        <f>'[18]Energy Summary'!$C190/1000</f>
        <v>9748.0182590489749</v>
      </c>
      <c r="BV409" s="14"/>
      <c r="BW409" s="14"/>
      <c r="BX409" s="14"/>
      <c r="BY409" s="14">
        <f>'[18]Energy Summary'!$D190/1000</f>
        <v>7769.9574449836273</v>
      </c>
      <c r="BZ409" s="14"/>
      <c r="CA409" s="14"/>
    </row>
    <row r="410" spans="1:79">
      <c r="A410" s="2">
        <f t="shared" si="107"/>
        <v>2024</v>
      </c>
      <c r="B410" s="2">
        <f t="shared" si="108"/>
        <v>12</v>
      </c>
      <c r="C410" s="7">
        <f>[21]Data!$D265</f>
        <v>943.19421761886599</v>
      </c>
      <c r="D410" s="7">
        <f>[25]Data!$D241</f>
        <v>1021033.94140157</v>
      </c>
      <c r="E410" s="7">
        <f>[22]Data!$D253</f>
        <v>136793.93872234799</v>
      </c>
      <c r="F410" s="7">
        <f>[23]Data!$D253</f>
        <v>1766.90251866313</v>
      </c>
      <c r="G410" s="13">
        <f>[24]Data!$D253</f>
        <v>259952.283587996</v>
      </c>
      <c r="H410" s="25"/>
      <c r="I410" s="26">
        <f t="shared" si="98"/>
        <v>978.19421761886599</v>
      </c>
      <c r="J410" s="26">
        <f t="shared" si="98"/>
        <v>1021033.94140157</v>
      </c>
      <c r="K410" s="26">
        <f t="shared" si="98"/>
        <v>130544.33872234798</v>
      </c>
      <c r="L410" s="26">
        <f t="shared" si="111"/>
        <v>1766.90251866313</v>
      </c>
      <c r="M410" s="26">
        <f t="shared" si="113"/>
        <v>255860.283587996</v>
      </c>
      <c r="N410" s="25"/>
      <c r="O410" s="19">
        <f>AVERAGE('Billing Mo'!O410:O411)</f>
        <v>35</v>
      </c>
      <c r="P410" s="19"/>
      <c r="Q410" s="19">
        <f>AVERAGE('Billing Mo'!Q410:Q411)</f>
        <v>-6249.5999999999995</v>
      </c>
      <c r="R410" s="248"/>
      <c r="S410" s="19">
        <f t="shared" si="101"/>
        <v>-4092</v>
      </c>
      <c r="U410" s="7">
        <f t="shared" si="114"/>
        <v>3185783.186106659</v>
      </c>
      <c r="V410" s="126">
        <f t="shared" si="109"/>
        <v>0.46872621458853259</v>
      </c>
      <c r="W410" s="7">
        <f>'Billing Mo'!W410</f>
        <v>72217.234465476242</v>
      </c>
      <c r="X410" s="7">
        <f>'Billing Mo'!X410</f>
        <v>1647240.7289982438</v>
      </c>
      <c r="Y410" s="7">
        <f>'Billing Mo'!Y410</f>
        <v>1719457.9634637199</v>
      </c>
      <c r="Z410" s="7">
        <f>'Billing Mo'!Z410</f>
        <v>190657</v>
      </c>
      <c r="AA410" s="7">
        <f>'Billing Mo'!AA410</f>
        <v>2155</v>
      </c>
      <c r="AB410" s="7">
        <f>'Billing Mo'!AB410</f>
        <v>1512</v>
      </c>
      <c r="AC410" s="13">
        <f>'Billing Mo'!AC410</f>
        <v>25467</v>
      </c>
      <c r="AD410" s="28">
        <f t="shared" si="94"/>
        <v>31927</v>
      </c>
      <c r="AE410" s="30">
        <f t="shared" si="115"/>
        <v>1611321</v>
      </c>
      <c r="AF410" s="30">
        <f t="shared" si="116"/>
        <v>1021034</v>
      </c>
      <c r="AG410" s="31">
        <f t="shared" si="106"/>
        <v>263874</v>
      </c>
      <c r="AH410" s="35">
        <f>ROUND($AX$641*$AY625,0)+1</f>
        <v>133330</v>
      </c>
      <c r="AI410" s="28">
        <f t="shared" si="117"/>
        <v>130544</v>
      </c>
      <c r="AJ410" s="28">
        <f t="shared" si="118"/>
        <v>1766.90251866313</v>
      </c>
      <c r="AK410" s="28">
        <f t="shared" si="119"/>
        <v>255860.283587996</v>
      </c>
      <c r="AL410" s="110">
        <f t="shared" si="105"/>
        <v>978.19400141952042</v>
      </c>
      <c r="AM410" s="110">
        <f t="shared" si="103"/>
        <v>955.6779141548767</v>
      </c>
      <c r="AN410" s="110">
        <f>AJ410/[4]FCST!$G350*1000</f>
        <v>1168.5863218671495</v>
      </c>
      <c r="AP410" s="233">
        <f>[16]Rounded!Z411</f>
        <v>35137</v>
      </c>
      <c r="AQ410" s="157">
        <f>[16]Rounded!AA411</f>
        <v>19525</v>
      </c>
      <c r="AR410" s="157">
        <f>[16]Rounded!AB411</f>
        <v>2528</v>
      </c>
      <c r="AS410" s="157">
        <f>[16]Rounded!AC411</f>
        <v>0</v>
      </c>
      <c r="AT410" s="157">
        <f>[16]Rounded!AD411</f>
        <v>0</v>
      </c>
      <c r="AV410" s="150"/>
      <c r="AW410" s="145">
        <f t="shared" si="120"/>
        <v>1168.5863218671495</v>
      </c>
      <c r="AX410" s="145">
        <f t="shared" si="100"/>
        <v>1766.90251866313</v>
      </c>
      <c r="AY410" s="20"/>
      <c r="AZ410" s="164">
        <f t="shared" si="112"/>
        <v>21194.473968203543</v>
      </c>
      <c r="BM410" s="14">
        <f>[17]Base!$J192</f>
        <v>22301.288549748249</v>
      </c>
      <c r="BN410" s="14">
        <f>[17]High!$J192</f>
        <v>40855.760308831501</v>
      </c>
      <c r="BO410" s="14">
        <f>[17]Low!$J192</f>
        <v>3746.8167906650024</v>
      </c>
      <c r="BP410" s="14"/>
      <c r="BQ410" s="14">
        <f>[17]Base!$Q192</f>
        <v>25286.164646272849</v>
      </c>
      <c r="BR410" s="14">
        <f>[17]High!$Q192</f>
        <v>46324.026506954229</v>
      </c>
      <c r="BS410" s="14">
        <f>[17]Low!$Q192</f>
        <v>4248.3027855914816</v>
      </c>
      <c r="BT410" s="211" t="s">
        <v>150</v>
      </c>
      <c r="BU410" s="14">
        <f>'[18]Energy Summary'!$C191/1000</f>
        <v>9380.9048601791528</v>
      </c>
      <c r="BV410" s="14"/>
      <c r="BW410" s="14"/>
      <c r="BX410" s="14"/>
      <c r="BY410" s="14">
        <f>'[18]Energy Summary'!$D191/1000</f>
        <v>7458.8894888936284</v>
      </c>
      <c r="BZ410" s="14"/>
      <c r="CA410" s="14"/>
    </row>
    <row r="411" spans="1:79">
      <c r="A411" s="2">
        <f t="shared" si="107"/>
        <v>2025</v>
      </c>
      <c r="B411" s="2">
        <f t="shared" si="108"/>
        <v>1</v>
      </c>
      <c r="C411" s="7">
        <f>[21]Data!$D266</f>
        <v>1029.7380026345099</v>
      </c>
      <c r="D411" s="7">
        <f>[25]Data!$D242</f>
        <v>1022139.19386171</v>
      </c>
      <c r="E411" s="7">
        <f>[22]Data!$D254</f>
        <v>145061.23199788699</v>
      </c>
      <c r="F411" s="7">
        <f>[23]Data!$D254</f>
        <v>1744.1749561271799</v>
      </c>
      <c r="G411" s="13">
        <f>[24]Data!$D254</f>
        <v>256921.32564246599</v>
      </c>
      <c r="H411" s="25"/>
      <c r="I411" s="26">
        <f t="shared" si="98"/>
        <v>1064.7380026345099</v>
      </c>
      <c r="J411" s="26">
        <f t="shared" si="98"/>
        <v>1022139.19386171</v>
      </c>
      <c r="K411" s="26">
        <f t="shared" si="98"/>
        <v>139114.03199788698</v>
      </c>
      <c r="L411" s="26">
        <f t="shared" si="111"/>
        <v>1744.1749561271799</v>
      </c>
      <c r="M411" s="26">
        <f t="shared" si="113"/>
        <v>252961.32564246599</v>
      </c>
      <c r="N411" s="25"/>
      <c r="O411" s="19">
        <f>AVERAGE('Billing Mo'!O411:O412)</f>
        <v>35</v>
      </c>
      <c r="P411" s="19"/>
      <c r="Q411" s="19">
        <f>AVERAGE('Billing Mo'!Q411:Q412)</f>
        <v>-5947.1999999999989</v>
      </c>
      <c r="R411" s="248"/>
      <c r="S411" s="19">
        <f t="shared" si="101"/>
        <v>-3960</v>
      </c>
      <c r="U411" s="7">
        <f t="shared" si="114"/>
        <v>3345229.5005985931</v>
      </c>
      <c r="V411" s="126">
        <f t="shared" si="109"/>
        <v>0.55751998808037817</v>
      </c>
      <c r="W411" s="7">
        <f>'Billing Mo'!W411</f>
        <v>72278.031842701443</v>
      </c>
      <c r="X411" s="7">
        <f>'Billing Mo'!X411</f>
        <v>1648627.4882216186</v>
      </c>
      <c r="Y411" s="7">
        <f>'Billing Mo'!Y411</f>
        <v>1720905.5200643199</v>
      </c>
      <c r="Z411" s="7">
        <f>'Billing Mo'!Z411</f>
        <v>190805</v>
      </c>
      <c r="AA411" s="7">
        <f>'Billing Mo'!AA411</f>
        <v>2153</v>
      </c>
      <c r="AB411" s="7">
        <f>'Billing Mo'!AB411</f>
        <v>1512</v>
      </c>
      <c r="AC411" s="13">
        <f>'Billing Mo'!AC411</f>
        <v>25510</v>
      </c>
      <c r="AD411" s="28">
        <f t="shared" si="94"/>
        <v>41495</v>
      </c>
      <c r="AE411" s="30">
        <f t="shared" si="115"/>
        <v>1755356</v>
      </c>
      <c r="AF411" s="30">
        <f t="shared" si="116"/>
        <v>1022139</v>
      </c>
      <c r="AG411" s="31">
        <f t="shared" si="106"/>
        <v>271534</v>
      </c>
      <c r="AH411" s="35">
        <f>ROUND($AX$642*$AY614,0)</f>
        <v>132420</v>
      </c>
      <c r="AI411" s="28">
        <f t="shared" si="117"/>
        <v>139114</v>
      </c>
      <c r="AJ411" s="28">
        <f t="shared" si="118"/>
        <v>1744.1749561271799</v>
      </c>
      <c r="AK411" s="28">
        <f t="shared" si="119"/>
        <v>252961.32564246599</v>
      </c>
      <c r="AL411" s="110">
        <f t="shared" si="105"/>
        <v>1064.737797071132</v>
      </c>
      <c r="AM411" s="110">
        <f t="shared" si="103"/>
        <v>1044.131115305413</v>
      </c>
      <c r="AN411" s="110">
        <f>AJ411/[4]FCST!$G351*1000</f>
        <v>1153.5548651634788</v>
      </c>
      <c r="AP411" s="233">
        <f>[16]Rounded!Z412</f>
        <v>43837</v>
      </c>
      <c r="AQ411" s="157">
        <f>[16]Rounded!AA412</f>
        <v>20476</v>
      </c>
      <c r="AR411" s="157">
        <f>[16]Rounded!AB412</f>
        <v>2567</v>
      </c>
      <c r="AS411" s="157">
        <f>[16]Rounded!AC412</f>
        <v>0</v>
      </c>
      <c r="AT411" s="157">
        <f>[16]Rounded!AD412</f>
        <v>0</v>
      </c>
      <c r="AV411" s="150"/>
      <c r="AW411" s="145">
        <f t="shared" si="120"/>
        <v>1153.5548651634788</v>
      </c>
      <c r="AX411" s="145">
        <f t="shared" si="100"/>
        <v>1744.1749561271799</v>
      </c>
      <c r="AY411" s="20"/>
      <c r="AZ411" s="164">
        <f t="shared" si="112"/>
        <v>21168.365581722261</v>
      </c>
      <c r="BM411" s="14">
        <f>[17]Base!$J193</f>
        <v>24070.16373153343</v>
      </c>
      <c r="BN411" s="14">
        <f>[17]High!$J193</f>
        <v>44505.250519249799</v>
      </c>
      <c r="BO411" s="14">
        <f>[17]Low!$J193</f>
        <v>3635.0769438170632</v>
      </c>
      <c r="BP411" s="14"/>
      <c r="BQ411" s="14">
        <f>[17]Base!$Q193</f>
        <v>27637.829963156262</v>
      </c>
      <c r="BR411" s="14">
        <f>[17]High!$Q193</f>
        <v>51101.793907088504</v>
      </c>
      <c r="BS411" s="14">
        <f>[17]Low!$Q193</f>
        <v>4173.8660192240159</v>
      </c>
      <c r="BT411" s="211" t="s">
        <v>150</v>
      </c>
      <c r="BU411" s="14">
        <f>'[18]Energy Summary'!$C192/1000</f>
        <v>7697.3052883267628</v>
      </c>
      <c r="BV411" s="14"/>
      <c r="BW411" s="14"/>
      <c r="BX411" s="14"/>
      <c r="BY411" s="14">
        <f>'[18]Energy Summary'!$D192/1000</f>
        <v>6306.6547602815572</v>
      </c>
      <c r="BZ411" s="14"/>
      <c r="CA411" s="14"/>
    </row>
    <row r="412" spans="1:79">
      <c r="A412" s="2">
        <f t="shared" si="107"/>
        <v>2025</v>
      </c>
      <c r="B412" s="2">
        <f t="shared" si="108"/>
        <v>2</v>
      </c>
      <c r="C412" s="7">
        <f>[21]Data!$D267</f>
        <v>832.25206903177502</v>
      </c>
      <c r="D412" s="7">
        <f>[25]Data!$D243</f>
        <v>922680.51858645398</v>
      </c>
      <c r="E412" s="7">
        <f>[22]Data!$D255</f>
        <v>129702.49964070501</v>
      </c>
      <c r="F412" s="7">
        <f>[23]Data!$D255</f>
        <v>1745.4031998205901</v>
      </c>
      <c r="G412" s="13">
        <f>[24]Data!$D255</f>
        <v>256686.82470101601</v>
      </c>
      <c r="H412" s="25"/>
      <c r="I412" s="26">
        <f t="shared" si="98"/>
        <v>867.25206903177502</v>
      </c>
      <c r="J412" s="26">
        <f t="shared" si="98"/>
        <v>922680.51858645398</v>
      </c>
      <c r="K412" s="26">
        <f t="shared" si="98"/>
        <v>123755.29964070501</v>
      </c>
      <c r="L412" s="26">
        <f t="shared" si="111"/>
        <v>1745.4031998205901</v>
      </c>
      <c r="M412" s="26">
        <f t="shared" si="113"/>
        <v>252594.82470101601</v>
      </c>
      <c r="N412" s="25"/>
      <c r="O412" s="19">
        <f>AVERAGE('Billing Mo'!O412:O413)</f>
        <v>35</v>
      </c>
      <c r="P412" s="19"/>
      <c r="Q412" s="19">
        <f>AVERAGE('Billing Mo'!Q412:Q413)</f>
        <v>-5947.1999999999989</v>
      </c>
      <c r="R412" s="248"/>
      <c r="S412" s="19">
        <f t="shared" si="101"/>
        <v>-4092</v>
      </c>
      <c r="U412" s="7">
        <f t="shared" si="114"/>
        <v>2904141.2279008366</v>
      </c>
      <c r="V412" s="126">
        <f t="shared" ref="V412:V427" si="121">V400</f>
        <v>0.63835327793467445</v>
      </c>
      <c r="W412" s="7">
        <f>'Billing Mo'!W412</f>
        <v>72338.829219927065</v>
      </c>
      <c r="X412" s="7">
        <f>'Billing Mo'!X412</f>
        <v>1650014.2474450029</v>
      </c>
      <c r="Y412" s="7">
        <f>'Billing Mo'!Y412</f>
        <v>1722353.07666493</v>
      </c>
      <c r="Z412" s="7">
        <f>'Billing Mo'!Z412</f>
        <v>190952</v>
      </c>
      <c r="AA412" s="7">
        <f>'Billing Mo'!AA412</f>
        <v>2152</v>
      </c>
      <c r="AB412" s="7">
        <f>'Billing Mo'!AB412</f>
        <v>1512</v>
      </c>
      <c r="AC412" s="13">
        <f>'Billing Mo'!AC412</f>
        <v>25516</v>
      </c>
      <c r="AD412" s="28">
        <f t="shared" si="94"/>
        <v>38432</v>
      </c>
      <c r="AE412" s="30">
        <f t="shared" si="115"/>
        <v>1430978</v>
      </c>
      <c r="AF412" s="30">
        <f t="shared" si="116"/>
        <v>922681</v>
      </c>
      <c r="AG412" s="31">
        <f t="shared" si="106"/>
        <v>257710</v>
      </c>
      <c r="AH412" s="35">
        <f t="shared" ref="AH412:AH421" si="122">ROUND($AX$642*$AY615,0)</f>
        <v>133955</v>
      </c>
      <c r="AI412" s="28">
        <f t="shared" si="117"/>
        <v>123755</v>
      </c>
      <c r="AJ412" s="28">
        <f t="shared" si="118"/>
        <v>1745.4031998205901</v>
      </c>
      <c r="AK412" s="28">
        <f t="shared" si="119"/>
        <v>252594.82470101601</v>
      </c>
      <c r="AL412" s="110">
        <f t="shared" si="105"/>
        <v>867.2519053794997</v>
      </c>
      <c r="AM412" s="110">
        <f t="shared" si="103"/>
        <v>853.14098480044811</v>
      </c>
      <c r="AN412" s="110">
        <f>AJ412/[4]FCST!$G352*1000</f>
        <v>1154.3671956485384</v>
      </c>
      <c r="AP412" s="233">
        <f>[16]Rounded!Z413</f>
        <v>34370</v>
      </c>
      <c r="AQ412" s="157">
        <f>[16]Rounded!AA413</f>
        <v>17453</v>
      </c>
      <c r="AR412" s="157">
        <f>[16]Rounded!AB413</f>
        <v>2392</v>
      </c>
      <c r="AS412" s="157">
        <f>[16]Rounded!AC413</f>
        <v>0</v>
      </c>
      <c r="AT412" s="157">
        <f>[16]Rounded!AD413</f>
        <v>0</v>
      </c>
      <c r="AV412" s="150"/>
      <c r="AW412" s="145">
        <f t="shared" si="120"/>
        <v>1154.3671956485384</v>
      </c>
      <c r="AX412" s="145">
        <f t="shared" si="100"/>
        <v>1745.4031998205901</v>
      </c>
      <c r="AY412" s="20"/>
      <c r="AZ412" s="164">
        <f t="shared" si="112"/>
        <v>21142.257195240978</v>
      </c>
      <c r="BM412" s="14">
        <f>[17]Base!$J194</f>
        <v>24162.144023898189</v>
      </c>
      <c r="BN412" s="14">
        <f>[17]High!$J194</f>
        <v>44675.320237104046</v>
      </c>
      <c r="BO412" s="14">
        <f>[17]Low!$J194</f>
        <v>3648.9678106923334</v>
      </c>
      <c r="BP412" s="14"/>
      <c r="BQ412" s="14">
        <f>[17]Base!$Q194</f>
        <v>27743.443523109254</v>
      </c>
      <c r="BR412" s="14">
        <f>[17]High!$Q194</f>
        <v>51297.071263585254</v>
      </c>
      <c r="BS412" s="14">
        <f>[17]Low!$Q194</f>
        <v>4189.8157826332526</v>
      </c>
      <c r="BT412" s="211" t="s">
        <v>150</v>
      </c>
      <c r="BU412" s="14">
        <f>'[18]Energy Summary'!$C193/1000</f>
        <v>8530.1145979957982</v>
      </c>
      <c r="BV412" s="14"/>
      <c r="BW412" s="14"/>
      <c r="BX412" s="14"/>
      <c r="BY412" s="14">
        <f>'[18]Energy Summary'!$D193/1000</f>
        <v>6959.6200182982766</v>
      </c>
      <c r="BZ412" s="14"/>
      <c r="CA412" s="14"/>
    </row>
    <row r="413" spans="1:79">
      <c r="A413" s="2">
        <f t="shared" si="107"/>
        <v>2025</v>
      </c>
      <c r="B413" s="2">
        <f t="shared" si="108"/>
        <v>3</v>
      </c>
      <c r="C413" s="7">
        <f>[21]Data!$D268</f>
        <v>835.49052252306399</v>
      </c>
      <c r="D413" s="7">
        <f>[25]Data!$D244</f>
        <v>1058682.1831739801</v>
      </c>
      <c r="E413" s="7">
        <f>[22]Data!$D256</f>
        <v>155869.073303371</v>
      </c>
      <c r="F413" s="7">
        <f>[23]Data!$D256</f>
        <v>1756.5765691158899</v>
      </c>
      <c r="G413" s="13">
        <f>[24]Data!$D256</f>
        <v>260609.05116195499</v>
      </c>
      <c r="H413" s="25"/>
      <c r="I413" s="26">
        <f t="shared" si="98"/>
        <v>870.49052252306399</v>
      </c>
      <c r="J413" s="26">
        <f t="shared" si="98"/>
        <v>1058682.1831739801</v>
      </c>
      <c r="K413" s="26">
        <f t="shared" si="98"/>
        <v>149720.27330337101</v>
      </c>
      <c r="L413" s="26">
        <f t="shared" si="111"/>
        <v>1756.5765691158899</v>
      </c>
      <c r="M413" s="26">
        <f t="shared" si="113"/>
        <v>256649.05116195499</v>
      </c>
      <c r="N413" s="25"/>
      <c r="O413" s="19">
        <f>AVERAGE('Billing Mo'!O413:O414)</f>
        <v>35</v>
      </c>
      <c r="P413" s="19"/>
      <c r="Q413" s="19">
        <f>AVERAGE('Billing Mo'!Q413:Q414)</f>
        <v>-6148.7999999999993</v>
      </c>
      <c r="R413" s="248"/>
      <c r="S413" s="19">
        <f t="shared" si="101"/>
        <v>-3960</v>
      </c>
      <c r="U413" s="7">
        <f t="shared" si="114"/>
        <v>3078089.6277310709</v>
      </c>
      <c r="V413" s="126">
        <f t="shared" si="121"/>
        <v>0.62485525246600426</v>
      </c>
      <c r="W413" s="7">
        <f>'Billing Mo'!W413</f>
        <v>72399.626597152688</v>
      </c>
      <c r="X413" s="7">
        <f>'Billing Mo'!X413</f>
        <v>1651401.0066683872</v>
      </c>
      <c r="Y413" s="7">
        <f>'Billing Mo'!Y413</f>
        <v>1723800.63326554</v>
      </c>
      <c r="Z413" s="7">
        <f>'Billing Mo'!Z413</f>
        <v>191100</v>
      </c>
      <c r="AA413" s="7">
        <f>'Billing Mo'!AA413</f>
        <v>2151</v>
      </c>
      <c r="AB413" s="7">
        <f>'Billing Mo'!AB413</f>
        <v>1512</v>
      </c>
      <c r="AC413" s="13">
        <f>'Billing Mo'!AC413</f>
        <v>25508</v>
      </c>
      <c r="AD413" s="28">
        <f t="shared" si="94"/>
        <v>37797</v>
      </c>
      <c r="AE413" s="30">
        <f t="shared" si="115"/>
        <v>1437529</v>
      </c>
      <c r="AF413" s="30">
        <f t="shared" si="116"/>
        <v>1058682</v>
      </c>
      <c r="AG413" s="31">
        <f t="shared" si="106"/>
        <v>285676</v>
      </c>
      <c r="AH413" s="35">
        <f t="shared" si="122"/>
        <v>135956</v>
      </c>
      <c r="AI413" s="28">
        <f t="shared" si="117"/>
        <v>149720</v>
      </c>
      <c r="AJ413" s="28">
        <f t="shared" si="118"/>
        <v>1756.5765691158899</v>
      </c>
      <c r="AK413" s="28">
        <f t="shared" si="119"/>
        <v>256649.05116195499</v>
      </c>
      <c r="AL413" s="110">
        <f t="shared" si="105"/>
        <v>870.49056782406683</v>
      </c>
      <c r="AM413" s="110">
        <f t="shared" si="103"/>
        <v>855.85651352567754</v>
      </c>
      <c r="AN413" s="110">
        <f>AJ413/[4]FCST!$G353*1000</f>
        <v>1161.7569901560119</v>
      </c>
      <c r="AP413" s="233">
        <f>[16]Rounded!Z414</f>
        <v>26845</v>
      </c>
      <c r="AQ413" s="157">
        <f>[16]Rounded!AA414</f>
        <v>14265</v>
      </c>
      <c r="AR413" s="157">
        <f>[16]Rounded!AB414</f>
        <v>2016</v>
      </c>
      <c r="AS413" s="157">
        <f>[16]Rounded!AC414</f>
        <v>0</v>
      </c>
      <c r="AT413" s="157">
        <f>[16]Rounded!AD414</f>
        <v>0</v>
      </c>
      <c r="AV413" s="150"/>
      <c r="AW413" s="145">
        <f t="shared" si="120"/>
        <v>1161.7569901560119</v>
      </c>
      <c r="AX413" s="145">
        <f t="shared" si="100"/>
        <v>1756.5765691158899</v>
      </c>
      <c r="AY413" s="20"/>
      <c r="AZ413" s="164">
        <f t="shared" si="112"/>
        <v>21116.148808759688</v>
      </c>
      <c r="BM413" s="14">
        <f>[17]Base!$J195</f>
        <v>24801.475946559491</v>
      </c>
      <c r="BN413" s="14">
        <f>[17]High!$J195</f>
        <v>45857.432153763701</v>
      </c>
      <c r="BO413" s="14">
        <f>[17]Low!$J195</f>
        <v>3745.5197393552744</v>
      </c>
      <c r="BP413" s="14"/>
      <c r="BQ413" s="14">
        <f>[17]Base!$Q195</f>
        <v>28477.536866453749</v>
      </c>
      <c r="BR413" s="14">
        <f>[17]High!$Q195</f>
        <v>52654.395148642965</v>
      </c>
      <c r="BS413" s="14">
        <f>[17]Low!$Q195</f>
        <v>4300.6785842645213</v>
      </c>
      <c r="BT413" s="211" t="s">
        <v>150</v>
      </c>
      <c r="BU413" s="14">
        <f>'[18]Energy Summary'!$C194/1000</f>
        <v>11543.113348088586</v>
      </c>
      <c r="BV413" s="14"/>
      <c r="BW413" s="14"/>
      <c r="BX413" s="14"/>
      <c r="BY413" s="14">
        <f>'[18]Energy Summary'!$D194/1000</f>
        <v>9380.6083328219302</v>
      </c>
      <c r="BZ413" s="14"/>
      <c r="CA413" s="14"/>
    </row>
    <row r="414" spans="1:79">
      <c r="A414" s="2">
        <f t="shared" si="107"/>
        <v>2025</v>
      </c>
      <c r="B414" s="2">
        <f t="shared" si="108"/>
        <v>4</v>
      </c>
      <c r="C414" s="7">
        <f>[21]Data!$D269</f>
        <v>858.55682006128404</v>
      </c>
      <c r="D414" s="7">
        <f>[25]Data!$D245</f>
        <v>1080288.6381663301</v>
      </c>
      <c r="E414" s="7">
        <f>[22]Data!$D257</f>
        <v>146762.71859880499</v>
      </c>
      <c r="F414" s="7">
        <f>[23]Data!$D257</f>
        <v>1734.69947249557</v>
      </c>
      <c r="G414" s="13">
        <f>[24]Data!$D257</f>
        <v>268811.32541714102</v>
      </c>
      <c r="H414" s="25"/>
      <c r="I414" s="26">
        <f t="shared" si="98"/>
        <v>893.55682006128404</v>
      </c>
      <c r="J414" s="26">
        <f t="shared" si="98"/>
        <v>1080288.6381663301</v>
      </c>
      <c r="K414" s="26">
        <f t="shared" si="98"/>
        <v>140613.918598805</v>
      </c>
      <c r="L414" s="26">
        <f t="shared" si="111"/>
        <v>1734.69947249557</v>
      </c>
      <c r="M414" s="26">
        <f t="shared" si="113"/>
        <v>264719.32541714102</v>
      </c>
      <c r="N414" s="25"/>
      <c r="O414" s="19">
        <f>AVERAGE('Billing Mo'!O414:O415)</f>
        <v>35</v>
      </c>
      <c r="P414" s="19"/>
      <c r="Q414" s="19">
        <f>AVERAGE('Billing Mo'!Q414:Q415)</f>
        <v>-6148.7999999999993</v>
      </c>
      <c r="R414" s="248"/>
      <c r="S414" s="19">
        <f t="shared" si="101"/>
        <v>-4092</v>
      </c>
      <c r="U414" s="7">
        <f t="shared" si="114"/>
        <v>3141033.0248896363</v>
      </c>
      <c r="V414" s="126">
        <f t="shared" si="121"/>
        <v>0.53442379914879401</v>
      </c>
      <c r="W414" s="7">
        <f>'Billing Mo'!W414</f>
        <v>72460.423974378311</v>
      </c>
      <c r="X414" s="7">
        <f>'Billing Mo'!X414</f>
        <v>1652787.7658917718</v>
      </c>
      <c r="Y414" s="7">
        <f>'Billing Mo'!Y414</f>
        <v>1725248.18986615</v>
      </c>
      <c r="Z414" s="7">
        <f>'Billing Mo'!Z414</f>
        <v>191247</v>
      </c>
      <c r="AA414" s="7">
        <f>'Billing Mo'!AA414</f>
        <v>2150</v>
      </c>
      <c r="AB414" s="7">
        <f>'Billing Mo'!AB414</f>
        <v>1512</v>
      </c>
      <c r="AC414" s="13">
        <f>'Billing Mo'!AC414</f>
        <v>25469</v>
      </c>
      <c r="AD414" s="28">
        <f t="shared" si="94"/>
        <v>33247</v>
      </c>
      <c r="AE414" s="30">
        <f t="shared" si="115"/>
        <v>1476860</v>
      </c>
      <c r="AF414" s="30">
        <f t="shared" si="116"/>
        <v>1080289</v>
      </c>
      <c r="AG414" s="31">
        <f t="shared" si="106"/>
        <v>284183</v>
      </c>
      <c r="AH414" s="35">
        <f t="shared" si="122"/>
        <v>143569</v>
      </c>
      <c r="AI414" s="28">
        <f t="shared" si="117"/>
        <v>140614</v>
      </c>
      <c r="AJ414" s="28">
        <f t="shared" si="118"/>
        <v>1734.69947249557</v>
      </c>
      <c r="AK414" s="28">
        <f t="shared" si="119"/>
        <v>264719.32541714102</v>
      </c>
      <c r="AL414" s="110">
        <f t="shared" si="105"/>
        <v>893.55695297221132</v>
      </c>
      <c r="AM414" s="110">
        <f t="shared" si="103"/>
        <v>875.29841148081925</v>
      </c>
      <c r="AN414" s="110">
        <f>AJ414/[4]FCST!$G354*1000</f>
        <v>1147.2880109097684</v>
      </c>
      <c r="AP414" s="233">
        <f>[16]Rounded!Z415</f>
        <v>19885</v>
      </c>
      <c r="AQ414" s="157">
        <f>[16]Rounded!AA415</f>
        <v>13831</v>
      </c>
      <c r="AR414" s="157">
        <f>[16]Rounded!AB415</f>
        <v>2022</v>
      </c>
      <c r="AS414" s="157">
        <f>[16]Rounded!AC415</f>
        <v>0</v>
      </c>
      <c r="AT414" s="157">
        <f>[16]Rounded!AD415</f>
        <v>0</v>
      </c>
      <c r="AV414" s="150"/>
      <c r="AW414" s="145">
        <f t="shared" si="120"/>
        <v>1147.2880109097684</v>
      </c>
      <c r="AX414" s="145">
        <f t="shared" si="100"/>
        <v>1734.69947249557</v>
      </c>
      <c r="AY414" s="20"/>
      <c r="AZ414" s="164">
        <f t="shared" si="112"/>
        <v>21090.040422278405</v>
      </c>
      <c r="BM414" s="14">
        <f>[17]Base!$J196</f>
        <v>24810.740047280859</v>
      </c>
      <c r="BN414" s="14">
        <f>[17]High!$J196</f>
        <v>45874.56129040102</v>
      </c>
      <c r="BO414" s="14">
        <f>[17]Low!$J196</f>
        <v>3746.9188041606931</v>
      </c>
      <c r="BP414" s="14"/>
      <c r="BQ414" s="14">
        <f>[17]Base!$Q196</f>
        <v>28488.174087012547</v>
      </c>
      <c r="BR414" s="14">
        <f>[17]High!$Q196</f>
        <v>52674.063156350683</v>
      </c>
      <c r="BS414" s="14">
        <f>[17]Low!$Q196</f>
        <v>4302.2850176744005</v>
      </c>
      <c r="BT414" s="211" t="s">
        <v>150</v>
      </c>
      <c r="BU414" s="14">
        <f>'[18]Energy Summary'!$C195/1000</f>
        <v>12262.630743218184</v>
      </c>
      <c r="BV414" s="14"/>
      <c r="BW414" s="14"/>
      <c r="BX414" s="14"/>
      <c r="BY414" s="14">
        <f>'[18]Energy Summary'!$D195/1000</f>
        <v>9928.1194698638574</v>
      </c>
      <c r="BZ414" s="14"/>
      <c r="CA414" s="14"/>
    </row>
    <row r="415" spans="1:79">
      <c r="A415" s="2">
        <f t="shared" si="107"/>
        <v>2025</v>
      </c>
      <c r="B415" s="2">
        <f t="shared" si="108"/>
        <v>5</v>
      </c>
      <c r="C415" s="7">
        <f>[21]Data!$D270</f>
        <v>1113.66082119973</v>
      </c>
      <c r="D415" s="7">
        <f>[25]Data!$D246</f>
        <v>1228921.7079542901</v>
      </c>
      <c r="E415" s="7">
        <f>[22]Data!$D258</f>
        <v>155292.828077855</v>
      </c>
      <c r="F415" s="7">
        <f>[23]Data!$D258</f>
        <v>1734.8494724955699</v>
      </c>
      <c r="G415" s="13">
        <f>[24]Data!$D258</f>
        <v>295733.978593009</v>
      </c>
      <c r="H415" s="25"/>
      <c r="I415" s="26">
        <f t="shared" si="98"/>
        <v>1148.66082119973</v>
      </c>
      <c r="J415" s="26">
        <f t="shared" si="98"/>
        <v>1228921.7079542901</v>
      </c>
      <c r="K415" s="26">
        <f t="shared" si="98"/>
        <v>149144.02807785501</v>
      </c>
      <c r="L415" s="26">
        <f t="shared" si="111"/>
        <v>1734.8494724955699</v>
      </c>
      <c r="M415" s="26">
        <f t="shared" si="113"/>
        <v>291773.978593009</v>
      </c>
      <c r="N415" s="25"/>
      <c r="O415" s="19">
        <f>AVERAGE('Billing Mo'!O415:O416)</f>
        <v>35</v>
      </c>
      <c r="P415" s="19"/>
      <c r="Q415" s="19">
        <f>AVERAGE('Billing Mo'!Q415:Q416)</f>
        <v>-6148.7999999999993</v>
      </c>
      <c r="R415" s="248"/>
      <c r="S415" s="19">
        <f t="shared" si="101"/>
        <v>-3960</v>
      </c>
      <c r="U415" s="7">
        <f t="shared" si="114"/>
        <v>3747279.8280655048</v>
      </c>
      <c r="V415" s="126">
        <f t="shared" si="121"/>
        <v>0.35517028435765152</v>
      </c>
      <c r="W415" s="7">
        <f>'Billing Mo'!W415</f>
        <v>72521.221351603934</v>
      </c>
      <c r="X415" s="7">
        <f>'Billing Mo'!X415</f>
        <v>1654174.5251151561</v>
      </c>
      <c r="Y415" s="7">
        <f>'Billing Mo'!Y415</f>
        <v>1726695.7464667601</v>
      </c>
      <c r="Z415" s="7">
        <f>'Billing Mo'!Z415</f>
        <v>191394</v>
      </c>
      <c r="AA415" s="7">
        <f>'Billing Mo'!AA415</f>
        <v>2149</v>
      </c>
      <c r="AB415" s="7">
        <f>'Billing Mo'!AB415</f>
        <v>1512</v>
      </c>
      <c r="AC415" s="13">
        <f>'Billing Mo'!AC415</f>
        <v>25506</v>
      </c>
      <c r="AD415" s="28">
        <f t="shared" ref="AD415:AD478" si="123">ROUND(V415*C415*W415/1000,0)</f>
        <v>28685</v>
      </c>
      <c r="AE415" s="30">
        <f t="shared" si="115"/>
        <v>1900085</v>
      </c>
      <c r="AF415" s="30">
        <f t="shared" si="116"/>
        <v>1228922</v>
      </c>
      <c r="AG415" s="31">
        <f t="shared" si="106"/>
        <v>296079</v>
      </c>
      <c r="AH415" s="35">
        <f t="shared" si="122"/>
        <v>146935</v>
      </c>
      <c r="AI415" s="28">
        <f t="shared" si="117"/>
        <v>149144</v>
      </c>
      <c r="AJ415" s="28">
        <f t="shared" si="118"/>
        <v>1734.8494724955699</v>
      </c>
      <c r="AK415" s="28">
        <f t="shared" si="119"/>
        <v>291773.978593009</v>
      </c>
      <c r="AL415" s="110">
        <f t="shared" si="105"/>
        <v>1148.6605380213584</v>
      </c>
      <c r="AM415" s="110">
        <f t="shared" si="103"/>
        <v>1117.0294500039934</v>
      </c>
      <c r="AN415" s="110">
        <f>AJ415/[4]FCST!$G355*1000</f>
        <v>1147.3872172589747</v>
      </c>
      <c r="AP415" s="233">
        <f>[16]Rounded!Z416</f>
        <v>22682</v>
      </c>
      <c r="AQ415" s="157">
        <f>[16]Rounded!AA416</f>
        <v>14873</v>
      </c>
      <c r="AR415" s="157">
        <f>[16]Rounded!AB416</f>
        <v>2151</v>
      </c>
      <c r="AS415" s="157">
        <f>[16]Rounded!AC416</f>
        <v>0</v>
      </c>
      <c r="AT415" s="157">
        <f>[16]Rounded!AD416</f>
        <v>0</v>
      </c>
      <c r="AV415" s="150"/>
      <c r="AW415" s="145">
        <f t="shared" si="120"/>
        <v>1147.3872172589747</v>
      </c>
      <c r="AX415" s="145">
        <f t="shared" si="100"/>
        <v>1734.8494724955699</v>
      </c>
      <c r="AY415" s="20"/>
      <c r="AZ415" s="164">
        <f t="shared" si="112"/>
        <v>21063.932035797126</v>
      </c>
      <c r="BM415" s="14">
        <f>[17]Base!$J197</f>
        <v>25175.342932002091</v>
      </c>
      <c r="BN415" s="14">
        <f>[17]High!$J197</f>
        <v>46548.704719816153</v>
      </c>
      <c r="BO415" s="14">
        <f>[17]Low!$J197</f>
        <v>3801.9811441880292</v>
      </c>
      <c r="BP415" s="14"/>
      <c r="BQ415" s="14">
        <f>[17]Base!$Q197</f>
        <v>28906.818207775232</v>
      </c>
      <c r="BR415" s="14">
        <f>[17]High!$Q197</f>
        <v>53448.127748547267</v>
      </c>
      <c r="BS415" s="14">
        <f>[17]Low!$Q197</f>
        <v>4365.5086670031897</v>
      </c>
      <c r="BT415" s="211" t="s">
        <v>150</v>
      </c>
      <c r="BU415" s="14">
        <f>'[18]Energy Summary'!$C196/1000</f>
        <v>12933.146229348456</v>
      </c>
      <c r="BV415" s="14"/>
      <c r="BW415" s="14"/>
      <c r="BX415" s="14"/>
      <c r="BY415" s="14">
        <f>'[18]Energy Summary'!$D196/1000</f>
        <v>10434.043043992371</v>
      </c>
      <c r="BZ415" s="14"/>
      <c r="CA415" s="14"/>
    </row>
    <row r="416" spans="1:79">
      <c r="A416" s="2">
        <f t="shared" si="107"/>
        <v>2025</v>
      </c>
      <c r="B416" s="2">
        <f t="shared" si="108"/>
        <v>6</v>
      </c>
      <c r="C416" s="7">
        <f>[21]Data!$D271</f>
        <v>1216.85093306459</v>
      </c>
      <c r="D416" s="7">
        <f>[25]Data!$D247</f>
        <v>1254641.3010768299</v>
      </c>
      <c r="E416" s="7">
        <f>[22]Data!$D259</f>
        <v>142686.53437968099</v>
      </c>
      <c r="F416" s="7">
        <f>[23]Data!$D259</f>
        <v>1744.61665003033</v>
      </c>
      <c r="G416" s="13">
        <f>[24]Data!$D259</f>
        <v>299031.11731529702</v>
      </c>
      <c r="H416" s="25"/>
      <c r="I416" s="26">
        <f t="shared" si="98"/>
        <v>1251.85093306459</v>
      </c>
      <c r="J416" s="26">
        <f t="shared" si="98"/>
        <v>1254641.3010768299</v>
      </c>
      <c r="K416" s="26">
        <f t="shared" si="98"/>
        <v>136537.734379681</v>
      </c>
      <c r="L416" s="26">
        <f t="shared" si="111"/>
        <v>1744.61665003033</v>
      </c>
      <c r="M416" s="26">
        <f t="shared" si="113"/>
        <v>294939.11731529702</v>
      </c>
      <c r="N416" s="25"/>
      <c r="O416" s="19">
        <f>AVERAGE('Billing Mo'!O416:O417)</f>
        <v>35</v>
      </c>
      <c r="P416" s="19"/>
      <c r="Q416" s="19">
        <f>AVERAGE('Billing Mo'!Q416:Q417)</f>
        <v>-6148.7999999999993</v>
      </c>
      <c r="R416" s="248"/>
      <c r="S416" s="19">
        <f t="shared" si="101"/>
        <v>-4092</v>
      </c>
      <c r="U416" s="7">
        <f t="shared" si="114"/>
        <v>3935846.7339653275</v>
      </c>
      <c r="V416" s="126">
        <f t="shared" si="121"/>
        <v>0.25275986053332639</v>
      </c>
      <c r="W416" s="7">
        <f>'Billing Mo'!W416</f>
        <v>72582.018728829542</v>
      </c>
      <c r="X416" s="7">
        <f>'Billing Mo'!X416</f>
        <v>1655561.2843385406</v>
      </c>
      <c r="Y416" s="7">
        <f>'Billing Mo'!Y416</f>
        <v>1728143.3030673701</v>
      </c>
      <c r="Z416" s="7">
        <f>'Billing Mo'!Z416</f>
        <v>191541</v>
      </c>
      <c r="AA416" s="7">
        <f>'Billing Mo'!AA416</f>
        <v>2147</v>
      </c>
      <c r="AB416" s="7">
        <f>'Billing Mo'!AB416</f>
        <v>1512</v>
      </c>
      <c r="AC416" s="13">
        <f>'Billing Mo'!AC416</f>
        <v>25457</v>
      </c>
      <c r="AD416" s="28">
        <f t="shared" si="123"/>
        <v>22324</v>
      </c>
      <c r="AE416" s="30">
        <f t="shared" si="115"/>
        <v>2072516</v>
      </c>
      <c r="AF416" s="30">
        <f t="shared" si="116"/>
        <v>1254641</v>
      </c>
      <c r="AG416" s="31">
        <f t="shared" si="106"/>
        <v>289682</v>
      </c>
      <c r="AH416" s="35">
        <f t="shared" si="122"/>
        <v>153144</v>
      </c>
      <c r="AI416" s="28">
        <f t="shared" si="117"/>
        <v>136538</v>
      </c>
      <c r="AJ416" s="28">
        <f t="shared" si="118"/>
        <v>1744.61665003033</v>
      </c>
      <c r="AK416" s="28">
        <f t="shared" si="119"/>
        <v>294939.11731529702</v>
      </c>
      <c r="AL416" s="110">
        <f t="shared" si="105"/>
        <v>1251.8509701850442</v>
      </c>
      <c r="AM416" s="110">
        <f t="shared" si="103"/>
        <v>1212.1911396362566</v>
      </c>
      <c r="AN416" s="110">
        <f>AJ416/[4]FCST!$G356*1000</f>
        <v>1153.8469907608003</v>
      </c>
      <c r="AP416" s="233">
        <f>[16]Rounded!Z417</f>
        <v>25708</v>
      </c>
      <c r="AQ416" s="157">
        <f>[16]Rounded!AA417</f>
        <v>16197</v>
      </c>
      <c r="AR416" s="157">
        <f>[16]Rounded!AB417</f>
        <v>2379</v>
      </c>
      <c r="AS416" s="157">
        <f>[16]Rounded!AC417</f>
        <v>0</v>
      </c>
      <c r="AT416" s="157">
        <f>[16]Rounded!AD417</f>
        <v>0</v>
      </c>
      <c r="AV416" s="150"/>
      <c r="AW416" s="145">
        <f t="shared" si="120"/>
        <v>1153.8469907608003</v>
      </c>
      <c r="AX416" s="145">
        <f t="shared" si="100"/>
        <v>1744.61665003033</v>
      </c>
      <c r="AY416" s="20"/>
      <c r="AZ416" s="164">
        <f t="shared" si="112"/>
        <v>21037.823649315851</v>
      </c>
      <c r="BM416" s="14">
        <f>[17]Base!$J198</f>
        <v>25430.155168019792</v>
      </c>
      <c r="BN416" s="14">
        <f>[17]High!$J198</f>
        <v>47019.847439318357</v>
      </c>
      <c r="BO416" s="14">
        <f>[17]Low!$J198</f>
        <v>3840.4628967212261</v>
      </c>
      <c r="BP416" s="14"/>
      <c r="BQ416" s="14">
        <f>[17]Base!$Q198</f>
        <v>29199.398571171878</v>
      </c>
      <c r="BR416" s="14">
        <f>[17]High!$Q198</f>
        <v>53989.102978928531</v>
      </c>
      <c r="BS416" s="14">
        <f>[17]Low!$Q198</f>
        <v>4409.6941634152245</v>
      </c>
      <c r="BT416" s="211" t="s">
        <v>150</v>
      </c>
      <c r="BU416" s="14">
        <f>'[18]Energy Summary'!$C197/1000</f>
        <v>12129.194445698997</v>
      </c>
      <c r="BV416" s="14"/>
      <c r="BW416" s="14"/>
      <c r="BX416" s="14"/>
      <c r="BY416" s="14">
        <f>'[18]Energy Summary'!$D197/1000</f>
        <v>9752.7709760787711</v>
      </c>
      <c r="BZ416" s="14"/>
      <c r="CA416" s="14"/>
    </row>
    <row r="417" spans="1:79">
      <c r="A417" s="2">
        <f t="shared" si="107"/>
        <v>2025</v>
      </c>
      <c r="B417" s="2">
        <f t="shared" si="108"/>
        <v>7</v>
      </c>
      <c r="C417" s="7">
        <f>[21]Data!$D272</f>
        <v>1297.05488203248</v>
      </c>
      <c r="D417" s="7">
        <f>[25]Data!$D248</f>
        <v>1318999.7435393799</v>
      </c>
      <c r="E417" s="7">
        <f>[22]Data!$D260</f>
        <v>151236.238419445</v>
      </c>
      <c r="F417" s="7">
        <f>[23]Data!$D260</f>
        <v>1747.7451089655699</v>
      </c>
      <c r="G417" s="13">
        <f>[24]Data!$D260</f>
        <v>294229.03076712298</v>
      </c>
      <c r="H417" s="25"/>
      <c r="I417" s="26">
        <f t="shared" si="98"/>
        <v>1332.05488203248</v>
      </c>
      <c r="J417" s="26">
        <f t="shared" si="98"/>
        <v>1318999.7435393799</v>
      </c>
      <c r="K417" s="26">
        <f t="shared" si="98"/>
        <v>144986.63841944499</v>
      </c>
      <c r="L417" s="26">
        <f t="shared" si="111"/>
        <v>1747.7451089655699</v>
      </c>
      <c r="M417" s="26">
        <f t="shared" si="113"/>
        <v>290269.03076712298</v>
      </c>
      <c r="N417" s="25"/>
      <c r="O417" s="19">
        <f>AVERAGE('Billing Mo'!O417:O418)</f>
        <v>35</v>
      </c>
      <c r="P417" s="19"/>
      <c r="Q417" s="19">
        <f>AVERAGE('Billing Mo'!Q417:Q418)</f>
        <v>-6249.5999999999995</v>
      </c>
      <c r="R417" s="248"/>
      <c r="S417" s="19">
        <f t="shared" si="101"/>
        <v>-3960</v>
      </c>
      <c r="U417" s="7">
        <f t="shared" si="114"/>
        <v>4134104.775876089</v>
      </c>
      <c r="V417" s="126">
        <f t="shared" si="121"/>
        <v>0.23540461725212367</v>
      </c>
      <c r="W417" s="7">
        <f>'Billing Mo'!W417</f>
        <v>72642.816106054743</v>
      </c>
      <c r="X417" s="7">
        <f>'Billing Mo'!X417</f>
        <v>1656948.0435619154</v>
      </c>
      <c r="Y417" s="7">
        <f>'Billing Mo'!Y417</f>
        <v>1729590.8596679701</v>
      </c>
      <c r="Z417" s="7">
        <f>'Billing Mo'!Z417</f>
        <v>191688</v>
      </c>
      <c r="AA417" s="7">
        <f>'Billing Mo'!AA417</f>
        <v>2146</v>
      </c>
      <c r="AB417" s="7">
        <f>'Billing Mo'!AB417</f>
        <v>1512</v>
      </c>
      <c r="AC417" s="13">
        <f>'Billing Mo'!AC417</f>
        <v>25432</v>
      </c>
      <c r="AD417" s="28">
        <f t="shared" si="123"/>
        <v>22180</v>
      </c>
      <c r="AE417" s="30">
        <f t="shared" si="115"/>
        <v>2207146</v>
      </c>
      <c r="AF417" s="30">
        <f t="shared" si="116"/>
        <v>1319000</v>
      </c>
      <c r="AG417" s="31">
        <f t="shared" si="106"/>
        <v>293762</v>
      </c>
      <c r="AH417" s="35">
        <f t="shared" si="122"/>
        <v>148775</v>
      </c>
      <c r="AI417" s="28">
        <f t="shared" si="117"/>
        <v>144987</v>
      </c>
      <c r="AJ417" s="28">
        <f t="shared" si="118"/>
        <v>1747.7451089655699</v>
      </c>
      <c r="AK417" s="28">
        <f t="shared" si="119"/>
        <v>290269.03076712298</v>
      </c>
      <c r="AL417" s="110">
        <f t="shared" si="105"/>
        <v>1332.055044559715</v>
      </c>
      <c r="AM417" s="110">
        <f t="shared" si="103"/>
        <v>1288.9325747408056</v>
      </c>
      <c r="AN417" s="110">
        <f>AJ417/[4]FCST!$G357*1000</f>
        <v>1155.9160773581812</v>
      </c>
      <c r="AP417" s="233">
        <f>[16]Rounded!Z418</f>
        <v>26025</v>
      </c>
      <c r="AQ417" s="157">
        <f>[16]Rounded!AA418</f>
        <v>17133</v>
      </c>
      <c r="AR417" s="157">
        <f>[16]Rounded!AB418</f>
        <v>2553</v>
      </c>
      <c r="AS417" s="157">
        <f>[16]Rounded!AC418</f>
        <v>0</v>
      </c>
      <c r="AT417" s="157">
        <f>[16]Rounded!AD418</f>
        <v>0</v>
      </c>
      <c r="AV417" s="150"/>
      <c r="AW417" s="145">
        <f t="shared" si="120"/>
        <v>1155.9160773581812</v>
      </c>
      <c r="AX417" s="145">
        <f t="shared" si="100"/>
        <v>1747.7451089655699</v>
      </c>
      <c r="AY417" s="20"/>
      <c r="AZ417" s="164">
        <f t="shared" si="112"/>
        <v>21011.715262834568</v>
      </c>
      <c r="BM417" s="14">
        <f>[17]Base!$J199</f>
        <v>25711.941704187921</v>
      </c>
      <c r="BN417" s="14">
        <f>[17]High!$J199</f>
        <v>47540.86509939703</v>
      </c>
      <c r="BO417" s="14">
        <f>[17]Low!$J199</f>
        <v>3883.0183089788056</v>
      </c>
      <c r="BP417" s="14"/>
      <c r="BQ417" s="14">
        <f>[17]Base!$Q199</f>
        <v>29522.951350429412</v>
      </c>
      <c r="BR417" s="14">
        <f>[17]High!$Q199</f>
        <v>54587.345585736861</v>
      </c>
      <c r="BS417" s="14">
        <f>[17]Low!$Q199</f>
        <v>4458.5571151219547</v>
      </c>
      <c r="BT417" s="211" t="s">
        <v>150</v>
      </c>
      <c r="BU417" s="14">
        <f>'[18]Energy Summary'!$C198/1000</f>
        <v>13066.102784267086</v>
      </c>
      <c r="BV417" s="14"/>
      <c r="BW417" s="14"/>
      <c r="BX417" s="14"/>
      <c r="BY417" s="14">
        <f>'[18]Energy Summary'!$D198/1000</f>
        <v>10472.872523130969</v>
      </c>
      <c r="BZ417" s="14"/>
      <c r="CA417" s="14"/>
    </row>
    <row r="418" spans="1:79">
      <c r="A418" s="2">
        <f t="shared" si="107"/>
        <v>2025</v>
      </c>
      <c r="B418" s="2">
        <f t="shared" si="108"/>
        <v>8</v>
      </c>
      <c r="C418" s="7">
        <f>[21]Data!$D273</f>
        <v>1303.5162216982401</v>
      </c>
      <c r="D418" s="7">
        <f>[25]Data!$D249</f>
        <v>1323123.4304101199</v>
      </c>
      <c r="E418" s="7">
        <f>[22]Data!$D261</f>
        <v>154487.24392172199</v>
      </c>
      <c r="F418" s="7">
        <f>[23]Data!$D261</f>
        <v>1736.0786125882601</v>
      </c>
      <c r="G418" s="13">
        <f>[24]Data!$D261</f>
        <v>308204.549318098</v>
      </c>
      <c r="H418" s="25"/>
      <c r="I418" s="26">
        <f t="shared" si="98"/>
        <v>1338.5162216982401</v>
      </c>
      <c r="J418" s="26">
        <f t="shared" si="98"/>
        <v>1323123.4304101199</v>
      </c>
      <c r="K418" s="26">
        <f t="shared" si="98"/>
        <v>148338.44392172201</v>
      </c>
      <c r="L418" s="26">
        <f t="shared" si="111"/>
        <v>1736.0786125882601</v>
      </c>
      <c r="M418" s="26">
        <f t="shared" si="113"/>
        <v>304112.549318098</v>
      </c>
      <c r="N418" s="25"/>
      <c r="O418" s="19">
        <f>AVERAGE('Billing Mo'!O418:O419)</f>
        <v>35</v>
      </c>
      <c r="P418" s="19"/>
      <c r="Q418" s="19">
        <f>AVERAGE('Billing Mo'!Q418:Q419)</f>
        <v>-6148.7999999999993</v>
      </c>
      <c r="R418" s="248"/>
      <c r="S418" s="19">
        <f t="shared" si="101"/>
        <v>-4092</v>
      </c>
      <c r="U418" s="7">
        <f t="shared" si="114"/>
        <v>4174676.6279306863</v>
      </c>
      <c r="V418" s="126">
        <f t="shared" si="121"/>
        <v>0.23491953518685663</v>
      </c>
      <c r="W418" s="7">
        <f>'Billing Mo'!W418</f>
        <v>72700.561100879888</v>
      </c>
      <c r="X418" s="7">
        <f>'Billing Mo'!X418</f>
        <v>1658265.1793962601</v>
      </c>
      <c r="Y418" s="7">
        <f>'Billing Mo'!Y418</f>
        <v>1730965.74049714</v>
      </c>
      <c r="Z418" s="7">
        <f>'Billing Mo'!Z418</f>
        <v>191833</v>
      </c>
      <c r="AA418" s="7">
        <f>'Billing Mo'!AA418</f>
        <v>2145</v>
      </c>
      <c r="AB418" s="7">
        <f>'Billing Mo'!AB418</f>
        <v>1512</v>
      </c>
      <c r="AC418" s="13">
        <f>'Billing Mo'!AC418</f>
        <v>25491</v>
      </c>
      <c r="AD418" s="28">
        <f t="shared" si="123"/>
        <v>22262</v>
      </c>
      <c r="AE418" s="30">
        <f t="shared" si="115"/>
        <v>2219615</v>
      </c>
      <c r="AF418" s="30">
        <f t="shared" si="116"/>
        <v>1323123</v>
      </c>
      <c r="AG418" s="31">
        <f t="shared" si="106"/>
        <v>303828</v>
      </c>
      <c r="AH418" s="35">
        <f t="shared" si="122"/>
        <v>155490</v>
      </c>
      <c r="AI418" s="28">
        <f t="shared" si="117"/>
        <v>148338</v>
      </c>
      <c r="AJ418" s="28">
        <f t="shared" si="118"/>
        <v>1736.0786125882601</v>
      </c>
      <c r="AK418" s="28">
        <f t="shared" si="119"/>
        <v>304112.549318098</v>
      </c>
      <c r="AL418" s="110">
        <f t="shared" si="105"/>
        <v>1338.5163166774785</v>
      </c>
      <c r="AM418" s="110">
        <f t="shared" si="103"/>
        <v>1295.1596600381729</v>
      </c>
      <c r="AN418" s="110">
        <f>AJ418/[4]FCST!$G358*1000</f>
        <v>1148.2001406007012</v>
      </c>
      <c r="AP418" s="233">
        <f>[16]Rounded!Z419</f>
        <v>27794</v>
      </c>
      <c r="AQ418" s="157">
        <f>[16]Rounded!AA419</f>
        <v>19467</v>
      </c>
      <c r="AR418" s="157">
        <f>[16]Rounded!AB419</f>
        <v>2846</v>
      </c>
      <c r="AS418" s="157">
        <f>[16]Rounded!AC419</f>
        <v>0</v>
      </c>
      <c r="AT418" s="157">
        <f>[16]Rounded!AD419</f>
        <v>0</v>
      </c>
      <c r="AV418" s="150"/>
      <c r="AW418" s="145">
        <f t="shared" si="120"/>
        <v>1148.2001406007012</v>
      </c>
      <c r="AX418" s="145">
        <f t="shared" si="100"/>
        <v>1736.0786125882601</v>
      </c>
      <c r="AY418" s="20"/>
      <c r="AZ418" s="164">
        <f t="shared" si="112"/>
        <v>20985.606876353278</v>
      </c>
      <c r="BM418" s="14">
        <f>[17]Base!$J200</f>
        <v>25693.291632889159</v>
      </c>
      <c r="BN418" s="14">
        <f>[17]High!$J200</f>
        <v>47506.38149120014</v>
      </c>
      <c r="BO418" s="14">
        <f>[17]Low!$J200</f>
        <v>3880.2017745781754</v>
      </c>
      <c r="BP418" s="14"/>
      <c r="BQ418" s="14">
        <f>[17]Base!$Q200</f>
        <v>29501.536975973762</v>
      </c>
      <c r="BR418" s="14">
        <f>[17]High!$Q200</f>
        <v>54547.750836382773</v>
      </c>
      <c r="BS418" s="14">
        <f>[17]Low!$Q200</f>
        <v>4455.3231155647345</v>
      </c>
      <c r="BT418" s="211" t="s">
        <v>150</v>
      </c>
      <c r="BU418" s="14">
        <f>'[18]Energy Summary'!$C199/1000</f>
        <v>13015.517684170225</v>
      </c>
      <c r="BV418" s="14"/>
      <c r="BW418" s="14"/>
      <c r="BX418" s="14"/>
      <c r="BY418" s="14">
        <f>'[18]Energy Summary'!$D199/1000</f>
        <v>10400.999953610562</v>
      </c>
      <c r="BZ418" s="14"/>
      <c r="CA418" s="14"/>
    </row>
    <row r="419" spans="1:79">
      <c r="A419" s="2">
        <f t="shared" si="107"/>
        <v>2025</v>
      </c>
      <c r="B419" s="2">
        <f t="shared" si="108"/>
        <v>9</v>
      </c>
      <c r="C419" s="7">
        <f>[21]Data!$D274</f>
        <v>1194.5213750422799</v>
      </c>
      <c r="D419" s="7">
        <f>[25]Data!$D250</f>
        <v>1249472.2796734599</v>
      </c>
      <c r="E419" s="7">
        <f>[22]Data!$D262</f>
        <v>145377.431587014</v>
      </c>
      <c r="F419" s="7">
        <f>[23]Data!$D262</f>
        <v>1734.63416814382</v>
      </c>
      <c r="G419" s="13">
        <f>[24]Data!$D262</f>
        <v>309841.28933916398</v>
      </c>
      <c r="H419" s="25"/>
      <c r="I419" s="26">
        <f t="shared" si="98"/>
        <v>1229.5213750422799</v>
      </c>
      <c r="J419" s="26">
        <f t="shared" si="98"/>
        <v>1249472.2796734599</v>
      </c>
      <c r="K419" s="26">
        <f t="shared" si="98"/>
        <v>139228.63158701401</v>
      </c>
      <c r="L419" s="26">
        <f t="shared" si="111"/>
        <v>1734.63416814382</v>
      </c>
      <c r="M419" s="26">
        <f t="shared" si="113"/>
        <v>305881.28933916398</v>
      </c>
      <c r="N419" s="25"/>
      <c r="O419" s="19">
        <f>AVERAGE('Billing Mo'!O419:O420)</f>
        <v>35</v>
      </c>
      <c r="P419" s="19"/>
      <c r="Q419" s="19">
        <f>AVERAGE('Billing Mo'!Q419:Q420)</f>
        <v>-6148.7999999999993</v>
      </c>
      <c r="R419" s="248"/>
      <c r="S419" s="19">
        <f t="shared" si="101"/>
        <v>-3960</v>
      </c>
      <c r="U419" s="7">
        <f t="shared" si="114"/>
        <v>3908805.9235073077</v>
      </c>
      <c r="V419" s="126">
        <f t="shared" si="121"/>
        <v>0.23675824630596484</v>
      </c>
      <c r="W419" s="7">
        <f>'Billing Mo'!W419</f>
        <v>72758.306095704611</v>
      </c>
      <c r="X419" s="7">
        <f>'Billing Mo'!X419</f>
        <v>1659582.3152305954</v>
      </c>
      <c r="Y419" s="7">
        <f>'Billing Mo'!Y419</f>
        <v>1732340.6213263001</v>
      </c>
      <c r="Z419" s="7">
        <f>'Billing Mo'!Z419</f>
        <v>191974</v>
      </c>
      <c r="AA419" s="7">
        <f>'Billing Mo'!AA419</f>
        <v>2144</v>
      </c>
      <c r="AB419" s="7">
        <f>'Billing Mo'!AB419</f>
        <v>1512</v>
      </c>
      <c r="AC419" s="13">
        <f>'Billing Mo'!AC419</f>
        <v>25501</v>
      </c>
      <c r="AD419" s="28">
        <f t="shared" si="123"/>
        <v>20577</v>
      </c>
      <c r="AE419" s="30">
        <f t="shared" si="115"/>
        <v>2040492</v>
      </c>
      <c r="AF419" s="30">
        <f t="shared" si="116"/>
        <v>1249472</v>
      </c>
      <c r="AG419" s="31">
        <f t="shared" si="106"/>
        <v>290649</v>
      </c>
      <c r="AH419" s="35">
        <f t="shared" si="122"/>
        <v>151420</v>
      </c>
      <c r="AI419" s="28">
        <f t="shared" si="117"/>
        <v>139229</v>
      </c>
      <c r="AJ419" s="28">
        <f t="shared" si="118"/>
        <v>1734.63416814382</v>
      </c>
      <c r="AK419" s="28">
        <f t="shared" si="119"/>
        <v>305881.28933916398</v>
      </c>
      <c r="AL419" s="110">
        <f t="shared" si="105"/>
        <v>1229.5214170901056</v>
      </c>
      <c r="AM419" s="110">
        <f t="shared" si="103"/>
        <v>1189.7596665614305</v>
      </c>
      <c r="AN419" s="110">
        <f>AJ419/[4]FCST!$G359*1000</f>
        <v>1147.2448202009391</v>
      </c>
      <c r="AP419" s="233">
        <f>[16]Rounded!Z420</f>
        <v>25982</v>
      </c>
      <c r="AQ419" s="157">
        <f>[16]Rounded!AA420</f>
        <v>17250</v>
      </c>
      <c r="AR419" s="157">
        <f>[16]Rounded!AB420</f>
        <v>2549</v>
      </c>
      <c r="AS419" s="157">
        <f>[16]Rounded!AC420</f>
        <v>0</v>
      </c>
      <c r="AT419" s="157">
        <f>[16]Rounded!AD420</f>
        <v>0</v>
      </c>
      <c r="AV419" s="150"/>
      <c r="AW419" s="145">
        <f t="shared" si="120"/>
        <v>1147.2448202009391</v>
      </c>
      <c r="AX419" s="145">
        <f t="shared" si="100"/>
        <v>1734.63416814382</v>
      </c>
      <c r="AY419" s="20"/>
      <c r="AZ419" s="164">
        <f t="shared" si="112"/>
        <v>20959.498489871999</v>
      </c>
      <c r="BM419" s="14">
        <f>[17]Base!$J201</f>
        <v>24938.770452999481</v>
      </c>
      <c r="BN419" s="14">
        <f>[17]High!$J201</f>
        <v>46111.286945620552</v>
      </c>
      <c r="BO419" s="14">
        <f>[17]Low!$J201</f>
        <v>3766.2539603784135</v>
      </c>
      <c r="BP419" s="14"/>
      <c r="BQ419" s="14">
        <f>[17]Base!$Q201</f>
        <v>28635.181087996491</v>
      </c>
      <c r="BR419" s="14">
        <f>[17]High!$Q201</f>
        <v>52945.876156039711</v>
      </c>
      <c r="BS419" s="14">
        <f>[17]Low!$Q201</f>
        <v>4324.4860199532659</v>
      </c>
      <c r="BT419" s="211" t="s">
        <v>150</v>
      </c>
      <c r="BU419" s="14">
        <f>'[18]Energy Summary'!$C200/1000</f>
        <v>12288.297475826845</v>
      </c>
      <c r="BV419" s="14"/>
      <c r="BW419" s="14"/>
      <c r="BX419" s="14"/>
      <c r="BY419" s="14">
        <f>'[18]Energy Summary'!$D200/1000</f>
        <v>9791.8384609526092</v>
      </c>
      <c r="BZ419" s="14"/>
      <c r="CA419" s="14"/>
    </row>
    <row r="420" spans="1:79">
      <c r="A420" s="2">
        <f t="shared" si="107"/>
        <v>2025</v>
      </c>
      <c r="B420" s="2">
        <f t="shared" si="108"/>
        <v>10</v>
      </c>
      <c r="C420" s="7">
        <f>[21]Data!$D275</f>
        <v>1014.72614393575</v>
      </c>
      <c r="D420" s="7">
        <f>[25]Data!$D251</f>
        <v>1185346.6611613201</v>
      </c>
      <c r="E420" s="7">
        <f>[22]Data!$D263</f>
        <v>153904.08343592199</v>
      </c>
      <c r="F420" s="7">
        <f>[23]Data!$D263</f>
        <v>1732.4675014771601</v>
      </c>
      <c r="G420" s="13">
        <f>[24]Data!$D263</f>
        <v>290560.51351836399</v>
      </c>
      <c r="H420" s="25"/>
      <c r="I420" s="26">
        <f t="shared" si="98"/>
        <v>1049.7261439357499</v>
      </c>
      <c r="J420" s="26">
        <f t="shared" si="98"/>
        <v>1185346.6611613201</v>
      </c>
      <c r="K420" s="26">
        <f t="shared" si="98"/>
        <v>147755.283435922</v>
      </c>
      <c r="L420" s="26">
        <f t="shared" si="111"/>
        <v>1732.4675014771601</v>
      </c>
      <c r="M420" s="26">
        <f t="shared" si="113"/>
        <v>286468.51351836399</v>
      </c>
      <c r="N420" s="25"/>
      <c r="O420" s="19">
        <f>AVERAGE('Billing Mo'!O420:O421)</f>
        <v>35</v>
      </c>
      <c r="P420" s="19"/>
      <c r="Q420" s="19">
        <f>AVERAGE('Billing Mo'!Q420:Q421)</f>
        <v>-6148.7999999999993</v>
      </c>
      <c r="R420" s="248"/>
      <c r="S420" s="19">
        <f t="shared" si="101"/>
        <v>-4092</v>
      </c>
      <c r="U420" s="7">
        <f t="shared" si="114"/>
        <v>3527593.9810198415</v>
      </c>
      <c r="V420" s="126">
        <f t="shared" si="121"/>
        <v>0.25544453159122188</v>
      </c>
      <c r="W420" s="7">
        <f>'Billing Mo'!W420</f>
        <v>72816.051090529319</v>
      </c>
      <c r="X420" s="7">
        <f>'Billing Mo'!X420</f>
        <v>1660899.4510649305</v>
      </c>
      <c r="Y420" s="7">
        <f>'Billing Mo'!Y420</f>
        <v>1733715.50215546</v>
      </c>
      <c r="Z420" s="7">
        <f>'Billing Mo'!Z420</f>
        <v>192113</v>
      </c>
      <c r="AA420" s="7">
        <f>'Billing Mo'!AA420</f>
        <v>2143</v>
      </c>
      <c r="AB420" s="7">
        <f>'Billing Mo'!AB420</f>
        <v>1511</v>
      </c>
      <c r="AC420" s="13">
        <f>'Billing Mo'!AC420</f>
        <v>25526</v>
      </c>
      <c r="AD420" s="28">
        <f t="shared" si="123"/>
        <v>18874</v>
      </c>
      <c r="AE420" s="30">
        <f t="shared" si="115"/>
        <v>1743490</v>
      </c>
      <c r="AF420" s="30">
        <f t="shared" si="116"/>
        <v>1185347</v>
      </c>
      <c r="AG420" s="31">
        <f t="shared" si="106"/>
        <v>291682</v>
      </c>
      <c r="AH420" s="35">
        <f t="shared" si="122"/>
        <v>143927</v>
      </c>
      <c r="AI420" s="28">
        <f t="shared" si="117"/>
        <v>147755</v>
      </c>
      <c r="AJ420" s="28">
        <f t="shared" si="118"/>
        <v>1732.4675014771601</v>
      </c>
      <c r="AK420" s="28">
        <f t="shared" si="119"/>
        <v>286468.51351836399</v>
      </c>
      <c r="AL420" s="110">
        <f t="shared" si="105"/>
        <v>1049.7263990797965</v>
      </c>
      <c r="AM420" s="110">
        <f t="shared" si="103"/>
        <v>1016.5243362067897</v>
      </c>
      <c r="AN420" s="110">
        <f>AJ420/[4]FCST!$G360*1000</f>
        <v>1146.5701531946791</v>
      </c>
      <c r="AP420" s="233">
        <f>[16]Rounded!Z421</f>
        <v>20115</v>
      </c>
      <c r="AQ420" s="157">
        <f>[16]Rounded!AA421</f>
        <v>16100</v>
      </c>
      <c r="AR420" s="157">
        <f>[16]Rounded!AB421</f>
        <v>2432</v>
      </c>
      <c r="AS420" s="157">
        <f>[16]Rounded!AC421</f>
        <v>0</v>
      </c>
      <c r="AT420" s="157">
        <f>[16]Rounded!AD421</f>
        <v>0</v>
      </c>
      <c r="AV420" s="150"/>
      <c r="AW420" s="145">
        <f t="shared" si="120"/>
        <v>1146.5701531946791</v>
      </c>
      <c r="AX420" s="145">
        <f t="shared" si="100"/>
        <v>1732.4675014771601</v>
      </c>
      <c r="AY420" s="20"/>
      <c r="AZ420" s="164">
        <f t="shared" si="112"/>
        <v>20933.390103390717</v>
      </c>
      <c r="BM420" s="14">
        <f>[17]Base!$J202</f>
        <v>24947.98366370982</v>
      </c>
      <c r="BN420" s="14">
        <f>[17]High!$J202</f>
        <v>46128.321987646996</v>
      </c>
      <c r="BO420" s="14">
        <f>[17]Low!$J202</f>
        <v>3767.6453397726382</v>
      </c>
      <c r="BP420" s="14"/>
      <c r="BQ420" s="14">
        <f>[17]Base!$Q202</f>
        <v>28645.759875655229</v>
      </c>
      <c r="BR420" s="14">
        <f>[17]High!$Q202</f>
        <v>52965.436122485859</v>
      </c>
      <c r="BS420" s="14">
        <f>[17]Low!$Q202</f>
        <v>4326.0836288245937</v>
      </c>
      <c r="BT420" s="211" t="s">
        <v>150</v>
      </c>
      <c r="BU420" s="14">
        <f>'[18]Energy Summary'!$C201/1000</f>
        <v>11250.53850555727</v>
      </c>
      <c r="BV420" s="14"/>
      <c r="BW420" s="14"/>
      <c r="BX420" s="14"/>
      <c r="BY420" s="14">
        <f>'[18]Energy Summary'!$D201/1000</f>
        <v>8940.5646938316568</v>
      </c>
      <c r="BZ420" s="14"/>
      <c r="CA420" s="14"/>
    </row>
    <row r="421" spans="1:79">
      <c r="A421" s="2">
        <f t="shared" si="107"/>
        <v>2025</v>
      </c>
      <c r="B421" s="2">
        <f t="shared" si="108"/>
        <v>11</v>
      </c>
      <c r="C421" s="7">
        <f>[21]Data!$D276</f>
        <v>786.89766467080005</v>
      </c>
      <c r="D421" s="7">
        <f>[25]Data!$D252</f>
        <v>1026447.48430882</v>
      </c>
      <c r="E421" s="7">
        <f>[22]Data!$D264</f>
        <v>136234.22849887499</v>
      </c>
      <c r="F421" s="7">
        <f>[23]Data!$D264</f>
        <v>1729.1334869863599</v>
      </c>
      <c r="G421" s="13">
        <f>[24]Data!$D264</f>
        <v>270228.32056073198</v>
      </c>
      <c r="H421" s="25"/>
      <c r="I421" s="26">
        <f t="shared" si="98"/>
        <v>821.89766467080005</v>
      </c>
      <c r="J421" s="26">
        <f t="shared" si="98"/>
        <v>1026447.48430882</v>
      </c>
      <c r="K421" s="26">
        <f t="shared" si="98"/>
        <v>130085.42849887499</v>
      </c>
      <c r="L421" s="26">
        <f t="shared" si="111"/>
        <v>1729.1334869863599</v>
      </c>
      <c r="M421" s="26">
        <f t="shared" si="113"/>
        <v>266268.32056073198</v>
      </c>
      <c r="N421" s="25"/>
      <c r="O421" s="19">
        <f>AVERAGE('Billing Mo'!O421:O422)</f>
        <v>35</v>
      </c>
      <c r="P421" s="19"/>
      <c r="Q421" s="19">
        <f>AVERAGE('Billing Mo'!Q421:Q422)</f>
        <v>-6148.7999999999993</v>
      </c>
      <c r="R421" s="248"/>
      <c r="S421" s="19">
        <f t="shared" si="101"/>
        <v>-3960</v>
      </c>
      <c r="U421" s="7">
        <f t="shared" si="114"/>
        <v>2957501.4540477181</v>
      </c>
      <c r="V421" s="126">
        <f t="shared" si="121"/>
        <v>0.34388341163246744</v>
      </c>
      <c r="W421" s="7">
        <f>'Billing Mo'!W421</f>
        <v>72873.796085354043</v>
      </c>
      <c r="X421" s="7">
        <f>'Billing Mo'!X421</f>
        <v>1662216.5868992661</v>
      </c>
      <c r="Y421" s="7">
        <f>'Billing Mo'!Y421</f>
        <v>1735090.3829846201</v>
      </c>
      <c r="Z421" s="7">
        <f>'Billing Mo'!Z421</f>
        <v>192251</v>
      </c>
      <c r="AA421" s="7">
        <f>'Billing Mo'!AA421</f>
        <v>2142</v>
      </c>
      <c r="AB421" s="7">
        <f>'Billing Mo'!AB421</f>
        <v>1511</v>
      </c>
      <c r="AC421" s="13">
        <f>'Billing Mo'!AC421</f>
        <v>25564</v>
      </c>
      <c r="AD421" s="28">
        <f t="shared" si="123"/>
        <v>19720</v>
      </c>
      <c r="AE421" s="30">
        <f t="shared" si="115"/>
        <v>1366172</v>
      </c>
      <c r="AF421" s="30">
        <f t="shared" si="116"/>
        <v>1026447</v>
      </c>
      <c r="AG421" s="31">
        <f t="shared" si="106"/>
        <v>277165</v>
      </c>
      <c r="AH421" s="35">
        <f t="shared" si="122"/>
        <v>147080</v>
      </c>
      <c r="AI421" s="28">
        <f t="shared" si="117"/>
        <v>130085</v>
      </c>
      <c r="AJ421" s="28">
        <f t="shared" si="118"/>
        <v>1729.1334869863599</v>
      </c>
      <c r="AK421" s="28">
        <f t="shared" si="119"/>
        <v>266268.32056073198</v>
      </c>
      <c r="AL421" s="110">
        <f t="shared" si="105"/>
        <v>821.89770621197215</v>
      </c>
      <c r="AM421" s="110">
        <f t="shared" si="103"/>
        <v>798.74340471881032</v>
      </c>
      <c r="AN421" s="110">
        <f>AJ421/[4]FCST!$G361*1000</f>
        <v>1144.3636578334613</v>
      </c>
      <c r="AP421" s="233">
        <f>[16]Rounded!Z422</f>
        <v>21883</v>
      </c>
      <c r="AQ421" s="157">
        <f>[16]Rounded!AA422</f>
        <v>16604</v>
      </c>
      <c r="AR421" s="157">
        <f>[16]Rounded!AB422</f>
        <v>2456</v>
      </c>
      <c r="AS421" s="157">
        <f>[16]Rounded!AC422</f>
        <v>0</v>
      </c>
      <c r="AT421" s="157">
        <f>[16]Rounded!AD422</f>
        <v>0</v>
      </c>
      <c r="AV421" s="150"/>
      <c r="AW421" s="145">
        <f t="shared" si="120"/>
        <v>1144.3636578334613</v>
      </c>
      <c r="AX421" s="145">
        <f t="shared" si="100"/>
        <v>1729.1334869863599</v>
      </c>
      <c r="AY421" s="20"/>
      <c r="AZ421" s="164">
        <f t="shared" si="112"/>
        <v>20907.281716909427</v>
      </c>
      <c r="BM421" s="14">
        <f>[17]Base!$J203</f>
        <v>24902.751324424797</v>
      </c>
      <c r="BN421" s="14">
        <f>[17]High!$J203</f>
        <v>46044.688298491223</v>
      </c>
      <c r="BO421" s="14">
        <f>[17]Low!$J203</f>
        <v>3760.8143503583665</v>
      </c>
      <c r="BP421" s="14"/>
      <c r="BQ421" s="14">
        <f>[17]Base!$Q203</f>
        <v>28593.823224291387</v>
      </c>
      <c r="BR421" s="14">
        <f>[17]High!$Q203</f>
        <v>52869.406294610177</v>
      </c>
      <c r="BS421" s="14">
        <f>[17]Low!$Q203</f>
        <v>4318.2401539725961</v>
      </c>
      <c r="BT421" s="211" t="s">
        <v>150</v>
      </c>
      <c r="BU421" s="14">
        <f>'[18]Energy Summary'!$C202/1000</f>
        <v>10642.689955329886</v>
      </c>
      <c r="BV421" s="14"/>
      <c r="BW421" s="14"/>
      <c r="BX421" s="14"/>
      <c r="BY421" s="14">
        <f>'[18]Energy Summary'!$D202/1000</f>
        <v>8435.6415960004269</v>
      </c>
      <c r="BZ421" s="14"/>
      <c r="CA421" s="14"/>
    </row>
    <row r="422" spans="1:79">
      <c r="A422" s="2">
        <f t="shared" si="107"/>
        <v>2025</v>
      </c>
      <c r="B422" s="2">
        <f t="shared" si="108"/>
        <v>12</v>
      </c>
      <c r="C422" s="7">
        <f>[21]Data!$D277</f>
        <v>941.56996698215005</v>
      </c>
      <c r="D422" s="7">
        <f>[25]Data!$D253</f>
        <v>1038128.83092518</v>
      </c>
      <c r="E422" s="7">
        <f>[22]Data!$D265</f>
        <v>133354.426403424</v>
      </c>
      <c r="F422" s="7">
        <f>[23]Data!$D265</f>
        <v>1740.79413218185</v>
      </c>
      <c r="G422" s="13">
        <f>[24]Data!$D265</f>
        <v>260869.562812391</v>
      </c>
      <c r="H422" s="25"/>
      <c r="I422" s="26">
        <f t="shared" si="98"/>
        <v>979.06996698215005</v>
      </c>
      <c r="J422" s="26">
        <f t="shared" si="98"/>
        <v>1038128.83092518</v>
      </c>
      <c r="K422" s="26">
        <f t="shared" si="98"/>
        <v>127104.826403424</v>
      </c>
      <c r="L422" s="26">
        <f t="shared" si="111"/>
        <v>1740.79413218185</v>
      </c>
      <c r="M422" s="26">
        <f t="shared" si="113"/>
        <v>256777.562812391</v>
      </c>
      <c r="N422" s="25"/>
      <c r="O422" s="19">
        <f>AVERAGE('Billing Mo'!O422:O423)</f>
        <v>37.5</v>
      </c>
      <c r="P422" s="19"/>
      <c r="Q422" s="19">
        <f>AVERAGE('Billing Mo'!Q422:Q423)</f>
        <v>-6249.5999999999995</v>
      </c>
      <c r="R422" s="248"/>
      <c r="S422" s="19">
        <f t="shared" si="101"/>
        <v>-4092</v>
      </c>
      <c r="U422" s="7">
        <f t="shared" si="114"/>
        <v>3217984.3569445731</v>
      </c>
      <c r="V422" s="126">
        <f t="shared" si="121"/>
        <v>0.46872621458853259</v>
      </c>
      <c r="W422" s="7">
        <f>'Billing Mo'!W422</f>
        <v>72931.541080178766</v>
      </c>
      <c r="X422" s="7">
        <f>'Billing Mo'!X422</f>
        <v>1663533.7227336012</v>
      </c>
      <c r="Y422" s="7">
        <f>'Billing Mo'!Y422</f>
        <v>1736465.2638137799</v>
      </c>
      <c r="Z422" s="7">
        <f>'Billing Mo'!Z422</f>
        <v>192390</v>
      </c>
      <c r="AA422" s="7">
        <f>'Billing Mo'!AA422</f>
        <v>2141</v>
      </c>
      <c r="AB422" s="7">
        <f>'Billing Mo'!AB422</f>
        <v>1511</v>
      </c>
      <c r="AC422" s="13">
        <f>'Billing Mo'!AC422</f>
        <v>25516</v>
      </c>
      <c r="AD422" s="28">
        <f t="shared" si="123"/>
        <v>32187</v>
      </c>
      <c r="AE422" s="30">
        <f t="shared" si="115"/>
        <v>1628716</v>
      </c>
      <c r="AF422" s="30">
        <f t="shared" si="116"/>
        <v>1038129</v>
      </c>
      <c r="AG422" s="31">
        <f t="shared" si="106"/>
        <v>260434</v>
      </c>
      <c r="AH422" s="35">
        <f>ROUND($AX$642*$AY625,0)</f>
        <v>133329</v>
      </c>
      <c r="AI422" s="28">
        <f t="shared" si="117"/>
        <v>127105</v>
      </c>
      <c r="AJ422" s="28">
        <f t="shared" si="118"/>
        <v>1740.79413218185</v>
      </c>
      <c r="AK422" s="28">
        <f t="shared" si="119"/>
        <v>256777.562812391</v>
      </c>
      <c r="AL422" s="110">
        <f t="shared" si="105"/>
        <v>979.07002289296133</v>
      </c>
      <c r="AM422" s="110">
        <f t="shared" si="103"/>
        <v>956.48501275065917</v>
      </c>
      <c r="AN422" s="110">
        <f>AJ422/[4]FCST!$G362*1000</f>
        <v>1152.0808287106884</v>
      </c>
      <c r="AP422" s="233">
        <f>[16]Rounded!Z423</f>
        <v>37575</v>
      </c>
      <c r="AQ422" s="157">
        <f>[16]Rounded!AA423</f>
        <v>20908</v>
      </c>
      <c r="AR422" s="157">
        <f>[16]Rounded!AB423</f>
        <v>2713</v>
      </c>
      <c r="AS422" s="157">
        <f>[16]Rounded!AC423</f>
        <v>0</v>
      </c>
      <c r="AT422" s="157">
        <f>[16]Rounded!AD423</f>
        <v>0</v>
      </c>
      <c r="AV422" s="150"/>
      <c r="AW422" s="145">
        <f t="shared" si="120"/>
        <v>1152.0808287106884</v>
      </c>
      <c r="AX422" s="145">
        <f t="shared" si="100"/>
        <v>1740.79413218185</v>
      </c>
      <c r="AY422" s="20"/>
      <c r="AZ422" s="164">
        <f t="shared" si="112"/>
        <v>20881.173330428152</v>
      </c>
      <c r="BM422" s="14">
        <f>[17]Base!$J204</f>
        <v>24993.566675640865</v>
      </c>
      <c r="BN422" s="14">
        <f>[17]High!$J204</f>
        <v>46212.604063499908</v>
      </c>
      <c r="BO422" s="14">
        <f>[17]Low!$J204</f>
        <v>3774.5292877818165</v>
      </c>
      <c r="BP422" s="14"/>
      <c r="BQ422" s="14">
        <f>[17]Base!$Q204</f>
        <v>28698.099176168929</v>
      </c>
      <c r="BR422" s="14">
        <f>[17]High!$Q204</f>
        <v>53062.210440572992</v>
      </c>
      <c r="BS422" s="14">
        <f>[17]Low!$Q204</f>
        <v>4333.9879117648725</v>
      </c>
      <c r="BT422" s="211" t="s">
        <v>150</v>
      </c>
      <c r="BU422" s="14">
        <f>'[18]Energy Summary'!$C203/1000</f>
        <v>10241.882942171906</v>
      </c>
      <c r="BV422" s="14"/>
      <c r="BW422" s="14"/>
      <c r="BX422" s="14"/>
      <c r="BY422" s="14">
        <f>'[18]Energy Summary'!$D203/1000</f>
        <v>8097.9231711370121</v>
      </c>
      <c r="BZ422" s="14"/>
      <c r="CA422" s="14"/>
    </row>
    <row r="423" spans="1:79">
      <c r="A423" s="2">
        <f t="shared" si="107"/>
        <v>2026</v>
      </c>
      <c r="B423" s="2">
        <f t="shared" si="108"/>
        <v>1</v>
      </c>
      <c r="C423" s="7">
        <f>[21]Data!$D278</f>
        <v>1027.7801006720199</v>
      </c>
      <c r="D423" s="7">
        <f>[25]Data!$D254</f>
        <v>1039701.4097112101</v>
      </c>
      <c r="E423" s="7">
        <f>[22]Data!$D266</f>
        <v>141605.14806354599</v>
      </c>
      <c r="F423" s="7">
        <f>[23]Data!$D266</f>
        <v>1718.0665696459</v>
      </c>
      <c r="G423" s="13">
        <f>[24]Data!$D266</f>
        <v>257872.525512016</v>
      </c>
      <c r="H423" s="25"/>
      <c r="I423" s="26">
        <f t="shared" si="98"/>
        <v>1067.7801006720199</v>
      </c>
      <c r="J423" s="26">
        <f t="shared" si="98"/>
        <v>1039701.4097112101</v>
      </c>
      <c r="K423" s="26">
        <f t="shared" si="98"/>
        <v>135657.94806354598</v>
      </c>
      <c r="L423" s="26">
        <f t="shared" si="111"/>
        <v>1718.0665696459</v>
      </c>
      <c r="M423" s="26">
        <f t="shared" si="113"/>
        <v>253912.525512016</v>
      </c>
      <c r="N423" s="25"/>
      <c r="O423" s="19">
        <f>AVERAGE('Billing Mo'!O423:O424)</f>
        <v>40</v>
      </c>
      <c r="P423" s="19"/>
      <c r="Q423" s="19">
        <f>AVERAGE('Billing Mo'!Q423:Q424)</f>
        <v>-5947.1999999999989</v>
      </c>
      <c r="R423" s="248"/>
      <c r="S423" s="19">
        <f t="shared" si="101"/>
        <v>-3960</v>
      </c>
      <c r="U423" s="7">
        <f t="shared" si="114"/>
        <v>3382927.5920816618</v>
      </c>
      <c r="V423" s="126">
        <f t="shared" si="121"/>
        <v>0.55751998808037817</v>
      </c>
      <c r="W423" s="7">
        <f>'Billing Mo'!W423</f>
        <v>72989.286075003489</v>
      </c>
      <c r="X423" s="7">
        <f>'Billing Mo'!X423</f>
        <v>1664850.8585679366</v>
      </c>
      <c r="Y423" s="7">
        <f>'Billing Mo'!Y423</f>
        <v>1737840.14464294</v>
      </c>
      <c r="Z423" s="7">
        <f>'Billing Mo'!Z423</f>
        <v>192528</v>
      </c>
      <c r="AA423" s="7">
        <f>'Billing Mo'!AA423</f>
        <v>2140</v>
      </c>
      <c r="AB423" s="7">
        <f>'Billing Mo'!AB423</f>
        <v>1511</v>
      </c>
      <c r="AC423" s="13">
        <f>'Billing Mo'!AC423</f>
        <v>25559</v>
      </c>
      <c r="AD423" s="28">
        <f t="shared" si="123"/>
        <v>41823</v>
      </c>
      <c r="AE423" s="30">
        <f t="shared" si="115"/>
        <v>1777695</v>
      </c>
      <c r="AF423" s="30">
        <f t="shared" si="116"/>
        <v>1039701</v>
      </c>
      <c r="AG423" s="31">
        <f t="shared" ref="AG423:AG486" si="124">SUM(AH423:AI423)</f>
        <v>268078</v>
      </c>
      <c r="AH423" s="35">
        <f>ROUND($AX$643*$AY614,0)</f>
        <v>132420</v>
      </c>
      <c r="AI423" s="28">
        <f t="shared" si="117"/>
        <v>135658</v>
      </c>
      <c r="AJ423" s="28">
        <f t="shared" si="118"/>
        <v>1718.0665696459</v>
      </c>
      <c r="AK423" s="28">
        <f t="shared" si="119"/>
        <v>253912.525512016</v>
      </c>
      <c r="AL423" s="110">
        <f t="shared" si="105"/>
        <v>1067.7803305030752</v>
      </c>
      <c r="AM423" s="110">
        <f t="shared" si="103"/>
        <v>1046.9996366517598</v>
      </c>
      <c r="AN423" s="110">
        <f>AJ423/[4]FCST!$G363*1000</f>
        <v>1137.0394239880213</v>
      </c>
      <c r="AP423" s="233">
        <f>[16]Rounded!Z424</f>
        <v>46562</v>
      </c>
      <c r="AQ423" s="157">
        <f>[16]Rounded!AA424</f>
        <v>21776</v>
      </c>
      <c r="AR423" s="157">
        <f>[16]Rounded!AB424</f>
        <v>2736</v>
      </c>
      <c r="AS423" s="157">
        <f>[16]Rounded!AC424</f>
        <v>0</v>
      </c>
      <c r="AT423" s="157">
        <f>[16]Rounded!AD424</f>
        <v>0</v>
      </c>
      <c r="AV423" s="150"/>
      <c r="AW423" s="145">
        <f t="shared" si="120"/>
        <v>1137.0394239880213</v>
      </c>
      <c r="AX423" s="145">
        <f t="shared" si="100"/>
        <v>1718.0665696459</v>
      </c>
      <c r="AY423" s="20"/>
      <c r="AZ423" s="164">
        <f t="shared" si="112"/>
        <v>20855.064943946873</v>
      </c>
      <c r="BM423" s="14">
        <f>[17]Base!$J205</f>
        <v>26487.82065880458</v>
      </c>
      <c r="BN423" s="14">
        <f>[17]High!$J205</f>
        <v>49337.951933397293</v>
      </c>
      <c r="BO423" s="14">
        <f>[17]Low!$J205</f>
        <v>3637.6893842118857</v>
      </c>
      <c r="BP423" s="14"/>
      <c r="BQ423" s="14">
        <f>[17]Base!$Q205</f>
        <v>30799.791463726255</v>
      </c>
      <c r="BR423" s="14">
        <f>[17]High!$Q205</f>
        <v>57369.711550461972</v>
      </c>
      <c r="BS423" s="14">
        <f>[17]Low!$Q205</f>
        <v>4229.8713769905653</v>
      </c>
      <c r="BT423" s="211" t="s">
        <v>150</v>
      </c>
      <c r="BU423" s="14">
        <f>'[18]Energy Summary'!$C204/1000</f>
        <v>8353.2323218720667</v>
      </c>
      <c r="BV423" s="14"/>
      <c r="BW423" s="14"/>
      <c r="BX423" s="14"/>
      <c r="BY423" s="14">
        <f>'[18]Energy Summary'!$D204/1000</f>
        <v>6808.6086584986851</v>
      </c>
      <c r="BZ423" s="14"/>
      <c r="CA423" s="14"/>
    </row>
    <row r="424" spans="1:79">
      <c r="A424" s="2">
        <f t="shared" si="107"/>
        <v>2026</v>
      </c>
      <c r="B424" s="2">
        <f t="shared" si="108"/>
        <v>2</v>
      </c>
      <c r="C424" s="7">
        <f>[21]Data!$D279</f>
        <v>830.96596580401297</v>
      </c>
      <c r="D424" s="7">
        <f>[25]Data!$D255</f>
        <v>938703.707714619</v>
      </c>
      <c r="E424" s="7">
        <f>[22]Data!$D267</f>
        <v>126229.84409094699</v>
      </c>
      <c r="F424" s="7">
        <f>[23]Data!$D267</f>
        <v>1719.2948133393099</v>
      </c>
      <c r="G424" s="13">
        <f>[24]Data!$D267</f>
        <v>257661.89759275599</v>
      </c>
      <c r="H424" s="25"/>
      <c r="I424" s="26">
        <f t="shared" si="98"/>
        <v>870.96596580401297</v>
      </c>
      <c r="J424" s="26">
        <f t="shared" si="98"/>
        <v>938703.707714619</v>
      </c>
      <c r="K424" s="26">
        <f t="shared" si="98"/>
        <v>120282.644090947</v>
      </c>
      <c r="L424" s="26">
        <f t="shared" si="111"/>
        <v>1719.2948133393099</v>
      </c>
      <c r="M424" s="26">
        <f t="shared" si="113"/>
        <v>253569.89759275599</v>
      </c>
      <c r="N424" s="25"/>
      <c r="O424" s="19">
        <f>AVERAGE('Billing Mo'!O424:O425)</f>
        <v>40</v>
      </c>
      <c r="P424" s="19"/>
      <c r="Q424" s="19">
        <f>AVERAGE('Billing Mo'!Q424:Q425)</f>
        <v>-5947.1999999999989</v>
      </c>
      <c r="R424" s="248"/>
      <c r="S424" s="19">
        <f t="shared" si="101"/>
        <v>-4092</v>
      </c>
      <c r="U424" s="7">
        <f t="shared" si="114"/>
        <v>2938155.1924060951</v>
      </c>
      <c r="V424" s="126">
        <f t="shared" si="121"/>
        <v>0.63835327793467445</v>
      </c>
      <c r="W424" s="7">
        <f>'Billing Mo'!W424</f>
        <v>73047.031069828197</v>
      </c>
      <c r="X424" s="7">
        <f>'Billing Mo'!X424</f>
        <v>1666167.9944022717</v>
      </c>
      <c r="Y424" s="7">
        <f>'Billing Mo'!Y424</f>
        <v>1739215.0254720999</v>
      </c>
      <c r="Z424" s="7">
        <f>'Billing Mo'!Z424</f>
        <v>192667</v>
      </c>
      <c r="AA424" s="7">
        <f>'Billing Mo'!AA424</f>
        <v>2138</v>
      </c>
      <c r="AB424" s="7">
        <f>'Billing Mo'!AB424</f>
        <v>1511</v>
      </c>
      <c r="AC424" s="13">
        <f>'Billing Mo'!AC424</f>
        <v>25564</v>
      </c>
      <c r="AD424" s="28">
        <f t="shared" si="123"/>
        <v>38748</v>
      </c>
      <c r="AE424" s="30">
        <f t="shared" si="115"/>
        <v>1451176</v>
      </c>
      <c r="AF424" s="30">
        <f t="shared" si="116"/>
        <v>938704</v>
      </c>
      <c r="AG424" s="31">
        <f t="shared" si="124"/>
        <v>254238</v>
      </c>
      <c r="AH424" s="35">
        <f t="shared" ref="AH424:AH434" si="125">ROUND($AX$643*$AY615,0)</f>
        <v>133955</v>
      </c>
      <c r="AI424" s="28">
        <f t="shared" si="117"/>
        <v>120283</v>
      </c>
      <c r="AJ424" s="28">
        <f t="shared" si="118"/>
        <v>1719.2948133393099</v>
      </c>
      <c r="AK424" s="28">
        <f t="shared" si="119"/>
        <v>253569.89759275599</v>
      </c>
      <c r="AL424" s="110">
        <f t="shared" si="105"/>
        <v>870.96619601110581</v>
      </c>
      <c r="AM424" s="110">
        <f t="shared" si="103"/>
        <v>856.66463213516033</v>
      </c>
      <c r="AN424" s="110">
        <f>AJ424/[4]FCST!$G364*1000</f>
        <v>1137.8522920842554</v>
      </c>
      <c r="AP424" s="233">
        <f>[16]Rounded!Z425</f>
        <v>36506</v>
      </c>
      <c r="AQ424" s="157">
        <f>[16]Rounded!AA425</f>
        <v>18561</v>
      </c>
      <c r="AR424" s="157">
        <f>[16]Rounded!AB425</f>
        <v>2549</v>
      </c>
      <c r="AS424" s="157">
        <f>[16]Rounded!AC425</f>
        <v>0</v>
      </c>
      <c r="AT424" s="157">
        <f>[16]Rounded!AD425</f>
        <v>0</v>
      </c>
      <c r="AV424" s="150"/>
      <c r="AW424" s="145">
        <f t="shared" si="120"/>
        <v>1137.8522920842554</v>
      </c>
      <c r="AX424" s="145">
        <f t="shared" si="100"/>
        <v>1719.2948133393099</v>
      </c>
      <c r="AY424" s="20"/>
      <c r="AZ424" s="164">
        <f t="shared" si="112"/>
        <v>20828.956557465594</v>
      </c>
      <c r="BM424" s="14">
        <f>[17]Base!$J206</f>
        <v>26589.039641586583</v>
      </c>
      <c r="BN424" s="14">
        <f>[17]High!$J206</f>
        <v>49526.489049061653</v>
      </c>
      <c r="BO424" s="14">
        <f>[17]Low!$J206</f>
        <v>3651.5902341115334</v>
      </c>
      <c r="BP424" s="14"/>
      <c r="BQ424" s="14">
        <f>[17]Base!$Q206</f>
        <v>30917.487955333236</v>
      </c>
      <c r="BR424" s="14">
        <f>[17]High!$Q206</f>
        <v>57588.940754722847</v>
      </c>
      <c r="BS424" s="14">
        <f>[17]Low!$Q206</f>
        <v>4246.035155943644</v>
      </c>
      <c r="BT424" s="211" t="s">
        <v>150</v>
      </c>
      <c r="BU424" s="14">
        <f>'[18]Energy Summary'!$C205/1000</f>
        <v>9257.0096027385734</v>
      </c>
      <c r="BV424" s="14"/>
      <c r="BW424" s="14"/>
      <c r="BX424" s="14"/>
      <c r="BY424" s="14">
        <f>'[18]Energy Summary'!$D205/1000</f>
        <v>7513.5441716062687</v>
      </c>
      <c r="BZ424" s="14"/>
      <c r="CA424" s="14"/>
    </row>
    <row r="425" spans="1:79">
      <c r="A425" s="2">
        <f t="shared" si="107"/>
        <v>2026</v>
      </c>
      <c r="B425" s="2">
        <f t="shared" si="108"/>
        <v>3</v>
      </c>
      <c r="C425" s="7">
        <f>[21]Data!$D280</f>
        <v>834.80016027082104</v>
      </c>
      <c r="D425" s="7">
        <f>[25]Data!$D256</f>
        <v>1076901.1657493101</v>
      </c>
      <c r="E425" s="7">
        <f>[22]Data!$D268</f>
        <v>152402.83084373301</v>
      </c>
      <c r="F425" s="7">
        <f>[23]Data!$D268</f>
        <v>1730.46818263461</v>
      </c>
      <c r="G425" s="13">
        <f>[24]Data!$D268</f>
        <v>261601.54890480501</v>
      </c>
      <c r="H425" s="25"/>
      <c r="I425" s="26">
        <f t="shared" si="98"/>
        <v>874.80016027082104</v>
      </c>
      <c r="J425" s="26">
        <f t="shared" si="98"/>
        <v>1076901.1657493101</v>
      </c>
      <c r="K425" s="26">
        <f t="shared" si="98"/>
        <v>146254.03084373302</v>
      </c>
      <c r="L425" s="26">
        <f t="shared" si="111"/>
        <v>1730.46818263461</v>
      </c>
      <c r="M425" s="26">
        <f t="shared" si="113"/>
        <v>257641.54890480501</v>
      </c>
      <c r="N425" s="25"/>
      <c r="O425" s="19">
        <f>AVERAGE('Billing Mo'!O425:O426)</f>
        <v>40</v>
      </c>
      <c r="P425" s="19"/>
      <c r="Q425" s="19">
        <f>AVERAGE('Billing Mo'!Q425:Q426)</f>
        <v>-6148.7999999999993</v>
      </c>
      <c r="R425" s="248"/>
      <c r="S425" s="19">
        <f t="shared" si="101"/>
        <v>-3960</v>
      </c>
      <c r="U425" s="7">
        <f t="shared" si="114"/>
        <v>3115333.0170874395</v>
      </c>
      <c r="V425" s="126">
        <f t="shared" si="121"/>
        <v>0.62485525246600426</v>
      </c>
      <c r="W425" s="7">
        <f>'Billing Mo'!W425</f>
        <v>73104.77606465292</v>
      </c>
      <c r="X425" s="7">
        <f>'Billing Mo'!X425</f>
        <v>1667485.130236607</v>
      </c>
      <c r="Y425" s="7">
        <f>'Billing Mo'!Y425</f>
        <v>1740589.90630126</v>
      </c>
      <c r="Z425" s="7">
        <f>'Billing Mo'!Z425</f>
        <v>192805</v>
      </c>
      <c r="AA425" s="7">
        <f>'Billing Mo'!AA425</f>
        <v>2137</v>
      </c>
      <c r="AB425" s="7">
        <f>'Billing Mo'!AB425</f>
        <v>1511</v>
      </c>
      <c r="AC425" s="13">
        <f>'Billing Mo'!AC425</f>
        <v>25556</v>
      </c>
      <c r="AD425" s="28">
        <f t="shared" si="123"/>
        <v>38134</v>
      </c>
      <c r="AE425" s="30">
        <f t="shared" si="115"/>
        <v>1458716</v>
      </c>
      <c r="AF425" s="30">
        <f t="shared" si="116"/>
        <v>1076901</v>
      </c>
      <c r="AG425" s="31">
        <f t="shared" si="124"/>
        <v>282210</v>
      </c>
      <c r="AH425" s="35">
        <f t="shared" si="125"/>
        <v>135956</v>
      </c>
      <c r="AI425" s="28">
        <f t="shared" si="117"/>
        <v>146254</v>
      </c>
      <c r="AJ425" s="28">
        <f t="shared" si="118"/>
        <v>1730.46818263461</v>
      </c>
      <c r="AK425" s="28">
        <f t="shared" si="119"/>
        <v>257641.54890480501</v>
      </c>
      <c r="AL425" s="110">
        <f t="shared" si="105"/>
        <v>874.80000483903336</v>
      </c>
      <c r="AM425" s="110">
        <f t="shared" si="103"/>
        <v>859.96706896961996</v>
      </c>
      <c r="AN425" s="110">
        <f>AJ425/[4]FCST!$G365*1000</f>
        <v>1145.2469772565255</v>
      </c>
      <c r="AP425" s="233">
        <f>[16]Rounded!Z426</f>
        <v>28514</v>
      </c>
      <c r="AQ425" s="157">
        <f>[16]Rounded!AA426</f>
        <v>15171</v>
      </c>
      <c r="AR425" s="157">
        <f>[16]Rounded!AB426</f>
        <v>2149</v>
      </c>
      <c r="AS425" s="157">
        <f>[16]Rounded!AC426</f>
        <v>0</v>
      </c>
      <c r="AT425" s="157">
        <f>[16]Rounded!AD426</f>
        <v>0</v>
      </c>
      <c r="AV425" s="150"/>
      <c r="AW425" s="145">
        <f t="shared" si="120"/>
        <v>1145.2469772565255</v>
      </c>
      <c r="AX425" s="145">
        <f t="shared" si="100"/>
        <v>1730.46818263461</v>
      </c>
      <c r="AY425" s="20"/>
      <c r="AZ425" s="164">
        <f t="shared" si="112"/>
        <v>20802.848170984311</v>
      </c>
      <c r="BM425" s="14">
        <f>[17]Base!$J207</f>
        <v>27292.58738217449</v>
      </c>
      <c r="BN425" s="14">
        <f>[17]High!$J207</f>
        <v>50836.963212078088</v>
      </c>
      <c r="BO425" s="14">
        <f>[17]Low!$J207</f>
        <v>3748.2115522709105</v>
      </c>
      <c r="BP425" s="14"/>
      <c r="BQ425" s="14">
        <f>[17]Base!$Q207</f>
        <v>31735.566723458705</v>
      </c>
      <c r="BR425" s="14">
        <f>[17]High!$Q207</f>
        <v>59112.747921021029</v>
      </c>
      <c r="BS425" s="14">
        <f>[17]Low!$Q207</f>
        <v>4358.3855258964077</v>
      </c>
      <c r="BT425" s="211" t="s">
        <v>150</v>
      </c>
      <c r="BU425" s="14">
        <f>'[18]Energy Summary'!$C206/1000</f>
        <v>12526.761496716821</v>
      </c>
      <c r="BV425" s="14"/>
      <c r="BW425" s="14"/>
      <c r="BX425" s="14"/>
      <c r="BY425" s="14">
        <f>'[18]Energy Summary'!$D206/1000</f>
        <v>10127.221727606493</v>
      </c>
      <c r="BZ425" s="14"/>
      <c r="CA425" s="14"/>
    </row>
    <row r="426" spans="1:79">
      <c r="A426" s="2">
        <f t="shared" si="107"/>
        <v>2026</v>
      </c>
      <c r="B426" s="2">
        <f t="shared" si="108"/>
        <v>4</v>
      </c>
      <c r="C426" s="7">
        <f>[21]Data!$D281</f>
        <v>858.28249499820095</v>
      </c>
      <c r="D426" s="7">
        <f>[25]Data!$D257</f>
        <v>1098549.55380564</v>
      </c>
      <c r="E426" s="7">
        <f>[22]Data!$D269</f>
        <v>143302.889229288</v>
      </c>
      <c r="F426" s="7">
        <f>[23]Data!$D269</f>
        <v>1708.5910860142901</v>
      </c>
      <c r="G426" s="13">
        <f>[24]Data!$D269</f>
        <v>269815.89645629103</v>
      </c>
      <c r="H426" s="25"/>
      <c r="I426" s="26">
        <f t="shared" si="98"/>
        <v>898.28249499820095</v>
      </c>
      <c r="J426" s="26">
        <f t="shared" si="98"/>
        <v>1098549.55380564</v>
      </c>
      <c r="K426" s="26">
        <f t="shared" si="98"/>
        <v>137154.08922928802</v>
      </c>
      <c r="L426" s="26">
        <f t="shared" si="111"/>
        <v>1708.5910860142901</v>
      </c>
      <c r="M426" s="26">
        <f t="shared" si="113"/>
        <v>265723.89645629103</v>
      </c>
      <c r="N426" s="25"/>
      <c r="O426" s="19">
        <f>AVERAGE('Billing Mo'!O426:O427)</f>
        <v>40</v>
      </c>
      <c r="P426" s="19"/>
      <c r="Q426" s="19">
        <f>AVERAGE('Billing Mo'!Q426:Q427)</f>
        <v>-6148.7999999999993</v>
      </c>
      <c r="R426" s="248"/>
      <c r="S426" s="19">
        <f t="shared" si="101"/>
        <v>-4092</v>
      </c>
      <c r="U426" s="7">
        <f t="shared" si="114"/>
        <v>3179320.4875423051</v>
      </c>
      <c r="V426" s="126">
        <f t="shared" si="121"/>
        <v>0.53442379914879401</v>
      </c>
      <c r="W426" s="7">
        <f>'Billing Mo'!W426</f>
        <v>73162.521059477644</v>
      </c>
      <c r="X426" s="7">
        <f>'Billing Mo'!X426</f>
        <v>1668802.2660709424</v>
      </c>
      <c r="Y426" s="7">
        <f>'Billing Mo'!Y426</f>
        <v>1741964.7871304201</v>
      </c>
      <c r="Z426" s="7">
        <f>'Billing Mo'!Z426</f>
        <v>192943</v>
      </c>
      <c r="AA426" s="7">
        <f>'Billing Mo'!AA426</f>
        <v>2136</v>
      </c>
      <c r="AB426" s="7">
        <f>'Billing Mo'!AB426</f>
        <v>1511</v>
      </c>
      <c r="AC426" s="13">
        <f>'Billing Mo'!AC426</f>
        <v>25516</v>
      </c>
      <c r="AD426" s="28">
        <f t="shared" si="123"/>
        <v>33559</v>
      </c>
      <c r="AE426" s="30">
        <f t="shared" si="115"/>
        <v>1499056</v>
      </c>
      <c r="AF426" s="30">
        <f t="shared" si="116"/>
        <v>1098550</v>
      </c>
      <c r="AG426" s="31">
        <f t="shared" si="124"/>
        <v>280723</v>
      </c>
      <c r="AH426" s="35">
        <f t="shared" si="125"/>
        <v>143569</v>
      </c>
      <c r="AI426" s="28">
        <f t="shared" si="117"/>
        <v>137154</v>
      </c>
      <c r="AJ426" s="28">
        <f t="shared" si="118"/>
        <v>1708.5910860142901</v>
      </c>
      <c r="AK426" s="28">
        <f t="shared" si="119"/>
        <v>265723.89645629103</v>
      </c>
      <c r="AL426" s="110">
        <f t="shared" si="105"/>
        <v>898.28257695826596</v>
      </c>
      <c r="AM426" s="110">
        <f t="shared" si="103"/>
        <v>879.8197364969202</v>
      </c>
      <c r="AN426" s="110">
        <f>AJ426/[4]FCST!$G366*1000</f>
        <v>1130.7684222463865</v>
      </c>
      <c r="AP426" s="233">
        <f>[16]Rounded!Z427</f>
        <v>21121</v>
      </c>
      <c r="AQ426" s="157">
        <f>[16]Rounded!AA427</f>
        <v>14709</v>
      </c>
      <c r="AR426" s="157">
        <f>[16]Rounded!AB427</f>
        <v>2155</v>
      </c>
      <c r="AS426" s="157">
        <f>[16]Rounded!AC427</f>
        <v>0</v>
      </c>
      <c r="AT426" s="157">
        <f>[16]Rounded!AD427</f>
        <v>0</v>
      </c>
      <c r="AV426" s="150"/>
      <c r="AW426" s="145">
        <f t="shared" si="120"/>
        <v>1130.7684222463865</v>
      </c>
      <c r="AX426" s="145">
        <f t="shared" si="100"/>
        <v>1708.5910860142901</v>
      </c>
      <c r="AY426" s="20"/>
      <c r="AZ426" s="164">
        <f t="shared" si="112"/>
        <v>20776.739784503032</v>
      </c>
      <c r="BM426" s="14">
        <f>[17]Base!$J208</f>
        <v>27302.781988293897</v>
      </c>
      <c r="BN426" s="14">
        <f>[17]High!$J208</f>
        <v>50855.952354038025</v>
      </c>
      <c r="BO426" s="14">
        <f>[17]Low!$J208</f>
        <v>3749.611622549794</v>
      </c>
      <c r="BP426" s="14"/>
      <c r="BQ426" s="14">
        <f>[17]Base!$Q208</f>
        <v>31747.420916620813</v>
      </c>
      <c r="BR426" s="14">
        <f>[17]High!$Q208</f>
        <v>59134.828318648855</v>
      </c>
      <c r="BS426" s="14">
        <f>[17]Low!$Q208</f>
        <v>4360.0135145927843</v>
      </c>
      <c r="BT426" s="211" t="s">
        <v>150</v>
      </c>
      <c r="BU426" s="14">
        <f>'[18]Energy Summary'!$C207/1000</f>
        <v>13307.592675423033</v>
      </c>
      <c r="BV426" s="14"/>
      <c r="BW426" s="14"/>
      <c r="BX426" s="14"/>
      <c r="BY426" s="14">
        <f>'[18]Energy Summary'!$D207/1000</f>
        <v>10718.309905092476</v>
      </c>
      <c r="BZ426" s="14"/>
      <c r="CA426" s="14"/>
    </row>
    <row r="427" spans="1:79">
      <c r="A427" s="2">
        <f t="shared" si="107"/>
        <v>2026</v>
      </c>
      <c r="B427" s="2">
        <f t="shared" si="108"/>
        <v>5</v>
      </c>
      <c r="C427" s="7">
        <f>[21]Data!$D282</f>
        <v>1113.80205353525</v>
      </c>
      <c r="D427" s="7">
        <f>[25]Data!$D258</f>
        <v>1249025.0038712299</v>
      </c>
      <c r="E427" s="7">
        <f>[22]Data!$D270</f>
        <v>151839.41179845799</v>
      </c>
      <c r="F427" s="7">
        <f>[23]Data!$D270</f>
        <v>1708.74108601429</v>
      </c>
      <c r="G427" s="13">
        <f>[24]Data!$D270</f>
        <v>296747.53456527798</v>
      </c>
      <c r="H427" s="25"/>
      <c r="I427" s="26">
        <f t="shared" si="98"/>
        <v>1153.80205353525</v>
      </c>
      <c r="J427" s="26">
        <f t="shared" si="98"/>
        <v>1249025.0038712299</v>
      </c>
      <c r="K427" s="26">
        <f t="shared" si="98"/>
        <v>145690.61179845801</v>
      </c>
      <c r="L427" s="26">
        <f t="shared" si="111"/>
        <v>1708.74108601429</v>
      </c>
      <c r="M427" s="26">
        <f t="shared" si="113"/>
        <v>292787.53456527798</v>
      </c>
      <c r="N427" s="25"/>
      <c r="O427" s="19">
        <f>AVERAGE('Billing Mo'!O427:O428)</f>
        <v>40</v>
      </c>
      <c r="P427" s="19"/>
      <c r="Q427" s="19">
        <f>AVERAGE('Billing Mo'!Q427:Q428)</f>
        <v>-6148.7999999999993</v>
      </c>
      <c r="R427" s="248"/>
      <c r="S427" s="19">
        <f t="shared" si="101"/>
        <v>-3960</v>
      </c>
      <c r="U427" s="7">
        <f t="shared" si="114"/>
        <v>3792099.2756512919</v>
      </c>
      <c r="V427" s="126">
        <f t="shared" si="121"/>
        <v>0.35517028435765152</v>
      </c>
      <c r="W427" s="7">
        <f>'Billing Mo'!W427</f>
        <v>73220.266054302367</v>
      </c>
      <c r="X427" s="7">
        <f>'Billing Mo'!X427</f>
        <v>1670119.4019052775</v>
      </c>
      <c r="Y427" s="7">
        <f>'Billing Mo'!Y427</f>
        <v>1743339.66795958</v>
      </c>
      <c r="Z427" s="7">
        <f>'Billing Mo'!Z427</f>
        <v>193082</v>
      </c>
      <c r="AA427" s="7">
        <f>'Billing Mo'!AA427</f>
        <v>2135</v>
      </c>
      <c r="AB427" s="7">
        <f>'Billing Mo'!AB427</f>
        <v>1511</v>
      </c>
      <c r="AC427" s="13">
        <f>'Billing Mo'!AC427</f>
        <v>25552</v>
      </c>
      <c r="AD427" s="28">
        <f t="shared" si="123"/>
        <v>28965</v>
      </c>
      <c r="AE427" s="30">
        <f t="shared" si="115"/>
        <v>1926987</v>
      </c>
      <c r="AF427" s="30">
        <f t="shared" si="116"/>
        <v>1249025</v>
      </c>
      <c r="AG427" s="31">
        <f t="shared" si="124"/>
        <v>292626</v>
      </c>
      <c r="AH427" s="35">
        <f t="shared" si="125"/>
        <v>146935</v>
      </c>
      <c r="AI427" s="28">
        <f t="shared" si="117"/>
        <v>145691</v>
      </c>
      <c r="AJ427" s="28">
        <f t="shared" si="118"/>
        <v>1708.74108601429</v>
      </c>
      <c r="AK427" s="28">
        <f t="shared" si="119"/>
        <v>292787.53456527798</v>
      </c>
      <c r="AL427" s="110">
        <f t="shared" si="105"/>
        <v>1153.8019364374111</v>
      </c>
      <c r="AM427" s="110">
        <f t="shared" si="103"/>
        <v>1121.9569174888697</v>
      </c>
      <c r="AN427" s="110">
        <f>AJ427/[4]FCST!$G367*1000</f>
        <v>1130.8676942516811</v>
      </c>
      <c r="AP427" s="233">
        <f>[16]Rounded!Z428</f>
        <v>24092</v>
      </c>
      <c r="AQ427" s="157">
        <f>[16]Rounded!AA428</f>
        <v>15818</v>
      </c>
      <c r="AR427" s="157">
        <f>[16]Rounded!AB428</f>
        <v>2293</v>
      </c>
      <c r="AS427" s="157">
        <f>[16]Rounded!AC428</f>
        <v>0</v>
      </c>
      <c r="AT427" s="157">
        <f>[16]Rounded!AD428</f>
        <v>0</v>
      </c>
      <c r="AV427" s="150"/>
      <c r="AW427" s="145">
        <f t="shared" si="120"/>
        <v>1130.8676942516811</v>
      </c>
      <c r="AX427" s="145">
        <f t="shared" si="100"/>
        <v>1708.74108601429</v>
      </c>
      <c r="AY427" s="20"/>
      <c r="AZ427" s="164">
        <f t="shared" si="112"/>
        <v>20750.631398021753</v>
      </c>
      <c r="BM427" s="14">
        <f>[17]Base!$J209</f>
        <v>27704.006339315947</v>
      </c>
      <c r="BN427" s="14">
        <f>[17]High!$J209</f>
        <v>51603.299144105258</v>
      </c>
      <c r="BO427" s="14">
        <f>[17]Low!$J209</f>
        <v>3804.7135345266502</v>
      </c>
      <c r="BP427" s="14"/>
      <c r="BQ427" s="14">
        <f>[17]Base!$Q209</f>
        <v>32213.960859669703</v>
      </c>
      <c r="BR427" s="14">
        <f>[17]High!$Q209</f>
        <v>60003.836214075884</v>
      </c>
      <c r="BS427" s="14">
        <f>[17]Low!$Q209</f>
        <v>4424.0855052635461</v>
      </c>
      <c r="BT427" s="211" t="s">
        <v>150</v>
      </c>
      <c r="BU427" s="14">
        <f>'[18]Energy Summary'!$C208/1000</f>
        <v>14035.246240048207</v>
      </c>
      <c r="BV427" s="14"/>
      <c r="BW427" s="14"/>
      <c r="BX427" s="14"/>
      <c r="BY427" s="14">
        <f>'[18]Energy Summary'!$D208/1000</f>
        <v>11264.500517751954</v>
      </c>
      <c r="BZ427" s="14"/>
      <c r="CA427" s="14"/>
    </row>
    <row r="428" spans="1:79">
      <c r="A428" s="2">
        <f t="shared" si="107"/>
        <v>2026</v>
      </c>
      <c r="B428" s="2">
        <f t="shared" si="108"/>
        <v>6</v>
      </c>
      <c r="C428" s="7">
        <f>[21]Data!$D283</f>
        <v>1217.2527637433</v>
      </c>
      <c r="D428" s="7">
        <f>[25]Data!$D259</f>
        <v>1274764.8860717299</v>
      </c>
      <c r="E428" s="7">
        <f>[22]Data!$D271</f>
        <v>139222.04058373801</v>
      </c>
      <c r="F428" s="7">
        <f>[23]Data!$D271</f>
        <v>1718.5082635490501</v>
      </c>
      <c r="G428" s="13">
        <f>[24]Data!$D271</f>
        <v>300053.23655753699</v>
      </c>
      <c r="H428" s="25"/>
      <c r="I428" s="26">
        <f t="shared" si="98"/>
        <v>1257.2527637433</v>
      </c>
      <c r="J428" s="26">
        <f t="shared" si="98"/>
        <v>1274764.8860717299</v>
      </c>
      <c r="K428" s="26">
        <f t="shared" si="98"/>
        <v>133073.24058373802</v>
      </c>
      <c r="L428" s="26">
        <f t="shared" si="111"/>
        <v>1718.5082635490501</v>
      </c>
      <c r="M428" s="26">
        <f t="shared" si="113"/>
        <v>295961.23655753699</v>
      </c>
      <c r="N428" s="25"/>
      <c r="O428" s="19">
        <f>AVERAGE('Billing Mo'!O428:O429)</f>
        <v>40</v>
      </c>
      <c r="P428" s="19"/>
      <c r="Q428" s="19">
        <f>AVERAGE('Billing Mo'!Q428:Q429)</f>
        <v>-6148.7999999999993</v>
      </c>
      <c r="R428" s="248"/>
      <c r="S428" s="19">
        <f t="shared" si="101"/>
        <v>-4092</v>
      </c>
      <c r="U428" s="7">
        <f t="shared" si="114"/>
        <v>3982625.7448210856</v>
      </c>
      <c r="V428" s="126">
        <f t="shared" ref="V428:V443" si="126">V416</f>
        <v>0.25275986053332639</v>
      </c>
      <c r="W428" s="7">
        <f>'Billing Mo'!W428</f>
        <v>73278.01104912709</v>
      </c>
      <c r="X428" s="7">
        <f>'Billing Mo'!X428</f>
        <v>1671436.5377396131</v>
      </c>
      <c r="Y428" s="7">
        <f>'Billing Mo'!Y428</f>
        <v>1744714.5487887401</v>
      </c>
      <c r="Z428" s="7">
        <f>'Billing Mo'!Z428</f>
        <v>193220</v>
      </c>
      <c r="AA428" s="7">
        <f>'Billing Mo'!AA428</f>
        <v>2134</v>
      </c>
      <c r="AB428" s="7">
        <f>'Billing Mo'!AB428</f>
        <v>1511</v>
      </c>
      <c r="AC428" s="13">
        <f>'Billing Mo'!AC428</f>
        <v>25503</v>
      </c>
      <c r="AD428" s="28">
        <f t="shared" si="123"/>
        <v>22546</v>
      </c>
      <c r="AE428" s="30">
        <f t="shared" si="115"/>
        <v>2101418</v>
      </c>
      <c r="AF428" s="30">
        <f t="shared" si="116"/>
        <v>1274765</v>
      </c>
      <c r="AG428" s="31">
        <f t="shared" si="124"/>
        <v>286217</v>
      </c>
      <c r="AH428" s="35">
        <f t="shared" si="125"/>
        <v>153144</v>
      </c>
      <c r="AI428" s="28">
        <f t="shared" si="117"/>
        <v>133073</v>
      </c>
      <c r="AJ428" s="28">
        <f t="shared" si="118"/>
        <v>1718.5082635490501</v>
      </c>
      <c r="AK428" s="28">
        <f t="shared" si="119"/>
        <v>295961.23655753699</v>
      </c>
      <c r="AL428" s="110">
        <f t="shared" si="105"/>
        <v>1257.2526402000744</v>
      </c>
      <c r="AM428" s="110">
        <f t="shared" si="103"/>
        <v>1217.3704870372935</v>
      </c>
      <c r="AN428" s="110">
        <f>AJ428/[4]FCST!$G368*1000</f>
        <v>1137.3317429179683</v>
      </c>
      <c r="AP428" s="233">
        <f>[16]Rounded!Z429</f>
        <v>27305</v>
      </c>
      <c r="AQ428" s="157">
        <f>[16]Rounded!AA429</f>
        <v>17225</v>
      </c>
      <c r="AR428" s="157">
        <f>[16]Rounded!AB429</f>
        <v>2536</v>
      </c>
      <c r="AS428" s="157">
        <f>[16]Rounded!AC429</f>
        <v>0</v>
      </c>
      <c r="AT428" s="157">
        <f>[16]Rounded!AD429</f>
        <v>0</v>
      </c>
      <c r="AV428" s="150"/>
      <c r="AW428" s="145">
        <f t="shared" si="120"/>
        <v>1137.3317429179683</v>
      </c>
      <c r="AX428" s="145">
        <f t="shared" si="100"/>
        <v>1718.5082635490501</v>
      </c>
      <c r="AY428" s="20"/>
      <c r="AZ428" s="164">
        <f t="shared" si="112"/>
        <v>20724.523011540467</v>
      </c>
      <c r="BM428" s="14">
        <f>[17]Base!$J210</f>
        <v>27984.412442265031</v>
      </c>
      <c r="BN428" s="14">
        <f>[17]High!$J210</f>
        <v>52125.601941581146</v>
      </c>
      <c r="BO428" s="14">
        <f>[17]Low!$J210</f>
        <v>3843.2229429489344</v>
      </c>
      <c r="BP428" s="14"/>
      <c r="BQ428" s="14">
        <f>[17]Base!$Q210</f>
        <v>32540.014467750032</v>
      </c>
      <c r="BR428" s="14">
        <f>[17]High!$Q210</f>
        <v>60611.165048350165</v>
      </c>
      <c r="BS428" s="14">
        <f>[17]Low!$Q210</f>
        <v>4468.8638871499234</v>
      </c>
      <c r="BT428" s="211" t="s">
        <v>150</v>
      </c>
      <c r="BU428" s="14">
        <f>'[18]Energy Summary'!$C209/1000</f>
        <v>13162.785583642672</v>
      </c>
      <c r="BV428" s="14"/>
      <c r="BW428" s="14"/>
      <c r="BX428" s="14"/>
      <c r="BY428" s="14">
        <f>'[18]Energy Summary'!$D209/1000</f>
        <v>10529.005223225517</v>
      </c>
      <c r="BZ428" s="14"/>
      <c r="CA428" s="14"/>
    </row>
    <row r="429" spans="1:79">
      <c r="A429" s="2">
        <f t="shared" si="107"/>
        <v>2026</v>
      </c>
      <c r="B429" s="2">
        <f t="shared" si="108"/>
        <v>7</v>
      </c>
      <c r="C429" s="7">
        <f>[21]Data!$D284</f>
        <v>1297.60798980143</v>
      </c>
      <c r="D429" s="7">
        <f>[25]Data!$D260</f>
        <v>1339993.57617122</v>
      </c>
      <c r="E429" s="7">
        <f>[22]Data!$D272</f>
        <v>147760.66710695499</v>
      </c>
      <c r="F429" s="7">
        <f>[23]Data!$D272</f>
        <v>1721.63672248429</v>
      </c>
      <c r="G429" s="13">
        <f>[24]Data!$D272</f>
        <v>295260.602670005</v>
      </c>
      <c r="H429" s="25"/>
      <c r="I429" s="26">
        <f t="shared" si="98"/>
        <v>1337.60798980143</v>
      </c>
      <c r="J429" s="26">
        <f t="shared" si="98"/>
        <v>1339993.57617122</v>
      </c>
      <c r="K429" s="26">
        <f t="shared" si="98"/>
        <v>141511.06710695499</v>
      </c>
      <c r="L429" s="26">
        <f t="shared" si="111"/>
        <v>1721.63672248429</v>
      </c>
      <c r="M429" s="26">
        <f t="shared" si="113"/>
        <v>291300.602670005</v>
      </c>
      <c r="N429" s="25"/>
      <c r="O429" s="19">
        <f>AVERAGE('Billing Mo'!O429:O430)</f>
        <v>40</v>
      </c>
      <c r="P429" s="19"/>
      <c r="Q429" s="19">
        <f>AVERAGE('Billing Mo'!Q429:Q430)</f>
        <v>-6249.5999999999995</v>
      </c>
      <c r="R429" s="248"/>
      <c r="S429" s="19">
        <f t="shared" si="101"/>
        <v>-3960</v>
      </c>
      <c r="U429" s="7">
        <f t="shared" si="114"/>
        <v>4183192.2393924892</v>
      </c>
      <c r="V429" s="126">
        <f t="shared" si="126"/>
        <v>0.23540461725212367</v>
      </c>
      <c r="W429" s="7">
        <f>'Billing Mo'!W429</f>
        <v>73335.75604395222</v>
      </c>
      <c r="X429" s="7">
        <f>'Billing Mo'!X429</f>
        <v>1672753.6735739578</v>
      </c>
      <c r="Y429" s="7">
        <f>'Billing Mo'!Y429</f>
        <v>1746089.4296179099</v>
      </c>
      <c r="Z429" s="7">
        <f>'Billing Mo'!Z429</f>
        <v>193358</v>
      </c>
      <c r="AA429" s="7">
        <f>'Billing Mo'!AA429</f>
        <v>2133</v>
      </c>
      <c r="AB429" s="7">
        <f>'Billing Mo'!AB429</f>
        <v>1511</v>
      </c>
      <c r="AC429" s="13">
        <f>'Billing Mo'!AC429</f>
        <v>25478</v>
      </c>
      <c r="AD429" s="28">
        <f t="shared" si="123"/>
        <v>22401</v>
      </c>
      <c r="AE429" s="30">
        <f t="shared" si="115"/>
        <v>2237489</v>
      </c>
      <c r="AF429" s="30">
        <f t="shared" si="116"/>
        <v>1339994</v>
      </c>
      <c r="AG429" s="31">
        <f t="shared" si="124"/>
        <v>290286</v>
      </c>
      <c r="AH429" s="35">
        <f t="shared" si="125"/>
        <v>148775</v>
      </c>
      <c r="AI429" s="28">
        <f t="shared" si="117"/>
        <v>141511</v>
      </c>
      <c r="AJ429" s="28">
        <f t="shared" si="118"/>
        <v>1721.63672248429</v>
      </c>
      <c r="AK429" s="28">
        <f t="shared" si="119"/>
        <v>291300.602670005</v>
      </c>
      <c r="AL429" s="110">
        <f t="shared" si="105"/>
        <v>1337.6081818546811</v>
      </c>
      <c r="AM429" s="110">
        <f t="shared" si="103"/>
        <v>1294.2578780140277</v>
      </c>
      <c r="AN429" s="110">
        <f>AJ429/[4]FCST!$G369*1000</f>
        <v>1139.4021988645202</v>
      </c>
      <c r="AP429" s="233">
        <f>[16]Rounded!Z430</f>
        <v>27643</v>
      </c>
      <c r="AQ429" s="157">
        <f>[16]Rounded!AA430</f>
        <v>18221</v>
      </c>
      <c r="AR429" s="157">
        <f>[16]Rounded!AB430</f>
        <v>2721</v>
      </c>
      <c r="AS429" s="157">
        <f>[16]Rounded!AC430</f>
        <v>0</v>
      </c>
      <c r="AT429" s="157">
        <f>[16]Rounded!AD430</f>
        <v>0</v>
      </c>
      <c r="AV429" s="150"/>
      <c r="AW429" s="145">
        <f t="shared" si="120"/>
        <v>1139.4021988645202</v>
      </c>
      <c r="AX429" s="145">
        <f t="shared" si="100"/>
        <v>1721.63672248429</v>
      </c>
      <c r="AY429" s="20"/>
      <c r="AZ429" s="164">
        <f t="shared" si="112"/>
        <v>20698.414625059191</v>
      </c>
      <c r="BM429" s="14">
        <f>[17]Base!$J211</f>
        <v>28294.502199748029</v>
      </c>
      <c r="BN429" s="14">
        <f>[17]High!$J211</f>
        <v>52703.195460761424</v>
      </c>
      <c r="BO429" s="14">
        <f>[17]Low!$J211</f>
        <v>3885.8089387346531</v>
      </c>
      <c r="BP429" s="14"/>
      <c r="BQ429" s="14">
        <f>[17]Base!$Q211</f>
        <v>32900.583953195382</v>
      </c>
      <c r="BR429" s="14">
        <f>[17]High!$Q211</f>
        <v>61282.785419490021</v>
      </c>
      <c r="BS429" s="14">
        <f>[17]Low!$Q211</f>
        <v>4518.3824869007594</v>
      </c>
      <c r="BT429" s="211" t="s">
        <v>150</v>
      </c>
      <c r="BU429" s="14">
        <f>'[18]Energy Summary'!$C210/1000</f>
        <v>14179.532707889795</v>
      </c>
      <c r="BV429" s="14"/>
      <c r="BW429" s="14"/>
      <c r="BX429" s="14"/>
      <c r="BY429" s="14">
        <f>'[18]Energy Summary'!$D210/1000</f>
        <v>11306.420479747185</v>
      </c>
      <c r="BZ429" s="14"/>
      <c r="CA429" s="14"/>
    </row>
    <row r="430" spans="1:79">
      <c r="A430" s="2">
        <f t="shared" si="107"/>
        <v>2026</v>
      </c>
      <c r="B430" s="2">
        <f t="shared" si="108"/>
        <v>8</v>
      </c>
      <c r="C430" s="7">
        <f>[21]Data!$D285</f>
        <v>1304.11368092987</v>
      </c>
      <c r="D430" s="7">
        <f>[25]Data!$D261</f>
        <v>1344113.3889043401</v>
      </c>
      <c r="E430" s="7">
        <f>[22]Data!$D273</f>
        <v>151000.59509268601</v>
      </c>
      <c r="F430" s="7">
        <f>[23]Data!$D273</f>
        <v>1709.9702261069799</v>
      </c>
      <c r="G430" s="13">
        <f>[24]Data!$D273</f>
        <v>309247.52183004102</v>
      </c>
      <c r="H430" s="25"/>
      <c r="I430" s="26">
        <f t="shared" si="98"/>
        <v>1344.11368092987</v>
      </c>
      <c r="J430" s="26">
        <f t="shared" si="98"/>
        <v>1344113.3889043401</v>
      </c>
      <c r="K430" s="26">
        <f t="shared" si="98"/>
        <v>144851.79509268602</v>
      </c>
      <c r="L430" s="26">
        <f t="shared" si="111"/>
        <v>1709.9702261069799</v>
      </c>
      <c r="M430" s="26">
        <f t="shared" si="113"/>
        <v>305155.52183004102</v>
      </c>
      <c r="N430" s="25"/>
      <c r="O430" s="19">
        <f>AVERAGE('Billing Mo'!O430:O431)</f>
        <v>40</v>
      </c>
      <c r="P430" s="19"/>
      <c r="Q430" s="19">
        <f>AVERAGE('Billing Mo'!Q430:Q431)</f>
        <v>-6148.7999999999993</v>
      </c>
      <c r="R430" s="248"/>
      <c r="S430" s="19">
        <f t="shared" si="101"/>
        <v>-4092</v>
      </c>
      <c r="U430" s="7">
        <f t="shared" si="114"/>
        <v>4223912.4920561481</v>
      </c>
      <c r="V430" s="126">
        <f t="shared" si="126"/>
        <v>0.23491953518685663</v>
      </c>
      <c r="W430" s="7">
        <f>'Billing Mo'!W430</f>
        <v>73392.392477361733</v>
      </c>
      <c r="X430" s="7">
        <f>'Billing Mo'!X430</f>
        <v>1674045.5236502984</v>
      </c>
      <c r="Y430" s="7">
        <f>'Billing Mo'!Y430</f>
        <v>1747437.9161276601</v>
      </c>
      <c r="Z430" s="7">
        <f>'Billing Mo'!Z430</f>
        <v>193495</v>
      </c>
      <c r="AA430" s="7">
        <f>'Billing Mo'!AA430</f>
        <v>2132</v>
      </c>
      <c r="AB430" s="7">
        <f>'Billing Mo'!AB430</f>
        <v>1511</v>
      </c>
      <c r="AC430" s="13">
        <f>'Billing Mo'!AC430</f>
        <v>25536</v>
      </c>
      <c r="AD430" s="28">
        <f t="shared" si="123"/>
        <v>22485</v>
      </c>
      <c r="AE430" s="30">
        <f t="shared" si="115"/>
        <v>2250107</v>
      </c>
      <c r="AF430" s="30">
        <f t="shared" si="116"/>
        <v>1344113</v>
      </c>
      <c r="AG430" s="31">
        <f t="shared" si="124"/>
        <v>300342</v>
      </c>
      <c r="AH430" s="35">
        <f t="shared" si="125"/>
        <v>155490</v>
      </c>
      <c r="AI430" s="28">
        <f t="shared" si="117"/>
        <v>144852</v>
      </c>
      <c r="AJ430" s="28">
        <f t="shared" si="118"/>
        <v>1709.9702261069799</v>
      </c>
      <c r="AK430" s="28">
        <f t="shared" si="119"/>
        <v>305155.52183004102</v>
      </c>
      <c r="AL430" s="110">
        <f t="shared" si="105"/>
        <v>1344.1133877253142</v>
      </c>
      <c r="AM430" s="110">
        <f t="shared" si="103"/>
        <v>1300.5280353742619</v>
      </c>
      <c r="AN430" s="110">
        <f>AJ430/[4]FCST!$G370*1000</f>
        <v>1131.6811555969423</v>
      </c>
      <c r="AP430" s="233">
        <f>[16]Rounded!Z431</f>
        <v>29522</v>
      </c>
      <c r="AQ430" s="157">
        <f>[16]Rounded!AA431</f>
        <v>20703</v>
      </c>
      <c r="AR430" s="157">
        <f>[16]Rounded!AB431</f>
        <v>3034</v>
      </c>
      <c r="AS430" s="157">
        <f>[16]Rounded!AC431</f>
        <v>0</v>
      </c>
      <c r="AT430" s="157">
        <f>[16]Rounded!AD431</f>
        <v>0</v>
      </c>
      <c r="AV430" s="150"/>
      <c r="AW430" s="145">
        <f t="shared" si="120"/>
        <v>1131.6811555969423</v>
      </c>
      <c r="AX430" s="145">
        <f t="shared" si="100"/>
        <v>1709.9702261069799</v>
      </c>
      <c r="AY430" s="20"/>
      <c r="AZ430" s="164">
        <f t="shared" si="112"/>
        <v>20672.306238577909</v>
      </c>
      <c r="BM430" s="14">
        <f>[17]Base!$J212</f>
        <v>28273.978876793299</v>
      </c>
      <c r="BN430" s="14">
        <f>[17]High!$J212</f>
        <v>52664.967373426589</v>
      </c>
      <c r="BO430" s="14">
        <f>[17]Low!$J212</f>
        <v>3882.9903801600217</v>
      </c>
      <c r="BP430" s="14"/>
      <c r="BQ430" s="14">
        <f>[17]Base!$Q212</f>
        <v>32876.719624178251</v>
      </c>
      <c r="BR430" s="14">
        <f>[17]High!$Q212</f>
        <v>61238.334155147197</v>
      </c>
      <c r="BS430" s="14">
        <f>[17]Low!$Q212</f>
        <v>4515.1050932093276</v>
      </c>
      <c r="BT430" s="211" t="s">
        <v>150</v>
      </c>
      <c r="BU430" s="14">
        <f>'[18]Energy Summary'!$C211/1000</f>
        <v>14124.636990842555</v>
      </c>
      <c r="BV430" s="14"/>
      <c r="BW430" s="14"/>
      <c r="BX430" s="14"/>
      <c r="BY430" s="14">
        <f>'[18]Energy Summary'!$D211/1000</f>
        <v>11228.827489842764</v>
      </c>
      <c r="BZ430" s="14"/>
      <c r="CA430" s="14"/>
    </row>
    <row r="431" spans="1:79">
      <c r="A431" s="2">
        <f t="shared" si="107"/>
        <v>2026</v>
      </c>
      <c r="B431" s="2">
        <f t="shared" si="108"/>
        <v>9</v>
      </c>
      <c r="C431" s="7">
        <f>[21]Data!$D286</f>
        <v>1195.0247015626201</v>
      </c>
      <c r="D431" s="7">
        <f>[25]Data!$D262</f>
        <v>1269391.45123195</v>
      </c>
      <c r="E431" s="7">
        <f>[22]Data!$D274</f>
        <v>141896.540843536</v>
      </c>
      <c r="F431" s="7">
        <f>[23]Data!$D274</f>
        <v>1708.5257816625401</v>
      </c>
      <c r="G431" s="13">
        <f>[24]Data!$D274</f>
        <v>310897.60921311699</v>
      </c>
      <c r="H431" s="25"/>
      <c r="I431" s="26">
        <f t="shared" ref="I431:K482" si="127">C431+O431</f>
        <v>1235.0247015626201</v>
      </c>
      <c r="J431" s="26">
        <f t="shared" si="127"/>
        <v>1269391.45123195</v>
      </c>
      <c r="K431" s="26">
        <f t="shared" si="127"/>
        <v>135747.74084353601</v>
      </c>
      <c r="L431" s="26">
        <f t="shared" si="111"/>
        <v>1708.5257816625401</v>
      </c>
      <c r="M431" s="26">
        <f t="shared" si="113"/>
        <v>306937.60921311699</v>
      </c>
      <c r="N431" s="25"/>
      <c r="O431" s="19">
        <f>AVERAGE('Billing Mo'!O431:O432)</f>
        <v>40</v>
      </c>
      <c r="P431" s="19"/>
      <c r="Q431" s="19">
        <f>AVERAGE('Billing Mo'!Q431:Q432)</f>
        <v>-6148.7999999999993</v>
      </c>
      <c r="R431" s="248"/>
      <c r="S431" s="19">
        <f t="shared" si="101"/>
        <v>-3960</v>
      </c>
      <c r="U431" s="7">
        <f t="shared" si="114"/>
        <v>3955069.1349947797</v>
      </c>
      <c r="V431" s="126">
        <f t="shared" si="126"/>
        <v>0.23675824630596484</v>
      </c>
      <c r="W431" s="7">
        <f>'Billing Mo'!W431</f>
        <v>73449.028910771231</v>
      </c>
      <c r="X431" s="7">
        <f>'Billing Mo'!X431</f>
        <v>1675337.3737266387</v>
      </c>
      <c r="Y431" s="7">
        <f>'Billing Mo'!Y431</f>
        <v>1748786.40263741</v>
      </c>
      <c r="Z431" s="7">
        <f>'Billing Mo'!Z431</f>
        <v>193631</v>
      </c>
      <c r="AA431" s="7">
        <f>'Billing Mo'!AA431</f>
        <v>2131</v>
      </c>
      <c r="AB431" s="7">
        <f>'Billing Mo'!AB431</f>
        <v>1511</v>
      </c>
      <c r="AC431" s="13">
        <f>'Billing Mo'!AC431</f>
        <v>25545</v>
      </c>
      <c r="AD431" s="28">
        <f t="shared" si="123"/>
        <v>20781</v>
      </c>
      <c r="AE431" s="30">
        <f t="shared" si="115"/>
        <v>2069083</v>
      </c>
      <c r="AF431" s="30">
        <f t="shared" si="116"/>
        <v>1269391</v>
      </c>
      <c r="AG431" s="31">
        <f t="shared" si="124"/>
        <v>287168</v>
      </c>
      <c r="AH431" s="35">
        <f t="shared" si="125"/>
        <v>151420</v>
      </c>
      <c r="AI431" s="28">
        <f t="shared" si="117"/>
        <v>135748</v>
      </c>
      <c r="AJ431" s="28">
        <f t="shared" si="118"/>
        <v>1708.5257816625401</v>
      </c>
      <c r="AK431" s="28">
        <f t="shared" si="119"/>
        <v>306937.60921311699</v>
      </c>
      <c r="AL431" s="110">
        <f t="shared" si="105"/>
        <v>1235.0246776847753</v>
      </c>
      <c r="AM431" s="110">
        <f t="shared" si="103"/>
        <v>1195.0367391055868</v>
      </c>
      <c r="AN431" s="110">
        <f>AJ431/[4]FCST!$G371*1000</f>
        <v>1130.7252029533688</v>
      </c>
      <c r="AP431" s="233">
        <f>[16]Rounded!Z432</f>
        <v>27597</v>
      </c>
      <c r="AQ431" s="157">
        <f>[16]Rounded!AA432</f>
        <v>18345</v>
      </c>
      <c r="AR431" s="157">
        <f>[16]Rounded!AB432</f>
        <v>2717</v>
      </c>
      <c r="AS431" s="157">
        <f>[16]Rounded!AC432</f>
        <v>0</v>
      </c>
      <c r="AT431" s="157">
        <f>[16]Rounded!AD432</f>
        <v>0</v>
      </c>
      <c r="AV431" s="150"/>
      <c r="AW431" s="145">
        <f t="shared" si="120"/>
        <v>1130.7252029533688</v>
      </c>
      <c r="AX431" s="145">
        <f t="shared" si="100"/>
        <v>1708.5257816625401</v>
      </c>
      <c r="AY431" s="20"/>
      <c r="AZ431" s="164">
        <f t="shared" si="112"/>
        <v>20646.197852096633</v>
      </c>
      <c r="BM431" s="14">
        <f>[17]Base!$J213</f>
        <v>27443.672032224349</v>
      </c>
      <c r="BN431" s="14">
        <f>[17]High!$J213</f>
        <v>51118.383389979972</v>
      </c>
      <c r="BO431" s="14">
        <f>[17]Low!$J213</f>
        <v>3768.9606744687408</v>
      </c>
      <c r="BP431" s="14"/>
      <c r="BQ431" s="14">
        <f>[17]Base!$Q213</f>
        <v>31911.246549098076</v>
      </c>
      <c r="BR431" s="14">
        <f>[17]High!$Q213</f>
        <v>59439.980686023227</v>
      </c>
      <c r="BS431" s="14">
        <f>[17]Low!$Q213</f>
        <v>4382.512412172955</v>
      </c>
      <c r="BT431" s="211" t="s">
        <v>150</v>
      </c>
      <c r="BU431" s="14">
        <f>'[18]Energy Summary'!$C212/1000</f>
        <v>13335.446602530312</v>
      </c>
      <c r="BV431" s="14"/>
      <c r="BW431" s="14"/>
      <c r="BX431" s="14"/>
      <c r="BY431" s="14">
        <f>'[18]Energy Summary'!$D212/1000</f>
        <v>10571.182134105908</v>
      </c>
      <c r="BZ431" s="14"/>
      <c r="CA431" s="14"/>
    </row>
    <row r="432" spans="1:79">
      <c r="A432" s="2">
        <f t="shared" si="107"/>
        <v>2026</v>
      </c>
      <c r="B432" s="2">
        <f t="shared" si="108"/>
        <v>10</v>
      </c>
      <c r="C432" s="7">
        <f>[21]Data!$D287</f>
        <v>1014.85636269105</v>
      </c>
      <c r="D432" s="7">
        <f>[25]Data!$D263</f>
        <v>1204749.3637699301</v>
      </c>
      <c r="E432" s="7">
        <f>[22]Data!$D275</f>
        <v>150428.95077800201</v>
      </c>
      <c r="F432" s="7">
        <f>[23]Data!$D275</f>
        <v>1706.35911499587</v>
      </c>
      <c r="G432" s="13">
        <f>[24]Data!$D275</f>
        <v>291631.21062895702</v>
      </c>
      <c r="H432" s="25"/>
      <c r="I432" s="26">
        <f t="shared" si="127"/>
        <v>1054.85636269105</v>
      </c>
      <c r="J432" s="26">
        <f t="shared" si="127"/>
        <v>1204749.3637699301</v>
      </c>
      <c r="K432" s="26">
        <f t="shared" si="127"/>
        <v>144280.15077800202</v>
      </c>
      <c r="L432" s="26">
        <f t="shared" si="111"/>
        <v>1706.35911499587</v>
      </c>
      <c r="M432" s="26">
        <f t="shared" si="113"/>
        <v>287539.21062895702</v>
      </c>
      <c r="N432" s="25"/>
      <c r="O432" s="19">
        <f>AVERAGE('Billing Mo'!O432:O433)</f>
        <v>40</v>
      </c>
      <c r="P432" s="19"/>
      <c r="Q432" s="19">
        <f>AVERAGE('Billing Mo'!Q432:Q433)</f>
        <v>-6148.7999999999993</v>
      </c>
      <c r="R432" s="248"/>
      <c r="S432" s="19">
        <f t="shared" si="101"/>
        <v>-4092</v>
      </c>
      <c r="U432" s="7">
        <f t="shared" si="114"/>
        <v>3569860.5697439527</v>
      </c>
      <c r="V432" s="126">
        <f t="shared" si="126"/>
        <v>0.25544453159122188</v>
      </c>
      <c r="W432" s="7">
        <f>'Billing Mo'!W432</f>
        <v>73505.665344180728</v>
      </c>
      <c r="X432" s="7">
        <f>'Billing Mo'!X432</f>
        <v>1676629.2238029793</v>
      </c>
      <c r="Y432" s="7">
        <f>'Billing Mo'!Y432</f>
        <v>1750134.8891471601</v>
      </c>
      <c r="Z432" s="7">
        <f>'Billing Mo'!Z432</f>
        <v>193766</v>
      </c>
      <c r="AA432" s="7">
        <f>'Billing Mo'!AA432</f>
        <v>2129</v>
      </c>
      <c r="AB432" s="7">
        <f>'Billing Mo'!AB432</f>
        <v>1511</v>
      </c>
      <c r="AC432" s="13">
        <f>'Billing Mo'!AC432</f>
        <v>25571</v>
      </c>
      <c r="AD432" s="28">
        <f t="shared" si="123"/>
        <v>19056</v>
      </c>
      <c r="AE432" s="30">
        <f t="shared" si="115"/>
        <v>1768603</v>
      </c>
      <c r="AF432" s="30">
        <f t="shared" si="116"/>
        <v>1204749</v>
      </c>
      <c r="AG432" s="31">
        <f t="shared" si="124"/>
        <v>288207</v>
      </c>
      <c r="AH432" s="35">
        <f t="shared" si="125"/>
        <v>143927</v>
      </c>
      <c r="AI432" s="28">
        <f t="shared" si="117"/>
        <v>144280</v>
      </c>
      <c r="AJ432" s="28">
        <f t="shared" si="118"/>
        <v>1706.35911499587</v>
      </c>
      <c r="AK432" s="28">
        <f t="shared" si="119"/>
        <v>287539.21062895702</v>
      </c>
      <c r="AL432" s="110">
        <f t="shared" si="105"/>
        <v>1054.8563599460608</v>
      </c>
      <c r="AM432" s="110">
        <f t="shared" si="103"/>
        <v>1021.4406964203345</v>
      </c>
      <c r="AN432" s="110">
        <f>AJ432/[4]FCST!$G372*1000</f>
        <v>1129.2912739880012</v>
      </c>
      <c r="AP432" s="233">
        <f>[16]Rounded!Z433</f>
        <v>21366</v>
      </c>
      <c r="AQ432" s="157">
        <f>[16]Rounded!AA433</f>
        <v>17122</v>
      </c>
      <c r="AR432" s="157">
        <f>[16]Rounded!AB433</f>
        <v>2592</v>
      </c>
      <c r="AS432" s="157">
        <f>[16]Rounded!AC433</f>
        <v>0</v>
      </c>
      <c r="AT432" s="157">
        <f>[16]Rounded!AD433</f>
        <v>0</v>
      </c>
      <c r="AV432" s="150"/>
      <c r="AW432" s="145">
        <f t="shared" si="120"/>
        <v>1129.2912739880012</v>
      </c>
      <c r="AX432" s="145">
        <f t="shared" si="100"/>
        <v>1706.35911499587</v>
      </c>
      <c r="AY432" s="20"/>
      <c r="AZ432" s="164">
        <f t="shared" si="112"/>
        <v>20620.089465615343</v>
      </c>
      <c r="BM432" s="14">
        <f>[17]Base!$J214</f>
        <v>27453.81063683498</v>
      </c>
      <c r="BN432" s="14">
        <f>[17]High!$J214</f>
        <v>51137.268219856865</v>
      </c>
      <c r="BO432" s="14">
        <f>[17]Low!$J214</f>
        <v>3770.3530538131149</v>
      </c>
      <c r="BP432" s="14"/>
      <c r="BQ432" s="14">
        <f>[17]Base!$Q214</f>
        <v>31923.035624226719</v>
      </c>
      <c r="BR432" s="14">
        <f>[17]High!$Q214</f>
        <v>59461.939790531236</v>
      </c>
      <c r="BS432" s="14">
        <f>[17]Low!$Q214</f>
        <v>4384.1314579222262</v>
      </c>
      <c r="BT432" s="211" t="s">
        <v>150</v>
      </c>
      <c r="BU432" s="14">
        <f>'[18]Energy Summary'!$C213/1000</f>
        <v>12209.254844758303</v>
      </c>
      <c r="BV432" s="14"/>
      <c r="BW432" s="14"/>
      <c r="BX432" s="14"/>
      <c r="BY432" s="14">
        <f>'[18]Energy Summary'!$D213/1000</f>
        <v>9652.1545098137285</v>
      </c>
      <c r="BZ432" s="14"/>
      <c r="CA432" s="14"/>
    </row>
    <row r="433" spans="1:79">
      <c r="A433" s="2">
        <f t="shared" si="107"/>
        <v>2026</v>
      </c>
      <c r="B433" s="2">
        <f t="shared" si="108"/>
        <v>11</v>
      </c>
      <c r="C433" s="7">
        <f>[21]Data!$D288</f>
        <v>786.42664258523405</v>
      </c>
      <c r="D433" s="7">
        <f>[25]Data!$D264</f>
        <v>1043895.83432704</v>
      </c>
      <c r="E433" s="7">
        <f>[22]Data!$D276</f>
        <v>132764.85392651401</v>
      </c>
      <c r="F433" s="7">
        <f>[23]Data!$D276</f>
        <v>1703.02510050508</v>
      </c>
      <c r="G433" s="13">
        <f>[24]Data!$D276</f>
        <v>271312.86934141797</v>
      </c>
      <c r="H433" s="25"/>
      <c r="I433" s="26">
        <f t="shared" si="127"/>
        <v>826.42664258523405</v>
      </c>
      <c r="J433" s="26">
        <f t="shared" si="127"/>
        <v>1043895.83432704</v>
      </c>
      <c r="K433" s="26">
        <f t="shared" si="127"/>
        <v>126616.05392651401</v>
      </c>
      <c r="L433" s="26">
        <f t="shared" si="111"/>
        <v>1703.02510050508</v>
      </c>
      <c r="M433" s="26">
        <f t="shared" si="113"/>
        <v>267352.86934141797</v>
      </c>
      <c r="N433" s="25"/>
      <c r="O433" s="19">
        <f>AVERAGE('Billing Mo'!O433:O434)</f>
        <v>40</v>
      </c>
      <c r="P433" s="19"/>
      <c r="Q433" s="19">
        <f>AVERAGE('Billing Mo'!Q433:Q434)</f>
        <v>-6148.7999999999993</v>
      </c>
      <c r="R433" s="248"/>
      <c r="S433" s="19">
        <f t="shared" si="101"/>
        <v>-3960</v>
      </c>
      <c r="U433" s="7">
        <f t="shared" si="114"/>
        <v>2993220.8944419231</v>
      </c>
      <c r="V433" s="126">
        <f t="shared" si="126"/>
        <v>0.34388341163246744</v>
      </c>
      <c r="W433" s="7">
        <f>'Billing Mo'!W433</f>
        <v>73562.301777590226</v>
      </c>
      <c r="X433" s="7">
        <f>'Billing Mo'!X433</f>
        <v>1677921.0738793197</v>
      </c>
      <c r="Y433" s="7">
        <f>'Billing Mo'!Y433</f>
        <v>1751483.37565691</v>
      </c>
      <c r="Z433" s="7">
        <f>'Billing Mo'!Z433</f>
        <v>193901</v>
      </c>
      <c r="AA433" s="7">
        <f>'Billing Mo'!AA433</f>
        <v>2128</v>
      </c>
      <c r="AB433" s="7">
        <f>'Billing Mo'!AB433</f>
        <v>1511</v>
      </c>
      <c r="AC433" s="13">
        <f>'Billing Mo'!AC433</f>
        <v>25608</v>
      </c>
      <c r="AD433" s="28">
        <f t="shared" si="123"/>
        <v>19894</v>
      </c>
      <c r="AE433" s="30">
        <f t="shared" si="115"/>
        <v>1386679</v>
      </c>
      <c r="AF433" s="30">
        <f t="shared" si="116"/>
        <v>1043896</v>
      </c>
      <c r="AG433" s="31">
        <f t="shared" si="124"/>
        <v>273696</v>
      </c>
      <c r="AH433" s="35">
        <f t="shared" si="125"/>
        <v>147080</v>
      </c>
      <c r="AI433" s="28">
        <f t="shared" si="117"/>
        <v>126616</v>
      </c>
      <c r="AJ433" s="28">
        <f t="shared" si="118"/>
        <v>1703.02510050508</v>
      </c>
      <c r="AK433" s="28">
        <f t="shared" si="119"/>
        <v>267352.86934141797</v>
      </c>
      <c r="AL433" s="110">
        <f t="shared" si="105"/>
        <v>826.42683353039138</v>
      </c>
      <c r="AM433" s="110">
        <f t="shared" si="103"/>
        <v>803.07527867482725</v>
      </c>
      <c r="AN433" s="110">
        <f>AJ433/[4]FCST!$G373*1000</f>
        <v>1127.0847786267902</v>
      </c>
      <c r="AP433" s="233">
        <f>[16]Rounded!Z434</f>
        <v>23243</v>
      </c>
      <c r="AQ433" s="157">
        <f>[16]Rounded!AA434</f>
        <v>17658</v>
      </c>
      <c r="AR433" s="157">
        <f>[16]Rounded!AB434</f>
        <v>2618</v>
      </c>
      <c r="AS433" s="157">
        <f>[16]Rounded!AC434</f>
        <v>0</v>
      </c>
      <c r="AT433" s="157">
        <f>[16]Rounded!AD434</f>
        <v>0</v>
      </c>
      <c r="AV433" s="150"/>
      <c r="AW433" s="145">
        <f t="shared" si="120"/>
        <v>1127.0847786267902</v>
      </c>
      <c r="AX433" s="145">
        <f t="shared" si="100"/>
        <v>1703.02510050508</v>
      </c>
      <c r="AY433" s="20"/>
      <c r="AZ433" s="164">
        <f t="shared" si="112"/>
        <v>20593.981079134064</v>
      </c>
      <c r="BM433" s="14">
        <f>[17]Base!$J215</f>
        <v>27404.035068030262</v>
      </c>
      <c r="BN433" s="14">
        <f>[17]High!$J215</f>
        <v>51044.552980925779</v>
      </c>
      <c r="BO433" s="14">
        <f>[17]Low!$J215</f>
        <v>3763.5171551347594</v>
      </c>
      <c r="BP433" s="14"/>
      <c r="BQ433" s="14">
        <f>[17]Base!$Q215</f>
        <v>31865.157055849144</v>
      </c>
      <c r="BR433" s="14">
        <f>[17]High!$Q215</f>
        <v>59354.131373169512</v>
      </c>
      <c r="BS433" s="14">
        <f>[17]Low!$Q215</f>
        <v>4376.1827385287897</v>
      </c>
      <c r="BT433" s="211" t="s">
        <v>150</v>
      </c>
      <c r="BU433" s="14">
        <f>'[18]Energy Summary'!$C214/1000</f>
        <v>11549.608388450708</v>
      </c>
      <c r="BV433" s="14"/>
      <c r="BW433" s="14"/>
      <c r="BX433" s="14"/>
      <c r="BY433" s="14">
        <f>'[18]Energy Summary'!$D214/1000</f>
        <v>9107.0440025095049</v>
      </c>
      <c r="BZ433" s="14"/>
      <c r="CA433" s="14"/>
    </row>
    <row r="434" spans="1:79">
      <c r="A434" s="2">
        <f t="shared" si="107"/>
        <v>2026</v>
      </c>
      <c r="B434" s="2">
        <f t="shared" si="108"/>
        <v>12</v>
      </c>
      <c r="C434" s="7">
        <f>[21]Data!$D289</f>
        <v>940.39371086021004</v>
      </c>
      <c r="D434" s="7">
        <f>[25]Data!$D265</f>
        <v>1055870.05466561</v>
      </c>
      <c r="E434" s="7">
        <f>[22]Data!$D277</f>
        <v>129891.04810009801</v>
      </c>
      <c r="F434" s="7">
        <f>[23]Data!$D277</f>
        <v>1714.6857457005699</v>
      </c>
      <c r="G434" s="13">
        <f>[24]Data!$D277</f>
        <v>261966.30102063101</v>
      </c>
      <c r="H434" s="25"/>
      <c r="I434" s="26">
        <f t="shared" si="127"/>
        <v>977.89371086021004</v>
      </c>
      <c r="J434" s="26">
        <f t="shared" si="127"/>
        <v>1055870.05466561</v>
      </c>
      <c r="K434" s="26">
        <f t="shared" si="127"/>
        <v>123641.448100098</v>
      </c>
      <c r="L434" s="26">
        <f t="shared" si="111"/>
        <v>1714.6857457005699</v>
      </c>
      <c r="M434" s="26">
        <f t="shared" si="113"/>
        <v>257874.30102063101</v>
      </c>
      <c r="N434" s="25"/>
      <c r="O434" s="19">
        <f>AVERAGE('Billing Mo'!O434:O435)</f>
        <v>37.5</v>
      </c>
      <c r="P434" s="19"/>
      <c r="Q434" s="19">
        <f>AVERAGE('Billing Mo'!Q434:Q435)</f>
        <v>-6249.5999999999995</v>
      </c>
      <c r="R434" s="248"/>
      <c r="S434" s="19">
        <f t="shared" si="101"/>
        <v>-4092</v>
      </c>
      <c r="U434" s="7">
        <f t="shared" si="114"/>
        <v>3246970.9867663318</v>
      </c>
      <c r="V434" s="126">
        <f t="shared" si="126"/>
        <v>0.46872621458853259</v>
      </c>
      <c r="W434" s="7">
        <f>'Billing Mo'!W434</f>
        <v>73618.938210999724</v>
      </c>
      <c r="X434" s="7">
        <f>'Billing Mo'!X434</f>
        <v>1679212.9239556601</v>
      </c>
      <c r="Y434" s="7">
        <f>'Billing Mo'!Y434</f>
        <v>1752831.8621666599</v>
      </c>
      <c r="Z434" s="7">
        <f>'Billing Mo'!Z434</f>
        <v>194036</v>
      </c>
      <c r="AA434" s="7">
        <f>'Billing Mo'!AA434</f>
        <v>2127</v>
      </c>
      <c r="AB434" s="7">
        <f>'Billing Mo'!AB434</f>
        <v>1511</v>
      </c>
      <c r="AC434" s="13">
        <f>'Billing Mo'!AC434</f>
        <v>25559</v>
      </c>
      <c r="AD434" s="28">
        <f t="shared" si="123"/>
        <v>32450</v>
      </c>
      <c r="AE434" s="30">
        <f t="shared" si="115"/>
        <v>1642092</v>
      </c>
      <c r="AF434" s="30">
        <f t="shared" si="116"/>
        <v>1055870</v>
      </c>
      <c r="AG434" s="31">
        <f t="shared" si="124"/>
        <v>256970</v>
      </c>
      <c r="AH434" s="35">
        <f t="shared" si="125"/>
        <v>133329</v>
      </c>
      <c r="AI434" s="28">
        <f t="shared" si="117"/>
        <v>123641</v>
      </c>
      <c r="AJ434" s="28">
        <f t="shared" si="118"/>
        <v>1714.6857457005699</v>
      </c>
      <c r="AK434" s="28">
        <f t="shared" si="119"/>
        <v>257874.30102063101</v>
      </c>
      <c r="AL434" s="110">
        <f t="shared" si="105"/>
        <v>977.89385525439161</v>
      </c>
      <c r="AM434" s="110">
        <f t="shared" si="103"/>
        <v>955.33521277398131</v>
      </c>
      <c r="AN434" s="110">
        <f>AJ434/[4]FCST!$G374*1000</f>
        <v>1134.8019495040171</v>
      </c>
      <c r="AP434" s="233">
        <f>[16]Rounded!Z435</f>
        <v>39911</v>
      </c>
      <c r="AQ434" s="157">
        <f>[16]Rounded!AA435</f>
        <v>22235</v>
      </c>
      <c r="AR434" s="157">
        <f>[16]Rounded!AB435</f>
        <v>2892</v>
      </c>
      <c r="AS434" s="157">
        <f>[16]Rounded!AC435</f>
        <v>0</v>
      </c>
      <c r="AT434" s="157">
        <f>[16]Rounded!AD435</f>
        <v>0</v>
      </c>
      <c r="AV434" s="150"/>
      <c r="AW434" s="145">
        <f t="shared" si="120"/>
        <v>1134.8019495040171</v>
      </c>
      <c r="AX434" s="145">
        <f t="shared" si="100"/>
        <v>1714.6857457005699</v>
      </c>
      <c r="AY434" s="20"/>
      <c r="AZ434" s="164">
        <f t="shared" si="112"/>
        <v>20567.872692652782</v>
      </c>
      <c r="BM434" s="14">
        <f>[17]Base!$J216</f>
        <v>27503.972100570099</v>
      </c>
      <c r="BN434" s="14">
        <f>[17]High!$J216</f>
        <v>51230.702251993804</v>
      </c>
      <c r="BO434" s="14">
        <f>[17]Low!$J216</f>
        <v>3777.2419491464166</v>
      </c>
      <c r="BP434" s="14"/>
      <c r="BQ434" s="14">
        <f>[17]Base!$Q216</f>
        <v>31981.36290763965</v>
      </c>
      <c r="BR434" s="14">
        <f>[17]High!$Q216</f>
        <v>59570.584013946289</v>
      </c>
      <c r="BS434" s="14">
        <f>[17]Low!$Q216</f>
        <v>4392.1418013330422</v>
      </c>
      <c r="BT434" s="211" t="s">
        <v>150</v>
      </c>
      <c r="BU434" s="14">
        <f>'[18]Energy Summary'!$C215/1000</f>
        <v>11114.646545086945</v>
      </c>
      <c r="BV434" s="14"/>
      <c r="BW434" s="14"/>
      <c r="BX434" s="14"/>
      <c r="BY434" s="14">
        <f>'[18]Energy Summary'!$D215/1000</f>
        <v>8742.4461801995149</v>
      </c>
      <c r="BZ434" s="14"/>
      <c r="CA434" s="14"/>
    </row>
    <row r="435" spans="1:79">
      <c r="A435" s="2">
        <f t="shared" si="107"/>
        <v>2027</v>
      </c>
      <c r="B435" s="2">
        <f t="shared" si="108"/>
        <v>1</v>
      </c>
      <c r="C435" s="7">
        <f>[21]Data!$D290</f>
        <v>1026.6400194692301</v>
      </c>
      <c r="D435" s="7">
        <f>[25]Data!$D266</f>
        <v>1057802.69174843</v>
      </c>
      <c r="E435" s="7">
        <f>[22]Data!$D278</f>
        <v>138147.766029255</v>
      </c>
      <c r="F435" s="7">
        <f>[23]Data!$D278</f>
        <v>1691.9581831646201</v>
      </c>
      <c r="G435" s="13">
        <f>[24]Data!$D278</f>
        <v>258988.609854604</v>
      </c>
      <c r="H435" s="25"/>
      <c r="I435" s="26">
        <f t="shared" si="127"/>
        <v>1061.6400194692301</v>
      </c>
      <c r="J435" s="26">
        <f t="shared" si="127"/>
        <v>1057802.69174843</v>
      </c>
      <c r="K435" s="26">
        <f t="shared" si="127"/>
        <v>132200.56602925499</v>
      </c>
      <c r="L435" s="26">
        <f t="shared" si="111"/>
        <v>1691.9581831646201</v>
      </c>
      <c r="M435" s="26">
        <f t="shared" si="113"/>
        <v>255028.609854604</v>
      </c>
      <c r="N435" s="25"/>
      <c r="O435" s="19">
        <f>AVERAGE('Billing Mo'!O435:O436)</f>
        <v>35</v>
      </c>
      <c r="P435" s="19"/>
      <c r="Q435" s="19">
        <f>AVERAGE('Billing Mo'!Q435:Q436)</f>
        <v>-5947.1999999999989</v>
      </c>
      <c r="R435" s="248"/>
      <c r="S435" s="19">
        <f t="shared" si="101"/>
        <v>-3960</v>
      </c>
      <c r="U435" s="7">
        <f t="shared" si="114"/>
        <v>3405405.5680377688</v>
      </c>
      <c r="V435" s="126">
        <f t="shared" si="126"/>
        <v>0.55751998808037817</v>
      </c>
      <c r="W435" s="7">
        <f>'Billing Mo'!W435</f>
        <v>73675.574644409644</v>
      </c>
      <c r="X435" s="7">
        <f>'Billing Mo'!X435</f>
        <v>1680504.7740320105</v>
      </c>
      <c r="Y435" s="7">
        <f>'Billing Mo'!Y435</f>
        <v>1754180.34867642</v>
      </c>
      <c r="Z435" s="7">
        <f>'Billing Mo'!Z435</f>
        <v>194171</v>
      </c>
      <c r="AA435" s="7">
        <f>'Billing Mo'!AA435</f>
        <v>2126</v>
      </c>
      <c r="AB435" s="7">
        <f>'Billing Mo'!AB435</f>
        <v>1510</v>
      </c>
      <c r="AC435" s="13">
        <f>'Billing Mo'!AC435</f>
        <v>25601</v>
      </c>
      <c r="AD435" s="28">
        <f t="shared" si="123"/>
        <v>42170</v>
      </c>
      <c r="AE435" s="30">
        <f t="shared" si="115"/>
        <v>1784091</v>
      </c>
      <c r="AF435" s="30">
        <f t="shared" si="116"/>
        <v>1057803</v>
      </c>
      <c r="AG435" s="31">
        <f t="shared" si="124"/>
        <v>264621</v>
      </c>
      <c r="AH435" s="35">
        <f>ROUND($AX$644*$AY614,0)</f>
        <v>132420</v>
      </c>
      <c r="AI435" s="28">
        <f t="shared" si="117"/>
        <v>132201</v>
      </c>
      <c r="AJ435" s="28">
        <f t="shared" si="118"/>
        <v>1691.9581831646201</v>
      </c>
      <c r="AK435" s="28">
        <f t="shared" si="119"/>
        <v>255028.609854604</v>
      </c>
      <c r="AL435" s="110">
        <f t="shared" si="105"/>
        <v>1061.6399474542739</v>
      </c>
      <c r="AM435" s="110">
        <f t="shared" si="103"/>
        <v>1041.09078714624</v>
      </c>
      <c r="AN435" s="110">
        <f>AJ435/[4]FCST!$G375*1000</f>
        <v>1120.5021080560398</v>
      </c>
      <c r="AP435" s="233">
        <f>[16]Rounded!Z436</f>
        <v>49183</v>
      </c>
      <c r="AQ435" s="157">
        <f>[16]Rounded!AA436</f>
        <v>23028</v>
      </c>
      <c r="AR435" s="157">
        <f>[16]Rounded!AB436</f>
        <v>2899</v>
      </c>
      <c r="AS435" s="157">
        <f>[16]Rounded!AC436</f>
        <v>0</v>
      </c>
      <c r="AT435" s="157">
        <f>[16]Rounded!AD436</f>
        <v>0</v>
      </c>
      <c r="AV435" s="150"/>
      <c r="AW435" s="145">
        <f t="shared" si="120"/>
        <v>1120.5021080560398</v>
      </c>
      <c r="AX435" s="145">
        <f t="shared" si="100"/>
        <v>1691.9581831646201</v>
      </c>
      <c r="AY435" s="20"/>
      <c r="AZ435" s="164">
        <f t="shared" si="112"/>
        <v>20541.764306171499</v>
      </c>
      <c r="BM435" s="14">
        <f>[17]Base!$J217</f>
        <v>28943.734858765318</v>
      </c>
      <c r="BN435" s="14">
        <f>[17]High!$J217</f>
        <v>54248.810086930964</v>
      </c>
      <c r="BO435" s="14">
        <f>[17]Low!$J217</f>
        <v>3638.6596305996572</v>
      </c>
      <c r="BP435" s="14"/>
      <c r="BQ435" s="14">
        <f>[17]Base!$Q217</f>
        <v>33655.505649727114</v>
      </c>
      <c r="BR435" s="14">
        <f>[17]High!$Q217</f>
        <v>63080.011728989499</v>
      </c>
      <c r="BS435" s="14">
        <f>[17]Low!$Q217</f>
        <v>4230.9995704647172</v>
      </c>
      <c r="BT435" s="211" t="s">
        <v>150</v>
      </c>
      <c r="BU435" s="14">
        <f>'[18]Energy Summary'!$C216/1000</f>
        <v>9018.3590181278687</v>
      </c>
      <c r="BV435" s="14"/>
      <c r="BW435" s="14"/>
      <c r="BX435" s="14"/>
      <c r="BY435" s="14">
        <f>'[18]Energy Summary'!$D216/1000</f>
        <v>7314.7486292260965</v>
      </c>
      <c r="BZ435" s="14"/>
      <c r="CA435" s="14"/>
    </row>
    <row r="436" spans="1:79">
      <c r="A436" s="2">
        <f t="shared" si="107"/>
        <v>2027</v>
      </c>
      <c r="B436" s="2">
        <f t="shared" si="108"/>
        <v>2</v>
      </c>
      <c r="C436" s="7">
        <f>[21]Data!$D291</f>
        <v>830.30370749711506</v>
      </c>
      <c r="D436" s="7">
        <f>[25]Data!$D267</f>
        <v>955141.34070990502</v>
      </c>
      <c r="E436" s="7">
        <f>[22]Data!$D279</f>
        <v>122778.458325692</v>
      </c>
      <c r="F436" s="7">
        <f>[23]Data!$D279</f>
        <v>1693.18642685802</v>
      </c>
      <c r="G436" s="13">
        <f>[24]Data!$D279</f>
        <v>258785.24459002801</v>
      </c>
      <c r="H436" s="25"/>
      <c r="I436" s="26">
        <f t="shared" si="127"/>
        <v>865.30370749711506</v>
      </c>
      <c r="J436" s="26">
        <f t="shared" si="127"/>
        <v>955141.34070990502</v>
      </c>
      <c r="K436" s="26">
        <f t="shared" si="127"/>
        <v>116831.258325692</v>
      </c>
      <c r="L436" s="26">
        <f t="shared" si="111"/>
        <v>1693.18642685802</v>
      </c>
      <c r="M436" s="26">
        <f t="shared" si="113"/>
        <v>254693.24459002801</v>
      </c>
      <c r="N436" s="25"/>
      <c r="O436" s="19">
        <f>AVERAGE('Billing Mo'!O436:O437)</f>
        <v>35</v>
      </c>
      <c r="P436" s="19"/>
      <c r="Q436" s="19">
        <f>AVERAGE('Billing Mo'!Q436:Q437)</f>
        <v>-5947.1999999999989</v>
      </c>
      <c r="R436" s="248"/>
      <c r="S436" s="19">
        <f t="shared" si="101"/>
        <v>-4092</v>
      </c>
      <c r="U436" s="7">
        <f t="shared" si="114"/>
        <v>2956658.4310168861</v>
      </c>
      <c r="V436" s="126">
        <f t="shared" si="126"/>
        <v>0.63835327793467445</v>
      </c>
      <c r="W436" s="7">
        <f>'Billing Mo'!W436</f>
        <v>73732.211077819142</v>
      </c>
      <c r="X436" s="7">
        <f>'Billing Mo'!X436</f>
        <v>1681796.6241083508</v>
      </c>
      <c r="Y436" s="7">
        <f>'Billing Mo'!Y436</f>
        <v>1755528.8351861699</v>
      </c>
      <c r="Z436" s="7">
        <f>'Billing Mo'!Z436</f>
        <v>194305</v>
      </c>
      <c r="AA436" s="7">
        <f>'Billing Mo'!AA436</f>
        <v>2125</v>
      </c>
      <c r="AB436" s="7">
        <f>'Billing Mo'!AB436</f>
        <v>1510</v>
      </c>
      <c r="AC436" s="13">
        <f>'Billing Mo'!AC436</f>
        <v>25607</v>
      </c>
      <c r="AD436" s="28">
        <f t="shared" si="123"/>
        <v>39080</v>
      </c>
      <c r="AE436" s="30">
        <f t="shared" si="115"/>
        <v>1455265</v>
      </c>
      <c r="AF436" s="30">
        <f t="shared" si="116"/>
        <v>955141</v>
      </c>
      <c r="AG436" s="31">
        <f t="shared" si="124"/>
        <v>250786</v>
      </c>
      <c r="AH436" s="35">
        <f t="shared" ref="AH436:AH446" si="128">ROUND($AX$644*$AY615,0)</f>
        <v>133955</v>
      </c>
      <c r="AI436" s="28">
        <f t="shared" si="117"/>
        <v>116831</v>
      </c>
      <c r="AJ436" s="28">
        <f t="shared" si="118"/>
        <v>1693.18642685802</v>
      </c>
      <c r="AK436" s="28">
        <f t="shared" si="119"/>
        <v>254693.24459002801</v>
      </c>
      <c r="AL436" s="110">
        <f t="shared" si="105"/>
        <v>865.30379425130991</v>
      </c>
      <c r="AM436" s="110">
        <f t="shared" si="103"/>
        <v>851.22213321066192</v>
      </c>
      <c r="AN436" s="110">
        <f>AJ436/[4]FCST!$G376*1000</f>
        <v>1121.3155144755101</v>
      </c>
      <c r="AP436" s="233">
        <f>[16]Rounded!Z437</f>
        <v>38561</v>
      </c>
      <c r="AQ436" s="157">
        <f>[16]Rounded!AA437</f>
        <v>19628</v>
      </c>
      <c r="AR436" s="157">
        <f>[16]Rounded!AB437</f>
        <v>2701</v>
      </c>
      <c r="AS436" s="157">
        <f>[16]Rounded!AC437</f>
        <v>0</v>
      </c>
      <c r="AT436" s="157">
        <f>[16]Rounded!AD437</f>
        <v>0</v>
      </c>
      <c r="AV436" s="150"/>
      <c r="AW436" s="145">
        <f t="shared" si="120"/>
        <v>1121.3155144755101</v>
      </c>
      <c r="AX436" s="145">
        <f t="shared" si="100"/>
        <v>1693.18642685802</v>
      </c>
      <c r="AY436" s="20"/>
      <c r="AZ436" s="164">
        <f t="shared" si="112"/>
        <v>20515.655919690213</v>
      </c>
      <c r="BM436" s="14">
        <f>[17]Base!$J218</f>
        <v>29054.338726031478</v>
      </c>
      <c r="BN436" s="14">
        <f>[17]High!$J218</f>
        <v>54456.11326392179</v>
      </c>
      <c r="BO436" s="14">
        <f>[17]Low!$J218</f>
        <v>3652.5641881411557</v>
      </c>
      <c r="BP436" s="14"/>
      <c r="BQ436" s="14">
        <f>[17]Base!$Q218</f>
        <v>33784.114797711023</v>
      </c>
      <c r="BR436" s="14">
        <f>[17]High!$Q218</f>
        <v>63321.061934792779</v>
      </c>
      <c r="BS436" s="14">
        <f>[17]Low!$Q218</f>
        <v>4247.1676606292513</v>
      </c>
      <c r="BT436" s="211" t="s">
        <v>150</v>
      </c>
      <c r="BU436" s="14">
        <f>'[18]Energy Summary'!$C217/1000</f>
        <v>9994.0996269386742</v>
      </c>
      <c r="BV436" s="14"/>
      <c r="BW436" s="14"/>
      <c r="BX436" s="14"/>
      <c r="BY436" s="14">
        <f>'[18]Energy Summary'!$D217/1000</f>
        <v>8072.0878062634065</v>
      </c>
      <c r="BZ436" s="14"/>
      <c r="CA436" s="14"/>
    </row>
    <row r="437" spans="1:79">
      <c r="A437" s="2">
        <f t="shared" si="107"/>
        <v>2027</v>
      </c>
      <c r="B437" s="2">
        <f t="shared" si="108"/>
        <v>3</v>
      </c>
      <c r="C437" s="7">
        <f>[21]Data!$D292</f>
        <v>834.72481916413301</v>
      </c>
      <c r="D437" s="7">
        <f>[25]Data!$D268</f>
        <v>1095668.7182794299</v>
      </c>
      <c r="E437" s="7">
        <f>[22]Data!$D280</f>
        <v>148968.508939747</v>
      </c>
      <c r="F437" s="7">
        <f>[23]Data!$D280</f>
        <v>1704.3597961533301</v>
      </c>
      <c r="G437" s="13">
        <f>[24]Data!$D280</f>
        <v>262732.65156847099</v>
      </c>
      <c r="H437" s="25"/>
      <c r="I437" s="26">
        <f t="shared" si="127"/>
        <v>869.72481916413301</v>
      </c>
      <c r="J437" s="26">
        <f t="shared" si="127"/>
        <v>1095668.7182794299</v>
      </c>
      <c r="K437" s="26">
        <f t="shared" si="127"/>
        <v>142819.70893974701</v>
      </c>
      <c r="L437" s="26">
        <f t="shared" si="111"/>
        <v>1704.3597961533301</v>
      </c>
      <c r="M437" s="26">
        <f t="shared" si="113"/>
        <v>258772.65156847099</v>
      </c>
      <c r="N437" s="25"/>
      <c r="O437" s="19">
        <f>AVERAGE('Billing Mo'!O437:O438)</f>
        <v>35</v>
      </c>
      <c r="P437" s="19"/>
      <c r="Q437" s="19">
        <f>AVERAGE('Billing Mo'!Q437:Q438)</f>
        <v>-6148.7999999999993</v>
      </c>
      <c r="R437" s="248"/>
      <c r="S437" s="19">
        <f t="shared" si="101"/>
        <v>-3960</v>
      </c>
      <c r="U437" s="7">
        <f t="shared" si="114"/>
        <v>3137233.0113646244</v>
      </c>
      <c r="V437" s="126">
        <f t="shared" si="126"/>
        <v>0.62485525246600426</v>
      </c>
      <c r="W437" s="7">
        <f>'Billing Mo'!W437</f>
        <v>73788.847511228654</v>
      </c>
      <c r="X437" s="7">
        <f>'Billing Mo'!X437</f>
        <v>1683088.4741846914</v>
      </c>
      <c r="Y437" s="7">
        <f>'Billing Mo'!Y437</f>
        <v>1756877.3216959201</v>
      </c>
      <c r="Z437" s="7">
        <f>'Billing Mo'!Z437</f>
        <v>194440</v>
      </c>
      <c r="AA437" s="7">
        <f>'Billing Mo'!AA437</f>
        <v>2124</v>
      </c>
      <c r="AB437" s="7">
        <f>'Billing Mo'!AB437</f>
        <v>1510</v>
      </c>
      <c r="AC437" s="13">
        <f>'Billing Mo'!AC437</f>
        <v>25598</v>
      </c>
      <c r="AD437" s="28">
        <f t="shared" si="123"/>
        <v>38487</v>
      </c>
      <c r="AE437" s="30">
        <f t="shared" si="115"/>
        <v>1463824</v>
      </c>
      <c r="AF437" s="30">
        <f t="shared" si="116"/>
        <v>1095669</v>
      </c>
      <c r="AG437" s="31">
        <f t="shared" si="124"/>
        <v>278776</v>
      </c>
      <c r="AH437" s="35">
        <f t="shared" si="128"/>
        <v>135956</v>
      </c>
      <c r="AI437" s="28">
        <f t="shared" si="117"/>
        <v>142820</v>
      </c>
      <c r="AJ437" s="28">
        <f t="shared" si="118"/>
        <v>1704.3597961533301</v>
      </c>
      <c r="AK437" s="28">
        <f t="shared" si="119"/>
        <v>258772.65156847099</v>
      </c>
      <c r="AL437" s="110">
        <f t="shared" si="105"/>
        <v>869.72492679512538</v>
      </c>
      <c r="AM437" s="110">
        <f t="shared" si="103"/>
        <v>855.10296105923533</v>
      </c>
      <c r="AN437" s="110">
        <f>AJ437/[4]FCST!$G377*1000</f>
        <v>1128.7150967902849</v>
      </c>
      <c r="AP437" s="233">
        <f>[16]Rounded!Z438</f>
        <v>30119</v>
      </c>
      <c r="AQ437" s="157">
        <f>[16]Rounded!AA438</f>
        <v>16043</v>
      </c>
      <c r="AR437" s="157">
        <f>[16]Rounded!AB438</f>
        <v>2277</v>
      </c>
      <c r="AS437" s="157">
        <f>[16]Rounded!AC438</f>
        <v>0</v>
      </c>
      <c r="AT437" s="157">
        <f>[16]Rounded!AD438</f>
        <v>0</v>
      </c>
      <c r="AV437" s="150"/>
      <c r="AW437" s="145">
        <f t="shared" si="120"/>
        <v>1128.7150967902849</v>
      </c>
      <c r="AX437" s="145">
        <f t="shared" si="100"/>
        <v>1704.3597961533301</v>
      </c>
      <c r="AY437" s="20"/>
      <c r="AZ437" s="164">
        <f t="shared" si="112"/>
        <v>20489.54753320893</v>
      </c>
      <c r="BM437" s="14">
        <f>[17]Base!$J219</f>
        <v>29823.118442806361</v>
      </c>
      <c r="BN437" s="14">
        <f>[17]High!$J219</f>
        <v>55897.025608424396</v>
      </c>
      <c r="BO437" s="14">
        <f>[17]Low!$J219</f>
        <v>3749.2112771883203</v>
      </c>
      <c r="BP437" s="14"/>
      <c r="BQ437" s="14">
        <f>[17]Base!$Q219</f>
        <v>34678.044700937637</v>
      </c>
      <c r="BR437" s="14">
        <f>[17]High!$Q219</f>
        <v>64996.541405144642</v>
      </c>
      <c r="BS437" s="14">
        <f>[17]Low!$Q219</f>
        <v>4359.5479967306046</v>
      </c>
      <c r="BT437" s="211" t="s">
        <v>150</v>
      </c>
      <c r="BU437" s="14">
        <f>'[18]Energy Summary'!$C218/1000</f>
        <v>13524.205739621388</v>
      </c>
      <c r="BV437" s="14"/>
      <c r="BW437" s="14"/>
      <c r="BX437" s="14"/>
      <c r="BY437" s="14">
        <f>'[18]Energy Summary'!$D218/1000</f>
        <v>10880.061546408915</v>
      </c>
      <c r="BZ437" s="14"/>
      <c r="CA437" s="14"/>
    </row>
    <row r="438" spans="1:79">
      <c r="A438" s="2">
        <f t="shared" si="107"/>
        <v>2027</v>
      </c>
      <c r="B438" s="2">
        <f t="shared" si="108"/>
        <v>4</v>
      </c>
      <c r="C438" s="7">
        <f>[21]Data!$D293</f>
        <v>858.65340641984506</v>
      </c>
      <c r="D438" s="7">
        <f>[25]Data!$D269</f>
        <v>1117445.9952181301</v>
      </c>
      <c r="E438" s="7">
        <f>[22]Data!$D281</f>
        <v>139885.631186571</v>
      </c>
      <c r="F438" s="7">
        <f>[23]Data!$D281</f>
        <v>1682.48269953301</v>
      </c>
      <c r="G438" s="13">
        <f>[24]Data!$D281</f>
        <v>270957.94148439902</v>
      </c>
      <c r="H438" s="25"/>
      <c r="I438" s="26">
        <f t="shared" si="127"/>
        <v>893.65340641984506</v>
      </c>
      <c r="J438" s="26">
        <f t="shared" si="127"/>
        <v>1117445.9952181301</v>
      </c>
      <c r="K438" s="26">
        <f t="shared" si="127"/>
        <v>133736.83118657101</v>
      </c>
      <c r="L438" s="26">
        <f t="shared" si="111"/>
        <v>1682.48269953301</v>
      </c>
      <c r="M438" s="26">
        <f t="shared" si="113"/>
        <v>266865.94148439902</v>
      </c>
      <c r="N438" s="25"/>
      <c r="O438" s="19">
        <f>AVERAGE('Billing Mo'!O438:O439)</f>
        <v>35</v>
      </c>
      <c r="P438" s="19"/>
      <c r="Q438" s="19">
        <f>AVERAGE('Billing Mo'!Q438:Q439)</f>
        <v>-6148.7999999999993</v>
      </c>
      <c r="R438" s="248"/>
      <c r="S438" s="19">
        <f t="shared" si="101"/>
        <v>-4092</v>
      </c>
      <c r="U438" s="7">
        <f t="shared" si="114"/>
        <v>3202439.4241839321</v>
      </c>
      <c r="V438" s="126">
        <f t="shared" si="126"/>
        <v>0.53442379914879401</v>
      </c>
      <c r="W438" s="7">
        <f>'Billing Mo'!W438</f>
        <v>73845.483944638137</v>
      </c>
      <c r="X438" s="7">
        <f>'Billing Mo'!X438</f>
        <v>1684380.3242610318</v>
      </c>
      <c r="Y438" s="7">
        <f>'Billing Mo'!Y438</f>
        <v>1758225.80820567</v>
      </c>
      <c r="Z438" s="7">
        <f>'Billing Mo'!Z438</f>
        <v>194575</v>
      </c>
      <c r="AA438" s="7">
        <f>'Billing Mo'!AA438</f>
        <v>2123</v>
      </c>
      <c r="AB438" s="7">
        <f>'Billing Mo'!AB438</f>
        <v>1510</v>
      </c>
      <c r="AC438" s="13">
        <f>'Billing Mo'!AC438</f>
        <v>25558</v>
      </c>
      <c r="AD438" s="28">
        <f t="shared" si="123"/>
        <v>33887</v>
      </c>
      <c r="AE438" s="30">
        <f t="shared" si="115"/>
        <v>1505252</v>
      </c>
      <c r="AF438" s="30">
        <f t="shared" si="116"/>
        <v>1117446</v>
      </c>
      <c r="AG438" s="31">
        <f t="shared" si="124"/>
        <v>277306</v>
      </c>
      <c r="AH438" s="35">
        <f t="shared" si="128"/>
        <v>143569</v>
      </c>
      <c r="AI438" s="28">
        <f t="shared" si="117"/>
        <v>133737</v>
      </c>
      <c r="AJ438" s="28">
        <f t="shared" si="118"/>
        <v>1682.48269953301</v>
      </c>
      <c r="AK438" s="28">
        <f t="shared" si="119"/>
        <v>266865.94148439902</v>
      </c>
      <c r="AL438" s="110">
        <f t="shared" si="105"/>
        <v>893.6532790837374</v>
      </c>
      <c r="AM438" s="110">
        <f t="shared" si="103"/>
        <v>875.39324745252395</v>
      </c>
      <c r="AN438" s="110">
        <f>AJ438/[4]FCST!$G378*1000</f>
        <v>1114.2269533331194</v>
      </c>
      <c r="AP438" s="233">
        <f>[16]Rounded!Z439</f>
        <v>22310</v>
      </c>
      <c r="AQ438" s="157">
        <f>[16]Rounded!AA439</f>
        <v>15554</v>
      </c>
      <c r="AR438" s="157">
        <f>[16]Rounded!AB439</f>
        <v>2284</v>
      </c>
      <c r="AS438" s="157">
        <f>[16]Rounded!AC439</f>
        <v>0</v>
      </c>
      <c r="AT438" s="157">
        <f>[16]Rounded!AD439</f>
        <v>0</v>
      </c>
      <c r="AV438" s="150"/>
      <c r="AW438" s="145">
        <f t="shared" si="120"/>
        <v>1114.2269533331194</v>
      </c>
      <c r="AX438" s="145">
        <f t="shared" si="100"/>
        <v>1682.48269953301</v>
      </c>
      <c r="AY438" s="20"/>
      <c r="AZ438" s="164">
        <f t="shared" si="112"/>
        <v>20463.439146727651</v>
      </c>
      <c r="BM438" s="14">
        <f>[17]Base!$J220</f>
        <v>29834.258278744946</v>
      </c>
      <c r="BN438" s="14">
        <f>[17]High!$J220</f>
        <v>55917.904836595211</v>
      </c>
      <c r="BO438" s="14">
        <f>[17]Low!$J220</f>
        <v>3750.6117208946707</v>
      </c>
      <c r="BP438" s="14"/>
      <c r="BQ438" s="14">
        <f>[17]Base!$Q220</f>
        <v>34690.997998540632</v>
      </c>
      <c r="BR438" s="14">
        <f>[17]High!$Q220</f>
        <v>65020.819577436298</v>
      </c>
      <c r="BS438" s="14">
        <f>[17]Low!$Q220</f>
        <v>4361.1764196449658</v>
      </c>
      <c r="BT438" s="211" t="s">
        <v>150</v>
      </c>
      <c r="BU438" s="14">
        <f>'[18]Energy Summary'!$C219/1000</f>
        <v>14367.210654459244</v>
      </c>
      <c r="BV438" s="14"/>
      <c r="BW438" s="14"/>
      <c r="BX438" s="14"/>
      <c r="BY438" s="14">
        <f>'[18]Energy Summary'!$D219/1000</f>
        <v>11515.09017749648</v>
      </c>
      <c r="BZ438" s="14"/>
      <c r="CA438" s="14"/>
    </row>
    <row r="439" spans="1:79">
      <c r="A439" s="2">
        <f t="shared" si="107"/>
        <v>2027</v>
      </c>
      <c r="B439" s="2">
        <f t="shared" si="108"/>
        <v>5</v>
      </c>
      <c r="C439" s="7">
        <f>[21]Data!$D294</f>
        <v>1114.82900514577</v>
      </c>
      <c r="D439" s="7">
        <f>[25]Data!$D270</f>
        <v>1269961.3721537001</v>
      </c>
      <c r="E439" s="7">
        <f>[22]Data!$D282</f>
        <v>148439.21761701</v>
      </c>
      <c r="F439" s="7">
        <f>[23]Data!$D282</f>
        <v>1682.6326995330101</v>
      </c>
      <c r="G439" s="13">
        <f>[24]Data!$D282</f>
        <v>297906.30235231901</v>
      </c>
      <c r="H439" s="25"/>
      <c r="I439" s="26">
        <f t="shared" si="127"/>
        <v>1149.82900514577</v>
      </c>
      <c r="J439" s="26">
        <f t="shared" si="127"/>
        <v>1269961.3721537001</v>
      </c>
      <c r="K439" s="26">
        <f t="shared" si="127"/>
        <v>142290.41761701001</v>
      </c>
      <c r="L439" s="26">
        <f t="shared" si="111"/>
        <v>1682.6326995330101</v>
      </c>
      <c r="M439" s="26">
        <f t="shared" si="113"/>
        <v>293946.30235231901</v>
      </c>
      <c r="N439" s="25"/>
      <c r="O439" s="19">
        <f>AVERAGE('Billing Mo'!O439:O440)</f>
        <v>35</v>
      </c>
      <c r="P439" s="19"/>
      <c r="Q439" s="19">
        <f>AVERAGE('Billing Mo'!Q439:Q440)</f>
        <v>-6148.7999999999993</v>
      </c>
      <c r="R439" s="248"/>
      <c r="S439" s="19">
        <f t="shared" si="101"/>
        <v>-3960</v>
      </c>
      <c r="U439" s="7">
        <f t="shared" si="114"/>
        <v>3822311.9350518519</v>
      </c>
      <c r="V439" s="126">
        <f t="shared" si="126"/>
        <v>0.35517028435765152</v>
      </c>
      <c r="W439" s="7">
        <f>'Billing Mo'!W439</f>
        <v>73902.12037804765</v>
      </c>
      <c r="X439" s="7">
        <f>'Billing Mo'!X439</f>
        <v>1685672.1743373724</v>
      </c>
      <c r="Y439" s="7">
        <f>'Billing Mo'!Y439</f>
        <v>1759574.2947154201</v>
      </c>
      <c r="Z439" s="7">
        <f>'Billing Mo'!Z439</f>
        <v>194709</v>
      </c>
      <c r="AA439" s="7">
        <f>'Billing Mo'!AA439</f>
        <v>2122</v>
      </c>
      <c r="AB439" s="7">
        <f>'Billing Mo'!AB439</f>
        <v>1510</v>
      </c>
      <c r="AC439" s="13">
        <f>'Billing Mo'!AC439</f>
        <v>25593</v>
      </c>
      <c r="AD439" s="28">
        <f t="shared" si="123"/>
        <v>29262</v>
      </c>
      <c r="AE439" s="30">
        <f t="shared" si="115"/>
        <v>1938235</v>
      </c>
      <c r="AF439" s="30">
        <f t="shared" si="116"/>
        <v>1269961</v>
      </c>
      <c r="AG439" s="31">
        <f t="shared" si="124"/>
        <v>289225</v>
      </c>
      <c r="AH439" s="35">
        <f t="shared" si="128"/>
        <v>146935</v>
      </c>
      <c r="AI439" s="28">
        <f t="shared" si="117"/>
        <v>142290</v>
      </c>
      <c r="AJ439" s="28">
        <f t="shared" si="118"/>
        <v>1682.6326995330101</v>
      </c>
      <c r="AK439" s="28">
        <f t="shared" si="119"/>
        <v>293946.30235231901</v>
      </c>
      <c r="AL439" s="110">
        <f t="shared" si="105"/>
        <v>1149.8291479847844</v>
      </c>
      <c r="AM439" s="110">
        <f t="shared" si="103"/>
        <v>1118.1664826026613</v>
      </c>
      <c r="AN439" s="110">
        <f>AJ439/[4]FCST!$G379*1000</f>
        <v>1114.3262910814635</v>
      </c>
      <c r="AP439" s="233">
        <f>[16]Rounded!Z440</f>
        <v>25448</v>
      </c>
      <c r="AQ439" s="157">
        <f>[16]Rounded!AA440</f>
        <v>16727</v>
      </c>
      <c r="AR439" s="157">
        <f>[16]Rounded!AB440</f>
        <v>2430</v>
      </c>
      <c r="AS439" s="157">
        <f>[16]Rounded!AC440</f>
        <v>0</v>
      </c>
      <c r="AT439" s="157">
        <f>[16]Rounded!AD440</f>
        <v>0</v>
      </c>
      <c r="AV439" s="150"/>
      <c r="AW439" s="145">
        <f t="shared" si="120"/>
        <v>1114.3262910814635</v>
      </c>
      <c r="AX439" s="145">
        <f t="shared" si="100"/>
        <v>1682.6326995330101</v>
      </c>
      <c r="AY439" s="20"/>
      <c r="AZ439" s="164">
        <f t="shared" si="112"/>
        <v>20437.330760246368</v>
      </c>
      <c r="BM439" s="14">
        <f>[17]Base!$J221</f>
        <v>30272.683598232379</v>
      </c>
      <c r="BN439" s="14">
        <f>[17]High!$J221</f>
        <v>56739.638866782865</v>
      </c>
      <c r="BO439" s="14">
        <f>[17]Low!$J221</f>
        <v>3805.7283296818937</v>
      </c>
      <c r="BP439" s="14"/>
      <c r="BQ439" s="14">
        <f>[17]Base!$Q221</f>
        <v>35200.794881665555</v>
      </c>
      <c r="BR439" s="14">
        <f>[17]High!$Q221</f>
        <v>65976.324263700997</v>
      </c>
      <c r="BS439" s="14">
        <f>[17]Low!$Q221</f>
        <v>4425.2654996301089</v>
      </c>
      <c r="BT439" s="211" t="s">
        <v>150</v>
      </c>
      <c r="BU439" s="14">
        <f>'[18]Energy Summary'!$C220/1000</f>
        <v>15152.803684049451</v>
      </c>
      <c r="BV439" s="14"/>
      <c r="BW439" s="14"/>
      <c r="BX439" s="14"/>
      <c r="BY439" s="14">
        <f>'[18]Energy Summary'!$D220/1000</f>
        <v>12101.883637899011</v>
      </c>
      <c r="BZ439" s="14"/>
      <c r="CA439" s="14"/>
    </row>
    <row r="440" spans="1:79">
      <c r="A440" s="2">
        <f t="shared" si="107"/>
        <v>2027</v>
      </c>
      <c r="B440" s="2">
        <f t="shared" si="108"/>
        <v>6</v>
      </c>
      <c r="C440" s="7">
        <f>[21]Data!$D295</f>
        <v>1218.6567397200999</v>
      </c>
      <c r="D440" s="7">
        <f>[25]Data!$D271</f>
        <v>1295970.3140935199</v>
      </c>
      <c r="E440" s="7">
        <f>[22]Data!$D283</f>
        <v>135828.773571748</v>
      </c>
      <c r="F440" s="7">
        <f>[23]Data!$D283</f>
        <v>1692.3998770677699</v>
      </c>
      <c r="G440" s="13">
        <f>[24]Data!$D283</f>
        <v>301235.03588808601</v>
      </c>
      <c r="H440" s="25"/>
      <c r="I440" s="26">
        <f t="shared" si="127"/>
        <v>1253.6567397200999</v>
      </c>
      <c r="J440" s="26">
        <f t="shared" si="127"/>
        <v>1295970.3140935199</v>
      </c>
      <c r="K440" s="26">
        <f t="shared" si="127"/>
        <v>129679.97357174799</v>
      </c>
      <c r="L440" s="26">
        <f t="shared" si="111"/>
        <v>1692.3998770677699</v>
      </c>
      <c r="M440" s="26">
        <f t="shared" si="113"/>
        <v>297143.03588808601</v>
      </c>
      <c r="N440" s="25"/>
      <c r="O440" s="19">
        <f>AVERAGE('Billing Mo'!O440:O441)</f>
        <v>35</v>
      </c>
      <c r="P440" s="19"/>
      <c r="Q440" s="19">
        <f>AVERAGE('Billing Mo'!Q440:Q441)</f>
        <v>-6148.7999999999993</v>
      </c>
      <c r="R440" s="248"/>
      <c r="S440" s="19">
        <f t="shared" si="101"/>
        <v>-4092</v>
      </c>
      <c r="U440" s="7">
        <f t="shared" si="114"/>
        <v>4015284.4357651537</v>
      </c>
      <c r="V440" s="126">
        <f t="shared" si="126"/>
        <v>0.25275986053332639</v>
      </c>
      <c r="W440" s="7">
        <f>'Billing Mo'!W440</f>
        <v>73958.75681145757</v>
      </c>
      <c r="X440" s="7">
        <f>'Billing Mo'!X440</f>
        <v>1686964.0244137226</v>
      </c>
      <c r="Y440" s="7">
        <f>'Billing Mo'!Y440</f>
        <v>1760922.78122518</v>
      </c>
      <c r="Z440" s="7">
        <f>'Billing Mo'!Z440</f>
        <v>194844</v>
      </c>
      <c r="AA440" s="7">
        <f>'Billing Mo'!AA440</f>
        <v>2121</v>
      </c>
      <c r="AB440" s="7">
        <f>'Billing Mo'!AB440</f>
        <v>1510</v>
      </c>
      <c r="AC440" s="13">
        <f>'Billing Mo'!AC440</f>
        <v>25544</v>
      </c>
      <c r="AD440" s="28">
        <f t="shared" si="123"/>
        <v>22781</v>
      </c>
      <c r="AE440" s="30">
        <f t="shared" si="115"/>
        <v>2114874</v>
      </c>
      <c r="AF440" s="30">
        <f t="shared" si="116"/>
        <v>1295970</v>
      </c>
      <c r="AG440" s="31">
        <f t="shared" si="124"/>
        <v>282824</v>
      </c>
      <c r="AH440" s="35">
        <f t="shared" si="128"/>
        <v>153144</v>
      </c>
      <c r="AI440" s="28">
        <f t="shared" si="117"/>
        <v>129680</v>
      </c>
      <c r="AJ440" s="28">
        <f t="shared" si="118"/>
        <v>1692.3998770677699</v>
      </c>
      <c r="AK440" s="28">
        <f t="shared" si="119"/>
        <v>297143.03588808601</v>
      </c>
      <c r="AL440" s="110">
        <f t="shared" si="105"/>
        <v>1253.6568470895463</v>
      </c>
      <c r="AM440" s="110">
        <f t="shared" si="103"/>
        <v>1213.9402265627484</v>
      </c>
      <c r="AN440" s="110">
        <f>AJ440/[4]FCST!$G380*1000</f>
        <v>1120.7946205746821</v>
      </c>
      <c r="AP440" s="233">
        <f>[16]Rounded!Z441</f>
        <v>28843</v>
      </c>
      <c r="AQ440" s="157">
        <f>[16]Rounded!AA441</f>
        <v>18215</v>
      </c>
      <c r="AR440" s="157">
        <f>[16]Rounded!AB441</f>
        <v>2688</v>
      </c>
      <c r="AS440" s="157">
        <f>[16]Rounded!AC441</f>
        <v>0</v>
      </c>
      <c r="AT440" s="157">
        <f>[16]Rounded!AD441</f>
        <v>0</v>
      </c>
      <c r="AV440" s="150"/>
      <c r="AW440" s="145">
        <f t="shared" si="120"/>
        <v>1120.7946205746821</v>
      </c>
      <c r="AX440" s="145">
        <f t="shared" ref="AX440:AX503" si="129">AJ440</f>
        <v>1692.3998770677699</v>
      </c>
      <c r="AY440" s="20"/>
      <c r="AZ440" s="164">
        <f t="shared" si="112"/>
        <v>20411.222373765086</v>
      </c>
      <c r="BM440" s="14">
        <f>[17]Base!$J222</f>
        <v>30579.088568315878</v>
      </c>
      <c r="BN440" s="14">
        <f>[17]High!$J222</f>
        <v>57313.929127278301</v>
      </c>
      <c r="BO440" s="14">
        <f>[17]Low!$J222</f>
        <v>3844.2480093534436</v>
      </c>
      <c r="BP440" s="14"/>
      <c r="BQ440" s="14">
        <f>[17]Base!$Q222</f>
        <v>35557.079730599857</v>
      </c>
      <c r="BR440" s="14">
        <f>[17]High!$Q222</f>
        <v>66644.103636370113</v>
      </c>
      <c r="BS440" s="14">
        <f>[17]Low!$Q222</f>
        <v>4470.0558248295865</v>
      </c>
      <c r="BT440" s="211" t="s">
        <v>150</v>
      </c>
      <c r="BU440" s="14">
        <f>'[18]Energy Summary'!$C221/1000</f>
        <v>14210.873288069124</v>
      </c>
      <c r="BV440" s="14"/>
      <c r="BW440" s="14"/>
      <c r="BX440" s="14"/>
      <c r="BY440" s="14">
        <f>'[18]Energy Summary'!$D221/1000</f>
        <v>11311.7129191393</v>
      </c>
      <c r="BZ440" s="14"/>
      <c r="CA440" s="14"/>
    </row>
    <row r="441" spans="1:79">
      <c r="A441" s="2">
        <f t="shared" si="107"/>
        <v>2027</v>
      </c>
      <c r="B441" s="2">
        <f t="shared" si="108"/>
        <v>7</v>
      </c>
      <c r="C441" s="7">
        <f>[21]Data!$D296</f>
        <v>1299.23122314285</v>
      </c>
      <c r="D441" s="7">
        <f>[25]Data!$D272</f>
        <v>1362343.09167652</v>
      </c>
      <c r="E441" s="7">
        <f>[22]Data!$D284</f>
        <v>144374.32726442401</v>
      </c>
      <c r="F441" s="7">
        <f>[23]Data!$D284</f>
        <v>1695.528336003</v>
      </c>
      <c r="G441" s="13">
        <f>[24]Data!$D284</f>
        <v>296465.717606274</v>
      </c>
      <c r="H441" s="25"/>
      <c r="I441" s="26">
        <f t="shared" si="127"/>
        <v>1334.23122314285</v>
      </c>
      <c r="J441" s="26">
        <f t="shared" si="127"/>
        <v>1362343.09167652</v>
      </c>
      <c r="K441" s="26">
        <f t="shared" si="127"/>
        <v>138124.727264424</v>
      </c>
      <c r="L441" s="26">
        <f t="shared" si="111"/>
        <v>1695.528336003</v>
      </c>
      <c r="M441" s="26">
        <f t="shared" si="113"/>
        <v>292505.717606274</v>
      </c>
      <c r="N441" s="25"/>
      <c r="O441" s="19">
        <f>AVERAGE('Billing Mo'!O441:O442)</f>
        <v>35</v>
      </c>
      <c r="P441" s="19"/>
      <c r="Q441" s="19">
        <f>AVERAGE('Billing Mo'!Q441:Q442)</f>
        <v>-6249.5999999999995</v>
      </c>
      <c r="R441" s="248"/>
      <c r="S441" s="19">
        <f t="shared" ref="S441:S504" si="130">S429</f>
        <v>-3960</v>
      </c>
      <c r="U441" s="7">
        <f t="shared" si="114"/>
        <v>4218605.2459422769</v>
      </c>
      <c r="V441" s="126">
        <f t="shared" si="126"/>
        <v>0.23540461725212367</v>
      </c>
      <c r="W441" s="7">
        <f>'Billing Mo'!W441</f>
        <v>74015.393244867068</v>
      </c>
      <c r="X441" s="7">
        <f>'Billing Mo'!X441</f>
        <v>1688255.8744900629</v>
      </c>
      <c r="Y441" s="7">
        <f>'Billing Mo'!Y441</f>
        <v>1762271.2677349299</v>
      </c>
      <c r="Z441" s="7">
        <f>'Billing Mo'!Z441</f>
        <v>194979</v>
      </c>
      <c r="AA441" s="7">
        <f>'Billing Mo'!AA441</f>
        <v>2120</v>
      </c>
      <c r="AB441" s="7">
        <f>'Billing Mo'!AB441</f>
        <v>1510</v>
      </c>
      <c r="AC441" s="13">
        <f>'Billing Mo'!AC441</f>
        <v>25518</v>
      </c>
      <c r="AD441" s="28">
        <f t="shared" si="123"/>
        <v>22637</v>
      </c>
      <c r="AE441" s="30">
        <f t="shared" si="115"/>
        <v>2252524</v>
      </c>
      <c r="AF441" s="30">
        <f t="shared" si="116"/>
        <v>1362343</v>
      </c>
      <c r="AG441" s="31">
        <f t="shared" si="124"/>
        <v>286900</v>
      </c>
      <c r="AH441" s="35">
        <f t="shared" si="128"/>
        <v>148775</v>
      </c>
      <c r="AI441" s="28">
        <f t="shared" si="117"/>
        <v>138125</v>
      </c>
      <c r="AJ441" s="28">
        <f t="shared" si="118"/>
        <v>1695.528336003</v>
      </c>
      <c r="AK441" s="28">
        <f t="shared" si="119"/>
        <v>292505.717606274</v>
      </c>
      <c r="AL441" s="110">
        <f t="shared" si="105"/>
        <v>1334.2314006047063</v>
      </c>
      <c r="AM441" s="110">
        <f t="shared" si="103"/>
        <v>1291.0390367564091</v>
      </c>
      <c r="AN441" s="110">
        <f>AJ441/[4]FCST!$G381*1000</f>
        <v>1122.8664476841059</v>
      </c>
      <c r="AP441" s="233">
        <f>[16]Rounded!Z442</f>
        <v>29200</v>
      </c>
      <c r="AQ441" s="157">
        <f>[16]Rounded!AA442</f>
        <v>19268</v>
      </c>
      <c r="AR441" s="157">
        <f>[16]Rounded!AB442</f>
        <v>2884</v>
      </c>
      <c r="AS441" s="157">
        <f>[16]Rounded!AC442</f>
        <v>0</v>
      </c>
      <c r="AT441" s="157">
        <f>[16]Rounded!AD442</f>
        <v>0</v>
      </c>
      <c r="AV441" s="150"/>
      <c r="AW441" s="145">
        <f t="shared" si="120"/>
        <v>1122.8664476841059</v>
      </c>
      <c r="AX441" s="145">
        <f t="shared" si="129"/>
        <v>1695.528336003</v>
      </c>
      <c r="AY441" s="20"/>
      <c r="AZ441" s="164">
        <f t="shared" si="112"/>
        <v>20385.113987283796</v>
      </c>
      <c r="BM441" s="14">
        <f>[17]Base!$J223</f>
        <v>30917.929420442506</v>
      </c>
      <c r="BN441" s="14">
        <f>[17]High!$J223</f>
        <v>57949.013477187087</v>
      </c>
      <c r="BO441" s="14">
        <f>[17]Low!$J223</f>
        <v>3886.8453636979116</v>
      </c>
      <c r="BP441" s="14"/>
      <c r="BQ441" s="14">
        <f>[17]Base!$Q223</f>
        <v>35951.080721444778</v>
      </c>
      <c r="BR441" s="14">
        <f>[17]High!$Q223</f>
        <v>67382.573810682661</v>
      </c>
      <c r="BS441" s="14">
        <f>[17]Low!$Q223</f>
        <v>4519.5876322068743</v>
      </c>
      <c r="BT441" s="211" t="s">
        <v>150</v>
      </c>
      <c r="BU441" s="14">
        <f>'[18]Energy Summary'!$C222/1000</f>
        <v>15308.578971783983</v>
      </c>
      <c r="BV441" s="14"/>
      <c r="BW441" s="14"/>
      <c r="BX441" s="14"/>
      <c r="BY441" s="14">
        <f>'[18]Energy Summary'!$D222/1000</f>
        <v>12146.919856004904</v>
      </c>
      <c r="BZ441" s="14"/>
      <c r="CA441" s="14"/>
    </row>
    <row r="442" spans="1:79">
      <c r="A442" s="2">
        <f t="shared" si="107"/>
        <v>2027</v>
      </c>
      <c r="B442" s="2">
        <f t="shared" si="108"/>
        <v>8</v>
      </c>
      <c r="C442" s="7">
        <f>[21]Data!$D297</f>
        <v>1305.7645660775099</v>
      </c>
      <c r="D442" s="7">
        <f>[25]Data!$D273</f>
        <v>1366673.0368123001</v>
      </c>
      <c r="E442" s="7">
        <f>[22]Data!$D285</f>
        <v>147621.182419613</v>
      </c>
      <c r="F442" s="7">
        <f>[23]Data!$D285</f>
        <v>1683.8618396257</v>
      </c>
      <c r="G442" s="13">
        <f>[24]Data!$D285</f>
        <v>310468.18539303797</v>
      </c>
      <c r="H442" s="25"/>
      <c r="I442" s="26">
        <f t="shared" si="127"/>
        <v>1340.7645660775099</v>
      </c>
      <c r="J442" s="26">
        <f t="shared" si="127"/>
        <v>1366673.0368123001</v>
      </c>
      <c r="K442" s="26">
        <f t="shared" si="127"/>
        <v>141472.38241961302</v>
      </c>
      <c r="L442" s="26">
        <f t="shared" si="111"/>
        <v>1683.8618396257</v>
      </c>
      <c r="M442" s="26">
        <f t="shared" si="113"/>
        <v>306376.18539303797</v>
      </c>
      <c r="N442" s="25"/>
      <c r="O442" s="19">
        <f>AVERAGE('Billing Mo'!O442:O443)</f>
        <v>35</v>
      </c>
      <c r="P442" s="19"/>
      <c r="Q442" s="19">
        <f>AVERAGE('Billing Mo'!Q442:Q443)</f>
        <v>-6148.7999999999993</v>
      </c>
      <c r="R442" s="248"/>
      <c r="S442" s="19">
        <f t="shared" si="130"/>
        <v>-4092</v>
      </c>
      <c r="U442" s="7">
        <f t="shared" si="114"/>
        <v>4259667.0472326633</v>
      </c>
      <c r="V442" s="126">
        <f t="shared" si="126"/>
        <v>0.23491953518685663</v>
      </c>
      <c r="W442" s="7">
        <f>'Billing Mo'!W442</f>
        <v>74070.895014999973</v>
      </c>
      <c r="X442" s="7">
        <f>'Billing Mo'!X442</f>
        <v>1689521.8434373802</v>
      </c>
      <c r="Y442" s="7">
        <f>'Billing Mo'!Y442</f>
        <v>1763592.7384523801</v>
      </c>
      <c r="Z442" s="7">
        <f>'Billing Mo'!Z442</f>
        <v>195112</v>
      </c>
      <c r="AA442" s="7">
        <f>'Billing Mo'!AA442</f>
        <v>2119</v>
      </c>
      <c r="AB442" s="7">
        <f>'Billing Mo'!AB442</f>
        <v>1510</v>
      </c>
      <c r="AC442" s="13">
        <f>'Billing Mo'!AC442</f>
        <v>25575</v>
      </c>
      <c r="AD442" s="28">
        <f t="shared" si="123"/>
        <v>22721</v>
      </c>
      <c r="AE442" s="30">
        <f t="shared" si="115"/>
        <v>2265251</v>
      </c>
      <c r="AF442" s="30">
        <f t="shared" si="116"/>
        <v>1366673</v>
      </c>
      <c r="AG442" s="31">
        <f t="shared" si="124"/>
        <v>296962</v>
      </c>
      <c r="AH442" s="35">
        <f t="shared" si="128"/>
        <v>155490</v>
      </c>
      <c r="AI442" s="28">
        <f t="shared" si="117"/>
        <v>141472</v>
      </c>
      <c r="AJ442" s="28">
        <f t="shared" si="118"/>
        <v>1683.8618396257</v>
      </c>
      <c r="AK442" s="28">
        <f t="shared" si="119"/>
        <v>306376.18539303797</v>
      </c>
      <c r="AL442" s="110">
        <f t="shared" si="105"/>
        <v>1340.7645534734743</v>
      </c>
      <c r="AM442" s="110">
        <f t="shared" si="103"/>
        <v>1297.3358021465788</v>
      </c>
      <c r="AN442" s="110">
        <f>AJ442/[4]FCST!$G382*1000</f>
        <v>1115.1402911428477</v>
      </c>
      <c r="AP442" s="233">
        <f>[16]Rounded!Z443</f>
        <v>31184</v>
      </c>
      <c r="AQ442" s="157">
        <f>[16]Rounded!AA443</f>
        <v>21893</v>
      </c>
      <c r="AR442" s="157">
        <f>[16]Rounded!AB443</f>
        <v>3215</v>
      </c>
      <c r="AS442" s="157">
        <f>[16]Rounded!AC443</f>
        <v>0</v>
      </c>
      <c r="AT442" s="157">
        <f>[16]Rounded!AD443</f>
        <v>0</v>
      </c>
      <c r="AV442" s="150"/>
      <c r="AW442" s="145">
        <f t="shared" si="120"/>
        <v>1115.1402911428477</v>
      </c>
      <c r="AX442" s="145">
        <f t="shared" si="129"/>
        <v>1683.8618396257</v>
      </c>
      <c r="AY442" s="20"/>
      <c r="AZ442" s="164">
        <f t="shared" si="112"/>
        <v>20359.00560080252</v>
      </c>
      <c r="BM442" s="14">
        <f>[17]Base!$J224</f>
        <v>30895.503203288808</v>
      </c>
      <c r="BN442" s="14">
        <f>[17]High!$J224</f>
        <v>57906.980353221727</v>
      </c>
      <c r="BO442" s="14">
        <f>[17]Low!$J224</f>
        <v>3884.026053355884</v>
      </c>
      <c r="BP442" s="14"/>
      <c r="BQ442" s="14">
        <f>[17]Base!$Q224</f>
        <v>35925.003724754424</v>
      </c>
      <c r="BR442" s="14">
        <f>[17]High!$Q224</f>
        <v>67333.698085141528</v>
      </c>
      <c r="BS442" s="14">
        <f>[17]Low!$Q224</f>
        <v>4516.3093643673064</v>
      </c>
      <c r="BT442" s="211" t="s">
        <v>150</v>
      </c>
      <c r="BU442" s="14">
        <f>'[18]Energy Summary'!$C223/1000</f>
        <v>15249.31217950367</v>
      </c>
      <c r="BV442" s="14"/>
      <c r="BW442" s="14"/>
      <c r="BX442" s="14"/>
      <c r="BY442" s="14">
        <f>'[18]Energy Summary'!$D223/1000</f>
        <v>12063.558739951855</v>
      </c>
      <c r="BZ442" s="14"/>
      <c r="CA442" s="14"/>
    </row>
    <row r="443" spans="1:79">
      <c r="A443" s="2">
        <f t="shared" si="107"/>
        <v>2027</v>
      </c>
      <c r="B443" s="2">
        <f t="shared" si="108"/>
        <v>9</v>
      </c>
      <c r="C443" s="7">
        <f>[21]Data!$D298</f>
        <v>1196.42418409014</v>
      </c>
      <c r="D443" s="7">
        <f>[25]Data!$D274</f>
        <v>1290870.9389078901</v>
      </c>
      <c r="E443" s="7">
        <f>[22]Data!$D286</f>
        <v>138543.09016946299</v>
      </c>
      <c r="F443" s="7">
        <f>[23]Data!$D286</f>
        <v>1682.41739518126</v>
      </c>
      <c r="G443" s="13">
        <f>[24]Data!$D286</f>
        <v>312120.68459634902</v>
      </c>
      <c r="H443" s="25"/>
      <c r="I443" s="26">
        <f t="shared" si="127"/>
        <v>1231.42418409014</v>
      </c>
      <c r="J443" s="26">
        <f t="shared" si="127"/>
        <v>1290870.9389078901</v>
      </c>
      <c r="K443" s="26">
        <f t="shared" si="127"/>
        <v>132394.290169463</v>
      </c>
      <c r="L443" s="26">
        <f t="shared" si="111"/>
        <v>1682.41739518126</v>
      </c>
      <c r="M443" s="26">
        <f t="shared" si="113"/>
        <v>308160.68459634902</v>
      </c>
      <c r="N443" s="25"/>
      <c r="O443" s="19">
        <f>AVERAGE('Billing Mo'!O443:O444)</f>
        <v>35</v>
      </c>
      <c r="P443" s="19"/>
      <c r="Q443" s="19">
        <f>AVERAGE('Billing Mo'!Q443:Q444)</f>
        <v>-6148.7999999999993</v>
      </c>
      <c r="R443" s="248"/>
      <c r="S443" s="19">
        <f t="shared" si="130"/>
        <v>-3960</v>
      </c>
      <c r="U443" s="7">
        <f t="shared" si="114"/>
        <v>3987602.1019915305</v>
      </c>
      <c r="V443" s="126">
        <f t="shared" si="126"/>
        <v>0.23675824630596484</v>
      </c>
      <c r="W443" s="7">
        <f>'Billing Mo'!W443</f>
        <v>74126.396785132441</v>
      </c>
      <c r="X443" s="7">
        <f>'Billing Mo'!X443</f>
        <v>1690787.8123846876</v>
      </c>
      <c r="Y443" s="7">
        <f>'Billing Mo'!Y443</f>
        <v>1764914.20916982</v>
      </c>
      <c r="Z443" s="7">
        <f>'Billing Mo'!Z443</f>
        <v>195244</v>
      </c>
      <c r="AA443" s="7">
        <f>'Billing Mo'!AA443</f>
        <v>2118</v>
      </c>
      <c r="AB443" s="7">
        <f>'Billing Mo'!AB443</f>
        <v>1510</v>
      </c>
      <c r="AC443" s="13">
        <f>'Billing Mo'!AC443</f>
        <v>25584</v>
      </c>
      <c r="AD443" s="28">
        <f t="shared" si="123"/>
        <v>20997</v>
      </c>
      <c r="AE443" s="30">
        <f t="shared" si="115"/>
        <v>2082077</v>
      </c>
      <c r="AF443" s="30">
        <f t="shared" si="116"/>
        <v>1290871</v>
      </c>
      <c r="AG443" s="31">
        <f t="shared" si="124"/>
        <v>283814</v>
      </c>
      <c r="AH443" s="35">
        <f t="shared" si="128"/>
        <v>151420</v>
      </c>
      <c r="AI443" s="28">
        <f t="shared" si="117"/>
        <v>132394</v>
      </c>
      <c r="AJ443" s="28">
        <f t="shared" si="118"/>
        <v>1682.41739518126</v>
      </c>
      <c r="AK443" s="28">
        <f t="shared" si="119"/>
        <v>308160.68459634902</v>
      </c>
      <c r="AL443" s="110">
        <f t="shared" si="105"/>
        <v>1231.4241827089102</v>
      </c>
      <c r="AM443" s="110">
        <f t="shared" si="103"/>
        <v>1191.6012625844537</v>
      </c>
      <c r="AN443" s="110">
        <f>AJ443/[4]FCST!$G383*1000</f>
        <v>1114.183705418053</v>
      </c>
      <c r="AP443" s="233">
        <f>[16]Rounded!Z444</f>
        <v>29151</v>
      </c>
      <c r="AQ443" s="157">
        <f>[16]Rounded!AA444</f>
        <v>19399</v>
      </c>
      <c r="AR443" s="157">
        <f>[16]Rounded!AB444</f>
        <v>2879</v>
      </c>
      <c r="AS443" s="157">
        <f>[16]Rounded!AC444</f>
        <v>0</v>
      </c>
      <c r="AT443" s="157">
        <f>[16]Rounded!AD444</f>
        <v>0</v>
      </c>
      <c r="AV443" s="150"/>
      <c r="AW443" s="145">
        <f t="shared" si="120"/>
        <v>1114.183705418053</v>
      </c>
      <c r="AX443" s="145">
        <f t="shared" si="129"/>
        <v>1682.41739518126</v>
      </c>
      <c r="AY443" s="20"/>
      <c r="AZ443" s="164">
        <f t="shared" si="112"/>
        <v>20332.897214321238</v>
      </c>
      <c r="BM443" s="14">
        <f>[17]Base!$J225</f>
        <v>29988.211453235625</v>
      </c>
      <c r="BN443" s="14">
        <f>[17]High!$J225</f>
        <v>56206.456972868524</v>
      </c>
      <c r="BO443" s="14">
        <f>[17]Low!$J225</f>
        <v>3769.9659336027189</v>
      </c>
      <c r="BP443" s="14"/>
      <c r="BQ443" s="14">
        <f>[17]Base!$Q225</f>
        <v>34870.013317715842</v>
      </c>
      <c r="BR443" s="14">
        <f>[17]High!$Q225</f>
        <v>65356.345317288986</v>
      </c>
      <c r="BS443" s="14">
        <f>[17]Low!$Q225</f>
        <v>4383.681318142696</v>
      </c>
      <c r="BT443" s="211" t="s">
        <v>150</v>
      </c>
      <c r="BU443" s="14">
        <f>'[18]Energy Summary'!$C224/1000</f>
        <v>14397.282452421867</v>
      </c>
      <c r="BV443" s="14"/>
      <c r="BW443" s="14"/>
      <c r="BX443" s="14"/>
      <c r="BY443" s="14">
        <f>'[18]Energy Summary'!$D224/1000</f>
        <v>11357.025187257726</v>
      </c>
      <c r="BZ443" s="14"/>
      <c r="CA443" s="14"/>
    </row>
    <row r="444" spans="1:79">
      <c r="A444" s="2">
        <f t="shared" si="107"/>
        <v>2027</v>
      </c>
      <c r="B444" s="2">
        <f t="shared" si="108"/>
        <v>10</v>
      </c>
      <c r="C444" s="7">
        <f>[21]Data!$D299</f>
        <v>1015.67238675086</v>
      </c>
      <c r="D444" s="7">
        <f>[25]Data!$D275</f>
        <v>1225667.8193623701</v>
      </c>
      <c r="E444" s="7">
        <f>[22]Data!$D287</f>
        <v>147101.46210293</v>
      </c>
      <c r="F444" s="7">
        <f>[23]Data!$D287</f>
        <v>1680.25072851459</v>
      </c>
      <c r="G444" s="13">
        <f>[24]Data!$D287</f>
        <v>292848.98255764297</v>
      </c>
      <c r="H444" s="25"/>
      <c r="I444" s="26">
        <f t="shared" si="127"/>
        <v>1050.6723867508599</v>
      </c>
      <c r="J444" s="26">
        <f t="shared" si="127"/>
        <v>1225667.8193623701</v>
      </c>
      <c r="K444" s="26">
        <f t="shared" si="127"/>
        <v>140952.66210293001</v>
      </c>
      <c r="L444" s="26">
        <f t="shared" si="111"/>
        <v>1680.25072851459</v>
      </c>
      <c r="M444" s="26">
        <f t="shared" si="113"/>
        <v>288756.98255764297</v>
      </c>
      <c r="N444" s="25"/>
      <c r="O444" s="19">
        <f>AVERAGE('Billing Mo'!O444:O445)</f>
        <v>35</v>
      </c>
      <c r="P444" s="19"/>
      <c r="Q444" s="19">
        <f>AVERAGE('Billing Mo'!Q444:Q445)</f>
        <v>-6148.7999999999993</v>
      </c>
      <c r="R444" s="248"/>
      <c r="S444" s="19">
        <f t="shared" si="130"/>
        <v>-4092</v>
      </c>
      <c r="U444" s="7">
        <f t="shared" si="114"/>
        <v>3598025.2332861573</v>
      </c>
      <c r="V444" s="126">
        <f t="shared" ref="V444:V459" si="131">V432</f>
        <v>0.25544453159122188</v>
      </c>
      <c r="W444" s="7">
        <f>'Billing Mo'!W444</f>
        <v>74181.898555265347</v>
      </c>
      <c r="X444" s="7">
        <f>'Billing Mo'!X444</f>
        <v>1692053.7813320048</v>
      </c>
      <c r="Y444" s="7">
        <f>'Billing Mo'!Y444</f>
        <v>1766235.6798872701</v>
      </c>
      <c r="Z444" s="7">
        <f>'Billing Mo'!Z444</f>
        <v>195376</v>
      </c>
      <c r="AA444" s="7">
        <f>'Billing Mo'!AA444</f>
        <v>2117</v>
      </c>
      <c r="AB444" s="7">
        <f>'Billing Mo'!AB444</f>
        <v>1510</v>
      </c>
      <c r="AC444" s="13">
        <f>'Billing Mo'!AC444</f>
        <v>25609</v>
      </c>
      <c r="AD444" s="28">
        <f t="shared" si="123"/>
        <v>19246</v>
      </c>
      <c r="AE444" s="30">
        <f t="shared" si="115"/>
        <v>1777794</v>
      </c>
      <c r="AF444" s="30">
        <f t="shared" si="116"/>
        <v>1225668</v>
      </c>
      <c r="AG444" s="31">
        <f t="shared" si="124"/>
        <v>284880</v>
      </c>
      <c r="AH444" s="35">
        <f t="shared" si="128"/>
        <v>143927</v>
      </c>
      <c r="AI444" s="28">
        <f t="shared" si="117"/>
        <v>140953</v>
      </c>
      <c r="AJ444" s="28">
        <f t="shared" si="118"/>
        <v>1680.25072851459</v>
      </c>
      <c r="AK444" s="28">
        <f t="shared" si="119"/>
        <v>288756.98255764297</v>
      </c>
      <c r="AL444" s="110">
        <f t="shared" si="105"/>
        <v>1050.6722774500108</v>
      </c>
      <c r="AM444" s="110">
        <f t="shared" si="103"/>
        <v>1017.4406623439382</v>
      </c>
      <c r="AN444" s="110">
        <f>AJ444/[4]FCST!$G384*1000</f>
        <v>1112.7488268308543</v>
      </c>
      <c r="AP444" s="233">
        <f>[16]Rounded!Z445</f>
        <v>22569</v>
      </c>
      <c r="AQ444" s="157">
        <f>[16]Rounded!AA445</f>
        <v>18106</v>
      </c>
      <c r="AR444" s="157">
        <f>[16]Rounded!AB445</f>
        <v>2747</v>
      </c>
      <c r="AS444" s="157">
        <f>[16]Rounded!AC445</f>
        <v>0</v>
      </c>
      <c r="AT444" s="157">
        <f>[16]Rounded!AD445</f>
        <v>0</v>
      </c>
      <c r="AV444" s="150"/>
      <c r="AW444" s="145">
        <f t="shared" si="120"/>
        <v>1112.7488268308543</v>
      </c>
      <c r="AX444" s="145">
        <f t="shared" si="129"/>
        <v>1680.25072851459</v>
      </c>
      <c r="AY444" s="20"/>
      <c r="AZ444" s="164">
        <f t="shared" si="112"/>
        <v>20306.788827839959</v>
      </c>
      <c r="BM444" s="14">
        <f>[17]Base!$J226</f>
        <v>29999.290095282773</v>
      </c>
      <c r="BN444" s="14">
        <f>[17]High!$J226</f>
        <v>56227.221506242306</v>
      </c>
      <c r="BO444" s="14">
        <f>[17]Low!$J226</f>
        <v>3771.3586843232297</v>
      </c>
      <c r="BP444" s="14"/>
      <c r="BQ444" s="14">
        <f>[17]Base!$Q226</f>
        <v>34882.895459631138</v>
      </c>
      <c r="BR444" s="14">
        <f>[17]High!$Q226</f>
        <v>65380.490123537573</v>
      </c>
      <c r="BS444" s="14">
        <f>[17]Low!$Q226</f>
        <v>4385.3007957246864</v>
      </c>
      <c r="BT444" s="211" t="s">
        <v>150</v>
      </c>
      <c r="BU444" s="14">
        <f>'[18]Energy Summary'!$C225/1000</f>
        <v>13181.41759873511</v>
      </c>
      <c r="BV444" s="14"/>
      <c r="BW444" s="14"/>
      <c r="BX444" s="14"/>
      <c r="BY444" s="14">
        <f>'[18]Energy Summary'!$D225/1000</f>
        <v>10369.678668726221</v>
      </c>
      <c r="BZ444" s="14"/>
      <c r="CA444" s="14"/>
    </row>
    <row r="445" spans="1:79">
      <c r="A445" s="2">
        <f t="shared" si="107"/>
        <v>2027</v>
      </c>
      <c r="B445" s="2">
        <f t="shared" si="108"/>
        <v>11</v>
      </c>
      <c r="C445" s="7">
        <f>[21]Data!$D300</f>
        <v>786.448563334288</v>
      </c>
      <c r="D445" s="7">
        <f>[25]Data!$D276</f>
        <v>1062666.7643403199</v>
      </c>
      <c r="E445" s="7">
        <f>[22]Data!$D288</f>
        <v>129463.327250441</v>
      </c>
      <c r="F445" s="7">
        <f>[23]Data!$D288</f>
        <v>1676.9167140238001</v>
      </c>
      <c r="G445" s="13">
        <f>[24]Data!$D288</f>
        <v>272525.95350852201</v>
      </c>
      <c r="H445" s="25"/>
      <c r="I445" s="26">
        <f t="shared" si="127"/>
        <v>821.448563334288</v>
      </c>
      <c r="J445" s="26">
        <f t="shared" si="127"/>
        <v>1062666.7643403199</v>
      </c>
      <c r="K445" s="26">
        <f t="shared" si="127"/>
        <v>123314.52725044099</v>
      </c>
      <c r="L445" s="26">
        <f t="shared" si="111"/>
        <v>1676.9167140238001</v>
      </c>
      <c r="M445" s="26">
        <f t="shared" si="113"/>
        <v>268565.95350852201</v>
      </c>
      <c r="N445" s="25"/>
      <c r="O445" s="19">
        <f>AVERAGE('Billing Mo'!O445:O446)</f>
        <v>35</v>
      </c>
      <c r="P445" s="19"/>
      <c r="Q445" s="19">
        <f>AVERAGE('Billing Mo'!Q445:Q446)</f>
        <v>-6148.7999999999993</v>
      </c>
      <c r="R445" s="248"/>
      <c r="S445" s="19">
        <f t="shared" si="130"/>
        <v>-3960</v>
      </c>
      <c r="U445" s="7">
        <f t="shared" si="114"/>
        <v>3014356.8702225457</v>
      </c>
      <c r="V445" s="126">
        <f t="shared" si="131"/>
        <v>0.34388341163246744</v>
      </c>
      <c r="W445" s="7">
        <f>'Billing Mo'!W445</f>
        <v>74237.400325398237</v>
      </c>
      <c r="X445" s="7">
        <f>'Billing Mo'!X445</f>
        <v>1693319.7502793218</v>
      </c>
      <c r="Y445" s="7">
        <f>'Billing Mo'!Y445</f>
        <v>1767557.15060472</v>
      </c>
      <c r="Z445" s="7">
        <f>'Billing Mo'!Z445</f>
        <v>195507</v>
      </c>
      <c r="AA445" s="7">
        <f>'Billing Mo'!AA445</f>
        <v>2116</v>
      </c>
      <c r="AB445" s="7">
        <f>'Billing Mo'!AB445</f>
        <v>1510</v>
      </c>
      <c r="AC445" s="13">
        <f>'Billing Mo'!AC445</f>
        <v>25646</v>
      </c>
      <c r="AD445" s="28">
        <f t="shared" si="123"/>
        <v>20077</v>
      </c>
      <c r="AE445" s="30">
        <f t="shared" si="115"/>
        <v>1390975</v>
      </c>
      <c r="AF445" s="30">
        <f t="shared" si="116"/>
        <v>1062667</v>
      </c>
      <c r="AG445" s="31">
        <f t="shared" si="124"/>
        <v>270395</v>
      </c>
      <c r="AH445" s="35">
        <f t="shared" si="128"/>
        <v>147080</v>
      </c>
      <c r="AI445" s="28">
        <f t="shared" si="117"/>
        <v>123315</v>
      </c>
      <c r="AJ445" s="28">
        <f t="shared" si="118"/>
        <v>1676.9167140238001</v>
      </c>
      <c r="AK445" s="28">
        <f t="shared" si="119"/>
        <v>268565.95350852201</v>
      </c>
      <c r="AL445" s="110">
        <f t="shared" si="105"/>
        <v>821.4485183737753</v>
      </c>
      <c r="AM445" s="110">
        <f t="shared" si="103"/>
        <v>798.30629494341849</v>
      </c>
      <c r="AN445" s="110">
        <f>AJ445/[4]FCST!$G385*1000</f>
        <v>1110.5408702144371</v>
      </c>
      <c r="AP445" s="233">
        <f>[16]Rounded!Z446</f>
        <v>24552</v>
      </c>
      <c r="AQ445" s="157">
        <f>[16]Rounded!AA446</f>
        <v>18673</v>
      </c>
      <c r="AR445" s="157">
        <f>[16]Rounded!AB446</f>
        <v>2774</v>
      </c>
      <c r="AS445" s="157">
        <f>[16]Rounded!AC446</f>
        <v>0</v>
      </c>
      <c r="AT445" s="157">
        <f>[16]Rounded!AD446</f>
        <v>0</v>
      </c>
      <c r="AV445" s="150"/>
      <c r="AW445" s="145">
        <f t="shared" si="120"/>
        <v>1110.5408702144371</v>
      </c>
      <c r="AX445" s="145">
        <f t="shared" si="129"/>
        <v>1676.9167140238001</v>
      </c>
      <c r="AY445" s="20"/>
      <c r="AZ445" s="164">
        <f t="shared" si="112"/>
        <v>20280.680441358683</v>
      </c>
      <c r="BM445" s="14">
        <f>[17]Base!$J227</f>
        <v>29944.899404388041</v>
      </c>
      <c r="BN445" s="14">
        <f>[17]High!$J227</f>
        <v>56125.277846405625</v>
      </c>
      <c r="BO445" s="14">
        <f>[17]Low!$J227</f>
        <v>3764.520962370455</v>
      </c>
      <c r="BP445" s="14"/>
      <c r="BQ445" s="14">
        <f>[17]Base!$Q227</f>
        <v>34819.650470218658</v>
      </c>
      <c r="BR445" s="14">
        <f>[17]High!$Q227</f>
        <v>65261.950984192583</v>
      </c>
      <c r="BS445" s="14">
        <f>[17]Low!$Q227</f>
        <v>4377.3499562447141</v>
      </c>
      <c r="BT445" s="211" t="s">
        <v>150</v>
      </c>
      <c r="BU445" s="14">
        <f>'[18]Energy Summary'!$C226/1000</f>
        <v>12469.246748124258</v>
      </c>
      <c r="BV445" s="14"/>
      <c r="BW445" s="14"/>
      <c r="BX445" s="14"/>
      <c r="BY445" s="14">
        <f>'[18]Energy Summary'!$D226/1000</f>
        <v>9784.0456068078802</v>
      </c>
      <c r="BZ445" s="14"/>
      <c r="CA445" s="14"/>
    </row>
    <row r="446" spans="1:79">
      <c r="A446" s="2">
        <f t="shared" si="107"/>
        <v>2027</v>
      </c>
      <c r="B446" s="2">
        <f t="shared" si="108"/>
        <v>12</v>
      </c>
      <c r="C446" s="7">
        <f>[21]Data!$D301</f>
        <v>939.79976631754198</v>
      </c>
      <c r="D446" s="7">
        <f>[25]Data!$D277</f>
        <v>1074957.9593917599</v>
      </c>
      <c r="E446" s="7">
        <f>[22]Data!$D289</f>
        <v>126597.28223565299</v>
      </c>
      <c r="F446" s="7">
        <f>[23]Data!$D289</f>
        <v>1688.57735921928</v>
      </c>
      <c r="G446" s="13">
        <f>[24]Data!$D289</f>
        <v>263181.39315176901</v>
      </c>
      <c r="H446" s="25"/>
      <c r="I446" s="26">
        <f t="shared" si="127"/>
        <v>972.29976631754198</v>
      </c>
      <c r="J446" s="26">
        <f t="shared" si="127"/>
        <v>1074957.9593917599</v>
      </c>
      <c r="K446" s="26">
        <f t="shared" si="127"/>
        <v>120347.68223565299</v>
      </c>
      <c r="L446" s="26">
        <f t="shared" si="111"/>
        <v>1688.57735921928</v>
      </c>
      <c r="M446" s="26">
        <f t="shared" si="113"/>
        <v>259089.39315176901</v>
      </c>
      <c r="N446" s="25"/>
      <c r="O446" s="19">
        <f>AVERAGE('Billing Mo'!O446:O447)</f>
        <v>32.5</v>
      </c>
      <c r="P446" s="19"/>
      <c r="Q446" s="19">
        <f>AVERAGE('Billing Mo'!Q446:Q447)</f>
        <v>-6249.5999999999995</v>
      </c>
      <c r="R446" s="248"/>
      <c r="S446" s="19">
        <f t="shared" si="130"/>
        <v>-4092</v>
      </c>
      <c r="U446" s="7">
        <f t="shared" si="114"/>
        <v>3269784.970510988</v>
      </c>
      <c r="V446" s="126">
        <f t="shared" si="131"/>
        <v>0.46872621458853259</v>
      </c>
      <c r="W446" s="7">
        <f>'Billing Mo'!W446</f>
        <v>74292.902095531143</v>
      </c>
      <c r="X446" s="7">
        <f>'Billing Mo'!X446</f>
        <v>1694585.7192266388</v>
      </c>
      <c r="Y446" s="7">
        <f>'Billing Mo'!Y446</f>
        <v>1768878.6213221699</v>
      </c>
      <c r="Z446" s="7">
        <f>'Billing Mo'!Z446</f>
        <v>195638</v>
      </c>
      <c r="AA446" s="7">
        <f>'Billing Mo'!AA446</f>
        <v>2115</v>
      </c>
      <c r="AB446" s="7">
        <f>'Billing Mo'!AB446</f>
        <v>1510</v>
      </c>
      <c r="AC446" s="13">
        <f>'Billing Mo'!AC446</f>
        <v>25597</v>
      </c>
      <c r="AD446" s="28">
        <f t="shared" si="123"/>
        <v>32727</v>
      </c>
      <c r="AE446" s="30">
        <f t="shared" si="115"/>
        <v>1647645</v>
      </c>
      <c r="AF446" s="30">
        <f t="shared" si="116"/>
        <v>1074958</v>
      </c>
      <c r="AG446" s="31">
        <f t="shared" si="124"/>
        <v>253677</v>
      </c>
      <c r="AH446" s="35">
        <f t="shared" si="128"/>
        <v>133329</v>
      </c>
      <c r="AI446" s="28">
        <f t="shared" si="117"/>
        <v>120348</v>
      </c>
      <c r="AJ446" s="28">
        <f t="shared" si="118"/>
        <v>1688.57735921928</v>
      </c>
      <c r="AK446" s="28">
        <f t="shared" si="119"/>
        <v>259089.39315176901</v>
      </c>
      <c r="AL446" s="110">
        <f t="shared" si="105"/>
        <v>972.29958998588688</v>
      </c>
      <c r="AM446" s="110">
        <f t="shared" si="103"/>
        <v>949.964559322892</v>
      </c>
      <c r="AN446" s="110">
        <f>AJ446/[4]FCST!$G386*1000</f>
        <v>1118.2631518008477</v>
      </c>
      <c r="AP446" s="233">
        <f>[16]Rounded!Z447</f>
        <v>42158</v>
      </c>
      <c r="AQ446" s="157">
        <f>[16]Rounded!AA447</f>
        <v>23513</v>
      </c>
      <c r="AR446" s="157">
        <f>[16]Rounded!AB447</f>
        <v>3065</v>
      </c>
      <c r="AS446" s="157">
        <f>[16]Rounded!AC447</f>
        <v>0</v>
      </c>
      <c r="AT446" s="157">
        <f>[16]Rounded!AD447</f>
        <v>0</v>
      </c>
      <c r="AV446" s="150"/>
      <c r="AW446" s="145">
        <f t="shared" si="120"/>
        <v>1118.2631518008477</v>
      </c>
      <c r="AX446" s="145">
        <f t="shared" si="129"/>
        <v>1688.57735921928</v>
      </c>
      <c r="AY446" s="20"/>
      <c r="AZ446" s="164">
        <f t="shared" si="112"/>
        <v>20254.57205487739</v>
      </c>
      <c r="BM446" s="14">
        <f>[17]Base!$J228</f>
        <v>30054.102460753631</v>
      </c>
      <c r="BN446" s="14">
        <f>[17]High!$J228</f>
        <v>56329.955504441001</v>
      </c>
      <c r="BO446" s="14">
        <f>[17]Low!$J228</f>
        <v>3778.2494170662462</v>
      </c>
      <c r="BP446" s="14"/>
      <c r="BQ446" s="14">
        <f>[17]Base!$Q228</f>
        <v>34946.630768318173</v>
      </c>
      <c r="BR446" s="14">
        <f>[17]High!$Q228</f>
        <v>65499.948260977915</v>
      </c>
      <c r="BS446" s="14">
        <f>[17]Low!$Q228</f>
        <v>4393.3132756584255</v>
      </c>
      <c r="BT446" s="211" t="s">
        <v>150</v>
      </c>
      <c r="BU446" s="14">
        <f>'[18]Energy Summary'!$C227/1000</f>
        <v>11999.651038165364</v>
      </c>
      <c r="BV446" s="14"/>
      <c r="BW446" s="14"/>
      <c r="BX446" s="14"/>
      <c r="BY446" s="14">
        <f>'[18]Energy Summary'!$D227/1000</f>
        <v>9392.3442248182018</v>
      </c>
      <c r="BZ446" s="14"/>
      <c r="CA446" s="14"/>
    </row>
    <row r="447" spans="1:79">
      <c r="A447" s="2">
        <f t="shared" si="107"/>
        <v>2028</v>
      </c>
      <c r="B447" s="2">
        <f t="shared" si="108"/>
        <v>1</v>
      </c>
      <c r="C447" s="7">
        <f>[21]Data!$D302</f>
        <v>1025.7737911377601</v>
      </c>
      <c r="D447" s="7">
        <f>[25]Data!$D278</f>
        <v>1077077.4742181599</v>
      </c>
      <c r="E447" s="7">
        <f>[22]Data!$D290</f>
        <v>134861.760976438</v>
      </c>
      <c r="F447" s="7">
        <f>[23]Data!$D290</f>
        <v>1665.8497966833399</v>
      </c>
      <c r="G447" s="13">
        <f>[24]Data!$D290</f>
        <v>260221.018442653</v>
      </c>
      <c r="H447" s="25"/>
      <c r="I447" s="26">
        <f t="shared" si="127"/>
        <v>1055.7737911377601</v>
      </c>
      <c r="J447" s="26">
        <f t="shared" si="127"/>
        <v>1077077.4742181599</v>
      </c>
      <c r="K447" s="26">
        <f t="shared" si="127"/>
        <v>128914.56097643801</v>
      </c>
      <c r="L447" s="26">
        <f t="shared" si="111"/>
        <v>1665.8497966833399</v>
      </c>
      <c r="M447" s="26">
        <f t="shared" si="113"/>
        <v>256261.018442653</v>
      </c>
      <c r="N447" s="25"/>
      <c r="O447" s="19">
        <f>AVERAGE('Billing Mo'!O447:O448)</f>
        <v>30</v>
      </c>
      <c r="P447" s="19"/>
      <c r="Q447" s="19">
        <f>AVERAGE('Billing Mo'!Q447:Q448)</f>
        <v>-5947.1999999999989</v>
      </c>
      <c r="R447" s="248"/>
      <c r="S447" s="19">
        <f t="shared" si="130"/>
        <v>-3960</v>
      </c>
      <c r="U447" s="7">
        <f t="shared" si="114"/>
        <v>3429293.8682393366</v>
      </c>
      <c r="V447" s="126">
        <f t="shared" si="131"/>
        <v>0.55751998808037817</v>
      </c>
      <c r="W447" s="7">
        <f>'Billing Mo'!W447</f>
        <v>74348.403865664048</v>
      </c>
      <c r="X447" s="7">
        <f>'Billing Mo'!X447</f>
        <v>1695851.688173956</v>
      </c>
      <c r="Y447" s="7">
        <f>'Billing Mo'!Y447</f>
        <v>1770200.09203962</v>
      </c>
      <c r="Z447" s="7">
        <f>'Billing Mo'!Z447</f>
        <v>195769</v>
      </c>
      <c r="AA447" s="7">
        <f>'Billing Mo'!AA447</f>
        <v>2113</v>
      </c>
      <c r="AB447" s="7">
        <f>'Billing Mo'!AB447</f>
        <v>1510</v>
      </c>
      <c r="AC447" s="13">
        <f>'Billing Mo'!AC447</f>
        <v>25639</v>
      </c>
      <c r="AD447" s="28">
        <f t="shared" si="123"/>
        <v>42519</v>
      </c>
      <c r="AE447" s="30">
        <f t="shared" si="115"/>
        <v>1790436</v>
      </c>
      <c r="AF447" s="30">
        <f t="shared" si="116"/>
        <v>1077077</v>
      </c>
      <c r="AG447" s="31">
        <f t="shared" si="124"/>
        <v>261335</v>
      </c>
      <c r="AH447" s="35">
        <f>ROUND($AX$645*$AY614,0)</f>
        <v>132420</v>
      </c>
      <c r="AI447" s="28">
        <f t="shared" si="117"/>
        <v>128915</v>
      </c>
      <c r="AJ447" s="28">
        <f t="shared" si="118"/>
        <v>1665.8497966833399</v>
      </c>
      <c r="AK447" s="28">
        <f t="shared" si="119"/>
        <v>256261.018442653</v>
      </c>
      <c r="AL447" s="110">
        <f t="shared" si="105"/>
        <v>1055.7739291033697</v>
      </c>
      <c r="AM447" s="110">
        <f t="shared" si="103"/>
        <v>1035.4507426830342</v>
      </c>
      <c r="AN447" s="110">
        <f>AJ447/[4]FCST!$G387*1000</f>
        <v>1103.2117858830065</v>
      </c>
      <c r="AP447" s="233">
        <f>[16]Rounded!Z448</f>
        <v>51721</v>
      </c>
      <c r="AQ447" s="157">
        <f>[16]Rounded!AA448</f>
        <v>24239</v>
      </c>
      <c r="AR447" s="157">
        <f>[16]Rounded!AB448</f>
        <v>3057</v>
      </c>
      <c r="AS447" s="157">
        <f>[16]Rounded!AC448</f>
        <v>0</v>
      </c>
      <c r="AT447" s="157">
        <f>[16]Rounded!AD448</f>
        <v>0</v>
      </c>
      <c r="AV447" s="150"/>
      <c r="AW447" s="145">
        <f t="shared" si="120"/>
        <v>1103.2117858830065</v>
      </c>
      <c r="AX447" s="145">
        <f t="shared" si="129"/>
        <v>1665.8497966833399</v>
      </c>
      <c r="AY447" s="20"/>
      <c r="AZ447" s="164">
        <f t="shared" si="112"/>
        <v>20228.463668396107</v>
      </c>
      <c r="BM447" s="14">
        <f>[17]Base!$J229</f>
        <v>31263.401138535577</v>
      </c>
      <c r="BN447" s="14">
        <f>[17]High!$J229</f>
        <v>58910.756211185151</v>
      </c>
      <c r="BO447" s="14">
        <f>[17]Low!$J229</f>
        <v>3616.0460658859961</v>
      </c>
      <c r="BP447" s="14"/>
      <c r="BQ447" s="14">
        <f>[17]Base!$Q229</f>
        <v>36352.792021553003</v>
      </c>
      <c r="BR447" s="14">
        <f>[17]High!$Q229</f>
        <v>68500.879315331578</v>
      </c>
      <c r="BS447" s="14">
        <f>[17]Low!$Q229</f>
        <v>4204.7047277744132</v>
      </c>
      <c r="BT447" s="211" t="s">
        <v>150</v>
      </c>
      <c r="BU447" s="14">
        <f>'[18]Energy Summary'!$C228/1000</f>
        <v>9692.9812340054868</v>
      </c>
      <c r="BV447" s="14"/>
      <c r="BW447" s="14"/>
      <c r="BX447" s="14"/>
      <c r="BY447" s="14">
        <f>'[18]Energy Summary'!$D228/1000</f>
        <v>7825.0083059221424</v>
      </c>
      <c r="BZ447" s="14"/>
      <c r="CA447" s="14"/>
    </row>
    <row r="448" spans="1:79">
      <c r="A448" s="2">
        <f t="shared" si="107"/>
        <v>2028</v>
      </c>
      <c r="B448" s="2">
        <f t="shared" si="108"/>
        <v>2</v>
      </c>
      <c r="C448" s="7">
        <f>[21]Data!$D303</f>
        <v>858.33863989416398</v>
      </c>
      <c r="D448" s="7">
        <f>[25]Data!$D279</f>
        <v>1007753.3115052599</v>
      </c>
      <c r="E448" s="7">
        <f>[22]Data!$D291</f>
        <v>128318.44617631</v>
      </c>
      <c r="F448" s="7">
        <f>[23]Data!$D291</f>
        <v>1667.0780403767401</v>
      </c>
      <c r="G448" s="13">
        <f>[24]Data!$D291</f>
        <v>260161.99043229499</v>
      </c>
      <c r="H448" s="25"/>
      <c r="I448" s="26">
        <f t="shared" si="127"/>
        <v>888.33863989416398</v>
      </c>
      <c r="J448" s="26">
        <f t="shared" si="127"/>
        <v>1007753.3115052599</v>
      </c>
      <c r="K448" s="26">
        <f t="shared" si="127"/>
        <v>122371.24617631</v>
      </c>
      <c r="L448" s="26">
        <f t="shared" si="111"/>
        <v>1667.0780403767401</v>
      </c>
      <c r="M448" s="26">
        <f t="shared" si="113"/>
        <v>256069.99043229499</v>
      </c>
      <c r="N448" s="25"/>
      <c r="O448" s="19">
        <f>AVERAGE('Billing Mo'!O448:O449)</f>
        <v>30</v>
      </c>
      <c r="P448" s="19"/>
      <c r="Q448" s="19">
        <f>AVERAGE('Billing Mo'!Q448:Q449)</f>
        <v>-5947.1999999999989</v>
      </c>
      <c r="R448" s="248"/>
      <c r="S448" s="19">
        <f t="shared" si="130"/>
        <v>-4092</v>
      </c>
      <c r="U448" s="7">
        <f t="shared" si="114"/>
        <v>3070199.0684726718</v>
      </c>
      <c r="V448" s="126">
        <f t="shared" si="131"/>
        <v>0.63835327793467445</v>
      </c>
      <c r="W448" s="7">
        <f>'Billing Mo'!W448</f>
        <v>74403.905635796938</v>
      </c>
      <c r="X448" s="7">
        <f>'Billing Mo'!X448</f>
        <v>1697117.657121273</v>
      </c>
      <c r="Y448" s="7">
        <f>'Billing Mo'!Y448</f>
        <v>1771521.5627570699</v>
      </c>
      <c r="Z448" s="7">
        <f>'Billing Mo'!Z448</f>
        <v>195900</v>
      </c>
      <c r="AA448" s="7">
        <f>'Billing Mo'!AA448</f>
        <v>2112</v>
      </c>
      <c r="AB448" s="7">
        <f>'Billing Mo'!AB448</f>
        <v>1510</v>
      </c>
      <c r="AC448" s="13">
        <f>'Billing Mo'!AC448</f>
        <v>25644</v>
      </c>
      <c r="AD448" s="28">
        <f t="shared" si="123"/>
        <v>40768</v>
      </c>
      <c r="AE448" s="30">
        <f t="shared" si="115"/>
        <v>1507615</v>
      </c>
      <c r="AF448" s="30">
        <f t="shared" si="116"/>
        <v>1007753</v>
      </c>
      <c r="AG448" s="31">
        <f t="shared" si="124"/>
        <v>256326</v>
      </c>
      <c r="AH448" s="35">
        <f t="shared" ref="AH448:AH458" si="132">ROUND($AX$645*$AY615,0)</f>
        <v>133955</v>
      </c>
      <c r="AI448" s="28">
        <f t="shared" si="117"/>
        <v>122371</v>
      </c>
      <c r="AJ448" s="28">
        <f t="shared" si="118"/>
        <v>1667.0780403767401</v>
      </c>
      <c r="AK448" s="28">
        <f t="shared" si="119"/>
        <v>256069.99043229499</v>
      </c>
      <c r="AL448" s="110">
        <f t="shared" si="105"/>
        <v>888.33852719279594</v>
      </c>
      <c r="AM448" s="110">
        <f t="shared" si="103"/>
        <v>874.0412945300011</v>
      </c>
      <c r="AN448" s="110">
        <f>AJ448/[4]FCST!$G388*1000</f>
        <v>1104.0251923024769</v>
      </c>
      <c r="AP448" s="233">
        <f>[16]Rounded!Z449</f>
        <v>40551</v>
      </c>
      <c r="AQ448" s="157">
        <f>[16]Rounded!AA449</f>
        <v>20660</v>
      </c>
      <c r="AR448" s="157">
        <f>[16]Rounded!AB449</f>
        <v>2849</v>
      </c>
      <c r="AS448" s="157">
        <f>[16]Rounded!AC449</f>
        <v>0</v>
      </c>
      <c r="AT448" s="157">
        <f>[16]Rounded!AD449</f>
        <v>0</v>
      </c>
      <c r="AV448" s="150"/>
      <c r="AW448" s="145">
        <f t="shared" si="120"/>
        <v>1104.0251923024769</v>
      </c>
      <c r="AX448" s="145">
        <f t="shared" si="129"/>
        <v>1667.0780403767401</v>
      </c>
      <c r="AY448" s="20"/>
      <c r="AZ448" s="164">
        <f t="shared" si="112"/>
        <v>20202.355281914828</v>
      </c>
      <c r="BM448" s="14">
        <f>[17]Base!$J230</f>
        <v>31382.869240585584</v>
      </c>
      <c r="BN448" s="14">
        <f>[17]High!$J230</f>
        <v>59135.87427187516</v>
      </c>
      <c r="BO448" s="14">
        <f>[17]Low!$J230</f>
        <v>3629.8642092960008</v>
      </c>
      <c r="BP448" s="14"/>
      <c r="BQ448" s="14">
        <f>[17]Base!$Q230</f>
        <v>36491.708419285562</v>
      </c>
      <c r="BR448" s="14">
        <f>[17]High!$Q230</f>
        <v>68762.644502180425</v>
      </c>
      <c r="BS448" s="14">
        <f>[17]Low!$Q230</f>
        <v>4220.7723363906989</v>
      </c>
      <c r="BT448" s="211" t="s">
        <v>150</v>
      </c>
      <c r="BU448" s="14">
        <f>'[18]Energy Summary'!$C229/1000</f>
        <v>10741.712537721492</v>
      </c>
      <c r="BV448" s="14"/>
      <c r="BW448" s="14"/>
      <c r="BX448" s="14"/>
      <c r="BY448" s="14">
        <f>'[18]Energy Summary'!$D229/1000</f>
        <v>8635.1776844075612</v>
      </c>
      <c r="BZ448" s="14"/>
      <c r="CA448" s="14"/>
    </row>
    <row r="449" spans="1:79">
      <c r="A449" s="2">
        <f t="shared" si="107"/>
        <v>2028</v>
      </c>
      <c r="B449" s="2">
        <f t="shared" si="108"/>
        <v>3</v>
      </c>
      <c r="C449" s="7">
        <f>[21]Data!$D304</f>
        <v>834.82549526618197</v>
      </c>
      <c r="D449" s="7">
        <f>[25]Data!$D280</f>
        <v>1115670.6809437801</v>
      </c>
      <c r="E449" s="7">
        <f>[22]Data!$D292</f>
        <v>145684.81029693299</v>
      </c>
      <c r="F449" s="7">
        <f>[23]Data!$D292</f>
        <v>1678.2514096720499</v>
      </c>
      <c r="G449" s="13">
        <f>[24]Data!$D292</f>
        <v>263984.78997942299</v>
      </c>
      <c r="H449" s="25"/>
      <c r="I449" s="26">
        <f t="shared" si="127"/>
        <v>864.82549526618197</v>
      </c>
      <c r="J449" s="26">
        <f t="shared" si="127"/>
        <v>1115670.6809437801</v>
      </c>
      <c r="K449" s="26">
        <f t="shared" si="127"/>
        <v>139536.010296933</v>
      </c>
      <c r="L449" s="26">
        <f t="shared" si="111"/>
        <v>1678.2514096720499</v>
      </c>
      <c r="M449" s="26">
        <f t="shared" si="113"/>
        <v>260024.78997942299</v>
      </c>
      <c r="N449" s="25"/>
      <c r="O449" s="19">
        <f>AVERAGE('Billing Mo'!O449:O450)</f>
        <v>30</v>
      </c>
      <c r="P449" s="19"/>
      <c r="Q449" s="19">
        <f>AVERAGE('Billing Mo'!Q449:Q450)</f>
        <v>-6148.7999999999993</v>
      </c>
      <c r="R449" s="248"/>
      <c r="S449" s="19">
        <f t="shared" si="130"/>
        <v>-3960</v>
      </c>
      <c r="U449" s="7">
        <f t="shared" si="114"/>
        <v>3160512.0413890951</v>
      </c>
      <c r="V449" s="126">
        <f t="shared" si="131"/>
        <v>0.62485525246600426</v>
      </c>
      <c r="W449" s="7">
        <f>'Billing Mo'!W449</f>
        <v>74459.407405929422</v>
      </c>
      <c r="X449" s="7">
        <f>'Billing Mo'!X449</f>
        <v>1698383.6260685807</v>
      </c>
      <c r="Y449" s="7">
        <f>'Billing Mo'!Y449</f>
        <v>1772843.0334745101</v>
      </c>
      <c r="Z449" s="7">
        <f>'Billing Mo'!Z449</f>
        <v>196031</v>
      </c>
      <c r="AA449" s="7">
        <f>'Billing Mo'!AA449</f>
        <v>2111</v>
      </c>
      <c r="AB449" s="7">
        <f>'Billing Mo'!AB449</f>
        <v>1510</v>
      </c>
      <c r="AC449" s="13">
        <f>'Billing Mo'!AC449</f>
        <v>25635</v>
      </c>
      <c r="AD449" s="28">
        <f t="shared" si="123"/>
        <v>38841</v>
      </c>
      <c r="AE449" s="30">
        <f t="shared" si="115"/>
        <v>1468805</v>
      </c>
      <c r="AF449" s="30">
        <f t="shared" si="116"/>
        <v>1115671</v>
      </c>
      <c r="AG449" s="31">
        <f t="shared" si="124"/>
        <v>275492</v>
      </c>
      <c r="AH449" s="35">
        <f t="shared" si="132"/>
        <v>135956</v>
      </c>
      <c r="AI449" s="28">
        <f t="shared" si="117"/>
        <v>139536</v>
      </c>
      <c r="AJ449" s="28">
        <f t="shared" si="118"/>
        <v>1678.2514096720499</v>
      </c>
      <c r="AK449" s="28">
        <f t="shared" si="119"/>
        <v>260024.78997942299</v>
      </c>
      <c r="AL449" s="110">
        <f t="shared" si="105"/>
        <v>864.8252240867339</v>
      </c>
      <c r="AM449" s="110">
        <f t="shared" si="103"/>
        <v>850.41144169725885</v>
      </c>
      <c r="AN449" s="110">
        <f>AJ449/[4]FCST!$G389*1000</f>
        <v>1111.4247746172516</v>
      </c>
      <c r="AP449" s="233">
        <f>[16]Rounded!Z450</f>
        <v>31673</v>
      </c>
      <c r="AQ449" s="157">
        <f>[16]Rounded!AA450</f>
        <v>16886</v>
      </c>
      <c r="AR449" s="157">
        <f>[16]Rounded!AB450</f>
        <v>2401</v>
      </c>
      <c r="AS449" s="157">
        <f>[16]Rounded!AC450</f>
        <v>0</v>
      </c>
      <c r="AT449" s="157">
        <f>[16]Rounded!AD450</f>
        <v>0</v>
      </c>
      <c r="AV449" s="150"/>
      <c r="AW449" s="145">
        <f t="shared" si="120"/>
        <v>1111.4247746172516</v>
      </c>
      <c r="AX449" s="145">
        <f t="shared" si="129"/>
        <v>1678.2514096720499</v>
      </c>
      <c r="AY449" s="20"/>
      <c r="AZ449" s="164">
        <f t="shared" si="112"/>
        <v>20176.246895433549</v>
      </c>
      <c r="BM449" s="14">
        <f>[17]Base!$J231</f>
        <v>32213.262028177902</v>
      </c>
      <c r="BN449" s="14">
        <f>[17]High!$J231</f>
        <v>60700.613400948328</v>
      </c>
      <c r="BO449" s="14">
        <f>[17]Low!$J231</f>
        <v>3725.9106554074601</v>
      </c>
      <c r="BP449" s="14"/>
      <c r="BQ449" s="14">
        <f>[17]Base!$Q231</f>
        <v>37457.281428113834</v>
      </c>
      <c r="BR449" s="14">
        <f>[17]High!$Q231</f>
        <v>70582.108605753863</v>
      </c>
      <c r="BS449" s="14">
        <f>[17]Low!$Q231</f>
        <v>4332.4542504737901</v>
      </c>
      <c r="BT449" s="211" t="s">
        <v>150</v>
      </c>
      <c r="BU449" s="14">
        <f>'[18]Energy Summary'!$C230/1000</f>
        <v>14535.889752833606</v>
      </c>
      <c r="BV449" s="14"/>
      <c r="BW449" s="14"/>
      <c r="BX449" s="14"/>
      <c r="BY449" s="14">
        <f>'[18]Energy Summary'!$D230/1000</f>
        <v>11639.029074687609</v>
      </c>
      <c r="BZ449" s="14"/>
      <c r="CA449" s="14"/>
    </row>
    <row r="450" spans="1:79">
      <c r="A450" s="2">
        <f t="shared" si="107"/>
        <v>2028</v>
      </c>
      <c r="B450" s="2">
        <f t="shared" si="108"/>
        <v>4</v>
      </c>
      <c r="C450" s="7">
        <f>[21]Data!$D305</f>
        <v>859.14618335010596</v>
      </c>
      <c r="D450" s="7">
        <f>[25]Data!$D281</f>
        <v>1137565.93469113</v>
      </c>
      <c r="E450" s="7">
        <f>[22]Data!$D293</f>
        <v>136596.47814213199</v>
      </c>
      <c r="F450" s="7">
        <f>[23]Data!$D293</f>
        <v>1656.37431305173</v>
      </c>
      <c r="G450" s="13">
        <f>[24]Data!$D293</f>
        <v>272218.24548367597</v>
      </c>
      <c r="H450" s="25"/>
      <c r="I450" s="26">
        <f t="shared" si="127"/>
        <v>889.14618335010596</v>
      </c>
      <c r="J450" s="26">
        <f t="shared" si="127"/>
        <v>1137565.93469113</v>
      </c>
      <c r="K450" s="26">
        <f t="shared" si="127"/>
        <v>130447.67814213199</v>
      </c>
      <c r="L450" s="26">
        <f t="shared" si="111"/>
        <v>1656.37431305173</v>
      </c>
      <c r="M450" s="26">
        <f t="shared" si="113"/>
        <v>268126.24548367597</v>
      </c>
      <c r="N450" s="25"/>
      <c r="O450" s="19">
        <f>AVERAGE('Billing Mo'!O450:O451)</f>
        <v>30</v>
      </c>
      <c r="P450" s="19"/>
      <c r="Q450" s="19">
        <f>AVERAGE('Billing Mo'!Q450:Q451)</f>
        <v>-6148.7999999999993</v>
      </c>
      <c r="R450" s="248"/>
      <c r="S450" s="19">
        <f t="shared" si="130"/>
        <v>-4092</v>
      </c>
      <c r="U450" s="7">
        <f t="shared" si="114"/>
        <v>3226815.6197967278</v>
      </c>
      <c r="V450" s="126">
        <f t="shared" si="131"/>
        <v>0.53442379914879401</v>
      </c>
      <c r="W450" s="7">
        <f>'Billing Mo'!W450</f>
        <v>74514.909176062327</v>
      </c>
      <c r="X450" s="7">
        <f>'Billing Mo'!X450</f>
        <v>1699649.5950158976</v>
      </c>
      <c r="Y450" s="7">
        <f>'Billing Mo'!Y450</f>
        <v>1774164.50419196</v>
      </c>
      <c r="Z450" s="7">
        <f>'Billing Mo'!Z450</f>
        <v>196162</v>
      </c>
      <c r="AA450" s="7">
        <f>'Billing Mo'!AA450</f>
        <v>2110</v>
      </c>
      <c r="AB450" s="7">
        <f>'Billing Mo'!AB450</f>
        <v>1510</v>
      </c>
      <c r="AC450" s="13">
        <f>'Billing Mo'!AC450</f>
        <v>25594</v>
      </c>
      <c r="AD450" s="28">
        <f t="shared" si="123"/>
        <v>34213</v>
      </c>
      <c r="AE450" s="30">
        <f t="shared" si="115"/>
        <v>1511237</v>
      </c>
      <c r="AF450" s="30">
        <f t="shared" si="116"/>
        <v>1137566</v>
      </c>
      <c r="AG450" s="31">
        <f t="shared" si="124"/>
        <v>274017</v>
      </c>
      <c r="AH450" s="35">
        <f t="shared" si="132"/>
        <v>143569</v>
      </c>
      <c r="AI450" s="28">
        <f t="shared" si="117"/>
        <v>130448</v>
      </c>
      <c r="AJ450" s="28">
        <f t="shared" si="118"/>
        <v>1656.37431305173</v>
      </c>
      <c r="AK450" s="28">
        <f t="shared" si="119"/>
        <v>268126.24548367597</v>
      </c>
      <c r="AL450" s="110">
        <f t="shared" si="105"/>
        <v>889.14621250850507</v>
      </c>
      <c r="AM450" s="110">
        <f t="shared" si="103"/>
        <v>871.08607817845643</v>
      </c>
      <c r="AN450" s="110">
        <f>AJ450/[4]FCST!$G390*1000</f>
        <v>1096.9366311600861</v>
      </c>
      <c r="AP450" s="233">
        <f>[16]Rounded!Z451</f>
        <v>23461</v>
      </c>
      <c r="AQ450" s="157">
        <f>[16]Rounded!AA451</f>
        <v>16372</v>
      </c>
      <c r="AR450" s="157">
        <f>[16]Rounded!AB451</f>
        <v>2408</v>
      </c>
      <c r="AS450" s="157">
        <f>[16]Rounded!AC451</f>
        <v>0</v>
      </c>
      <c r="AT450" s="157">
        <f>[16]Rounded!AD451</f>
        <v>0</v>
      </c>
      <c r="AV450" s="150"/>
      <c r="AW450" s="145">
        <f t="shared" si="120"/>
        <v>1096.9366311600861</v>
      </c>
      <c r="AX450" s="145">
        <f t="shared" si="129"/>
        <v>1656.37431305173</v>
      </c>
      <c r="AY450" s="20"/>
      <c r="AZ450" s="164">
        <f t="shared" si="112"/>
        <v>20150.13850895227</v>
      </c>
      <c r="BM450" s="14">
        <f>[17]Base!$J232</f>
        <v>32225.294654971392</v>
      </c>
      <c r="BN450" s="14">
        <f>[17]High!$J232</f>
        <v>60723.286914315308</v>
      </c>
      <c r="BO450" s="14">
        <f>[17]Low!$J232</f>
        <v>3727.3023956274733</v>
      </c>
      <c r="BP450" s="14"/>
      <c r="BQ450" s="14">
        <f>[17]Base!$Q232</f>
        <v>37471.272854617891</v>
      </c>
      <c r="BR450" s="14">
        <f>[17]High!$Q232</f>
        <v>70608.473156180597</v>
      </c>
      <c r="BS450" s="14">
        <f>[17]Low!$Q232</f>
        <v>4334.0725530552018</v>
      </c>
      <c r="BT450" s="211" t="s">
        <v>150</v>
      </c>
      <c r="BU450" s="14">
        <f>'[18]Energy Summary'!$C231/1000</f>
        <v>15441.956012035826</v>
      </c>
      <c r="BV450" s="14"/>
      <c r="BW450" s="14"/>
      <c r="BX450" s="14"/>
      <c r="BY450" s="14">
        <f>'[18]Energy Summary'!$D231/1000</f>
        <v>12318.355810934496</v>
      </c>
      <c r="BZ450" s="14"/>
      <c r="CA450" s="14"/>
    </row>
    <row r="451" spans="1:79">
      <c r="A451" s="2">
        <f t="shared" si="107"/>
        <v>2028</v>
      </c>
      <c r="B451" s="2">
        <f t="shared" si="108"/>
        <v>5</v>
      </c>
      <c r="C451" s="7">
        <f>[21]Data!$D306</f>
        <v>1115.9224553761301</v>
      </c>
      <c r="D451" s="7">
        <f>[25]Data!$D282</f>
        <v>1292214.9670478101</v>
      </c>
      <c r="E451" s="7">
        <f>[22]Data!$D294</f>
        <v>145144.61017094701</v>
      </c>
      <c r="F451" s="7">
        <f>[23]Data!$D294</f>
        <v>1656.5243130517299</v>
      </c>
      <c r="G451" s="13">
        <f>[24]Data!$D294</f>
        <v>299173.47040730802</v>
      </c>
      <c r="H451" s="25"/>
      <c r="I451" s="26">
        <f t="shared" si="127"/>
        <v>1145.9224553761301</v>
      </c>
      <c r="J451" s="26">
        <f t="shared" si="127"/>
        <v>1292214.9670478101</v>
      </c>
      <c r="K451" s="26">
        <f t="shared" si="127"/>
        <v>138995.81017094702</v>
      </c>
      <c r="L451" s="26">
        <f t="shared" si="111"/>
        <v>1656.5243130517299</v>
      </c>
      <c r="M451" s="26">
        <f t="shared" si="113"/>
        <v>295213.47040730802</v>
      </c>
      <c r="N451" s="25"/>
      <c r="O451" s="19">
        <f>AVERAGE('Billing Mo'!O451:O452)</f>
        <v>30</v>
      </c>
      <c r="P451" s="19"/>
      <c r="Q451" s="19">
        <f>AVERAGE('Billing Mo'!Q451:Q452)</f>
        <v>-6148.7999999999993</v>
      </c>
      <c r="R451" s="248"/>
      <c r="S451" s="19">
        <f t="shared" si="130"/>
        <v>-3960</v>
      </c>
      <c r="U451" s="7">
        <f t="shared" si="114"/>
        <v>3853687.9947203598</v>
      </c>
      <c r="V451" s="126">
        <f t="shared" si="131"/>
        <v>0.35517028435765152</v>
      </c>
      <c r="W451" s="7">
        <f>'Billing Mo'!W451</f>
        <v>74570.410946195232</v>
      </c>
      <c r="X451" s="7">
        <f>'Billing Mo'!X451</f>
        <v>1700915.5639632149</v>
      </c>
      <c r="Y451" s="7">
        <f>'Billing Mo'!Y451</f>
        <v>1775485.9749094101</v>
      </c>
      <c r="Z451" s="7">
        <f>'Billing Mo'!Z451</f>
        <v>196293</v>
      </c>
      <c r="AA451" s="7">
        <f>'Billing Mo'!AA451</f>
        <v>2109</v>
      </c>
      <c r="AB451" s="7">
        <f>'Billing Mo'!AB451</f>
        <v>1510</v>
      </c>
      <c r="AC451" s="13">
        <f>'Billing Mo'!AC451</f>
        <v>25629</v>
      </c>
      <c r="AD451" s="28">
        <f t="shared" si="123"/>
        <v>29555</v>
      </c>
      <c r="AE451" s="30">
        <f t="shared" si="115"/>
        <v>1949117</v>
      </c>
      <c r="AF451" s="30">
        <f t="shared" si="116"/>
        <v>1292215</v>
      </c>
      <c r="AG451" s="31">
        <f t="shared" si="124"/>
        <v>285931</v>
      </c>
      <c r="AH451" s="35">
        <f t="shared" si="132"/>
        <v>146935</v>
      </c>
      <c r="AI451" s="28">
        <f t="shared" si="117"/>
        <v>138996</v>
      </c>
      <c r="AJ451" s="28">
        <f t="shared" si="118"/>
        <v>1656.5243130517299</v>
      </c>
      <c r="AK451" s="28">
        <f t="shared" si="119"/>
        <v>295213.47040730802</v>
      </c>
      <c r="AL451" s="110">
        <f t="shared" si="105"/>
        <v>1145.9222558105494</v>
      </c>
      <c r="AM451" s="110">
        <f t="shared" ref="AM451:AM514" si="133">(AE451+AD451)/Y451*1000</f>
        <v>1114.4396677653042</v>
      </c>
      <c r="AN451" s="110">
        <f>AJ451/[4]FCST!$G391*1000</f>
        <v>1097.0359689084303</v>
      </c>
      <c r="AP451" s="233">
        <f>[16]Rounded!Z452</f>
        <v>26761</v>
      </c>
      <c r="AQ451" s="157">
        <f>[16]Rounded!AA452</f>
        <v>17606.000000000007</v>
      </c>
      <c r="AR451" s="157">
        <f>[16]Rounded!AB452</f>
        <v>2562</v>
      </c>
      <c r="AS451" s="157">
        <f>[16]Rounded!AC452</f>
        <v>0</v>
      </c>
      <c r="AT451" s="157">
        <f>[16]Rounded!AD452</f>
        <v>0</v>
      </c>
      <c r="AV451" s="150"/>
      <c r="AW451" s="145">
        <f t="shared" si="120"/>
        <v>1097.0359689084303</v>
      </c>
      <c r="AX451" s="145">
        <f t="shared" si="129"/>
        <v>1656.5243130517299</v>
      </c>
      <c r="AY451" s="20"/>
      <c r="AZ451" s="164">
        <f t="shared" si="112"/>
        <v>20124.030122470991</v>
      </c>
      <c r="BM451" s="14">
        <f>[17]Base!$J233</f>
        <v>32698.857127102572</v>
      </c>
      <c r="BN451" s="14">
        <f>[17]High!$J233</f>
        <v>61615.637788836721</v>
      </c>
      <c r="BO451" s="14">
        <f>[17]Low!$J233</f>
        <v>3782.0764653684155</v>
      </c>
      <c r="BP451" s="14"/>
      <c r="BQ451" s="14">
        <f>[17]Base!$Q233</f>
        <v>38021.926891979732</v>
      </c>
      <c r="BR451" s="14">
        <f>[17]High!$Q233</f>
        <v>71646.09045213573</v>
      </c>
      <c r="BS451" s="14">
        <f>[17]Low!$Q233</f>
        <v>4397.7633318237386</v>
      </c>
      <c r="BT451" s="211" t="s">
        <v>150</v>
      </c>
      <c r="BU451" s="14">
        <f>'[18]Energy Summary'!$C232/1000</f>
        <v>16286.315665280608</v>
      </c>
      <c r="BV451" s="14"/>
      <c r="BW451" s="14"/>
      <c r="BX451" s="14"/>
      <c r="BY451" s="14">
        <f>'[18]Energy Summary'!$D232/1000</f>
        <v>12946.082604328953</v>
      </c>
      <c r="BZ451" s="14"/>
      <c r="CA451" s="14"/>
    </row>
    <row r="452" spans="1:79">
      <c r="A452" s="2">
        <f t="shared" si="107"/>
        <v>2028</v>
      </c>
      <c r="B452" s="2">
        <f t="shared" si="108"/>
        <v>6</v>
      </c>
      <c r="C452" s="7">
        <f>[21]Data!$D307</f>
        <v>1220.0821026020601</v>
      </c>
      <c r="D452" s="7">
        <f>[25]Data!$D283</f>
        <v>1318342.06551965</v>
      </c>
      <c r="E452" s="7">
        <f>[22]Data!$D295</f>
        <v>132543.29649230599</v>
      </c>
      <c r="F452" s="7">
        <f>[23]Data!$D295</f>
        <v>1666.29149058649</v>
      </c>
      <c r="G452" s="13">
        <f>[24]Data!$D295</f>
        <v>302508.02716917201</v>
      </c>
      <c r="H452" s="25"/>
      <c r="I452" s="26">
        <f t="shared" si="127"/>
        <v>1250.0821026020601</v>
      </c>
      <c r="J452" s="26">
        <f t="shared" si="127"/>
        <v>1318342.06551965</v>
      </c>
      <c r="K452" s="26">
        <f t="shared" si="127"/>
        <v>126394.49649230599</v>
      </c>
      <c r="L452" s="26">
        <f t="shared" si="111"/>
        <v>1666.29149058649</v>
      </c>
      <c r="M452" s="26">
        <f t="shared" si="113"/>
        <v>298416.02716917201</v>
      </c>
      <c r="N452" s="25"/>
      <c r="O452" s="19">
        <f>AVERAGE('Billing Mo'!O452:O453)</f>
        <v>30</v>
      </c>
      <c r="P452" s="19"/>
      <c r="Q452" s="19">
        <f>AVERAGE('Billing Mo'!Q452:Q453)</f>
        <v>-6148.7999999999993</v>
      </c>
      <c r="R452" s="248"/>
      <c r="S452" s="19">
        <f t="shared" si="130"/>
        <v>-4092</v>
      </c>
      <c r="U452" s="7">
        <f t="shared" si="114"/>
        <v>4048843.3186597587</v>
      </c>
      <c r="V452" s="126">
        <f t="shared" si="131"/>
        <v>0.25275986053332639</v>
      </c>
      <c r="W452" s="7">
        <f>'Billing Mo'!W452</f>
        <v>74625.912716328123</v>
      </c>
      <c r="X452" s="7">
        <f>'Billing Mo'!X452</f>
        <v>1702181.5329105319</v>
      </c>
      <c r="Y452" s="7">
        <f>'Billing Mo'!Y452</f>
        <v>1776807.44562686</v>
      </c>
      <c r="Z452" s="7">
        <f>'Billing Mo'!Z452</f>
        <v>196424</v>
      </c>
      <c r="AA452" s="7">
        <f>'Billing Mo'!AA452</f>
        <v>2108</v>
      </c>
      <c r="AB452" s="7">
        <f>'Billing Mo'!AB452</f>
        <v>1510</v>
      </c>
      <c r="AC452" s="13">
        <f>'Billing Mo'!AC452</f>
        <v>25580</v>
      </c>
      <c r="AD452" s="28">
        <f t="shared" si="123"/>
        <v>23014</v>
      </c>
      <c r="AE452" s="30">
        <f t="shared" si="115"/>
        <v>2127867</v>
      </c>
      <c r="AF452" s="30">
        <f t="shared" si="116"/>
        <v>1318342</v>
      </c>
      <c r="AG452" s="31">
        <f t="shared" si="124"/>
        <v>279538</v>
      </c>
      <c r="AH452" s="35">
        <f t="shared" si="132"/>
        <v>153144</v>
      </c>
      <c r="AI452" s="28">
        <f t="shared" si="117"/>
        <v>126394</v>
      </c>
      <c r="AJ452" s="28">
        <f t="shared" si="118"/>
        <v>1666.29149058649</v>
      </c>
      <c r="AK452" s="28">
        <f t="shared" si="119"/>
        <v>298416.02716917201</v>
      </c>
      <c r="AL452" s="110">
        <f t="shared" si="105"/>
        <v>1250.0822966640906</v>
      </c>
      <c r="AM452" s="110">
        <f t="shared" si="133"/>
        <v>1210.5312848017509</v>
      </c>
      <c r="AN452" s="110">
        <f>AJ452/[4]FCST!$G392*1000</f>
        <v>1103.5042984016491</v>
      </c>
      <c r="AP452" s="233">
        <f>[16]Rounded!Z453</f>
        <v>30331</v>
      </c>
      <c r="AQ452" s="157">
        <f>[16]Rounded!AA453</f>
        <v>19173</v>
      </c>
      <c r="AR452" s="157">
        <f>[16]Rounded!AB453</f>
        <v>2834</v>
      </c>
      <c r="AS452" s="157">
        <f>[16]Rounded!AC453</f>
        <v>0</v>
      </c>
      <c r="AT452" s="157">
        <f>[16]Rounded!AD453</f>
        <v>0</v>
      </c>
      <c r="AV452" s="150"/>
      <c r="AW452" s="145">
        <f t="shared" si="120"/>
        <v>1103.5042984016491</v>
      </c>
      <c r="AX452" s="145">
        <f t="shared" si="129"/>
        <v>1666.29149058649</v>
      </c>
      <c r="AY452" s="20"/>
      <c r="AZ452" s="164">
        <f t="shared" si="112"/>
        <v>20097.921735989708</v>
      </c>
      <c r="BM452" s="14">
        <f>[17]Base!$J234</f>
        <v>33029.81861280249</v>
      </c>
      <c r="BN452" s="14">
        <f>[17]High!$J234</f>
        <v>62239.280472912025</v>
      </c>
      <c r="BO452" s="14">
        <f>[17]Low!$J234</f>
        <v>3820.3567526929382</v>
      </c>
      <c r="BP452" s="14"/>
      <c r="BQ452" s="14">
        <f>[17]Base!$Q234</f>
        <v>38406.7658288401</v>
      </c>
      <c r="BR452" s="14">
        <f>[17]High!$Q234</f>
        <v>72371.256363851207</v>
      </c>
      <c r="BS452" s="14">
        <f>[17]Low!$Q234</f>
        <v>4442.2752938289977</v>
      </c>
      <c r="BT452" s="211" t="s">
        <v>150</v>
      </c>
      <c r="BU452" s="14">
        <f>'[18]Energy Summary'!$C233/1000</f>
        <v>15273.923761872886</v>
      </c>
      <c r="BV452" s="14"/>
      <c r="BW452" s="14"/>
      <c r="BX452" s="14"/>
      <c r="BY452" s="14">
        <f>'[18]Energy Summary'!$D233/1000</f>
        <v>12100.79143291581</v>
      </c>
      <c r="BZ452" s="14"/>
      <c r="CA452" s="14"/>
    </row>
    <row r="453" spans="1:79">
      <c r="A453" s="2">
        <f t="shared" si="107"/>
        <v>2028</v>
      </c>
      <c r="B453" s="2">
        <f t="shared" si="108"/>
        <v>7</v>
      </c>
      <c r="C453" s="7">
        <f>[21]Data!$D308</f>
        <v>1300.8610880316</v>
      </c>
      <c r="D453" s="7">
        <f>[25]Data!$D284</f>
        <v>1385761.69230698</v>
      </c>
      <c r="E453" s="7">
        <f>[22]Data!$D296</f>
        <v>141097.980551602</v>
      </c>
      <c r="F453" s="7">
        <f>[23]Data!$D296</f>
        <v>1669.4199495217199</v>
      </c>
      <c r="G453" s="13">
        <f>[24]Data!$D296</f>
        <v>297746.785217572</v>
      </c>
      <c r="H453" s="25"/>
      <c r="I453" s="26">
        <f t="shared" si="127"/>
        <v>1330.8610880316</v>
      </c>
      <c r="J453" s="26">
        <f t="shared" si="127"/>
        <v>1385761.69230698</v>
      </c>
      <c r="K453" s="26">
        <f t="shared" si="127"/>
        <v>134848.38055160199</v>
      </c>
      <c r="L453" s="26">
        <f t="shared" si="111"/>
        <v>1669.4199495217199</v>
      </c>
      <c r="M453" s="26">
        <f t="shared" si="113"/>
        <v>293786.785217572</v>
      </c>
      <c r="N453" s="25"/>
      <c r="O453" s="19">
        <f>AVERAGE('Billing Mo'!O453:O454)</f>
        <v>30</v>
      </c>
      <c r="P453" s="19"/>
      <c r="Q453" s="19">
        <f>AVERAGE('Billing Mo'!Q453:Q454)</f>
        <v>-6249.5999999999995</v>
      </c>
      <c r="R453" s="248"/>
      <c r="S453" s="19">
        <f t="shared" si="130"/>
        <v>-3960</v>
      </c>
      <c r="U453" s="7">
        <f t="shared" si="114"/>
        <v>4254763.2051670942</v>
      </c>
      <c r="V453" s="126">
        <f t="shared" si="131"/>
        <v>0.23540461725212367</v>
      </c>
      <c r="W453" s="7">
        <f>'Billing Mo'!W453</f>
        <v>74681.414486461028</v>
      </c>
      <c r="X453" s="7">
        <f>'Billing Mo'!X453</f>
        <v>1703447.5018578488</v>
      </c>
      <c r="Y453" s="7">
        <f>'Billing Mo'!Y453</f>
        <v>1778128.9163443099</v>
      </c>
      <c r="Z453" s="7">
        <f>'Billing Mo'!Z453</f>
        <v>196554</v>
      </c>
      <c r="AA453" s="7">
        <f>'Billing Mo'!AA453</f>
        <v>2107</v>
      </c>
      <c r="AB453" s="7">
        <f>'Billing Mo'!AB453</f>
        <v>1510</v>
      </c>
      <c r="AC453" s="13">
        <f>'Billing Mo'!AC453</f>
        <v>25553</v>
      </c>
      <c r="AD453" s="28">
        <f t="shared" si="123"/>
        <v>22870</v>
      </c>
      <c r="AE453" s="30">
        <f t="shared" si="115"/>
        <v>2267052</v>
      </c>
      <c r="AF453" s="30">
        <f t="shared" si="116"/>
        <v>1385762</v>
      </c>
      <c r="AG453" s="31">
        <f t="shared" si="124"/>
        <v>283623</v>
      </c>
      <c r="AH453" s="35">
        <f t="shared" si="132"/>
        <v>148775</v>
      </c>
      <c r="AI453" s="28">
        <f t="shared" si="117"/>
        <v>134848</v>
      </c>
      <c r="AJ453" s="28">
        <f t="shared" si="118"/>
        <v>1669.4199495217199</v>
      </c>
      <c r="AK453" s="28">
        <f t="shared" si="119"/>
        <v>293786.785217572</v>
      </c>
      <c r="AL453" s="110">
        <f t="shared" si="105"/>
        <v>1330.8610905398971</v>
      </c>
      <c r="AM453" s="110">
        <f t="shared" si="133"/>
        <v>1287.826759326256</v>
      </c>
      <c r="AN453" s="110">
        <f>AJ453/[4]FCST!$G393*1000</f>
        <v>1105.5761255110729</v>
      </c>
      <c r="AP453" s="233">
        <f>[16]Rounded!Z454</f>
        <v>30706</v>
      </c>
      <c r="AQ453" s="157">
        <f>[16]Rounded!AA454</f>
        <v>20281</v>
      </c>
      <c r="AR453" s="157">
        <f>[16]Rounded!AB454</f>
        <v>3041</v>
      </c>
      <c r="AS453" s="157">
        <f>[16]Rounded!AC454</f>
        <v>0</v>
      </c>
      <c r="AT453" s="157">
        <f>[16]Rounded!AD454</f>
        <v>0</v>
      </c>
      <c r="AV453" s="150"/>
      <c r="AW453" s="145">
        <f t="shared" si="120"/>
        <v>1105.5761255110729</v>
      </c>
      <c r="AX453" s="145">
        <f t="shared" si="129"/>
        <v>1669.4199495217199</v>
      </c>
      <c r="AY453" s="20"/>
      <c r="AZ453" s="164">
        <f t="shared" si="112"/>
        <v>20071.813349508426</v>
      </c>
      <c r="BM453" s="14">
        <f>[17]Base!$J235</f>
        <v>33395.815521420169</v>
      </c>
      <c r="BN453" s="14">
        <f>[17]High!$J235</f>
        <v>62928.941670108106</v>
      </c>
      <c r="BO453" s="14">
        <f>[17]Low!$J235</f>
        <v>3862.6893727322245</v>
      </c>
      <c r="BP453" s="14"/>
      <c r="BQ453" s="14">
        <f>[17]Base!$Q235</f>
        <v>38832.343629558338</v>
      </c>
      <c r="BR453" s="14">
        <f>[17]High!$Q235</f>
        <v>73173.187988497782</v>
      </c>
      <c r="BS453" s="14">
        <f>[17]Low!$Q235</f>
        <v>4491.499270618865</v>
      </c>
      <c r="BT453" s="211" t="s">
        <v>150</v>
      </c>
      <c r="BU453" s="14">
        <f>'[18]Energy Summary'!$C234/1000</f>
        <v>16453.743790252956</v>
      </c>
      <c r="BV453" s="14"/>
      <c r="BW453" s="14"/>
      <c r="BX453" s="14"/>
      <c r="BY453" s="14">
        <f>'[18]Energy Summary'!$D234/1000</f>
        <v>12994.260443186997</v>
      </c>
      <c r="BZ453" s="14"/>
      <c r="CA453" s="14"/>
    </row>
    <row r="454" spans="1:79">
      <c r="A454" s="2">
        <f t="shared" si="107"/>
        <v>2028</v>
      </c>
      <c r="B454" s="2">
        <f t="shared" si="108"/>
        <v>8</v>
      </c>
      <c r="C454" s="7">
        <f>[21]Data!$D309</f>
        <v>1307.4313746052101</v>
      </c>
      <c r="D454" s="7">
        <f>[25]Data!$D285</f>
        <v>1390158.89165045</v>
      </c>
      <c r="E454" s="7">
        <f>[22]Data!$D297</f>
        <v>144353.96607341201</v>
      </c>
      <c r="F454" s="7">
        <f>[23]Data!$D297</f>
        <v>1657.7534531444201</v>
      </c>
      <c r="G454" s="13">
        <f>[24]Data!$D297</f>
        <v>311764.12891069002</v>
      </c>
      <c r="H454" s="25"/>
      <c r="I454" s="26">
        <f t="shared" si="127"/>
        <v>1337.4313746052101</v>
      </c>
      <c r="J454" s="26">
        <f t="shared" si="127"/>
        <v>1390158.89165045</v>
      </c>
      <c r="K454" s="26">
        <f t="shared" si="127"/>
        <v>138205.16607341202</v>
      </c>
      <c r="L454" s="26">
        <f t="shared" si="111"/>
        <v>1657.7534531444201</v>
      </c>
      <c r="M454" s="26">
        <f t="shared" si="113"/>
        <v>307672.12891069002</v>
      </c>
      <c r="N454" s="25"/>
      <c r="O454" s="19">
        <f>AVERAGE('Billing Mo'!O454:O455)</f>
        <v>30</v>
      </c>
      <c r="P454" s="19"/>
      <c r="Q454" s="19">
        <f>AVERAGE('Billing Mo'!Q454:Q455)</f>
        <v>-6148.7999999999993</v>
      </c>
      <c r="R454" s="248"/>
      <c r="S454" s="19">
        <f t="shared" si="130"/>
        <v>-4092</v>
      </c>
      <c r="U454" s="7">
        <f t="shared" si="114"/>
        <v>4296039.8823638344</v>
      </c>
      <c r="V454" s="126">
        <f t="shared" si="131"/>
        <v>0.23491953518685663</v>
      </c>
      <c r="W454" s="7">
        <f>'Billing Mo'!W454</f>
        <v>74735.752420648205</v>
      </c>
      <c r="X454" s="7">
        <f>'Billing Mo'!X454</f>
        <v>1704686.9242614517</v>
      </c>
      <c r="Y454" s="7">
        <f>'Billing Mo'!Y454</f>
        <v>1779422.6766820999</v>
      </c>
      <c r="Z454" s="7">
        <f>'Billing Mo'!Z454</f>
        <v>196684</v>
      </c>
      <c r="AA454" s="7">
        <f>'Billing Mo'!AA454</f>
        <v>2106</v>
      </c>
      <c r="AB454" s="7">
        <f>'Billing Mo'!AB454</f>
        <v>1510</v>
      </c>
      <c r="AC454" s="13">
        <f>'Billing Mo'!AC454</f>
        <v>25610</v>
      </c>
      <c r="AD454" s="28">
        <f t="shared" si="123"/>
        <v>22954</v>
      </c>
      <c r="AE454" s="30">
        <f t="shared" si="115"/>
        <v>2279902</v>
      </c>
      <c r="AF454" s="30">
        <f t="shared" si="116"/>
        <v>1390159</v>
      </c>
      <c r="AG454" s="31">
        <f t="shared" si="124"/>
        <v>293695</v>
      </c>
      <c r="AH454" s="35">
        <f t="shared" si="132"/>
        <v>155490</v>
      </c>
      <c r="AI454" s="28">
        <f t="shared" si="117"/>
        <v>138205</v>
      </c>
      <c r="AJ454" s="28">
        <f t="shared" si="118"/>
        <v>1657.7534531444201</v>
      </c>
      <c r="AK454" s="28">
        <f t="shared" si="119"/>
        <v>307672.12891069002</v>
      </c>
      <c r="AL454" s="110">
        <f t="shared" si="105"/>
        <v>1337.4315057808974</v>
      </c>
      <c r="AM454" s="110">
        <f t="shared" si="133"/>
        <v>1294.1590720277268</v>
      </c>
      <c r="AN454" s="110">
        <f>AJ454/[4]FCST!$G394*1000</f>
        <v>1097.8499689698147</v>
      </c>
      <c r="AP454" s="233">
        <f>[16]Rounded!Z455</f>
        <v>32793</v>
      </c>
      <c r="AQ454" s="157">
        <f>[16]Rounded!AA455</f>
        <v>23044</v>
      </c>
      <c r="AR454" s="157">
        <f>[16]Rounded!AB455</f>
        <v>3390</v>
      </c>
      <c r="AS454" s="157">
        <f>[16]Rounded!AC455</f>
        <v>0</v>
      </c>
      <c r="AT454" s="157">
        <f>[16]Rounded!AD455</f>
        <v>0</v>
      </c>
      <c r="AV454" s="150"/>
      <c r="AW454" s="145">
        <f t="shared" si="120"/>
        <v>1097.8499689698147</v>
      </c>
      <c r="AX454" s="145">
        <f t="shared" si="129"/>
        <v>1657.7534531444201</v>
      </c>
      <c r="AY454" s="20"/>
      <c r="AZ454" s="164">
        <f t="shared" si="112"/>
        <v>20045.704963027154</v>
      </c>
      <c r="BM454" s="14">
        <f>[17]Base!$J236</f>
        <v>33371.591977834061</v>
      </c>
      <c r="BN454" s="14">
        <f>[17]High!$J236</f>
        <v>62883.29637181032</v>
      </c>
      <c r="BO454" s="14">
        <f>[17]Low!$J236</f>
        <v>3859.8875838578083</v>
      </c>
      <c r="BP454" s="14"/>
      <c r="BQ454" s="14">
        <f>[17]Base!$Q236</f>
        <v>38804.176718411705</v>
      </c>
      <c r="BR454" s="14">
        <f>[17]High!$Q236</f>
        <v>73120.112060244544</v>
      </c>
      <c r="BS454" s="14">
        <f>[17]Low!$Q236</f>
        <v>4488.2413765788469</v>
      </c>
      <c r="BT454" s="211" t="s">
        <v>150</v>
      </c>
      <c r="BU454" s="14">
        <f>'[18]Energy Summary'!$C235/1000</f>
        <v>16390.043520146384</v>
      </c>
      <c r="BV454" s="14"/>
      <c r="BW454" s="14"/>
      <c r="BX454" s="14"/>
      <c r="BY454" s="14">
        <f>'[18]Energy Summary'!$D235/1000</f>
        <v>12905.084251554137</v>
      </c>
      <c r="BZ454" s="14"/>
      <c r="CA454" s="14"/>
    </row>
    <row r="455" spans="1:79">
      <c r="A455" s="2">
        <f t="shared" si="107"/>
        <v>2028</v>
      </c>
      <c r="B455" s="2">
        <f t="shared" si="108"/>
        <v>9</v>
      </c>
      <c r="C455" s="7">
        <f>[21]Data!$D310</f>
        <v>1197.8656855367999</v>
      </c>
      <c r="D455" s="7">
        <f>[25]Data!$D286</f>
        <v>1313365.12410529</v>
      </c>
      <c r="E455" s="7">
        <f>[22]Data!$D298</f>
        <v>135291.51453825599</v>
      </c>
      <c r="F455" s="7">
        <f>[23]Data!$D298</f>
        <v>1656.30900869998</v>
      </c>
      <c r="G455" s="13">
        <f>[24]Data!$D298</f>
        <v>313439.69697072502</v>
      </c>
      <c r="H455" s="25"/>
      <c r="I455" s="26">
        <f t="shared" si="127"/>
        <v>1227.8656855367999</v>
      </c>
      <c r="J455" s="26">
        <f t="shared" si="127"/>
        <v>1313365.12410529</v>
      </c>
      <c r="K455" s="26">
        <f t="shared" si="127"/>
        <v>129142.71453825598</v>
      </c>
      <c r="L455" s="26">
        <f t="shared" si="111"/>
        <v>1656.30900869998</v>
      </c>
      <c r="M455" s="26">
        <f t="shared" si="113"/>
        <v>309479.69697072502</v>
      </c>
      <c r="N455" s="25"/>
      <c r="O455" s="19">
        <f>AVERAGE('Billing Mo'!O455:O456)</f>
        <v>30</v>
      </c>
      <c r="P455" s="19"/>
      <c r="Q455" s="19">
        <f>AVERAGE('Billing Mo'!Q455:Q456)</f>
        <v>-6148.7999999999993</v>
      </c>
      <c r="R455" s="248"/>
      <c r="S455" s="19">
        <f t="shared" si="130"/>
        <v>-3960</v>
      </c>
      <c r="U455" s="7">
        <f t="shared" si="114"/>
        <v>4020923.0059794248</v>
      </c>
      <c r="V455" s="126">
        <f t="shared" si="131"/>
        <v>0.23675824630596484</v>
      </c>
      <c r="W455" s="7">
        <f>'Billing Mo'!W455</f>
        <v>74790.090354835382</v>
      </c>
      <c r="X455" s="7">
        <f>'Billing Mo'!X455</f>
        <v>1705926.3466650546</v>
      </c>
      <c r="Y455" s="7">
        <f>'Billing Mo'!Y455</f>
        <v>1780716.4370198899</v>
      </c>
      <c r="Z455" s="7">
        <f>'Billing Mo'!Z455</f>
        <v>196813</v>
      </c>
      <c r="AA455" s="7">
        <f>'Billing Mo'!AA455</f>
        <v>2105</v>
      </c>
      <c r="AB455" s="7">
        <f>'Billing Mo'!AB455</f>
        <v>1509</v>
      </c>
      <c r="AC455" s="13">
        <f>'Billing Mo'!AC455</f>
        <v>25619</v>
      </c>
      <c r="AD455" s="28">
        <f t="shared" si="123"/>
        <v>21211</v>
      </c>
      <c r="AE455" s="30">
        <f t="shared" si="115"/>
        <v>2094648</v>
      </c>
      <c r="AF455" s="30">
        <f t="shared" si="116"/>
        <v>1313365</v>
      </c>
      <c r="AG455" s="31">
        <f t="shared" si="124"/>
        <v>280563</v>
      </c>
      <c r="AH455" s="35">
        <f t="shared" si="132"/>
        <v>151420</v>
      </c>
      <c r="AI455" s="28">
        <f t="shared" si="117"/>
        <v>129143</v>
      </c>
      <c r="AJ455" s="28">
        <f t="shared" si="118"/>
        <v>1656.30900869998</v>
      </c>
      <c r="AK455" s="28">
        <f t="shared" si="119"/>
        <v>309479.69697072502</v>
      </c>
      <c r="AL455" s="110">
        <f t="shared" ref="AL455:AL518" si="134">AE455/X455*1000</f>
        <v>1227.8654375054728</v>
      </c>
      <c r="AM455" s="110">
        <f t="shared" si="133"/>
        <v>1188.2065869740532</v>
      </c>
      <c r="AN455" s="110">
        <f>AJ455/[4]FCST!$G395*1000</f>
        <v>1097.620284095414</v>
      </c>
      <c r="AP455" s="233">
        <f>[16]Rounded!Z456</f>
        <v>30654</v>
      </c>
      <c r="AQ455" s="157">
        <f>[16]Rounded!AA456</f>
        <v>20419</v>
      </c>
      <c r="AR455" s="157">
        <f>[16]Rounded!AB456</f>
        <v>3036</v>
      </c>
      <c r="AS455" s="157">
        <f>[16]Rounded!AC456</f>
        <v>0</v>
      </c>
      <c r="AT455" s="157">
        <f>[16]Rounded!AD456</f>
        <v>0</v>
      </c>
      <c r="AV455" s="150"/>
      <c r="AW455" s="145">
        <f t="shared" si="120"/>
        <v>1097.620284095414</v>
      </c>
      <c r="AX455" s="145">
        <f t="shared" si="129"/>
        <v>1656.30900869998</v>
      </c>
      <c r="AY455" s="20"/>
      <c r="AZ455" s="164">
        <f t="shared" si="112"/>
        <v>20019.596576545871</v>
      </c>
      <c r="BM455" s="14">
        <f>[17]Base!$J237</f>
        <v>32391.586250514927</v>
      </c>
      <c r="BN455" s="14">
        <f>[17]High!$J237</f>
        <v>61036.63617537696</v>
      </c>
      <c r="BO455" s="14">
        <f>[17]Low!$J237</f>
        <v>3746.536325652889</v>
      </c>
      <c r="BP455" s="14"/>
      <c r="BQ455" s="14">
        <f>[17]Base!$Q237</f>
        <v>37664.635175017349</v>
      </c>
      <c r="BR455" s="14">
        <f>[17]High!$Q237</f>
        <v>70972.832762066231</v>
      </c>
      <c r="BS455" s="14">
        <f>[17]Low!$Q237</f>
        <v>4356.4375879684758</v>
      </c>
      <c r="BT455" s="211" t="s">
        <v>150</v>
      </c>
      <c r="BU455" s="14">
        <f>'[18]Energy Summary'!$C236/1000</f>
        <v>15474.277343748014</v>
      </c>
      <c r="BV455" s="14"/>
      <c r="BW455" s="14"/>
      <c r="BX455" s="14"/>
      <c r="BY455" s="14">
        <f>'[18]Energy Summary'!$D236/1000</f>
        <v>12149.264578386616</v>
      </c>
      <c r="BZ455" s="14"/>
      <c r="CA455" s="14"/>
    </row>
    <row r="456" spans="1:79">
      <c r="A456" s="2">
        <f t="shared" si="107"/>
        <v>2028</v>
      </c>
      <c r="B456" s="2">
        <f t="shared" si="108"/>
        <v>10</v>
      </c>
      <c r="C456" s="7">
        <f>[21]Data!$D311</f>
        <v>1016.56736611899</v>
      </c>
      <c r="D456" s="7">
        <f>[25]Data!$D287</f>
        <v>1247729.6277018001</v>
      </c>
      <c r="E456" s="7">
        <f>[22]Data!$D299</f>
        <v>143865.52718671699</v>
      </c>
      <c r="F456" s="7">
        <f>[23]Data!$D299</f>
        <v>1654.1423420333099</v>
      </c>
      <c r="G456" s="13">
        <f>[24]Data!$D299</f>
        <v>294194.22175767901</v>
      </c>
      <c r="H456" s="25"/>
      <c r="I456" s="26">
        <f t="shared" si="127"/>
        <v>1046.5673661189899</v>
      </c>
      <c r="J456" s="26">
        <f t="shared" si="127"/>
        <v>1247729.6277018001</v>
      </c>
      <c r="K456" s="26">
        <f t="shared" si="127"/>
        <v>137716.72718671701</v>
      </c>
      <c r="L456" s="26">
        <f t="shared" si="111"/>
        <v>1654.1423420333099</v>
      </c>
      <c r="M456" s="26">
        <f t="shared" si="113"/>
        <v>290102.22175767901</v>
      </c>
      <c r="N456" s="25"/>
      <c r="O456" s="19">
        <f>AVERAGE('Billing Mo'!O456:O457)</f>
        <v>30</v>
      </c>
      <c r="P456" s="19"/>
      <c r="Q456" s="19">
        <f>AVERAGE('Billing Mo'!Q456:Q457)</f>
        <v>-6148.7999999999993</v>
      </c>
      <c r="R456" s="248"/>
      <c r="S456" s="19">
        <f t="shared" si="130"/>
        <v>-4092</v>
      </c>
      <c r="U456" s="7">
        <f t="shared" si="114"/>
        <v>3627229.3640997121</v>
      </c>
      <c r="V456" s="126">
        <f t="shared" si="131"/>
        <v>0.25544453159122188</v>
      </c>
      <c r="W456" s="7">
        <f>'Billing Mo'!W456</f>
        <v>74844.428289022559</v>
      </c>
      <c r="X456" s="7">
        <f>'Billing Mo'!X456</f>
        <v>1707165.7690686574</v>
      </c>
      <c r="Y456" s="7">
        <f>'Billing Mo'!Y456</f>
        <v>1782010.19735768</v>
      </c>
      <c r="Z456" s="7">
        <f>'Billing Mo'!Z456</f>
        <v>196940</v>
      </c>
      <c r="AA456" s="7">
        <f>'Billing Mo'!AA456</f>
        <v>2104</v>
      </c>
      <c r="AB456" s="7">
        <f>'Billing Mo'!AB456</f>
        <v>1509</v>
      </c>
      <c r="AC456" s="13">
        <f>'Billing Mo'!AC456</f>
        <v>25644</v>
      </c>
      <c r="AD456" s="28">
        <f t="shared" si="123"/>
        <v>19435</v>
      </c>
      <c r="AE456" s="30">
        <f t="shared" si="115"/>
        <v>1786664</v>
      </c>
      <c r="AF456" s="30">
        <f t="shared" si="116"/>
        <v>1247730</v>
      </c>
      <c r="AG456" s="31">
        <f t="shared" si="124"/>
        <v>281644</v>
      </c>
      <c r="AH456" s="35">
        <f t="shared" si="132"/>
        <v>143927</v>
      </c>
      <c r="AI456" s="28">
        <f t="shared" si="117"/>
        <v>137717</v>
      </c>
      <c r="AJ456" s="28">
        <f t="shared" si="118"/>
        <v>1654.1423420333099</v>
      </c>
      <c r="AK456" s="28">
        <f t="shared" si="119"/>
        <v>290102.22175767901</v>
      </c>
      <c r="AL456" s="110">
        <f t="shared" si="134"/>
        <v>1046.5673763917564</v>
      </c>
      <c r="AM456" s="110">
        <f t="shared" si="133"/>
        <v>1013.5177692462356</v>
      </c>
      <c r="AN456" s="110">
        <f>AJ456/[4]FCST!$G396*1000</f>
        <v>1096.1844546277732</v>
      </c>
      <c r="AP456" s="233">
        <f>[16]Rounded!Z457</f>
        <v>23733</v>
      </c>
      <c r="AQ456" s="157">
        <f>[16]Rounded!AA457</f>
        <v>19058</v>
      </c>
      <c r="AR456" s="157">
        <f>[16]Rounded!AB457</f>
        <v>2897</v>
      </c>
      <c r="AS456" s="157">
        <f>[16]Rounded!AC457</f>
        <v>0</v>
      </c>
      <c r="AT456" s="157">
        <f>[16]Rounded!AD457</f>
        <v>0</v>
      </c>
      <c r="AV456" s="150"/>
      <c r="AW456" s="145">
        <f t="shared" si="120"/>
        <v>1096.1844546277732</v>
      </c>
      <c r="AX456" s="145">
        <f t="shared" si="129"/>
        <v>1654.1423420333099</v>
      </c>
      <c r="AY456" s="20"/>
      <c r="AZ456" s="164">
        <f t="shared" si="112"/>
        <v>19993.488190064589</v>
      </c>
      <c r="BM456" s="14">
        <f>[17]Base!$J238</f>
        <v>32403.552779094611</v>
      </c>
      <c r="BN456" s="14">
        <f>[17]High!$J238</f>
        <v>61059.185137491746</v>
      </c>
      <c r="BO456" s="14">
        <f>[17]Low!$J238</f>
        <v>3747.9204206974791</v>
      </c>
      <c r="BP456" s="14"/>
      <c r="BQ456" s="14">
        <f>[17]Base!$Q238</f>
        <v>37678.54974313327</v>
      </c>
      <c r="BR456" s="14">
        <f>[17]High!$Q238</f>
        <v>70999.052485455511</v>
      </c>
      <c r="BS456" s="14">
        <f>[17]Low!$Q238</f>
        <v>4358.0470008110224</v>
      </c>
      <c r="BT456" s="211" t="s">
        <v>150</v>
      </c>
      <c r="BU456" s="14">
        <f>'[18]Energy Summary'!$C237/1000</f>
        <v>14167.459197987491</v>
      </c>
      <c r="BV456" s="14"/>
      <c r="BW456" s="14"/>
      <c r="BX456" s="14"/>
      <c r="BY456" s="14">
        <f>'[18]Energy Summary'!$D237/1000</f>
        <v>11093.043086719341</v>
      </c>
      <c r="BZ456" s="14"/>
      <c r="CA456" s="14"/>
    </row>
    <row r="457" spans="1:79">
      <c r="A457" s="2">
        <f t="shared" si="107"/>
        <v>2028</v>
      </c>
      <c r="B457" s="2">
        <f t="shared" si="108"/>
        <v>11</v>
      </c>
      <c r="C457" s="7">
        <f>[21]Data!$D312</f>
        <v>786.57759242427596</v>
      </c>
      <c r="D457" s="7">
        <f>[25]Data!$D288</f>
        <v>1082609.0976982301</v>
      </c>
      <c r="E457" s="7">
        <f>[22]Data!$D300</f>
        <v>126243.03304922199</v>
      </c>
      <c r="F457" s="7">
        <f>[23]Data!$D300</f>
        <v>1650.8083275425199</v>
      </c>
      <c r="G457" s="13">
        <f>[24]Data!$D300</f>
        <v>273893.12730447599</v>
      </c>
      <c r="H457" s="25"/>
      <c r="I457" s="26">
        <f t="shared" si="127"/>
        <v>816.57759242427596</v>
      </c>
      <c r="J457" s="26">
        <f t="shared" si="127"/>
        <v>1082609.0976982301</v>
      </c>
      <c r="K457" s="26">
        <f t="shared" si="127"/>
        <v>120094.23304922199</v>
      </c>
      <c r="L457" s="26">
        <f t="shared" si="111"/>
        <v>1650.8083275425199</v>
      </c>
      <c r="M457" s="26">
        <f t="shared" si="113"/>
        <v>269933.12730447599</v>
      </c>
      <c r="N457" s="25"/>
      <c r="O457" s="19">
        <f>AVERAGE('Billing Mo'!O457:O458)</f>
        <v>30</v>
      </c>
      <c r="P457" s="19"/>
      <c r="Q457" s="19">
        <f>AVERAGE('Billing Mo'!Q457:Q458)</f>
        <v>-6148.7999999999993</v>
      </c>
      <c r="R457" s="248"/>
      <c r="S457" s="19">
        <f t="shared" si="130"/>
        <v>-3960</v>
      </c>
      <c r="U457" s="7">
        <f t="shared" si="114"/>
        <v>3036670.9356320184</v>
      </c>
      <c r="V457" s="126">
        <f t="shared" si="131"/>
        <v>0.34388341163246744</v>
      </c>
      <c r="W457" s="7">
        <f>'Billing Mo'!W457</f>
        <v>74898.76622320975</v>
      </c>
      <c r="X457" s="7">
        <f>'Billing Mo'!X457</f>
        <v>1708405.1914722603</v>
      </c>
      <c r="Y457" s="7">
        <f>'Billing Mo'!Y457</f>
        <v>1783303.95769547</v>
      </c>
      <c r="Z457" s="7">
        <f>'Billing Mo'!Z457</f>
        <v>197067</v>
      </c>
      <c r="AA457" s="7">
        <f>'Billing Mo'!AA457</f>
        <v>2103</v>
      </c>
      <c r="AB457" s="7">
        <f>'Billing Mo'!AB457</f>
        <v>1509</v>
      </c>
      <c r="AC457" s="13">
        <f>'Billing Mo'!AC457</f>
        <v>25680</v>
      </c>
      <c r="AD457" s="28">
        <f t="shared" si="123"/>
        <v>20259</v>
      </c>
      <c r="AE457" s="30">
        <f t="shared" si="115"/>
        <v>1395045</v>
      </c>
      <c r="AF457" s="30">
        <f t="shared" si="116"/>
        <v>1082609</v>
      </c>
      <c r="AG457" s="31">
        <f t="shared" si="124"/>
        <v>267174</v>
      </c>
      <c r="AH457" s="35">
        <f t="shared" si="132"/>
        <v>147080</v>
      </c>
      <c r="AI457" s="28">
        <f t="shared" si="117"/>
        <v>120094</v>
      </c>
      <c r="AJ457" s="28">
        <f t="shared" si="118"/>
        <v>1650.8083275425199</v>
      </c>
      <c r="AK457" s="28">
        <f t="shared" si="119"/>
        <v>269933.12730447599</v>
      </c>
      <c r="AL457" s="110">
        <f t="shared" si="134"/>
        <v>816.57735937795042</v>
      </c>
      <c r="AM457" s="110">
        <f t="shared" si="133"/>
        <v>793.64148433168441</v>
      </c>
      <c r="AN457" s="110">
        <f>AJ457/[4]FCST!$G397*1000</f>
        <v>1093.97503481943</v>
      </c>
      <c r="AP457" s="233">
        <f>[16]Rounded!Z458</f>
        <v>25819</v>
      </c>
      <c r="AQ457" s="157">
        <f>[16]Rounded!AA458</f>
        <v>19655</v>
      </c>
      <c r="AR457" s="157">
        <f>[16]Rounded!AB458</f>
        <v>2925</v>
      </c>
      <c r="AS457" s="157">
        <f>[16]Rounded!AC458</f>
        <v>0</v>
      </c>
      <c r="AT457" s="157">
        <f>[16]Rounded!AD458</f>
        <v>0</v>
      </c>
      <c r="AV457" s="150"/>
      <c r="AW457" s="145">
        <f t="shared" si="120"/>
        <v>1093.97503481943</v>
      </c>
      <c r="AX457" s="145">
        <f t="shared" si="129"/>
        <v>1650.8083275425199</v>
      </c>
      <c r="AY457" s="20"/>
      <c r="AZ457" s="164">
        <f t="shared" si="112"/>
        <v>19967.37980358331</v>
      </c>
      <c r="BM457" s="14">
        <f>[17]Base!$J239</f>
        <v>32344.803001433178</v>
      </c>
      <c r="BN457" s="14">
        <f>[17]High!$J239</f>
        <v>60948.48080900433</v>
      </c>
      <c r="BO457" s="14">
        <f>[17]Low!$J239</f>
        <v>3741.1251938620194</v>
      </c>
      <c r="BP457" s="14"/>
      <c r="BQ457" s="14">
        <f>[17]Base!$Q239</f>
        <v>37610.236048178107</v>
      </c>
      <c r="BR457" s="14">
        <f>[17]High!$Q239</f>
        <v>70870.326522098054</v>
      </c>
      <c r="BS457" s="14">
        <f>[17]Low!$Q239</f>
        <v>4350.145574258162</v>
      </c>
      <c r="BT457" s="211" t="s">
        <v>150</v>
      </c>
      <c r="BU457" s="14">
        <f>'[18]Energy Summary'!$C238/1000</f>
        <v>13402.014101324026</v>
      </c>
      <c r="BV457" s="14"/>
      <c r="BW457" s="14"/>
      <c r="BX457" s="14"/>
      <c r="BY457" s="14">
        <f>'[18]Energy Summary'!$D238/1000</f>
        <v>10466.55763848071</v>
      </c>
      <c r="BZ457" s="14"/>
      <c r="CA457" s="14"/>
    </row>
    <row r="458" spans="1:79">
      <c r="A458" s="2">
        <f t="shared" si="107"/>
        <v>2028</v>
      </c>
      <c r="B458" s="2">
        <f t="shared" si="108"/>
        <v>12</v>
      </c>
      <c r="C458" s="7">
        <f>[21]Data!$D313</f>
        <v>939.318728174341</v>
      </c>
      <c r="D458" s="7">
        <f>[25]Data!$D289</f>
        <v>1095253.1242056501</v>
      </c>
      <c r="E458" s="7">
        <f>[22]Data!$D301</f>
        <v>123409.06142448301</v>
      </c>
      <c r="F458" s="7">
        <f>[23]Data!$D301</f>
        <v>1662.468972738</v>
      </c>
      <c r="G458" s="13">
        <f>[24]Data!$D301</f>
        <v>264561.650898099</v>
      </c>
      <c r="H458" s="25"/>
      <c r="I458" s="26">
        <f t="shared" si="127"/>
        <v>969.318728174341</v>
      </c>
      <c r="J458" s="26">
        <f t="shared" si="127"/>
        <v>1095253.1242056501</v>
      </c>
      <c r="K458" s="26">
        <f t="shared" si="127"/>
        <v>117159.461424483</v>
      </c>
      <c r="L458" s="26">
        <f t="shared" si="111"/>
        <v>1662.468972738</v>
      </c>
      <c r="M458" s="26">
        <f t="shared" si="113"/>
        <v>260469.650898099</v>
      </c>
      <c r="N458" s="25"/>
      <c r="O458" s="19">
        <f>AVERAGE('Billing Mo'!O458:O459)</f>
        <v>30</v>
      </c>
      <c r="P458" s="19"/>
      <c r="Q458" s="19">
        <f>AVERAGE('Billing Mo'!Q458:Q459)</f>
        <v>-6249.5999999999995</v>
      </c>
      <c r="R458" s="248"/>
      <c r="S458" s="19">
        <f t="shared" si="130"/>
        <v>-4092</v>
      </c>
      <c r="U458" s="7">
        <f t="shared" si="114"/>
        <v>3298065.1198708368</v>
      </c>
      <c r="V458" s="126">
        <f t="shared" si="131"/>
        <v>0.46872621458853259</v>
      </c>
      <c r="W458" s="7">
        <f>'Billing Mo'!W458</f>
        <v>74953.104157396927</v>
      </c>
      <c r="X458" s="7">
        <f>'Billing Mo'!X458</f>
        <v>1709644.6138758631</v>
      </c>
      <c r="Y458" s="7">
        <f>'Billing Mo'!Y458</f>
        <v>1784597.71803326</v>
      </c>
      <c r="Z458" s="7">
        <f>'Billing Mo'!Z458</f>
        <v>197195</v>
      </c>
      <c r="AA458" s="7">
        <f>'Billing Mo'!AA458</f>
        <v>2102</v>
      </c>
      <c r="AB458" s="7">
        <f>'Billing Mo'!AB458</f>
        <v>1509</v>
      </c>
      <c r="AC458" s="13">
        <f>'Billing Mo'!AC458</f>
        <v>25631</v>
      </c>
      <c r="AD458" s="28">
        <f t="shared" si="123"/>
        <v>33001</v>
      </c>
      <c r="AE458" s="30">
        <f t="shared" si="115"/>
        <v>1657191</v>
      </c>
      <c r="AF458" s="30">
        <f t="shared" si="116"/>
        <v>1095253</v>
      </c>
      <c r="AG458" s="31">
        <f t="shared" si="124"/>
        <v>250488</v>
      </c>
      <c r="AH458" s="35">
        <f t="shared" si="132"/>
        <v>133329</v>
      </c>
      <c r="AI458" s="28">
        <f t="shared" si="117"/>
        <v>117159</v>
      </c>
      <c r="AJ458" s="28">
        <f t="shared" si="118"/>
        <v>1662.468972738</v>
      </c>
      <c r="AK458" s="28">
        <f t="shared" si="119"/>
        <v>260469.650898099</v>
      </c>
      <c r="AL458" s="110">
        <f t="shared" si="134"/>
        <v>969.31899562626188</v>
      </c>
      <c r="AM458" s="110">
        <f t="shared" si="133"/>
        <v>947.09972052564262</v>
      </c>
      <c r="AN458" s="110">
        <f>AJ458/[4]FCST!$G398*1000</f>
        <v>1101.7024338886681</v>
      </c>
      <c r="AP458" s="233">
        <f>[16]Rounded!Z459</f>
        <v>44333</v>
      </c>
      <c r="AQ458" s="157">
        <f>[16]Rounded!AA459</f>
        <v>24750</v>
      </c>
      <c r="AR458" s="157">
        <f>[16]Rounded!AB459</f>
        <v>3232</v>
      </c>
      <c r="AS458" s="157">
        <f>[16]Rounded!AC459</f>
        <v>0</v>
      </c>
      <c r="AT458" s="157">
        <f>[16]Rounded!AD459</f>
        <v>0</v>
      </c>
      <c r="AV458" s="150"/>
      <c r="AW458" s="145">
        <f t="shared" si="120"/>
        <v>1101.7024338886681</v>
      </c>
      <c r="AX458" s="145">
        <f t="shared" si="129"/>
        <v>1662.468972738</v>
      </c>
      <c r="AY458" s="20"/>
      <c r="AZ458" s="164">
        <f t="shared" si="112"/>
        <v>19941.271417102027</v>
      </c>
      <c r="BM458" s="14">
        <f>[17]Base!$J240</f>
        <v>32462.758026013482</v>
      </c>
      <c r="BN458" s="14">
        <f>[17]High!$J240</f>
        <v>61170.747723155568</v>
      </c>
      <c r="BO458" s="14">
        <f>[17]Low!$J240</f>
        <v>3754.7683288713883</v>
      </c>
      <c r="BP458" s="14"/>
      <c r="BQ458" s="14">
        <f>[17]Base!$Q240</f>
        <v>37747.393053504056</v>
      </c>
      <c r="BR458" s="14">
        <f>[17]High!$Q240</f>
        <v>71128.776422273921</v>
      </c>
      <c r="BS458" s="14">
        <f>[17]Low!$Q240</f>
        <v>4366.0096847341729</v>
      </c>
      <c r="BT458" s="211" t="s">
        <v>150</v>
      </c>
      <c r="BU458" s="14">
        <f>'[18]Energy Summary'!$C239/1000</f>
        <v>12897.290082791222</v>
      </c>
      <c r="BV458" s="14"/>
      <c r="BW458" s="14"/>
      <c r="BX458" s="14"/>
      <c r="BY458" s="14">
        <f>'[18]Energy Summary'!$D239/1000</f>
        <v>10047.532088475624</v>
      </c>
      <c r="BZ458" s="14"/>
      <c r="CA458" s="14"/>
    </row>
    <row r="459" spans="1:79">
      <c r="A459" s="2">
        <f t="shared" si="107"/>
        <v>2029</v>
      </c>
      <c r="B459" s="2">
        <f t="shared" si="108"/>
        <v>1</v>
      </c>
      <c r="C459" s="7">
        <f>[21]Data!$D314</f>
        <v>1024.80587723383</v>
      </c>
      <c r="D459" s="7">
        <f>[25]Data!$D290</f>
        <v>1097200.44756195</v>
      </c>
      <c r="E459" s="7">
        <f>[22]Data!$D302</f>
        <v>131705.61355531699</v>
      </c>
      <c r="F459" s="7">
        <f>[23]Data!$D302</f>
        <v>1639.74141020206</v>
      </c>
      <c r="G459" s="13">
        <f>[24]Data!$D302</f>
        <v>261620.849705434</v>
      </c>
      <c r="H459" s="25"/>
      <c r="I459" s="26">
        <f t="shared" si="127"/>
        <v>1054.80587723383</v>
      </c>
      <c r="J459" s="26">
        <f t="shared" si="127"/>
        <v>1097200.44756195</v>
      </c>
      <c r="K459" s="26">
        <f t="shared" si="127"/>
        <v>125758.41355531699</v>
      </c>
      <c r="L459" s="26">
        <f t="shared" si="111"/>
        <v>1639.74141020206</v>
      </c>
      <c r="M459" s="26">
        <f t="shared" si="113"/>
        <v>257660.849705434</v>
      </c>
      <c r="N459" s="25"/>
      <c r="O459" s="19">
        <f>AVERAGE('Billing Mo'!O459:O460)</f>
        <v>30</v>
      </c>
      <c r="P459" s="19"/>
      <c r="Q459" s="19">
        <f>AVERAGE('Billing Mo'!Q459:Q460)</f>
        <v>-5947.1999999999989</v>
      </c>
      <c r="R459" s="248"/>
      <c r="S459" s="19">
        <f t="shared" si="130"/>
        <v>-3960</v>
      </c>
      <c r="U459" s="7">
        <f t="shared" si="114"/>
        <v>3462184.5911156358</v>
      </c>
      <c r="V459" s="126">
        <f t="shared" si="131"/>
        <v>0.55751998808037817</v>
      </c>
      <c r="W459" s="7">
        <f>'Billing Mo'!W459</f>
        <v>75007.442091584526</v>
      </c>
      <c r="X459" s="7">
        <f>'Billing Mo'!X459</f>
        <v>1710884.0362794755</v>
      </c>
      <c r="Y459" s="7">
        <f>'Billing Mo'!Y459</f>
        <v>1785891.47837106</v>
      </c>
      <c r="Z459" s="7">
        <f>'Billing Mo'!Z459</f>
        <v>197322</v>
      </c>
      <c r="AA459" s="7">
        <f>'Billing Mo'!AA459</f>
        <v>2101</v>
      </c>
      <c r="AB459" s="7">
        <f>'Billing Mo'!AB459</f>
        <v>1509</v>
      </c>
      <c r="AC459" s="13">
        <f>'Billing Mo'!AC459</f>
        <v>25672</v>
      </c>
      <c r="AD459" s="28">
        <f t="shared" si="123"/>
        <v>42855</v>
      </c>
      <c r="AE459" s="30">
        <f t="shared" si="115"/>
        <v>1804651</v>
      </c>
      <c r="AF459" s="30">
        <f t="shared" si="116"/>
        <v>1097200</v>
      </c>
      <c r="AG459" s="31">
        <f t="shared" si="124"/>
        <v>258178</v>
      </c>
      <c r="AH459" s="15">
        <f t="shared" ref="AH459:AH522" si="135">AH447</f>
        <v>132420</v>
      </c>
      <c r="AI459" s="28">
        <f t="shared" si="117"/>
        <v>125758</v>
      </c>
      <c r="AJ459" s="28">
        <f t="shared" si="118"/>
        <v>1639.74141020206</v>
      </c>
      <c r="AK459" s="28">
        <f t="shared" si="119"/>
        <v>257660.849705434</v>
      </c>
      <c r="AL459" s="110">
        <f t="shared" si="134"/>
        <v>1054.8061480101435</v>
      </c>
      <c r="AM459" s="110">
        <f t="shared" si="133"/>
        <v>1034.5007086797566</v>
      </c>
      <c r="AN459" s="110">
        <f>AJ459/[4]FCST!$G399*1000</f>
        <v>1086.6410935732672</v>
      </c>
      <c r="AP459" s="233">
        <f>[16]Rounded!Z460</f>
        <v>54176</v>
      </c>
      <c r="AQ459" s="157">
        <f>[16]Rounded!AA460</f>
        <v>25410</v>
      </c>
      <c r="AR459" s="157">
        <f>[16]Rounded!AB460</f>
        <v>3210</v>
      </c>
      <c r="AS459" s="157">
        <f>[16]Rounded!AC460</f>
        <v>0</v>
      </c>
      <c r="AT459" s="157">
        <f>[16]Rounded!AD460</f>
        <v>0</v>
      </c>
      <c r="AV459" s="150"/>
      <c r="AW459" s="145">
        <f t="shared" si="120"/>
        <v>1086.6410935732672</v>
      </c>
      <c r="AX459" s="145">
        <f t="shared" si="129"/>
        <v>1639.74141020206</v>
      </c>
      <c r="AY459" s="20"/>
      <c r="AZ459" s="164">
        <f t="shared" si="112"/>
        <v>19915.163030620752</v>
      </c>
      <c r="BM459" s="14">
        <f>[17]Base!$J241</f>
        <v>33452.213358894383</v>
      </c>
      <c r="BN459" s="14">
        <f>[17]High!$J241</f>
        <v>63330.553964269966</v>
      </c>
      <c r="BO459" s="14">
        <f>[17]Low!$J241</f>
        <v>3573.8727535187777</v>
      </c>
      <c r="BP459" s="14"/>
      <c r="BQ459" s="14">
        <f>[17]Base!$Q241</f>
        <v>38897.922510342301</v>
      </c>
      <c r="BR459" s="14">
        <f>[17]High!$Q241</f>
        <v>73640.179028220882</v>
      </c>
      <c r="BS459" s="14">
        <f>[17]Low!$Q241</f>
        <v>4155.6659924636951</v>
      </c>
      <c r="BT459" s="211" t="s">
        <v>150</v>
      </c>
      <c r="BU459" s="14">
        <f>'[18]Energy Summary'!$C240/1000</f>
        <v>10375.977471999749</v>
      </c>
      <c r="BV459" s="14"/>
      <c r="BW459" s="14"/>
      <c r="BX459" s="14"/>
      <c r="BY459" s="14">
        <f>'[18]Energy Summary'!$D240/1000</f>
        <v>8339.4479165129269</v>
      </c>
      <c r="BZ459" s="14"/>
      <c r="CA459" s="14"/>
    </row>
    <row r="460" spans="1:79">
      <c r="A460" s="2">
        <f t="shared" ref="A460:A523" si="136">A448+1</f>
        <v>2029</v>
      </c>
      <c r="B460" s="2">
        <f t="shared" ref="B460:B523" si="137">B448</f>
        <v>2</v>
      </c>
      <c r="C460" s="7">
        <f>[21]Data!$D315</f>
        <v>829.24388056312796</v>
      </c>
      <c r="D460" s="7">
        <f>[25]Data!$D291</f>
        <v>990682.91749505303</v>
      </c>
      <c r="E460" s="7">
        <f>[22]Data!$D303</f>
        <v>116376.14005343099</v>
      </c>
      <c r="F460" s="7">
        <f>[23]Data!$D303</f>
        <v>1640.9696538954599</v>
      </c>
      <c r="G460" s="13">
        <f>[24]Data!$D303</f>
        <v>261433.787855331</v>
      </c>
      <c r="H460" s="25"/>
      <c r="I460" s="26">
        <f t="shared" si="127"/>
        <v>859.24388056312796</v>
      </c>
      <c r="J460" s="26">
        <f t="shared" si="127"/>
        <v>990682.91749505303</v>
      </c>
      <c r="K460" s="26">
        <f t="shared" si="127"/>
        <v>110428.940053431</v>
      </c>
      <c r="L460" s="26">
        <f t="shared" si="111"/>
        <v>1640.9696538954599</v>
      </c>
      <c r="M460" s="26">
        <f t="shared" si="113"/>
        <v>257341.787855331</v>
      </c>
      <c r="N460" s="25"/>
      <c r="O460" s="19">
        <f>AVERAGE('Billing Mo'!O460:O461)</f>
        <v>30</v>
      </c>
      <c r="P460" s="19"/>
      <c r="Q460" s="19">
        <f>AVERAGE('Billing Mo'!Q460:Q461)</f>
        <v>-5947.1999999999989</v>
      </c>
      <c r="R460" s="248"/>
      <c r="S460" s="19">
        <f t="shared" si="130"/>
        <v>-4092</v>
      </c>
      <c r="U460" s="7">
        <f t="shared" si="114"/>
        <v>3004915.7575092264</v>
      </c>
      <c r="V460" s="126">
        <f t="shared" ref="V460:V475" si="138">V448</f>
        <v>0.63835327793467445</v>
      </c>
      <c r="W460" s="7">
        <f>'Billing Mo'!W460</f>
        <v>75061.780025771703</v>
      </c>
      <c r="X460" s="7">
        <f>'Billing Mo'!X460</f>
        <v>1712123.4586830782</v>
      </c>
      <c r="Y460" s="7">
        <f>'Billing Mo'!Y460</f>
        <v>1787185.23870885</v>
      </c>
      <c r="Z460" s="7">
        <f>'Billing Mo'!Z460</f>
        <v>197449</v>
      </c>
      <c r="AA460" s="7">
        <f>'Billing Mo'!AA460</f>
        <v>2100</v>
      </c>
      <c r="AB460" s="7">
        <f>'Billing Mo'!AB460</f>
        <v>1509</v>
      </c>
      <c r="AC460" s="13">
        <f>'Billing Mo'!AC460</f>
        <v>25677</v>
      </c>
      <c r="AD460" s="28">
        <f t="shared" si="123"/>
        <v>39734</v>
      </c>
      <c r="AE460" s="30">
        <f t="shared" si="115"/>
        <v>1471132</v>
      </c>
      <c r="AF460" s="30">
        <f t="shared" si="116"/>
        <v>990683</v>
      </c>
      <c r="AG460" s="31">
        <f t="shared" si="124"/>
        <v>244384</v>
      </c>
      <c r="AH460" s="15">
        <f t="shared" si="135"/>
        <v>133955</v>
      </c>
      <c r="AI460" s="28">
        <f t="shared" si="117"/>
        <v>110429</v>
      </c>
      <c r="AJ460" s="28">
        <f t="shared" si="118"/>
        <v>1640.9696538954599</v>
      </c>
      <c r="AK460" s="28">
        <f t="shared" si="119"/>
        <v>257341.787855331</v>
      </c>
      <c r="AL460" s="110">
        <f t="shared" si="134"/>
        <v>859.24411147987962</v>
      </c>
      <c r="AM460" s="110">
        <f t="shared" si="133"/>
        <v>845.38858495246052</v>
      </c>
      <c r="AN460" s="110">
        <f>AJ460/[4]FCST!$G400*1000</f>
        <v>1087.4550390294633</v>
      </c>
      <c r="AP460" s="233">
        <f>[16]Rounded!Z461</f>
        <v>42476</v>
      </c>
      <c r="AQ460" s="157">
        <f>[16]Rounded!AA461</f>
        <v>21658</v>
      </c>
      <c r="AR460" s="157">
        <f>[16]Rounded!AB461</f>
        <v>2991</v>
      </c>
      <c r="AS460" s="157">
        <f>[16]Rounded!AC461</f>
        <v>0</v>
      </c>
      <c r="AT460" s="157">
        <f>[16]Rounded!AD461</f>
        <v>0</v>
      </c>
      <c r="AV460" s="150"/>
      <c r="AW460" s="145">
        <f t="shared" si="120"/>
        <v>1087.4550390294633</v>
      </c>
      <c r="AX460" s="145">
        <f t="shared" si="129"/>
        <v>1640.9696538954599</v>
      </c>
      <c r="AY460" s="20"/>
      <c r="AZ460" s="164">
        <f t="shared" si="112"/>
        <v>19889.054644139469</v>
      </c>
      <c r="BM460" s="14">
        <f>[17]Base!$J242</f>
        <v>33580.045657806761</v>
      </c>
      <c r="BN460" s="14">
        <f>[17]High!$J242</f>
        <v>63572.561577272791</v>
      </c>
      <c r="BO460" s="14">
        <f>[17]Low!$J242</f>
        <v>3587.5297383407146</v>
      </c>
      <c r="BP460" s="14"/>
      <c r="BQ460" s="14">
        <f>[17]Base!$Q242</f>
        <v>39046.564718379952</v>
      </c>
      <c r="BR460" s="14">
        <f>[17]High!$Q242</f>
        <v>73921.583229386975</v>
      </c>
      <c r="BS460" s="14">
        <f>[17]Low!$Q242</f>
        <v>4171.5462073729241</v>
      </c>
      <c r="BT460" s="211" t="s">
        <v>150</v>
      </c>
      <c r="BU460" s="14">
        <f>'[18]Energy Summary'!$C241/1000</f>
        <v>11498.605497251949</v>
      </c>
      <c r="BV460" s="14"/>
      <c r="BW460" s="14"/>
      <c r="BX460" s="14"/>
      <c r="BY460" s="14">
        <f>'[18]Energy Summary'!$D241/1000</f>
        <v>9202.8802697181545</v>
      </c>
      <c r="BZ460" s="14"/>
      <c r="CA460" s="14"/>
    </row>
    <row r="461" spans="1:79">
      <c r="A461" s="2">
        <f t="shared" si="136"/>
        <v>2029</v>
      </c>
      <c r="B461" s="2">
        <f t="shared" si="137"/>
        <v>3</v>
      </c>
      <c r="C461" s="7">
        <f>[21]Data!$D316</f>
        <v>834.69803090197104</v>
      </c>
      <c r="D461" s="7">
        <f>[25]Data!$D292</f>
        <v>1135919.85413094</v>
      </c>
      <c r="E461" s="7">
        <f>[22]Data!$D304</f>
        <v>142570.85906363701</v>
      </c>
      <c r="F461" s="7">
        <f>[23]Data!$D304</f>
        <v>1652.14302319077</v>
      </c>
      <c r="G461" s="13">
        <f>[24]Data!$D304</f>
        <v>265406.03827705601</v>
      </c>
      <c r="H461" s="25"/>
      <c r="I461" s="26">
        <f t="shared" si="127"/>
        <v>864.69803090197104</v>
      </c>
      <c r="J461" s="26">
        <f t="shared" si="127"/>
        <v>1135919.85413094</v>
      </c>
      <c r="K461" s="26">
        <f t="shared" si="127"/>
        <v>136422.05906363702</v>
      </c>
      <c r="L461" s="26">
        <f t="shared" si="111"/>
        <v>1652.14302319077</v>
      </c>
      <c r="M461" s="26">
        <f t="shared" si="113"/>
        <v>261446.03827705601</v>
      </c>
      <c r="N461" s="25"/>
      <c r="O461" s="19">
        <f>AVERAGE('Billing Mo'!O461:O462)</f>
        <v>30</v>
      </c>
      <c r="P461" s="19"/>
      <c r="Q461" s="19">
        <f>AVERAGE('Billing Mo'!Q461:Q462)</f>
        <v>-6148.7999999999993</v>
      </c>
      <c r="R461" s="248"/>
      <c r="S461" s="19">
        <f t="shared" si="130"/>
        <v>-3960</v>
      </c>
      <c r="U461" s="7">
        <f t="shared" si="114"/>
        <v>3192116.1813002466</v>
      </c>
      <c r="V461" s="126">
        <f t="shared" si="138"/>
        <v>0.62485525246600426</v>
      </c>
      <c r="W461" s="7">
        <f>'Billing Mo'!W461</f>
        <v>75116.11795995888</v>
      </c>
      <c r="X461" s="7">
        <f>'Billing Mo'!X461</f>
        <v>1713362.881086681</v>
      </c>
      <c r="Y461" s="7">
        <f>'Billing Mo'!Y461</f>
        <v>1788478.99904664</v>
      </c>
      <c r="Z461" s="7">
        <f>'Billing Mo'!Z461</f>
        <v>197576</v>
      </c>
      <c r="AA461" s="7">
        <f>'Billing Mo'!AA461</f>
        <v>2100</v>
      </c>
      <c r="AB461" s="7">
        <f>'Billing Mo'!AB461</f>
        <v>1509</v>
      </c>
      <c r="AC461" s="13">
        <f>'Billing Mo'!AC461</f>
        <v>25667</v>
      </c>
      <c r="AD461" s="28">
        <f t="shared" si="123"/>
        <v>39178</v>
      </c>
      <c r="AE461" s="30">
        <f t="shared" si="115"/>
        <v>1481542</v>
      </c>
      <c r="AF461" s="30">
        <f t="shared" si="116"/>
        <v>1135920</v>
      </c>
      <c r="AG461" s="31">
        <f t="shared" si="124"/>
        <v>272378</v>
      </c>
      <c r="AH461" s="15">
        <f t="shared" si="135"/>
        <v>135956</v>
      </c>
      <c r="AI461" s="28">
        <f t="shared" si="117"/>
        <v>136422</v>
      </c>
      <c r="AJ461" s="28">
        <f t="shared" si="118"/>
        <v>1652.14302319077</v>
      </c>
      <c r="AK461" s="28">
        <f t="shared" si="119"/>
        <v>261446.03827705601</v>
      </c>
      <c r="AL461" s="110">
        <f t="shared" si="134"/>
        <v>864.69831718330954</v>
      </c>
      <c r="AM461" s="110">
        <f t="shared" si="133"/>
        <v>850.28675249227376</v>
      </c>
      <c r="AN461" s="110">
        <f>AJ461/[4]FCST!$G401*1000</f>
        <v>1094.8595249773161</v>
      </c>
      <c r="AP461" s="233">
        <f>[16]Rounded!Z462</f>
        <v>33177</v>
      </c>
      <c r="AQ461" s="157">
        <f>[16]Rounded!AA462</f>
        <v>17702</v>
      </c>
      <c r="AR461" s="157">
        <f>[16]Rounded!AB462</f>
        <v>2521</v>
      </c>
      <c r="AS461" s="157">
        <f>[16]Rounded!AC462</f>
        <v>0</v>
      </c>
      <c r="AT461" s="157">
        <f>[16]Rounded!AD462</f>
        <v>0</v>
      </c>
      <c r="AV461" s="150"/>
      <c r="AW461" s="145">
        <f t="shared" si="120"/>
        <v>1094.8595249773161</v>
      </c>
      <c r="AX461" s="145">
        <f t="shared" si="129"/>
        <v>1652.14302319077</v>
      </c>
      <c r="AY461" s="20"/>
      <c r="AZ461" s="164">
        <f t="shared" si="112"/>
        <v>19862.946257658186</v>
      </c>
      <c r="BM461" s="14">
        <f>[17]Base!$J243</f>
        <v>34468.575878147538</v>
      </c>
      <c r="BN461" s="14">
        <f>[17]High!$J243</f>
        <v>65254.695744733341</v>
      </c>
      <c r="BO461" s="14">
        <f>[17]Low!$J243</f>
        <v>3682.4560115617255</v>
      </c>
      <c r="BP461" s="14"/>
      <c r="BQ461" s="14">
        <f>[17]Base!$Q243</f>
        <v>40079.739393194817</v>
      </c>
      <c r="BR461" s="14">
        <f>[17]High!$Q243</f>
        <v>75877.553191550396</v>
      </c>
      <c r="BS461" s="14">
        <f>[17]Low!$Q243</f>
        <v>4281.9255948392156</v>
      </c>
      <c r="BT461" s="211" t="s">
        <v>150</v>
      </c>
      <c r="BU461" s="14">
        <f>'[18]Energy Summary'!$C242/1000</f>
        <v>15560.131704551704</v>
      </c>
      <c r="BV461" s="14"/>
      <c r="BW461" s="14"/>
      <c r="BX461" s="14"/>
      <c r="BY461" s="14">
        <f>'[18]Energy Summary'!$D242/1000</f>
        <v>12404.213896319758</v>
      </c>
      <c r="BZ461" s="14"/>
      <c r="CA461" s="14"/>
    </row>
    <row r="462" spans="1:79">
      <c r="A462" s="2">
        <f t="shared" si="136"/>
        <v>2029</v>
      </c>
      <c r="B462" s="2">
        <f t="shared" si="137"/>
        <v>4</v>
      </c>
      <c r="C462" s="7">
        <f>[21]Data!$D317</f>
        <v>859.34971096405798</v>
      </c>
      <c r="D462" s="7">
        <f>[25]Data!$D293</f>
        <v>1157633.5451924601</v>
      </c>
      <c r="E462" s="7">
        <f>[22]Data!$D305</f>
        <v>133492.649706611</v>
      </c>
      <c r="F462" s="7">
        <f>[23]Data!$D305</f>
        <v>1630.2659265704499</v>
      </c>
      <c r="G462" s="13">
        <f>[24]Data!$D305</f>
        <v>273662.23929494701</v>
      </c>
      <c r="H462" s="25"/>
      <c r="I462" s="26">
        <f t="shared" si="127"/>
        <v>889.34971096405798</v>
      </c>
      <c r="J462" s="26">
        <f t="shared" si="127"/>
        <v>1157633.5451924601</v>
      </c>
      <c r="K462" s="26">
        <f t="shared" si="127"/>
        <v>127343.849706611</v>
      </c>
      <c r="L462" s="26">
        <f t="shared" si="111"/>
        <v>1630.2659265704499</v>
      </c>
      <c r="M462" s="26">
        <f t="shared" si="113"/>
        <v>269570.23929494701</v>
      </c>
      <c r="N462" s="25"/>
      <c r="O462" s="19">
        <f>AVERAGE('Billing Mo'!O462:O463)</f>
        <v>30</v>
      </c>
      <c r="P462" s="19"/>
      <c r="Q462" s="19">
        <f>AVERAGE('Billing Mo'!Q462:Q463)</f>
        <v>-6148.7999999999993</v>
      </c>
      <c r="R462" s="248"/>
      <c r="S462" s="19">
        <f t="shared" si="130"/>
        <v>-4092</v>
      </c>
      <c r="U462" s="7">
        <f t="shared" si="114"/>
        <v>3259151.5052215178</v>
      </c>
      <c r="V462" s="126">
        <f t="shared" si="138"/>
        <v>0.53442379914879401</v>
      </c>
      <c r="W462" s="7">
        <f>'Billing Mo'!W462</f>
        <v>75170.455894146071</v>
      </c>
      <c r="X462" s="7">
        <f>'Billing Mo'!X462</f>
        <v>1714602.3034902839</v>
      </c>
      <c r="Y462" s="7">
        <f>'Billing Mo'!Y462</f>
        <v>1789772.75938443</v>
      </c>
      <c r="Z462" s="7">
        <f>'Billing Mo'!Z462</f>
        <v>197703</v>
      </c>
      <c r="AA462" s="7">
        <f>'Billing Mo'!AA462</f>
        <v>2099</v>
      </c>
      <c r="AB462" s="7">
        <f>'Billing Mo'!AB462</f>
        <v>1509</v>
      </c>
      <c r="AC462" s="13">
        <f>'Billing Mo'!AC462</f>
        <v>25627</v>
      </c>
      <c r="AD462" s="28">
        <f t="shared" si="123"/>
        <v>34523</v>
      </c>
      <c r="AE462" s="30">
        <f t="shared" si="115"/>
        <v>1524881</v>
      </c>
      <c r="AF462" s="30">
        <f t="shared" si="116"/>
        <v>1157634</v>
      </c>
      <c r="AG462" s="31">
        <f t="shared" si="124"/>
        <v>270913</v>
      </c>
      <c r="AH462" s="15">
        <f t="shared" si="135"/>
        <v>143569</v>
      </c>
      <c r="AI462" s="28">
        <f t="shared" si="117"/>
        <v>127344</v>
      </c>
      <c r="AJ462" s="28">
        <f t="shared" si="118"/>
        <v>1630.2659265704499</v>
      </c>
      <c r="AK462" s="28">
        <f t="shared" si="119"/>
        <v>269570.23929494701</v>
      </c>
      <c r="AL462" s="110">
        <f t="shared" si="134"/>
        <v>889.34967420486782</v>
      </c>
      <c r="AM462" s="110">
        <f t="shared" si="133"/>
        <v>871.28602881202494</v>
      </c>
      <c r="AN462" s="110">
        <f>AJ462/[4]FCST!$G402*1000</f>
        <v>1080.361780364778</v>
      </c>
      <c r="AP462" s="233">
        <f>[16]Rounded!Z463</f>
        <v>24575</v>
      </c>
      <c r="AQ462" s="157">
        <f>[16]Rounded!AA463</f>
        <v>17163</v>
      </c>
      <c r="AR462" s="157">
        <f>[16]Rounded!AB463</f>
        <v>2527.9999999999991</v>
      </c>
      <c r="AS462" s="157">
        <f>[16]Rounded!AC463</f>
        <v>0</v>
      </c>
      <c r="AT462" s="157">
        <f>[16]Rounded!AD463</f>
        <v>0</v>
      </c>
      <c r="AV462" s="150"/>
      <c r="AW462" s="145">
        <f t="shared" si="120"/>
        <v>1080.361780364778</v>
      </c>
      <c r="AX462" s="145">
        <f t="shared" si="129"/>
        <v>1630.2659265704499</v>
      </c>
      <c r="AY462" s="20"/>
      <c r="AZ462" s="164">
        <f t="shared" si="112"/>
        <v>19836.837871176907</v>
      </c>
      <c r="BM462" s="14">
        <f>[17]Base!$J244</f>
        <v>34481.450932815467</v>
      </c>
      <c r="BN462" s="14">
        <f>[17]High!$J244</f>
        <v>65279.07034547178</v>
      </c>
      <c r="BO462" s="14">
        <f>[17]Low!$J244</f>
        <v>3683.8315201591422</v>
      </c>
      <c r="BP462" s="14"/>
      <c r="BQ462" s="14">
        <f>[17]Base!$Q244</f>
        <v>40094.710386994731</v>
      </c>
      <c r="BR462" s="14">
        <f>[17]High!$Q244</f>
        <v>75905.895750548574</v>
      </c>
      <c r="BS462" s="14">
        <f>[17]Low!$Q244</f>
        <v>4283.5250234408622</v>
      </c>
      <c r="BT462" s="211" t="s">
        <v>150</v>
      </c>
      <c r="BU462" s="14">
        <f>'[18]Energy Summary'!$C243/1000</f>
        <v>16530.042082654887</v>
      </c>
      <c r="BV462" s="14"/>
      <c r="BW462" s="14"/>
      <c r="BX462" s="14"/>
      <c r="BY462" s="14">
        <f>'[18]Energy Summary'!$D243/1000</f>
        <v>13128.201617960649</v>
      </c>
      <c r="BZ462" s="14"/>
      <c r="CA462" s="14"/>
    </row>
    <row r="463" spans="1:79">
      <c r="A463" s="2">
        <f t="shared" si="136"/>
        <v>2029</v>
      </c>
      <c r="B463" s="2">
        <f t="shared" si="137"/>
        <v>5</v>
      </c>
      <c r="C463" s="7">
        <f>[21]Data!$D318</f>
        <v>1116.5258339024699</v>
      </c>
      <c r="D463" s="7">
        <f>[25]Data!$D294</f>
        <v>1314095.06182227</v>
      </c>
      <c r="E463" s="7">
        <f>[22]Data!$D306</f>
        <v>142050.90453320101</v>
      </c>
      <c r="F463" s="7">
        <f>[23]Data!$D306</f>
        <v>1630.41592657045</v>
      </c>
      <c r="G463" s="13">
        <f>[24]Data!$D306</f>
        <v>300640.97102825</v>
      </c>
      <c r="H463" s="25"/>
      <c r="I463" s="26">
        <f t="shared" si="127"/>
        <v>1146.5258339024699</v>
      </c>
      <c r="J463" s="26">
        <f t="shared" si="127"/>
        <v>1314095.06182227</v>
      </c>
      <c r="K463" s="26">
        <f t="shared" si="127"/>
        <v>135902.10453320103</v>
      </c>
      <c r="L463" s="26">
        <f t="shared" si="111"/>
        <v>1630.41592657045</v>
      </c>
      <c r="M463" s="26">
        <f t="shared" si="113"/>
        <v>296680.97102825</v>
      </c>
      <c r="N463" s="25"/>
      <c r="O463" s="19">
        <f>AVERAGE('Billing Mo'!O463:O464)</f>
        <v>30</v>
      </c>
      <c r="P463" s="19"/>
      <c r="Q463" s="19">
        <f>AVERAGE('Billing Mo'!Q463:Q464)</f>
        <v>-6148.7999999999993</v>
      </c>
      <c r="R463" s="248"/>
      <c r="S463" s="19">
        <f t="shared" si="130"/>
        <v>-3960</v>
      </c>
      <c r="U463" s="7">
        <f t="shared" si="114"/>
        <v>3892331.3869548207</v>
      </c>
      <c r="V463" s="126">
        <f t="shared" si="138"/>
        <v>0.35517028435765152</v>
      </c>
      <c r="W463" s="7">
        <f>'Billing Mo'!W463</f>
        <v>75224.793828333248</v>
      </c>
      <c r="X463" s="7">
        <f>'Billing Mo'!X463</f>
        <v>1715841.7258938868</v>
      </c>
      <c r="Y463" s="7">
        <f>'Billing Mo'!Y463</f>
        <v>1791066.51972222</v>
      </c>
      <c r="Z463" s="7">
        <f>'Billing Mo'!Z463</f>
        <v>197830</v>
      </c>
      <c r="AA463" s="7">
        <f>'Billing Mo'!AA463</f>
        <v>2098</v>
      </c>
      <c r="AB463" s="7">
        <f>'Billing Mo'!AB463</f>
        <v>1509</v>
      </c>
      <c r="AC463" s="13">
        <f>'Billing Mo'!AC463</f>
        <v>25661</v>
      </c>
      <c r="AD463" s="28">
        <f t="shared" si="123"/>
        <v>29831</v>
      </c>
      <c r="AE463" s="30">
        <f t="shared" si="115"/>
        <v>1967257</v>
      </c>
      <c r="AF463" s="30">
        <f t="shared" si="116"/>
        <v>1314095</v>
      </c>
      <c r="AG463" s="31">
        <f t="shared" si="124"/>
        <v>282837</v>
      </c>
      <c r="AH463" s="15">
        <f t="shared" si="135"/>
        <v>146935</v>
      </c>
      <c r="AI463" s="28">
        <f t="shared" si="117"/>
        <v>135902</v>
      </c>
      <c r="AJ463" s="28">
        <f t="shared" si="118"/>
        <v>1630.41592657045</v>
      </c>
      <c r="AK463" s="28">
        <f t="shared" si="119"/>
        <v>296680.97102825</v>
      </c>
      <c r="AL463" s="110">
        <f t="shared" si="134"/>
        <v>1146.5259122167201</v>
      </c>
      <c r="AM463" s="110">
        <f t="shared" si="133"/>
        <v>1115.0272633702807</v>
      </c>
      <c r="AN463" s="110">
        <f>AJ463/[4]FCST!$G403*1000</f>
        <v>1080.4611839433069</v>
      </c>
      <c r="AP463" s="233">
        <f>[16]Rounded!Z464</f>
        <v>28031</v>
      </c>
      <c r="AQ463" s="157">
        <f>[16]Rounded!AA464</f>
        <v>18457</v>
      </c>
      <c r="AR463" s="157">
        <f>[16]Rounded!AB464</f>
        <v>2689</v>
      </c>
      <c r="AS463" s="157">
        <f>[16]Rounded!AC464</f>
        <v>0</v>
      </c>
      <c r="AT463" s="157">
        <f>[16]Rounded!AD464</f>
        <v>0</v>
      </c>
      <c r="AV463" s="150"/>
      <c r="AW463" s="145">
        <f t="shared" si="120"/>
        <v>1080.4611839433069</v>
      </c>
      <c r="AX463" s="145">
        <f t="shared" si="129"/>
        <v>1630.41592657045</v>
      </c>
      <c r="AY463" s="20"/>
      <c r="AZ463" s="164">
        <f t="shared" si="112"/>
        <v>19810.729484695628</v>
      </c>
      <c r="BM463" s="14">
        <f>[17]Base!$J245</f>
        <v>34988.168445292737</v>
      </c>
      <c r="BN463" s="14">
        <f>[17]High!$J245</f>
        <v>66238.370121073909</v>
      </c>
      <c r="BO463" s="14">
        <f>[17]Low!$J245</f>
        <v>3737.9667695115381</v>
      </c>
      <c r="BP463" s="14"/>
      <c r="BQ463" s="14">
        <f>[17]Base!$Q245</f>
        <v>40683.91679685202</v>
      </c>
      <c r="BR463" s="14">
        <f>[17]High!$Q245</f>
        <v>77021.360605899885</v>
      </c>
      <c r="BS463" s="14">
        <f>[17]Low!$Q245</f>
        <v>4346.4729878041144</v>
      </c>
      <c r="BT463" s="211" t="s">
        <v>150</v>
      </c>
      <c r="BU463" s="14">
        <f>'[18]Energy Summary'!$C244/1000</f>
        <v>17433.897824126598</v>
      </c>
      <c r="BV463" s="14"/>
      <c r="BW463" s="14"/>
      <c r="BX463" s="14"/>
      <c r="BY463" s="14">
        <f>'[18]Energy Summary'!$D244/1000</f>
        <v>13797.197061115752</v>
      </c>
      <c r="BZ463" s="14"/>
      <c r="CA463" s="14"/>
    </row>
    <row r="464" spans="1:79">
      <c r="A464" s="2">
        <f t="shared" si="136"/>
        <v>2029</v>
      </c>
      <c r="B464" s="2">
        <f t="shared" si="137"/>
        <v>6</v>
      </c>
      <c r="C464" s="7">
        <f>[21]Data!$D319</f>
        <v>1220.8226109155401</v>
      </c>
      <c r="D464" s="7">
        <f>[25]Data!$D295</f>
        <v>1339997.0658284901</v>
      </c>
      <c r="E464" s="7">
        <f>[22]Data!$D307</f>
        <v>129474.123752698</v>
      </c>
      <c r="F464" s="7">
        <f>[23]Data!$D307</f>
        <v>1640.1831041052101</v>
      </c>
      <c r="G464" s="13">
        <f>[24]Data!$D307</f>
        <v>303995.67868590099</v>
      </c>
      <c r="H464" s="25"/>
      <c r="I464" s="26">
        <f t="shared" si="127"/>
        <v>1250.8226109155401</v>
      </c>
      <c r="J464" s="26">
        <f t="shared" si="127"/>
        <v>1339997.0658284901</v>
      </c>
      <c r="K464" s="26">
        <f t="shared" si="127"/>
        <v>123325.32375269799</v>
      </c>
      <c r="L464" s="26">
        <f t="shared" si="111"/>
        <v>1640.1831041052101</v>
      </c>
      <c r="M464" s="26">
        <f t="shared" si="113"/>
        <v>299903.67868590099</v>
      </c>
      <c r="N464" s="25"/>
      <c r="O464" s="19">
        <f>AVERAGE('Billing Mo'!O464:O465)</f>
        <v>30</v>
      </c>
      <c r="P464" s="19"/>
      <c r="Q464" s="19">
        <f>AVERAGE('Billing Mo'!Q464:Q465)</f>
        <v>-6148.7999999999993</v>
      </c>
      <c r="R464" s="248"/>
      <c r="S464" s="19">
        <f t="shared" si="130"/>
        <v>-4092</v>
      </c>
      <c r="U464" s="7">
        <f t="shared" si="114"/>
        <v>4089002.861790006</v>
      </c>
      <c r="V464" s="126">
        <f t="shared" si="138"/>
        <v>0.25275986053332639</v>
      </c>
      <c r="W464" s="7">
        <f>'Billing Mo'!W464</f>
        <v>75279.131762520425</v>
      </c>
      <c r="X464" s="7">
        <f>'Billing Mo'!X464</f>
        <v>1717081.1482974896</v>
      </c>
      <c r="Y464" s="7">
        <f>'Billing Mo'!Y464</f>
        <v>1792360.28006001</v>
      </c>
      <c r="Z464" s="7">
        <f>'Billing Mo'!Z464</f>
        <v>197957</v>
      </c>
      <c r="AA464" s="7">
        <f>'Billing Mo'!AA464</f>
        <v>2097</v>
      </c>
      <c r="AB464" s="7">
        <f>'Billing Mo'!AB464</f>
        <v>1509</v>
      </c>
      <c r="AC464" s="13">
        <f>'Billing Mo'!AC464</f>
        <v>25611</v>
      </c>
      <c r="AD464" s="28">
        <f t="shared" si="123"/>
        <v>23229</v>
      </c>
      <c r="AE464" s="30">
        <f t="shared" si="115"/>
        <v>2147764</v>
      </c>
      <c r="AF464" s="30">
        <f t="shared" si="116"/>
        <v>1339997</v>
      </c>
      <c r="AG464" s="31">
        <f t="shared" si="124"/>
        <v>276469</v>
      </c>
      <c r="AH464" s="15">
        <f t="shared" si="135"/>
        <v>153144</v>
      </c>
      <c r="AI464" s="28">
        <f t="shared" si="117"/>
        <v>123325</v>
      </c>
      <c r="AJ464" s="28">
        <f t="shared" si="118"/>
        <v>1640.1831041052101</v>
      </c>
      <c r="AK464" s="28">
        <f t="shared" si="119"/>
        <v>299903.67868590099</v>
      </c>
      <c r="AL464" s="110">
        <f t="shared" si="134"/>
        <v>1250.8226545551086</v>
      </c>
      <c r="AM464" s="110">
        <f t="shared" si="133"/>
        <v>1211.2481090728661</v>
      </c>
      <c r="AN464" s="110">
        <f>AJ464/[4]FCST!$G404*1000</f>
        <v>1086.9337999371835</v>
      </c>
      <c r="AP464" s="233">
        <f>[16]Rounded!Z465</f>
        <v>31771</v>
      </c>
      <c r="AQ464" s="157">
        <f>[16]Rounded!AA465</f>
        <v>20099</v>
      </c>
      <c r="AR464" s="157">
        <f>[16]Rounded!AB465</f>
        <v>2975</v>
      </c>
      <c r="AS464" s="157">
        <f>[16]Rounded!AC465</f>
        <v>0</v>
      </c>
      <c r="AT464" s="157">
        <f>[16]Rounded!AD465</f>
        <v>0</v>
      </c>
      <c r="AV464" s="150"/>
      <c r="AW464" s="145">
        <f t="shared" si="120"/>
        <v>1086.9337999371835</v>
      </c>
      <c r="AX464" s="145">
        <f t="shared" si="129"/>
        <v>1640.1831041052101</v>
      </c>
      <c r="AY464" s="20"/>
      <c r="AZ464" s="164">
        <f t="shared" si="112"/>
        <v>19784.621098214353</v>
      </c>
      <c r="BM464" s="14">
        <f>[17]Base!$J246</f>
        <v>35342.30119572991</v>
      </c>
      <c r="BN464" s="14">
        <f>[17]High!$J246</f>
        <v>66908.801790914775</v>
      </c>
      <c r="BO464" s="14">
        <f>[17]Low!$J246</f>
        <v>3775.8006005450106</v>
      </c>
      <c r="BP464" s="14"/>
      <c r="BQ464" s="14">
        <f>[17]Base!$Q246</f>
        <v>41095.699064802226</v>
      </c>
      <c r="BR464" s="14">
        <f>[17]High!$Q246</f>
        <v>77800.932315017184</v>
      </c>
      <c r="BS464" s="14">
        <f>[17]Low!$Q246</f>
        <v>4390.4658145872218</v>
      </c>
      <c r="BT464" s="211" t="s">
        <v>150</v>
      </c>
      <c r="BU464" s="14">
        <f>'[18]Energy Summary'!$C245/1000</f>
        <v>16350.169781226772</v>
      </c>
      <c r="BV464" s="14"/>
      <c r="BW464" s="14"/>
      <c r="BX464" s="14"/>
      <c r="BY464" s="14">
        <f>'[18]Energy Summary'!$D245/1000</f>
        <v>12896.333902548486</v>
      </c>
      <c r="BZ464" s="14"/>
      <c r="CA464" s="14"/>
    </row>
    <row r="465" spans="1:79">
      <c r="A465" s="2">
        <f t="shared" si="136"/>
        <v>2029</v>
      </c>
      <c r="B465" s="2">
        <f t="shared" si="137"/>
        <v>7</v>
      </c>
      <c r="C465" s="7">
        <f>[21]Data!$D320</f>
        <v>1301.58964261287</v>
      </c>
      <c r="D465" s="7">
        <f>[25]Data!$D296</f>
        <v>1408486.7061356299</v>
      </c>
      <c r="E465" s="7">
        <f>[22]Data!$D308</f>
        <v>138053.340710132</v>
      </c>
      <c r="F465" s="7">
        <f>[23]Data!$D308</f>
        <v>1643.31156304044</v>
      </c>
      <c r="G465" s="13">
        <f>[24]Data!$D308</f>
        <v>299250.65233447298</v>
      </c>
      <c r="H465" s="25"/>
      <c r="I465" s="26">
        <f t="shared" si="127"/>
        <v>1331.58964261287</v>
      </c>
      <c r="J465" s="26">
        <f t="shared" si="127"/>
        <v>1408486.7061356299</v>
      </c>
      <c r="K465" s="26">
        <f t="shared" si="127"/>
        <v>131803.740710132</v>
      </c>
      <c r="L465" s="26">
        <f t="shared" si="111"/>
        <v>1643.31156304044</v>
      </c>
      <c r="M465" s="26">
        <f t="shared" si="113"/>
        <v>295290.65233447298</v>
      </c>
      <c r="N465" s="25"/>
      <c r="O465" s="19">
        <f>AVERAGE('Billing Mo'!O465:O466)</f>
        <v>30</v>
      </c>
      <c r="P465" s="19"/>
      <c r="Q465" s="19">
        <f>AVERAGE('Billing Mo'!Q465:Q466)</f>
        <v>-6249.5999999999995</v>
      </c>
      <c r="R465" s="248"/>
      <c r="S465" s="19">
        <f t="shared" si="130"/>
        <v>-3960</v>
      </c>
      <c r="U465" s="7">
        <f t="shared" si="114"/>
        <v>4297179.9638975132</v>
      </c>
      <c r="V465" s="126">
        <f t="shared" si="138"/>
        <v>0.23540461725212367</v>
      </c>
      <c r="W465" s="7">
        <f>'Billing Mo'!W465</f>
        <v>75333.469696708024</v>
      </c>
      <c r="X465" s="7">
        <f>'Billing Mo'!X465</f>
        <v>1718320.570701102</v>
      </c>
      <c r="Y465" s="7">
        <f>'Billing Mo'!Y465</f>
        <v>1793654.0403978101</v>
      </c>
      <c r="Z465" s="7">
        <f>'Billing Mo'!Z465</f>
        <v>198084</v>
      </c>
      <c r="AA465" s="7">
        <f>'Billing Mo'!AA465</f>
        <v>2096</v>
      </c>
      <c r="AB465" s="7">
        <f>'Billing Mo'!AB465</f>
        <v>1509</v>
      </c>
      <c r="AC465" s="13">
        <f>'Billing Mo'!AC465</f>
        <v>25585</v>
      </c>
      <c r="AD465" s="28">
        <f t="shared" si="123"/>
        <v>23082</v>
      </c>
      <c r="AE465" s="30">
        <f t="shared" si="115"/>
        <v>2288098</v>
      </c>
      <c r="AF465" s="30">
        <f t="shared" si="116"/>
        <v>1408487</v>
      </c>
      <c r="AG465" s="31">
        <f t="shared" si="124"/>
        <v>280579</v>
      </c>
      <c r="AH465" s="15">
        <f t="shared" si="135"/>
        <v>148775</v>
      </c>
      <c r="AI465" s="28">
        <f t="shared" si="117"/>
        <v>131804</v>
      </c>
      <c r="AJ465" s="28">
        <f t="shared" si="118"/>
        <v>1643.31156304044</v>
      </c>
      <c r="AK465" s="28">
        <f t="shared" si="119"/>
        <v>295290.65233447298</v>
      </c>
      <c r="AL465" s="110">
        <f t="shared" si="134"/>
        <v>1331.5897155711868</v>
      </c>
      <c r="AM465" s="110">
        <f t="shared" si="133"/>
        <v>1288.5316498868474</v>
      </c>
      <c r="AN465" s="110">
        <f>AJ465/[4]FCST!$G405*1000</f>
        <v>1089.0070000267992</v>
      </c>
      <c r="AP465" s="233">
        <f>[16]Rounded!Z466</f>
        <v>32164</v>
      </c>
      <c r="AQ465" s="157">
        <f>[16]Rounded!AA466</f>
        <v>21261</v>
      </c>
      <c r="AR465" s="157">
        <f>[16]Rounded!AB466</f>
        <v>3192</v>
      </c>
      <c r="AS465" s="157">
        <f>[16]Rounded!AC466</f>
        <v>0</v>
      </c>
      <c r="AT465" s="157">
        <f>[16]Rounded!AD466</f>
        <v>0</v>
      </c>
      <c r="AV465" s="150"/>
      <c r="AW465" s="145">
        <f t="shared" si="120"/>
        <v>1089.0070000267992</v>
      </c>
      <c r="AX465" s="145">
        <f t="shared" si="129"/>
        <v>1643.31156304044</v>
      </c>
      <c r="AY465" s="20"/>
      <c r="AZ465" s="164">
        <f t="shared" si="112"/>
        <v>19758.512711733067</v>
      </c>
      <c r="BM465" s="14">
        <f>[17]Base!$J247</f>
        <v>35733.922267970927</v>
      </c>
      <c r="BN465" s="14">
        <f>[17]High!$J247</f>
        <v>67650.205033295788</v>
      </c>
      <c r="BO465" s="14">
        <f>[17]Low!$J247</f>
        <v>3817.6395026460541</v>
      </c>
      <c r="BP465" s="14"/>
      <c r="BQ465" s="14">
        <f>[17]Base!$Q247</f>
        <v>41551.072404617356</v>
      </c>
      <c r="BR465" s="14">
        <f>[17]High!$Q247</f>
        <v>78663.029108483475</v>
      </c>
      <c r="BS465" s="14">
        <f>[17]Low!$Q247</f>
        <v>4439.1157007512256</v>
      </c>
      <c r="BT465" s="211" t="s">
        <v>150</v>
      </c>
      <c r="BU465" s="14">
        <f>'[18]Energy Summary'!$C246/1000</f>
        <v>17613.123431909429</v>
      </c>
      <c r="BV465" s="14"/>
      <c r="BW465" s="14"/>
      <c r="BX465" s="14"/>
      <c r="BY465" s="14">
        <f>'[18]Energy Summary'!$D246/1000</f>
        <v>13848.542256185096</v>
      </c>
      <c r="BZ465" s="14"/>
      <c r="CA465" s="14"/>
    </row>
    <row r="466" spans="1:79">
      <c r="A466" s="2">
        <f t="shared" si="136"/>
        <v>2029</v>
      </c>
      <c r="B466" s="2">
        <f t="shared" si="137"/>
        <v>8</v>
      </c>
      <c r="C466" s="7">
        <f>[21]Data!$D321</f>
        <v>1308.05231800867</v>
      </c>
      <c r="D466" s="7">
        <f>[25]Data!$D297</f>
        <v>1412997.0843448399</v>
      </c>
      <c r="E466" s="7">
        <f>[22]Data!$D309</f>
        <v>141333.85913008</v>
      </c>
      <c r="F466" s="7">
        <f>[23]Data!$D309</f>
        <v>1631.6450666631399</v>
      </c>
      <c r="G466" s="13">
        <f>[24]Data!$D309</f>
        <v>313281.14816414501</v>
      </c>
      <c r="H466" s="25"/>
      <c r="I466" s="26">
        <f t="shared" si="127"/>
        <v>1338.05231800867</v>
      </c>
      <c r="J466" s="26">
        <f t="shared" si="127"/>
        <v>1412997.0843448399</v>
      </c>
      <c r="K466" s="26">
        <f t="shared" si="127"/>
        <v>135185.05913008002</v>
      </c>
      <c r="L466" s="26">
        <f t="shared" ref="L466:L529" si="139">F466</f>
        <v>1631.6450666631399</v>
      </c>
      <c r="M466" s="26">
        <f t="shared" si="113"/>
        <v>309189.14816414501</v>
      </c>
      <c r="N466" s="25"/>
      <c r="O466" s="19">
        <f>AVERAGE('Billing Mo'!O466:O467)</f>
        <v>30</v>
      </c>
      <c r="P466" s="19"/>
      <c r="Q466" s="19">
        <f>AVERAGE('Billing Mo'!Q466:Q467)</f>
        <v>-6148.7999999999993</v>
      </c>
      <c r="R466" s="248"/>
      <c r="S466" s="19">
        <f t="shared" si="130"/>
        <v>-4092</v>
      </c>
      <c r="U466" s="7">
        <f t="shared" si="114"/>
        <v>4338418.7932308083</v>
      </c>
      <c r="V466" s="126">
        <f t="shared" si="138"/>
        <v>0.23491953518685663</v>
      </c>
      <c r="W466" s="7">
        <f>'Billing Mo'!W466</f>
        <v>75384.524937951181</v>
      </c>
      <c r="X466" s="7">
        <f>'Billing Mo'!X466</f>
        <v>1719485.1164418387</v>
      </c>
      <c r="Y466" s="7">
        <f>'Billing Mo'!Y466</f>
        <v>1794869.6413797899</v>
      </c>
      <c r="Z466" s="7">
        <f>'Billing Mo'!Z466</f>
        <v>198208</v>
      </c>
      <c r="AA466" s="7">
        <f>'Billing Mo'!AA466</f>
        <v>2095</v>
      </c>
      <c r="AB466" s="7">
        <f>'Billing Mo'!AB466</f>
        <v>1509</v>
      </c>
      <c r="AC466" s="13">
        <f>'Billing Mo'!AC466</f>
        <v>25641</v>
      </c>
      <c r="AD466" s="28">
        <f t="shared" si="123"/>
        <v>23165</v>
      </c>
      <c r="AE466" s="30">
        <f t="shared" si="115"/>
        <v>2300761</v>
      </c>
      <c r="AF466" s="30">
        <f t="shared" si="116"/>
        <v>1412997</v>
      </c>
      <c r="AG466" s="31">
        <f>SUM(AH466:AI466)</f>
        <v>290675</v>
      </c>
      <c r="AH466" s="15">
        <f t="shared" si="135"/>
        <v>155490</v>
      </c>
      <c r="AI466" s="28">
        <f t="shared" si="117"/>
        <v>135185</v>
      </c>
      <c r="AJ466" s="28">
        <f t="shared" si="118"/>
        <v>1631.6450666631399</v>
      </c>
      <c r="AK466" s="28">
        <f t="shared" si="119"/>
        <v>309189.14816414501</v>
      </c>
      <c r="AL466" s="110">
        <f t="shared" si="134"/>
        <v>1338.0522913516147</v>
      </c>
      <c r="AM466" s="110">
        <f t="shared" si="133"/>
        <v>1294.7603248854903</v>
      </c>
      <c r="AN466" s="110">
        <f>AJ466/[4]FCST!$G406*1000</f>
        <v>1081.2757234348176</v>
      </c>
      <c r="AP466" s="233">
        <f>[16]Rounded!Z467</f>
        <v>34350</v>
      </c>
      <c r="AQ466" s="157">
        <f>[16]Rounded!AA467</f>
        <v>24157</v>
      </c>
      <c r="AR466" s="157">
        <f>[16]Rounded!AB467</f>
        <v>3559</v>
      </c>
      <c r="AS466" s="157">
        <f>[16]Rounded!AC467</f>
        <v>0</v>
      </c>
      <c r="AT466" s="157">
        <f>[16]Rounded!AD467</f>
        <v>0</v>
      </c>
      <c r="AV466" s="150"/>
      <c r="AW466" s="145">
        <f t="shared" si="120"/>
        <v>1081.2757234348176</v>
      </c>
      <c r="AX466" s="145">
        <f t="shared" si="129"/>
        <v>1631.6450666631399</v>
      </c>
      <c r="AY466" s="20"/>
      <c r="AZ466" s="164">
        <f t="shared" ref="AZ466:AZ529" si="140">SUM(AX455:AX466)</f>
        <v>19732.404325251788</v>
      </c>
      <c r="BM466" s="14">
        <f>[17]Base!$J248</f>
        <v>35708.002786441713</v>
      </c>
      <c r="BN466" s="14">
        <f>[17]High!$J248</f>
        <v>67601.135182338505</v>
      </c>
      <c r="BO466" s="14">
        <f>[17]Low!$J248</f>
        <v>3814.870390544897</v>
      </c>
      <c r="BP466" s="14"/>
      <c r="BQ466" s="14">
        <f>[17]Base!$Q248</f>
        <v>41520.933472606637</v>
      </c>
      <c r="BR466" s="14">
        <f>[17]High!$Q248</f>
        <v>78605.971142254071</v>
      </c>
      <c r="BS466" s="14">
        <f>[17]Low!$Q248</f>
        <v>4435.8958029591822</v>
      </c>
      <c r="BT466" s="211" t="s">
        <v>150</v>
      </c>
      <c r="BU466" s="14">
        <f>'[18]Energy Summary'!$C247/1000</f>
        <v>17544.934651633317</v>
      </c>
      <c r="BV466" s="14"/>
      <c r="BW466" s="14"/>
      <c r="BX466" s="14"/>
      <c r="BY466" s="14">
        <f>'[18]Energy Summary'!$D247/1000</f>
        <v>13753.503353165355</v>
      </c>
      <c r="BZ466" s="14"/>
      <c r="CA466" s="14"/>
    </row>
    <row r="467" spans="1:79">
      <c r="A467" s="2">
        <f t="shared" si="136"/>
        <v>2029</v>
      </c>
      <c r="B467" s="2">
        <f t="shared" si="137"/>
        <v>9</v>
      </c>
      <c r="C467" s="7">
        <f>[21]Data!$D322</f>
        <v>1198.26804998073</v>
      </c>
      <c r="D467" s="7">
        <f>[25]Data!$D298</f>
        <v>1335117.2198047901</v>
      </c>
      <c r="E467" s="7">
        <f>[22]Data!$D310</f>
        <v>132282.225094508</v>
      </c>
      <c r="F467" s="7">
        <f>[23]Data!$D310</f>
        <v>1630.2006222186899</v>
      </c>
      <c r="G467" s="13">
        <f>[24]Data!$D310</f>
        <v>314967.50237237202</v>
      </c>
      <c r="H467" s="25"/>
      <c r="I467" s="26">
        <f t="shared" si="127"/>
        <v>1228.26804998073</v>
      </c>
      <c r="J467" s="26">
        <f t="shared" si="127"/>
        <v>1335117.2198047901</v>
      </c>
      <c r="K467" s="26">
        <f t="shared" si="127"/>
        <v>126133.425094508</v>
      </c>
      <c r="L467" s="26">
        <f t="shared" si="139"/>
        <v>1630.2006222186899</v>
      </c>
      <c r="M467" s="26">
        <f t="shared" ref="M467:M530" si="141">G467+S467</f>
        <v>311007.50237237202</v>
      </c>
      <c r="N467" s="25"/>
      <c r="O467" s="19">
        <f>AVERAGE('Billing Mo'!O467:O468)</f>
        <v>30</v>
      </c>
      <c r="P467" s="19"/>
      <c r="Q467" s="19">
        <f>AVERAGE('Billing Mo'!Q467:Q468)</f>
        <v>-6148.7999999999993</v>
      </c>
      <c r="R467" s="248"/>
      <c r="S467" s="19">
        <f t="shared" si="130"/>
        <v>-3960</v>
      </c>
      <c r="U467" s="7">
        <f t="shared" si="114"/>
        <v>4060127.7029945906</v>
      </c>
      <c r="V467" s="126">
        <f t="shared" si="138"/>
        <v>0.23675824630596484</v>
      </c>
      <c r="W467" s="7">
        <f>'Billing Mo'!W467</f>
        <v>75435.58017919393</v>
      </c>
      <c r="X467" s="7">
        <f>'Billing Mo'!X467</f>
        <v>1720649.662182566</v>
      </c>
      <c r="Y467" s="7">
        <f>'Billing Mo'!Y467</f>
        <v>1796085.24236176</v>
      </c>
      <c r="Z467" s="7">
        <f>'Billing Mo'!Z467</f>
        <v>198329</v>
      </c>
      <c r="AA467" s="7">
        <f>'Billing Mo'!AA467</f>
        <v>2094</v>
      </c>
      <c r="AB467" s="7">
        <f>'Billing Mo'!AB467</f>
        <v>1509</v>
      </c>
      <c r="AC467" s="13">
        <f>'Billing Mo'!AC467</f>
        <v>25650</v>
      </c>
      <c r="AD467" s="28">
        <f t="shared" si="123"/>
        <v>21401</v>
      </c>
      <c r="AE467" s="30">
        <f t="shared" si="115"/>
        <v>2113419</v>
      </c>
      <c r="AF467" s="30">
        <f t="shared" si="116"/>
        <v>1335117</v>
      </c>
      <c r="AG467" s="31">
        <f t="shared" si="124"/>
        <v>277553</v>
      </c>
      <c r="AH467" s="15">
        <f t="shared" si="135"/>
        <v>151420</v>
      </c>
      <c r="AI467" s="28">
        <f t="shared" si="117"/>
        <v>126133</v>
      </c>
      <c r="AJ467" s="28">
        <f t="shared" si="118"/>
        <v>1630.2006222186899</v>
      </c>
      <c r="AK467" s="28">
        <f t="shared" si="119"/>
        <v>311007.50237237202</v>
      </c>
      <c r="AL467" s="110">
        <f t="shared" si="134"/>
        <v>1228.268046918525</v>
      </c>
      <c r="AM467" s="110">
        <f t="shared" si="133"/>
        <v>1188.5961476933139</v>
      </c>
      <c r="AN467" s="110">
        <f>AJ467/[4]FCST!$G407*1000</f>
        <v>1080.3185037897217</v>
      </c>
      <c r="AP467" s="233">
        <f>[16]Rounded!Z468</f>
        <v>32110</v>
      </c>
      <c r="AQ467" s="157">
        <f>[16]Rounded!AA468</f>
        <v>21406</v>
      </c>
      <c r="AR467" s="157">
        <f>[16]Rounded!AB468</f>
        <v>3187</v>
      </c>
      <c r="AS467" s="157">
        <f>[16]Rounded!AC468</f>
        <v>0</v>
      </c>
      <c r="AT467" s="157">
        <f>[16]Rounded!AD468</f>
        <v>0</v>
      </c>
      <c r="AV467" s="150"/>
      <c r="AW467" s="145">
        <f t="shared" si="120"/>
        <v>1080.3185037897217</v>
      </c>
      <c r="AX467" s="145">
        <f t="shared" si="129"/>
        <v>1630.2006222186899</v>
      </c>
      <c r="AY467" s="20"/>
      <c r="AZ467" s="164">
        <f t="shared" si="140"/>
        <v>19706.295938770498</v>
      </c>
      <c r="BM467" s="14">
        <f>[17]Base!$J249</f>
        <v>34659.384930119959</v>
      </c>
      <c r="BN467" s="14">
        <f>[17]High!$J249</f>
        <v>65615.9287320148</v>
      </c>
      <c r="BO467" s="14">
        <f>[17]Low!$J249</f>
        <v>3702.8411282250941</v>
      </c>
      <c r="BP467" s="14"/>
      <c r="BQ467" s="14">
        <f>[17]Base!$Q249</f>
        <v>40301.61038386041</v>
      </c>
      <c r="BR467" s="14">
        <f>[17]High!$Q249</f>
        <v>76297.591548854412</v>
      </c>
      <c r="BS467" s="14">
        <f>[17]Low!$Q249</f>
        <v>4305.6292188663883</v>
      </c>
      <c r="BT467" s="211" t="s">
        <v>150</v>
      </c>
      <c r="BU467" s="14">
        <f>'[18]Energy Summary'!$C248/1000</f>
        <v>16564.640871367505</v>
      </c>
      <c r="BV467" s="14"/>
      <c r="BW467" s="14"/>
      <c r="BX467" s="14"/>
      <c r="BY467" s="14">
        <f>'[18]Energy Summary'!$D248/1000</f>
        <v>12947.993818576615</v>
      </c>
      <c r="BZ467" s="14"/>
      <c r="CA467" s="14"/>
    </row>
    <row r="468" spans="1:79">
      <c r="A468" s="2">
        <f t="shared" si="136"/>
        <v>2029</v>
      </c>
      <c r="B468" s="2">
        <f t="shared" si="137"/>
        <v>10</v>
      </c>
      <c r="C468" s="7">
        <f>[21]Data!$D323</f>
        <v>1016.60223673705</v>
      </c>
      <c r="D468" s="7">
        <f>[25]Data!$D299</f>
        <v>1268912.5582767399</v>
      </c>
      <c r="E468" s="7">
        <f>[22]Data!$D311</f>
        <v>140867.05524255201</v>
      </c>
      <c r="F468" s="7">
        <f>[23]Data!$D311</f>
        <v>1628.03395555203</v>
      </c>
      <c r="G468" s="13">
        <f>[24]Data!$D311</f>
        <v>295733.13023791998</v>
      </c>
      <c r="H468" s="25"/>
      <c r="I468" s="26">
        <f t="shared" si="127"/>
        <v>1046.6022367370501</v>
      </c>
      <c r="J468" s="26">
        <f t="shared" si="127"/>
        <v>1268912.5582767399</v>
      </c>
      <c r="K468" s="26">
        <f t="shared" si="127"/>
        <v>134718.25524255203</v>
      </c>
      <c r="L468" s="26">
        <f t="shared" si="139"/>
        <v>1628.03395555203</v>
      </c>
      <c r="M468" s="26">
        <f t="shared" si="141"/>
        <v>291641.13023791998</v>
      </c>
      <c r="N468" s="25"/>
      <c r="O468" s="19">
        <f>AVERAGE('Billing Mo'!O468:O469)</f>
        <v>30</v>
      </c>
      <c r="P468" s="19"/>
      <c r="Q468" s="19">
        <f>AVERAGE('Billing Mo'!Q468:Q469)</f>
        <v>-6148.7999999999993</v>
      </c>
      <c r="R468" s="248"/>
      <c r="S468" s="19">
        <f t="shared" si="130"/>
        <v>-4092</v>
      </c>
      <c r="U468" s="7">
        <f t="shared" ref="U468:U531" si="142">SUM(AD468:AG468,AJ468:AK468)</f>
        <v>3662485.1641934719</v>
      </c>
      <c r="V468" s="126">
        <f t="shared" si="138"/>
        <v>0.25544453159122188</v>
      </c>
      <c r="W468" s="7">
        <f>'Billing Mo'!W468</f>
        <v>75486.635420437087</v>
      </c>
      <c r="X468" s="7">
        <f>'Billing Mo'!X468</f>
        <v>1721814.2079233029</v>
      </c>
      <c r="Y468" s="7">
        <f>'Billing Mo'!Y468</f>
        <v>1797300.8433437401</v>
      </c>
      <c r="Z468" s="7">
        <f>'Billing Mo'!Z468</f>
        <v>198447</v>
      </c>
      <c r="AA468" s="7">
        <f>'Billing Mo'!AA468</f>
        <v>2093</v>
      </c>
      <c r="AB468" s="7">
        <f>'Billing Mo'!AB468</f>
        <v>1509</v>
      </c>
      <c r="AC468" s="13">
        <f>'Billing Mo'!AC468</f>
        <v>25674</v>
      </c>
      <c r="AD468" s="28">
        <f t="shared" si="123"/>
        <v>19603</v>
      </c>
      <c r="AE468" s="30">
        <f t="shared" ref="AE468:AE531" si="143">ROUND(I468*X468/1000-(AP468*0),0)</f>
        <v>1802055</v>
      </c>
      <c r="AF468" s="30">
        <f t="shared" ref="AF468:AF531" si="144">ROUND(J468-(AQ468*0),0)</f>
        <v>1268913</v>
      </c>
      <c r="AG468" s="31">
        <f t="shared" si="124"/>
        <v>278645</v>
      </c>
      <c r="AH468" s="15">
        <f t="shared" si="135"/>
        <v>143927</v>
      </c>
      <c r="AI468" s="28">
        <f t="shared" ref="AI468:AI531" si="145">ROUND(K468-AR468*0,0)</f>
        <v>134718</v>
      </c>
      <c r="AJ468" s="28">
        <f t="shared" ref="AJ468:AJ531" si="146">L468</f>
        <v>1628.03395555203</v>
      </c>
      <c r="AK468" s="28">
        <f t="shared" ref="AK468:AK531" si="147">M468</f>
        <v>291641.13023791998</v>
      </c>
      <c r="AL468" s="110">
        <f t="shared" si="134"/>
        <v>1046.6024683194339</v>
      </c>
      <c r="AM468" s="110">
        <f t="shared" si="133"/>
        <v>1013.5520754616381</v>
      </c>
      <c r="AN468" s="110">
        <f>AJ468/[4]FCST!$G408*1000</f>
        <v>1078.8826743220875</v>
      </c>
      <c r="AP468" s="233">
        <f>[16]Rounded!Z469</f>
        <v>24860</v>
      </c>
      <c r="AQ468" s="157">
        <f>[16]Rounded!AA469</f>
        <v>19979</v>
      </c>
      <c r="AR468" s="157">
        <f>[16]Rounded!AB469</f>
        <v>3041</v>
      </c>
      <c r="AS468" s="157">
        <f>[16]Rounded!AC469</f>
        <v>0</v>
      </c>
      <c r="AT468" s="157">
        <f>[16]Rounded!AD469</f>
        <v>0</v>
      </c>
      <c r="AV468" s="150"/>
      <c r="AW468" s="145">
        <f t="shared" ref="AW468:AW531" si="148">AJ468/AB468*1000</f>
        <v>1078.8826743220875</v>
      </c>
      <c r="AX468" s="145">
        <f t="shared" si="129"/>
        <v>1628.03395555203</v>
      </c>
      <c r="AY468" s="20"/>
      <c r="AZ468" s="164">
        <f t="shared" si="140"/>
        <v>19680.187552289219</v>
      </c>
      <c r="BM468" s="14">
        <f>[17]Base!$J250</f>
        <v>34672.189258908082</v>
      </c>
      <c r="BN468" s="14">
        <f>[17]High!$J250</f>
        <v>65640.169437004719</v>
      </c>
      <c r="BO468" s="14">
        <f>[17]Low!$J250</f>
        <v>3704.2090808114303</v>
      </c>
      <c r="BP468" s="14"/>
      <c r="BQ468" s="14">
        <f>[17]Base!$Q250</f>
        <v>40316.499138265215</v>
      </c>
      <c r="BR468" s="14">
        <f>[17]High!$Q250</f>
        <v>76325.778415121764</v>
      </c>
      <c r="BS468" s="14">
        <f>[17]Low!$Q250</f>
        <v>4307.2198614086401</v>
      </c>
      <c r="BT468" s="211" t="s">
        <v>150</v>
      </c>
      <c r="BU468" s="14">
        <f>'[18]Energy Summary'!$C249/1000</f>
        <v>15165.74043887297</v>
      </c>
      <c r="BV468" s="14"/>
      <c r="BW468" s="14"/>
      <c r="BX468" s="14"/>
      <c r="BY468" s="14">
        <f>'[18]Energy Summary'!$D249/1000</f>
        <v>11822.333145297267</v>
      </c>
      <c r="BZ468" s="14"/>
      <c r="CA468" s="14"/>
    </row>
    <row r="469" spans="1:79">
      <c r="A469" s="2">
        <f t="shared" si="136"/>
        <v>2029</v>
      </c>
      <c r="B469" s="2">
        <f t="shared" si="137"/>
        <v>11</v>
      </c>
      <c r="C469" s="7">
        <f>[21]Data!$D324</f>
        <v>786.115403065686</v>
      </c>
      <c r="D469" s="7">
        <f>[25]Data!$D300</f>
        <v>1101612.4968324199</v>
      </c>
      <c r="E469" s="7">
        <f>[22]Data!$D312</f>
        <v>123255.37860464001</v>
      </c>
      <c r="F469" s="7">
        <f>[23]Data!$D312</f>
        <v>1624.69994106124</v>
      </c>
      <c r="G469" s="13">
        <f>[24]Data!$D312</f>
        <v>275446.27975099999</v>
      </c>
      <c r="H469" s="25"/>
      <c r="I469" s="26">
        <f t="shared" si="127"/>
        <v>816.115403065686</v>
      </c>
      <c r="J469" s="26">
        <f t="shared" si="127"/>
        <v>1101612.4968324199</v>
      </c>
      <c r="K469" s="26">
        <f t="shared" si="127"/>
        <v>117106.57860464</v>
      </c>
      <c r="L469" s="26">
        <f t="shared" si="139"/>
        <v>1624.69994106124</v>
      </c>
      <c r="M469" s="26">
        <f t="shared" si="141"/>
        <v>271486.27975099999</v>
      </c>
      <c r="N469" s="25"/>
      <c r="O469" s="19">
        <f>AVERAGE('Billing Mo'!O469:O470)</f>
        <v>30</v>
      </c>
      <c r="P469" s="19"/>
      <c r="Q469" s="19">
        <f>AVERAGE('Billing Mo'!Q469:Q470)</f>
        <v>-6148.7999999999993</v>
      </c>
      <c r="R469" s="248"/>
      <c r="S469" s="19">
        <f t="shared" si="130"/>
        <v>-3960</v>
      </c>
      <c r="U469" s="7">
        <f t="shared" si="142"/>
        <v>3065479.9796920614</v>
      </c>
      <c r="V469" s="126">
        <f t="shared" si="138"/>
        <v>0.34388341163246744</v>
      </c>
      <c r="W469" s="7">
        <f>'Billing Mo'!W469</f>
        <v>75537.690661680244</v>
      </c>
      <c r="X469" s="7">
        <f>'Billing Mo'!X469</f>
        <v>1722978.7536640398</v>
      </c>
      <c r="Y469" s="7">
        <f>'Billing Mo'!Y469</f>
        <v>1798516.44432572</v>
      </c>
      <c r="Z469" s="7">
        <f>'Billing Mo'!Z469</f>
        <v>198564</v>
      </c>
      <c r="AA469" s="7">
        <f>'Billing Mo'!AA469</f>
        <v>2092</v>
      </c>
      <c r="AB469" s="7">
        <f>'Billing Mo'!AB469</f>
        <v>1509</v>
      </c>
      <c r="AC469" s="13">
        <f>'Billing Mo'!AC469</f>
        <v>25710</v>
      </c>
      <c r="AD469" s="28">
        <f t="shared" si="123"/>
        <v>20420</v>
      </c>
      <c r="AE469" s="30">
        <f t="shared" si="143"/>
        <v>1406150</v>
      </c>
      <c r="AF469" s="30">
        <f t="shared" si="144"/>
        <v>1101612</v>
      </c>
      <c r="AG469" s="31">
        <f t="shared" si="124"/>
        <v>264187</v>
      </c>
      <c r="AH469" s="15">
        <f t="shared" si="135"/>
        <v>147080</v>
      </c>
      <c r="AI469" s="28">
        <f t="shared" si="145"/>
        <v>117107</v>
      </c>
      <c r="AJ469" s="28">
        <f t="shared" si="146"/>
        <v>1624.69994106124</v>
      </c>
      <c r="AK469" s="28">
        <f t="shared" si="147"/>
        <v>271486.27975099999</v>
      </c>
      <c r="AL469" s="110">
        <f t="shared" si="134"/>
        <v>816.11569324910101</v>
      </c>
      <c r="AM469" s="110">
        <f t="shared" si="133"/>
        <v>793.19263635358857</v>
      </c>
      <c r="AN469" s="110">
        <f>AJ469/[4]FCST!$G409*1000</f>
        <v>1076.6732545137443</v>
      </c>
      <c r="AP469" s="233">
        <f>[16]Rounded!Z470</f>
        <v>27044</v>
      </c>
      <c r="AQ469" s="157">
        <f>[16]Rounded!AA470</f>
        <v>20604</v>
      </c>
      <c r="AR469" s="157">
        <f>[16]Rounded!AB470</f>
        <v>3071</v>
      </c>
      <c r="AS469" s="157">
        <f>[16]Rounded!AC470</f>
        <v>0</v>
      </c>
      <c r="AT469" s="157">
        <f>[16]Rounded!AD470</f>
        <v>0</v>
      </c>
      <c r="AV469" s="150"/>
      <c r="AW469" s="145">
        <f t="shared" si="148"/>
        <v>1076.6732545137443</v>
      </c>
      <c r="AX469" s="145">
        <f t="shared" si="129"/>
        <v>1624.69994106124</v>
      </c>
      <c r="AY469" s="20"/>
      <c r="AZ469" s="164">
        <f t="shared" si="140"/>
        <v>19654.07916580794</v>
      </c>
      <c r="BM469" s="14">
        <f>[17]Base!$J251</f>
        <v>34609.326293730068</v>
      </c>
      <c r="BN469" s="14">
        <f>[17]High!$J251</f>
        <v>65521.159481942901</v>
      </c>
      <c r="BO469" s="14">
        <f>[17]Low!$J251</f>
        <v>3697.4931055172169</v>
      </c>
      <c r="BP469" s="14"/>
      <c r="BQ469" s="14">
        <f>[17]Base!$Q251</f>
        <v>40243.402667127986</v>
      </c>
      <c r="BR469" s="14">
        <f>[17]High!$Q251</f>
        <v>76187.394746445236</v>
      </c>
      <c r="BS469" s="14">
        <f>[17]Low!$Q251</f>
        <v>4299.4105878107175</v>
      </c>
      <c r="BT469" s="211" t="s">
        <v>150</v>
      </c>
      <c r="BU469" s="14">
        <f>'[18]Energy Summary'!$C250/1000</f>
        <v>14346.359807951148</v>
      </c>
      <c r="BV469" s="14"/>
      <c r="BW469" s="14"/>
      <c r="BX469" s="14"/>
      <c r="BY469" s="14">
        <f>'[18]Energy Summary'!$D250/1000</f>
        <v>11154.66065706677</v>
      </c>
      <c r="BZ469" s="14"/>
      <c r="CA469" s="14"/>
    </row>
    <row r="470" spans="1:79">
      <c r="A470" s="2">
        <f t="shared" si="136"/>
        <v>2029</v>
      </c>
      <c r="B470" s="2">
        <f t="shared" si="137"/>
        <v>12</v>
      </c>
      <c r="C470" s="7">
        <f>[21]Data!$D325</f>
        <v>938.04853575300103</v>
      </c>
      <c r="D470" s="7">
        <f>[25]Data!$D301</f>
        <v>1114586.01905996</v>
      </c>
      <c r="E470" s="7">
        <f>[22]Data!$D313</f>
        <v>120422.838065626</v>
      </c>
      <c r="F470" s="7">
        <f>[23]Data!$D313</f>
        <v>1636.3605862567199</v>
      </c>
      <c r="G470" s="13">
        <f>[24]Data!$D313</f>
        <v>266133.68787366903</v>
      </c>
      <c r="H470" s="25"/>
      <c r="I470" s="26">
        <f t="shared" si="127"/>
        <v>965.54853575300103</v>
      </c>
      <c r="J470" s="26">
        <f t="shared" si="127"/>
        <v>1114586.01905996</v>
      </c>
      <c r="K470" s="26">
        <f t="shared" si="127"/>
        <v>114173.23806562599</v>
      </c>
      <c r="L470" s="26">
        <f t="shared" si="139"/>
        <v>1636.3605862567199</v>
      </c>
      <c r="M470" s="26">
        <f t="shared" si="141"/>
        <v>262041.68787366903</v>
      </c>
      <c r="N470" s="25"/>
      <c r="O470" s="19">
        <f>AVERAGE('Billing Mo'!O470:O471)</f>
        <v>27.5</v>
      </c>
      <c r="P470" s="19"/>
      <c r="Q470" s="19">
        <f>AVERAGE('Billing Mo'!Q470:Q471)</f>
        <v>-6249.5999999999995</v>
      </c>
      <c r="R470" s="248"/>
      <c r="S470" s="19">
        <f t="shared" si="130"/>
        <v>-4092</v>
      </c>
      <c r="U470" s="7">
        <f t="shared" si="142"/>
        <v>3323745.0484599257</v>
      </c>
      <c r="V470" s="126">
        <f t="shared" si="138"/>
        <v>0.46872621458853259</v>
      </c>
      <c r="W470" s="7">
        <f>'Billing Mo'!W470</f>
        <v>75588.745902923401</v>
      </c>
      <c r="X470" s="7">
        <f>'Billing Mo'!X470</f>
        <v>1724143.2994047767</v>
      </c>
      <c r="Y470" s="7">
        <f>'Billing Mo'!Y470</f>
        <v>1799732.0453077001</v>
      </c>
      <c r="Z470" s="7">
        <f>'Billing Mo'!Z470</f>
        <v>198682</v>
      </c>
      <c r="AA470" s="7">
        <f>'Billing Mo'!AA470</f>
        <v>2091</v>
      </c>
      <c r="AB470" s="7">
        <f>'Billing Mo'!AB470</f>
        <v>1509</v>
      </c>
      <c r="AC470" s="13">
        <f>'Billing Mo'!AC470</f>
        <v>25660</v>
      </c>
      <c r="AD470" s="28">
        <f t="shared" si="123"/>
        <v>33235</v>
      </c>
      <c r="AE470" s="30">
        <f t="shared" si="143"/>
        <v>1664744</v>
      </c>
      <c r="AF470" s="30">
        <f t="shared" si="144"/>
        <v>1114586</v>
      </c>
      <c r="AG470" s="31">
        <f t="shared" si="124"/>
        <v>247502</v>
      </c>
      <c r="AH470" s="15">
        <f t="shared" si="135"/>
        <v>133329</v>
      </c>
      <c r="AI470" s="28">
        <f t="shared" si="145"/>
        <v>114173</v>
      </c>
      <c r="AJ470" s="28">
        <f t="shared" si="146"/>
        <v>1636.3605862567199</v>
      </c>
      <c r="AK470" s="28">
        <f t="shared" si="147"/>
        <v>262041.68787366903</v>
      </c>
      <c r="AL470" s="110">
        <f t="shared" si="134"/>
        <v>965.54851361526448</v>
      </c>
      <c r="AM470" s="110">
        <f t="shared" si="133"/>
        <v>943.4621139446881</v>
      </c>
      <c r="AN470" s="110">
        <f>AJ470/[4]FCST!$G410*1000</f>
        <v>1084.4006535829819</v>
      </c>
      <c r="AP470" s="233">
        <f>[16]Rounded!Z471</f>
        <v>46437</v>
      </c>
      <c r="AQ470" s="157">
        <f>[16]Rounded!AA471</f>
        <v>25945</v>
      </c>
      <c r="AR470" s="157">
        <f>[16]Rounded!AB471</f>
        <v>3393</v>
      </c>
      <c r="AS470" s="157">
        <f>[16]Rounded!AC471</f>
        <v>0</v>
      </c>
      <c r="AT470" s="157">
        <f>[16]Rounded!AD471</f>
        <v>0</v>
      </c>
      <c r="AV470" s="150"/>
      <c r="AW470" s="145">
        <f t="shared" si="148"/>
        <v>1084.4006535829819</v>
      </c>
      <c r="AX470" s="145">
        <f t="shared" si="129"/>
        <v>1636.3605862567199</v>
      </c>
      <c r="AY470" s="20"/>
      <c r="AZ470" s="164">
        <f t="shared" si="140"/>
        <v>19627.970779326657</v>
      </c>
      <c r="BM470" s="14">
        <f>[17]Base!$J252</f>
        <v>34735.539581642312</v>
      </c>
      <c r="BN470" s="14">
        <f>[17]High!$J252</f>
        <v>65760.10204025374</v>
      </c>
      <c r="BO470" s="14">
        <f>[17]Low!$J252</f>
        <v>3710.9771230308638</v>
      </c>
      <c r="BP470" s="14"/>
      <c r="BQ470" s="14">
        <f>[17]Base!$Q252</f>
        <v>40390.162304235244</v>
      </c>
      <c r="BR470" s="14">
        <f>[17]High!$Q252</f>
        <v>76465.234930527615</v>
      </c>
      <c r="BS470" s="14">
        <f>[17]Low!$Q252</f>
        <v>4315.0896779428649</v>
      </c>
      <c r="BT470" s="211" t="s">
        <v>150</v>
      </c>
      <c r="BU470" s="14">
        <f>'[18]Energy Summary'!$C251/1000</f>
        <v>13806.071436453969</v>
      </c>
      <c r="BV470" s="14"/>
      <c r="BW470" s="14"/>
      <c r="BX470" s="14"/>
      <c r="BY470" s="14">
        <f>'[18]Energy Summary'!$D251/1000</f>
        <v>10708.087105533168</v>
      </c>
      <c r="BZ470" s="14"/>
      <c r="CA470" s="14"/>
    </row>
    <row r="471" spans="1:79">
      <c r="A471" s="2">
        <f t="shared" si="136"/>
        <v>2030</v>
      </c>
      <c r="B471" s="2">
        <f t="shared" si="137"/>
        <v>1</v>
      </c>
      <c r="C471" s="7">
        <f>[21]Data!$D326</f>
        <v>1023.27557879969</v>
      </c>
      <c r="D471" s="7">
        <f>[25]Data!$D302</f>
        <v>1112827.2442304001</v>
      </c>
      <c r="E471" s="7">
        <f>[22]Data!$D314</f>
        <v>128720.821282185</v>
      </c>
      <c r="F471" s="7">
        <f>[23]Data!$D314</f>
        <v>1613.6330237207701</v>
      </c>
      <c r="G471" s="13">
        <f>[24]Data!$D314</f>
        <v>263226.16898544302</v>
      </c>
      <c r="H471" s="25"/>
      <c r="I471" s="26">
        <f t="shared" si="127"/>
        <v>1048.27557879969</v>
      </c>
      <c r="J471" s="26">
        <f t="shared" si="127"/>
        <v>1112827.2442304001</v>
      </c>
      <c r="K471" s="26">
        <f t="shared" si="127"/>
        <v>122773.62128218501</v>
      </c>
      <c r="L471" s="26">
        <f t="shared" si="139"/>
        <v>1613.6330237207701</v>
      </c>
      <c r="M471" s="26">
        <f t="shared" si="141"/>
        <v>259266.16898544302</v>
      </c>
      <c r="N471" s="25"/>
      <c r="O471" s="19">
        <f>AVERAGE('Billing Mo'!O471:O472)</f>
        <v>25</v>
      </c>
      <c r="P471" s="19"/>
      <c r="Q471" s="19">
        <f>AVERAGE('Billing Mo'!Q471:Q472)</f>
        <v>-5947.1999999999989</v>
      </c>
      <c r="R471" s="248"/>
      <c r="S471" s="19">
        <f t="shared" si="130"/>
        <v>-3960</v>
      </c>
      <c r="U471" s="7">
        <f t="shared" si="142"/>
        <v>3480650.8020091639</v>
      </c>
      <c r="V471" s="126">
        <f t="shared" si="138"/>
        <v>0.55751998808037817</v>
      </c>
      <c r="W471" s="7">
        <f>'Billing Mo'!W471</f>
        <v>75639.801144166559</v>
      </c>
      <c r="X471" s="7">
        <f>'Billing Mo'!X471</f>
        <v>1725307.8451455133</v>
      </c>
      <c r="Y471" s="7">
        <f>'Billing Mo'!Y471</f>
        <v>1800947.6462896799</v>
      </c>
      <c r="Z471" s="7">
        <f>'Billing Mo'!Z471</f>
        <v>198800</v>
      </c>
      <c r="AA471" s="7">
        <f>'Billing Mo'!AA471</f>
        <v>2090</v>
      </c>
      <c r="AB471" s="7">
        <f>'Billing Mo'!AB471</f>
        <v>1509</v>
      </c>
      <c r="AC471" s="13">
        <f>'Billing Mo'!AC471</f>
        <v>25702</v>
      </c>
      <c r="AD471" s="28">
        <f t="shared" si="123"/>
        <v>43152</v>
      </c>
      <c r="AE471" s="30">
        <f t="shared" si="143"/>
        <v>1808598</v>
      </c>
      <c r="AF471" s="30">
        <f t="shared" si="144"/>
        <v>1112827</v>
      </c>
      <c r="AG471" s="31">
        <f t="shared" si="124"/>
        <v>255194</v>
      </c>
      <c r="AH471" s="15">
        <f t="shared" si="135"/>
        <v>132420</v>
      </c>
      <c r="AI471" s="28">
        <f t="shared" si="145"/>
        <v>122774</v>
      </c>
      <c r="AJ471" s="28">
        <f t="shared" si="146"/>
        <v>1613.6330237207701</v>
      </c>
      <c r="AK471" s="28">
        <f t="shared" si="147"/>
        <v>259266.16898544302</v>
      </c>
      <c r="AL471" s="110">
        <f t="shared" si="134"/>
        <v>1048.2755324441605</v>
      </c>
      <c r="AM471" s="110">
        <f t="shared" si="133"/>
        <v>1028.2086788113932</v>
      </c>
      <c r="AN471" s="110">
        <f>AJ471/[4]FCST!$G411*1000</f>
        <v>1069.3393132675747</v>
      </c>
      <c r="AP471" s="233">
        <f>[16]Rounded!Z472</f>
        <v>56549</v>
      </c>
      <c r="AQ471" s="157">
        <f>[16]Rounded!AA472</f>
        <v>26541</v>
      </c>
      <c r="AR471" s="157">
        <f>[16]Rounded!AB472</f>
        <v>3357</v>
      </c>
      <c r="AS471" s="157">
        <f>[16]Rounded!AC472</f>
        <v>0</v>
      </c>
      <c r="AT471" s="157">
        <f>[16]Rounded!AD472</f>
        <v>0</v>
      </c>
      <c r="AV471" s="150"/>
      <c r="AW471" s="145">
        <f t="shared" si="148"/>
        <v>1069.3393132675747</v>
      </c>
      <c r="AX471" s="145">
        <f t="shared" si="129"/>
        <v>1613.6330237207701</v>
      </c>
      <c r="AY471" s="20"/>
      <c r="AZ471" s="164">
        <f t="shared" si="140"/>
        <v>19601.862392845367</v>
      </c>
      <c r="BM471" s="14">
        <f>[17]Base!$J253</f>
        <v>35500.214232082166</v>
      </c>
      <c r="BN471" s="14">
        <f>[17]High!$J253</f>
        <v>67488.920028764755</v>
      </c>
      <c r="BO471" s="14">
        <f>[17]Low!$J253</f>
        <v>3511.5084353995799</v>
      </c>
      <c r="BP471" s="14"/>
      <c r="BQ471" s="14">
        <f>[17]Base!$Q253</f>
        <v>41279.318874514138</v>
      </c>
      <c r="BR471" s="14">
        <f>[17]High!$Q253</f>
        <v>78475.488405540411</v>
      </c>
      <c r="BS471" s="14">
        <f>[17]Low!$Q253</f>
        <v>4083.1493434878839</v>
      </c>
      <c r="BT471" s="211" t="s">
        <v>150</v>
      </c>
      <c r="BU471" s="14">
        <f>'[18]Energy Summary'!$C252/1000</f>
        <v>11067.703418873189</v>
      </c>
      <c r="BV471" s="14"/>
      <c r="BW471" s="14"/>
      <c r="BX471" s="14"/>
      <c r="BY471" s="14">
        <f>'[18]Energy Summary'!$D252/1000</f>
        <v>8858.1227085383616</v>
      </c>
      <c r="BZ471" s="14"/>
      <c r="CA471" s="14"/>
    </row>
    <row r="472" spans="1:79">
      <c r="A472" s="2">
        <f t="shared" si="136"/>
        <v>2030</v>
      </c>
      <c r="B472" s="2">
        <f t="shared" si="137"/>
        <v>2</v>
      </c>
      <c r="C472" s="7">
        <f>[21]Data!$D327</f>
        <v>828.32697141486096</v>
      </c>
      <c r="D472" s="7">
        <f>[25]Data!$D303</f>
        <v>1005081.75212312</v>
      </c>
      <c r="E472" s="7">
        <f>[22]Data!$D315</f>
        <v>113392.778866024</v>
      </c>
      <c r="F472" s="7">
        <f>[23]Data!$D315</f>
        <v>1614.86126741418</v>
      </c>
      <c r="G472" s="13">
        <f>[24]Data!$D315</f>
        <v>263053.94792355603</v>
      </c>
      <c r="H472" s="25"/>
      <c r="I472" s="26">
        <f t="shared" si="127"/>
        <v>853.32697141486096</v>
      </c>
      <c r="J472" s="26">
        <f t="shared" si="127"/>
        <v>1005081.75212312</v>
      </c>
      <c r="K472" s="26">
        <f t="shared" si="127"/>
        <v>107445.57886602401</v>
      </c>
      <c r="L472" s="26">
        <f t="shared" si="139"/>
        <v>1614.86126741418</v>
      </c>
      <c r="M472" s="26">
        <f t="shared" si="141"/>
        <v>258961.94792355603</v>
      </c>
      <c r="N472" s="25"/>
      <c r="O472" s="19">
        <f>AVERAGE('Billing Mo'!O472:O473)</f>
        <v>25</v>
      </c>
      <c r="P472" s="19"/>
      <c r="Q472" s="19">
        <f>AVERAGE('Billing Mo'!Q472:Q473)</f>
        <v>-5947.1999999999989</v>
      </c>
      <c r="R472" s="248"/>
      <c r="S472" s="19">
        <f t="shared" si="130"/>
        <v>-4092</v>
      </c>
      <c r="U472" s="7">
        <f t="shared" si="142"/>
        <v>3020327.8091909704</v>
      </c>
      <c r="V472" s="126">
        <f t="shared" si="138"/>
        <v>0.63835327793467445</v>
      </c>
      <c r="W472" s="7">
        <f>'Billing Mo'!W472</f>
        <v>75690.85638540973</v>
      </c>
      <c r="X472" s="7">
        <f>'Billing Mo'!X472</f>
        <v>1726472.3908862502</v>
      </c>
      <c r="Y472" s="7">
        <f>'Billing Mo'!Y472</f>
        <v>1802163.24727166</v>
      </c>
      <c r="Z472" s="7">
        <f>'Billing Mo'!Z472</f>
        <v>198917</v>
      </c>
      <c r="AA472" s="7">
        <f>'Billing Mo'!AA472</f>
        <v>2089</v>
      </c>
      <c r="AB472" s="7">
        <f>'Billing Mo'!AB472</f>
        <v>1509</v>
      </c>
      <c r="AC472" s="13">
        <f>'Billing Mo'!AC472</f>
        <v>25706</v>
      </c>
      <c r="AD472" s="28">
        <f t="shared" si="123"/>
        <v>40023</v>
      </c>
      <c r="AE472" s="30">
        <f t="shared" si="143"/>
        <v>1473245</v>
      </c>
      <c r="AF472" s="30">
        <f t="shared" si="144"/>
        <v>1005082</v>
      </c>
      <c r="AG472" s="31">
        <f t="shared" si="124"/>
        <v>241401</v>
      </c>
      <c r="AH472" s="15">
        <f t="shared" si="135"/>
        <v>133955</v>
      </c>
      <c r="AI472" s="28">
        <f t="shared" si="145"/>
        <v>107446</v>
      </c>
      <c r="AJ472" s="28">
        <f t="shared" si="146"/>
        <v>1614.86126741418</v>
      </c>
      <c r="AK472" s="28">
        <f t="shared" si="147"/>
        <v>258961.94792355603</v>
      </c>
      <c r="AL472" s="110">
        <f t="shared" si="134"/>
        <v>853.32670697603169</v>
      </c>
      <c r="AM472" s="110">
        <f t="shared" si="133"/>
        <v>839.695295246407</v>
      </c>
      <c r="AN472" s="110">
        <f>AJ472/[4]FCST!$G412*1000</f>
        <v>1070.1532587237775</v>
      </c>
      <c r="AP472" s="233">
        <f>[16]Rounded!Z473</f>
        <v>44336</v>
      </c>
      <c r="AQ472" s="157">
        <f>[16]Rounded!AA473</f>
        <v>22623</v>
      </c>
      <c r="AR472" s="157">
        <f>[16]Rounded!AB473</f>
        <v>3128</v>
      </c>
      <c r="AS472" s="157">
        <f>[16]Rounded!AC473</f>
        <v>0</v>
      </c>
      <c r="AT472" s="157">
        <f>[16]Rounded!AD473</f>
        <v>0</v>
      </c>
      <c r="AV472" s="150"/>
      <c r="AW472" s="145">
        <f t="shared" si="148"/>
        <v>1070.1532587237775</v>
      </c>
      <c r="AX472" s="145">
        <f t="shared" si="129"/>
        <v>1614.86126741418</v>
      </c>
      <c r="AY472" s="20"/>
      <c r="AZ472" s="164">
        <f t="shared" si="140"/>
        <v>19575.754006364088</v>
      </c>
      <c r="BM472" s="14">
        <f>[17]Base!$J254</f>
        <v>35635.872639748115</v>
      </c>
      <c r="BN472" s="14">
        <f>[17]High!$J254</f>
        <v>67746.818174571512</v>
      </c>
      <c r="BO472" s="14">
        <f>[17]Low!$J254</f>
        <v>3524.9271049247163</v>
      </c>
      <c r="BP472" s="14"/>
      <c r="BQ472" s="14">
        <f>[17]Base!$Q254</f>
        <v>41437.061209009436</v>
      </c>
      <c r="BR472" s="14">
        <f>[17]High!$Q254</f>
        <v>78775.369970432002</v>
      </c>
      <c r="BS472" s="14">
        <f>[17]Low!$Q254</f>
        <v>4098.7524475868795</v>
      </c>
      <c r="BT472" s="211" t="s">
        <v>150</v>
      </c>
      <c r="BU472" s="14">
        <f>'[18]Energy Summary'!$C253/1000</f>
        <v>12265.172675792459</v>
      </c>
      <c r="BV472" s="14"/>
      <c r="BW472" s="14"/>
      <c r="BX472" s="14"/>
      <c r="BY472" s="14">
        <f>'[18]Energy Summary'!$D253/1000</f>
        <v>9775.2565298395748</v>
      </c>
      <c r="BZ472" s="14"/>
      <c r="CA472" s="14"/>
    </row>
    <row r="473" spans="1:79">
      <c r="A473" s="2">
        <f t="shared" si="136"/>
        <v>2030</v>
      </c>
      <c r="B473" s="2">
        <f t="shared" si="137"/>
        <v>3</v>
      </c>
      <c r="C473" s="7">
        <f>[21]Data!$D328</f>
        <v>834.37369687277101</v>
      </c>
      <c r="D473" s="7">
        <f>[25]Data!$D304</f>
        <v>1152545.4272328599</v>
      </c>
      <c r="E473" s="7">
        <f>[22]Data!$D316</f>
        <v>139608.317096988</v>
      </c>
      <c r="F473" s="7">
        <f>[23]Data!$D316</f>
        <v>1626.0346367094901</v>
      </c>
      <c r="G473" s="13">
        <f>[24]Data!$D316</f>
        <v>267037.00757302198</v>
      </c>
      <c r="H473" s="25"/>
      <c r="I473" s="26">
        <f t="shared" si="127"/>
        <v>859.37369687277101</v>
      </c>
      <c r="J473" s="26">
        <f t="shared" si="127"/>
        <v>1152545.4272328599</v>
      </c>
      <c r="K473" s="26">
        <f t="shared" si="127"/>
        <v>133459.51709698801</v>
      </c>
      <c r="L473" s="26">
        <f t="shared" si="139"/>
        <v>1626.0346367094901</v>
      </c>
      <c r="M473" s="26">
        <f t="shared" si="141"/>
        <v>263077.00757302198</v>
      </c>
      <c r="N473" s="25"/>
      <c r="O473" s="19">
        <f>AVERAGE('Billing Mo'!O473:O474)</f>
        <v>25</v>
      </c>
      <c r="P473" s="19"/>
      <c r="Q473" s="19">
        <f>AVERAGE('Billing Mo'!Q473:Q474)</f>
        <v>-6148.7999999999993</v>
      </c>
      <c r="R473" s="248"/>
      <c r="S473" s="19">
        <f t="shared" si="130"/>
        <v>-3960</v>
      </c>
      <c r="U473" s="7">
        <f t="shared" si="142"/>
        <v>3210839.0422097314</v>
      </c>
      <c r="V473" s="126">
        <f t="shared" si="138"/>
        <v>0.62485525246600426</v>
      </c>
      <c r="W473" s="7">
        <f>'Billing Mo'!W473</f>
        <v>75741.911626652887</v>
      </c>
      <c r="X473" s="7">
        <f>'Billing Mo'!X473</f>
        <v>1727636.9366269873</v>
      </c>
      <c r="Y473" s="7">
        <f>'Billing Mo'!Y473</f>
        <v>1803378.8482536401</v>
      </c>
      <c r="Z473" s="7">
        <f>'Billing Mo'!Z473</f>
        <v>199035</v>
      </c>
      <c r="AA473" s="7">
        <f>'Billing Mo'!AA473</f>
        <v>2088</v>
      </c>
      <c r="AB473" s="7">
        <f>'Billing Mo'!AB473</f>
        <v>1509</v>
      </c>
      <c r="AC473" s="13">
        <f>'Billing Mo'!AC473</f>
        <v>25696</v>
      </c>
      <c r="AD473" s="28">
        <f t="shared" si="123"/>
        <v>39489</v>
      </c>
      <c r="AE473" s="30">
        <f t="shared" si="143"/>
        <v>1484686</v>
      </c>
      <c r="AF473" s="30">
        <f t="shared" si="144"/>
        <v>1152545</v>
      </c>
      <c r="AG473" s="31">
        <f t="shared" si="124"/>
        <v>269416</v>
      </c>
      <c r="AH473" s="15">
        <f t="shared" si="135"/>
        <v>135956</v>
      </c>
      <c r="AI473" s="28">
        <f t="shared" si="145"/>
        <v>133460</v>
      </c>
      <c r="AJ473" s="28">
        <f t="shared" si="146"/>
        <v>1626.0346367094901</v>
      </c>
      <c r="AK473" s="28">
        <f t="shared" si="147"/>
        <v>263077.00757302198</v>
      </c>
      <c r="AL473" s="110">
        <f t="shared" si="134"/>
        <v>859.37384674043778</v>
      </c>
      <c r="AM473" s="110">
        <f t="shared" si="133"/>
        <v>845.1773743914008</v>
      </c>
      <c r="AN473" s="110">
        <f>AJ473/[4]FCST!$G413*1000</f>
        <v>1077.5577446716302</v>
      </c>
      <c r="AP473" s="233">
        <f>[16]Rounded!Z474</f>
        <v>34630</v>
      </c>
      <c r="AQ473" s="157">
        <f>[16]Rounded!AA474</f>
        <v>18491</v>
      </c>
      <c r="AR473" s="157">
        <f>[16]Rounded!AB474</f>
        <v>2636.0000000000009</v>
      </c>
      <c r="AS473" s="157">
        <f>[16]Rounded!AC474</f>
        <v>0</v>
      </c>
      <c r="AT473" s="157">
        <f>[16]Rounded!AD474</f>
        <v>0</v>
      </c>
      <c r="AV473" s="150"/>
      <c r="AW473" s="145">
        <f t="shared" si="148"/>
        <v>1077.5577446716302</v>
      </c>
      <c r="AX473" s="145">
        <f t="shared" si="129"/>
        <v>1626.0346367094901</v>
      </c>
      <c r="AY473" s="20"/>
      <c r="AZ473" s="164">
        <f t="shared" si="140"/>
        <v>19549.645619882809</v>
      </c>
      <c r="BM473" s="14">
        <f>[17]Base!$J255</f>
        <v>36578.800177467827</v>
      </c>
      <c r="BN473" s="14">
        <f>[17]High!$J255</f>
        <v>69539.403446594355</v>
      </c>
      <c r="BO473" s="14">
        <f>[17]Low!$J255</f>
        <v>3618.1969083413119</v>
      </c>
      <c r="BP473" s="14"/>
      <c r="BQ473" s="14">
        <f>[17]Base!$Q255</f>
        <v>42533.488578450961</v>
      </c>
      <c r="BR473" s="14">
        <f>[17]High!$Q255</f>
        <v>80859.771449528314</v>
      </c>
      <c r="BS473" s="14">
        <f>[17]Low!$Q255</f>
        <v>4207.2057073736187</v>
      </c>
      <c r="BT473" s="211" t="s">
        <v>150</v>
      </c>
      <c r="BU473" s="14">
        <f>'[18]Energy Summary'!$C254/1000</f>
        <v>16597.464993473357</v>
      </c>
      <c r="BV473" s="14"/>
      <c r="BW473" s="14"/>
      <c r="BX473" s="14"/>
      <c r="BY473" s="14">
        <f>'[18]Energy Summary'!$D254/1000</f>
        <v>13175.698187285014</v>
      </c>
      <c r="BZ473" s="14"/>
      <c r="CA473" s="14"/>
    </row>
    <row r="474" spans="1:79">
      <c r="A474" s="2">
        <f t="shared" si="136"/>
        <v>2030</v>
      </c>
      <c r="B474" s="2">
        <f t="shared" si="137"/>
        <v>4</v>
      </c>
      <c r="C474" s="7">
        <f>[21]Data!$D329</f>
        <v>859.39830778213195</v>
      </c>
      <c r="D474" s="7">
        <f>[25]Data!$D305</f>
        <v>1174587.2308581199</v>
      </c>
      <c r="E474" s="7">
        <f>[22]Data!$D317</f>
        <v>130550.92696072</v>
      </c>
      <c r="F474" s="7">
        <f>[23]Data!$D317</f>
        <v>1604.15754008916</v>
      </c>
      <c r="G474" s="13">
        <f>[24]Data!$D317</f>
        <v>275302.28549871797</v>
      </c>
      <c r="H474" s="25"/>
      <c r="I474" s="26">
        <f t="shared" si="127"/>
        <v>884.39830778213195</v>
      </c>
      <c r="J474" s="26">
        <f t="shared" si="127"/>
        <v>1174587.2308581199</v>
      </c>
      <c r="K474" s="26">
        <f t="shared" si="127"/>
        <v>124402.12696071999</v>
      </c>
      <c r="L474" s="26">
        <f t="shared" si="139"/>
        <v>1604.15754008916</v>
      </c>
      <c r="M474" s="26">
        <f t="shared" si="141"/>
        <v>271210.28549871797</v>
      </c>
      <c r="N474" s="25"/>
      <c r="O474" s="19">
        <f>AVERAGE('Billing Mo'!O474:O475)</f>
        <v>25</v>
      </c>
      <c r="P474" s="19"/>
      <c r="Q474" s="19">
        <f>AVERAGE('Billing Mo'!Q474:Q475)</f>
        <v>-6148.7999999999993</v>
      </c>
      <c r="R474" s="248"/>
      <c r="S474" s="19">
        <f t="shared" si="130"/>
        <v>-4092</v>
      </c>
      <c r="U474" s="7">
        <f t="shared" si="142"/>
        <v>3279131.4430388068</v>
      </c>
      <c r="V474" s="126">
        <f t="shared" si="138"/>
        <v>0.53442379914879401</v>
      </c>
      <c r="W474" s="7">
        <f>'Billing Mo'!W474</f>
        <v>75792.966867896044</v>
      </c>
      <c r="X474" s="7">
        <f>'Billing Mo'!X474</f>
        <v>1728801.4823677239</v>
      </c>
      <c r="Y474" s="7">
        <f>'Billing Mo'!Y474</f>
        <v>1804594.44923562</v>
      </c>
      <c r="Z474" s="7">
        <f>'Billing Mo'!Z474</f>
        <v>199152</v>
      </c>
      <c r="AA474" s="7">
        <f>'Billing Mo'!AA474</f>
        <v>2088</v>
      </c>
      <c r="AB474" s="7">
        <f>'Billing Mo'!AB474</f>
        <v>1509</v>
      </c>
      <c r="AC474" s="13">
        <f>'Billing Mo'!AC474</f>
        <v>25655</v>
      </c>
      <c r="AD474" s="28">
        <f t="shared" si="123"/>
        <v>34810</v>
      </c>
      <c r="AE474" s="30">
        <f t="shared" si="143"/>
        <v>1528949</v>
      </c>
      <c r="AF474" s="30">
        <f t="shared" si="144"/>
        <v>1174587</v>
      </c>
      <c r="AG474" s="31">
        <f t="shared" si="124"/>
        <v>267971</v>
      </c>
      <c r="AH474" s="15">
        <f t="shared" si="135"/>
        <v>143569</v>
      </c>
      <c r="AI474" s="28">
        <f t="shared" si="145"/>
        <v>124402</v>
      </c>
      <c r="AJ474" s="28">
        <f t="shared" si="146"/>
        <v>1604.15754008916</v>
      </c>
      <c r="AK474" s="28">
        <f t="shared" si="147"/>
        <v>271210.28549871797</v>
      </c>
      <c r="AL474" s="110">
        <f t="shared" si="134"/>
        <v>884.39824675878288</v>
      </c>
      <c r="AM474" s="110">
        <f t="shared" si="133"/>
        <v>866.54317298957017</v>
      </c>
      <c r="AN474" s="110">
        <f>AJ474/[4]FCST!$G414*1000</f>
        <v>1063.0600000590855</v>
      </c>
      <c r="AP474" s="233">
        <f>[16]Rounded!Z475</f>
        <v>25651</v>
      </c>
      <c r="AQ474" s="157">
        <f>[16]Rounded!AA475</f>
        <v>17927</v>
      </c>
      <c r="AR474" s="157">
        <f>[16]Rounded!AB475</f>
        <v>2644.0000000000009</v>
      </c>
      <c r="AS474" s="157">
        <f>[16]Rounded!AC475</f>
        <v>0</v>
      </c>
      <c r="AT474" s="157">
        <f>[16]Rounded!AD475</f>
        <v>0</v>
      </c>
      <c r="AV474" s="150"/>
      <c r="AW474" s="145">
        <f t="shared" si="148"/>
        <v>1063.0600000590855</v>
      </c>
      <c r="AX474" s="145">
        <f t="shared" si="129"/>
        <v>1604.15754008916</v>
      </c>
      <c r="AY474" s="20"/>
      <c r="AZ474" s="164">
        <f t="shared" si="140"/>
        <v>19523.537233401523</v>
      </c>
      <c r="BM474" s="14">
        <f>[17]Base!$J256</f>
        <v>36592.46346467868</v>
      </c>
      <c r="BN474" s="14">
        <f>[17]High!$J256</f>
        <v>69565.378515135482</v>
      </c>
      <c r="BO474" s="14">
        <f>[17]Low!$J256</f>
        <v>3619.5484142218829</v>
      </c>
      <c r="BP474" s="14"/>
      <c r="BQ474" s="14">
        <f>[17]Base!$Q256</f>
        <v>42549.376121719397</v>
      </c>
      <c r="BR474" s="14">
        <f>[17]High!$Q256</f>
        <v>80889.975017599398</v>
      </c>
      <c r="BS474" s="14">
        <f>[17]Low!$Q256</f>
        <v>4208.7772258393979</v>
      </c>
      <c r="BT474" s="211" t="s">
        <v>150</v>
      </c>
      <c r="BU474" s="14">
        <f>'[18]Energy Summary'!$C255/1000</f>
        <v>17632.035513378727</v>
      </c>
      <c r="BV474" s="14"/>
      <c r="BW474" s="14"/>
      <c r="BX474" s="14"/>
      <c r="BY474" s="14">
        <f>'[18]Energy Summary'!$D255/1000</f>
        <v>13944.714570860167</v>
      </c>
      <c r="BZ474" s="14"/>
      <c r="CA474" s="14"/>
    </row>
    <row r="475" spans="1:79">
      <c r="A475" s="2">
        <f t="shared" si="136"/>
        <v>2030</v>
      </c>
      <c r="B475" s="2">
        <f t="shared" si="137"/>
        <v>5</v>
      </c>
      <c r="C475" s="7">
        <f>[21]Data!$D330</f>
        <v>1116.9593739765301</v>
      </c>
      <c r="D475" s="7">
        <f>[25]Data!$D306</f>
        <v>1333200.0714990599</v>
      </c>
      <c r="E475" s="7">
        <f>[22]Data!$D318</f>
        <v>139130.00100806801</v>
      </c>
      <c r="F475" s="7">
        <f>[23]Data!$D318</f>
        <v>1604.3075400891601</v>
      </c>
      <c r="G475" s="13">
        <f>[24]Data!$D318</f>
        <v>302291.23602153303</v>
      </c>
      <c r="H475" s="25"/>
      <c r="I475" s="26">
        <f t="shared" si="127"/>
        <v>1141.9593739765301</v>
      </c>
      <c r="J475" s="26">
        <f t="shared" si="127"/>
        <v>1333200.0714990599</v>
      </c>
      <c r="K475" s="26">
        <f t="shared" si="127"/>
        <v>132981.20100806802</v>
      </c>
      <c r="L475" s="26">
        <f t="shared" si="139"/>
        <v>1604.3075400891601</v>
      </c>
      <c r="M475" s="26">
        <f t="shared" si="141"/>
        <v>298331.23602153303</v>
      </c>
      <c r="N475" s="25"/>
      <c r="O475" s="19">
        <f>AVERAGE('Billing Mo'!O475:O476)</f>
        <v>25</v>
      </c>
      <c r="P475" s="19"/>
      <c r="Q475" s="19">
        <f>AVERAGE('Billing Mo'!Q475:Q476)</f>
        <v>-6148.7999999999993</v>
      </c>
      <c r="R475" s="248"/>
      <c r="S475" s="19">
        <f t="shared" si="130"/>
        <v>-3960</v>
      </c>
      <c r="U475" s="7">
        <f t="shared" si="142"/>
        <v>3918690.5435616225</v>
      </c>
      <c r="V475" s="126">
        <f t="shared" si="138"/>
        <v>0.35517028435765152</v>
      </c>
      <c r="W475" s="7">
        <f>'Billing Mo'!W475</f>
        <v>75844.022109139201</v>
      </c>
      <c r="X475" s="7">
        <f>'Billing Mo'!X475</f>
        <v>1729966.0281084608</v>
      </c>
      <c r="Y475" s="7">
        <f>'Billing Mo'!Y475</f>
        <v>1805810.0502176001</v>
      </c>
      <c r="Z475" s="7">
        <f>'Billing Mo'!Z475</f>
        <v>199269</v>
      </c>
      <c r="AA475" s="7">
        <f>'Billing Mo'!AA475</f>
        <v>2087</v>
      </c>
      <c r="AB475" s="7">
        <f>'Billing Mo'!AB475</f>
        <v>1509</v>
      </c>
      <c r="AC475" s="13">
        <f>'Billing Mo'!AC475</f>
        <v>25689</v>
      </c>
      <c r="AD475" s="28">
        <f t="shared" si="123"/>
        <v>30088</v>
      </c>
      <c r="AE475" s="30">
        <f t="shared" si="143"/>
        <v>1975551</v>
      </c>
      <c r="AF475" s="30">
        <f t="shared" si="144"/>
        <v>1333200</v>
      </c>
      <c r="AG475" s="31">
        <f t="shared" si="124"/>
        <v>279916</v>
      </c>
      <c r="AH475" s="15">
        <f t="shared" si="135"/>
        <v>146935</v>
      </c>
      <c r="AI475" s="28">
        <f t="shared" si="145"/>
        <v>132981</v>
      </c>
      <c r="AJ475" s="28">
        <f t="shared" si="146"/>
        <v>1604.3075400891601</v>
      </c>
      <c r="AK475" s="28">
        <f t="shared" si="147"/>
        <v>298331.23602153303</v>
      </c>
      <c r="AL475" s="110">
        <f t="shared" si="134"/>
        <v>1141.9594187985651</v>
      </c>
      <c r="AM475" s="110">
        <f t="shared" si="133"/>
        <v>1110.6588977939959</v>
      </c>
      <c r="AN475" s="110">
        <f>AJ475/[4]FCST!$G415*1000</f>
        <v>1063.1594036376143</v>
      </c>
      <c r="AP475" s="233">
        <f>[16]Rounded!Z476</f>
        <v>29259</v>
      </c>
      <c r="AQ475" s="157">
        <f>[16]Rounded!AA476</f>
        <v>19279</v>
      </c>
      <c r="AR475" s="157">
        <f>[16]Rounded!AB476</f>
        <v>2813</v>
      </c>
      <c r="AS475" s="157">
        <f>[16]Rounded!AC476</f>
        <v>0</v>
      </c>
      <c r="AT475" s="157">
        <f>[16]Rounded!AD476</f>
        <v>0</v>
      </c>
      <c r="AV475" s="150"/>
      <c r="AW475" s="145">
        <f t="shared" si="148"/>
        <v>1063.1594036376143</v>
      </c>
      <c r="AX475" s="145">
        <f t="shared" si="129"/>
        <v>1604.3075400891601</v>
      </c>
      <c r="AY475" s="20"/>
      <c r="AZ475" s="164">
        <f t="shared" si="140"/>
        <v>19497.428846920233</v>
      </c>
      <c r="BM475" s="14">
        <f>[17]Base!$J257</f>
        <v>37130.203077155107</v>
      </c>
      <c r="BN475" s="14">
        <f>[17]High!$J257</f>
        <v>70587.667154450886</v>
      </c>
      <c r="BO475" s="14">
        <f>[17]Low!$J257</f>
        <v>3672.7389998593358</v>
      </c>
      <c r="BP475" s="14"/>
      <c r="BQ475" s="14">
        <f>[17]Base!$Q257</f>
        <v>43174.654740878032</v>
      </c>
      <c r="BR475" s="14">
        <f>[17]High!$Q257</f>
        <v>82078.682737733587</v>
      </c>
      <c r="BS475" s="14">
        <f>[17]Low!$Q257</f>
        <v>4270.6267440224829</v>
      </c>
      <c r="BT475" s="211" t="s">
        <v>150</v>
      </c>
      <c r="BU475" s="14">
        <f>'[18]Energy Summary'!$C256/1000</f>
        <v>18596.147791672505</v>
      </c>
      <c r="BV475" s="14"/>
      <c r="BW475" s="14"/>
      <c r="BX475" s="14"/>
      <c r="BY475" s="14">
        <f>'[18]Energy Summary'!$D256/1000</f>
        <v>14655.318412534958</v>
      </c>
      <c r="BZ475" s="14"/>
      <c r="CA475" s="14"/>
    </row>
    <row r="476" spans="1:79">
      <c r="A476" s="2">
        <f t="shared" si="136"/>
        <v>2030</v>
      </c>
      <c r="B476" s="2">
        <f t="shared" si="137"/>
        <v>6</v>
      </c>
      <c r="C476" s="7">
        <f>[21]Data!$D331</f>
        <v>1221.49878770601</v>
      </c>
      <c r="D476" s="7">
        <f>[25]Data!$D307</f>
        <v>1359600.7541847599</v>
      </c>
      <c r="E476" s="7">
        <f>[22]Data!$D319</f>
        <v>126560.185109406</v>
      </c>
      <c r="F476" s="7">
        <f>[23]Data!$D319</f>
        <v>1614.0747176239199</v>
      </c>
      <c r="G476" s="13">
        <f>[24]Data!$D319</f>
        <v>305659.57091792201</v>
      </c>
      <c r="H476" s="25"/>
      <c r="I476" s="26">
        <f t="shared" si="127"/>
        <v>1246.49878770601</v>
      </c>
      <c r="J476" s="26">
        <f t="shared" si="127"/>
        <v>1359600.7541847599</v>
      </c>
      <c r="K476" s="26">
        <f t="shared" si="127"/>
        <v>120411.38510940599</v>
      </c>
      <c r="L476" s="26">
        <f t="shared" si="139"/>
        <v>1614.0747176239199</v>
      </c>
      <c r="M476" s="26">
        <f t="shared" si="141"/>
        <v>301567.57091792201</v>
      </c>
      <c r="N476" s="25"/>
      <c r="O476" s="19">
        <f>AVERAGE('Billing Mo'!O476:O477)</f>
        <v>25</v>
      </c>
      <c r="P476" s="19"/>
      <c r="Q476" s="19">
        <f>AVERAGE('Billing Mo'!Q476:Q477)</f>
        <v>-6148.7999999999993</v>
      </c>
      <c r="R476" s="248"/>
      <c r="S476" s="19">
        <f t="shared" si="130"/>
        <v>-4092</v>
      </c>
      <c r="U476" s="7">
        <f t="shared" si="142"/>
        <v>4117621.6456355462</v>
      </c>
      <c r="V476" s="126">
        <f t="shared" ref="V476:V491" si="149">V464</f>
        <v>0.25275986053332639</v>
      </c>
      <c r="W476" s="7">
        <f>'Billing Mo'!W476</f>
        <v>75895.077350382358</v>
      </c>
      <c r="X476" s="7">
        <f>'Billing Mo'!X476</f>
        <v>1731130.5738491975</v>
      </c>
      <c r="Y476" s="7">
        <f>'Billing Mo'!Y476</f>
        <v>1807025.6511995799</v>
      </c>
      <c r="Z476" s="7">
        <f>'Billing Mo'!Z476</f>
        <v>199387</v>
      </c>
      <c r="AA476" s="7">
        <f>'Billing Mo'!AA476</f>
        <v>2086</v>
      </c>
      <c r="AB476" s="7">
        <f>'Billing Mo'!AB476</f>
        <v>1509</v>
      </c>
      <c r="AC476" s="13">
        <f>'Billing Mo'!AC476</f>
        <v>25639</v>
      </c>
      <c r="AD476" s="28">
        <f t="shared" si="123"/>
        <v>23432</v>
      </c>
      <c r="AE476" s="30">
        <f t="shared" si="143"/>
        <v>2157852</v>
      </c>
      <c r="AF476" s="30">
        <f t="shared" si="144"/>
        <v>1359601</v>
      </c>
      <c r="AG476" s="31">
        <f t="shared" si="124"/>
        <v>273555</v>
      </c>
      <c r="AH476" s="15">
        <f t="shared" si="135"/>
        <v>153144</v>
      </c>
      <c r="AI476" s="28">
        <f t="shared" si="145"/>
        <v>120411</v>
      </c>
      <c r="AJ476" s="28">
        <f t="shared" si="146"/>
        <v>1614.0747176239199</v>
      </c>
      <c r="AK476" s="28">
        <f t="shared" si="147"/>
        <v>301567.57091792201</v>
      </c>
      <c r="AL476" s="110">
        <f t="shared" si="134"/>
        <v>1246.4986943197359</v>
      </c>
      <c r="AM476" s="110">
        <f t="shared" si="133"/>
        <v>1207.1129142809743</v>
      </c>
      <c r="AN476" s="110">
        <f>AJ476/[4]FCST!$G416*1000</f>
        <v>1069.6320196314909</v>
      </c>
      <c r="AP476" s="233">
        <f>[16]Rounded!Z477</f>
        <v>33162</v>
      </c>
      <c r="AQ476" s="157">
        <f>[16]Rounded!AA477</f>
        <v>20994</v>
      </c>
      <c r="AR476" s="157">
        <f>[16]Rounded!AB477</f>
        <v>3112</v>
      </c>
      <c r="AS476" s="157">
        <f>[16]Rounded!AC477</f>
        <v>0</v>
      </c>
      <c r="AT476" s="157">
        <f>[16]Rounded!AD477</f>
        <v>0</v>
      </c>
      <c r="AV476" s="150"/>
      <c r="AW476" s="145">
        <f t="shared" si="148"/>
        <v>1069.6320196314909</v>
      </c>
      <c r="AX476" s="145">
        <f t="shared" si="129"/>
        <v>1614.0747176239199</v>
      </c>
      <c r="AY476" s="20"/>
      <c r="AZ476" s="164">
        <f t="shared" si="140"/>
        <v>19471.320460438939</v>
      </c>
      <c r="BM476" s="14">
        <f>[17]Base!$J258</f>
        <v>37506.016431334057</v>
      </c>
      <c r="BN476" s="14">
        <f>[17]High!$J258</f>
        <v>71302.120234652408</v>
      </c>
      <c r="BO476" s="14">
        <f>[17]Low!$J258</f>
        <v>3709.9126280157143</v>
      </c>
      <c r="BP476" s="14"/>
      <c r="BQ476" s="14">
        <f>[17]Base!$Q258</f>
        <v>43611.647013179136</v>
      </c>
      <c r="BR476" s="14">
        <f>[17]High!$Q258</f>
        <v>82909.442133316741</v>
      </c>
      <c r="BS476" s="14">
        <f>[17]Low!$Q258</f>
        <v>4313.8518930415285</v>
      </c>
      <c r="BT476" s="211" t="s">
        <v>150</v>
      </c>
      <c r="BU476" s="14">
        <f>'[18]Energy Summary'!$C257/1000</f>
        <v>17440.171827200844</v>
      </c>
      <c r="BV476" s="14"/>
      <c r="BW476" s="14"/>
      <c r="BX476" s="14"/>
      <c r="BY476" s="14">
        <f>'[18]Energy Summary'!$D257/1000</f>
        <v>13698.425764235159</v>
      </c>
      <c r="BZ476" s="14"/>
      <c r="CA476" s="14"/>
    </row>
    <row r="477" spans="1:79">
      <c r="A477" s="2">
        <f t="shared" si="136"/>
        <v>2030</v>
      </c>
      <c r="B477" s="2">
        <f t="shared" si="137"/>
        <v>7</v>
      </c>
      <c r="C477" s="7">
        <f>[21]Data!$D332</f>
        <v>1302.4237342062399</v>
      </c>
      <c r="D477" s="7">
        <f>[25]Data!$D308</f>
        <v>1429136.1290517901</v>
      </c>
      <c r="E477" s="7">
        <f>[22]Data!$D320</f>
        <v>135146.36694868299</v>
      </c>
      <c r="F477" s="7">
        <f>[23]Data!$D320</f>
        <v>1617.2031765591601</v>
      </c>
      <c r="G477" s="13">
        <f>[24]Data!$D320</f>
        <v>300930.69848790503</v>
      </c>
      <c r="H477" s="25"/>
      <c r="I477" s="26">
        <f t="shared" si="127"/>
        <v>1327.4237342062399</v>
      </c>
      <c r="J477" s="26">
        <f t="shared" si="127"/>
        <v>1429136.1290517901</v>
      </c>
      <c r="K477" s="26">
        <f t="shared" si="127"/>
        <v>128896.76694868298</v>
      </c>
      <c r="L477" s="26">
        <f t="shared" si="139"/>
        <v>1617.2031765591601</v>
      </c>
      <c r="M477" s="26">
        <f t="shared" si="141"/>
        <v>296970.69848790503</v>
      </c>
      <c r="N477" s="25"/>
      <c r="O477" s="19">
        <f>AVERAGE('Billing Mo'!O477:O478)</f>
        <v>25</v>
      </c>
      <c r="P477" s="19"/>
      <c r="Q477" s="19">
        <f>AVERAGE('Billing Mo'!Q477:Q478)</f>
        <v>-6249.5999999999995</v>
      </c>
      <c r="R477" s="248"/>
      <c r="S477" s="19">
        <f t="shared" si="130"/>
        <v>-3960</v>
      </c>
      <c r="U477" s="7">
        <f t="shared" si="142"/>
        <v>4328170.9016644638</v>
      </c>
      <c r="V477" s="126">
        <f t="shared" si="149"/>
        <v>0.23540461725212367</v>
      </c>
      <c r="W477" s="7">
        <f>'Billing Mo'!W477</f>
        <v>75946.13259162553</v>
      </c>
      <c r="X477" s="7">
        <f>'Billing Mo'!X477</f>
        <v>1732295.1195899346</v>
      </c>
      <c r="Y477" s="7">
        <f>'Billing Mo'!Y477</f>
        <v>1808241.25218156</v>
      </c>
      <c r="Z477" s="7">
        <f>'Billing Mo'!Z477</f>
        <v>199504</v>
      </c>
      <c r="AA477" s="7">
        <f>'Billing Mo'!AA477</f>
        <v>2085</v>
      </c>
      <c r="AB477" s="7">
        <f>'Billing Mo'!AB477</f>
        <v>1509</v>
      </c>
      <c r="AC477" s="13">
        <f>'Billing Mo'!AC477</f>
        <v>25612</v>
      </c>
      <c r="AD477" s="28">
        <f t="shared" si="123"/>
        <v>23285</v>
      </c>
      <c r="AE477" s="30">
        <f t="shared" si="143"/>
        <v>2299490</v>
      </c>
      <c r="AF477" s="30">
        <f t="shared" si="144"/>
        <v>1429136</v>
      </c>
      <c r="AG477" s="31">
        <f t="shared" si="124"/>
        <v>277672</v>
      </c>
      <c r="AH477" s="15">
        <f t="shared" si="135"/>
        <v>148775</v>
      </c>
      <c r="AI477" s="28">
        <f t="shared" si="145"/>
        <v>128897</v>
      </c>
      <c r="AJ477" s="28">
        <f t="shared" si="146"/>
        <v>1617.2031765591601</v>
      </c>
      <c r="AK477" s="28">
        <f t="shared" si="147"/>
        <v>296970.69848790503</v>
      </c>
      <c r="AL477" s="110">
        <f t="shared" si="134"/>
        <v>1327.4239325596729</v>
      </c>
      <c r="AM477" s="110">
        <f t="shared" si="133"/>
        <v>1284.5492807984988</v>
      </c>
      <c r="AN477" s="110">
        <f>AJ477/[4]FCST!$G417*1000</f>
        <v>1071.7052197211135</v>
      </c>
      <c r="AP477" s="233">
        <f>[16]Rounded!Z478</f>
        <v>33573</v>
      </c>
      <c r="AQ477" s="157">
        <f>[16]Rounded!AA478</f>
        <v>22208</v>
      </c>
      <c r="AR477" s="157">
        <f>[16]Rounded!AB478</f>
        <v>3338</v>
      </c>
      <c r="AS477" s="157">
        <f>[16]Rounded!AC478</f>
        <v>0</v>
      </c>
      <c r="AT477" s="157">
        <f>[16]Rounded!AD478</f>
        <v>0</v>
      </c>
      <c r="AV477" s="150"/>
      <c r="AW477" s="145">
        <f t="shared" si="148"/>
        <v>1071.7052197211135</v>
      </c>
      <c r="AX477" s="145">
        <f t="shared" si="129"/>
        <v>1617.2031765591601</v>
      </c>
      <c r="AY477" s="20"/>
      <c r="AZ477" s="164">
        <f t="shared" si="140"/>
        <v>19445.21207395766</v>
      </c>
      <c r="BM477" s="14">
        <f>[17]Base!$J259</f>
        <v>37921.61320555042</v>
      </c>
      <c r="BN477" s="14">
        <f>[17]High!$J259</f>
        <v>72092.204972618667</v>
      </c>
      <c r="BO477" s="14">
        <f>[17]Low!$J259</f>
        <v>3751.0214384821802</v>
      </c>
      <c r="BP477" s="14"/>
      <c r="BQ477" s="14">
        <f>[17]Base!$Q259</f>
        <v>44094.899076221423</v>
      </c>
      <c r="BR477" s="14">
        <f>[17]High!$Q259</f>
        <v>83828.145316998445</v>
      </c>
      <c r="BS477" s="14">
        <f>[17]Low!$Q259</f>
        <v>4361.6528354443944</v>
      </c>
      <c r="BT477" s="211" t="s">
        <v>150</v>
      </c>
      <c r="BU477" s="14">
        <f>'[18]Energy Summary'!$C258/1000</f>
        <v>18787.321671662186</v>
      </c>
      <c r="BV477" s="14"/>
      <c r="BW477" s="14"/>
      <c r="BX477" s="14"/>
      <c r="BY477" s="14">
        <f>'[18]Energy Summary'!$D258/1000</f>
        <v>14709.857039428649</v>
      </c>
      <c r="BZ477" s="14"/>
      <c r="CA477" s="14"/>
    </row>
    <row r="478" spans="1:79">
      <c r="A478" s="2">
        <f t="shared" si="136"/>
        <v>2030</v>
      </c>
      <c r="B478" s="2">
        <f t="shared" si="137"/>
        <v>8</v>
      </c>
      <c r="C478" s="7">
        <f>[21]Data!$D333</f>
        <v>1308.9312896065901</v>
      </c>
      <c r="D478" s="7">
        <f>[25]Data!$D309</f>
        <v>1433797.40209917</v>
      </c>
      <c r="E478" s="7">
        <f>[22]Data!$D321</f>
        <v>138433.85025047199</v>
      </c>
      <c r="F478" s="7">
        <f>[23]Data!$D321</f>
        <v>1605.53668018185</v>
      </c>
      <c r="G478" s="13">
        <f>[24]Data!$D321</f>
        <v>314978.16315889201</v>
      </c>
      <c r="H478" s="25"/>
      <c r="I478" s="26">
        <f t="shared" si="127"/>
        <v>1333.9312896065901</v>
      </c>
      <c r="J478" s="26">
        <f t="shared" si="127"/>
        <v>1433797.40209917</v>
      </c>
      <c r="K478" s="26">
        <f t="shared" si="127"/>
        <v>132285.05025047201</v>
      </c>
      <c r="L478" s="26">
        <f t="shared" si="139"/>
        <v>1605.53668018185</v>
      </c>
      <c r="M478" s="26">
        <f t="shared" si="141"/>
        <v>310886.16315889201</v>
      </c>
      <c r="N478" s="25"/>
      <c r="O478" s="19">
        <f>AVERAGE('Billing Mo'!O478:O479)</f>
        <v>25</v>
      </c>
      <c r="P478" s="19"/>
      <c r="Q478" s="19">
        <f>AVERAGE('Billing Mo'!Q478:Q479)</f>
        <v>-6148.7999999999993</v>
      </c>
      <c r="R478" s="248"/>
      <c r="S478" s="19">
        <f t="shared" si="130"/>
        <v>-4092</v>
      </c>
      <c r="U478" s="7">
        <f t="shared" si="142"/>
        <v>4369709.6998390742</v>
      </c>
      <c r="V478" s="126">
        <f t="shared" si="149"/>
        <v>0.23491953518685663</v>
      </c>
      <c r="W478" s="7">
        <f>'Billing Mo'!W478</f>
        <v>75995.938014320112</v>
      </c>
      <c r="X478" s="7">
        <f>'Billing Mo'!X478</f>
        <v>1733431.1575647299</v>
      </c>
      <c r="Y478" s="7">
        <f>'Billing Mo'!Y478</f>
        <v>1809427.09557905</v>
      </c>
      <c r="Z478" s="7">
        <f>'Billing Mo'!Z478</f>
        <v>199620</v>
      </c>
      <c r="AA478" s="7">
        <f>'Billing Mo'!AA478</f>
        <v>2084</v>
      </c>
      <c r="AB478" s="7">
        <f>'Billing Mo'!AB478</f>
        <v>1509</v>
      </c>
      <c r="AC478" s="13">
        <f>'Billing Mo'!AC478</f>
        <v>25669</v>
      </c>
      <c r="AD478" s="28">
        <f t="shared" si="123"/>
        <v>23368</v>
      </c>
      <c r="AE478" s="30">
        <f t="shared" si="143"/>
        <v>2312278</v>
      </c>
      <c r="AF478" s="30">
        <f t="shared" si="144"/>
        <v>1433797</v>
      </c>
      <c r="AG478" s="31">
        <f t="shared" si="124"/>
        <v>287775</v>
      </c>
      <c r="AH478" s="15">
        <f t="shared" si="135"/>
        <v>155490</v>
      </c>
      <c r="AI478" s="28">
        <f t="shared" si="145"/>
        <v>132285</v>
      </c>
      <c r="AJ478" s="28">
        <f t="shared" si="146"/>
        <v>1605.53668018185</v>
      </c>
      <c r="AK478" s="28">
        <f t="shared" si="147"/>
        <v>310886.16315889201</v>
      </c>
      <c r="AL478" s="110">
        <f t="shared" si="134"/>
        <v>1333.9312553078155</v>
      </c>
      <c r="AM478" s="110">
        <f t="shared" si="133"/>
        <v>1290.8207275698778</v>
      </c>
      <c r="AN478" s="110">
        <f>AJ478/[4]FCST!$G418*1000</f>
        <v>1063.9739431291252</v>
      </c>
      <c r="AP478" s="233">
        <f>[16]Rounded!Z479</f>
        <v>35854</v>
      </c>
      <c r="AQ478" s="157">
        <f>[16]Rounded!AA479</f>
        <v>25233</v>
      </c>
      <c r="AR478" s="157">
        <f>[16]Rounded!AB479</f>
        <v>3722</v>
      </c>
      <c r="AS478" s="157">
        <f>[16]Rounded!AC479</f>
        <v>0</v>
      </c>
      <c r="AT478" s="157">
        <f>[16]Rounded!AD479</f>
        <v>0</v>
      </c>
      <c r="AV478" s="150"/>
      <c r="AW478" s="145">
        <f t="shared" si="148"/>
        <v>1063.9739431291252</v>
      </c>
      <c r="AX478" s="145">
        <f t="shared" si="129"/>
        <v>1605.53668018185</v>
      </c>
      <c r="AY478" s="20"/>
      <c r="AZ478" s="164">
        <f t="shared" si="140"/>
        <v>19419.10368747637</v>
      </c>
      <c r="BM478" s="14">
        <f>[17]Base!$J260</f>
        <v>37894.10688968427</v>
      </c>
      <c r="BN478" s="14">
        <f>[17]High!$J260</f>
        <v>72039.913131796493</v>
      </c>
      <c r="BO478" s="14">
        <f>[17]Low!$J260</f>
        <v>3748.3006475720376</v>
      </c>
      <c r="BP478" s="14"/>
      <c r="BQ478" s="14">
        <f>[17]Base!$Q260</f>
        <v>44062.914988004959</v>
      </c>
      <c r="BR478" s="14">
        <f>[17]High!$Q260</f>
        <v>83767.340850926164</v>
      </c>
      <c r="BS478" s="14">
        <f>[17]Low!$Q260</f>
        <v>4358.4891250837645</v>
      </c>
      <c r="BT478" s="211" t="s">
        <v>150</v>
      </c>
      <c r="BU478" s="14">
        <f>'[18]Energy Summary'!$C259/1000</f>
        <v>18714.587011373329</v>
      </c>
      <c r="BV478" s="14"/>
      <c r="BW478" s="14"/>
      <c r="BX478" s="14"/>
      <c r="BY478" s="14">
        <f>'[18]Energy Summary'!$D259/1000</f>
        <v>14608.907159597064</v>
      </c>
      <c r="BZ478" s="14"/>
      <c r="CA478" s="14"/>
    </row>
    <row r="479" spans="1:79">
      <c r="A479" s="2">
        <f t="shared" si="136"/>
        <v>2030</v>
      </c>
      <c r="B479" s="2">
        <f t="shared" si="137"/>
        <v>9</v>
      </c>
      <c r="C479" s="7">
        <f>[21]Data!$D334</f>
        <v>1199.06298549653</v>
      </c>
      <c r="D479" s="7">
        <f>[25]Data!$D310</f>
        <v>1354928.87617808</v>
      </c>
      <c r="E479" s="7">
        <f>[22]Data!$D322</f>
        <v>129403.239876476</v>
      </c>
      <c r="F479" s="7">
        <f>[23]Data!$D322</f>
        <v>1604.09223573741</v>
      </c>
      <c r="G479" s="13">
        <f>[24]Data!$D322</f>
        <v>316680.18491416099</v>
      </c>
      <c r="I479" s="26">
        <f t="shared" si="127"/>
        <v>1224.06298549653</v>
      </c>
      <c r="J479" s="26">
        <f t="shared" si="127"/>
        <v>1354928.87617808</v>
      </c>
      <c r="K479" s="26">
        <f t="shared" si="127"/>
        <v>123254.439876476</v>
      </c>
      <c r="L479" s="26">
        <f t="shared" si="139"/>
        <v>1604.09223573741</v>
      </c>
      <c r="M479" s="26">
        <f t="shared" si="141"/>
        <v>312720.18491416099</v>
      </c>
      <c r="N479" s="25"/>
      <c r="O479" s="19">
        <f>AVERAGE('Billing Mo'!O479:O480)</f>
        <v>25</v>
      </c>
      <c r="P479" s="19"/>
      <c r="Q479" s="19">
        <f>AVERAGE('Billing Mo'!Q479:Q480)</f>
        <v>-6148.7999999999993</v>
      </c>
      <c r="R479" s="248"/>
      <c r="S479" s="19">
        <f t="shared" si="130"/>
        <v>-3960</v>
      </c>
      <c r="U479" s="7">
        <f t="shared" si="142"/>
        <v>4088734.2771498985</v>
      </c>
      <c r="V479" s="126">
        <f t="shared" si="149"/>
        <v>0.23675824630596484</v>
      </c>
      <c r="W479" s="7">
        <f>'Billing Mo'!W479</f>
        <v>76045.74343701468</v>
      </c>
      <c r="X479" s="7">
        <f>'Billing Mo'!X479</f>
        <v>1734567.1955395252</v>
      </c>
      <c r="Y479" s="7">
        <f>'Billing Mo'!Y479</f>
        <v>1810612.93897654</v>
      </c>
      <c r="Z479" s="7">
        <f>'Billing Mo'!Z479</f>
        <v>199735</v>
      </c>
      <c r="AA479" s="7">
        <f>'Billing Mo'!AA479</f>
        <v>2083</v>
      </c>
      <c r="AB479" s="7">
        <f>'Billing Mo'!AB479</f>
        <v>1509</v>
      </c>
      <c r="AC479" s="13">
        <f>'Billing Mo'!AC479</f>
        <v>25677</v>
      </c>
      <c r="AD479" s="28">
        <f t="shared" ref="AD479:AD542" si="150">ROUND(V479*C479*W479/1000,0)</f>
        <v>21588</v>
      </c>
      <c r="AE479" s="30">
        <f t="shared" si="143"/>
        <v>2123219</v>
      </c>
      <c r="AF479" s="30">
        <f t="shared" si="144"/>
        <v>1354929</v>
      </c>
      <c r="AG479" s="31">
        <f t="shared" si="124"/>
        <v>274674</v>
      </c>
      <c r="AH479" s="15">
        <f t="shared" si="135"/>
        <v>151420</v>
      </c>
      <c r="AI479" s="28">
        <f t="shared" si="145"/>
        <v>123254</v>
      </c>
      <c r="AJ479" s="28">
        <f t="shared" si="146"/>
        <v>1604.09223573741</v>
      </c>
      <c r="AK479" s="28">
        <f t="shared" si="147"/>
        <v>312720.18491416099</v>
      </c>
      <c r="AL479" s="110">
        <f t="shared" si="134"/>
        <v>1224.0626972883499</v>
      </c>
      <c r="AM479" s="110">
        <f t="shared" si="133"/>
        <v>1184.5750982053432</v>
      </c>
      <c r="AN479" s="110">
        <f>AJ479/[4]FCST!$G419*1000</f>
        <v>1063.0167234840358</v>
      </c>
      <c r="AP479" s="233">
        <f>[16]Rounded!Z480</f>
        <v>33516</v>
      </c>
      <c r="AQ479" s="157">
        <f>[16]Rounded!AA480</f>
        <v>22359</v>
      </c>
      <c r="AR479" s="157">
        <f>[16]Rounded!AB480</f>
        <v>3333</v>
      </c>
      <c r="AS479" s="157">
        <f>[16]Rounded!AC480</f>
        <v>0</v>
      </c>
      <c r="AT479" s="157">
        <f>[16]Rounded!AD480</f>
        <v>0</v>
      </c>
      <c r="AV479" s="150"/>
      <c r="AW479" s="145">
        <f t="shared" si="148"/>
        <v>1063.0167234840358</v>
      </c>
      <c r="AX479" s="145">
        <f t="shared" si="129"/>
        <v>1604.09223573741</v>
      </c>
      <c r="AY479" s="20"/>
      <c r="AZ479" s="164">
        <f t="shared" si="140"/>
        <v>19392.995300995091</v>
      </c>
      <c r="BM479" s="14">
        <f>[17]Base!$J261</f>
        <v>36781.290881140209</v>
      </c>
      <c r="BN479" s="14">
        <f>[17]High!$J261</f>
        <v>69924.355458922306</v>
      </c>
      <c r="BO479" s="14">
        <f>[17]Low!$J261</f>
        <v>3638.2263033581162</v>
      </c>
      <c r="BP479" s="14"/>
      <c r="BQ479" s="14">
        <f>[17]Base!$Q261</f>
        <v>42768.942885046752</v>
      </c>
      <c r="BR479" s="14">
        <f>[17]High!$Q261</f>
        <v>81307.390068514302</v>
      </c>
      <c r="BS479" s="14">
        <f>[17]Low!$Q261</f>
        <v>4230.4957015792052</v>
      </c>
      <c r="BT479" s="211" t="s">
        <v>150</v>
      </c>
      <c r="BU479" s="14">
        <f>'[18]Energy Summary'!$C260/1000</f>
        <v>17668.940868383288</v>
      </c>
      <c r="BV479" s="14"/>
      <c r="BW479" s="14"/>
      <c r="BX479" s="14"/>
      <c r="BY479" s="14">
        <f>'[18]Energy Summary'!$D260/1000</f>
        <v>13753.298686264425</v>
      </c>
      <c r="BZ479" s="14"/>
      <c r="CA479" s="14"/>
    </row>
    <row r="480" spans="1:79">
      <c r="A480" s="2">
        <f t="shared" si="136"/>
        <v>2030</v>
      </c>
      <c r="B480" s="2">
        <f t="shared" si="137"/>
        <v>10</v>
      </c>
      <c r="C480" s="7">
        <f>[21]Data!$D335</f>
        <v>1017.0943825133</v>
      </c>
      <c r="D480" s="7">
        <f>[25]Data!$D311</f>
        <v>1288079.87189454</v>
      </c>
      <c r="E480" s="7">
        <f>[22]Data!$D323</f>
        <v>138009.093686095</v>
      </c>
      <c r="F480" s="7">
        <f>[23]Data!$D323</f>
        <v>1601.92556907075</v>
      </c>
      <c r="G480" s="13">
        <f>[24]Data!$D323</f>
        <v>297460.09962584102</v>
      </c>
      <c r="I480" s="26">
        <f t="shared" si="127"/>
        <v>1042.0943825132999</v>
      </c>
      <c r="J480" s="26">
        <f t="shared" si="127"/>
        <v>1288079.87189454</v>
      </c>
      <c r="K480" s="26">
        <f t="shared" si="127"/>
        <v>131860.29368609501</v>
      </c>
      <c r="L480" s="26">
        <f t="shared" si="139"/>
        <v>1601.92556907075</v>
      </c>
      <c r="M480" s="26">
        <f t="shared" si="141"/>
        <v>293368.09962584102</v>
      </c>
      <c r="N480" s="25"/>
      <c r="O480" s="19">
        <f>AVERAGE('Billing Mo'!O480:O481)</f>
        <v>25</v>
      </c>
      <c r="P480" s="19"/>
      <c r="Q480" s="19">
        <f>AVERAGE('Billing Mo'!Q480:Q481)</f>
        <v>-6148.7999999999993</v>
      </c>
      <c r="R480" s="248"/>
      <c r="S480" s="19">
        <f t="shared" si="130"/>
        <v>-4092</v>
      </c>
      <c r="U480" s="7">
        <f t="shared" si="142"/>
        <v>3687374.0251949122</v>
      </c>
      <c r="V480" s="126">
        <f t="shared" si="149"/>
        <v>0.25544453159122188</v>
      </c>
      <c r="W480" s="7">
        <f>'Billing Mo'!W480</f>
        <v>76095.548859709685</v>
      </c>
      <c r="X480" s="7">
        <f>'Billing Mo'!X480</f>
        <v>1735703.2335143303</v>
      </c>
      <c r="Y480" s="7">
        <f>'Billing Mo'!Y480</f>
        <v>1811798.78237404</v>
      </c>
      <c r="Z480" s="7">
        <f>'Billing Mo'!Z480</f>
        <v>199849</v>
      </c>
      <c r="AA480" s="7">
        <f>'Billing Mo'!AA480</f>
        <v>2082</v>
      </c>
      <c r="AB480" s="7">
        <f>'Billing Mo'!AB480</f>
        <v>1509</v>
      </c>
      <c r="AC480" s="13">
        <f>'Billing Mo'!AC480</f>
        <v>25701</v>
      </c>
      <c r="AD480" s="28">
        <f t="shared" si="150"/>
        <v>19770</v>
      </c>
      <c r="AE480" s="30">
        <f t="shared" si="143"/>
        <v>1808767</v>
      </c>
      <c r="AF480" s="30">
        <f t="shared" si="144"/>
        <v>1288080</v>
      </c>
      <c r="AG480" s="31">
        <f t="shared" si="124"/>
        <v>275787</v>
      </c>
      <c r="AH480" s="15">
        <f t="shared" si="135"/>
        <v>143927</v>
      </c>
      <c r="AI480" s="28">
        <f t="shared" si="145"/>
        <v>131860</v>
      </c>
      <c r="AJ480" s="28">
        <f t="shared" si="146"/>
        <v>1601.92556907075</v>
      </c>
      <c r="AK480" s="28">
        <f t="shared" si="147"/>
        <v>293368.09962584102</v>
      </c>
      <c r="AL480" s="110">
        <f t="shared" si="134"/>
        <v>1042.0946191001415</v>
      </c>
      <c r="AM480" s="110">
        <f t="shared" si="133"/>
        <v>1009.238452850723</v>
      </c>
      <c r="AN480" s="110">
        <f>AJ480/[4]FCST!$G420*1000</f>
        <v>1061.5808940164015</v>
      </c>
      <c r="AP480" s="233">
        <f>[16]Rounded!Z481</f>
        <v>25949</v>
      </c>
      <c r="AQ480" s="157">
        <f>[16]Rounded!AA481</f>
        <v>20869</v>
      </c>
      <c r="AR480" s="157">
        <f>[16]Rounded!AB481</f>
        <v>3181</v>
      </c>
      <c r="AS480" s="157">
        <f>[16]Rounded!AC481</f>
        <v>0</v>
      </c>
      <c r="AT480" s="157">
        <f>[16]Rounded!AD481</f>
        <v>0</v>
      </c>
      <c r="AV480" s="150"/>
      <c r="AW480" s="145">
        <f t="shared" si="148"/>
        <v>1061.5808940164015</v>
      </c>
      <c r="AX480" s="145">
        <f t="shared" si="129"/>
        <v>1601.92556907075</v>
      </c>
      <c r="AZ480" s="164">
        <f t="shared" si="140"/>
        <v>19366.886914513812</v>
      </c>
      <c r="BM480" s="14">
        <f>[17]Base!$J262</f>
        <v>36794.879112513721</v>
      </c>
      <c r="BN480" s="14">
        <f>[17]High!$J262</f>
        <v>69950.187839946928</v>
      </c>
      <c r="BO480" s="14">
        <f>[17]Low!$J262</f>
        <v>3639.5703850805053</v>
      </c>
      <c r="BP480" s="14"/>
      <c r="BQ480" s="14">
        <f>[17]Base!$Q262</f>
        <v>42784.743154085721</v>
      </c>
      <c r="BR480" s="14">
        <f>[17]High!$Q262</f>
        <v>81337.427720868538</v>
      </c>
      <c r="BS480" s="14">
        <f>[17]Low!$Q262</f>
        <v>4232.0585873029131</v>
      </c>
      <c r="BT480" s="211" t="s">
        <v>150</v>
      </c>
      <c r="BU480" s="14">
        <f>'[18]Energy Summary'!$C261/1000</f>
        <v>16176.781200422967</v>
      </c>
      <c r="BV480" s="14"/>
      <c r="BW480" s="14"/>
      <c r="BX480" s="14"/>
      <c r="BY480" s="14">
        <f>'[18]Energy Summary'!$D261/1000</f>
        <v>12557.62716557055</v>
      </c>
      <c r="BZ480" s="14"/>
      <c r="CA480" s="14"/>
    </row>
    <row r="481" spans="1:79">
      <c r="A481" s="2">
        <f t="shared" si="136"/>
        <v>2030</v>
      </c>
      <c r="B481" s="2">
        <f t="shared" si="137"/>
        <v>11</v>
      </c>
      <c r="C481" s="7">
        <f>[21]Data!$D336</f>
        <v>786.078372225365</v>
      </c>
      <c r="D481" s="7">
        <f>[25]Data!$D312</f>
        <v>1118641.6943987301</v>
      </c>
      <c r="E481" s="7">
        <f>[22]Data!$D324</f>
        <v>120418.44070976001</v>
      </c>
      <c r="F481" s="7">
        <f>[23]Data!$D324</f>
        <v>1598.5915545799601</v>
      </c>
      <c r="G481" s="13">
        <f>[24]Data!$D324</f>
        <v>277186.21447920398</v>
      </c>
      <c r="I481" s="26">
        <f t="shared" si="127"/>
        <v>811.078372225365</v>
      </c>
      <c r="J481" s="26">
        <f t="shared" si="127"/>
        <v>1118641.6943987301</v>
      </c>
      <c r="K481" s="26">
        <f t="shared" si="127"/>
        <v>114269.64070976</v>
      </c>
      <c r="L481" s="26">
        <f t="shared" si="139"/>
        <v>1598.5915545799601</v>
      </c>
      <c r="M481" s="26">
        <f t="shared" si="141"/>
        <v>273226.21447920398</v>
      </c>
      <c r="N481" s="25"/>
      <c r="O481" s="19">
        <f>AVERAGE('Billing Mo'!O481:O482)</f>
        <v>25</v>
      </c>
      <c r="P481" s="19"/>
      <c r="Q481" s="19">
        <f>AVERAGE('Billing Mo'!Q481:Q482)</f>
        <v>-6148.7999999999993</v>
      </c>
      <c r="R481" s="248"/>
      <c r="S481" s="19">
        <f t="shared" si="130"/>
        <v>-3960</v>
      </c>
      <c r="U481" s="7">
        <f t="shared" si="142"/>
        <v>3084113.8060337836</v>
      </c>
      <c r="V481" s="126">
        <f t="shared" si="149"/>
        <v>0.34388341163246744</v>
      </c>
      <c r="W481" s="7">
        <f>'Billing Mo'!W481</f>
        <v>76145.354282404267</v>
      </c>
      <c r="X481" s="7">
        <f>'Billing Mo'!X481</f>
        <v>1736839.2714891257</v>
      </c>
      <c r="Y481" s="7">
        <f>'Billing Mo'!Y481</f>
        <v>1812984.62577153</v>
      </c>
      <c r="Z481" s="7">
        <f>'Billing Mo'!Z481</f>
        <v>199962</v>
      </c>
      <c r="AA481" s="7">
        <f>'Billing Mo'!AA481</f>
        <v>2082</v>
      </c>
      <c r="AB481" s="7">
        <f>'Billing Mo'!AB481</f>
        <v>1509</v>
      </c>
      <c r="AC481" s="13">
        <f>'Billing Mo'!AC481</f>
        <v>25736</v>
      </c>
      <c r="AD481" s="28">
        <f t="shared" si="150"/>
        <v>20584</v>
      </c>
      <c r="AE481" s="30">
        <f t="shared" si="143"/>
        <v>1408713</v>
      </c>
      <c r="AF481" s="30">
        <f t="shared" si="144"/>
        <v>1118642</v>
      </c>
      <c r="AG481" s="31">
        <f t="shared" si="124"/>
        <v>261350</v>
      </c>
      <c r="AH481" s="15">
        <f t="shared" si="135"/>
        <v>147080</v>
      </c>
      <c r="AI481" s="28">
        <f t="shared" si="145"/>
        <v>114270</v>
      </c>
      <c r="AJ481" s="28">
        <f t="shared" si="146"/>
        <v>1598.5915545799601</v>
      </c>
      <c r="AK481" s="28">
        <f t="shared" si="147"/>
        <v>273226.21447920398</v>
      </c>
      <c r="AL481" s="110">
        <f t="shared" si="134"/>
        <v>811.07850514699737</v>
      </c>
      <c r="AM481" s="110">
        <f t="shared" si="133"/>
        <v>788.36686184900839</v>
      </c>
      <c r="AN481" s="110">
        <f>AJ481/[4]FCST!$G421*1000</f>
        <v>1059.3714742080585</v>
      </c>
      <c r="AP481" s="233">
        <f>[16]Rounded!Z482</f>
        <v>28229</v>
      </c>
      <c r="AQ481" s="157">
        <f>[16]Rounded!AA482</f>
        <v>21522</v>
      </c>
      <c r="AR481" s="157">
        <f>[16]Rounded!AB482</f>
        <v>3212</v>
      </c>
      <c r="AS481" s="157">
        <f>[16]Rounded!AC482</f>
        <v>0</v>
      </c>
      <c r="AT481" s="157">
        <f>[16]Rounded!AD482</f>
        <v>0</v>
      </c>
      <c r="AV481" s="150"/>
      <c r="AW481" s="145">
        <f t="shared" si="148"/>
        <v>1059.3714742080585</v>
      </c>
      <c r="AX481" s="145">
        <f t="shared" si="129"/>
        <v>1598.5915545799601</v>
      </c>
      <c r="AZ481" s="164">
        <f t="shared" si="140"/>
        <v>19340.77852803253</v>
      </c>
      <c r="BM481" s="14">
        <f>[17]Base!$J263</f>
        <v>36728.167570675185</v>
      </c>
      <c r="BN481" s="14">
        <f>[17]High!$J263</f>
        <v>69823.363537346871</v>
      </c>
      <c r="BO481" s="14">
        <f>[17]Low!$J263</f>
        <v>3632.9716040034937</v>
      </c>
      <c r="BP481" s="14"/>
      <c r="BQ481" s="14">
        <f>[17]Base!$Q263</f>
        <v>42707.171593808351</v>
      </c>
      <c r="BR481" s="14">
        <f>[17]High!$Q263</f>
        <v>81189.95760156613</v>
      </c>
      <c r="BS481" s="14">
        <f>[17]Low!$Q263</f>
        <v>4224.3855860505737</v>
      </c>
      <c r="BT481" s="211" t="s">
        <v>150</v>
      </c>
      <c r="BU481" s="14">
        <f>'[18]Energy Summary'!$C262/1000</f>
        <v>15302.775658806837</v>
      </c>
      <c r="BV481" s="14"/>
      <c r="BW481" s="14"/>
      <c r="BX481" s="14"/>
      <c r="BY481" s="14">
        <f>'[18]Energy Summary'!$D262/1000</f>
        <v>11848.428560450668</v>
      </c>
      <c r="BZ481" s="14"/>
      <c r="CA481" s="14"/>
    </row>
    <row r="482" spans="1:79">
      <c r="A482" s="2">
        <f t="shared" si="136"/>
        <v>2030</v>
      </c>
      <c r="B482" s="2">
        <f t="shared" si="137"/>
        <v>12</v>
      </c>
      <c r="C482" s="7">
        <f>[21]Data!$D337</f>
        <v>937.43775257798904</v>
      </c>
      <c r="D482" s="7">
        <f>[25]Data!$D313</f>
        <v>1131879.4703013999</v>
      </c>
      <c r="E482" s="7">
        <f>[22]Data!$D325</f>
        <v>117619.162493318</v>
      </c>
      <c r="F482" s="7">
        <f>[23]Data!$D325</f>
        <v>1610.25219977544</v>
      </c>
      <c r="G482" s="13">
        <f>[24]Data!$D325</f>
        <v>267885.45942369598</v>
      </c>
      <c r="H482" s="66"/>
      <c r="I482" s="26">
        <f t="shared" si="127"/>
        <v>964.93775257798904</v>
      </c>
      <c r="J482" s="26">
        <f t="shared" si="127"/>
        <v>1131879.4703013999</v>
      </c>
      <c r="K482" s="26">
        <f t="shared" si="127"/>
        <v>111369.56249331799</v>
      </c>
      <c r="L482" s="26">
        <f t="shared" si="139"/>
        <v>1610.25219977544</v>
      </c>
      <c r="M482" s="26">
        <f t="shared" si="141"/>
        <v>263793.45942369598</v>
      </c>
      <c r="N482" s="25"/>
      <c r="O482" s="19">
        <f>AVERAGE('Billing Mo'!O482:O483)</f>
        <v>27.5</v>
      </c>
      <c r="P482" s="19"/>
      <c r="Q482" s="19">
        <f>AVERAGE('Billing Mo'!Q482:Q483)</f>
        <v>-6249.5999999999995</v>
      </c>
      <c r="R482" s="248"/>
      <c r="S482" s="19">
        <f t="shared" si="130"/>
        <v>-4092</v>
      </c>
      <c r="U482" s="7">
        <f t="shared" si="142"/>
        <v>3352499.7116234717</v>
      </c>
      <c r="V482" s="126">
        <f t="shared" si="149"/>
        <v>0.46872621458853259</v>
      </c>
      <c r="W482" s="7">
        <f>'Billing Mo'!W482</f>
        <v>76195.159705098849</v>
      </c>
      <c r="X482" s="7">
        <f>'Billing Mo'!X482</f>
        <v>1737975.309463921</v>
      </c>
      <c r="Y482" s="7">
        <f>'Billing Mo'!Y482</f>
        <v>1814170.46916902</v>
      </c>
      <c r="Z482" s="7">
        <f>'Billing Mo'!Z482</f>
        <v>200076</v>
      </c>
      <c r="AA482" s="7">
        <f>'Billing Mo'!AA482</f>
        <v>2081</v>
      </c>
      <c r="AB482" s="7">
        <f>'Billing Mo'!AB482</f>
        <v>1509</v>
      </c>
      <c r="AC482" s="13">
        <f>'Billing Mo'!AC482</f>
        <v>25686</v>
      </c>
      <c r="AD482" s="28">
        <f t="shared" si="150"/>
        <v>33480</v>
      </c>
      <c r="AE482" s="30">
        <f t="shared" si="143"/>
        <v>1677038</v>
      </c>
      <c r="AF482" s="30">
        <f t="shared" si="144"/>
        <v>1131879</v>
      </c>
      <c r="AG482" s="31">
        <f t="shared" si="124"/>
        <v>244699</v>
      </c>
      <c r="AH482" s="15">
        <f t="shared" si="135"/>
        <v>133329</v>
      </c>
      <c r="AI482" s="28">
        <f t="shared" si="145"/>
        <v>111370</v>
      </c>
      <c r="AJ482" s="28">
        <f t="shared" si="146"/>
        <v>1610.25219977544</v>
      </c>
      <c r="AK482" s="28">
        <f t="shared" si="147"/>
        <v>263793.45942369598</v>
      </c>
      <c r="AL482" s="110">
        <f t="shared" si="134"/>
        <v>964.93775882079865</v>
      </c>
      <c r="AM482" s="110">
        <f t="shared" si="133"/>
        <v>942.86508851811607</v>
      </c>
      <c r="AN482" s="110">
        <f>AJ482/[4]FCST!$G422*1000</f>
        <v>1067.0988732772962</v>
      </c>
      <c r="AP482" s="233">
        <f>[16]Rounded!Z483</f>
        <v>48471</v>
      </c>
      <c r="AQ482" s="157">
        <f>[16]Rounded!AA483</f>
        <v>27101</v>
      </c>
      <c r="AR482" s="157">
        <f>[16]Rounded!AB483</f>
        <v>3548</v>
      </c>
      <c r="AS482" s="157">
        <f>[16]Rounded!AC483</f>
        <v>0</v>
      </c>
      <c r="AT482" s="157">
        <f>[16]Rounded!AD483</f>
        <v>0</v>
      </c>
      <c r="AV482" s="150"/>
      <c r="AW482" s="145">
        <f t="shared" si="148"/>
        <v>1067.0988732772962</v>
      </c>
      <c r="AX482" s="145">
        <f t="shared" si="129"/>
        <v>1610.25219977544</v>
      </c>
      <c r="AZ482" s="164">
        <f t="shared" si="140"/>
        <v>19314.670141551251</v>
      </c>
      <c r="BM482" s="14">
        <f>[17]Base!$J264</f>
        <v>36862.107848759326</v>
      </c>
      <c r="BN482" s="14">
        <f>[17]High!$J264</f>
        <v>70077.99537300723</v>
      </c>
      <c r="BO482" s="14">
        <f>[17]Low!$J264</f>
        <v>3646.2203245114156</v>
      </c>
      <c r="BP482" s="14"/>
      <c r="BQ482" s="14">
        <f>[17]Base!$Q264</f>
        <v>42862.91610320851</v>
      </c>
      <c r="BR482" s="14">
        <f>[17]High!$Q264</f>
        <v>81486.041131403734</v>
      </c>
      <c r="BS482" s="14">
        <f>[17]Low!$Q264</f>
        <v>4239.7910750132742</v>
      </c>
      <c r="BT482" s="211" t="s">
        <v>150</v>
      </c>
      <c r="BU482" s="14">
        <f>'[18]Energy Summary'!$C263/1000</f>
        <v>14726.468368960312</v>
      </c>
      <c r="BV482" s="14"/>
      <c r="BW482" s="14"/>
      <c r="BX482" s="14"/>
      <c r="BY482" s="14">
        <f>'[18]Energy Summary'!$D263/1000</f>
        <v>11374.08021539541</v>
      </c>
      <c r="BZ482" s="14"/>
      <c r="CA482" s="14"/>
    </row>
    <row r="483" spans="1:79">
      <c r="A483" s="2">
        <f t="shared" si="136"/>
        <v>2031</v>
      </c>
      <c r="B483" s="2">
        <f t="shared" si="137"/>
        <v>1</v>
      </c>
      <c r="C483" s="7">
        <f>[21]Data!$D338</f>
        <v>1022.50483624226</v>
      </c>
      <c r="D483" s="7">
        <f>[25]Data!$D314</f>
        <v>1130416.6143064401</v>
      </c>
      <c r="E483" s="7">
        <f>[22]Data!$D326</f>
        <v>125950.40803244901</v>
      </c>
      <c r="F483" s="7">
        <f>[23]Data!$D326</f>
        <v>1587.5246372394899</v>
      </c>
      <c r="G483" s="13">
        <f>[24]Data!$D326</f>
        <v>265002.99175293499</v>
      </c>
      <c r="H483" s="66"/>
      <c r="I483" s="26">
        <f t="shared" ref="I483:K546" si="151">C483+O483</f>
        <v>1052.5048362422599</v>
      </c>
      <c r="J483" s="26">
        <f t="shared" si="151"/>
        <v>1130416.6143064401</v>
      </c>
      <c r="K483" s="26">
        <f t="shared" si="151"/>
        <v>120003.20803244901</v>
      </c>
      <c r="L483" s="26">
        <f t="shared" si="139"/>
        <v>1587.5246372394899</v>
      </c>
      <c r="M483" s="26">
        <f t="shared" si="141"/>
        <v>261042.99175293499</v>
      </c>
      <c r="N483" s="25"/>
      <c r="O483" s="19">
        <f>AVERAGE('Billing Mo'!O483:O484)</f>
        <v>30</v>
      </c>
      <c r="P483" s="19"/>
      <c r="Q483" s="19">
        <f>AVERAGE('Billing Mo'!Q483:Q484)</f>
        <v>-5947.1999999999989</v>
      </c>
      <c r="R483" s="248"/>
      <c r="S483" s="19">
        <f t="shared" si="130"/>
        <v>-3960</v>
      </c>
      <c r="U483" s="7">
        <f t="shared" si="142"/>
        <v>3519358.5163901746</v>
      </c>
      <c r="V483" s="126">
        <f t="shared" si="149"/>
        <v>0.55751998808037817</v>
      </c>
      <c r="W483" s="7">
        <f>'Billing Mo'!W483</f>
        <v>76244.965127793839</v>
      </c>
      <c r="X483" s="7">
        <f>'Billing Mo'!X483</f>
        <v>1739111.3474387261</v>
      </c>
      <c r="Y483" s="7">
        <f>'Billing Mo'!Y483</f>
        <v>1815356.3125665199</v>
      </c>
      <c r="Z483" s="7">
        <f>'Billing Mo'!Z483</f>
        <v>200189</v>
      </c>
      <c r="AA483" s="7">
        <f>'Billing Mo'!AA483</f>
        <v>2080</v>
      </c>
      <c r="AB483" s="7">
        <f>'Billing Mo'!AB483</f>
        <v>1509</v>
      </c>
      <c r="AC483" s="13">
        <f>'Billing Mo'!AC483</f>
        <v>25727</v>
      </c>
      <c r="AD483" s="28">
        <f t="shared" si="150"/>
        <v>43465</v>
      </c>
      <c r="AE483" s="30">
        <f t="shared" si="143"/>
        <v>1830423</v>
      </c>
      <c r="AF483" s="30">
        <f t="shared" si="144"/>
        <v>1130417</v>
      </c>
      <c r="AG483" s="31">
        <f t="shared" si="124"/>
        <v>252423</v>
      </c>
      <c r="AH483" s="15">
        <f t="shared" si="135"/>
        <v>132420</v>
      </c>
      <c r="AI483" s="28">
        <f t="shared" si="145"/>
        <v>120003</v>
      </c>
      <c r="AJ483" s="28">
        <f t="shared" si="146"/>
        <v>1587.5246372394899</v>
      </c>
      <c r="AK483" s="28">
        <f t="shared" si="147"/>
        <v>261042.99175293499</v>
      </c>
      <c r="AL483" s="110">
        <f t="shared" si="134"/>
        <v>1052.5047764743488</v>
      </c>
      <c r="AM483" s="110">
        <f t="shared" si="133"/>
        <v>1032.2425338917233</v>
      </c>
      <c r="AN483" s="110">
        <f>AJ483/[4]FCST!$G423*1000</f>
        <v>1052.0375329618887</v>
      </c>
      <c r="AP483" s="233">
        <f>[16]Rounded!Z484</f>
        <v>58837</v>
      </c>
      <c r="AQ483" s="157">
        <f>[16]Rounded!AA484</f>
        <v>27633</v>
      </c>
      <c r="AR483" s="157">
        <f>[16]Rounded!AB484</f>
        <v>3499</v>
      </c>
      <c r="AS483" s="157">
        <f>[16]Rounded!AC484</f>
        <v>0</v>
      </c>
      <c r="AT483" s="157">
        <f>[16]Rounded!AD484</f>
        <v>0</v>
      </c>
      <c r="AV483" s="150"/>
      <c r="AW483" s="145">
        <f t="shared" si="148"/>
        <v>1052.0375329618887</v>
      </c>
      <c r="AX483" s="145">
        <f t="shared" si="129"/>
        <v>1587.5246372394899</v>
      </c>
      <c r="AZ483" s="164">
        <f t="shared" si="140"/>
        <v>19288.561755069972</v>
      </c>
      <c r="BM483" s="14">
        <f>[17]Base!$J265</f>
        <v>37401.920702851807</v>
      </c>
      <c r="BN483" s="14">
        <f>[17]High!$J265</f>
        <v>71373.188847360652</v>
      </c>
      <c r="BO483" s="14">
        <f>[17]Low!$J265</f>
        <v>3430.6525583429598</v>
      </c>
      <c r="BP483" s="14"/>
      <c r="BQ483" s="14">
        <f>[17]Base!$Q265</f>
        <v>43490.605468432324</v>
      </c>
      <c r="BR483" s="14">
        <f>[17]High!$Q265</f>
        <v>82992.080055070517</v>
      </c>
      <c r="BS483" s="14">
        <f>[17]Low!$Q265</f>
        <v>3989.1308817941394</v>
      </c>
      <c r="BT483" s="211" t="s">
        <v>150</v>
      </c>
      <c r="BU483" s="14">
        <f>'[18]Energy Summary'!$C264/1000</f>
        <v>11768.09305743704</v>
      </c>
      <c r="BV483" s="14"/>
      <c r="BW483" s="14"/>
      <c r="BX483" s="14"/>
      <c r="BY483" s="14">
        <f>'[18]Energy Summary'!$D264/1000</f>
        <v>9381.0544567101897</v>
      </c>
      <c r="BZ483" s="14"/>
      <c r="CA483" s="14"/>
    </row>
    <row r="484" spans="1:79">
      <c r="A484" s="2">
        <f t="shared" si="136"/>
        <v>2031</v>
      </c>
      <c r="B484" s="2">
        <f t="shared" si="137"/>
        <v>2</v>
      </c>
      <c r="C484" s="7">
        <f>[21]Data!$D339</f>
        <v>827.953217430108</v>
      </c>
      <c r="D484" s="7">
        <f>[25]Data!$D315</f>
        <v>1021151.5558991</v>
      </c>
      <c r="E484" s="7">
        <f>[22]Data!$D327</f>
        <v>110655.62793885999</v>
      </c>
      <c r="F484" s="7">
        <f>[23]Data!$D327</f>
        <v>1588.7528809329001</v>
      </c>
      <c r="G484" s="13">
        <f>[24]Data!$D327</f>
        <v>264838.503748018</v>
      </c>
      <c r="H484" s="66"/>
      <c r="I484" s="26">
        <f t="shared" si="151"/>
        <v>857.953217430108</v>
      </c>
      <c r="J484" s="26">
        <f t="shared" si="151"/>
        <v>1021151.5558991</v>
      </c>
      <c r="K484" s="26">
        <f t="shared" si="151"/>
        <v>104708.42793886</v>
      </c>
      <c r="L484" s="26">
        <f t="shared" si="139"/>
        <v>1588.7528809329001</v>
      </c>
      <c r="M484" s="26">
        <f t="shared" si="141"/>
        <v>260746.503748018</v>
      </c>
      <c r="N484" s="25"/>
      <c r="O484" s="19">
        <f>AVERAGE('Billing Mo'!O484:O485)</f>
        <v>30</v>
      </c>
      <c r="P484" s="19"/>
      <c r="Q484" s="19">
        <f>AVERAGE('Billing Mo'!Q484:Q485)</f>
        <v>-5947.1999999999989</v>
      </c>
      <c r="R484" s="248"/>
      <c r="S484" s="19">
        <f t="shared" si="130"/>
        <v>-4092</v>
      </c>
      <c r="U484" s="7">
        <f t="shared" si="142"/>
        <v>3055525.2566289506</v>
      </c>
      <c r="V484" s="126">
        <f t="shared" si="149"/>
        <v>0.63835327793467445</v>
      </c>
      <c r="W484" s="7">
        <f>'Billing Mo'!W484</f>
        <v>76294.770550488422</v>
      </c>
      <c r="X484" s="7">
        <f>'Billing Mo'!X484</f>
        <v>1740247.3854135214</v>
      </c>
      <c r="Y484" s="7">
        <f>'Billing Mo'!Y484</f>
        <v>1816542.1559640099</v>
      </c>
      <c r="Z484" s="7">
        <f>'Billing Mo'!Z484</f>
        <v>200303</v>
      </c>
      <c r="AA484" s="7">
        <f>'Billing Mo'!AA484</f>
        <v>2079</v>
      </c>
      <c r="AB484" s="7">
        <f>'Billing Mo'!AB484</f>
        <v>1509</v>
      </c>
      <c r="AC484" s="13">
        <f>'Billing Mo'!AC484</f>
        <v>25731</v>
      </c>
      <c r="AD484" s="28">
        <f t="shared" si="150"/>
        <v>40324</v>
      </c>
      <c r="AE484" s="30">
        <f t="shared" si="143"/>
        <v>1493051</v>
      </c>
      <c r="AF484" s="30">
        <f t="shared" si="144"/>
        <v>1021152</v>
      </c>
      <c r="AG484" s="31">
        <f t="shared" si="124"/>
        <v>238663</v>
      </c>
      <c r="AH484" s="15">
        <f t="shared" si="135"/>
        <v>133955</v>
      </c>
      <c r="AI484" s="28">
        <f t="shared" si="145"/>
        <v>104708</v>
      </c>
      <c r="AJ484" s="28">
        <f t="shared" si="146"/>
        <v>1588.7528809329001</v>
      </c>
      <c r="AK484" s="28">
        <f t="shared" si="147"/>
        <v>260746.503748018</v>
      </c>
      <c r="AL484" s="110">
        <f t="shared" si="134"/>
        <v>857.95330739440703</v>
      </c>
      <c r="AM484" s="110">
        <f t="shared" si="133"/>
        <v>844.11748715309182</v>
      </c>
      <c r="AN484" s="110">
        <f>AJ484/[4]FCST!$G424*1000</f>
        <v>1052.8514784180916</v>
      </c>
      <c r="AP484" s="233">
        <f>[16]Rounded!Z485</f>
        <v>46130</v>
      </c>
      <c r="AQ484" s="157">
        <f>[16]Rounded!AA485</f>
        <v>23553</v>
      </c>
      <c r="AR484" s="157">
        <f>[16]Rounded!AB485</f>
        <v>3260</v>
      </c>
      <c r="AS484" s="157">
        <f>[16]Rounded!AC485</f>
        <v>0</v>
      </c>
      <c r="AT484" s="157">
        <f>[16]Rounded!AD485</f>
        <v>0</v>
      </c>
      <c r="AV484" s="150"/>
      <c r="AW484" s="145">
        <f t="shared" si="148"/>
        <v>1052.8514784180916</v>
      </c>
      <c r="AX484" s="145">
        <f t="shared" si="129"/>
        <v>1588.7528809329001</v>
      </c>
      <c r="AZ484" s="164">
        <f t="shared" si="140"/>
        <v>19262.453368588689</v>
      </c>
      <c r="BM484" s="14">
        <f>[17]Base!$J266</f>
        <v>37544.846178541229</v>
      </c>
      <c r="BN484" s="14">
        <f>[17]High!$J266</f>
        <v>71645.930107054897</v>
      </c>
      <c r="BO484" s="14">
        <f>[17]Low!$J266</f>
        <v>3443.7622500275615</v>
      </c>
      <c r="BP484" s="14"/>
      <c r="BQ484" s="14">
        <f>[17]Base!$Q266</f>
        <v>43656.797882024679</v>
      </c>
      <c r="BR484" s="14">
        <f>[17]High!$Q266</f>
        <v>83309.221054715003</v>
      </c>
      <c r="BS484" s="14">
        <f>[17]Low!$Q266</f>
        <v>4004.3747093343745</v>
      </c>
      <c r="BT484" s="211" t="s">
        <v>150</v>
      </c>
      <c r="BU484" s="14">
        <f>'[18]Energy Summary'!$C265/1000</f>
        <v>13041.340913429971</v>
      </c>
      <c r="BV484" s="14"/>
      <c r="BW484" s="14"/>
      <c r="BX484" s="14"/>
      <c r="BY484" s="14">
        <f>'[18]Energy Summary'!$D265/1000</f>
        <v>10352.330493948224</v>
      </c>
      <c r="BZ484" s="14"/>
      <c r="CA484" s="14"/>
    </row>
    <row r="485" spans="1:79">
      <c r="A485" s="2">
        <f t="shared" si="136"/>
        <v>2031</v>
      </c>
      <c r="B485" s="2">
        <f t="shared" si="137"/>
        <v>3</v>
      </c>
      <c r="C485" s="7">
        <f>[21]Data!$D340</f>
        <v>834.51748152500898</v>
      </c>
      <c r="D485" s="7">
        <f>[25]Data!$D316</f>
        <v>1171019.78492221</v>
      </c>
      <c r="E485" s="7">
        <f>[22]Data!$D328</f>
        <v>136892.38633276799</v>
      </c>
      <c r="F485" s="7">
        <f>[23]Data!$D328</f>
        <v>1599.9262502281999</v>
      </c>
      <c r="G485" s="13">
        <f>[24]Data!$D328</f>
        <v>268830.19525348599</v>
      </c>
      <c r="H485" s="66"/>
      <c r="I485" s="26">
        <f t="shared" si="151"/>
        <v>864.51748152500898</v>
      </c>
      <c r="J485" s="26">
        <f t="shared" si="151"/>
        <v>1171019.78492221</v>
      </c>
      <c r="K485" s="26">
        <f t="shared" si="151"/>
        <v>130743.58633276798</v>
      </c>
      <c r="L485" s="26">
        <f t="shared" si="139"/>
        <v>1599.9262502281999</v>
      </c>
      <c r="M485" s="26">
        <f t="shared" si="141"/>
        <v>264870.19525348599</v>
      </c>
      <c r="N485" s="25"/>
      <c r="O485" s="19">
        <f>AVERAGE('Billing Mo'!O485:O486)</f>
        <v>30</v>
      </c>
      <c r="P485" s="19"/>
      <c r="Q485" s="19">
        <f>AVERAGE('Billing Mo'!Q485:Q486)</f>
        <v>-6148.7999999999993</v>
      </c>
      <c r="R485" s="248"/>
      <c r="S485" s="19">
        <f t="shared" si="130"/>
        <v>-3960</v>
      </c>
      <c r="U485" s="7">
        <f t="shared" si="142"/>
        <v>3249456.121503714</v>
      </c>
      <c r="V485" s="126">
        <f t="shared" si="149"/>
        <v>0.62485525246600426</v>
      </c>
      <c r="W485" s="7">
        <f>'Billing Mo'!W485</f>
        <v>76344.575973183004</v>
      </c>
      <c r="X485" s="7">
        <f>'Billing Mo'!X485</f>
        <v>1741383.423388317</v>
      </c>
      <c r="Y485" s="7">
        <f>'Billing Mo'!Y485</f>
        <v>1817727.9993614999</v>
      </c>
      <c r="Z485" s="7">
        <f>'Billing Mo'!Z485</f>
        <v>200416</v>
      </c>
      <c r="AA485" s="7">
        <f>'Billing Mo'!AA485</f>
        <v>2078</v>
      </c>
      <c r="AB485" s="7">
        <f>'Billing Mo'!AB485</f>
        <v>1509</v>
      </c>
      <c r="AC485" s="13">
        <f>'Billing Mo'!AC485</f>
        <v>25721</v>
      </c>
      <c r="AD485" s="28">
        <f t="shared" si="150"/>
        <v>39810</v>
      </c>
      <c r="AE485" s="30">
        <f t="shared" si="143"/>
        <v>1505456</v>
      </c>
      <c r="AF485" s="30">
        <f t="shared" si="144"/>
        <v>1171020</v>
      </c>
      <c r="AG485" s="31">
        <f t="shared" si="124"/>
        <v>266700</v>
      </c>
      <c r="AH485" s="15">
        <f t="shared" si="135"/>
        <v>135956</v>
      </c>
      <c r="AI485" s="28">
        <f t="shared" si="145"/>
        <v>130744</v>
      </c>
      <c r="AJ485" s="28">
        <f t="shared" si="146"/>
        <v>1599.9262502281999</v>
      </c>
      <c r="AK485" s="28">
        <f t="shared" si="147"/>
        <v>264870.19525348599</v>
      </c>
      <c r="AL485" s="110">
        <f t="shared" si="134"/>
        <v>864.51724518586582</v>
      </c>
      <c r="AM485" s="110">
        <f t="shared" si="133"/>
        <v>850.1084873769862</v>
      </c>
      <c r="AN485" s="110">
        <f>AJ485/[4]FCST!$G425*1000</f>
        <v>1060.2559643659376</v>
      </c>
      <c r="AP485" s="233">
        <f>[16]Rounded!Z486</f>
        <v>36031</v>
      </c>
      <c r="AQ485" s="157">
        <f>[16]Rounded!AA486</f>
        <v>19251</v>
      </c>
      <c r="AR485" s="157">
        <f>[16]Rounded!AB486</f>
        <v>2748.0000000000009</v>
      </c>
      <c r="AS485" s="157">
        <f>[16]Rounded!AC486</f>
        <v>0</v>
      </c>
      <c r="AT485" s="157">
        <f>[16]Rounded!AD486</f>
        <v>0</v>
      </c>
      <c r="AV485" s="150"/>
      <c r="AW485" s="145">
        <f t="shared" si="148"/>
        <v>1060.2559643659376</v>
      </c>
      <c r="AX485" s="145">
        <f t="shared" si="129"/>
        <v>1599.9262502281999</v>
      </c>
      <c r="AZ485" s="164">
        <f t="shared" si="140"/>
        <v>19236.344982107399</v>
      </c>
      <c r="BM485" s="14">
        <f>[17]Base!$J267</f>
        <v>38538.285281859549</v>
      </c>
      <c r="BN485" s="14">
        <f>[17]High!$J267</f>
        <v>73541.686137682613</v>
      </c>
      <c r="BO485" s="14">
        <f>[17]Low!$J267</f>
        <v>3534.8844260364817</v>
      </c>
      <c r="BP485" s="14"/>
      <c r="BQ485" s="14">
        <f>[17]Base!$Q267</f>
        <v>44811.959630069243</v>
      </c>
      <c r="BR485" s="14">
        <f>[17]High!$Q267</f>
        <v>85513.588532189096</v>
      </c>
      <c r="BS485" s="14">
        <f>[17]Low!$Q267</f>
        <v>4110.3307279493974</v>
      </c>
      <c r="BT485" s="211" t="s">
        <v>150</v>
      </c>
      <c r="BU485" s="14">
        <f>'[18]Energy Summary'!$C266/1000</f>
        <v>17647.790618212446</v>
      </c>
      <c r="BV485" s="14"/>
      <c r="BW485" s="14"/>
      <c r="BX485" s="14"/>
      <c r="BY485" s="14">
        <f>'[18]Energy Summary'!$D266/1000</f>
        <v>13953.51433560051</v>
      </c>
      <c r="BZ485" s="14"/>
      <c r="CA485" s="14"/>
    </row>
    <row r="486" spans="1:79">
      <c r="A486" s="2">
        <f t="shared" si="136"/>
        <v>2031</v>
      </c>
      <c r="B486" s="2">
        <f t="shared" si="137"/>
        <v>4</v>
      </c>
      <c r="C486" s="7">
        <f>[21]Data!$D341</f>
        <v>859.86517040110198</v>
      </c>
      <c r="D486" s="7">
        <f>[25]Data!$D317</f>
        <v>1193338.0639225401</v>
      </c>
      <c r="E486" s="7">
        <f>[22]Data!$D329</f>
        <v>127856.21635944401</v>
      </c>
      <c r="F486" s="7">
        <f>[23]Data!$D329</f>
        <v>1578.04915360788</v>
      </c>
      <c r="G486" s="13">
        <f>[24]Data!$D329</f>
        <v>277103.16355965601</v>
      </c>
      <c r="H486" s="66"/>
      <c r="I486" s="26">
        <f t="shared" si="151"/>
        <v>889.86517040110198</v>
      </c>
      <c r="J486" s="26">
        <f t="shared" si="151"/>
        <v>1193338.0639225401</v>
      </c>
      <c r="K486" s="26">
        <f t="shared" si="151"/>
        <v>121707.416359444</v>
      </c>
      <c r="L486" s="26">
        <f t="shared" si="139"/>
        <v>1578.04915360788</v>
      </c>
      <c r="M486" s="26">
        <f t="shared" si="141"/>
        <v>273011.16355965601</v>
      </c>
      <c r="N486" s="25"/>
      <c r="O486" s="19">
        <f>AVERAGE('Billing Mo'!O486:O487)</f>
        <v>30</v>
      </c>
      <c r="P486" s="19"/>
      <c r="Q486" s="19">
        <f>AVERAGE('Billing Mo'!Q486:Q487)</f>
        <v>-6148.7999999999993</v>
      </c>
      <c r="R486" s="248"/>
      <c r="S486" s="19">
        <f t="shared" si="130"/>
        <v>-4092</v>
      </c>
      <c r="U486" s="7">
        <f t="shared" si="142"/>
        <v>3318916.2127132639</v>
      </c>
      <c r="V486" s="126">
        <f t="shared" si="149"/>
        <v>0.53442379914879401</v>
      </c>
      <c r="W486" s="7">
        <f>'Billing Mo'!W486</f>
        <v>76394.381395877994</v>
      </c>
      <c r="X486" s="7">
        <f>'Billing Mo'!X486</f>
        <v>1742519.4613631219</v>
      </c>
      <c r="Y486" s="7">
        <f>'Billing Mo'!Y486</f>
        <v>1818913.8427589999</v>
      </c>
      <c r="Z486" s="7">
        <f>'Billing Mo'!Z486</f>
        <v>200529</v>
      </c>
      <c r="AA486" s="7">
        <f>'Billing Mo'!AA486</f>
        <v>2077</v>
      </c>
      <c r="AB486" s="7">
        <f>'Billing Mo'!AB486</f>
        <v>1508</v>
      </c>
      <c r="AC486" s="13">
        <f>'Billing Mo'!AC486</f>
        <v>25680</v>
      </c>
      <c r="AD486" s="28">
        <f t="shared" si="150"/>
        <v>35106</v>
      </c>
      <c r="AE486" s="30">
        <f t="shared" si="143"/>
        <v>1550607</v>
      </c>
      <c r="AF486" s="30">
        <f t="shared" si="144"/>
        <v>1193338</v>
      </c>
      <c r="AG486" s="31">
        <f t="shared" si="124"/>
        <v>265276</v>
      </c>
      <c r="AH486" s="15">
        <f t="shared" si="135"/>
        <v>143569</v>
      </c>
      <c r="AI486" s="28">
        <f t="shared" si="145"/>
        <v>121707</v>
      </c>
      <c r="AJ486" s="28">
        <f t="shared" si="146"/>
        <v>1578.04915360788</v>
      </c>
      <c r="AK486" s="28">
        <f t="shared" si="147"/>
        <v>273011.16355965601</v>
      </c>
      <c r="AL486" s="110">
        <f t="shared" si="134"/>
        <v>889.86495381061945</v>
      </c>
      <c r="AM486" s="110">
        <f t="shared" si="133"/>
        <v>871.79115509656481</v>
      </c>
      <c r="AN486" s="110">
        <f>AJ486/[4]FCST!$G426*1000</f>
        <v>1046.4516933739258</v>
      </c>
      <c r="AP486" s="233">
        <f>[16]Rounded!Z487</f>
        <v>26689</v>
      </c>
      <c r="AQ486" s="157">
        <f>[16]Rounded!AA487</f>
        <v>18665</v>
      </c>
      <c r="AR486" s="157">
        <f>[16]Rounded!AB487</f>
        <v>2756</v>
      </c>
      <c r="AS486" s="157">
        <f>[16]Rounded!AC487</f>
        <v>0</v>
      </c>
      <c r="AT486" s="157">
        <f>[16]Rounded!AD487</f>
        <v>0</v>
      </c>
      <c r="AV486" s="150"/>
      <c r="AW486" s="145">
        <f t="shared" si="148"/>
        <v>1046.4516933739258</v>
      </c>
      <c r="AX486" s="145">
        <f t="shared" si="129"/>
        <v>1578.04915360788</v>
      </c>
      <c r="AZ486" s="164">
        <f t="shared" si="140"/>
        <v>19210.23659562612</v>
      </c>
      <c r="BM486" s="14">
        <f>[17]Base!$J268</f>
        <v>38552.680495968954</v>
      </c>
      <c r="BN486" s="14">
        <f>[17]High!$J268</f>
        <v>73569.156179750556</v>
      </c>
      <c r="BO486" s="14">
        <f>[17]Low!$J268</f>
        <v>3536.2048121873604</v>
      </c>
      <c r="BP486" s="14"/>
      <c r="BQ486" s="14">
        <f>[17]Base!$Q268</f>
        <v>44828.698251126698</v>
      </c>
      <c r="BR486" s="14">
        <f>[17]High!$Q268</f>
        <v>85545.530441570401</v>
      </c>
      <c r="BS486" s="14">
        <f>[17]Low!$Q268</f>
        <v>4111.8660606829771</v>
      </c>
      <c r="BT486" s="211" t="s">
        <v>150</v>
      </c>
      <c r="BU486" s="14">
        <f>'[18]Energy Summary'!$C267/1000</f>
        <v>18747.831131763447</v>
      </c>
      <c r="BV486" s="14"/>
      <c r="BW486" s="14"/>
      <c r="BX486" s="14"/>
      <c r="BY486" s="14">
        <f>'[18]Energy Summary'!$D267/1000</f>
        <v>14767.928948018003</v>
      </c>
      <c r="BZ486" s="14"/>
      <c r="CA486" s="14"/>
    </row>
    <row r="487" spans="1:79">
      <c r="A487" s="2">
        <f t="shared" si="136"/>
        <v>2031</v>
      </c>
      <c r="B487" s="2">
        <f t="shared" si="137"/>
        <v>5</v>
      </c>
      <c r="C487" s="7">
        <f>[21]Data!$D342</f>
        <v>1117.8773210412801</v>
      </c>
      <c r="D487" s="7">
        <f>[25]Data!$D318</f>
        <v>1354236.0120858999</v>
      </c>
      <c r="E487" s="7">
        <f>[22]Data!$D330</f>
        <v>136456.510569737</v>
      </c>
      <c r="F487" s="7">
        <f>[23]Data!$D330</f>
        <v>1578.1991536078799</v>
      </c>
      <c r="G487" s="13">
        <f>[24]Data!$D330</f>
        <v>304095.30663605803</v>
      </c>
      <c r="H487" s="66"/>
      <c r="I487" s="26">
        <f t="shared" si="151"/>
        <v>1147.8773210412801</v>
      </c>
      <c r="J487" s="26">
        <f t="shared" si="151"/>
        <v>1354236.0120858999</v>
      </c>
      <c r="K487" s="26">
        <f t="shared" si="151"/>
        <v>130307.710569737</v>
      </c>
      <c r="L487" s="26">
        <f t="shared" si="139"/>
        <v>1578.1991536078799</v>
      </c>
      <c r="M487" s="26">
        <f t="shared" si="141"/>
        <v>300135.30663605803</v>
      </c>
      <c r="N487" s="25"/>
      <c r="O487" s="19">
        <f>AVERAGE('Billing Mo'!O487:O488)</f>
        <v>30</v>
      </c>
      <c r="P487" s="19"/>
      <c r="Q487" s="19">
        <f>AVERAGE('Billing Mo'!Q487:Q488)</f>
        <v>-6148.7999999999993</v>
      </c>
      <c r="R487" s="248"/>
      <c r="S487" s="19">
        <f t="shared" si="130"/>
        <v>-3960</v>
      </c>
      <c r="U487" s="7">
        <f t="shared" si="142"/>
        <v>3965046.5057896655</v>
      </c>
      <c r="V487" s="126">
        <f t="shared" si="149"/>
        <v>0.35517028435765152</v>
      </c>
      <c r="W487" s="7">
        <f>'Billing Mo'!W487</f>
        <v>76444.186818572576</v>
      </c>
      <c r="X487" s="7">
        <f>'Billing Mo'!X487</f>
        <v>1743655.4993379172</v>
      </c>
      <c r="Y487" s="7">
        <f>'Billing Mo'!Y487</f>
        <v>1820099.6861564899</v>
      </c>
      <c r="Z487" s="7">
        <f>'Billing Mo'!Z487</f>
        <v>200643</v>
      </c>
      <c r="AA487" s="7">
        <f>'Billing Mo'!AA487</f>
        <v>2077</v>
      </c>
      <c r="AB487" s="7">
        <f>'Billing Mo'!AB487</f>
        <v>1508</v>
      </c>
      <c r="AC487" s="13">
        <f>'Billing Mo'!AC487</f>
        <v>25714</v>
      </c>
      <c r="AD487" s="28">
        <f t="shared" si="150"/>
        <v>30351</v>
      </c>
      <c r="AE487" s="30">
        <f t="shared" si="143"/>
        <v>2001503</v>
      </c>
      <c r="AF487" s="30">
        <f t="shared" si="144"/>
        <v>1354236</v>
      </c>
      <c r="AG487" s="31">
        <f t="shared" ref="AG487:AG550" si="152">SUM(AH487:AI487)</f>
        <v>277243</v>
      </c>
      <c r="AH487" s="15">
        <f t="shared" si="135"/>
        <v>146935</v>
      </c>
      <c r="AI487" s="28">
        <f t="shared" si="145"/>
        <v>130308</v>
      </c>
      <c r="AJ487" s="28">
        <f t="shared" si="146"/>
        <v>1578.1991536078799</v>
      </c>
      <c r="AK487" s="28">
        <f t="shared" si="147"/>
        <v>300135.30663605803</v>
      </c>
      <c r="AL487" s="110">
        <f t="shared" si="134"/>
        <v>1147.8775484950957</v>
      </c>
      <c r="AM487" s="110">
        <f t="shared" si="133"/>
        <v>1116.3421517261356</v>
      </c>
      <c r="AN487" s="110">
        <f>AJ487/[4]FCST!$G427*1000</f>
        <v>1046.5511628699469</v>
      </c>
      <c r="AP487" s="233">
        <f>[16]Rounded!Z488</f>
        <v>30443</v>
      </c>
      <c r="AQ487" s="157">
        <f>[16]Rounded!AA488</f>
        <v>20072</v>
      </c>
      <c r="AR487" s="157">
        <f>[16]Rounded!AB488</f>
        <v>2932</v>
      </c>
      <c r="AS487" s="157">
        <f>[16]Rounded!AC488</f>
        <v>0</v>
      </c>
      <c r="AT487" s="157">
        <f>[16]Rounded!AD488</f>
        <v>0</v>
      </c>
      <c r="AV487" s="150"/>
      <c r="AW487" s="145">
        <f t="shared" si="148"/>
        <v>1046.5511628699469</v>
      </c>
      <c r="AX487" s="145">
        <f t="shared" si="129"/>
        <v>1578.1991536078799</v>
      </c>
      <c r="AZ487" s="164">
        <f t="shared" si="140"/>
        <v>19184.128209144837</v>
      </c>
      <c r="BM487" s="14">
        <f>[17]Base!$J269</f>
        <v>39119.226213500137</v>
      </c>
      <c r="BN487" s="14">
        <f>[17]High!$J269</f>
        <v>74650.281793840564</v>
      </c>
      <c r="BO487" s="14">
        <f>[17]Low!$J269</f>
        <v>3588.1706331597152</v>
      </c>
      <c r="BP487" s="14"/>
      <c r="BQ487" s="14">
        <f>[17]Base!$Q269</f>
        <v>45487.47234127923</v>
      </c>
      <c r="BR487" s="14">
        <f>[17]High!$Q269</f>
        <v>86802.653248651812</v>
      </c>
      <c r="BS487" s="14">
        <f>[17]Low!$Q269</f>
        <v>4172.2914339066456</v>
      </c>
      <c r="BT487" s="211" t="s">
        <v>150</v>
      </c>
      <c r="BU487" s="14">
        <f>'[18]Energy Summary'!$C268/1000</f>
        <v>19772.954644689486</v>
      </c>
      <c r="BV487" s="14"/>
      <c r="BW487" s="14"/>
      <c r="BX487" s="14"/>
      <c r="BY487" s="14">
        <f>'[18]Energy Summary'!$D268/1000</f>
        <v>15520.482683751772</v>
      </c>
      <c r="BZ487" s="14"/>
      <c r="CA487" s="14"/>
    </row>
    <row r="488" spans="1:79">
      <c r="A488" s="2">
        <f t="shared" si="136"/>
        <v>2031</v>
      </c>
      <c r="B488" s="2">
        <f t="shared" si="137"/>
        <v>6</v>
      </c>
      <c r="C488" s="7">
        <f>[21]Data!$D343</f>
        <v>1222.67009598496</v>
      </c>
      <c r="D488" s="7">
        <f>[25]Data!$D319</f>
        <v>1380870.55510096</v>
      </c>
      <c r="E488" s="7">
        <f>[22]Data!$D331</f>
        <v>123910.294683928</v>
      </c>
      <c r="F488" s="7">
        <f>[23]Data!$D331</f>
        <v>1587.96633114264</v>
      </c>
      <c r="G488" s="13">
        <f>[24]Data!$D331</f>
        <v>307460.805360228</v>
      </c>
      <c r="H488" s="66"/>
      <c r="I488" s="26">
        <f t="shared" si="151"/>
        <v>1252.67009598496</v>
      </c>
      <c r="J488" s="26">
        <f t="shared" si="151"/>
        <v>1380870.55510096</v>
      </c>
      <c r="K488" s="26">
        <f t="shared" si="151"/>
        <v>117761.494683928</v>
      </c>
      <c r="L488" s="26">
        <f t="shared" si="139"/>
        <v>1587.96633114264</v>
      </c>
      <c r="M488" s="26">
        <f t="shared" si="141"/>
        <v>303368.805360228</v>
      </c>
      <c r="N488" s="25"/>
      <c r="O488" s="19">
        <f>AVERAGE('Billing Mo'!O488:O489)</f>
        <v>30</v>
      </c>
      <c r="P488" s="19"/>
      <c r="Q488" s="19">
        <f>AVERAGE('Billing Mo'!Q488:Q489)</f>
        <v>-6148.7999999999993</v>
      </c>
      <c r="R488" s="248"/>
      <c r="S488" s="19">
        <f t="shared" si="130"/>
        <v>-4092</v>
      </c>
      <c r="U488" s="7">
        <f t="shared" si="142"/>
        <v>4166020.7716913703</v>
      </c>
      <c r="V488" s="126">
        <f t="shared" si="149"/>
        <v>0.25275986053332639</v>
      </c>
      <c r="W488" s="7">
        <f>'Billing Mo'!W488</f>
        <v>76493.992241267173</v>
      </c>
      <c r="X488" s="7">
        <f>'Billing Mo'!X488</f>
        <v>1744791.537312713</v>
      </c>
      <c r="Y488" s="7">
        <f>'Billing Mo'!Y488</f>
        <v>1821285.5295539801</v>
      </c>
      <c r="Z488" s="7">
        <f>'Billing Mo'!Z488</f>
        <v>200756</v>
      </c>
      <c r="AA488" s="7">
        <f>'Billing Mo'!AA488</f>
        <v>2076</v>
      </c>
      <c r="AB488" s="7">
        <f>'Billing Mo'!AB488</f>
        <v>1508</v>
      </c>
      <c r="AC488" s="13">
        <f>'Billing Mo'!AC488</f>
        <v>25663</v>
      </c>
      <c r="AD488" s="28">
        <f t="shared" si="150"/>
        <v>23640</v>
      </c>
      <c r="AE488" s="30">
        <f t="shared" si="143"/>
        <v>2185648</v>
      </c>
      <c r="AF488" s="30">
        <f t="shared" si="144"/>
        <v>1380871</v>
      </c>
      <c r="AG488" s="31">
        <f t="shared" si="152"/>
        <v>270905</v>
      </c>
      <c r="AH488" s="15">
        <f t="shared" si="135"/>
        <v>153144</v>
      </c>
      <c r="AI488" s="28">
        <f t="shared" si="145"/>
        <v>117761</v>
      </c>
      <c r="AJ488" s="28">
        <f t="shared" si="146"/>
        <v>1587.96633114264</v>
      </c>
      <c r="AK488" s="28">
        <f t="shared" si="147"/>
        <v>303368.805360228</v>
      </c>
      <c r="AL488" s="110">
        <f t="shared" si="134"/>
        <v>1252.6699913768975</v>
      </c>
      <c r="AM488" s="110">
        <f t="shared" si="133"/>
        <v>1213.0376946118047</v>
      </c>
      <c r="AN488" s="110">
        <f>AJ488/[4]FCST!$G428*1000</f>
        <v>1053.028071049496</v>
      </c>
      <c r="AP488" s="233">
        <f>[16]Rounded!Z489</f>
        <v>34504</v>
      </c>
      <c r="AQ488" s="157">
        <f>[16]Rounded!AA489</f>
        <v>21858</v>
      </c>
      <c r="AR488" s="157">
        <f>[16]Rounded!AB489</f>
        <v>3243</v>
      </c>
      <c r="AS488" s="157">
        <f>[16]Rounded!AC489</f>
        <v>0</v>
      </c>
      <c r="AT488" s="157">
        <f>[16]Rounded!AD489</f>
        <v>0</v>
      </c>
      <c r="AV488" s="150"/>
      <c r="AW488" s="145">
        <f t="shared" si="148"/>
        <v>1053.028071049496</v>
      </c>
      <c r="AX488" s="145">
        <f t="shared" si="129"/>
        <v>1587.96633114264</v>
      </c>
      <c r="AZ488" s="164">
        <f t="shared" si="140"/>
        <v>19158.019822663562</v>
      </c>
      <c r="BM488" s="14">
        <f>[17]Base!$J270</f>
        <v>39515.171465553605</v>
      </c>
      <c r="BN488" s="14">
        <f>[17]High!$J270</f>
        <v>75405.854628523171</v>
      </c>
      <c r="BO488" s="14">
        <f>[17]Low!$J270</f>
        <v>3624.48830258404</v>
      </c>
      <c r="BP488" s="14"/>
      <c r="BQ488" s="14">
        <f>[17]Base!$Q270</f>
        <v>45947.873797155356</v>
      </c>
      <c r="BR488" s="14">
        <f>[17]High!$Q270</f>
        <v>87681.226312236249</v>
      </c>
      <c r="BS488" s="14">
        <f>[17]Low!$Q270</f>
        <v>4214.5212820744646</v>
      </c>
      <c r="BT488" s="211" t="s">
        <v>150</v>
      </c>
      <c r="BU488" s="14">
        <f>'[18]Energy Summary'!$C269/1000</f>
        <v>18543.825871789279</v>
      </c>
      <c r="BV488" s="14"/>
      <c r="BW488" s="14"/>
      <c r="BX488" s="14"/>
      <c r="BY488" s="14">
        <f>'[18]Energy Summary'!$D269/1000</f>
        <v>14507.100690942681</v>
      </c>
      <c r="BZ488" s="14"/>
      <c r="CA488" s="14"/>
    </row>
    <row r="489" spans="1:79">
      <c r="A489" s="2">
        <f t="shared" si="136"/>
        <v>2031</v>
      </c>
      <c r="B489" s="2">
        <f t="shared" si="137"/>
        <v>7</v>
      </c>
      <c r="C489" s="7">
        <f>[21]Data!$D344</f>
        <v>1303.7744100887801</v>
      </c>
      <c r="D489" s="7">
        <f>[25]Data!$D320</f>
        <v>1451389.2278368101</v>
      </c>
      <c r="E489" s="7">
        <f>[22]Data!$D332</f>
        <v>132520.07653605699</v>
      </c>
      <c r="F489" s="7">
        <f>[23]Data!$D332</f>
        <v>1591.0947900778799</v>
      </c>
      <c r="G489" s="13">
        <f>[24]Data!$D332</f>
        <v>302726.58168831602</v>
      </c>
      <c r="H489" s="66"/>
      <c r="I489" s="26">
        <f t="shared" si="151"/>
        <v>1333.7744100887801</v>
      </c>
      <c r="J489" s="26">
        <f t="shared" si="151"/>
        <v>1451389.2278368101</v>
      </c>
      <c r="K489" s="26">
        <f t="shared" si="151"/>
        <v>126270.47653605699</v>
      </c>
      <c r="L489" s="26">
        <f t="shared" si="139"/>
        <v>1591.0947900778799</v>
      </c>
      <c r="M489" s="26">
        <f t="shared" si="141"/>
        <v>298766.58168831602</v>
      </c>
      <c r="N489" s="25"/>
      <c r="O489" s="19">
        <f>AVERAGE('Billing Mo'!O489:O490)</f>
        <v>30</v>
      </c>
      <c r="P489" s="19"/>
      <c r="Q489" s="19">
        <f>AVERAGE('Billing Mo'!Q489:Q490)</f>
        <v>-6249.5999999999995</v>
      </c>
      <c r="R489" s="248"/>
      <c r="S489" s="19">
        <f t="shared" si="130"/>
        <v>-3960</v>
      </c>
      <c r="U489" s="7">
        <f t="shared" si="142"/>
        <v>4378957.6764783934</v>
      </c>
      <c r="V489" s="126">
        <f t="shared" si="149"/>
        <v>0.23540461725212367</v>
      </c>
      <c r="W489" s="7">
        <f>'Billing Mo'!W489</f>
        <v>76543.797663962163</v>
      </c>
      <c r="X489" s="7">
        <f>'Billing Mo'!X489</f>
        <v>1745927.5752875179</v>
      </c>
      <c r="Y489" s="7">
        <f>'Billing Mo'!Y489</f>
        <v>1822471.3729514801</v>
      </c>
      <c r="Z489" s="7">
        <f>'Billing Mo'!Z489</f>
        <v>200869</v>
      </c>
      <c r="AA489" s="7">
        <f>'Billing Mo'!AA489</f>
        <v>2075</v>
      </c>
      <c r="AB489" s="7">
        <f>'Billing Mo'!AB489</f>
        <v>1508</v>
      </c>
      <c r="AC489" s="13">
        <f>'Billing Mo'!AC489</f>
        <v>25636</v>
      </c>
      <c r="AD489" s="28">
        <f t="shared" si="150"/>
        <v>23492</v>
      </c>
      <c r="AE489" s="30">
        <f t="shared" si="143"/>
        <v>2328674</v>
      </c>
      <c r="AF489" s="30">
        <f t="shared" si="144"/>
        <v>1451389</v>
      </c>
      <c r="AG489" s="31">
        <f t="shared" si="152"/>
        <v>275045</v>
      </c>
      <c r="AH489" s="15">
        <f t="shared" si="135"/>
        <v>148775</v>
      </c>
      <c r="AI489" s="28">
        <f t="shared" si="145"/>
        <v>126270</v>
      </c>
      <c r="AJ489" s="28">
        <f t="shared" si="146"/>
        <v>1591.0947900778799</v>
      </c>
      <c r="AK489" s="28">
        <f t="shared" si="147"/>
        <v>298766.58168831602</v>
      </c>
      <c r="AL489" s="110">
        <f t="shared" si="134"/>
        <v>1333.7746839908384</v>
      </c>
      <c r="AM489" s="110">
        <f t="shared" si="133"/>
        <v>1290.6463360193598</v>
      </c>
      <c r="AN489" s="110">
        <f>AJ489/[4]FCST!$G429*1000</f>
        <v>1055.1026459402385</v>
      </c>
      <c r="AP489" s="233">
        <f>[16]Rounded!Z490</f>
        <v>34931</v>
      </c>
      <c r="AQ489" s="157">
        <f>[16]Rounded!AA490</f>
        <v>23121</v>
      </c>
      <c r="AR489" s="157">
        <f>[16]Rounded!AB490</f>
        <v>3480</v>
      </c>
      <c r="AS489" s="157">
        <f>[16]Rounded!AC490</f>
        <v>0</v>
      </c>
      <c r="AT489" s="157">
        <f>[16]Rounded!AD490</f>
        <v>0</v>
      </c>
      <c r="AV489" s="150"/>
      <c r="AW489" s="145">
        <f t="shared" si="148"/>
        <v>1055.1026459402385</v>
      </c>
      <c r="AX489" s="145">
        <f t="shared" si="129"/>
        <v>1591.0947900778799</v>
      </c>
      <c r="AZ489" s="164">
        <f t="shared" si="140"/>
        <v>19131.911436182283</v>
      </c>
      <c r="BM489" s="14">
        <f>[17]Base!$J271</f>
        <v>39953.031290623439</v>
      </c>
      <c r="BN489" s="14">
        <f>[17]High!$J271</f>
        <v>76241.412038306124</v>
      </c>
      <c r="BO489" s="14">
        <f>[17]Low!$J271</f>
        <v>3664.6505429407744</v>
      </c>
      <c r="BP489" s="14"/>
      <c r="BQ489" s="14">
        <f>[17]Base!$Q271</f>
        <v>46457.013128631916</v>
      </c>
      <c r="BR489" s="14">
        <f>[17]High!$Q271</f>
        <v>88652.804695704792</v>
      </c>
      <c r="BS489" s="14">
        <f>[17]Low!$Q271</f>
        <v>4261.2215615590403</v>
      </c>
      <c r="BT489" s="211" t="s">
        <v>150</v>
      </c>
      <c r="BU489" s="14">
        <f>'[18]Energy Summary'!$C270/1000</f>
        <v>19976.226445958888</v>
      </c>
      <c r="BV489" s="14"/>
      <c r="BW489" s="14"/>
      <c r="BX489" s="14"/>
      <c r="BY489" s="14">
        <f>'[18]Energy Summary'!$D270/1000</f>
        <v>15578.240952147711</v>
      </c>
      <c r="BZ489" s="14"/>
      <c r="CA489" s="14"/>
    </row>
    <row r="490" spans="1:79">
      <c r="A490" s="2">
        <f t="shared" si="136"/>
        <v>2031</v>
      </c>
      <c r="B490" s="2">
        <f t="shared" si="137"/>
        <v>8</v>
      </c>
      <c r="C490" s="7">
        <f>[21]Data!$D345</f>
        <v>1310.3356560852701</v>
      </c>
      <c r="D490" s="7">
        <f>[25]Data!$D321</f>
        <v>1456070.7304364799</v>
      </c>
      <c r="E490" s="7">
        <f>[22]Data!$D333</f>
        <v>135831.15985069901</v>
      </c>
      <c r="F490" s="7">
        <f>[23]Data!$D333</f>
        <v>1579.4282937005701</v>
      </c>
      <c r="G490" s="13">
        <f>[24]Data!$D333</f>
        <v>316771.43224081199</v>
      </c>
      <c r="H490" s="66"/>
      <c r="I490" s="26">
        <f t="shared" si="151"/>
        <v>1340.3356560852701</v>
      </c>
      <c r="J490" s="26">
        <f t="shared" si="151"/>
        <v>1456070.7304364799</v>
      </c>
      <c r="K490" s="26">
        <f t="shared" si="151"/>
        <v>129682.35985069901</v>
      </c>
      <c r="L490" s="26">
        <f t="shared" si="139"/>
        <v>1579.4282937005701</v>
      </c>
      <c r="M490" s="26">
        <f t="shared" si="141"/>
        <v>312679.43224081199</v>
      </c>
      <c r="N490" s="25"/>
      <c r="O490" s="19">
        <f>AVERAGE('Billing Mo'!O490:O491)</f>
        <v>30</v>
      </c>
      <c r="P490" s="19"/>
      <c r="Q490" s="19">
        <f>AVERAGE('Billing Mo'!Q490:Q491)</f>
        <v>-6148.7999999999993</v>
      </c>
      <c r="R490" s="248"/>
      <c r="S490" s="19">
        <f t="shared" si="130"/>
        <v>-4092</v>
      </c>
      <c r="U490" s="7">
        <f t="shared" si="142"/>
        <v>4420692.8605345124</v>
      </c>
      <c r="V490" s="126">
        <f t="shared" si="149"/>
        <v>0.23491953518685663</v>
      </c>
      <c r="W490" s="7">
        <f>'Billing Mo'!W490</f>
        <v>76592.371692951667</v>
      </c>
      <c r="X490" s="7">
        <f>'Billing Mo'!X490</f>
        <v>1747035.5257582783</v>
      </c>
      <c r="Y490" s="7">
        <f>'Billing Mo'!Y490</f>
        <v>1823627.8974512301</v>
      </c>
      <c r="Z490" s="7">
        <f>'Billing Mo'!Z490</f>
        <v>200981</v>
      </c>
      <c r="AA490" s="7">
        <f>'Billing Mo'!AA490</f>
        <v>2074</v>
      </c>
      <c r="AB490" s="7">
        <f>'Billing Mo'!AB490</f>
        <v>1508</v>
      </c>
      <c r="AC490" s="13">
        <f>'Billing Mo'!AC490</f>
        <v>25693</v>
      </c>
      <c r="AD490" s="28">
        <f t="shared" si="150"/>
        <v>23577</v>
      </c>
      <c r="AE490" s="30">
        <f t="shared" si="143"/>
        <v>2341614</v>
      </c>
      <c r="AF490" s="30">
        <f t="shared" si="144"/>
        <v>1456071</v>
      </c>
      <c r="AG490" s="31">
        <f t="shared" si="152"/>
        <v>285172</v>
      </c>
      <c r="AH490" s="15">
        <f t="shared" si="135"/>
        <v>155490</v>
      </c>
      <c r="AI490" s="28">
        <f t="shared" si="145"/>
        <v>129682</v>
      </c>
      <c r="AJ490" s="28">
        <f t="shared" si="146"/>
        <v>1579.4282937005701</v>
      </c>
      <c r="AK490" s="28">
        <f t="shared" si="147"/>
        <v>312679.43224081199</v>
      </c>
      <c r="AL490" s="110">
        <f t="shared" si="134"/>
        <v>1340.3356517227389</v>
      </c>
      <c r="AM490" s="110">
        <f t="shared" si="133"/>
        <v>1296.97017867827</v>
      </c>
      <c r="AN490" s="110">
        <f>AJ490/[4]FCST!$G430*1000</f>
        <v>1047.3662425070095</v>
      </c>
      <c r="AP490" s="233">
        <f>[16]Rounded!Z491</f>
        <v>37305</v>
      </c>
      <c r="AQ490" s="157">
        <f>[16]Rounded!AA491</f>
        <v>26271</v>
      </c>
      <c r="AR490" s="157">
        <f>[16]Rounded!AB491</f>
        <v>3880</v>
      </c>
      <c r="AS490" s="157">
        <f>[16]Rounded!AC491</f>
        <v>0</v>
      </c>
      <c r="AT490" s="157">
        <f>[16]Rounded!AD491</f>
        <v>0</v>
      </c>
      <c r="AV490" s="150"/>
      <c r="AW490" s="145">
        <f t="shared" si="148"/>
        <v>1047.3662425070095</v>
      </c>
      <c r="AX490" s="145">
        <f t="shared" si="129"/>
        <v>1579.4282937005701</v>
      </c>
      <c r="AZ490" s="164">
        <f t="shared" si="140"/>
        <v>19105.803049701</v>
      </c>
      <c r="BM490" s="14">
        <f>[17]Base!$J272</f>
        <v>39924.051492413564</v>
      </c>
      <c r="BN490" s="14">
        <f>[17]High!$J272</f>
        <v>76186.110583955015</v>
      </c>
      <c r="BO490" s="14">
        <f>[17]Low!$J272</f>
        <v>3661.9924008721127</v>
      </c>
      <c r="BP490" s="14"/>
      <c r="BQ490" s="14">
        <f>[17]Base!$Q272</f>
        <v>46423.315688852977</v>
      </c>
      <c r="BR490" s="14">
        <f>[17]High!$Q272</f>
        <v>88588.500679017452</v>
      </c>
      <c r="BS490" s="14">
        <f>[17]Low!$Q272</f>
        <v>4258.1306986885029</v>
      </c>
      <c r="BT490" s="211" t="s">
        <v>150</v>
      </c>
      <c r="BU490" s="14">
        <f>'[18]Energy Summary'!$C271/1000</f>
        <v>19898.888969665411</v>
      </c>
      <c r="BV490" s="14"/>
      <c r="BW490" s="14"/>
      <c r="BX490" s="14"/>
      <c r="BY490" s="14">
        <f>'[18]Energy Summary'!$D271/1000</f>
        <v>15471.331581928034</v>
      </c>
      <c r="BZ490" s="14"/>
      <c r="CA490" s="14"/>
    </row>
    <row r="491" spans="1:79">
      <c r="A491" s="2">
        <f t="shared" si="136"/>
        <v>2031</v>
      </c>
      <c r="B491" s="2">
        <f t="shared" si="137"/>
        <v>9</v>
      </c>
      <c r="C491" s="7">
        <f>[21]Data!$D346</f>
        <v>1200.31191378265</v>
      </c>
      <c r="D491" s="7">
        <f>[25]Data!$D322</f>
        <v>1376102.69383279</v>
      </c>
      <c r="E491" s="7">
        <f>[22]Data!$D334</f>
        <v>126804.021000881</v>
      </c>
      <c r="F491" s="7">
        <f>[23]Data!$D334</f>
        <v>1577.98384925613</v>
      </c>
      <c r="G491" s="13">
        <f>[24]Data!$D334</f>
        <v>318477.10658694099</v>
      </c>
      <c r="H491" s="66"/>
      <c r="I491" s="26">
        <f t="shared" si="151"/>
        <v>1230.31191378265</v>
      </c>
      <c r="J491" s="26">
        <f t="shared" si="151"/>
        <v>1376102.69383279</v>
      </c>
      <c r="K491" s="26">
        <f t="shared" si="151"/>
        <v>120655.22100088099</v>
      </c>
      <c r="L491" s="26">
        <f t="shared" si="139"/>
        <v>1577.98384925613</v>
      </c>
      <c r="M491" s="26">
        <f t="shared" si="141"/>
        <v>314517.10658694099</v>
      </c>
      <c r="N491" s="25"/>
      <c r="O491" s="19">
        <f>AVERAGE('Billing Mo'!O491:O492)</f>
        <v>30</v>
      </c>
      <c r="P491" s="19"/>
      <c r="Q491" s="19">
        <f>AVERAGE('Billing Mo'!Q491:Q492)</f>
        <v>-6148.7999999999993</v>
      </c>
      <c r="R491" s="248"/>
      <c r="S491" s="19">
        <f t="shared" si="130"/>
        <v>-3960</v>
      </c>
      <c r="U491" s="7">
        <f t="shared" si="142"/>
        <v>4136815.0904361974</v>
      </c>
      <c r="V491" s="126">
        <f t="shared" si="149"/>
        <v>0.23675824630596484</v>
      </c>
      <c r="W491" s="7">
        <f>'Billing Mo'!W491</f>
        <v>76640.945721941593</v>
      </c>
      <c r="X491" s="7">
        <f>'Billing Mo'!X491</f>
        <v>1748143.4762290486</v>
      </c>
      <c r="Y491" s="7">
        <f>'Billing Mo'!Y491</f>
        <v>1824784.4219509901</v>
      </c>
      <c r="Z491" s="7">
        <f>'Billing Mo'!Z491</f>
        <v>201092</v>
      </c>
      <c r="AA491" s="7">
        <f>'Billing Mo'!AA491</f>
        <v>2073</v>
      </c>
      <c r="AB491" s="7">
        <f>'Billing Mo'!AB491</f>
        <v>1508</v>
      </c>
      <c r="AC491" s="13">
        <f>'Billing Mo'!AC491</f>
        <v>25700</v>
      </c>
      <c r="AD491" s="28">
        <f t="shared" si="150"/>
        <v>21780</v>
      </c>
      <c r="AE491" s="30">
        <f t="shared" si="143"/>
        <v>2150762</v>
      </c>
      <c r="AF491" s="30">
        <f t="shared" si="144"/>
        <v>1376103</v>
      </c>
      <c r="AG491" s="31">
        <f t="shared" si="152"/>
        <v>272075</v>
      </c>
      <c r="AH491" s="15">
        <f t="shared" si="135"/>
        <v>151420</v>
      </c>
      <c r="AI491" s="28">
        <f t="shared" si="145"/>
        <v>120655</v>
      </c>
      <c r="AJ491" s="28">
        <f t="shared" si="146"/>
        <v>1577.98384925613</v>
      </c>
      <c r="AK491" s="28">
        <f t="shared" si="147"/>
        <v>314517.10658694099</v>
      </c>
      <c r="AL491" s="110">
        <f t="shared" si="134"/>
        <v>1230.3120591906147</v>
      </c>
      <c r="AM491" s="110">
        <f t="shared" si="133"/>
        <v>1190.5746091788753</v>
      </c>
      <c r="AN491" s="110">
        <f>AJ491/[4]FCST!$G431*1000</f>
        <v>1046.4083881008819</v>
      </c>
      <c r="AP491" s="233">
        <f>[16]Rounded!Z492</f>
        <v>34872</v>
      </c>
      <c r="AQ491" s="157">
        <f>[16]Rounded!AA492</f>
        <v>23279</v>
      </c>
      <c r="AR491" s="157">
        <f>[16]Rounded!AB492</f>
        <v>3474</v>
      </c>
      <c r="AS491" s="157">
        <f>[16]Rounded!AC492</f>
        <v>0</v>
      </c>
      <c r="AT491" s="157">
        <f>[16]Rounded!AD492</f>
        <v>0</v>
      </c>
      <c r="AV491" s="150"/>
      <c r="AW491" s="145">
        <f t="shared" si="148"/>
        <v>1046.4083881008819</v>
      </c>
      <c r="AX491" s="145">
        <f t="shared" si="129"/>
        <v>1577.98384925613</v>
      </c>
      <c r="AZ491" s="164">
        <f t="shared" si="140"/>
        <v>19079.694663219718</v>
      </c>
      <c r="BM491" s="14">
        <f>[17]Base!$J273</f>
        <v>38751.623184338314</v>
      </c>
      <c r="BN491" s="14">
        <f>[17]High!$J273</f>
        <v>73948.793743810325</v>
      </c>
      <c r="BO491" s="14">
        <f>[17]Low!$J273</f>
        <v>3554.4526248662942</v>
      </c>
      <c r="BP491" s="14"/>
      <c r="BQ491" s="14">
        <f>[17]Base!$Q273</f>
        <v>45060.026958532922</v>
      </c>
      <c r="BR491" s="14">
        <f>[17]High!$Q273</f>
        <v>85986.969469546893</v>
      </c>
      <c r="BS491" s="14">
        <f>[17]Low!$Q273</f>
        <v>4133.0844475189469</v>
      </c>
      <c r="BT491" s="211" t="s">
        <v>150</v>
      </c>
      <c r="BU491" s="14">
        <f>'[18]Energy Summary'!$C272/1000</f>
        <v>18787.071942216575</v>
      </c>
      <c r="BV491" s="14"/>
      <c r="BW491" s="14"/>
      <c r="BX491" s="14"/>
      <c r="BY491" s="14">
        <f>'[18]Energy Summary'!$D272/1000</f>
        <v>14565.212989303507</v>
      </c>
      <c r="BZ491" s="14"/>
      <c r="CA491" s="14"/>
    </row>
    <row r="492" spans="1:79">
      <c r="A492" s="2">
        <f t="shared" si="136"/>
        <v>2031</v>
      </c>
      <c r="B492" s="2">
        <f t="shared" si="137"/>
        <v>10</v>
      </c>
      <c r="C492" s="7">
        <f>[21]Data!$D347</f>
        <v>1017.93693821487</v>
      </c>
      <c r="D492" s="7">
        <f>[25]Data!$D323</f>
        <v>1308541.9264142599</v>
      </c>
      <c r="E492" s="7">
        <f>[22]Data!$D335</f>
        <v>135413.34633467899</v>
      </c>
      <c r="F492" s="7">
        <f>[23]Data!$D335</f>
        <v>1575.8171825894699</v>
      </c>
      <c r="G492" s="13">
        <f>[24]Data!$D335</f>
        <v>299264.94257660297</v>
      </c>
      <c r="H492" s="66"/>
      <c r="I492" s="26">
        <f t="shared" si="151"/>
        <v>1047.93693821487</v>
      </c>
      <c r="J492" s="26">
        <f t="shared" si="151"/>
        <v>1308541.9264142599</v>
      </c>
      <c r="K492" s="26">
        <f t="shared" si="151"/>
        <v>129264.54633467899</v>
      </c>
      <c r="L492" s="26">
        <f t="shared" si="139"/>
        <v>1575.8171825894699</v>
      </c>
      <c r="M492" s="26">
        <f t="shared" si="141"/>
        <v>295172.94257660297</v>
      </c>
      <c r="N492" s="25"/>
      <c r="O492" s="19">
        <f>AVERAGE('Billing Mo'!O492:O493)</f>
        <v>30</v>
      </c>
      <c r="P492" s="19"/>
      <c r="Q492" s="19">
        <f>AVERAGE('Billing Mo'!Q492:Q493)</f>
        <v>-6148.7999999999993</v>
      </c>
      <c r="R492" s="248"/>
      <c r="S492" s="19">
        <f t="shared" si="130"/>
        <v>-4092</v>
      </c>
      <c r="U492" s="7">
        <f t="shared" si="142"/>
        <v>3731528.7597591924</v>
      </c>
      <c r="V492" s="126">
        <f t="shared" ref="V492:V507" si="153">V480</f>
        <v>0.25544453159122188</v>
      </c>
      <c r="W492" s="7">
        <f>'Billing Mo'!W492</f>
        <v>76689.519750931082</v>
      </c>
      <c r="X492" s="7">
        <f>'Billing Mo'!X492</f>
        <v>1749251.426699809</v>
      </c>
      <c r="Y492" s="7">
        <f>'Billing Mo'!Y492</f>
        <v>1825940.9464507401</v>
      </c>
      <c r="Z492" s="7">
        <f>'Billing Mo'!Z492</f>
        <v>201201</v>
      </c>
      <c r="AA492" s="7">
        <f>'Billing Mo'!AA492</f>
        <v>2073</v>
      </c>
      <c r="AB492" s="7">
        <f>'Billing Mo'!AB492</f>
        <v>1508</v>
      </c>
      <c r="AC492" s="13">
        <f>'Billing Mo'!AC492</f>
        <v>25724</v>
      </c>
      <c r="AD492" s="28">
        <f t="shared" si="150"/>
        <v>19941</v>
      </c>
      <c r="AE492" s="30">
        <f t="shared" si="143"/>
        <v>1833105</v>
      </c>
      <c r="AF492" s="30">
        <f t="shared" si="144"/>
        <v>1308542</v>
      </c>
      <c r="AG492" s="31">
        <f t="shared" si="152"/>
        <v>273192</v>
      </c>
      <c r="AH492" s="15">
        <f t="shared" si="135"/>
        <v>143927</v>
      </c>
      <c r="AI492" s="28">
        <f t="shared" si="145"/>
        <v>129265</v>
      </c>
      <c r="AJ492" s="28">
        <f t="shared" si="146"/>
        <v>1575.8171825894699</v>
      </c>
      <c r="AK492" s="28">
        <f t="shared" si="147"/>
        <v>295172.94257660297</v>
      </c>
      <c r="AL492" s="110">
        <f t="shared" si="134"/>
        <v>1047.9368328762159</v>
      </c>
      <c r="AM492" s="110">
        <f t="shared" si="133"/>
        <v>1014.8444305397426</v>
      </c>
      <c r="AN492" s="110">
        <f>AJ492/[4]FCST!$G432*1000</f>
        <v>1044.9716064916909</v>
      </c>
      <c r="AP492" s="233">
        <f>[16]Rounded!Z493</f>
        <v>26999</v>
      </c>
      <c r="AQ492" s="157">
        <f>[16]Rounded!AA493</f>
        <v>21727</v>
      </c>
      <c r="AR492" s="157">
        <f>[16]Rounded!AB493</f>
        <v>3315</v>
      </c>
      <c r="AS492" s="157">
        <f>[16]Rounded!AC493</f>
        <v>0</v>
      </c>
      <c r="AT492" s="157">
        <f>[16]Rounded!AD493</f>
        <v>0</v>
      </c>
      <c r="AV492" s="150"/>
      <c r="AW492" s="145">
        <f t="shared" si="148"/>
        <v>1044.9716064916909</v>
      </c>
      <c r="AX492" s="145">
        <f t="shared" si="129"/>
        <v>1575.8171825894699</v>
      </c>
      <c r="AZ492" s="164">
        <f t="shared" si="140"/>
        <v>19053.586276738439</v>
      </c>
      <c r="BM492" s="14">
        <f>[17]Base!$J274</f>
        <v>38765.939321953745</v>
      </c>
      <c r="BN492" s="14">
        <f>[17]High!$J274</f>
        <v>73976.112886100076</v>
      </c>
      <c r="BO492" s="14">
        <f>[17]Low!$J274</f>
        <v>3555.7657578074118</v>
      </c>
      <c r="BP492" s="14"/>
      <c r="BQ492" s="14">
        <f>[17]Base!$Q274</f>
        <v>45076.673630178775</v>
      </c>
      <c r="BR492" s="14">
        <f>[17]High!$Q274</f>
        <v>86018.735914069854</v>
      </c>
      <c r="BS492" s="14">
        <f>[17]Low!$Q274</f>
        <v>4134.6113462876892</v>
      </c>
      <c r="BT492" s="211" t="s">
        <v>150</v>
      </c>
      <c r="BU492" s="14">
        <f>'[18]Energy Summary'!$C273/1000</f>
        <v>17200.484990567013</v>
      </c>
      <c r="BV492" s="14"/>
      <c r="BW492" s="14"/>
      <c r="BX492" s="14"/>
      <c r="BY492" s="14">
        <f>'[18]Energy Summary'!$D273/1000</f>
        <v>13298.956016236856</v>
      </c>
      <c r="BZ492" s="14"/>
      <c r="CA492" s="14"/>
    </row>
    <row r="493" spans="1:79">
      <c r="A493" s="2">
        <f t="shared" si="136"/>
        <v>2031</v>
      </c>
      <c r="B493" s="2">
        <f t="shared" si="137"/>
        <v>11</v>
      </c>
      <c r="C493" s="7">
        <f>[21]Data!$D348</f>
        <v>786.30583842338399</v>
      </c>
      <c r="D493" s="7">
        <f>[25]Data!$D324</f>
        <v>1136797.43572383</v>
      </c>
      <c r="E493" s="7">
        <f>[22]Data!$D336</f>
        <v>117826.164882521</v>
      </c>
      <c r="F493" s="7">
        <f>[23]Data!$D336</f>
        <v>1572.4831680986699</v>
      </c>
      <c r="G493" s="13">
        <f>[24]Data!$D336</f>
        <v>278999.56548436801</v>
      </c>
      <c r="H493" s="66"/>
      <c r="I493" s="26">
        <f t="shared" si="151"/>
        <v>816.30583842338399</v>
      </c>
      <c r="J493" s="26">
        <f t="shared" si="151"/>
        <v>1136797.43572383</v>
      </c>
      <c r="K493" s="26">
        <f t="shared" si="151"/>
        <v>111677.364882521</v>
      </c>
      <c r="L493" s="26">
        <f t="shared" si="139"/>
        <v>1572.4831680986699</v>
      </c>
      <c r="M493" s="26">
        <f t="shared" si="141"/>
        <v>275039.56548436801</v>
      </c>
      <c r="N493" s="25"/>
      <c r="O493" s="19">
        <f>AVERAGE('Billing Mo'!O493:O494)</f>
        <v>30</v>
      </c>
      <c r="P493" s="19"/>
      <c r="Q493" s="19">
        <f>AVERAGE('Billing Mo'!Q493:Q494)</f>
        <v>-6148.7999999999993</v>
      </c>
      <c r="R493" s="248"/>
      <c r="S493" s="19">
        <f t="shared" si="130"/>
        <v>-3960</v>
      </c>
      <c r="U493" s="7">
        <f t="shared" si="142"/>
        <v>3121745.0486524664</v>
      </c>
      <c r="V493" s="126">
        <f t="shared" si="153"/>
        <v>0.34388341163246744</v>
      </c>
      <c r="W493" s="7">
        <f>'Billing Mo'!W493</f>
        <v>76738.093779921008</v>
      </c>
      <c r="X493" s="7">
        <f>'Billing Mo'!X493</f>
        <v>1750359.377170579</v>
      </c>
      <c r="Y493" s="7">
        <f>'Billing Mo'!Y493</f>
        <v>1827097.4709505001</v>
      </c>
      <c r="Z493" s="7">
        <f>'Billing Mo'!Z493</f>
        <v>201311</v>
      </c>
      <c r="AA493" s="7">
        <f>'Billing Mo'!AA493</f>
        <v>2072</v>
      </c>
      <c r="AB493" s="7">
        <f>'Billing Mo'!AB493</f>
        <v>1508</v>
      </c>
      <c r="AC493" s="13">
        <f>'Billing Mo'!AC493</f>
        <v>25760</v>
      </c>
      <c r="AD493" s="28">
        <f t="shared" si="150"/>
        <v>20750</v>
      </c>
      <c r="AE493" s="30">
        <f t="shared" si="143"/>
        <v>1428829</v>
      </c>
      <c r="AF493" s="30">
        <f t="shared" si="144"/>
        <v>1136797</v>
      </c>
      <c r="AG493" s="31">
        <f t="shared" si="152"/>
        <v>258757</v>
      </c>
      <c r="AH493" s="15">
        <f t="shared" si="135"/>
        <v>147080</v>
      </c>
      <c r="AI493" s="28">
        <f t="shared" si="145"/>
        <v>111677</v>
      </c>
      <c r="AJ493" s="28">
        <f t="shared" si="146"/>
        <v>1572.4831680986699</v>
      </c>
      <c r="AK493" s="28">
        <f t="shared" si="147"/>
        <v>275039.56548436801</v>
      </c>
      <c r="AL493" s="110">
        <f t="shared" si="134"/>
        <v>816.3060789891465</v>
      </c>
      <c r="AM493" s="110">
        <f t="shared" si="133"/>
        <v>793.3780343124738</v>
      </c>
      <c r="AN493" s="110">
        <f>AJ493/[4]FCST!$G433*1000</f>
        <v>1042.7607215508422</v>
      </c>
      <c r="AP493" s="233">
        <f>[16]Rounded!Z494</f>
        <v>29371</v>
      </c>
      <c r="AQ493" s="157">
        <f>[16]Rounded!AA494</f>
        <v>22407</v>
      </c>
      <c r="AR493" s="157">
        <f>[16]Rounded!AB494</f>
        <v>3348</v>
      </c>
      <c r="AS493" s="157">
        <f>[16]Rounded!AC494</f>
        <v>0</v>
      </c>
      <c r="AT493" s="157">
        <f>[16]Rounded!AD494</f>
        <v>0</v>
      </c>
      <c r="AV493" s="150"/>
      <c r="AW493" s="145">
        <f t="shared" si="148"/>
        <v>1042.7607215508422</v>
      </c>
      <c r="AX493" s="145">
        <f t="shared" si="129"/>
        <v>1572.4831680986699</v>
      </c>
      <c r="AZ493" s="164">
        <f t="shared" si="140"/>
        <v>19027.477890257149</v>
      </c>
      <c r="BM493" s="14">
        <f>[17]Base!$J275</f>
        <v>38695.654117997008</v>
      </c>
      <c r="BN493" s="14">
        <f>[17]High!$J275</f>
        <v>73841.989315948871</v>
      </c>
      <c r="BO493" s="14">
        <f>[17]Low!$J275</f>
        <v>3549.3189200451616</v>
      </c>
      <c r="BP493" s="14"/>
      <c r="BQ493" s="14">
        <f>[17]Base!$Q275</f>
        <v>44994.946648833735</v>
      </c>
      <c r="BR493" s="14">
        <f>[17]High!$Q275</f>
        <v>85862.778274359152</v>
      </c>
      <c r="BS493" s="14">
        <f>[17]Low!$Q275</f>
        <v>4127.1150233083263</v>
      </c>
      <c r="BT493" s="211" t="s">
        <v>150</v>
      </c>
      <c r="BU493" s="14">
        <f>'[18]Energy Summary'!$C274/1000</f>
        <v>16271.17037513242</v>
      </c>
      <c r="BV493" s="14"/>
      <c r="BW493" s="14"/>
      <c r="BX493" s="14"/>
      <c r="BY493" s="14">
        <f>'[18]Energy Summary'!$D274/1000</f>
        <v>12547.890474004116</v>
      </c>
      <c r="BZ493" s="14"/>
      <c r="CA493" s="14"/>
    </row>
    <row r="494" spans="1:79">
      <c r="A494" s="2">
        <f t="shared" si="136"/>
        <v>2031</v>
      </c>
      <c r="B494" s="2">
        <f t="shared" si="137"/>
        <v>12</v>
      </c>
      <c r="C494" s="7">
        <f>[21]Data!$D349</f>
        <v>937.13423487819102</v>
      </c>
      <c r="D494" s="7">
        <f>[25]Data!$D325</f>
        <v>1150252.90840925</v>
      </c>
      <c r="E494" s="7">
        <f>[22]Data!$D337</f>
        <v>115042.35072832801</v>
      </c>
      <c r="F494" s="7">
        <f>[23]Data!$D337</f>
        <v>1584.1438132941601</v>
      </c>
      <c r="G494" s="13">
        <f>[24]Data!$D337</f>
        <v>269705.08077756001</v>
      </c>
      <c r="H494" s="66"/>
      <c r="I494" s="26">
        <f t="shared" si="151"/>
        <v>967.13423487819102</v>
      </c>
      <c r="J494" s="26">
        <f t="shared" si="151"/>
        <v>1150252.90840925</v>
      </c>
      <c r="K494" s="26">
        <f t="shared" si="151"/>
        <v>108792.750728328</v>
      </c>
      <c r="L494" s="26">
        <f t="shared" si="139"/>
        <v>1584.1438132941601</v>
      </c>
      <c r="M494" s="26">
        <f t="shared" si="141"/>
        <v>265613.08077756001</v>
      </c>
      <c r="N494" s="25"/>
      <c r="O494" s="19">
        <f>AVERAGE('Billing Mo'!O494:O495)</f>
        <v>30</v>
      </c>
      <c r="P494" s="19"/>
      <c r="Q494" s="19">
        <f>AVERAGE('Billing Mo'!Q494:Q495)</f>
        <v>-6249.5999999999995</v>
      </c>
      <c r="R494" s="248"/>
      <c r="S494" s="19">
        <f t="shared" si="130"/>
        <v>-4092</v>
      </c>
      <c r="U494" s="7">
        <f t="shared" si="142"/>
        <v>3387205.2245908543</v>
      </c>
      <c r="V494" s="126">
        <f t="shared" si="153"/>
        <v>0.46872621458853259</v>
      </c>
      <c r="W494" s="7">
        <f>'Billing Mo'!W494</f>
        <v>76786.667808910919</v>
      </c>
      <c r="X494" s="7">
        <f>'Billing Mo'!X494</f>
        <v>1751467.3276413491</v>
      </c>
      <c r="Y494" s="7">
        <f>'Billing Mo'!Y494</f>
        <v>1828253.9954502599</v>
      </c>
      <c r="Z494" s="7">
        <f>'Billing Mo'!Z494</f>
        <v>201420</v>
      </c>
      <c r="AA494" s="7">
        <f>'Billing Mo'!AA494</f>
        <v>2071</v>
      </c>
      <c r="AB494" s="7">
        <f>'Billing Mo'!AB494</f>
        <v>1508</v>
      </c>
      <c r="AC494" s="13">
        <f>'Billing Mo'!AC494</f>
        <v>25709</v>
      </c>
      <c r="AD494" s="28">
        <f t="shared" si="150"/>
        <v>33729</v>
      </c>
      <c r="AE494" s="30">
        <f t="shared" si="143"/>
        <v>1693904</v>
      </c>
      <c r="AF494" s="30">
        <f t="shared" si="144"/>
        <v>1150253</v>
      </c>
      <c r="AG494" s="31">
        <f t="shared" si="152"/>
        <v>242122</v>
      </c>
      <c r="AH494" s="15">
        <f t="shared" si="135"/>
        <v>133329</v>
      </c>
      <c r="AI494" s="28">
        <f t="shared" si="145"/>
        <v>108793</v>
      </c>
      <c r="AJ494" s="28">
        <f t="shared" si="146"/>
        <v>1584.1438132941601</v>
      </c>
      <c r="AK494" s="28">
        <f t="shared" si="147"/>
        <v>265613.08077756001</v>
      </c>
      <c r="AL494" s="110">
        <f t="shared" si="134"/>
        <v>967.13422698048953</v>
      </c>
      <c r="AM494" s="110">
        <f t="shared" si="133"/>
        <v>944.96333895582211</v>
      </c>
      <c r="AN494" s="110">
        <f>AJ494/[4]FCST!$G434*1000</f>
        <v>1050.4932448900265</v>
      </c>
      <c r="AP494" s="233">
        <f>[16]Rounded!Z495</f>
        <v>50432</v>
      </c>
      <c r="AQ494" s="157">
        <f>[16]Rounded!AA495</f>
        <v>28216</v>
      </c>
      <c r="AR494" s="157">
        <f>[16]Rounded!AB495</f>
        <v>3699</v>
      </c>
      <c r="AS494" s="157">
        <f>[16]Rounded!AC495</f>
        <v>0</v>
      </c>
      <c r="AT494" s="157">
        <f>[16]Rounded!AD495</f>
        <v>0</v>
      </c>
      <c r="AV494" s="150"/>
      <c r="AW494" s="145">
        <f t="shared" si="148"/>
        <v>1050.4932448900265</v>
      </c>
      <c r="AX494" s="145">
        <f t="shared" si="129"/>
        <v>1584.1438132941601</v>
      </c>
      <c r="AZ494" s="164">
        <f t="shared" si="140"/>
        <v>19001.369503775866</v>
      </c>
      <c r="BM494" s="14">
        <f>[17]Base!$J276</f>
        <v>38836.769425839106</v>
      </c>
      <c r="BN494" s="14">
        <f>[17]High!$J276</f>
        <v>74111.27627572522</v>
      </c>
      <c r="BO494" s="14">
        <f>[17]Low!$J276</f>
        <v>3562.2625759529965</v>
      </c>
      <c r="BP494" s="14"/>
      <c r="BQ494" s="14">
        <f>[17]Base!$Q276</f>
        <v>45159.03421609199</v>
      </c>
      <c r="BR494" s="14">
        <f>[17]High!$Q276</f>
        <v>86175.902646192117</v>
      </c>
      <c r="BS494" s="14">
        <f>[17]Low!$Q276</f>
        <v>4142.165785991856</v>
      </c>
      <c r="BT494" s="211" t="s">
        <v>150</v>
      </c>
      <c r="BU494" s="14">
        <f>'[18]Energy Summary'!$C275/1000</f>
        <v>15658.39303913802</v>
      </c>
      <c r="BV494" s="14"/>
      <c r="BW494" s="14"/>
      <c r="BX494" s="14"/>
      <c r="BY494" s="14">
        <f>'[18]Energy Summary'!$D275/1000</f>
        <v>12045.539377408393</v>
      </c>
      <c r="BZ494" s="14"/>
      <c r="CA494" s="14"/>
    </row>
    <row r="495" spans="1:79">
      <c r="A495" s="2">
        <f t="shared" si="136"/>
        <v>2032</v>
      </c>
      <c r="B495" s="2">
        <f t="shared" si="137"/>
        <v>1</v>
      </c>
      <c r="C495" s="7">
        <f>[21]Data!$D350</f>
        <v>1021.9531688209599</v>
      </c>
      <c r="D495" s="7">
        <f>[25]Data!$D326</f>
        <v>1148683.3506615099</v>
      </c>
      <c r="E495" s="7">
        <f>[22]Data!$D338</f>
        <v>123389.06032970799</v>
      </c>
      <c r="F495" s="7">
        <f>[23]Data!$D338</f>
        <v>1561.41625075821</v>
      </c>
      <c r="G495" s="13">
        <f>[24]Data!$D338</f>
        <v>266840.39630620799</v>
      </c>
      <c r="H495" s="66"/>
      <c r="I495" s="26">
        <f t="shared" si="151"/>
        <v>1051.9531688209599</v>
      </c>
      <c r="J495" s="26">
        <f t="shared" si="151"/>
        <v>1148683.3506615099</v>
      </c>
      <c r="K495" s="26">
        <f t="shared" si="151"/>
        <v>117441.860329708</v>
      </c>
      <c r="L495" s="26">
        <f t="shared" si="139"/>
        <v>1561.41625075821</v>
      </c>
      <c r="M495" s="26">
        <f t="shared" si="141"/>
        <v>262880.39630620799</v>
      </c>
      <c r="N495" s="25"/>
      <c r="O495" s="19">
        <f>AVERAGE('Billing Mo'!O495:O496)</f>
        <v>30</v>
      </c>
      <c r="P495" s="19"/>
      <c r="Q495" s="19">
        <f>AVERAGE('Billing Mo'!Q495:Q496)</f>
        <v>-5947.1999999999989</v>
      </c>
      <c r="R495" s="248"/>
      <c r="S495" s="19">
        <f t="shared" si="130"/>
        <v>-3960</v>
      </c>
      <c r="U495" s="7">
        <f t="shared" si="142"/>
        <v>3550391.8125569662</v>
      </c>
      <c r="V495" s="126">
        <f t="shared" si="153"/>
        <v>0.55751998808037817</v>
      </c>
      <c r="W495" s="7">
        <f>'Billing Mo'!W495</f>
        <v>76835.241837900423</v>
      </c>
      <c r="X495" s="7">
        <f>'Billing Mo'!X495</f>
        <v>1752575.2781121098</v>
      </c>
      <c r="Y495" s="7">
        <f>'Billing Mo'!Y495</f>
        <v>1829410.5199500101</v>
      </c>
      <c r="Z495" s="7">
        <f>'Billing Mo'!Z495</f>
        <v>201530</v>
      </c>
      <c r="AA495" s="7">
        <f>'Billing Mo'!AA495</f>
        <v>2070</v>
      </c>
      <c r="AB495" s="7">
        <f>'Billing Mo'!AB495</f>
        <v>1508</v>
      </c>
      <c r="AC495" s="13">
        <f>'Billing Mo'!AC495</f>
        <v>25750</v>
      </c>
      <c r="AD495" s="28">
        <f t="shared" si="150"/>
        <v>43778</v>
      </c>
      <c r="AE495" s="30">
        <f t="shared" si="143"/>
        <v>1843627</v>
      </c>
      <c r="AF495" s="30">
        <f t="shared" si="144"/>
        <v>1148683</v>
      </c>
      <c r="AG495" s="31">
        <f t="shared" si="152"/>
        <v>249862</v>
      </c>
      <c r="AH495" s="15">
        <f t="shared" si="135"/>
        <v>132420</v>
      </c>
      <c r="AI495" s="28">
        <f t="shared" si="145"/>
        <v>117442</v>
      </c>
      <c r="AJ495" s="28">
        <f t="shared" si="146"/>
        <v>1561.41625075821</v>
      </c>
      <c r="AK495" s="28">
        <f t="shared" si="147"/>
        <v>262880.39630620799</v>
      </c>
      <c r="AL495" s="110">
        <f t="shared" si="134"/>
        <v>1051.9531018296527</v>
      </c>
      <c r="AM495" s="110">
        <f t="shared" si="133"/>
        <v>1031.7011842981938</v>
      </c>
      <c r="AN495" s="110">
        <f>AJ495/[4]FCST!$G435*1000</f>
        <v>1035.4219169484152</v>
      </c>
      <c r="AP495" s="233">
        <f>[16]Rounded!Z496</f>
        <v>61047</v>
      </c>
      <c r="AQ495" s="157">
        <f>[16]Rounded!AA496</f>
        <v>28687</v>
      </c>
      <c r="AR495" s="157">
        <f>[16]Rounded!AB496</f>
        <v>3636</v>
      </c>
      <c r="AS495" s="157">
        <f>[16]Rounded!AC496</f>
        <v>0</v>
      </c>
      <c r="AT495" s="157">
        <f>[16]Rounded!AD496</f>
        <v>0</v>
      </c>
      <c r="AV495" s="150"/>
      <c r="AW495" s="145">
        <f t="shared" si="148"/>
        <v>1035.4219169484152</v>
      </c>
      <c r="AX495" s="145">
        <f t="shared" si="129"/>
        <v>1561.41625075821</v>
      </c>
      <c r="AZ495" s="164">
        <f t="shared" si="140"/>
        <v>18975.261117294591</v>
      </c>
      <c r="BM495" s="14">
        <f>[17]Base!$J277</f>
        <v>39242.637181496553</v>
      </c>
      <c r="BN495" s="14">
        <f>[17]High!$J277</f>
        <v>75140.76566765194</v>
      </c>
      <c r="BO495" s="14">
        <f>[17]Low!$J277</f>
        <v>3344.5086953411728</v>
      </c>
      <c r="BP495" s="14"/>
      <c r="BQ495" s="14">
        <f>[17]Base!$Q277</f>
        <v>45630.973466856463</v>
      </c>
      <c r="BR495" s="14">
        <f>[17]High!$Q277</f>
        <v>87372.983334478995</v>
      </c>
      <c r="BS495" s="14">
        <f>[17]Low!$Q277</f>
        <v>3888.9635992339222</v>
      </c>
      <c r="BT495" s="211" t="s">
        <v>150</v>
      </c>
      <c r="BU495" s="14">
        <f>'[18]Energy Summary'!$C276/1000</f>
        <v>12476.839121102468</v>
      </c>
      <c r="BV495" s="14"/>
      <c r="BW495" s="14"/>
      <c r="BX495" s="14"/>
      <c r="BY495" s="14">
        <f>'[18]Energy Summary'!$D276/1000</f>
        <v>9908.3696396732394</v>
      </c>
      <c r="BZ495" s="14"/>
      <c r="CA495" s="14"/>
    </row>
    <row r="496" spans="1:79">
      <c r="A496" s="2">
        <f t="shared" si="136"/>
        <v>2032</v>
      </c>
      <c r="B496" s="2">
        <f t="shared" si="137"/>
        <v>2</v>
      </c>
      <c r="C496" s="7">
        <f>[21]Data!$D351</f>
        <v>856.22491936356801</v>
      </c>
      <c r="D496" s="7">
        <f>[25]Data!$D327</f>
        <v>1075146.9257012701</v>
      </c>
      <c r="E496" s="7">
        <f>[22]Data!$D339</f>
        <v>116927.976390175</v>
      </c>
      <c r="F496" s="7">
        <f>[23]Data!$D339</f>
        <v>1562.6444944516199</v>
      </c>
      <c r="G496" s="13">
        <f>[24]Data!$D339</f>
        <v>266811.34498407901</v>
      </c>
      <c r="H496" s="66"/>
      <c r="I496" s="26">
        <f t="shared" si="151"/>
        <v>886.22491936356801</v>
      </c>
      <c r="J496" s="26">
        <f t="shared" si="151"/>
        <v>1075146.9257012701</v>
      </c>
      <c r="K496" s="26">
        <f t="shared" si="151"/>
        <v>110980.776390175</v>
      </c>
      <c r="L496" s="26">
        <f t="shared" si="139"/>
        <v>1562.6444944516199</v>
      </c>
      <c r="M496" s="26">
        <f t="shared" si="141"/>
        <v>262719.34498407901</v>
      </c>
      <c r="N496" s="25"/>
      <c r="O496" s="19">
        <f>AVERAGE('Billing Mo'!O496:O497)</f>
        <v>30</v>
      </c>
      <c r="P496" s="19"/>
      <c r="Q496" s="19">
        <f>AVERAGE('Billing Mo'!Q496:Q497)</f>
        <v>-5947.1999999999989</v>
      </c>
      <c r="R496" s="248"/>
      <c r="S496" s="19">
        <f t="shared" si="130"/>
        <v>-4092</v>
      </c>
      <c r="U496" s="7">
        <f t="shared" si="142"/>
        <v>3180545.9894785304</v>
      </c>
      <c r="V496" s="126">
        <f t="shared" si="153"/>
        <v>0.63835327793467445</v>
      </c>
      <c r="W496" s="7">
        <f>'Billing Mo'!W496</f>
        <v>76883.815866890334</v>
      </c>
      <c r="X496" s="7">
        <f>'Billing Mo'!X496</f>
        <v>1753683.2285828795</v>
      </c>
      <c r="Y496" s="7">
        <f>'Billing Mo'!Y496</f>
        <v>1830567.0444497699</v>
      </c>
      <c r="Z496" s="7">
        <f>'Billing Mo'!Z496</f>
        <v>201639</v>
      </c>
      <c r="AA496" s="7">
        <f>'Billing Mo'!AA496</f>
        <v>2069</v>
      </c>
      <c r="AB496" s="7">
        <f>'Billing Mo'!AB496</f>
        <v>1508</v>
      </c>
      <c r="AC496" s="13">
        <f>'Billing Mo'!AC496</f>
        <v>25754</v>
      </c>
      <c r="AD496" s="28">
        <f t="shared" si="150"/>
        <v>42023</v>
      </c>
      <c r="AE496" s="30">
        <f t="shared" si="143"/>
        <v>1554158</v>
      </c>
      <c r="AF496" s="30">
        <f t="shared" si="144"/>
        <v>1075147</v>
      </c>
      <c r="AG496" s="31">
        <f t="shared" si="152"/>
        <v>244936</v>
      </c>
      <c r="AH496" s="15">
        <f t="shared" si="135"/>
        <v>133955</v>
      </c>
      <c r="AI496" s="28">
        <f t="shared" si="145"/>
        <v>110981</v>
      </c>
      <c r="AJ496" s="28">
        <f t="shared" si="146"/>
        <v>1562.6444944516199</v>
      </c>
      <c r="AK496" s="28">
        <f t="shared" si="147"/>
        <v>262719.34498407901</v>
      </c>
      <c r="AL496" s="110">
        <f t="shared" si="134"/>
        <v>886.22504604545236</v>
      </c>
      <c r="AM496" s="110">
        <f t="shared" si="133"/>
        <v>871.95986885024388</v>
      </c>
      <c r="AN496" s="110">
        <f>AJ496/[4]FCST!$G436*1000</f>
        <v>1036.2364021562466</v>
      </c>
      <c r="AP496" s="233">
        <f>[16]Rounded!Z497</f>
        <v>47863</v>
      </c>
      <c r="AQ496" s="157">
        <f>[16]Rounded!AA497</f>
        <v>24452</v>
      </c>
      <c r="AR496" s="157">
        <f>[16]Rounded!AB497</f>
        <v>3388</v>
      </c>
      <c r="AS496" s="157">
        <f>[16]Rounded!AC497</f>
        <v>0</v>
      </c>
      <c r="AT496" s="157">
        <f>[16]Rounded!AD497</f>
        <v>0</v>
      </c>
      <c r="AV496" s="150"/>
      <c r="AW496" s="145">
        <f t="shared" si="148"/>
        <v>1036.2364021562466</v>
      </c>
      <c r="AX496" s="145">
        <f t="shared" si="129"/>
        <v>1562.6444944516199</v>
      </c>
      <c r="AZ496" s="164">
        <f t="shared" si="140"/>
        <v>18949.152730813308</v>
      </c>
      <c r="BM496" s="14">
        <f>[17]Base!$J278</f>
        <v>39392.596661680291</v>
      </c>
      <c r="BN496" s="14">
        <f>[17]High!$J278</f>
        <v>75427.904121370389</v>
      </c>
      <c r="BO496" s="14">
        <f>[17]Low!$J278</f>
        <v>3357.2892019901974</v>
      </c>
      <c r="BP496" s="14"/>
      <c r="BQ496" s="14">
        <f>[17]Base!$Q278</f>
        <v>45805.344955442204</v>
      </c>
      <c r="BR496" s="14">
        <f>[17]High!$Q278</f>
        <v>87706.865257407422</v>
      </c>
      <c r="BS496" s="14">
        <f>[17]Low!$Q278</f>
        <v>3903.8246534769733</v>
      </c>
      <c r="BT496" s="211" t="s">
        <v>150</v>
      </c>
      <c r="BU496" s="14">
        <f>'[18]Energy Summary'!$C277/1000</f>
        <v>13826.769698892469</v>
      </c>
      <c r="BV496" s="14"/>
      <c r="BW496" s="14"/>
      <c r="BX496" s="14"/>
      <c r="BY496" s="14">
        <f>'[18]Energy Summary'!$D277/1000</f>
        <v>10934.241735770889</v>
      </c>
      <c r="BZ496" s="14"/>
      <c r="CA496" s="14"/>
    </row>
    <row r="497" spans="1:79">
      <c r="A497" s="2">
        <f t="shared" si="136"/>
        <v>2032</v>
      </c>
      <c r="B497" s="2">
        <f t="shared" si="137"/>
        <v>3</v>
      </c>
      <c r="C497" s="7">
        <f>[21]Data!$D352</f>
        <v>834.87772718118401</v>
      </c>
      <c r="D497" s="7">
        <f>[25]Data!$D328</f>
        <v>1189923.29341523</v>
      </c>
      <c r="E497" s="7">
        <f>[22]Data!$D340</f>
        <v>134367.26633688901</v>
      </c>
      <c r="F497" s="7">
        <f>[23]Data!$D340</f>
        <v>1573.81786374692</v>
      </c>
      <c r="G497" s="13">
        <f>[24]Data!$D340</f>
        <v>270668.82182366698</v>
      </c>
      <c r="H497" s="66"/>
      <c r="I497" s="26">
        <f t="shared" si="151"/>
        <v>864.87772718118401</v>
      </c>
      <c r="J497" s="26">
        <f t="shared" si="151"/>
        <v>1189923.29341523</v>
      </c>
      <c r="K497" s="26">
        <f t="shared" si="151"/>
        <v>128218.466336889</v>
      </c>
      <c r="L497" s="26">
        <f t="shared" si="139"/>
        <v>1573.81786374692</v>
      </c>
      <c r="M497" s="26">
        <f t="shared" si="141"/>
        <v>266708.82182366698</v>
      </c>
      <c r="N497" s="25"/>
      <c r="O497" s="19">
        <f>AVERAGE('Billing Mo'!O497:O498)</f>
        <v>30</v>
      </c>
      <c r="P497" s="19"/>
      <c r="Q497" s="19">
        <f>AVERAGE('Billing Mo'!Q497:Q498)</f>
        <v>-6148.7999999999993</v>
      </c>
      <c r="R497" s="248"/>
      <c r="S497" s="19">
        <f t="shared" si="130"/>
        <v>-3960</v>
      </c>
      <c r="U497" s="7">
        <f t="shared" si="142"/>
        <v>3280193.6396874138</v>
      </c>
      <c r="V497" s="126">
        <f t="shared" si="153"/>
        <v>0.62485525246600426</v>
      </c>
      <c r="W497" s="7">
        <f>'Billing Mo'!W497</f>
        <v>76932.38989588026</v>
      </c>
      <c r="X497" s="7">
        <f>'Billing Mo'!X497</f>
        <v>1754791.1790536495</v>
      </c>
      <c r="Y497" s="7">
        <f>'Billing Mo'!Y497</f>
        <v>1831723.5689495299</v>
      </c>
      <c r="Z497" s="7">
        <f>'Billing Mo'!Z497</f>
        <v>201748</v>
      </c>
      <c r="AA497" s="7">
        <f>'Billing Mo'!AA497</f>
        <v>2069</v>
      </c>
      <c r="AB497" s="7">
        <f>'Billing Mo'!AB497</f>
        <v>1508</v>
      </c>
      <c r="AC497" s="13">
        <f>'Billing Mo'!AC497</f>
        <v>25743</v>
      </c>
      <c r="AD497" s="28">
        <f t="shared" si="150"/>
        <v>40134</v>
      </c>
      <c r="AE497" s="30">
        <f t="shared" si="143"/>
        <v>1517680</v>
      </c>
      <c r="AF497" s="30">
        <f t="shared" si="144"/>
        <v>1189923</v>
      </c>
      <c r="AG497" s="31">
        <f t="shared" si="152"/>
        <v>264174</v>
      </c>
      <c r="AH497" s="15">
        <f t="shared" si="135"/>
        <v>135956</v>
      </c>
      <c r="AI497" s="28">
        <f t="shared" si="145"/>
        <v>128218</v>
      </c>
      <c r="AJ497" s="28">
        <f t="shared" si="146"/>
        <v>1573.81786374692</v>
      </c>
      <c r="AK497" s="28">
        <f t="shared" si="147"/>
        <v>266708.82182366698</v>
      </c>
      <c r="AL497" s="110">
        <f t="shared" si="134"/>
        <v>864.87783738374935</v>
      </c>
      <c r="AM497" s="110">
        <f t="shared" si="133"/>
        <v>850.46347953768282</v>
      </c>
      <c r="AN497" s="110">
        <f>AJ497/[4]FCST!$G437*1000</f>
        <v>1043.645798240663</v>
      </c>
      <c r="AP497" s="233">
        <f>[16]Rounded!Z498</f>
        <v>37384</v>
      </c>
      <c r="AQ497" s="157">
        <f>[16]Rounded!AA498</f>
        <v>19986</v>
      </c>
      <c r="AR497" s="157">
        <f>[16]Rounded!AB498</f>
        <v>2856</v>
      </c>
      <c r="AS497" s="157">
        <f>[16]Rounded!AC498</f>
        <v>0</v>
      </c>
      <c r="AT497" s="157">
        <f>[16]Rounded!AD498</f>
        <v>0</v>
      </c>
      <c r="AV497" s="150"/>
      <c r="AW497" s="145">
        <f t="shared" si="148"/>
        <v>1043.645798240663</v>
      </c>
      <c r="AX497" s="145">
        <f t="shared" si="129"/>
        <v>1573.81786374692</v>
      </c>
      <c r="AZ497" s="164">
        <f t="shared" si="140"/>
        <v>18923.044344332029</v>
      </c>
      <c r="BM497" s="14">
        <f>[17]Base!$J279</f>
        <v>40434.927364511277</v>
      </c>
      <c r="BN497" s="14">
        <f>[17]High!$J279</f>
        <v>77423.731433571287</v>
      </c>
      <c r="BO497" s="14">
        <f>[17]Low!$J279</f>
        <v>3446.1232954512511</v>
      </c>
      <c r="BP497" s="14"/>
      <c r="BQ497" s="14">
        <f>[17]Base!$Q279</f>
        <v>47017.357400594505</v>
      </c>
      <c r="BR497" s="14">
        <f>[17]High!$Q279</f>
        <v>90027.594690199185</v>
      </c>
      <c r="BS497" s="14">
        <f>[17]Low!$Q279</f>
        <v>4007.1201109898266</v>
      </c>
      <c r="BT497" s="211" t="s">
        <v>150</v>
      </c>
      <c r="BU497" s="14">
        <f>'[18]Energy Summary'!$C278/1000</f>
        <v>18710.647792437907</v>
      </c>
      <c r="BV497" s="14"/>
      <c r="BW497" s="14"/>
      <c r="BX497" s="14"/>
      <c r="BY497" s="14">
        <f>'[18]Energy Summary'!$D278/1000</f>
        <v>14737.850467408343</v>
      </c>
      <c r="BZ497" s="14"/>
      <c r="CA497" s="14"/>
    </row>
    <row r="498" spans="1:79">
      <c r="A498" s="2">
        <f t="shared" si="136"/>
        <v>2032</v>
      </c>
      <c r="B498" s="2">
        <f t="shared" si="137"/>
        <v>4</v>
      </c>
      <c r="C498" s="7">
        <f>[21]Data!$D353</f>
        <v>860.55430186870797</v>
      </c>
      <c r="D498" s="7">
        <f>[25]Data!$D329</f>
        <v>1212374.13335855</v>
      </c>
      <c r="E498" s="7">
        <f>[22]Data!$D341</f>
        <v>125351.860008178</v>
      </c>
      <c r="F498" s="7">
        <f>[23]Data!$D341</f>
        <v>1551.9407671265999</v>
      </c>
      <c r="G498" s="13">
        <f>[24]Data!$D341</f>
        <v>278942.05712234601</v>
      </c>
      <c r="H498" s="66"/>
      <c r="I498" s="26">
        <f t="shared" si="151"/>
        <v>890.55430186870797</v>
      </c>
      <c r="J498" s="26">
        <f t="shared" si="151"/>
        <v>1212374.13335855</v>
      </c>
      <c r="K498" s="26">
        <f t="shared" si="151"/>
        <v>119203.060008178</v>
      </c>
      <c r="L498" s="26">
        <f t="shared" si="139"/>
        <v>1551.9407671265999</v>
      </c>
      <c r="M498" s="26">
        <f t="shared" si="141"/>
        <v>274850.05712234601</v>
      </c>
      <c r="N498" s="25"/>
      <c r="O498" s="19">
        <f>AVERAGE('Billing Mo'!O498:O499)</f>
        <v>30</v>
      </c>
      <c r="P498" s="19"/>
      <c r="Q498" s="19">
        <f>AVERAGE('Billing Mo'!Q498:Q499)</f>
        <v>-6148.7999999999993</v>
      </c>
      <c r="R498" s="248"/>
      <c r="S498" s="19">
        <f t="shared" si="130"/>
        <v>-4092</v>
      </c>
      <c r="U498" s="7">
        <f t="shared" si="142"/>
        <v>3350675.9978894726</v>
      </c>
      <c r="V498" s="126">
        <f t="shared" si="153"/>
        <v>0.53442379914879401</v>
      </c>
      <c r="W498" s="7">
        <f>'Billing Mo'!W498</f>
        <v>76980.963924869764</v>
      </c>
      <c r="X498" s="7">
        <f>'Billing Mo'!X498</f>
        <v>1755899.1295244102</v>
      </c>
      <c r="Y498" s="7">
        <f>'Billing Mo'!Y498</f>
        <v>1832880.0934492799</v>
      </c>
      <c r="Z498" s="7">
        <f>'Billing Mo'!Z498</f>
        <v>201858</v>
      </c>
      <c r="AA498" s="7">
        <f>'Billing Mo'!AA498</f>
        <v>2068</v>
      </c>
      <c r="AB498" s="7">
        <f>'Billing Mo'!AB498</f>
        <v>1508</v>
      </c>
      <c r="AC498" s="13">
        <f>'Billing Mo'!AC498</f>
        <v>25702</v>
      </c>
      <c r="AD498" s="28">
        <f t="shared" si="150"/>
        <v>35404</v>
      </c>
      <c r="AE498" s="30">
        <f t="shared" si="143"/>
        <v>1563724</v>
      </c>
      <c r="AF498" s="30">
        <f t="shared" si="144"/>
        <v>1212374</v>
      </c>
      <c r="AG498" s="31">
        <f t="shared" si="152"/>
        <v>262772</v>
      </c>
      <c r="AH498" s="15">
        <f t="shared" si="135"/>
        <v>143569</v>
      </c>
      <c r="AI498" s="28">
        <f t="shared" si="145"/>
        <v>119203</v>
      </c>
      <c r="AJ498" s="28">
        <f t="shared" si="146"/>
        <v>1551.9407671265999</v>
      </c>
      <c r="AK498" s="28">
        <f t="shared" si="147"/>
        <v>274850.05712234601</v>
      </c>
      <c r="AL498" s="110">
        <f t="shared" si="134"/>
        <v>890.55457327069735</v>
      </c>
      <c r="AM498" s="110">
        <f t="shared" si="133"/>
        <v>872.46732926790423</v>
      </c>
      <c r="AN498" s="110">
        <f>AJ498/[4]FCST!$G438*1000</f>
        <v>1029.1384397391246</v>
      </c>
      <c r="AP498" s="233">
        <f>[16]Rounded!Z499</f>
        <v>27691</v>
      </c>
      <c r="AQ498" s="157">
        <f>[16]Rounded!AA499</f>
        <v>19377</v>
      </c>
      <c r="AR498" s="157">
        <f>[16]Rounded!AB499</f>
        <v>2864</v>
      </c>
      <c r="AS498" s="157">
        <f>[16]Rounded!AC499</f>
        <v>0</v>
      </c>
      <c r="AT498" s="157">
        <f>[16]Rounded!AD499</f>
        <v>0</v>
      </c>
      <c r="AV498" s="150"/>
      <c r="AW498" s="145">
        <f t="shared" si="148"/>
        <v>1029.1384397391246</v>
      </c>
      <c r="AX498" s="145">
        <f t="shared" si="129"/>
        <v>1551.9407671265999</v>
      </c>
      <c r="AZ498" s="164">
        <f t="shared" si="140"/>
        <v>18896.93595785075</v>
      </c>
      <c r="BM498" s="14">
        <f>[17]Base!$J280</f>
        <v>40450.031031751612</v>
      </c>
      <c r="BN498" s="14">
        <f>[17]High!$J280</f>
        <v>77452.651536865553</v>
      </c>
      <c r="BO498" s="14">
        <f>[17]Low!$J280</f>
        <v>3447.4105266376573</v>
      </c>
      <c r="BP498" s="14"/>
      <c r="BQ498" s="14">
        <f>[17]Base!$Q280</f>
        <v>47034.919804362347</v>
      </c>
      <c r="BR498" s="14">
        <f>[17]High!$Q280</f>
        <v>90061.222717285535</v>
      </c>
      <c r="BS498" s="14">
        <f>[17]Low!$Q280</f>
        <v>4008.616891439136</v>
      </c>
      <c r="BT498" s="211" t="s">
        <v>150</v>
      </c>
      <c r="BU498" s="14">
        <f>'[18]Energy Summary'!$C279/1000</f>
        <v>19876.939429263213</v>
      </c>
      <c r="BV498" s="14"/>
      <c r="BW498" s="14"/>
      <c r="BX498" s="14"/>
      <c r="BY498" s="14">
        <f>'[18]Energy Summary'!$D279/1000</f>
        <v>15598.043855797818</v>
      </c>
      <c r="BZ498" s="14"/>
      <c r="CA498" s="14"/>
    </row>
    <row r="499" spans="1:79">
      <c r="A499" s="2">
        <f t="shared" si="136"/>
        <v>2032</v>
      </c>
      <c r="B499" s="2">
        <f t="shared" si="137"/>
        <v>5</v>
      </c>
      <c r="C499" s="7">
        <f>[21]Data!$D354</f>
        <v>1119.0543643388201</v>
      </c>
      <c r="D499" s="7">
        <f>[25]Data!$D330</f>
        <v>1375409.0981703801</v>
      </c>
      <c r="E499" s="7">
        <f>[22]Data!$D342</f>
        <v>133972.917863084</v>
      </c>
      <c r="F499" s="7">
        <f>[23]Data!$D342</f>
        <v>1552.0907671266</v>
      </c>
      <c r="G499" s="13">
        <f>[24]Data!$D342</f>
        <v>305939.50247618603</v>
      </c>
      <c r="H499" s="66"/>
      <c r="I499" s="26">
        <f t="shared" si="151"/>
        <v>1149.0543643388201</v>
      </c>
      <c r="J499" s="26">
        <f t="shared" si="151"/>
        <v>1375409.0981703801</v>
      </c>
      <c r="K499" s="26">
        <f t="shared" si="151"/>
        <v>127824.117863084</v>
      </c>
      <c r="L499" s="26">
        <f t="shared" si="139"/>
        <v>1552.0907671266</v>
      </c>
      <c r="M499" s="26">
        <f t="shared" si="141"/>
        <v>301979.50247618603</v>
      </c>
      <c r="N499" s="25"/>
      <c r="O499" s="19">
        <f>AVERAGE('Billing Mo'!O499:O500)</f>
        <v>30</v>
      </c>
      <c r="P499" s="19"/>
      <c r="Q499" s="19">
        <f>AVERAGE('Billing Mo'!Q499:Q500)</f>
        <v>-6148.7999999999993</v>
      </c>
      <c r="R499" s="248"/>
      <c r="S499" s="19">
        <f t="shared" si="130"/>
        <v>-3960</v>
      </c>
      <c r="U499" s="7">
        <f t="shared" si="142"/>
        <v>4003212.5932433126</v>
      </c>
      <c r="V499" s="126">
        <f t="shared" si="153"/>
        <v>0.35517028435765152</v>
      </c>
      <c r="W499" s="7">
        <f>'Billing Mo'!W499</f>
        <v>77029.537953859675</v>
      </c>
      <c r="X499" s="7">
        <f>'Billing Mo'!X499</f>
        <v>1757007.0799951802</v>
      </c>
      <c r="Y499" s="7">
        <f>'Billing Mo'!Y499</f>
        <v>1834036.6179490399</v>
      </c>
      <c r="Z499" s="7">
        <f>'Billing Mo'!Z499</f>
        <v>201967</v>
      </c>
      <c r="AA499" s="7">
        <f>'Billing Mo'!AA499</f>
        <v>2067</v>
      </c>
      <c r="AB499" s="7">
        <f>'Billing Mo'!AB499</f>
        <v>1508</v>
      </c>
      <c r="AC499" s="13">
        <f>'Billing Mo'!AC499</f>
        <v>25736</v>
      </c>
      <c r="AD499" s="28">
        <f t="shared" si="150"/>
        <v>30616</v>
      </c>
      <c r="AE499" s="30">
        <f t="shared" si="143"/>
        <v>2018897</v>
      </c>
      <c r="AF499" s="30">
        <f t="shared" si="144"/>
        <v>1375409</v>
      </c>
      <c r="AG499" s="31">
        <f t="shared" si="152"/>
        <v>274759</v>
      </c>
      <c r="AH499" s="15">
        <f t="shared" si="135"/>
        <v>146935</v>
      </c>
      <c r="AI499" s="28">
        <f t="shared" si="145"/>
        <v>127824</v>
      </c>
      <c r="AJ499" s="28">
        <f t="shared" si="146"/>
        <v>1552.0907671266</v>
      </c>
      <c r="AK499" s="28">
        <f t="shared" si="147"/>
        <v>301979.50247618603</v>
      </c>
      <c r="AL499" s="110">
        <f t="shared" si="134"/>
        <v>1149.0545615818112</v>
      </c>
      <c r="AM499" s="110">
        <f t="shared" si="133"/>
        <v>1117.4875026715235</v>
      </c>
      <c r="AN499" s="110">
        <f>AJ499/[4]FCST!$G439*1000</f>
        <v>1029.2379092351457</v>
      </c>
      <c r="AP499" s="233">
        <f>[16]Rounded!Z500</f>
        <v>31586</v>
      </c>
      <c r="AQ499" s="157">
        <f>[16]Rounded!AA500</f>
        <v>20838</v>
      </c>
      <c r="AR499" s="157">
        <f>[16]Rounded!AB500</f>
        <v>3047</v>
      </c>
      <c r="AS499" s="157">
        <f>[16]Rounded!AC500</f>
        <v>0</v>
      </c>
      <c r="AT499" s="157">
        <f>[16]Rounded!AD500</f>
        <v>0</v>
      </c>
      <c r="AV499" s="150"/>
      <c r="AW499" s="145">
        <f t="shared" si="148"/>
        <v>1029.2379092351457</v>
      </c>
      <c r="AX499" s="145">
        <f t="shared" si="129"/>
        <v>1552.0907671266</v>
      </c>
      <c r="AZ499" s="164">
        <f t="shared" si="140"/>
        <v>18870.827571369471</v>
      </c>
      <c r="BM499" s="14">
        <f>[17]Base!$J281</f>
        <v>41044.459008230144</v>
      </c>
      <c r="BN499" s="14">
        <f>[17]High!$J281</f>
        <v>78590.846533299962</v>
      </c>
      <c r="BO499" s="14">
        <f>[17]Low!$J281</f>
        <v>3498.0714831603218</v>
      </c>
      <c r="BP499" s="14"/>
      <c r="BQ499" s="14">
        <f>[17]Base!$Q281</f>
        <v>47726.115125848999</v>
      </c>
      <c r="BR499" s="14">
        <f>[17]High!$Q281</f>
        <v>91384.705271279017</v>
      </c>
      <c r="BS499" s="14">
        <f>[17]Low!$Q281</f>
        <v>4067.5249804189793</v>
      </c>
      <c r="BT499" s="211" t="s">
        <v>150</v>
      </c>
      <c r="BU499" s="14">
        <f>'[18]Energy Summary'!$C280/1000</f>
        <v>20963.802108510514</v>
      </c>
      <c r="BV499" s="14"/>
      <c r="BW499" s="14"/>
      <c r="BX499" s="14"/>
      <c r="BY499" s="14">
        <f>'[18]Energy Summary'!$D280/1000</f>
        <v>16392.899127321532</v>
      </c>
      <c r="BZ499" s="14"/>
      <c r="CA499" s="14"/>
    </row>
    <row r="500" spans="1:79">
      <c r="A500" s="2">
        <f t="shared" si="136"/>
        <v>2032</v>
      </c>
      <c r="B500" s="2">
        <f t="shared" si="137"/>
        <v>6</v>
      </c>
      <c r="C500" s="7">
        <f>[21]Data!$D355</f>
        <v>1224.0726191665599</v>
      </c>
      <c r="D500" s="7">
        <f>[25]Data!$D331</f>
        <v>1402287.76582329</v>
      </c>
      <c r="E500" s="7">
        <f>[22]Data!$D343</f>
        <v>121443.730111023</v>
      </c>
      <c r="F500" s="7">
        <f>[23]Data!$D343</f>
        <v>1561.8579446613601</v>
      </c>
      <c r="G500" s="13">
        <f>[24]Data!$D343</f>
        <v>309316.35144674499</v>
      </c>
      <c r="H500" s="66"/>
      <c r="I500" s="26">
        <f t="shared" si="151"/>
        <v>1254.0726191665599</v>
      </c>
      <c r="J500" s="26">
        <f t="shared" si="151"/>
        <v>1402287.76582329</v>
      </c>
      <c r="K500" s="26">
        <f t="shared" si="151"/>
        <v>115294.930111023</v>
      </c>
      <c r="L500" s="26">
        <f t="shared" si="139"/>
        <v>1561.8579446613601</v>
      </c>
      <c r="M500" s="26">
        <f t="shared" si="141"/>
        <v>305224.35144674499</v>
      </c>
      <c r="N500" s="25"/>
      <c r="O500" s="19">
        <f>AVERAGE('Billing Mo'!O500:O501)</f>
        <v>30</v>
      </c>
      <c r="P500" s="19"/>
      <c r="Q500" s="19">
        <f>AVERAGE('Billing Mo'!Q500:Q501)</f>
        <v>-6148.7999999999993</v>
      </c>
      <c r="R500" s="248"/>
      <c r="S500" s="19">
        <f t="shared" si="130"/>
        <v>-4092</v>
      </c>
      <c r="U500" s="7">
        <f t="shared" si="142"/>
        <v>4206165.2093914058</v>
      </c>
      <c r="V500" s="126">
        <f t="shared" si="153"/>
        <v>0.25275986053332639</v>
      </c>
      <c r="W500" s="7">
        <f>'Billing Mo'!W500</f>
        <v>77078.111982849179</v>
      </c>
      <c r="X500" s="7">
        <f>'Billing Mo'!X500</f>
        <v>1758115.0304659407</v>
      </c>
      <c r="Y500" s="7">
        <f>'Billing Mo'!Y500</f>
        <v>1835193.1424487899</v>
      </c>
      <c r="Z500" s="7">
        <f>'Billing Mo'!Z500</f>
        <v>202076</v>
      </c>
      <c r="AA500" s="7">
        <f>'Billing Mo'!AA500</f>
        <v>2066</v>
      </c>
      <c r="AB500" s="7">
        <f>'Billing Mo'!AB500</f>
        <v>1508</v>
      </c>
      <c r="AC500" s="13">
        <f>'Billing Mo'!AC500</f>
        <v>25685</v>
      </c>
      <c r="AD500" s="28">
        <f t="shared" si="150"/>
        <v>23848</v>
      </c>
      <c r="AE500" s="30">
        <f t="shared" si="143"/>
        <v>2204804</v>
      </c>
      <c r="AF500" s="30">
        <f t="shared" si="144"/>
        <v>1402288</v>
      </c>
      <c r="AG500" s="31">
        <f t="shared" si="152"/>
        <v>268439</v>
      </c>
      <c r="AH500" s="15">
        <f t="shared" si="135"/>
        <v>153144</v>
      </c>
      <c r="AI500" s="28">
        <f t="shared" si="145"/>
        <v>115295</v>
      </c>
      <c r="AJ500" s="28">
        <f t="shared" si="146"/>
        <v>1561.8579446613601</v>
      </c>
      <c r="AK500" s="28">
        <f t="shared" si="147"/>
        <v>305224.35144674499</v>
      </c>
      <c r="AL500" s="110">
        <f t="shared" si="134"/>
        <v>1254.0726640711766</v>
      </c>
      <c r="AM500" s="110">
        <f t="shared" si="133"/>
        <v>1214.3964297001451</v>
      </c>
      <c r="AN500" s="110">
        <f>AJ500/[4]FCST!$G440*1000</f>
        <v>1035.7148174146951</v>
      </c>
      <c r="AP500" s="233">
        <f>[16]Rounded!Z501</f>
        <v>35800</v>
      </c>
      <c r="AQ500" s="157">
        <f>[16]Rounded!AA501</f>
        <v>22692</v>
      </c>
      <c r="AR500" s="157">
        <f>[16]Rounded!AB501</f>
        <v>3371</v>
      </c>
      <c r="AS500" s="157">
        <f>[16]Rounded!AC501</f>
        <v>0</v>
      </c>
      <c r="AT500" s="157">
        <f>[16]Rounded!AD501</f>
        <v>0</v>
      </c>
      <c r="AV500" s="150"/>
      <c r="AW500" s="145">
        <f t="shared" si="148"/>
        <v>1035.7148174146951</v>
      </c>
      <c r="AX500" s="145">
        <f t="shared" si="129"/>
        <v>1561.8579446613601</v>
      </c>
      <c r="AZ500" s="164">
        <f t="shared" si="140"/>
        <v>18844.719184888188</v>
      </c>
      <c r="BM500" s="14">
        <f>[17]Base!$J282</f>
        <v>41459.890504209063</v>
      </c>
      <c r="BN500" s="14">
        <f>[17]High!$J282</f>
        <v>79386.303794389256</v>
      </c>
      <c r="BO500" s="14">
        <f>[17]Low!$J282</f>
        <v>3533.4772140288683</v>
      </c>
      <c r="BP500" s="14"/>
      <c r="BQ500" s="14">
        <f>[17]Base!$Q282</f>
        <v>48209.175004894256</v>
      </c>
      <c r="BR500" s="14">
        <f>[17]High!$Q282</f>
        <v>92309.655574871227</v>
      </c>
      <c r="BS500" s="14">
        <f>[17]Low!$Q282</f>
        <v>4108.6944349172891</v>
      </c>
      <c r="BT500" s="211" t="s">
        <v>150</v>
      </c>
      <c r="BU500" s="14">
        <f>'[18]Energy Summary'!$C281/1000</f>
        <v>19660.647733052687</v>
      </c>
      <c r="BV500" s="14"/>
      <c r="BW500" s="14"/>
      <c r="BX500" s="14"/>
      <c r="BY500" s="14">
        <f>'[18]Energy Summary'!$D281/1000</f>
        <v>15322.554272457281</v>
      </c>
      <c r="BZ500" s="14"/>
      <c r="CA500" s="14"/>
    </row>
    <row r="501" spans="1:79">
      <c r="A501" s="2">
        <f t="shared" si="136"/>
        <v>2032</v>
      </c>
      <c r="B501" s="2">
        <f t="shared" si="137"/>
        <v>7</v>
      </c>
      <c r="C501" s="7">
        <f>[21]Data!$D356</f>
        <v>1305.3059402804399</v>
      </c>
      <c r="D501" s="7">
        <f>[25]Data!$D332</f>
        <v>1473926.44869858</v>
      </c>
      <c r="E501" s="7">
        <f>[22]Data!$D344</f>
        <v>130070.5400969</v>
      </c>
      <c r="F501" s="7">
        <f>[23]Data!$D344</f>
        <v>1564.98640359659</v>
      </c>
      <c r="G501" s="13">
        <f>[24]Data!$D344</f>
        <v>304595.53940838599</v>
      </c>
      <c r="H501" s="66"/>
      <c r="I501" s="26">
        <f t="shared" si="151"/>
        <v>1335.3059402804399</v>
      </c>
      <c r="J501" s="26">
        <f t="shared" si="151"/>
        <v>1473926.44869858</v>
      </c>
      <c r="K501" s="26">
        <f t="shared" si="151"/>
        <v>123820.9400969</v>
      </c>
      <c r="L501" s="26">
        <f t="shared" si="139"/>
        <v>1564.98640359659</v>
      </c>
      <c r="M501" s="26">
        <f t="shared" si="141"/>
        <v>300635.53940838599</v>
      </c>
      <c r="N501" s="25"/>
      <c r="O501" s="19">
        <f>AVERAGE('Billing Mo'!O501:O502)</f>
        <v>30</v>
      </c>
      <c r="P501" s="19"/>
      <c r="Q501" s="19">
        <f>AVERAGE('Billing Mo'!Q501:Q502)</f>
        <v>-6249.5999999999995</v>
      </c>
      <c r="R501" s="248"/>
      <c r="S501" s="19">
        <f t="shared" si="130"/>
        <v>-3960</v>
      </c>
      <c r="U501" s="7">
        <f t="shared" si="142"/>
        <v>4421522.5258119823</v>
      </c>
      <c r="V501" s="126">
        <f t="shared" si="153"/>
        <v>0.23540461725212367</v>
      </c>
      <c r="W501" s="7">
        <f>'Billing Mo'!W501</f>
        <v>77126.686011839105</v>
      </c>
      <c r="X501" s="7">
        <f>'Billing Mo'!X501</f>
        <v>1759222.9809367107</v>
      </c>
      <c r="Y501" s="7">
        <f>'Billing Mo'!Y501</f>
        <v>1836349.6669485499</v>
      </c>
      <c r="Z501" s="7">
        <f>'Billing Mo'!Z501</f>
        <v>202185</v>
      </c>
      <c r="AA501" s="7">
        <f>'Billing Mo'!AA501</f>
        <v>2066</v>
      </c>
      <c r="AB501" s="7">
        <f>'Billing Mo'!AB501</f>
        <v>1508</v>
      </c>
      <c r="AC501" s="13">
        <f>'Billing Mo'!AC501</f>
        <v>25658</v>
      </c>
      <c r="AD501" s="28">
        <f t="shared" si="150"/>
        <v>23699</v>
      </c>
      <c r="AE501" s="30">
        <f t="shared" si="143"/>
        <v>2349101</v>
      </c>
      <c r="AF501" s="30">
        <f t="shared" si="144"/>
        <v>1473926</v>
      </c>
      <c r="AG501" s="31">
        <f t="shared" si="152"/>
        <v>272596</v>
      </c>
      <c r="AH501" s="15">
        <f t="shared" si="135"/>
        <v>148775</v>
      </c>
      <c r="AI501" s="28">
        <f t="shared" si="145"/>
        <v>123821</v>
      </c>
      <c r="AJ501" s="28">
        <f t="shared" si="146"/>
        <v>1564.98640359659</v>
      </c>
      <c r="AK501" s="28">
        <f t="shared" si="147"/>
        <v>300635.53940838599</v>
      </c>
      <c r="AL501" s="110">
        <f t="shared" si="134"/>
        <v>1335.305998986669</v>
      </c>
      <c r="AM501" s="110">
        <f t="shared" si="133"/>
        <v>1292.128641242311</v>
      </c>
      <c r="AN501" s="110">
        <f>AJ501/[4]FCST!$G441*1000</f>
        <v>1037.7893923054312</v>
      </c>
      <c r="AP501" s="233">
        <f>[16]Rounded!Z502</f>
        <v>36243</v>
      </c>
      <c r="AQ501" s="157">
        <f>[16]Rounded!AA502</f>
        <v>24003</v>
      </c>
      <c r="AR501" s="157">
        <f>[16]Rounded!AB502</f>
        <v>3616</v>
      </c>
      <c r="AS501" s="157">
        <f>[16]Rounded!AC502</f>
        <v>0</v>
      </c>
      <c r="AT501" s="157">
        <f>[16]Rounded!AD502</f>
        <v>0</v>
      </c>
      <c r="AV501" s="150"/>
      <c r="AW501" s="145">
        <f t="shared" si="148"/>
        <v>1037.7893923054312</v>
      </c>
      <c r="AX501" s="145">
        <f t="shared" si="129"/>
        <v>1564.98640359659</v>
      </c>
      <c r="AZ501" s="164">
        <f t="shared" si="140"/>
        <v>18818.610798406902</v>
      </c>
      <c r="BM501" s="14">
        <f>[17]Base!$J283</f>
        <v>41919.299377568314</v>
      </c>
      <c r="BN501" s="14">
        <f>[17]High!$J283</f>
        <v>80265.967776681558</v>
      </c>
      <c r="BO501" s="14">
        <f>[17]Low!$J283</f>
        <v>3572.6309784550626</v>
      </c>
      <c r="BP501" s="14"/>
      <c r="BQ501" s="14">
        <f>[17]Base!$Q283</f>
        <v>48743.371369265478</v>
      </c>
      <c r="BR501" s="14">
        <f>[17]High!$Q283</f>
        <v>93332.520670559956</v>
      </c>
      <c r="BS501" s="14">
        <f>[17]Low!$Q283</f>
        <v>4154.2220679710026</v>
      </c>
      <c r="BT501" s="211" t="s">
        <v>150</v>
      </c>
      <c r="BU501" s="14">
        <f>'[18]Energy Summary'!$C282/1000</f>
        <v>21179.316172676776</v>
      </c>
      <c r="BV501" s="14"/>
      <c r="BW501" s="14"/>
      <c r="BX501" s="14"/>
      <c r="BY501" s="14">
        <f>'[18]Energy Summary'!$D282/1000</f>
        <v>16453.904025614716</v>
      </c>
      <c r="BZ501" s="14"/>
      <c r="CA501" s="14"/>
    </row>
    <row r="502" spans="1:79">
      <c r="A502" s="2">
        <f t="shared" si="136"/>
        <v>2032</v>
      </c>
      <c r="B502" s="2">
        <f t="shared" si="137"/>
        <v>8</v>
      </c>
      <c r="C502" s="7">
        <f>[21]Data!$D357</f>
        <v>1311.8636607170199</v>
      </c>
      <c r="D502" s="7">
        <f>[25]Data!$D333</f>
        <v>1478751.72224992</v>
      </c>
      <c r="E502" s="7">
        <f>[22]Data!$D345</f>
        <v>133398.65154528999</v>
      </c>
      <c r="F502" s="7">
        <f>[23]Data!$D345</f>
        <v>1553.3199072192899</v>
      </c>
      <c r="G502" s="13">
        <f>[24]Data!$D345</f>
        <v>318650.26314404502</v>
      </c>
      <c r="H502" s="66"/>
      <c r="I502" s="26">
        <f t="shared" si="151"/>
        <v>1341.8636607170199</v>
      </c>
      <c r="J502" s="26">
        <f t="shared" si="151"/>
        <v>1478751.72224992</v>
      </c>
      <c r="K502" s="26">
        <f t="shared" si="151"/>
        <v>127249.85154528999</v>
      </c>
      <c r="L502" s="26">
        <f t="shared" si="139"/>
        <v>1553.3199072192899</v>
      </c>
      <c r="M502" s="26">
        <f t="shared" si="141"/>
        <v>314558.26314404502</v>
      </c>
      <c r="N502" s="25"/>
      <c r="O502" s="19">
        <f>AVERAGE('Billing Mo'!O502:O503)</f>
        <v>30</v>
      </c>
      <c r="P502" s="19"/>
      <c r="Q502" s="19">
        <f>AVERAGE('Billing Mo'!Q502:Q503)</f>
        <v>-6148.7999999999993</v>
      </c>
      <c r="R502" s="248"/>
      <c r="S502" s="19">
        <f t="shared" si="130"/>
        <v>-4092</v>
      </c>
      <c r="U502" s="7">
        <f t="shared" si="142"/>
        <v>4463474.5830512643</v>
      </c>
      <c r="V502" s="126">
        <f t="shared" si="153"/>
        <v>0.23491953518685663</v>
      </c>
      <c r="W502" s="7">
        <f>'Billing Mo'!W502</f>
        <v>77174.05935519631</v>
      </c>
      <c r="X502" s="7">
        <f>'Billing Mo'!X502</f>
        <v>1760303.5443399537</v>
      </c>
      <c r="Y502" s="7">
        <f>'Billing Mo'!Y502</f>
        <v>1837477.60369515</v>
      </c>
      <c r="Z502" s="7">
        <f>'Billing Mo'!Z502</f>
        <v>202293</v>
      </c>
      <c r="AA502" s="7">
        <f>'Billing Mo'!AA502</f>
        <v>2065</v>
      </c>
      <c r="AB502" s="7">
        <f>'Billing Mo'!AB502</f>
        <v>1508</v>
      </c>
      <c r="AC502" s="13">
        <f>'Billing Mo'!AC502</f>
        <v>25714</v>
      </c>
      <c r="AD502" s="28">
        <f t="shared" si="150"/>
        <v>23784</v>
      </c>
      <c r="AE502" s="30">
        <f t="shared" si="143"/>
        <v>2362087</v>
      </c>
      <c r="AF502" s="30">
        <f t="shared" si="144"/>
        <v>1478752</v>
      </c>
      <c r="AG502" s="31">
        <f t="shared" si="152"/>
        <v>282740</v>
      </c>
      <c r="AH502" s="15">
        <f t="shared" si="135"/>
        <v>155490</v>
      </c>
      <c r="AI502" s="28">
        <f t="shared" si="145"/>
        <v>127250</v>
      </c>
      <c r="AJ502" s="28">
        <f t="shared" si="146"/>
        <v>1553.3199072192899</v>
      </c>
      <c r="AK502" s="28">
        <f t="shared" si="147"/>
        <v>314558.26314404502</v>
      </c>
      <c r="AL502" s="110">
        <f t="shared" si="134"/>
        <v>1341.8634573537101</v>
      </c>
      <c r="AM502" s="110">
        <f t="shared" si="133"/>
        <v>1298.4490233796789</v>
      </c>
      <c r="AN502" s="110">
        <f>AJ502/[4]FCST!$G442*1000</f>
        <v>1030.0529888722081</v>
      </c>
      <c r="AP502" s="233">
        <f>[16]Rounded!Z503</f>
        <v>38706</v>
      </c>
      <c r="AQ502" s="157">
        <f>[16]Rounded!AA503</f>
        <v>27273</v>
      </c>
      <c r="AR502" s="157">
        <f>[16]Rounded!AB503</f>
        <v>4032</v>
      </c>
      <c r="AS502" s="157">
        <f>[16]Rounded!AC503</f>
        <v>0</v>
      </c>
      <c r="AT502" s="157">
        <f>[16]Rounded!AD503</f>
        <v>0</v>
      </c>
      <c r="AV502" s="150"/>
      <c r="AW502" s="145">
        <f t="shared" si="148"/>
        <v>1030.0529888722081</v>
      </c>
      <c r="AX502" s="145">
        <f t="shared" si="129"/>
        <v>1553.3199072192899</v>
      </c>
      <c r="AZ502" s="164">
        <f t="shared" si="140"/>
        <v>18792.502411925623</v>
      </c>
      <c r="BM502" s="14">
        <f>[17]Base!$J284</f>
        <v>41888.893353348896</v>
      </c>
      <c r="BN502" s="14">
        <f>[17]High!$J284</f>
        <v>80207.74712422672</v>
      </c>
      <c r="BO502" s="14">
        <f>[17]Low!$J284</f>
        <v>3570.0395824710909</v>
      </c>
      <c r="BP502" s="14"/>
      <c r="BQ502" s="14">
        <f>[17]Base!$Q284</f>
        <v>48708.015527149881</v>
      </c>
      <c r="BR502" s="14">
        <f>[17]High!$Q284</f>
        <v>93264.822237472923</v>
      </c>
      <c r="BS502" s="14">
        <f>[17]Low!$Q284</f>
        <v>4151.2088168268492</v>
      </c>
      <c r="BT502" s="211" t="s">
        <v>150</v>
      </c>
      <c r="BU502" s="14">
        <f>'[18]Energy Summary'!$C283/1000</f>
        <v>21097.320963679344</v>
      </c>
      <c r="BV502" s="14"/>
      <c r="BW502" s="14"/>
      <c r="BX502" s="14"/>
      <c r="BY502" s="14">
        <f>'[18]Energy Summary'!$D283/1000</f>
        <v>16340.985210041325</v>
      </c>
      <c r="BZ502" s="14"/>
      <c r="CA502" s="14"/>
    </row>
    <row r="503" spans="1:79">
      <c r="A503" s="2">
        <f t="shared" si="136"/>
        <v>2032</v>
      </c>
      <c r="B503" s="2">
        <f t="shared" si="137"/>
        <v>9</v>
      </c>
      <c r="C503" s="7">
        <f>[21]Data!$D358</f>
        <v>1201.6535976257601</v>
      </c>
      <c r="D503" s="7">
        <f>[25]Data!$D334</f>
        <v>1397589.1558201001</v>
      </c>
      <c r="E503" s="7">
        <f>[22]Data!$D346</f>
        <v>124379.43229608401</v>
      </c>
      <c r="F503" s="7">
        <f>[23]Data!$D346</f>
        <v>1551.8754627748499</v>
      </c>
      <c r="G503" s="13">
        <f>[24]Data!$D346</f>
        <v>320357.76876232499</v>
      </c>
      <c r="H503" s="66"/>
      <c r="I503" s="26">
        <f t="shared" si="151"/>
        <v>1231.6535976257601</v>
      </c>
      <c r="J503" s="26">
        <f t="shared" si="151"/>
        <v>1397589.1558201001</v>
      </c>
      <c r="K503" s="26">
        <f t="shared" si="151"/>
        <v>118230.632296084</v>
      </c>
      <c r="L503" s="26">
        <f t="shared" si="139"/>
        <v>1551.8754627748499</v>
      </c>
      <c r="M503" s="26">
        <f t="shared" si="141"/>
        <v>316397.76876232499</v>
      </c>
      <c r="N503" s="25"/>
      <c r="O503" s="19">
        <f>AVERAGE('Billing Mo'!O503:O504)</f>
        <v>30</v>
      </c>
      <c r="P503" s="19"/>
      <c r="Q503" s="19">
        <f>AVERAGE('Billing Mo'!Q503:Q504)</f>
        <v>-6148.7999999999993</v>
      </c>
      <c r="R503" s="248"/>
      <c r="S503" s="19">
        <f t="shared" si="130"/>
        <v>-3960</v>
      </c>
      <c r="U503" s="7">
        <f t="shared" si="142"/>
        <v>4176574.6442250996</v>
      </c>
      <c r="V503" s="126">
        <f t="shared" si="153"/>
        <v>0.23675824630596484</v>
      </c>
      <c r="W503" s="7">
        <f>'Billing Mo'!W503</f>
        <v>77221.432698553515</v>
      </c>
      <c r="X503" s="7">
        <f>'Billing Mo'!X503</f>
        <v>1761384.1077431967</v>
      </c>
      <c r="Y503" s="7">
        <f>'Billing Mo'!Y503</f>
        <v>1838605.5404417501</v>
      </c>
      <c r="Z503" s="7">
        <f>'Billing Mo'!Z503</f>
        <v>202399</v>
      </c>
      <c r="AA503" s="7">
        <f>'Billing Mo'!AA503</f>
        <v>2064</v>
      </c>
      <c r="AB503" s="7">
        <f>'Billing Mo'!AB503</f>
        <v>1508</v>
      </c>
      <c r="AC503" s="13">
        <f>'Billing Mo'!AC503</f>
        <v>25721</v>
      </c>
      <c r="AD503" s="28">
        <f t="shared" si="150"/>
        <v>21970</v>
      </c>
      <c r="AE503" s="30">
        <f t="shared" si="143"/>
        <v>2169415</v>
      </c>
      <c r="AF503" s="30">
        <f t="shared" si="144"/>
        <v>1397589</v>
      </c>
      <c r="AG503" s="31">
        <f t="shared" si="152"/>
        <v>269651</v>
      </c>
      <c r="AH503" s="15">
        <f t="shared" si="135"/>
        <v>151420</v>
      </c>
      <c r="AI503" s="28">
        <f t="shared" si="145"/>
        <v>118231</v>
      </c>
      <c r="AJ503" s="28">
        <f t="shared" si="146"/>
        <v>1551.8754627748499</v>
      </c>
      <c r="AK503" s="28">
        <f t="shared" si="147"/>
        <v>316397.76876232499</v>
      </c>
      <c r="AL503" s="110">
        <f t="shared" si="134"/>
        <v>1231.653556122747</v>
      </c>
      <c r="AM503" s="110">
        <f t="shared" si="133"/>
        <v>1191.8733800146658</v>
      </c>
      <c r="AN503" s="110">
        <f>AJ503/[4]FCST!$G443*1000</f>
        <v>1029.0951344660807</v>
      </c>
      <c r="AP503" s="233">
        <f>[16]Rounded!Z504</f>
        <v>36182</v>
      </c>
      <c r="AQ503" s="157">
        <f>[16]Rounded!AA504</f>
        <v>24167</v>
      </c>
      <c r="AR503" s="157">
        <f>[16]Rounded!AB504</f>
        <v>3610</v>
      </c>
      <c r="AS503" s="157">
        <f>[16]Rounded!AC504</f>
        <v>0</v>
      </c>
      <c r="AT503" s="157">
        <f>[16]Rounded!AD504</f>
        <v>0</v>
      </c>
      <c r="AV503" s="150"/>
      <c r="AW503" s="145">
        <f t="shared" si="148"/>
        <v>1029.0951344660807</v>
      </c>
      <c r="AX503" s="145">
        <f t="shared" si="129"/>
        <v>1551.8754627748499</v>
      </c>
      <c r="AZ503" s="164">
        <f t="shared" si="140"/>
        <v>18766.394025444337</v>
      </c>
      <c r="BM503" s="14">
        <f>[17]Base!$J285</f>
        <v>40658.764583207834</v>
      </c>
      <c r="BN503" s="14">
        <f>[17]High!$J285</f>
        <v>77852.329030618304</v>
      </c>
      <c r="BO503" s="14">
        <f>[17]Low!$J285</f>
        <v>3465.2001357973581</v>
      </c>
      <c r="BP503" s="14"/>
      <c r="BQ503" s="14">
        <f>[17]Base!$Q285</f>
        <v>47277.633236288173</v>
      </c>
      <c r="BR503" s="14">
        <f>[17]High!$Q285</f>
        <v>90525.963989091048</v>
      </c>
      <c r="BS503" s="14">
        <f>[17]Low!$Q285</f>
        <v>4029.3024834853004</v>
      </c>
      <c r="BT503" s="211" t="s">
        <v>150</v>
      </c>
      <c r="BU503" s="14">
        <f>'[18]Energy Summary'!$C284/1000</f>
        <v>19918.543559738366</v>
      </c>
      <c r="BV503" s="14"/>
      <c r="BW503" s="14"/>
      <c r="BX503" s="14"/>
      <c r="BY503" s="14">
        <f>'[18]Energy Summary'!$D284/1000</f>
        <v>15383.933100970333</v>
      </c>
      <c r="BZ503" s="14"/>
      <c r="CA503" s="14"/>
    </row>
    <row r="504" spans="1:79">
      <c r="A504" s="2">
        <f t="shared" si="136"/>
        <v>2032</v>
      </c>
      <c r="B504" s="2">
        <f t="shared" si="137"/>
        <v>10</v>
      </c>
      <c r="C504" s="7">
        <f>[21]Data!$D359</f>
        <v>1018.88745999895</v>
      </c>
      <c r="D504" s="7">
        <f>[25]Data!$D335</f>
        <v>1329263.85204915</v>
      </c>
      <c r="E504" s="7">
        <f>[22]Data!$D347</f>
        <v>132996.67723049401</v>
      </c>
      <c r="F504" s="7">
        <f>[23]Data!$D347</f>
        <v>1549.70879610818</v>
      </c>
      <c r="G504" s="13">
        <f>[24]Data!$D347</f>
        <v>301139.93172007898</v>
      </c>
      <c r="H504" s="66"/>
      <c r="I504" s="26">
        <f t="shared" si="151"/>
        <v>1048.8874599989499</v>
      </c>
      <c r="J504" s="26">
        <f t="shared" si="151"/>
        <v>1329263.85204915</v>
      </c>
      <c r="K504" s="26">
        <f t="shared" si="151"/>
        <v>126847.87723049401</v>
      </c>
      <c r="L504" s="26">
        <f t="shared" si="139"/>
        <v>1549.70879610818</v>
      </c>
      <c r="M504" s="26">
        <f t="shared" si="141"/>
        <v>297047.93172007898</v>
      </c>
      <c r="N504" s="25"/>
      <c r="O504" s="19">
        <f>AVERAGE('Billing Mo'!O504:O505)</f>
        <v>30</v>
      </c>
      <c r="P504" s="19"/>
      <c r="Q504" s="19">
        <f>AVERAGE('Billing Mo'!Q504:Q505)</f>
        <v>-6148.7999999999993</v>
      </c>
      <c r="R504" s="248"/>
      <c r="S504" s="19">
        <f t="shared" si="130"/>
        <v>-4092</v>
      </c>
      <c r="U504" s="7">
        <f t="shared" si="142"/>
        <v>3767374.6405161871</v>
      </c>
      <c r="V504" s="126">
        <f t="shared" si="153"/>
        <v>0.25544453159122188</v>
      </c>
      <c r="W504" s="7">
        <f>'Billing Mo'!W504</f>
        <v>77268.806041910706</v>
      </c>
      <c r="X504" s="7">
        <f>'Billing Mo'!X504</f>
        <v>1762464.6711464392</v>
      </c>
      <c r="Y504" s="7">
        <f>'Billing Mo'!Y504</f>
        <v>1839733.4771883499</v>
      </c>
      <c r="Z504" s="7">
        <f>'Billing Mo'!Z504</f>
        <v>202505</v>
      </c>
      <c r="AA504" s="7">
        <f>'Billing Mo'!AA504</f>
        <v>2064</v>
      </c>
      <c r="AB504" s="7">
        <f>'Billing Mo'!AB504</f>
        <v>1508</v>
      </c>
      <c r="AC504" s="13">
        <f>'Billing Mo'!AC504</f>
        <v>25745</v>
      </c>
      <c r="AD504" s="28">
        <f t="shared" si="150"/>
        <v>20111</v>
      </c>
      <c r="AE504" s="30">
        <f t="shared" si="143"/>
        <v>1848627</v>
      </c>
      <c r="AF504" s="30">
        <f t="shared" si="144"/>
        <v>1329264</v>
      </c>
      <c r="AG504" s="31">
        <f t="shared" si="152"/>
        <v>270775</v>
      </c>
      <c r="AH504" s="15">
        <f t="shared" si="135"/>
        <v>143927</v>
      </c>
      <c r="AI504" s="28">
        <f t="shared" si="145"/>
        <v>126848</v>
      </c>
      <c r="AJ504" s="28">
        <f t="shared" si="146"/>
        <v>1549.70879610818</v>
      </c>
      <c r="AK504" s="28">
        <f t="shared" si="147"/>
        <v>297047.93172007898</v>
      </c>
      <c r="AL504" s="110">
        <f t="shared" si="134"/>
        <v>1048.887407653689</v>
      </c>
      <c r="AM504" s="110">
        <f t="shared" si="133"/>
        <v>1015.7656112536353</v>
      </c>
      <c r="AN504" s="110">
        <f>AJ504/[4]FCST!$G444*1000</f>
        <v>1027.6583528568833</v>
      </c>
      <c r="AP504" s="233">
        <f>[16]Rounded!Z505</f>
        <v>28012</v>
      </c>
      <c r="AQ504" s="157">
        <f>[16]Rounded!AA505</f>
        <v>22556</v>
      </c>
      <c r="AR504" s="157">
        <f>[16]Rounded!AB505</f>
        <v>3446</v>
      </c>
      <c r="AS504" s="157">
        <f>[16]Rounded!AC505</f>
        <v>0</v>
      </c>
      <c r="AT504" s="157">
        <f>[16]Rounded!AD505</f>
        <v>0</v>
      </c>
      <c r="AV504" s="150"/>
      <c r="AW504" s="145">
        <f t="shared" si="148"/>
        <v>1027.6583528568833</v>
      </c>
      <c r="AX504" s="145">
        <f t="shared" ref="AX504:AX567" si="154">AJ504</f>
        <v>1549.70879610818</v>
      </c>
      <c r="AZ504" s="164">
        <f t="shared" si="140"/>
        <v>18740.285638963051</v>
      </c>
      <c r="BM504" s="14">
        <f>[17]Base!$J286</f>
        <v>40673.785282244819</v>
      </c>
      <c r="BN504" s="14">
        <f>[17]High!$J286</f>
        <v>77881.09026858717</v>
      </c>
      <c r="BO504" s="14">
        <f>[17]Low!$J286</f>
        <v>3466.4802959024746</v>
      </c>
      <c r="BP504" s="14"/>
      <c r="BQ504" s="14">
        <f>[17]Base!$Q286</f>
        <v>47295.099165400956</v>
      </c>
      <c r="BR504" s="14">
        <f>[17]High!$Q286</f>
        <v>90559.407289054841</v>
      </c>
      <c r="BS504" s="14">
        <f>[17]Low!$Q286</f>
        <v>4030.7910417470634</v>
      </c>
      <c r="BT504" s="211" t="s">
        <v>150</v>
      </c>
      <c r="BU504" s="14">
        <f>'[18]Energy Summary'!$C285/1000</f>
        <v>18236.402702187803</v>
      </c>
      <c r="BV504" s="14"/>
      <c r="BW504" s="14"/>
      <c r="BX504" s="14"/>
      <c r="BY504" s="14">
        <f>'[18]Energy Summary'!$D285/1000</f>
        <v>14046.49899845495</v>
      </c>
      <c r="BZ504" s="14"/>
      <c r="CA504" s="14"/>
    </row>
    <row r="505" spans="1:79">
      <c r="A505" s="2">
        <f t="shared" si="136"/>
        <v>2032</v>
      </c>
      <c r="B505" s="2">
        <f t="shared" si="137"/>
        <v>11</v>
      </c>
      <c r="C505" s="7">
        <f>[21]Data!$D360</f>
        <v>786.66319658678799</v>
      </c>
      <c r="D505" s="7">
        <f>[25]Data!$D336</f>
        <v>1155165.45289492</v>
      </c>
      <c r="E505" s="7">
        <f>[22]Data!$D348</f>
        <v>115417.41537895</v>
      </c>
      <c r="F505" s="7">
        <f>[23]Data!$D348</f>
        <v>1546.37478161739</v>
      </c>
      <c r="G505" s="13">
        <f>[24]Data!$D348</f>
        <v>280863.30219242699</v>
      </c>
      <c r="H505" s="66"/>
      <c r="I505" s="26">
        <f t="shared" si="151"/>
        <v>816.66319658678799</v>
      </c>
      <c r="J505" s="26">
        <f t="shared" si="151"/>
        <v>1155165.45289492</v>
      </c>
      <c r="K505" s="26">
        <f t="shared" si="151"/>
        <v>109268.61537894999</v>
      </c>
      <c r="L505" s="26">
        <f t="shared" si="139"/>
        <v>1546.37478161739</v>
      </c>
      <c r="M505" s="26">
        <f t="shared" si="141"/>
        <v>276903.30219242699</v>
      </c>
      <c r="N505" s="25"/>
      <c r="O505" s="19">
        <f>AVERAGE('Billing Mo'!O505:O506)</f>
        <v>30</v>
      </c>
      <c r="P505" s="19"/>
      <c r="Q505" s="19">
        <f>AVERAGE('Billing Mo'!Q505:Q506)</f>
        <v>-6148.7999999999993</v>
      </c>
      <c r="R505" s="248"/>
      <c r="S505" s="19">
        <f t="shared" ref="S505:S568" si="155">S493</f>
        <v>-3960</v>
      </c>
      <c r="U505" s="7">
        <f t="shared" si="142"/>
        <v>3151101.6769740442</v>
      </c>
      <c r="V505" s="126">
        <f t="shared" si="153"/>
        <v>0.34388341163246744</v>
      </c>
      <c r="W505" s="7">
        <f>'Billing Mo'!W505</f>
        <v>77316.179385268333</v>
      </c>
      <c r="X505" s="7">
        <f>'Billing Mo'!X505</f>
        <v>1763545.2345496917</v>
      </c>
      <c r="Y505" s="7">
        <f>'Billing Mo'!Y505</f>
        <v>1840861.41393496</v>
      </c>
      <c r="Z505" s="7">
        <f>'Billing Mo'!Z505</f>
        <v>202611</v>
      </c>
      <c r="AA505" s="7">
        <f>'Billing Mo'!AA505</f>
        <v>2063</v>
      </c>
      <c r="AB505" s="7">
        <f>'Billing Mo'!AB505</f>
        <v>1508</v>
      </c>
      <c r="AC505" s="13">
        <f>'Billing Mo'!AC505</f>
        <v>25780</v>
      </c>
      <c r="AD505" s="28">
        <f t="shared" si="150"/>
        <v>20916</v>
      </c>
      <c r="AE505" s="30">
        <f t="shared" si="143"/>
        <v>1440222</v>
      </c>
      <c r="AF505" s="30">
        <f t="shared" si="144"/>
        <v>1155165</v>
      </c>
      <c r="AG505" s="31">
        <f t="shared" si="152"/>
        <v>256349</v>
      </c>
      <c r="AH505" s="15">
        <f t="shared" si="135"/>
        <v>147080</v>
      </c>
      <c r="AI505" s="28">
        <f t="shared" si="145"/>
        <v>109269</v>
      </c>
      <c r="AJ505" s="28">
        <f t="shared" si="146"/>
        <v>1546.37478161739</v>
      </c>
      <c r="AK505" s="28">
        <f t="shared" si="147"/>
        <v>276903.30219242699</v>
      </c>
      <c r="AL505" s="110">
        <f t="shared" si="134"/>
        <v>816.66291954668816</v>
      </c>
      <c r="AM505" s="110">
        <f t="shared" si="133"/>
        <v>793.7251489653006</v>
      </c>
      <c r="AN505" s="110">
        <f>AJ505/[4]FCST!$G445*1000</f>
        <v>1025.447467916041</v>
      </c>
      <c r="AP505" s="233">
        <f>[16]Rounded!Z506</f>
        <v>30474</v>
      </c>
      <c r="AQ505" s="157">
        <f>[16]Rounded!AA506</f>
        <v>23262</v>
      </c>
      <c r="AR505" s="157">
        <f>[16]Rounded!AB506</f>
        <v>3480</v>
      </c>
      <c r="AS505" s="157">
        <f>[16]Rounded!AC506</f>
        <v>0</v>
      </c>
      <c r="AT505" s="157">
        <f>[16]Rounded!AD506</f>
        <v>0</v>
      </c>
      <c r="AV505" s="150"/>
      <c r="AW505" s="145">
        <f t="shared" si="148"/>
        <v>1025.447467916041</v>
      </c>
      <c r="AX505" s="145">
        <f t="shared" si="154"/>
        <v>1546.37478161739</v>
      </c>
      <c r="AZ505" s="164">
        <f t="shared" si="140"/>
        <v>18714.177252481768</v>
      </c>
      <c r="BM505" s="14">
        <f>[17]Base!$J287</f>
        <v>40600.041027771513</v>
      </c>
      <c r="BN505" s="14">
        <f>[17]High!$J287</f>
        <v>77739.886716973473</v>
      </c>
      <c r="BO505" s="14">
        <f>[17]Low!$J287</f>
        <v>3460.1953385695429</v>
      </c>
      <c r="BP505" s="14"/>
      <c r="BQ505" s="14">
        <f>[17]Base!$Q287</f>
        <v>47209.350032292452</v>
      </c>
      <c r="BR505" s="14">
        <f>[17]High!$Q287</f>
        <v>90395.217112759856</v>
      </c>
      <c r="BS505" s="14">
        <f>[17]Low!$Q287</f>
        <v>4023.4829518250494</v>
      </c>
      <c r="BT505" s="211" t="s">
        <v>150</v>
      </c>
      <c r="BU505" s="14">
        <f>'[18]Energy Summary'!$C286/1000</f>
        <v>17251.119114347795</v>
      </c>
      <c r="BV505" s="14"/>
      <c r="BW505" s="14"/>
      <c r="BX505" s="14"/>
      <c r="BY505" s="14">
        <f>'[18]Energy Summary'!$D286/1000</f>
        <v>13253.215572758543</v>
      </c>
      <c r="BZ505" s="14"/>
      <c r="CA505" s="14"/>
    </row>
    <row r="506" spans="1:79">
      <c r="A506" s="2">
        <f t="shared" si="136"/>
        <v>2032</v>
      </c>
      <c r="B506" s="2">
        <f t="shared" si="137"/>
        <v>12</v>
      </c>
      <c r="C506" s="7">
        <f>[21]Data!$D361</f>
        <v>936.96644022321198</v>
      </c>
      <c r="D506" s="7">
        <f>[25]Data!$D337</f>
        <v>1168773.3942463901</v>
      </c>
      <c r="E506" s="7">
        <f>[22]Data!$D349</f>
        <v>112653.17196712201</v>
      </c>
      <c r="F506" s="7">
        <f>[23]Data!$D349</f>
        <v>1558.0354268128799</v>
      </c>
      <c r="G506" s="13">
        <f>[24]Data!$D349</f>
        <v>271554.36030122201</v>
      </c>
      <c r="H506" s="66"/>
      <c r="I506" s="26">
        <f t="shared" si="151"/>
        <v>966.96644022321198</v>
      </c>
      <c r="J506" s="26">
        <f t="shared" si="151"/>
        <v>1168773.3942463901</v>
      </c>
      <c r="K506" s="26">
        <f t="shared" si="151"/>
        <v>106403.571967122</v>
      </c>
      <c r="L506" s="26">
        <f t="shared" si="139"/>
        <v>1558.0354268128799</v>
      </c>
      <c r="M506" s="26">
        <f t="shared" si="141"/>
        <v>267462.36030122201</v>
      </c>
      <c r="N506" s="25"/>
      <c r="O506" s="19">
        <f>AVERAGE('Billing Mo'!O506:O507)</f>
        <v>30</v>
      </c>
      <c r="P506" s="19"/>
      <c r="Q506" s="19">
        <f>AVERAGE('Billing Mo'!Q506:Q507)</f>
        <v>-6249.5999999999995</v>
      </c>
      <c r="R506" s="248"/>
      <c r="S506" s="19">
        <f t="shared" si="155"/>
        <v>-4092</v>
      </c>
      <c r="U506" s="7">
        <f t="shared" si="142"/>
        <v>3417837.3957280349</v>
      </c>
      <c r="V506" s="126">
        <f t="shared" si="153"/>
        <v>0.46872621458853259</v>
      </c>
      <c r="W506" s="7">
        <f>'Billing Mo'!W506</f>
        <v>77363.552728625524</v>
      </c>
      <c r="X506" s="7">
        <f>'Billing Mo'!X506</f>
        <v>1764625.7979529346</v>
      </c>
      <c r="Y506" s="7">
        <f>'Billing Mo'!Y506</f>
        <v>1841989.3506815601</v>
      </c>
      <c r="Z506" s="7">
        <f>'Billing Mo'!Z506</f>
        <v>202716</v>
      </c>
      <c r="AA506" s="7">
        <f>'Billing Mo'!AA506</f>
        <v>2062</v>
      </c>
      <c r="AB506" s="7">
        <f>'Billing Mo'!AB506</f>
        <v>1508</v>
      </c>
      <c r="AC506" s="13">
        <f>'Billing Mo'!AC506</f>
        <v>25729</v>
      </c>
      <c r="AD506" s="28">
        <f t="shared" si="150"/>
        <v>33977</v>
      </c>
      <c r="AE506" s="30">
        <f t="shared" si="143"/>
        <v>1706334</v>
      </c>
      <c r="AF506" s="30">
        <f t="shared" si="144"/>
        <v>1168773</v>
      </c>
      <c r="AG506" s="31">
        <f t="shared" si="152"/>
        <v>239733</v>
      </c>
      <c r="AH506" s="15">
        <f t="shared" si="135"/>
        <v>133329</v>
      </c>
      <c r="AI506" s="28">
        <f t="shared" si="145"/>
        <v>106404</v>
      </c>
      <c r="AJ506" s="28">
        <f t="shared" si="146"/>
        <v>1558.0354268128799</v>
      </c>
      <c r="AK506" s="28">
        <f t="shared" si="147"/>
        <v>267462.36030122201</v>
      </c>
      <c r="AL506" s="110">
        <f t="shared" si="134"/>
        <v>966.9664820606406</v>
      </c>
      <c r="AM506" s="110">
        <f t="shared" si="133"/>
        <v>944.79970764003713</v>
      </c>
      <c r="AN506" s="110">
        <f>AJ506/[4]FCST!$G446*1000</f>
        <v>1033.1799912552253</v>
      </c>
      <c r="AP506" s="233">
        <f>[16]Rounded!Z507</f>
        <v>52326</v>
      </c>
      <c r="AQ506" s="157">
        <f>[16]Rounded!AA507</f>
        <v>29292</v>
      </c>
      <c r="AR506" s="157">
        <f>[16]Rounded!AB507</f>
        <v>3844</v>
      </c>
      <c r="AS506" s="157">
        <f>[16]Rounded!AC507</f>
        <v>0</v>
      </c>
      <c r="AT506" s="157">
        <f>[16]Rounded!AD507</f>
        <v>0</v>
      </c>
      <c r="AV506" s="150"/>
      <c r="AW506" s="145">
        <f t="shared" si="148"/>
        <v>1033.1799912552253</v>
      </c>
      <c r="AX506" s="145">
        <f t="shared" si="154"/>
        <v>1558.0354268128799</v>
      </c>
      <c r="AZ506" s="164">
        <f t="shared" si="140"/>
        <v>18688.068866000489</v>
      </c>
      <c r="BM506" s="14">
        <f>[17]Base!$J288</f>
        <v>40748.101253619228</v>
      </c>
      <c r="BN506" s="14">
        <f>[17]High!$J288</f>
        <v>78023.38852862973</v>
      </c>
      <c r="BO506" s="14">
        <f>[17]Low!$J288</f>
        <v>3472.8139786087331</v>
      </c>
      <c r="BP506" s="14"/>
      <c r="BQ506" s="14">
        <f>[17]Base!$Q288</f>
        <v>47381.51308560375</v>
      </c>
      <c r="BR506" s="14">
        <f>[17]High!$Q288</f>
        <v>90724.87038212757</v>
      </c>
      <c r="BS506" s="14">
        <f>[17]Low!$Q288</f>
        <v>4038.1557890799222</v>
      </c>
      <c r="BT506" s="211" t="s">
        <v>150</v>
      </c>
      <c r="BU506" s="14">
        <f>'[18]Energy Summary'!$C287/1000</f>
        <v>16601.436604110662</v>
      </c>
      <c r="BV506" s="14"/>
      <c r="BW506" s="14"/>
      <c r="BX506" s="14"/>
      <c r="BY506" s="14">
        <f>'[18]Energy Summary'!$D287/1000</f>
        <v>12722.626993731024</v>
      </c>
      <c r="BZ506" s="14"/>
      <c r="CA506" s="14"/>
    </row>
    <row r="507" spans="1:79">
      <c r="A507" s="2">
        <f t="shared" si="136"/>
        <v>2033</v>
      </c>
      <c r="B507" s="2">
        <f t="shared" si="137"/>
        <v>1</v>
      </c>
      <c r="C507" s="7">
        <f>[21]Data!$D362</f>
        <v>1021.43178145524</v>
      </c>
      <c r="D507" s="7">
        <f>[25]Data!$D338</f>
        <v>1167159.5796433799</v>
      </c>
      <c r="E507" s="7">
        <f>[22]Data!$D350</f>
        <v>121019.452310867</v>
      </c>
      <c r="F507" s="7">
        <f>[23]Data!$D350</f>
        <v>1535.3078642769301</v>
      </c>
      <c r="G507" s="13">
        <f>[24]Data!$D350</f>
        <v>268689.92312842701</v>
      </c>
      <c r="H507" s="66"/>
      <c r="I507" s="26">
        <f t="shared" si="151"/>
        <v>1051.4317814552401</v>
      </c>
      <c r="J507" s="26">
        <f t="shared" si="151"/>
        <v>1167159.5796433799</v>
      </c>
      <c r="K507" s="26">
        <f t="shared" si="151"/>
        <v>115072.252310867</v>
      </c>
      <c r="L507" s="26">
        <f t="shared" si="139"/>
        <v>1535.3078642769301</v>
      </c>
      <c r="M507" s="26">
        <f t="shared" si="141"/>
        <v>264729.92312842701</v>
      </c>
      <c r="N507" s="25"/>
      <c r="O507" s="19">
        <f>AVERAGE('Billing Mo'!O507:O508)</f>
        <v>30</v>
      </c>
      <c r="P507" s="19"/>
      <c r="Q507" s="19">
        <f>AVERAGE('Billing Mo'!Q507:Q508)</f>
        <v>-5947.1999999999989</v>
      </c>
      <c r="R507" s="248"/>
      <c r="S507" s="19">
        <f t="shared" si="155"/>
        <v>-3960</v>
      </c>
      <c r="U507" s="7">
        <f t="shared" si="142"/>
        <v>3581520.2309927042</v>
      </c>
      <c r="V507" s="126">
        <f t="shared" si="153"/>
        <v>0.55751998808037817</v>
      </c>
      <c r="W507" s="7">
        <f>'Billing Mo'!W507</f>
        <v>77410.926071982729</v>
      </c>
      <c r="X507" s="7">
        <f>'Billing Mo'!X507</f>
        <v>1765706.3613561771</v>
      </c>
      <c r="Y507" s="7">
        <f>'Billing Mo'!Y507</f>
        <v>1843117.28742816</v>
      </c>
      <c r="Z507" s="7">
        <f>'Billing Mo'!Z507</f>
        <v>202821</v>
      </c>
      <c r="AA507" s="7">
        <f>'Billing Mo'!AA507</f>
        <v>2061</v>
      </c>
      <c r="AB507" s="7">
        <f>'Billing Mo'!AB507</f>
        <v>1508</v>
      </c>
      <c r="AC507" s="13">
        <f>'Billing Mo'!AC507</f>
        <v>25770</v>
      </c>
      <c r="AD507" s="28">
        <f t="shared" si="150"/>
        <v>44083</v>
      </c>
      <c r="AE507" s="30">
        <f t="shared" si="143"/>
        <v>1856520</v>
      </c>
      <c r="AF507" s="30">
        <f t="shared" si="144"/>
        <v>1167160</v>
      </c>
      <c r="AG507" s="31">
        <f t="shared" si="152"/>
        <v>247492</v>
      </c>
      <c r="AH507" s="15">
        <f t="shared" si="135"/>
        <v>132420</v>
      </c>
      <c r="AI507" s="28">
        <f t="shared" si="145"/>
        <v>115072</v>
      </c>
      <c r="AJ507" s="28">
        <f t="shared" si="146"/>
        <v>1535.3078642769301</v>
      </c>
      <c r="AK507" s="28">
        <f t="shared" si="147"/>
        <v>264729.92312842701</v>
      </c>
      <c r="AL507" s="110">
        <f t="shared" si="134"/>
        <v>1051.4319031925966</v>
      </c>
      <c r="AM507" s="110">
        <f t="shared" si="133"/>
        <v>1031.1893947085996</v>
      </c>
      <c r="AN507" s="110">
        <f>AJ507/[4]FCST!$G447*1000</f>
        <v>1018.1086633136141</v>
      </c>
      <c r="AP507" s="233">
        <f>[16]Rounded!Z508</f>
        <v>63182</v>
      </c>
      <c r="AQ507" s="157">
        <f>[16]Rounded!AA508</f>
        <v>29706</v>
      </c>
      <c r="AR507" s="157">
        <f>[16]Rounded!AB508</f>
        <v>3769</v>
      </c>
      <c r="AS507" s="157">
        <f>[16]Rounded!AC508</f>
        <v>0</v>
      </c>
      <c r="AT507" s="157">
        <f>[16]Rounded!AD508</f>
        <v>0</v>
      </c>
      <c r="AV507" s="150"/>
      <c r="AW507" s="145">
        <f t="shared" si="148"/>
        <v>1018.1086633136141</v>
      </c>
      <c r="AX507" s="145">
        <f t="shared" si="154"/>
        <v>1535.3078642769301</v>
      </c>
      <c r="AZ507" s="164">
        <f t="shared" si="140"/>
        <v>18661.960479519206</v>
      </c>
      <c r="BM507" s="14">
        <f>[17]Base!$J289</f>
        <v>40943.81042849346</v>
      </c>
      <c r="BN507" s="14">
        <f>[17]High!$J289</f>
        <v>78624.31538974533</v>
      </c>
      <c r="BO507" s="14">
        <f>[17]Low!$J289</f>
        <v>3263.3054672415974</v>
      </c>
      <c r="BP507" s="14"/>
      <c r="BQ507" s="14">
        <f>[17]Base!$Q289</f>
        <v>47609.081893597046</v>
      </c>
      <c r="BR507" s="14">
        <f>[17]High!$Q289</f>
        <v>91423.622546215498</v>
      </c>
      <c r="BS507" s="14">
        <f>[17]Low!$Q289</f>
        <v>3794.5412409786013</v>
      </c>
      <c r="BT507" s="211" t="s">
        <v>150</v>
      </c>
      <c r="BU507" s="14">
        <f>'[18]Energy Summary'!$C288/1000</f>
        <v>13193.393150645152</v>
      </c>
      <c r="BV507" s="14"/>
      <c r="BW507" s="14"/>
      <c r="BX507" s="14"/>
      <c r="BY507" s="14">
        <f>'[18]Energy Summary'!$D288/1000</f>
        <v>10439.8601815251</v>
      </c>
      <c r="BZ507" s="14"/>
      <c r="CA507" s="14"/>
    </row>
    <row r="508" spans="1:79">
      <c r="A508" s="2">
        <f t="shared" si="136"/>
        <v>2033</v>
      </c>
      <c r="B508" s="2">
        <f t="shared" si="137"/>
        <v>2</v>
      </c>
      <c r="C508" s="7">
        <f>[21]Data!$D363</f>
        <v>827.60240180880396</v>
      </c>
      <c r="D508" s="7">
        <f>[25]Data!$D339</f>
        <v>1054390.55474113</v>
      </c>
      <c r="E508" s="7">
        <f>[22]Data!$D351</f>
        <v>105759.707021892</v>
      </c>
      <c r="F508" s="7">
        <f>[23]Data!$D351</f>
        <v>1536.53610797033</v>
      </c>
      <c r="G508" s="13">
        <f>[24]Data!$D351</f>
        <v>268511.60390172002</v>
      </c>
      <c r="H508" s="66"/>
      <c r="I508" s="26">
        <f t="shared" si="151"/>
        <v>857.60240180880396</v>
      </c>
      <c r="J508" s="26">
        <f t="shared" si="151"/>
        <v>1054390.55474113</v>
      </c>
      <c r="K508" s="26">
        <f t="shared" si="151"/>
        <v>99812.507021892001</v>
      </c>
      <c r="L508" s="26">
        <f t="shared" si="139"/>
        <v>1536.53610797033</v>
      </c>
      <c r="M508" s="26">
        <f t="shared" si="141"/>
        <v>264419.60390172002</v>
      </c>
      <c r="N508" s="25"/>
      <c r="O508" s="19">
        <f>AVERAGE('Billing Mo'!O508:O509)</f>
        <v>30</v>
      </c>
      <c r="P508" s="19"/>
      <c r="Q508" s="19">
        <f>AVERAGE('Billing Mo'!Q508:Q509)</f>
        <v>-5947.1999999999989</v>
      </c>
      <c r="R508" s="248"/>
      <c r="S508" s="19">
        <f t="shared" si="155"/>
        <v>-4092</v>
      </c>
      <c r="U508" s="7">
        <f t="shared" si="142"/>
        <v>3110237.1400096905</v>
      </c>
      <c r="V508" s="126">
        <f t="shared" ref="V508:V523" si="156">V496</f>
        <v>0.63835327793467445</v>
      </c>
      <c r="W508" s="7">
        <f>'Billing Mo'!W508</f>
        <v>77458.299415339934</v>
      </c>
      <c r="X508" s="7">
        <f>'Billing Mo'!X508</f>
        <v>1766786.9247594201</v>
      </c>
      <c r="Y508" s="7">
        <f>'Billing Mo'!Y508</f>
        <v>1844245.22417476</v>
      </c>
      <c r="Z508" s="7">
        <f>'Billing Mo'!Z508</f>
        <v>202927</v>
      </c>
      <c r="AA508" s="7">
        <f>'Billing Mo'!AA508</f>
        <v>2061</v>
      </c>
      <c r="AB508" s="7">
        <f>'Billing Mo'!AB508</f>
        <v>1508</v>
      </c>
      <c r="AC508" s="13">
        <f>'Billing Mo'!AC508</f>
        <v>25774</v>
      </c>
      <c r="AD508" s="28">
        <f t="shared" si="150"/>
        <v>40921</v>
      </c>
      <c r="AE508" s="30">
        <f t="shared" si="143"/>
        <v>1515201</v>
      </c>
      <c r="AF508" s="30">
        <f t="shared" si="144"/>
        <v>1054391</v>
      </c>
      <c r="AG508" s="31">
        <f t="shared" si="152"/>
        <v>233768</v>
      </c>
      <c r="AH508" s="15">
        <f t="shared" si="135"/>
        <v>133955</v>
      </c>
      <c r="AI508" s="28">
        <f t="shared" si="145"/>
        <v>99813</v>
      </c>
      <c r="AJ508" s="28">
        <f t="shared" si="146"/>
        <v>1536.53610797033</v>
      </c>
      <c r="AK508" s="28">
        <f t="shared" si="147"/>
        <v>264419.60390172002</v>
      </c>
      <c r="AL508" s="110">
        <f t="shared" si="134"/>
        <v>857.60256585910724</v>
      </c>
      <c r="AM508" s="110">
        <f t="shared" si="133"/>
        <v>843.77173903015762</v>
      </c>
      <c r="AN508" s="110">
        <f>AJ508/[4]FCST!$G448*1000</f>
        <v>1018.923148521439</v>
      </c>
      <c r="AP508" s="233">
        <f>[16]Rounded!Z509</f>
        <v>49537</v>
      </c>
      <c r="AQ508" s="157">
        <f>[16]Rounded!AA509</f>
        <v>25320</v>
      </c>
      <c r="AR508" s="157">
        <f>[16]Rounded!AB509</f>
        <v>3512</v>
      </c>
      <c r="AS508" s="157">
        <f>[16]Rounded!AC509</f>
        <v>0</v>
      </c>
      <c r="AT508" s="157">
        <f>[16]Rounded!AD509</f>
        <v>0</v>
      </c>
      <c r="AV508" s="150"/>
      <c r="AW508" s="145">
        <f t="shared" si="148"/>
        <v>1018.923148521439</v>
      </c>
      <c r="AX508" s="145">
        <f t="shared" si="154"/>
        <v>1536.53610797033</v>
      </c>
      <c r="AZ508" s="164">
        <f t="shared" si="140"/>
        <v>18635.852093037916</v>
      </c>
      <c r="BM508" s="14">
        <f>[17]Base!$J290</f>
        <v>41100.270670963946</v>
      </c>
      <c r="BN508" s="14">
        <f>[17]High!$J290</f>
        <v>78924.765673224436</v>
      </c>
      <c r="BO508" s="14">
        <f>[17]Low!$J290</f>
        <v>3275.7756687034662</v>
      </c>
      <c r="BP508" s="14"/>
      <c r="BQ508" s="14">
        <f>[17]Base!$Q290</f>
        <v>47791.012408097609</v>
      </c>
      <c r="BR508" s="14">
        <f>[17]High!$Q290</f>
        <v>91772.983340958643</v>
      </c>
      <c r="BS508" s="14">
        <f>[17]Low!$Q290</f>
        <v>3809.0414752365887</v>
      </c>
      <c r="BT508" s="211" t="s">
        <v>150</v>
      </c>
      <c r="BU508" s="14">
        <f>'[18]Energy Summary'!$C289/1000</f>
        <v>14620.851232455163</v>
      </c>
      <c r="BV508" s="14"/>
      <c r="BW508" s="14"/>
      <c r="BX508" s="14"/>
      <c r="BY508" s="14">
        <f>'[18]Energy Summary'!$D289/1000</f>
        <v>11520.760636076648</v>
      </c>
      <c r="BZ508" s="14"/>
      <c r="CA508" s="14"/>
    </row>
    <row r="509" spans="1:79">
      <c r="A509" s="2">
        <f t="shared" si="136"/>
        <v>2033</v>
      </c>
      <c r="B509" s="2">
        <f t="shared" si="137"/>
        <v>3</v>
      </c>
      <c r="C509" s="7">
        <f>[21]Data!$D364</f>
        <v>835.202741795355</v>
      </c>
      <c r="D509" s="7">
        <f>[25]Data!$D340</f>
        <v>1208885.15679962</v>
      </c>
      <c r="E509" s="7">
        <f>[22]Data!$D352</f>
        <v>132020.70058459201</v>
      </c>
      <c r="F509" s="7">
        <f>[23]Data!$D352</f>
        <v>1547.7094772656401</v>
      </c>
      <c r="G509" s="13">
        <f>[24]Data!$D352</f>
        <v>272497.28490811901</v>
      </c>
      <c r="H509" s="66"/>
      <c r="I509" s="26">
        <f t="shared" si="151"/>
        <v>865.202741795355</v>
      </c>
      <c r="J509" s="26">
        <f t="shared" si="151"/>
        <v>1208885.15679962</v>
      </c>
      <c r="K509" s="26">
        <f t="shared" si="151"/>
        <v>125871.900584592</v>
      </c>
      <c r="L509" s="26">
        <f t="shared" si="139"/>
        <v>1547.7094772656401</v>
      </c>
      <c r="M509" s="26">
        <f t="shared" si="141"/>
        <v>268537.28490811901</v>
      </c>
      <c r="N509" s="25"/>
      <c r="O509" s="19">
        <f>AVERAGE('Billing Mo'!O509:O510)</f>
        <v>30</v>
      </c>
      <c r="P509" s="19"/>
      <c r="Q509" s="19">
        <f>AVERAGE('Billing Mo'!Q509:Q510)</f>
        <v>-6148.7999999999993</v>
      </c>
      <c r="R509" s="248"/>
      <c r="S509" s="19">
        <f t="shared" si="155"/>
        <v>-3960</v>
      </c>
      <c r="U509" s="7">
        <f t="shared" si="142"/>
        <v>3310810.994385385</v>
      </c>
      <c r="V509" s="126">
        <f t="shared" si="156"/>
        <v>0.62485525246600426</v>
      </c>
      <c r="W509" s="7">
        <f>'Billing Mo'!W509</f>
        <v>77505.672758697125</v>
      </c>
      <c r="X509" s="7">
        <f>'Billing Mo'!X509</f>
        <v>1767867.4881626628</v>
      </c>
      <c r="Y509" s="7">
        <f>'Billing Mo'!Y509</f>
        <v>1845373.1609213599</v>
      </c>
      <c r="Z509" s="7">
        <f>'Billing Mo'!Z509</f>
        <v>203032</v>
      </c>
      <c r="AA509" s="7">
        <f>'Billing Mo'!AA509</f>
        <v>2060</v>
      </c>
      <c r="AB509" s="7">
        <f>'Billing Mo'!AB509</f>
        <v>1508</v>
      </c>
      <c r="AC509" s="13">
        <f>'Billing Mo'!AC509</f>
        <v>25763</v>
      </c>
      <c r="AD509" s="28">
        <f t="shared" si="150"/>
        <v>40449</v>
      </c>
      <c r="AE509" s="30">
        <f t="shared" si="143"/>
        <v>1529564</v>
      </c>
      <c r="AF509" s="30">
        <f t="shared" si="144"/>
        <v>1208885</v>
      </c>
      <c r="AG509" s="31">
        <f t="shared" si="152"/>
        <v>261828</v>
      </c>
      <c r="AH509" s="15">
        <f t="shared" si="135"/>
        <v>135956</v>
      </c>
      <c r="AI509" s="28">
        <f t="shared" si="145"/>
        <v>125872</v>
      </c>
      <c r="AJ509" s="28">
        <f t="shared" si="146"/>
        <v>1547.7094772656401</v>
      </c>
      <c r="AK509" s="28">
        <f t="shared" si="147"/>
        <v>268537.28490811901</v>
      </c>
      <c r="AL509" s="110">
        <f t="shared" si="134"/>
        <v>865.2028561199852</v>
      </c>
      <c r="AM509" s="110">
        <f t="shared" si="133"/>
        <v>850.78348013695086</v>
      </c>
      <c r="AN509" s="110">
        <f>AJ509/[4]FCST!$G449*1000</f>
        <v>1026.3325446058623</v>
      </c>
      <c r="AP509" s="233">
        <f>[16]Rounded!Z510</f>
        <v>38692</v>
      </c>
      <c r="AQ509" s="157">
        <f>[16]Rounded!AA510</f>
        <v>20695</v>
      </c>
      <c r="AR509" s="157">
        <f>[16]Rounded!AB510</f>
        <v>2960</v>
      </c>
      <c r="AS509" s="157">
        <f>[16]Rounded!AC510</f>
        <v>0</v>
      </c>
      <c r="AT509" s="157">
        <f>[16]Rounded!AD510</f>
        <v>0</v>
      </c>
      <c r="AV509" s="150"/>
      <c r="AW509" s="145">
        <f t="shared" si="148"/>
        <v>1026.3325446058623</v>
      </c>
      <c r="AX509" s="145">
        <f t="shared" si="154"/>
        <v>1547.7094772656401</v>
      </c>
      <c r="AZ509" s="164">
        <f t="shared" si="140"/>
        <v>18609.743706556641</v>
      </c>
      <c r="BM509" s="14">
        <f>[17]Base!$J291</f>
        <v>42187.786540581212</v>
      </c>
      <c r="BN509" s="14">
        <f>[17]High!$J291</f>
        <v>81013.120172458759</v>
      </c>
      <c r="BO509" s="14">
        <f>[17]Low!$J291</f>
        <v>3362.4529087036858</v>
      </c>
      <c r="BP509" s="14"/>
      <c r="BQ509" s="14">
        <f>[17]Base!$Q291</f>
        <v>49055.565744861873</v>
      </c>
      <c r="BR509" s="14">
        <f>[17]High!$Q291</f>
        <v>94201.302526114829</v>
      </c>
      <c r="BS509" s="14">
        <f>[17]Low!$Q291</f>
        <v>3909.8289636089366</v>
      </c>
      <c r="BT509" s="211" t="s">
        <v>150</v>
      </c>
      <c r="BU509" s="14">
        <f>'[18]Energy Summary'!$C290/1000</f>
        <v>19785.214029999574</v>
      </c>
      <c r="BV509" s="14"/>
      <c r="BW509" s="14"/>
      <c r="BX509" s="14"/>
      <c r="BY509" s="14">
        <f>'[18]Energy Summary'!$D290/1000</f>
        <v>15528.3970876405</v>
      </c>
      <c r="BZ509" s="14"/>
      <c r="CA509" s="14"/>
    </row>
    <row r="510" spans="1:79">
      <c r="A510" s="2">
        <f t="shared" si="136"/>
        <v>2033</v>
      </c>
      <c r="B510" s="2">
        <f t="shared" si="137"/>
        <v>4</v>
      </c>
      <c r="C510" s="7">
        <f>[21]Data!$D365</f>
        <v>861.18397614009803</v>
      </c>
      <c r="D510" s="7">
        <f>[25]Data!$D341</f>
        <v>1231393.0437014201</v>
      </c>
      <c r="E510" s="7">
        <f>[22]Data!$D353</f>
        <v>123008.76578006</v>
      </c>
      <c r="F510" s="7">
        <f>[23]Data!$D353</f>
        <v>1525.83238064532</v>
      </c>
      <c r="G510" s="13">
        <f>[24]Data!$D353</f>
        <v>280770.83673460002</v>
      </c>
      <c r="H510" s="66"/>
      <c r="I510" s="26">
        <f t="shared" si="151"/>
        <v>891.18397614009803</v>
      </c>
      <c r="J510" s="26">
        <f t="shared" si="151"/>
        <v>1231393.0437014201</v>
      </c>
      <c r="K510" s="26">
        <f t="shared" si="151"/>
        <v>116859.96578006</v>
      </c>
      <c r="L510" s="26">
        <f t="shared" si="139"/>
        <v>1525.83238064532</v>
      </c>
      <c r="M510" s="26">
        <f t="shared" si="141"/>
        <v>276678.83673460002</v>
      </c>
      <c r="N510" s="25"/>
      <c r="O510" s="19">
        <f>AVERAGE('Billing Mo'!O510:O511)</f>
        <v>30</v>
      </c>
      <c r="P510" s="19"/>
      <c r="Q510" s="19">
        <f>AVERAGE('Billing Mo'!Q510:Q511)</f>
        <v>-6148.7999999999993</v>
      </c>
      <c r="R510" s="248"/>
      <c r="S510" s="19">
        <f t="shared" si="155"/>
        <v>-4092</v>
      </c>
      <c r="U510" s="7">
        <f t="shared" si="142"/>
        <v>3382177.6691152453</v>
      </c>
      <c r="V510" s="126">
        <f t="shared" si="156"/>
        <v>0.53442379914879401</v>
      </c>
      <c r="W510" s="7">
        <f>'Billing Mo'!W510</f>
        <v>77553.04610205433</v>
      </c>
      <c r="X510" s="7">
        <f>'Billing Mo'!X510</f>
        <v>1768948.0515659056</v>
      </c>
      <c r="Y510" s="7">
        <f>'Billing Mo'!Y510</f>
        <v>1846501.09766796</v>
      </c>
      <c r="Z510" s="7">
        <f>'Billing Mo'!Z510</f>
        <v>203137</v>
      </c>
      <c r="AA510" s="7">
        <f>'Billing Mo'!AA510</f>
        <v>2059</v>
      </c>
      <c r="AB510" s="7">
        <f>'Billing Mo'!AB510</f>
        <v>1508</v>
      </c>
      <c r="AC510" s="13">
        <f>'Billing Mo'!AC510</f>
        <v>25721</v>
      </c>
      <c r="AD510" s="28">
        <f t="shared" si="150"/>
        <v>35693</v>
      </c>
      <c r="AE510" s="30">
        <f t="shared" si="143"/>
        <v>1576458</v>
      </c>
      <c r="AF510" s="30">
        <f t="shared" si="144"/>
        <v>1231393</v>
      </c>
      <c r="AG510" s="31">
        <f t="shared" si="152"/>
        <v>260429</v>
      </c>
      <c r="AH510" s="15">
        <f t="shared" si="135"/>
        <v>143569</v>
      </c>
      <c r="AI510" s="28">
        <f t="shared" si="145"/>
        <v>116860</v>
      </c>
      <c r="AJ510" s="28">
        <f t="shared" si="146"/>
        <v>1525.83238064532</v>
      </c>
      <c r="AK510" s="28">
        <f t="shared" si="147"/>
        <v>276678.83673460002</v>
      </c>
      <c r="AL510" s="110">
        <f t="shared" si="134"/>
        <v>891.18388671984474</v>
      </c>
      <c r="AM510" s="110">
        <f t="shared" si="133"/>
        <v>873.08423592927591</v>
      </c>
      <c r="AN510" s="110">
        <f>AJ510/[4]FCST!$G450*1000</f>
        <v>1011.8251861043235</v>
      </c>
      <c r="AP510" s="233">
        <f>[16]Rounded!Z511</f>
        <v>28660</v>
      </c>
      <c r="AQ510" s="157">
        <f>[16]Rounded!AA511</f>
        <v>20065</v>
      </c>
      <c r="AR510" s="157">
        <f>[16]Rounded!AB511</f>
        <v>2969</v>
      </c>
      <c r="AS510" s="157">
        <f>[16]Rounded!AC511</f>
        <v>0</v>
      </c>
      <c r="AT510" s="157">
        <f>[16]Rounded!AD511</f>
        <v>0</v>
      </c>
      <c r="AV510" s="150"/>
      <c r="AW510" s="145">
        <f t="shared" si="148"/>
        <v>1011.8251861043235</v>
      </c>
      <c r="AX510" s="145">
        <f t="shared" si="154"/>
        <v>1525.83238064532</v>
      </c>
      <c r="AZ510" s="164">
        <f t="shared" si="140"/>
        <v>18583.635320075358</v>
      </c>
      <c r="BM510" s="14">
        <f>[17]Base!$J292</f>
        <v>42203.54495369202</v>
      </c>
      <c r="BN510" s="14">
        <f>[17]High!$J292</f>
        <v>81043.38102091178</v>
      </c>
      <c r="BO510" s="14">
        <f>[17]Low!$J292</f>
        <v>3363.7088864722755</v>
      </c>
      <c r="BP510" s="14"/>
      <c r="BQ510" s="14">
        <f>[17]Base!$Q292</f>
        <v>49073.889481037229</v>
      </c>
      <c r="BR510" s="14">
        <f>[17]High!$Q292</f>
        <v>94236.489559199734</v>
      </c>
      <c r="BS510" s="14">
        <f>[17]Low!$Q292</f>
        <v>3911.2894028747387</v>
      </c>
      <c r="BT510" s="211" t="s">
        <v>150</v>
      </c>
      <c r="BU510" s="14">
        <f>'[18]Energy Summary'!$C291/1000</f>
        <v>21018.486651662268</v>
      </c>
      <c r="BV510" s="14"/>
      <c r="BW510" s="14"/>
      <c r="BX510" s="14"/>
      <c r="BY510" s="14">
        <f>'[18]Energy Summary'!$D291/1000</f>
        <v>16434.731735058296</v>
      </c>
      <c r="BZ510" s="14"/>
      <c r="CA510" s="14"/>
    </row>
    <row r="511" spans="1:79">
      <c r="A511" s="2">
        <f t="shared" si="136"/>
        <v>2033</v>
      </c>
      <c r="B511" s="2">
        <f t="shared" si="137"/>
        <v>5</v>
      </c>
      <c r="C511" s="7">
        <f>[21]Data!$D366</f>
        <v>1120.14651353309</v>
      </c>
      <c r="D511" s="7">
        <f>[25]Data!$D342</f>
        <v>1396460.5620835901</v>
      </c>
      <c r="E511" s="7">
        <f>[22]Data!$D354</f>
        <v>131633.29515914401</v>
      </c>
      <c r="F511" s="7">
        <f>[23]Data!$D354</f>
        <v>1525.9823806453201</v>
      </c>
      <c r="G511" s="13">
        <f>[24]Data!$D354</f>
        <v>307767.29529727402</v>
      </c>
      <c r="H511" s="66"/>
      <c r="I511" s="26">
        <f t="shared" si="151"/>
        <v>1150.14651353309</v>
      </c>
      <c r="J511" s="26">
        <f t="shared" si="151"/>
        <v>1396460.5620835901</v>
      </c>
      <c r="K511" s="26">
        <f t="shared" si="151"/>
        <v>125484.495159144</v>
      </c>
      <c r="L511" s="26">
        <f t="shared" si="139"/>
        <v>1525.9823806453201</v>
      </c>
      <c r="M511" s="26">
        <f t="shared" si="141"/>
        <v>303807.29529727402</v>
      </c>
      <c r="N511" s="25"/>
      <c r="O511" s="19">
        <f>AVERAGE('Billing Mo'!O511:O512)</f>
        <v>30</v>
      </c>
      <c r="P511" s="19"/>
      <c r="Q511" s="19">
        <f>AVERAGE('Billing Mo'!Q511:Q512)</f>
        <v>-6148.7999999999993</v>
      </c>
      <c r="R511" s="248"/>
      <c r="S511" s="19">
        <f t="shared" si="155"/>
        <v>-3960</v>
      </c>
      <c r="U511" s="7">
        <f t="shared" si="142"/>
        <v>4040878.2776779192</v>
      </c>
      <c r="V511" s="126">
        <f t="shared" si="156"/>
        <v>0.35517028435765152</v>
      </c>
      <c r="W511" s="7">
        <f>'Billing Mo'!W511</f>
        <v>77600.41944541152</v>
      </c>
      <c r="X511" s="7">
        <f>'Billing Mo'!X511</f>
        <v>1770028.6149691485</v>
      </c>
      <c r="Y511" s="7">
        <f>'Billing Mo'!Y511</f>
        <v>1847629.0344145601</v>
      </c>
      <c r="Z511" s="7">
        <f>'Billing Mo'!Z511</f>
        <v>203242</v>
      </c>
      <c r="AA511" s="7">
        <f>'Billing Mo'!AA511</f>
        <v>2058</v>
      </c>
      <c r="AB511" s="7">
        <f>'Billing Mo'!AB511</f>
        <v>1508</v>
      </c>
      <c r="AC511" s="13">
        <f>'Billing Mo'!AC511</f>
        <v>25755</v>
      </c>
      <c r="AD511" s="28">
        <f t="shared" si="150"/>
        <v>30873</v>
      </c>
      <c r="AE511" s="30">
        <f t="shared" si="143"/>
        <v>2035792</v>
      </c>
      <c r="AF511" s="30">
        <f t="shared" si="144"/>
        <v>1396461</v>
      </c>
      <c r="AG511" s="31">
        <f t="shared" si="152"/>
        <v>272419</v>
      </c>
      <c r="AH511" s="15">
        <f t="shared" si="135"/>
        <v>146935</v>
      </c>
      <c r="AI511" s="28">
        <f t="shared" si="145"/>
        <v>125484</v>
      </c>
      <c r="AJ511" s="28">
        <f t="shared" si="146"/>
        <v>1525.9823806453201</v>
      </c>
      <c r="AK511" s="28">
        <f t="shared" si="147"/>
        <v>303807.29529727402</v>
      </c>
      <c r="AL511" s="110">
        <f t="shared" si="134"/>
        <v>1150.1463777383528</v>
      </c>
      <c r="AM511" s="110">
        <f t="shared" si="133"/>
        <v>1118.5497529566826</v>
      </c>
      <c r="AN511" s="110">
        <f>AJ511/[4]FCST!$G451*1000</f>
        <v>1011.924655600345</v>
      </c>
      <c r="AP511" s="233">
        <f>[16]Rounded!Z512</f>
        <v>32691</v>
      </c>
      <c r="AQ511" s="157">
        <f>[16]Rounded!AA512</f>
        <v>21577</v>
      </c>
      <c r="AR511" s="157">
        <f>[16]Rounded!AB512</f>
        <v>3158</v>
      </c>
      <c r="AS511" s="157">
        <f>[16]Rounded!AC512</f>
        <v>0</v>
      </c>
      <c r="AT511" s="157">
        <f>[16]Rounded!AD512</f>
        <v>0</v>
      </c>
      <c r="AV511" s="150"/>
      <c r="AW511" s="145">
        <f t="shared" si="148"/>
        <v>1011.924655600345</v>
      </c>
      <c r="AX511" s="145">
        <f t="shared" si="154"/>
        <v>1525.9823806453201</v>
      </c>
      <c r="AZ511" s="164">
        <f t="shared" si="140"/>
        <v>18557.526933594083</v>
      </c>
      <c r="BM511" s="14">
        <f>[17]Base!$J293</f>
        <v>42823.741457555057</v>
      </c>
      <c r="BN511" s="14">
        <f>[17]High!$J293</f>
        <v>82234.343098281373</v>
      </c>
      <c r="BO511" s="14">
        <f>[17]Low!$J293</f>
        <v>3413.1398168287706</v>
      </c>
      <c r="BP511" s="14"/>
      <c r="BQ511" s="14">
        <f>[17]Base!$Q293</f>
        <v>49795.048206459367</v>
      </c>
      <c r="BR511" s="14">
        <f>[17]High!$Q293</f>
        <v>95621.329184048111</v>
      </c>
      <c r="BS511" s="14">
        <f>[17]Low!$Q293</f>
        <v>3968.7672288706635</v>
      </c>
      <c r="BT511" s="211" t="s">
        <v>150</v>
      </c>
      <c r="BU511" s="14">
        <f>'[18]Energy Summary'!$C292/1000</f>
        <v>22167.768652407191</v>
      </c>
      <c r="BV511" s="14"/>
      <c r="BW511" s="14"/>
      <c r="BX511" s="14"/>
      <c r="BY511" s="14">
        <f>'[18]Energy Summary'!$D292/1000</f>
        <v>17272.223492130997</v>
      </c>
      <c r="BZ511" s="14"/>
      <c r="CA511" s="14"/>
    </row>
    <row r="512" spans="1:79">
      <c r="A512" s="2">
        <f t="shared" si="136"/>
        <v>2033</v>
      </c>
      <c r="B512" s="2">
        <f t="shared" si="137"/>
        <v>6</v>
      </c>
      <c r="C512" s="7">
        <f>[21]Data!$D367</f>
        <v>1225.3879996212299</v>
      </c>
      <c r="D512" s="7">
        <f>[25]Data!$D343</f>
        <v>1423365.00088638</v>
      </c>
      <c r="E512" s="7">
        <f>[22]Data!$D355</f>
        <v>119106.253043239</v>
      </c>
      <c r="F512" s="7">
        <f>[23]Data!$D355</f>
        <v>1535.7495581800799</v>
      </c>
      <c r="G512" s="13">
        <f>[24]Data!$D355</f>
        <v>311137.61793193</v>
      </c>
      <c r="H512" s="66"/>
      <c r="I512" s="26">
        <f t="shared" si="151"/>
        <v>1255.3879996212299</v>
      </c>
      <c r="J512" s="26">
        <f t="shared" si="151"/>
        <v>1423365.00088638</v>
      </c>
      <c r="K512" s="26">
        <f t="shared" si="151"/>
        <v>112957.453043239</v>
      </c>
      <c r="L512" s="26">
        <f t="shared" si="139"/>
        <v>1535.7495581800799</v>
      </c>
      <c r="M512" s="26">
        <f t="shared" si="141"/>
        <v>307045.61793193</v>
      </c>
      <c r="N512" s="25"/>
      <c r="O512" s="19">
        <f>AVERAGE('Billing Mo'!O512:O513)</f>
        <v>30</v>
      </c>
      <c r="P512" s="19"/>
      <c r="Q512" s="19">
        <f>AVERAGE('Billing Mo'!Q512:Q513)</f>
        <v>-6148.7999999999993</v>
      </c>
      <c r="R512" s="248"/>
      <c r="S512" s="19">
        <f t="shared" si="155"/>
        <v>-4092</v>
      </c>
      <c r="U512" s="7">
        <f t="shared" si="142"/>
        <v>4245526.36749011</v>
      </c>
      <c r="V512" s="126">
        <f t="shared" si="156"/>
        <v>0.25275986053332639</v>
      </c>
      <c r="W512" s="7">
        <f>'Billing Mo'!W512</f>
        <v>77647.792788769148</v>
      </c>
      <c r="X512" s="7">
        <f>'Billing Mo'!X512</f>
        <v>1771109.1783724008</v>
      </c>
      <c r="Y512" s="7">
        <f>'Billing Mo'!Y512</f>
        <v>1848756.9711611699</v>
      </c>
      <c r="Z512" s="7">
        <f>'Billing Mo'!Z512</f>
        <v>203347</v>
      </c>
      <c r="AA512" s="7">
        <f>'Billing Mo'!AA512</f>
        <v>2058</v>
      </c>
      <c r="AB512" s="7">
        <f>'Billing Mo'!AB512</f>
        <v>1508</v>
      </c>
      <c r="AC512" s="13">
        <f>'Billing Mo'!AC512</f>
        <v>25704</v>
      </c>
      <c r="AD512" s="28">
        <f t="shared" si="150"/>
        <v>24050</v>
      </c>
      <c r="AE512" s="30">
        <f t="shared" si="143"/>
        <v>2223429</v>
      </c>
      <c r="AF512" s="30">
        <f t="shared" si="144"/>
        <v>1423365</v>
      </c>
      <c r="AG512" s="31">
        <f t="shared" si="152"/>
        <v>266101</v>
      </c>
      <c r="AH512" s="15">
        <f t="shared" si="135"/>
        <v>153144</v>
      </c>
      <c r="AI512" s="28">
        <f t="shared" si="145"/>
        <v>112957</v>
      </c>
      <c r="AJ512" s="28">
        <f t="shared" si="146"/>
        <v>1535.7495581800799</v>
      </c>
      <c r="AK512" s="28">
        <f t="shared" si="147"/>
        <v>307045.61793193</v>
      </c>
      <c r="AL512" s="110">
        <f t="shared" si="134"/>
        <v>1255.3878818714429</v>
      </c>
      <c r="AM512" s="110">
        <f t="shared" si="133"/>
        <v>1215.6703315030099</v>
      </c>
      <c r="AN512" s="110">
        <f>AJ512/[4]FCST!$G452*1000</f>
        <v>1018.4015637798938</v>
      </c>
      <c r="AP512" s="233">
        <f>[16]Rounded!Z513</f>
        <v>37052</v>
      </c>
      <c r="AQ512" s="157">
        <f>[16]Rounded!AA513</f>
        <v>23498</v>
      </c>
      <c r="AR512" s="157">
        <f>[16]Rounded!AB513</f>
        <v>3494</v>
      </c>
      <c r="AS512" s="157">
        <f>[16]Rounded!AC513</f>
        <v>0</v>
      </c>
      <c r="AT512" s="157">
        <f>[16]Rounded!AD513</f>
        <v>0</v>
      </c>
      <c r="AV512" s="150"/>
      <c r="AW512" s="145">
        <f t="shared" si="148"/>
        <v>1018.4015637798938</v>
      </c>
      <c r="AX512" s="145">
        <f t="shared" si="154"/>
        <v>1535.7495581800799</v>
      </c>
      <c r="AZ512" s="164">
        <f t="shared" si="140"/>
        <v>18531.4185471128</v>
      </c>
      <c r="BM512" s="14">
        <f>[17]Base!$J294</f>
        <v>43257.181961023729</v>
      </c>
      <c r="BN512" s="14">
        <f>[17]High!$J294</f>
        <v>83066.678010219475</v>
      </c>
      <c r="BO512" s="14">
        <f>[17]Low!$J294</f>
        <v>3447.6859118280017</v>
      </c>
      <c r="BP512" s="14"/>
      <c r="BQ512" s="14">
        <f>[17]Base!$Q294</f>
        <v>50299.048791888046</v>
      </c>
      <c r="BR512" s="14">
        <f>[17]High!$Q294</f>
        <v>96589.160476999401</v>
      </c>
      <c r="BS512" s="14">
        <f>[17]Low!$Q294</f>
        <v>4008.9371067767461</v>
      </c>
      <c r="BT512" s="211" t="s">
        <v>150</v>
      </c>
      <c r="BU512" s="14">
        <f>'[18]Energy Summary'!$C293/1000</f>
        <v>20789.77316456609</v>
      </c>
      <c r="BV512" s="14"/>
      <c r="BW512" s="14"/>
      <c r="BX512" s="14"/>
      <c r="BY512" s="14">
        <f>'[18]Energy Summary'!$D293/1000</f>
        <v>16144.464734922774</v>
      </c>
      <c r="BZ512" s="14"/>
      <c r="CA512" s="14"/>
    </row>
    <row r="513" spans="1:79">
      <c r="A513" s="2">
        <f t="shared" si="136"/>
        <v>2033</v>
      </c>
      <c r="B513" s="2">
        <f t="shared" si="137"/>
        <v>7</v>
      </c>
      <c r="C513" s="7">
        <f>[21]Data!$D368</f>
        <v>1306.75593866245</v>
      </c>
      <c r="D513" s="7">
        <f>[25]Data!$D344</f>
        <v>1495909.6688236</v>
      </c>
      <c r="E513" s="7">
        <f>[22]Data!$D356</f>
        <v>127735.208665271</v>
      </c>
      <c r="F513" s="7">
        <f>[23]Data!$D356</f>
        <v>1538.8780171153101</v>
      </c>
      <c r="G513" s="13">
        <f>[24]Data!$D356</f>
        <v>306405.951009285</v>
      </c>
      <c r="H513" s="66"/>
      <c r="I513" s="26">
        <f t="shared" si="151"/>
        <v>1336.75593866245</v>
      </c>
      <c r="J513" s="26">
        <f t="shared" si="151"/>
        <v>1495909.6688236</v>
      </c>
      <c r="K513" s="26">
        <f t="shared" si="151"/>
        <v>121485.60866527099</v>
      </c>
      <c r="L513" s="26">
        <f t="shared" si="139"/>
        <v>1538.8780171153101</v>
      </c>
      <c r="M513" s="26">
        <f t="shared" si="141"/>
        <v>302445.951009285</v>
      </c>
      <c r="N513" s="25"/>
      <c r="O513" s="19">
        <f>AVERAGE('Billing Mo'!O513:O514)</f>
        <v>30</v>
      </c>
      <c r="P513" s="19"/>
      <c r="Q513" s="19">
        <f>AVERAGE('Billing Mo'!Q513:Q514)</f>
        <v>-6249.5999999999995</v>
      </c>
      <c r="R513" s="248"/>
      <c r="S513" s="19">
        <f t="shared" si="155"/>
        <v>-3960</v>
      </c>
      <c r="U513" s="7">
        <f t="shared" si="142"/>
        <v>4463040.8290264001</v>
      </c>
      <c r="V513" s="126">
        <f t="shared" si="156"/>
        <v>0.23540461725212367</v>
      </c>
      <c r="W513" s="7">
        <f>'Billing Mo'!W513</f>
        <v>77695.166132126338</v>
      </c>
      <c r="X513" s="7">
        <f>'Billing Mo'!X513</f>
        <v>1772189.7417756438</v>
      </c>
      <c r="Y513" s="7">
        <f>'Billing Mo'!Y513</f>
        <v>1849884.90790777</v>
      </c>
      <c r="Z513" s="7">
        <f>'Billing Mo'!Z513</f>
        <v>203453</v>
      </c>
      <c r="AA513" s="7">
        <f>'Billing Mo'!AA513</f>
        <v>2057</v>
      </c>
      <c r="AB513" s="7">
        <f>'Billing Mo'!AB513</f>
        <v>1508</v>
      </c>
      <c r="AC513" s="13">
        <f>'Billing Mo'!AC513</f>
        <v>25676</v>
      </c>
      <c r="AD513" s="28">
        <f t="shared" si="150"/>
        <v>23900</v>
      </c>
      <c r="AE513" s="30">
        <f t="shared" si="143"/>
        <v>2368985</v>
      </c>
      <c r="AF513" s="30">
        <f t="shared" si="144"/>
        <v>1495910</v>
      </c>
      <c r="AG513" s="31">
        <f t="shared" si="152"/>
        <v>270261</v>
      </c>
      <c r="AH513" s="15">
        <f t="shared" si="135"/>
        <v>148775</v>
      </c>
      <c r="AI513" s="28">
        <f t="shared" si="145"/>
        <v>121486</v>
      </c>
      <c r="AJ513" s="28">
        <f t="shared" si="146"/>
        <v>1538.8780171153101</v>
      </c>
      <c r="AK513" s="28">
        <f t="shared" si="147"/>
        <v>302445.951009285</v>
      </c>
      <c r="AL513" s="110">
        <f t="shared" si="134"/>
        <v>1336.7558473882136</v>
      </c>
      <c r="AM513" s="110">
        <f t="shared" si="133"/>
        <v>1293.5318244778623</v>
      </c>
      <c r="AN513" s="110">
        <f>AJ513/[4]FCST!$G453*1000</f>
        <v>1020.47613867063</v>
      </c>
      <c r="AP513" s="233">
        <f>[16]Rounded!Z514</f>
        <v>37511</v>
      </c>
      <c r="AQ513" s="157">
        <f>[16]Rounded!AA514</f>
        <v>24856</v>
      </c>
      <c r="AR513" s="157">
        <f>[16]Rounded!AB514</f>
        <v>3748</v>
      </c>
      <c r="AS513" s="157">
        <f>[16]Rounded!AC514</f>
        <v>0</v>
      </c>
      <c r="AT513" s="157">
        <f>[16]Rounded!AD514</f>
        <v>0</v>
      </c>
      <c r="AV513" s="150"/>
      <c r="AW513" s="145">
        <f t="shared" si="148"/>
        <v>1020.47613867063</v>
      </c>
      <c r="AX513" s="145">
        <f t="shared" si="154"/>
        <v>1538.8780171153101</v>
      </c>
      <c r="AZ513" s="164">
        <f t="shared" si="140"/>
        <v>18505.310160631518</v>
      </c>
      <c r="BM513" s="14">
        <f>[17]Base!$J295</f>
        <v>43736.506266701588</v>
      </c>
      <c r="BN513" s="14">
        <f>[17]High!$J295</f>
        <v>83987.123493655978</v>
      </c>
      <c r="BO513" s="14">
        <f>[17]Low!$J295</f>
        <v>3485.8890397472296</v>
      </c>
      <c r="BP513" s="14"/>
      <c r="BQ513" s="14">
        <f>[17]Base!$Q295</f>
        <v>50856.402635699516</v>
      </c>
      <c r="BR513" s="14">
        <f>[17]High!$Q295</f>
        <v>97659.445922855783</v>
      </c>
      <c r="BS513" s="14">
        <f>[17]Low!$Q295</f>
        <v>4053.3593485432907</v>
      </c>
      <c r="BT513" s="211" t="s">
        <v>150</v>
      </c>
      <c r="BU513" s="14">
        <f>'[18]Energy Summary'!$C294/1000</f>
        <v>22395.659847479968</v>
      </c>
      <c r="BV513" s="14"/>
      <c r="BW513" s="14"/>
      <c r="BX513" s="14"/>
      <c r="BY513" s="14">
        <f>'[18]Energy Summary'!$D294/1000</f>
        <v>17336.500727612696</v>
      </c>
      <c r="BZ513" s="14"/>
      <c r="CA513" s="14"/>
    </row>
    <row r="514" spans="1:79">
      <c r="A514" s="2">
        <f t="shared" si="136"/>
        <v>2033</v>
      </c>
      <c r="B514" s="2">
        <f t="shared" si="137"/>
        <v>8</v>
      </c>
      <c r="C514" s="7">
        <f>[21]Data!$D369</f>
        <v>1313.32172784043</v>
      </c>
      <c r="D514" s="7">
        <f>[25]Data!$D345</f>
        <v>1500696.5687601799</v>
      </c>
      <c r="E514" s="7">
        <f>[22]Data!$D357</f>
        <v>131065.465749817</v>
      </c>
      <c r="F514" s="7">
        <f>[23]Data!$D357</f>
        <v>1527.21152073801</v>
      </c>
      <c r="G514" s="13">
        <f>[24]Data!$D357</f>
        <v>320448.41121341399</v>
      </c>
      <c r="H514" s="66"/>
      <c r="I514" s="26">
        <f t="shared" si="151"/>
        <v>1343.32172784043</v>
      </c>
      <c r="J514" s="26">
        <f t="shared" si="151"/>
        <v>1500696.5687601799</v>
      </c>
      <c r="K514" s="26">
        <f t="shared" si="151"/>
        <v>124916.665749817</v>
      </c>
      <c r="L514" s="26">
        <f t="shared" si="139"/>
        <v>1527.21152073801</v>
      </c>
      <c r="M514" s="26">
        <f t="shared" si="141"/>
        <v>316356.41121341399</v>
      </c>
      <c r="N514" s="25"/>
      <c r="O514" s="19">
        <f>AVERAGE('Billing Mo'!O514:O515)</f>
        <v>30</v>
      </c>
      <c r="P514" s="19"/>
      <c r="Q514" s="19">
        <f>AVERAGE('Billing Mo'!Q514:Q515)</f>
        <v>-6148.7999999999993</v>
      </c>
      <c r="R514" s="248"/>
      <c r="S514" s="19">
        <f t="shared" si="155"/>
        <v>-4092</v>
      </c>
      <c r="U514" s="7">
        <f t="shared" si="142"/>
        <v>4505009.6227341518</v>
      </c>
      <c r="V514" s="126">
        <f t="shared" si="156"/>
        <v>0.23491953518685663</v>
      </c>
      <c r="W514" s="7">
        <f>'Billing Mo'!W514</f>
        <v>77741.367962519944</v>
      </c>
      <c r="X514" s="7">
        <f>'Billing Mo'!X514</f>
        <v>1773243.5835260502</v>
      </c>
      <c r="Y514" s="7">
        <f>'Billing Mo'!Y514</f>
        <v>1850984.9514885701</v>
      </c>
      <c r="Z514" s="7">
        <f>'Billing Mo'!Z514</f>
        <v>203556</v>
      </c>
      <c r="AA514" s="7">
        <f>'Billing Mo'!AA514</f>
        <v>2056</v>
      </c>
      <c r="AB514" s="7">
        <f>'Billing Mo'!AB514</f>
        <v>1508</v>
      </c>
      <c r="AC514" s="13">
        <f>'Billing Mo'!AC514</f>
        <v>25732</v>
      </c>
      <c r="AD514" s="28">
        <f t="shared" si="150"/>
        <v>23985</v>
      </c>
      <c r="AE514" s="30">
        <f t="shared" si="143"/>
        <v>2382037</v>
      </c>
      <c r="AF514" s="30">
        <f t="shared" si="144"/>
        <v>1500697</v>
      </c>
      <c r="AG514" s="31">
        <f t="shared" si="152"/>
        <v>280407</v>
      </c>
      <c r="AH514" s="15">
        <f t="shared" si="135"/>
        <v>155490</v>
      </c>
      <c r="AI514" s="28">
        <f t="shared" si="145"/>
        <v>124917</v>
      </c>
      <c r="AJ514" s="28">
        <f t="shared" si="146"/>
        <v>1527.21152073801</v>
      </c>
      <c r="AK514" s="28">
        <f t="shared" si="147"/>
        <v>316356.41121341399</v>
      </c>
      <c r="AL514" s="110">
        <f t="shared" si="134"/>
        <v>1343.321933957533</v>
      </c>
      <c r="AM514" s="110">
        <f t="shared" si="133"/>
        <v>1299.8603786946333</v>
      </c>
      <c r="AN514" s="110">
        <f>AJ514/[4]FCST!$G454*1000</f>
        <v>1012.7397352374072</v>
      </c>
      <c r="AP514" s="233">
        <f>[16]Rounded!Z515</f>
        <v>40060</v>
      </c>
      <c r="AQ514" s="157">
        <f>[16]Rounded!AA515</f>
        <v>28241</v>
      </c>
      <c r="AR514" s="157">
        <f>[16]Rounded!AB515</f>
        <v>4179</v>
      </c>
      <c r="AS514" s="157">
        <f>[16]Rounded!AC515</f>
        <v>0</v>
      </c>
      <c r="AT514" s="157">
        <f>[16]Rounded!AD515</f>
        <v>0</v>
      </c>
      <c r="AV514" s="150"/>
      <c r="AW514" s="145">
        <f t="shared" si="148"/>
        <v>1012.7397352374072</v>
      </c>
      <c r="AX514" s="145">
        <f t="shared" si="154"/>
        <v>1527.21152073801</v>
      </c>
      <c r="AZ514" s="164">
        <f t="shared" si="140"/>
        <v>18479.201774150239</v>
      </c>
      <c r="BM514" s="14">
        <f>[17]Base!$J296</f>
        <v>43704.782137516137</v>
      </c>
      <c r="BN514" s="14">
        <f>[17]High!$J296</f>
        <v>83926.20371329262</v>
      </c>
      <c r="BO514" s="14">
        <f>[17]Low!$J296</f>
        <v>3483.3605617396638</v>
      </c>
      <c r="BP514" s="14"/>
      <c r="BQ514" s="14">
        <f>[17]Base!$Q296</f>
        <v>50819.514113390855</v>
      </c>
      <c r="BR514" s="14">
        <f>[17]High!$Q296</f>
        <v>97588.608968944915</v>
      </c>
      <c r="BS514" s="14">
        <f>[17]Low!$Q296</f>
        <v>4050.4192578368184</v>
      </c>
      <c r="BT514" s="211" t="s">
        <v>150</v>
      </c>
      <c r="BU514" s="14">
        <f>'[18]Energy Summary'!$C295/1000</f>
        <v>22308.955593439958</v>
      </c>
      <c r="BV514" s="14"/>
      <c r="BW514" s="14"/>
      <c r="BX514" s="14"/>
      <c r="BY514" s="14">
        <f>'[18]Energy Summary'!$D295/1000</f>
        <v>17217.524883016678</v>
      </c>
      <c r="BZ514" s="14"/>
      <c r="CA514" s="14"/>
    </row>
    <row r="515" spans="1:79">
      <c r="A515" s="2">
        <f t="shared" si="136"/>
        <v>2033</v>
      </c>
      <c r="B515" s="2">
        <f t="shared" si="137"/>
        <v>9</v>
      </c>
      <c r="C515" s="7">
        <f>[21]Data!$D370</f>
        <v>1202.92690136391</v>
      </c>
      <c r="D515" s="7">
        <f>[25]Data!$D346</f>
        <v>1418349.79155778</v>
      </c>
      <c r="E515" s="7">
        <f>[22]Data!$D358</f>
        <v>122061.29175691299</v>
      </c>
      <c r="F515" s="7">
        <f>[23]Data!$D358</f>
        <v>1525.76707629357</v>
      </c>
      <c r="G515" s="13">
        <f>[24]Data!$D358</f>
        <v>322145.28405495198</v>
      </c>
      <c r="H515" s="66"/>
      <c r="I515" s="26">
        <f t="shared" si="151"/>
        <v>1232.92690136391</v>
      </c>
      <c r="J515" s="26">
        <f t="shared" si="151"/>
        <v>1418349.79155778</v>
      </c>
      <c r="K515" s="26">
        <f t="shared" si="151"/>
        <v>115912.49175691299</v>
      </c>
      <c r="L515" s="26">
        <f t="shared" si="139"/>
        <v>1525.76707629357</v>
      </c>
      <c r="M515" s="26">
        <f t="shared" si="141"/>
        <v>318185.28405495198</v>
      </c>
      <c r="N515" s="25"/>
      <c r="O515" s="19">
        <f>AVERAGE('Billing Mo'!O515:O516)</f>
        <v>30</v>
      </c>
      <c r="P515" s="19"/>
      <c r="Q515" s="19">
        <f>AVERAGE('Billing Mo'!Q515:Q516)</f>
        <v>-6148.7999999999993</v>
      </c>
      <c r="R515" s="248"/>
      <c r="S515" s="19">
        <f t="shared" si="155"/>
        <v>-3960</v>
      </c>
      <c r="U515" s="7">
        <f t="shared" si="142"/>
        <v>4215126.0511312457</v>
      </c>
      <c r="V515" s="126">
        <f t="shared" si="156"/>
        <v>0.23675824630596484</v>
      </c>
      <c r="W515" s="7">
        <f>'Billing Mo'!W515</f>
        <v>77787.569792913535</v>
      </c>
      <c r="X515" s="7">
        <f>'Billing Mo'!X515</f>
        <v>1774297.4252764564</v>
      </c>
      <c r="Y515" s="7">
        <f>'Billing Mo'!Y515</f>
        <v>1852084.9950693699</v>
      </c>
      <c r="Z515" s="7">
        <f>'Billing Mo'!Z515</f>
        <v>203659</v>
      </c>
      <c r="AA515" s="7">
        <f>'Billing Mo'!AA515</f>
        <v>2056</v>
      </c>
      <c r="AB515" s="7">
        <f>'Billing Mo'!AB515</f>
        <v>1508</v>
      </c>
      <c r="AC515" s="13">
        <f>'Billing Mo'!AC515</f>
        <v>25740</v>
      </c>
      <c r="AD515" s="28">
        <f t="shared" si="150"/>
        <v>22154</v>
      </c>
      <c r="AE515" s="30">
        <f t="shared" si="143"/>
        <v>2187579</v>
      </c>
      <c r="AF515" s="30">
        <f t="shared" si="144"/>
        <v>1418350</v>
      </c>
      <c r="AG515" s="31">
        <f t="shared" si="152"/>
        <v>267332</v>
      </c>
      <c r="AH515" s="15">
        <f t="shared" si="135"/>
        <v>151420</v>
      </c>
      <c r="AI515" s="28">
        <f t="shared" si="145"/>
        <v>115912</v>
      </c>
      <c r="AJ515" s="28">
        <f t="shared" si="146"/>
        <v>1525.76707629357</v>
      </c>
      <c r="AK515" s="28">
        <f t="shared" si="147"/>
        <v>318185.28405495198</v>
      </c>
      <c r="AL515" s="110">
        <f t="shared" si="134"/>
        <v>1232.9268863472253</v>
      </c>
      <c r="AM515" s="110">
        <f t="shared" ref="AM515:AM578" si="157">(AE515+AD515)/Y515*1000</f>
        <v>1193.1056111802441</v>
      </c>
      <c r="AN515" s="110">
        <f>AJ515/[4]FCST!$G455*1000</f>
        <v>1011.7818808312798</v>
      </c>
      <c r="AP515" s="233">
        <f>[16]Rounded!Z516</f>
        <v>37448</v>
      </c>
      <c r="AQ515" s="157">
        <f>[16]Rounded!AA516</f>
        <v>25025</v>
      </c>
      <c r="AR515" s="157">
        <f>[16]Rounded!AB516</f>
        <v>3742</v>
      </c>
      <c r="AS515" s="157">
        <f>[16]Rounded!AC516</f>
        <v>0</v>
      </c>
      <c r="AT515" s="157">
        <f>[16]Rounded!AD516</f>
        <v>0</v>
      </c>
      <c r="AV515" s="150"/>
      <c r="AW515" s="145">
        <f t="shared" si="148"/>
        <v>1011.7818808312798</v>
      </c>
      <c r="AX515" s="145">
        <f t="shared" si="154"/>
        <v>1525.76707629357</v>
      </c>
      <c r="AZ515" s="164">
        <f t="shared" si="140"/>
        <v>18453.09338766896</v>
      </c>
      <c r="BM515" s="14">
        <f>[17]Base!$J297</f>
        <v>42421.327130801139</v>
      </c>
      <c r="BN515" s="14">
        <f>[17]High!$J297</f>
        <v>81461.58769000521</v>
      </c>
      <c r="BO515" s="14">
        <f>[17]Low!$J297</f>
        <v>3381.0665715970927</v>
      </c>
      <c r="BP515" s="14"/>
      <c r="BQ515" s="14">
        <f>[17]Base!$Q297</f>
        <v>49327.124570699001</v>
      </c>
      <c r="BR515" s="14">
        <f>[17]High!$Q297</f>
        <v>94722.776383726959</v>
      </c>
      <c r="BS515" s="14">
        <f>[17]Low!$Q297</f>
        <v>3931.4727576710379</v>
      </c>
      <c r="BT515" s="211" t="s">
        <v>150</v>
      </c>
      <c r="BU515" s="14">
        <f>'[18]Energy Summary'!$C296/1000</f>
        <v>21062.480137890769</v>
      </c>
      <c r="BV515" s="14"/>
      <c r="BW515" s="14"/>
      <c r="BX515" s="14"/>
      <c r="BY515" s="14">
        <f>'[18]Energy Summary'!$D296/1000</f>
        <v>16209.135958452462</v>
      </c>
      <c r="BZ515" s="14"/>
      <c r="CA515" s="14"/>
    </row>
    <row r="516" spans="1:79">
      <c r="A516" s="2">
        <f t="shared" si="136"/>
        <v>2033</v>
      </c>
      <c r="B516" s="2">
        <f t="shared" si="137"/>
        <v>10</v>
      </c>
      <c r="C516" s="7">
        <f>[21]Data!$D371</f>
        <v>1019.7591147828</v>
      </c>
      <c r="D516" s="7">
        <f>[25]Data!$D347</f>
        <v>1349260.2403225999</v>
      </c>
      <c r="E516" s="7">
        <f>[22]Data!$D359</f>
        <v>130693.581947625</v>
      </c>
      <c r="F516" s="7">
        <f>[23]Data!$D359</f>
        <v>1523.6004096269</v>
      </c>
      <c r="G516" s="13">
        <f>[24]Data!$D359</f>
        <v>302919.50945897202</v>
      </c>
      <c r="H516" s="66"/>
      <c r="I516" s="26">
        <f t="shared" si="151"/>
        <v>1049.7591147828</v>
      </c>
      <c r="J516" s="26">
        <f t="shared" si="151"/>
        <v>1349260.2403225999</v>
      </c>
      <c r="K516" s="26">
        <f t="shared" si="151"/>
        <v>124544.781947625</v>
      </c>
      <c r="L516" s="26">
        <f t="shared" si="139"/>
        <v>1523.6004096269</v>
      </c>
      <c r="M516" s="26">
        <f t="shared" si="141"/>
        <v>298827.50945897202</v>
      </c>
      <c r="N516" s="25"/>
      <c r="O516" s="19">
        <f>AVERAGE('Billing Mo'!O516:O517)</f>
        <v>30</v>
      </c>
      <c r="P516" s="19"/>
      <c r="Q516" s="19">
        <f>AVERAGE('Billing Mo'!Q516:Q517)</f>
        <v>-6148.7999999999993</v>
      </c>
      <c r="R516" s="248"/>
      <c r="S516" s="19">
        <f t="shared" si="155"/>
        <v>-4092</v>
      </c>
      <c r="U516" s="7">
        <f t="shared" si="142"/>
        <v>3802049.1098685991</v>
      </c>
      <c r="V516" s="126">
        <f t="shared" si="156"/>
        <v>0.25544453159122188</v>
      </c>
      <c r="W516" s="7">
        <f>'Billing Mo'!W516</f>
        <v>77833.771623306719</v>
      </c>
      <c r="X516" s="7">
        <f>'Billing Mo'!X516</f>
        <v>1775351.2670268533</v>
      </c>
      <c r="Y516" s="7">
        <f>'Billing Mo'!Y516</f>
        <v>1853185.03865016</v>
      </c>
      <c r="Z516" s="7">
        <f>'Billing Mo'!Z516</f>
        <v>203761</v>
      </c>
      <c r="AA516" s="7">
        <f>'Billing Mo'!AA516</f>
        <v>2055</v>
      </c>
      <c r="AB516" s="7">
        <f>'Billing Mo'!AB516</f>
        <v>1508</v>
      </c>
      <c r="AC516" s="13">
        <f>'Billing Mo'!AC516</f>
        <v>25763</v>
      </c>
      <c r="AD516" s="28">
        <f t="shared" si="150"/>
        <v>20275</v>
      </c>
      <c r="AE516" s="30">
        <f t="shared" si="143"/>
        <v>1863691</v>
      </c>
      <c r="AF516" s="30">
        <f t="shared" si="144"/>
        <v>1349260</v>
      </c>
      <c r="AG516" s="31">
        <f t="shared" si="152"/>
        <v>268472</v>
      </c>
      <c r="AH516" s="15">
        <f t="shared" si="135"/>
        <v>143927</v>
      </c>
      <c r="AI516" s="28">
        <f t="shared" si="145"/>
        <v>124545</v>
      </c>
      <c r="AJ516" s="28">
        <f t="shared" si="146"/>
        <v>1523.6004096269</v>
      </c>
      <c r="AK516" s="28">
        <f t="shared" si="147"/>
        <v>298827.50945897202</v>
      </c>
      <c r="AL516" s="110">
        <f t="shared" si="134"/>
        <v>1049.7590164909097</v>
      </c>
      <c r="AM516" s="110">
        <f t="shared" si="157"/>
        <v>1016.6097614150071</v>
      </c>
      <c r="AN516" s="110">
        <f>AJ516/[4]FCST!$G456*1000</f>
        <v>1010.3450992220821</v>
      </c>
      <c r="AP516" s="233">
        <f>[16]Rounded!Z517</f>
        <v>28992</v>
      </c>
      <c r="AQ516" s="157">
        <f>[16]Rounded!AA517</f>
        <v>23357</v>
      </c>
      <c r="AR516" s="157">
        <f>[16]Rounded!AB517</f>
        <v>3571</v>
      </c>
      <c r="AS516" s="157">
        <f>[16]Rounded!AC517</f>
        <v>0</v>
      </c>
      <c r="AT516" s="157">
        <f>[16]Rounded!AD517</f>
        <v>0</v>
      </c>
      <c r="AV516" s="150"/>
      <c r="AW516" s="145">
        <f t="shared" si="148"/>
        <v>1010.3450992220821</v>
      </c>
      <c r="AX516" s="145">
        <f t="shared" si="154"/>
        <v>1523.6004096269</v>
      </c>
      <c r="AZ516" s="164">
        <f t="shared" si="140"/>
        <v>18426.985001187681</v>
      </c>
      <c r="BM516" s="14">
        <f>[17]Base!$J298</f>
        <v>42436.998979026568</v>
      </c>
      <c r="BN516" s="14">
        <f>[17]High!$J298</f>
        <v>81491.682308085961</v>
      </c>
      <c r="BO516" s="14">
        <f>[17]Low!$J298</f>
        <v>3382.315649967195</v>
      </c>
      <c r="BP516" s="14"/>
      <c r="BQ516" s="14">
        <f>[17]Base!$Q298</f>
        <v>49345.347650030897</v>
      </c>
      <c r="BR516" s="14">
        <f>[17]High!$Q298</f>
        <v>94757.770125681331</v>
      </c>
      <c r="BS516" s="14">
        <f>[17]Low!$Q298</f>
        <v>3932.9251743804589</v>
      </c>
      <c r="BT516" s="211" t="s">
        <v>150</v>
      </c>
      <c r="BU516" s="14">
        <f>'[18]Energy Summary'!$C297/1000</f>
        <v>19283.732696089424</v>
      </c>
      <c r="BV516" s="14"/>
      <c r="BW516" s="14"/>
      <c r="BX516" s="14"/>
      <c r="BY516" s="14">
        <f>'[18]Energy Summary'!$D297/1000</f>
        <v>14799.961135547432</v>
      </c>
      <c r="BZ516" s="14"/>
      <c r="CA516" s="14"/>
    </row>
    <row r="517" spans="1:79">
      <c r="A517" s="2">
        <f t="shared" si="136"/>
        <v>2033</v>
      </c>
      <c r="B517" s="2">
        <f t="shared" si="137"/>
        <v>11</v>
      </c>
      <c r="C517" s="7">
        <f>[21]Data!$D372</f>
        <v>786.94361050275404</v>
      </c>
      <c r="D517" s="7">
        <f>[25]Data!$D348</f>
        <v>1172873.1100638499</v>
      </c>
      <c r="E517" s="7">
        <f>[22]Data!$D360</f>
        <v>113129.36535238101</v>
      </c>
      <c r="F517" s="7">
        <f>[23]Data!$D360</f>
        <v>1520.2663951361101</v>
      </c>
      <c r="G517" s="13">
        <f>[24]Data!$D360</f>
        <v>282638.39506463101</v>
      </c>
      <c r="H517" s="66"/>
      <c r="I517" s="26">
        <f t="shared" si="151"/>
        <v>816.94361050275404</v>
      </c>
      <c r="J517" s="26">
        <f t="shared" si="151"/>
        <v>1172873.1100638499</v>
      </c>
      <c r="K517" s="26">
        <f t="shared" si="151"/>
        <v>106980.565352381</v>
      </c>
      <c r="L517" s="26">
        <f t="shared" si="139"/>
        <v>1520.2663951361101</v>
      </c>
      <c r="M517" s="26">
        <f t="shared" si="141"/>
        <v>278678.39506463101</v>
      </c>
      <c r="N517" s="25"/>
      <c r="O517" s="19">
        <f>AVERAGE('Billing Mo'!O517:O518)</f>
        <v>30</v>
      </c>
      <c r="P517" s="19"/>
      <c r="Q517" s="19">
        <f>AVERAGE('Billing Mo'!Q517:Q518)</f>
        <v>-6148.7999999999993</v>
      </c>
      <c r="R517" s="248"/>
      <c r="S517" s="19">
        <f t="shared" si="155"/>
        <v>-3960</v>
      </c>
      <c r="U517" s="7">
        <f t="shared" si="142"/>
        <v>3179431.6614597673</v>
      </c>
      <c r="V517" s="126">
        <f t="shared" si="156"/>
        <v>0.34388341163246744</v>
      </c>
      <c r="W517" s="7">
        <f>'Billing Mo'!W517</f>
        <v>77879.973453700324</v>
      </c>
      <c r="X517" s="7">
        <f>'Billing Mo'!X517</f>
        <v>1776405.1087772597</v>
      </c>
      <c r="Y517" s="7">
        <f>'Billing Mo'!Y517</f>
        <v>1854285.08223096</v>
      </c>
      <c r="Z517" s="7">
        <f>'Billing Mo'!Z517</f>
        <v>203862</v>
      </c>
      <c r="AA517" s="7">
        <f>'Billing Mo'!AA517</f>
        <v>2054</v>
      </c>
      <c r="AB517" s="7">
        <f>'Billing Mo'!AB517</f>
        <v>1508</v>
      </c>
      <c r="AC517" s="13">
        <f>'Billing Mo'!AC517</f>
        <v>25798</v>
      </c>
      <c r="AD517" s="28">
        <f t="shared" si="150"/>
        <v>21076</v>
      </c>
      <c r="AE517" s="30">
        <f t="shared" si="143"/>
        <v>1451223</v>
      </c>
      <c r="AF517" s="30">
        <f t="shared" si="144"/>
        <v>1172873</v>
      </c>
      <c r="AG517" s="31">
        <f t="shared" si="152"/>
        <v>254061</v>
      </c>
      <c r="AH517" s="15">
        <f t="shared" si="135"/>
        <v>147080</v>
      </c>
      <c r="AI517" s="28">
        <f t="shared" si="145"/>
        <v>106981</v>
      </c>
      <c r="AJ517" s="28">
        <f t="shared" si="146"/>
        <v>1520.2663951361101</v>
      </c>
      <c r="AK517" s="28">
        <f t="shared" si="147"/>
        <v>278678.39506463101</v>
      </c>
      <c r="AL517" s="110">
        <f t="shared" si="134"/>
        <v>816.94372124324161</v>
      </c>
      <c r="AM517" s="110">
        <f t="shared" si="157"/>
        <v>793.9981905202095</v>
      </c>
      <c r="AN517" s="110">
        <f>AJ517/[4]FCST!$G457*1000</f>
        <v>1008.1342142812401</v>
      </c>
      <c r="AP517" s="233">
        <f>[16]Rounded!Z518</f>
        <v>31540</v>
      </c>
      <c r="AQ517" s="157">
        <f>[16]Rounded!AA518</f>
        <v>24088</v>
      </c>
      <c r="AR517" s="157">
        <f>[16]Rounded!AB518</f>
        <v>3606</v>
      </c>
      <c r="AS517" s="157">
        <f>[16]Rounded!AC518</f>
        <v>0</v>
      </c>
      <c r="AT517" s="157">
        <f>[16]Rounded!AD518</f>
        <v>0</v>
      </c>
      <c r="AV517" s="150"/>
      <c r="AW517" s="145">
        <f t="shared" si="148"/>
        <v>1008.1342142812401</v>
      </c>
      <c r="AX517" s="145">
        <f t="shared" si="154"/>
        <v>1520.2663951361101</v>
      </c>
      <c r="AZ517" s="164">
        <f t="shared" si="140"/>
        <v>18400.876614706402</v>
      </c>
      <c r="BM517" s="14">
        <f>[17]Base!$J299</f>
        <v>42360.057901866501</v>
      </c>
      <c r="BN517" s="14">
        <f>[17]High!$J299</f>
        <v>81343.932515046428</v>
      </c>
      <c r="BO517" s="14">
        <f>[17]Low!$J299</f>
        <v>3376.1832886865955</v>
      </c>
      <c r="BP517" s="14"/>
      <c r="BQ517" s="14">
        <f>[17]Base!$Q299</f>
        <v>49255.881281240123</v>
      </c>
      <c r="BR517" s="14">
        <f>[17]High!$Q299</f>
        <v>94585.968040751672</v>
      </c>
      <c r="BS517" s="14">
        <f>[17]Low!$Q299</f>
        <v>3925.7945217285996</v>
      </c>
      <c r="BT517" s="211" t="s">
        <v>150</v>
      </c>
      <c r="BU517" s="14">
        <f>'[18]Energy Summary'!$C298/1000</f>
        <v>18241.863548537029</v>
      </c>
      <c r="BV517" s="14"/>
      <c r="BW517" s="14"/>
      <c r="BX517" s="14"/>
      <c r="BY517" s="14">
        <f>'[18]Energy Summary'!$D298/1000</f>
        <v>13964.125538999697</v>
      </c>
      <c r="BZ517" s="14"/>
      <c r="CA517" s="14"/>
    </row>
    <row r="518" spans="1:79">
      <c r="A518" s="2">
        <f t="shared" si="136"/>
        <v>2033</v>
      </c>
      <c r="B518" s="2">
        <f t="shared" si="137"/>
        <v>12</v>
      </c>
      <c r="C518" s="7">
        <f>[21]Data!$D373</f>
        <v>936.70218912166297</v>
      </c>
      <c r="D518" s="7">
        <f>[25]Data!$D349</f>
        <v>1186608.00369546</v>
      </c>
      <c r="E518" s="7">
        <f>[22]Data!$D361</f>
        <v>110360.159784781</v>
      </c>
      <c r="F518" s="7">
        <f>[23]Data!$D361</f>
        <v>1531.92704033159</v>
      </c>
      <c r="G518" s="13">
        <f>[24]Data!$D361</f>
        <v>273328.88135023502</v>
      </c>
      <c r="H518" s="66"/>
      <c r="I518" s="26">
        <f t="shared" si="151"/>
        <v>966.70218912166297</v>
      </c>
      <c r="J518" s="26">
        <f t="shared" si="151"/>
        <v>1186608.00369546</v>
      </c>
      <c r="K518" s="26">
        <f t="shared" si="151"/>
        <v>104110.559784781</v>
      </c>
      <c r="L518" s="26">
        <f t="shared" si="139"/>
        <v>1531.92704033159</v>
      </c>
      <c r="M518" s="26">
        <f t="shared" si="141"/>
        <v>269236.88135023502</v>
      </c>
      <c r="N518" s="25"/>
      <c r="O518" s="19">
        <f>AVERAGE('Billing Mo'!O518:O519)</f>
        <v>30</v>
      </c>
      <c r="P518" s="19"/>
      <c r="Q518" s="19">
        <f>AVERAGE('Billing Mo'!Q518:Q519)</f>
        <v>-6249.5999999999995</v>
      </c>
      <c r="R518" s="248"/>
      <c r="S518" s="19">
        <f t="shared" si="155"/>
        <v>-4092</v>
      </c>
      <c r="U518" s="7">
        <f t="shared" si="142"/>
        <v>3447303.8083905666</v>
      </c>
      <c r="V518" s="126">
        <f t="shared" si="156"/>
        <v>0.46872621458853259</v>
      </c>
      <c r="W518" s="7">
        <f>'Billing Mo'!W518</f>
        <v>77926.17528409393</v>
      </c>
      <c r="X518" s="7">
        <f>'Billing Mo'!X518</f>
        <v>1777458.9505276661</v>
      </c>
      <c r="Y518" s="7">
        <f>'Billing Mo'!Y518</f>
        <v>1855385.1258117601</v>
      </c>
      <c r="Z518" s="7">
        <f>'Billing Mo'!Z518</f>
        <v>203964</v>
      </c>
      <c r="AA518" s="7">
        <f>'Billing Mo'!AA518</f>
        <v>2054</v>
      </c>
      <c r="AB518" s="7">
        <f>'Billing Mo'!AB518</f>
        <v>1508</v>
      </c>
      <c r="AC518" s="13">
        <f>'Billing Mo'!AC518</f>
        <v>25747</v>
      </c>
      <c r="AD518" s="28">
        <f t="shared" si="150"/>
        <v>34214</v>
      </c>
      <c r="AE518" s="30">
        <f t="shared" si="143"/>
        <v>1718273</v>
      </c>
      <c r="AF518" s="30">
        <f t="shared" si="144"/>
        <v>1186608</v>
      </c>
      <c r="AG518" s="31">
        <f t="shared" si="152"/>
        <v>237440</v>
      </c>
      <c r="AH518" s="15">
        <f t="shared" si="135"/>
        <v>133329</v>
      </c>
      <c r="AI518" s="28">
        <f t="shared" si="145"/>
        <v>104111</v>
      </c>
      <c r="AJ518" s="28">
        <f t="shared" si="146"/>
        <v>1531.92704033159</v>
      </c>
      <c r="AK518" s="28">
        <f t="shared" si="147"/>
        <v>269236.88135023502</v>
      </c>
      <c r="AL518" s="110">
        <f t="shared" si="134"/>
        <v>966.70193114159076</v>
      </c>
      <c r="AM518" s="110">
        <f t="shared" si="157"/>
        <v>944.54082638679097</v>
      </c>
      <c r="AN518" s="110">
        <f>AJ518/[4]FCST!$G458*1000</f>
        <v>1015.8667376204178</v>
      </c>
      <c r="AP518" s="233">
        <f>[16]Rounded!Z519</f>
        <v>54157</v>
      </c>
      <c r="AQ518" s="157">
        <f>[16]Rounded!AA519</f>
        <v>30332</v>
      </c>
      <c r="AR518" s="157">
        <f>[16]Rounded!AB519</f>
        <v>3984</v>
      </c>
      <c r="AS518" s="157">
        <f>[16]Rounded!AC519</f>
        <v>0</v>
      </c>
      <c r="AT518" s="157">
        <f>[16]Rounded!AD519</f>
        <v>0</v>
      </c>
      <c r="AV518" s="150"/>
      <c r="AW518" s="145">
        <f t="shared" si="148"/>
        <v>1015.8667376204178</v>
      </c>
      <c r="AX518" s="145">
        <f t="shared" si="154"/>
        <v>1531.92704033159</v>
      </c>
      <c r="AZ518" s="164">
        <f t="shared" si="140"/>
        <v>18374.768228225112</v>
      </c>
      <c r="BM518" s="14">
        <f>[17]Base!$J300</f>
        <v>42514.536557087144</v>
      </c>
      <c r="BN518" s="14">
        <f>[17]High!$J300</f>
        <v>81640.577560584221</v>
      </c>
      <c r="BO518" s="14">
        <f>[17]Low!$J300</f>
        <v>3388.4955535900795</v>
      </c>
      <c r="BP518" s="14"/>
      <c r="BQ518" s="14">
        <f>[17]Base!$Q300</f>
        <v>49435.507624519938</v>
      </c>
      <c r="BR518" s="14">
        <f>[17]High!$Q300</f>
        <v>94930.904140214203</v>
      </c>
      <c r="BS518" s="14">
        <f>[17]Low!$Q300</f>
        <v>3940.1111088256739</v>
      </c>
      <c r="BT518" s="211" t="s">
        <v>150</v>
      </c>
      <c r="BU518" s="14">
        <f>'[18]Energy Summary'!$C299/1000</f>
        <v>17554.869294827426</v>
      </c>
      <c r="BV518" s="14"/>
      <c r="BW518" s="14"/>
      <c r="BX518" s="14"/>
      <c r="BY518" s="14">
        <f>'[18]Energy Summary'!$D299/1000</f>
        <v>13405.075889016711</v>
      </c>
      <c r="BZ518" s="14"/>
      <c r="CA518" s="14"/>
    </row>
    <row r="519" spans="1:79">
      <c r="A519" s="2">
        <f t="shared" si="136"/>
        <v>2034</v>
      </c>
      <c r="B519" s="2">
        <f t="shared" si="137"/>
        <v>1</v>
      </c>
      <c r="C519" s="7">
        <f>[21]Data!$D374</f>
        <v>1020.7919247331999</v>
      </c>
      <c r="D519" s="7">
        <f>[25]Data!$D350</f>
        <v>1184521.8822530599</v>
      </c>
      <c r="E519" s="7">
        <f>[22]Data!$D362</f>
        <v>118721.477972755</v>
      </c>
      <c r="F519" s="7">
        <f>[23]Data!$D362</f>
        <v>1509.19947779565</v>
      </c>
      <c r="G519" s="13">
        <f>[24]Data!$D362</f>
        <v>270480.70757843199</v>
      </c>
      <c r="H519" s="66"/>
      <c r="I519" s="26">
        <f t="shared" si="151"/>
        <v>1050.7919247331999</v>
      </c>
      <c r="J519" s="26">
        <f t="shared" si="151"/>
        <v>1184521.8822530599</v>
      </c>
      <c r="K519" s="26">
        <f t="shared" si="151"/>
        <v>112774.27797275501</v>
      </c>
      <c r="L519" s="26">
        <f t="shared" si="139"/>
        <v>1509.19947779565</v>
      </c>
      <c r="M519" s="26">
        <f t="shared" si="141"/>
        <v>266520.70757843199</v>
      </c>
      <c r="N519" s="25"/>
      <c r="O519" s="19">
        <f>AVERAGE('Billing Mo'!O519:O520)</f>
        <v>30</v>
      </c>
      <c r="P519" s="19"/>
      <c r="Q519" s="19">
        <f>AVERAGE('Billing Mo'!Q519:Q520)</f>
        <v>-5947.1999999999989</v>
      </c>
      <c r="R519" s="248"/>
      <c r="S519" s="19">
        <f t="shared" si="155"/>
        <v>-3960</v>
      </c>
      <c r="U519" s="7">
        <f t="shared" si="142"/>
        <v>3610967.9070562273</v>
      </c>
      <c r="V519" s="126">
        <f t="shared" si="156"/>
        <v>0.55751998808037817</v>
      </c>
      <c r="W519" s="7">
        <f>'Billing Mo'!W519</f>
        <v>77972.377114487521</v>
      </c>
      <c r="X519" s="7">
        <f>'Billing Mo'!X519</f>
        <v>1778512.7922780723</v>
      </c>
      <c r="Y519" s="7">
        <f>'Billing Mo'!Y519</f>
        <v>1856485.1693925599</v>
      </c>
      <c r="Z519" s="7">
        <f>'Billing Mo'!Z519</f>
        <v>204065</v>
      </c>
      <c r="AA519" s="7">
        <f>'Billing Mo'!AA519</f>
        <v>2053</v>
      </c>
      <c r="AB519" s="7">
        <f>'Billing Mo'!AB519</f>
        <v>1508</v>
      </c>
      <c r="AC519" s="13">
        <f>'Billing Mo'!AC519</f>
        <v>25788</v>
      </c>
      <c r="AD519" s="28">
        <f t="shared" si="150"/>
        <v>44375</v>
      </c>
      <c r="AE519" s="30">
        <f t="shared" si="143"/>
        <v>1868847</v>
      </c>
      <c r="AF519" s="30">
        <f t="shared" si="144"/>
        <v>1184522</v>
      </c>
      <c r="AG519" s="31">
        <f t="shared" si="152"/>
        <v>245194</v>
      </c>
      <c r="AH519" s="15">
        <f t="shared" si="135"/>
        <v>132420</v>
      </c>
      <c r="AI519" s="28">
        <f t="shared" si="145"/>
        <v>112774</v>
      </c>
      <c r="AJ519" s="28">
        <f t="shared" si="146"/>
        <v>1509.19947779565</v>
      </c>
      <c r="AK519" s="28">
        <f t="shared" si="147"/>
        <v>266520.70757843199</v>
      </c>
      <c r="AL519" s="110">
        <f t="shared" ref="AL519:AL582" si="158">AE519/X519*1000</f>
        <v>1050.7919921150637</v>
      </c>
      <c r="AM519" s="110">
        <f t="shared" si="157"/>
        <v>1030.5614241055339</v>
      </c>
      <c r="AN519" s="110">
        <f>AJ519/[4]FCST!$G459*1000</f>
        <v>1000.795409678813</v>
      </c>
      <c r="AP519" s="233">
        <f>[16]Rounded!Z520</f>
        <v>65245</v>
      </c>
      <c r="AQ519" s="157">
        <f>[16]Rounded!AA520</f>
        <v>30690</v>
      </c>
      <c r="AR519" s="157">
        <f>[16]Rounded!AB520</f>
        <v>3897</v>
      </c>
      <c r="AS519" s="157">
        <f>[16]Rounded!AC520</f>
        <v>0</v>
      </c>
      <c r="AT519" s="157">
        <f>[16]Rounded!AD520</f>
        <v>0</v>
      </c>
      <c r="AV519" s="150"/>
      <c r="AW519" s="145">
        <f t="shared" si="148"/>
        <v>1000.795409678813</v>
      </c>
      <c r="AX519" s="145">
        <f t="shared" si="154"/>
        <v>1509.19947779565</v>
      </c>
      <c r="AZ519" s="164">
        <f t="shared" si="140"/>
        <v>18348.659841743833</v>
      </c>
      <c r="BM519" s="14">
        <f>[17]Base!$J301</f>
        <v>42472.023332347133</v>
      </c>
      <c r="BN519" s="14">
        <f>[17]High!$J301</f>
        <v>81753.552536318864</v>
      </c>
      <c r="BO519" s="14">
        <f>[17]Low!$J301</f>
        <v>3190.4941283754133</v>
      </c>
      <c r="BP519" s="14"/>
      <c r="BQ519" s="14">
        <f>[17]Base!$Q301</f>
        <v>49386.073642264106</v>
      </c>
      <c r="BR519" s="14">
        <f>[17]High!$Q301</f>
        <v>95062.27039106845</v>
      </c>
      <c r="BS519" s="14">
        <f>[17]Low!$Q301</f>
        <v>3709.8768934597824</v>
      </c>
      <c r="BT519" s="211" t="s">
        <v>150</v>
      </c>
      <c r="BU519" s="14">
        <f>'[18]Energy Summary'!$C300/1000</f>
        <v>13916.169371185066</v>
      </c>
      <c r="BV519" s="14"/>
      <c r="BW519" s="14"/>
      <c r="BX519" s="14"/>
      <c r="BY519" s="14">
        <f>'[18]Energy Summary'!$D300/1000</f>
        <v>10975.234324292966</v>
      </c>
      <c r="BZ519" s="14"/>
      <c r="CA519" s="14"/>
    </row>
    <row r="520" spans="1:79">
      <c r="A520" s="2">
        <f t="shared" si="136"/>
        <v>2034</v>
      </c>
      <c r="B520" s="2">
        <f t="shared" si="137"/>
        <v>2</v>
      </c>
      <c r="C520" s="7">
        <f>[21]Data!$D375</f>
        <v>827.32563267561</v>
      </c>
      <c r="D520" s="7">
        <f>[25]Data!$D351</f>
        <v>1070117.4224644999</v>
      </c>
      <c r="E520" s="7">
        <f>[22]Data!$D363</f>
        <v>103456.77052800699</v>
      </c>
      <c r="F520" s="7">
        <f>[23]Data!$D363</f>
        <v>1510.4277214890501</v>
      </c>
      <c r="G520" s="13">
        <f>[24]Data!$D363</f>
        <v>270303.28994204599</v>
      </c>
      <c r="H520" s="66"/>
      <c r="I520" s="26">
        <f t="shared" si="151"/>
        <v>857.32563267561</v>
      </c>
      <c r="J520" s="26">
        <f t="shared" si="151"/>
        <v>1070117.4224644999</v>
      </c>
      <c r="K520" s="26">
        <f t="shared" si="151"/>
        <v>97509.570528006996</v>
      </c>
      <c r="L520" s="26">
        <f t="shared" si="139"/>
        <v>1510.4277214890501</v>
      </c>
      <c r="M520" s="26">
        <f t="shared" si="141"/>
        <v>266211.28994204599</v>
      </c>
      <c r="N520" s="25"/>
      <c r="O520" s="19">
        <f>AVERAGE('Billing Mo'!O520:O521)</f>
        <v>30</v>
      </c>
      <c r="P520" s="19"/>
      <c r="Q520" s="19">
        <f>AVERAGE('Billing Mo'!Q520:Q521)</f>
        <v>-5947.1999999999989</v>
      </c>
      <c r="R520" s="248"/>
      <c r="S520" s="19">
        <f t="shared" si="155"/>
        <v>-4092</v>
      </c>
      <c r="U520" s="7">
        <f t="shared" si="142"/>
        <v>3136175.7176635354</v>
      </c>
      <c r="V520" s="126">
        <f t="shared" si="156"/>
        <v>0.63835327793467445</v>
      </c>
      <c r="W520" s="7">
        <f>'Billing Mo'!W520</f>
        <v>78018.578944881127</v>
      </c>
      <c r="X520" s="7">
        <f>'Billing Mo'!X520</f>
        <v>1779566.6340284788</v>
      </c>
      <c r="Y520" s="7">
        <f>'Billing Mo'!Y520</f>
        <v>1857585.21297336</v>
      </c>
      <c r="Z520" s="7">
        <f>'Billing Mo'!Z520</f>
        <v>204167</v>
      </c>
      <c r="AA520" s="7">
        <f>'Billing Mo'!AA520</f>
        <v>2052</v>
      </c>
      <c r="AB520" s="7">
        <f>'Billing Mo'!AB520</f>
        <v>1508</v>
      </c>
      <c r="AC520" s="13">
        <f>'Billing Mo'!AC520</f>
        <v>25791</v>
      </c>
      <c r="AD520" s="28">
        <f t="shared" si="150"/>
        <v>41204</v>
      </c>
      <c r="AE520" s="30">
        <f t="shared" si="143"/>
        <v>1525668</v>
      </c>
      <c r="AF520" s="30">
        <f t="shared" si="144"/>
        <v>1070117</v>
      </c>
      <c r="AG520" s="31">
        <f t="shared" si="152"/>
        <v>231465</v>
      </c>
      <c r="AH520" s="15">
        <f t="shared" si="135"/>
        <v>133955</v>
      </c>
      <c r="AI520" s="28">
        <f t="shared" si="145"/>
        <v>97510</v>
      </c>
      <c r="AJ520" s="28">
        <f t="shared" si="146"/>
        <v>1510.4277214890501</v>
      </c>
      <c r="AK520" s="28">
        <f t="shared" si="147"/>
        <v>266211.28994204599</v>
      </c>
      <c r="AL520" s="110">
        <f t="shared" si="158"/>
        <v>857.32558187286418</v>
      </c>
      <c r="AM520" s="110">
        <f t="shared" si="157"/>
        <v>843.49939322136004</v>
      </c>
      <c r="AN520" s="110">
        <f>AJ520/[4]FCST!$G460*1000</f>
        <v>1001.6098948866381</v>
      </c>
      <c r="AP520" s="233">
        <f>[16]Rounded!Z521</f>
        <v>51155</v>
      </c>
      <c r="AQ520" s="157">
        <f>[16]Rounded!AA521</f>
        <v>26159</v>
      </c>
      <c r="AR520" s="157">
        <f>[16]Rounded!AB521</f>
        <v>3631</v>
      </c>
      <c r="AS520" s="157">
        <f>[16]Rounded!AC521</f>
        <v>0</v>
      </c>
      <c r="AT520" s="157">
        <f>[16]Rounded!AD521</f>
        <v>0</v>
      </c>
      <c r="AV520" s="150"/>
      <c r="AW520" s="145">
        <f t="shared" si="148"/>
        <v>1001.6098948866381</v>
      </c>
      <c r="AX520" s="145">
        <f t="shared" si="154"/>
        <v>1510.4277214890501</v>
      </c>
      <c r="AZ520" s="164">
        <f t="shared" si="140"/>
        <v>18322.55145526255</v>
      </c>
      <c r="BM520" s="14">
        <f>[17]Base!$J302</f>
        <v>42634.323396734078</v>
      </c>
      <c r="BN520" s="14">
        <f>[17]High!$J302</f>
        <v>82065.960700551528</v>
      </c>
      <c r="BO520" s="14">
        <f>[17]Low!$J302</f>
        <v>3202.6860929166251</v>
      </c>
      <c r="BP520" s="14"/>
      <c r="BQ520" s="14">
        <f>[17]Base!$Q302</f>
        <v>49574.794647365205</v>
      </c>
      <c r="BR520" s="14">
        <f>[17]High!$Q302</f>
        <v>95425.535698315725</v>
      </c>
      <c r="BS520" s="14">
        <f>[17]Low!$Q302</f>
        <v>3724.0535964146798</v>
      </c>
      <c r="BT520" s="211" t="s">
        <v>150</v>
      </c>
      <c r="BU520" s="14">
        <f>'[18]Energy Summary'!$C301/1000</f>
        <v>15421.828166455916</v>
      </c>
      <c r="BV520" s="14"/>
      <c r="BW520" s="14"/>
      <c r="BX520" s="14"/>
      <c r="BY520" s="14">
        <f>'[18]Energy Summary'!$D301/1000</f>
        <v>12111.565229464626</v>
      </c>
      <c r="BZ520" s="14"/>
      <c r="CA520" s="14"/>
    </row>
    <row r="521" spans="1:79">
      <c r="A521" s="2">
        <f t="shared" si="136"/>
        <v>2034</v>
      </c>
      <c r="B521" s="2">
        <f t="shared" si="137"/>
        <v>3</v>
      </c>
      <c r="C521" s="7">
        <f>[21]Data!$D376</f>
        <v>835.43005690205905</v>
      </c>
      <c r="D521" s="7">
        <f>[25]Data!$D352</f>
        <v>1226882.52056054</v>
      </c>
      <c r="E521" s="7">
        <f>[22]Data!$D364</f>
        <v>129713.593894996</v>
      </c>
      <c r="F521" s="7">
        <f>[23]Data!$D364</f>
        <v>1521.6010907843599</v>
      </c>
      <c r="G521" s="13">
        <f>[24]Data!$D364</f>
        <v>274291.00245960802</v>
      </c>
      <c r="H521" s="66"/>
      <c r="I521" s="26">
        <f t="shared" si="151"/>
        <v>865.43005690205905</v>
      </c>
      <c r="J521" s="26">
        <f t="shared" si="151"/>
        <v>1226882.52056054</v>
      </c>
      <c r="K521" s="26">
        <f t="shared" si="151"/>
        <v>123564.79389499599</v>
      </c>
      <c r="L521" s="26">
        <f t="shared" si="139"/>
        <v>1521.6010907843599</v>
      </c>
      <c r="M521" s="26">
        <f t="shared" si="141"/>
        <v>270331.00245960802</v>
      </c>
      <c r="N521" s="25"/>
      <c r="O521" s="19">
        <f>AVERAGE('Billing Mo'!O521:O522)</f>
        <v>30</v>
      </c>
      <c r="P521" s="19"/>
      <c r="Q521" s="19">
        <f>AVERAGE('Billing Mo'!Q521:Q522)</f>
        <v>-6148.7999999999993</v>
      </c>
      <c r="R521" s="248"/>
      <c r="S521" s="19">
        <f t="shared" si="155"/>
        <v>-3960</v>
      </c>
      <c r="U521" s="7">
        <f t="shared" si="142"/>
        <v>3340010.6035503922</v>
      </c>
      <c r="V521" s="126">
        <f t="shared" si="156"/>
        <v>0.62485525246600426</v>
      </c>
      <c r="W521" s="7">
        <f>'Billing Mo'!W521</f>
        <v>78064.780775274732</v>
      </c>
      <c r="X521" s="7">
        <f>'Billing Mo'!X521</f>
        <v>1780620.4757788852</v>
      </c>
      <c r="Y521" s="7">
        <f>'Billing Mo'!Y521</f>
        <v>1858685.25655416</v>
      </c>
      <c r="Z521" s="7">
        <f>'Billing Mo'!Z521</f>
        <v>204268</v>
      </c>
      <c r="AA521" s="7">
        <f>'Billing Mo'!AA521</f>
        <v>2051</v>
      </c>
      <c r="AB521" s="7">
        <f>'Billing Mo'!AB521</f>
        <v>1508</v>
      </c>
      <c r="AC521" s="13">
        <f>'Billing Mo'!AC521</f>
        <v>25780</v>
      </c>
      <c r="AD521" s="28">
        <f t="shared" si="150"/>
        <v>40752</v>
      </c>
      <c r="AE521" s="30">
        <f t="shared" si="143"/>
        <v>1541002</v>
      </c>
      <c r="AF521" s="30">
        <f t="shared" si="144"/>
        <v>1226883</v>
      </c>
      <c r="AG521" s="31">
        <f t="shared" si="152"/>
        <v>259521</v>
      </c>
      <c r="AH521" s="15">
        <f t="shared" si="135"/>
        <v>135956</v>
      </c>
      <c r="AI521" s="28">
        <f t="shared" si="145"/>
        <v>123565</v>
      </c>
      <c r="AJ521" s="28">
        <f t="shared" si="146"/>
        <v>1521.6010907843599</v>
      </c>
      <c r="AK521" s="28">
        <f t="shared" si="147"/>
        <v>270331.00245960802</v>
      </c>
      <c r="AL521" s="110">
        <f t="shared" si="158"/>
        <v>865.42978751602277</v>
      </c>
      <c r="AM521" s="110">
        <f t="shared" si="157"/>
        <v>851.00691169866684</v>
      </c>
      <c r="AN521" s="110">
        <f>AJ521/[4]FCST!$G461*1000</f>
        <v>1009.0192909710609</v>
      </c>
      <c r="AP521" s="233">
        <f>[16]Rounded!Z522</f>
        <v>39955</v>
      </c>
      <c r="AQ521" s="157">
        <f>[16]Rounded!AA522</f>
        <v>21381</v>
      </c>
      <c r="AR521" s="157">
        <f>[16]Rounded!AB522</f>
        <v>3061</v>
      </c>
      <c r="AS521" s="157">
        <f>[16]Rounded!AC522</f>
        <v>0</v>
      </c>
      <c r="AT521" s="157">
        <f>[16]Rounded!AD522</f>
        <v>0</v>
      </c>
      <c r="AV521" s="150"/>
      <c r="AW521" s="145">
        <f t="shared" si="148"/>
        <v>1009.0192909710609</v>
      </c>
      <c r="AX521" s="145">
        <f t="shared" si="154"/>
        <v>1521.6010907843599</v>
      </c>
      <c r="AZ521" s="164">
        <f t="shared" si="140"/>
        <v>18296.443068781271</v>
      </c>
      <c r="BM521" s="14">
        <f>[17]Base!$J303</f>
        <v>43762.430402537779</v>
      </c>
      <c r="BN521" s="14">
        <f>[17]High!$J303</f>
        <v>84237.431427149146</v>
      </c>
      <c r="BO521" s="14">
        <f>[17]Low!$J303</f>
        <v>3287.4293779264231</v>
      </c>
      <c r="BP521" s="14"/>
      <c r="BQ521" s="14">
        <f>[17]Base!$Q303</f>
        <v>50886.546979695093</v>
      </c>
      <c r="BR521" s="14">
        <f>[17]High!$Q303</f>
        <v>97950.501659475747</v>
      </c>
      <c r="BS521" s="14">
        <f>[17]Low!$Q303</f>
        <v>3822.5922999144454</v>
      </c>
      <c r="BT521" s="211" t="s">
        <v>150</v>
      </c>
      <c r="BU521" s="14">
        <f>'[18]Energy Summary'!$C302/1000</f>
        <v>20869.111254609837</v>
      </c>
      <c r="BV521" s="14"/>
      <c r="BW521" s="14"/>
      <c r="BX521" s="14"/>
      <c r="BY521" s="14">
        <f>'[18]Energy Summary'!$D302/1000</f>
        <v>16324.720231322683</v>
      </c>
      <c r="BZ521" s="14"/>
      <c r="CA521" s="14"/>
    </row>
    <row r="522" spans="1:79">
      <c r="A522" s="2">
        <f t="shared" si="136"/>
        <v>2034</v>
      </c>
      <c r="B522" s="2">
        <f t="shared" si="137"/>
        <v>4</v>
      </c>
      <c r="C522" s="7">
        <f>[21]Data!$D377</f>
        <v>861.71324418619497</v>
      </c>
      <c r="D522" s="7">
        <f>[25]Data!$D353</f>
        <v>1249534.03094777</v>
      </c>
      <c r="E522" s="7">
        <f>[22]Data!$D365</f>
        <v>120697.488894753</v>
      </c>
      <c r="F522" s="7">
        <f>[23]Data!$D365</f>
        <v>1499.7239941640401</v>
      </c>
      <c r="G522" s="13">
        <f>[24]Data!$D365</f>
        <v>282565.03886427003</v>
      </c>
      <c r="H522" s="66"/>
      <c r="I522" s="26">
        <f t="shared" si="151"/>
        <v>891.71324418619497</v>
      </c>
      <c r="J522" s="26">
        <f t="shared" si="151"/>
        <v>1249534.03094777</v>
      </c>
      <c r="K522" s="26">
        <f t="shared" si="151"/>
        <v>114548.688894753</v>
      </c>
      <c r="L522" s="26">
        <f t="shared" si="139"/>
        <v>1499.7239941640401</v>
      </c>
      <c r="M522" s="26">
        <f t="shared" si="141"/>
        <v>278473.03886427003</v>
      </c>
      <c r="N522" s="25"/>
      <c r="O522" s="19">
        <f>AVERAGE('Billing Mo'!O522:O523)</f>
        <v>30</v>
      </c>
      <c r="P522" s="19"/>
      <c r="Q522" s="19">
        <f>AVERAGE('Billing Mo'!Q522:Q523)</f>
        <v>-6148.7999999999993</v>
      </c>
      <c r="R522" s="248"/>
      <c r="S522" s="19">
        <f t="shared" si="155"/>
        <v>-4092</v>
      </c>
      <c r="U522" s="7">
        <f t="shared" si="142"/>
        <v>3412339.7628584341</v>
      </c>
      <c r="V522" s="126">
        <f t="shared" si="156"/>
        <v>0.53442379914879401</v>
      </c>
      <c r="W522" s="7">
        <f>'Billing Mo'!W522</f>
        <v>78110.982605668323</v>
      </c>
      <c r="X522" s="7">
        <f>'Billing Mo'!X522</f>
        <v>1781674.3175292918</v>
      </c>
      <c r="Y522" s="7">
        <f>'Billing Mo'!Y522</f>
        <v>1859785.3001349601</v>
      </c>
      <c r="Z522" s="7">
        <f>'Billing Mo'!Z522</f>
        <v>204369</v>
      </c>
      <c r="AA522" s="7">
        <f>'Billing Mo'!AA522</f>
        <v>2051</v>
      </c>
      <c r="AB522" s="7">
        <f>'Billing Mo'!AB522</f>
        <v>1508</v>
      </c>
      <c r="AC522" s="13">
        <f>'Billing Mo'!AC522</f>
        <v>25739</v>
      </c>
      <c r="AD522" s="28">
        <f t="shared" si="150"/>
        <v>35972</v>
      </c>
      <c r="AE522" s="30">
        <f t="shared" si="143"/>
        <v>1588743</v>
      </c>
      <c r="AF522" s="30">
        <f t="shared" si="144"/>
        <v>1249534</v>
      </c>
      <c r="AG522" s="31">
        <f t="shared" si="152"/>
        <v>258118</v>
      </c>
      <c r="AH522" s="15">
        <f t="shared" si="135"/>
        <v>143569</v>
      </c>
      <c r="AI522" s="28">
        <f t="shared" si="145"/>
        <v>114549</v>
      </c>
      <c r="AJ522" s="28">
        <f t="shared" si="146"/>
        <v>1499.7239941640401</v>
      </c>
      <c r="AK522" s="28">
        <f t="shared" si="147"/>
        <v>278473.03886427003</v>
      </c>
      <c r="AL522" s="110">
        <f t="shared" si="158"/>
        <v>891.7134766825194</v>
      </c>
      <c r="AM522" s="110">
        <f t="shared" si="157"/>
        <v>873.60352825785765</v>
      </c>
      <c r="AN522" s="110">
        <f>AJ522/[4]FCST!$G462*1000</f>
        <v>994.51193246952266</v>
      </c>
      <c r="AP522" s="233">
        <f>[16]Rounded!Z523</f>
        <v>29596</v>
      </c>
      <c r="AQ522" s="157">
        <f>[16]Rounded!AA523</f>
        <v>20729.999999999993</v>
      </c>
      <c r="AR522" s="157">
        <f>[16]Rounded!AB523</f>
        <v>3070</v>
      </c>
      <c r="AS522" s="157">
        <f>[16]Rounded!AC523</f>
        <v>0</v>
      </c>
      <c r="AT522" s="157">
        <f>[16]Rounded!AD523</f>
        <v>0</v>
      </c>
      <c r="AV522" s="150"/>
      <c r="AW522" s="145">
        <f t="shared" si="148"/>
        <v>994.51193246952266</v>
      </c>
      <c r="AX522" s="145">
        <f t="shared" si="154"/>
        <v>1499.7239941640401</v>
      </c>
      <c r="AZ522" s="164">
        <f t="shared" si="140"/>
        <v>18270.334682299992</v>
      </c>
      <c r="BM522" s="14">
        <f>[17]Base!$J304</f>
        <v>43778.776992713887</v>
      </c>
      <c r="BN522" s="14">
        <f>[17]High!$J304</f>
        <v>84268.896653288597</v>
      </c>
      <c r="BO522" s="14">
        <f>[17]Low!$J304</f>
        <v>3288.6573321391934</v>
      </c>
      <c r="BP522" s="14"/>
      <c r="BQ522" s="14">
        <f>[17]Base!$Q304</f>
        <v>50905.554642690564</v>
      </c>
      <c r="BR522" s="14">
        <f>[17]High!$Q304</f>
        <v>97987.089131730914</v>
      </c>
      <c r="BS522" s="14">
        <f>[17]Low!$Q304</f>
        <v>3824.0201536502245</v>
      </c>
      <c r="BT522" s="211" t="s">
        <v>150</v>
      </c>
      <c r="BU522" s="14">
        <f>'[18]Energy Summary'!$C303/1000</f>
        <v>22169.946489938535</v>
      </c>
      <c r="BV522" s="14"/>
      <c r="BW522" s="14"/>
      <c r="BX522" s="14"/>
      <c r="BY522" s="14">
        <f>'[18]Energy Summary'!$D303/1000</f>
        <v>17277.533291907428</v>
      </c>
      <c r="BZ522" s="14"/>
      <c r="CA522" s="14"/>
    </row>
    <row r="523" spans="1:79">
      <c r="A523" s="2">
        <f t="shared" si="136"/>
        <v>2034</v>
      </c>
      <c r="B523" s="2">
        <f t="shared" si="137"/>
        <v>5</v>
      </c>
      <c r="C523" s="7">
        <f>[21]Data!$D378</f>
        <v>1121.1024235116399</v>
      </c>
      <c r="D523" s="7">
        <f>[25]Data!$D354</f>
        <v>1416593.50461359</v>
      </c>
      <c r="E523" s="7">
        <f>[22]Data!$D366</f>
        <v>129317.848078126</v>
      </c>
      <c r="F523" s="7">
        <f>[23]Data!$D366</f>
        <v>1499.8739941640399</v>
      </c>
      <c r="G523" s="13">
        <f>[24]Data!$D366</f>
        <v>309556.76630272798</v>
      </c>
      <c r="H523" s="66"/>
      <c r="I523" s="26">
        <f t="shared" si="151"/>
        <v>1151.1024235116399</v>
      </c>
      <c r="J523" s="26">
        <f t="shared" si="151"/>
        <v>1416593.50461359</v>
      </c>
      <c r="K523" s="26">
        <f t="shared" si="151"/>
        <v>123169.048078126</v>
      </c>
      <c r="L523" s="26">
        <f t="shared" si="139"/>
        <v>1499.8739941640399</v>
      </c>
      <c r="M523" s="26">
        <f t="shared" si="141"/>
        <v>305596.76630272798</v>
      </c>
      <c r="N523" s="25"/>
      <c r="O523" s="19">
        <f>AVERAGE('Billing Mo'!O523:O524)</f>
        <v>30</v>
      </c>
      <c r="P523" s="19"/>
      <c r="Q523" s="19">
        <f>AVERAGE('Billing Mo'!Q523:Q524)</f>
        <v>-6148.7999999999993</v>
      </c>
      <c r="R523" s="248"/>
      <c r="S523" s="19">
        <f t="shared" si="155"/>
        <v>-3960</v>
      </c>
      <c r="U523" s="7">
        <f t="shared" si="142"/>
        <v>4077018.6402968923</v>
      </c>
      <c r="V523" s="126">
        <f t="shared" si="156"/>
        <v>0.35517028435765152</v>
      </c>
      <c r="W523" s="7">
        <f>'Billing Mo'!W523</f>
        <v>78157.184436061929</v>
      </c>
      <c r="X523" s="7">
        <f>'Billing Mo'!X523</f>
        <v>1782728.159279698</v>
      </c>
      <c r="Y523" s="7">
        <f>'Billing Mo'!Y523</f>
        <v>1860885.3437157599</v>
      </c>
      <c r="Z523" s="7">
        <f>'Billing Mo'!Z523</f>
        <v>204470</v>
      </c>
      <c r="AA523" s="7">
        <f>'Billing Mo'!AA523</f>
        <v>2050</v>
      </c>
      <c r="AB523" s="7">
        <f>'Billing Mo'!AB523</f>
        <v>1508</v>
      </c>
      <c r="AC523" s="13">
        <f>'Billing Mo'!AC523</f>
        <v>25772</v>
      </c>
      <c r="AD523" s="28">
        <f t="shared" si="150"/>
        <v>31121</v>
      </c>
      <c r="AE523" s="30">
        <f t="shared" si="143"/>
        <v>2052103</v>
      </c>
      <c r="AF523" s="30">
        <f t="shared" si="144"/>
        <v>1416594</v>
      </c>
      <c r="AG523" s="31">
        <f t="shared" si="152"/>
        <v>270104</v>
      </c>
      <c r="AH523" s="15">
        <f t="shared" ref="AH523:AH586" si="159">AH511</f>
        <v>146935</v>
      </c>
      <c r="AI523" s="28">
        <f t="shared" si="145"/>
        <v>123169</v>
      </c>
      <c r="AJ523" s="28">
        <f t="shared" si="146"/>
        <v>1499.8739941640399</v>
      </c>
      <c r="AK523" s="28">
        <f t="shared" si="147"/>
        <v>305596.76630272798</v>
      </c>
      <c r="AL523" s="110">
        <f t="shared" si="158"/>
        <v>1151.1025892075106</v>
      </c>
      <c r="AM523" s="110">
        <f t="shared" si="157"/>
        <v>1119.4800405275271</v>
      </c>
      <c r="AN523" s="110">
        <f>AJ523/[4]FCST!$G463*1000</f>
        <v>994.61140196554379</v>
      </c>
      <c r="AP523" s="233">
        <f>[16]Rounded!Z524</f>
        <v>33759</v>
      </c>
      <c r="AQ523" s="157">
        <f>[16]Rounded!AA524</f>
        <v>22292</v>
      </c>
      <c r="AR523" s="157">
        <f>[16]Rounded!AB524</f>
        <v>3265</v>
      </c>
      <c r="AS523" s="157">
        <f>[16]Rounded!AC524</f>
        <v>0</v>
      </c>
      <c r="AT523" s="157">
        <f>[16]Rounded!AD524</f>
        <v>0</v>
      </c>
      <c r="AV523" s="150"/>
      <c r="AW523" s="145">
        <f t="shared" si="148"/>
        <v>994.61140196554379</v>
      </c>
      <c r="AX523" s="145">
        <f t="shared" si="154"/>
        <v>1499.8739941640399</v>
      </c>
      <c r="AZ523" s="164">
        <f t="shared" si="140"/>
        <v>18244.226295818709</v>
      </c>
      <c r="BM523" s="14">
        <f>[17]Base!$J305</f>
        <v>44422.122106591713</v>
      </c>
      <c r="BN523" s="14">
        <f>[17]High!$J305</f>
        <v>85507.258860684</v>
      </c>
      <c r="BO523" s="14">
        <f>[17]Low!$J305</f>
        <v>3336.9853524994323</v>
      </c>
      <c r="BP523" s="14"/>
      <c r="BQ523" s="14">
        <f>[17]Base!$Q305</f>
        <v>51653.630356501992</v>
      </c>
      <c r="BR523" s="14">
        <f>[17]High!$Q305</f>
        <v>99427.04518684186</v>
      </c>
      <c r="BS523" s="14">
        <f>[17]Low!$Q305</f>
        <v>3880.2155261621306</v>
      </c>
      <c r="BT523" s="211" t="s">
        <v>150</v>
      </c>
      <c r="BU523" s="14">
        <f>'[18]Energy Summary'!$C304/1000</f>
        <v>23382.189829843763</v>
      </c>
      <c r="BV523" s="14"/>
      <c r="BW523" s="14"/>
      <c r="BX523" s="14"/>
      <c r="BY523" s="14">
        <f>'[18]Energy Summary'!$D304/1000</f>
        <v>18157.973079291056</v>
      </c>
      <c r="BZ523" s="14"/>
      <c r="CA523" s="14"/>
    </row>
    <row r="524" spans="1:79">
      <c r="A524" s="2">
        <f t="shared" ref="A524:A587" si="160">A512+1</f>
        <v>2034</v>
      </c>
      <c r="B524" s="2">
        <f t="shared" ref="B524:B587" si="161">B512</f>
        <v>6</v>
      </c>
      <c r="C524" s="7">
        <f>[21]Data!$D379</f>
        <v>1226.55577402725</v>
      </c>
      <c r="D524" s="7">
        <f>[25]Data!$D355</f>
        <v>1443501.9130552399</v>
      </c>
      <c r="E524" s="7">
        <f>[22]Data!$D367</f>
        <v>116787.96959398199</v>
      </c>
      <c r="F524" s="7">
        <f>[23]Data!$D367</f>
        <v>1509.6411716988</v>
      </c>
      <c r="G524" s="13">
        <f>[24]Data!$D367</f>
        <v>312915.270191608</v>
      </c>
      <c r="H524" s="66"/>
      <c r="I524" s="26">
        <f t="shared" si="151"/>
        <v>1256.55577402725</v>
      </c>
      <c r="J524" s="26">
        <f t="shared" si="151"/>
        <v>1443501.9130552399</v>
      </c>
      <c r="K524" s="26">
        <f t="shared" si="151"/>
        <v>110639.16959398199</v>
      </c>
      <c r="L524" s="26">
        <f t="shared" si="139"/>
        <v>1509.6411716988</v>
      </c>
      <c r="M524" s="26">
        <f t="shared" si="141"/>
        <v>308823.270191608</v>
      </c>
      <c r="N524" s="25"/>
      <c r="O524" s="19">
        <f>AVERAGE('Billing Mo'!O524:O525)</f>
        <v>30</v>
      </c>
      <c r="P524" s="19"/>
      <c r="Q524" s="19">
        <f>AVERAGE('Billing Mo'!Q524:Q525)</f>
        <v>-6148.7999999999993</v>
      </c>
      <c r="R524" s="248"/>
      <c r="S524" s="19">
        <f t="shared" si="155"/>
        <v>-4092</v>
      </c>
      <c r="U524" s="7">
        <f t="shared" si="142"/>
        <v>4283284.9113633074</v>
      </c>
      <c r="V524" s="126">
        <f t="shared" ref="V524:V539" si="162">V512</f>
        <v>0.25275986053332639</v>
      </c>
      <c r="W524" s="7">
        <f>'Billing Mo'!W524</f>
        <v>78203.38626645552</v>
      </c>
      <c r="X524" s="7">
        <f>'Billing Mo'!X524</f>
        <v>1783782.0010301045</v>
      </c>
      <c r="Y524" s="7">
        <f>'Billing Mo'!Y524</f>
        <v>1861985.38729656</v>
      </c>
      <c r="Z524" s="7">
        <f>'Billing Mo'!Z524</f>
        <v>204572</v>
      </c>
      <c r="AA524" s="7">
        <f>'Billing Mo'!AA524</f>
        <v>2049</v>
      </c>
      <c r="AB524" s="7">
        <f>'Billing Mo'!AB524</f>
        <v>1508</v>
      </c>
      <c r="AC524" s="13">
        <f>'Billing Mo'!AC524</f>
        <v>25721</v>
      </c>
      <c r="AD524" s="28">
        <f t="shared" si="150"/>
        <v>24245</v>
      </c>
      <c r="AE524" s="30">
        <f t="shared" si="143"/>
        <v>2241422</v>
      </c>
      <c r="AF524" s="30">
        <f t="shared" si="144"/>
        <v>1443502</v>
      </c>
      <c r="AG524" s="31">
        <f t="shared" si="152"/>
        <v>263783</v>
      </c>
      <c r="AH524" s="15">
        <f t="shared" si="159"/>
        <v>153144</v>
      </c>
      <c r="AI524" s="28">
        <f t="shared" si="145"/>
        <v>110639</v>
      </c>
      <c r="AJ524" s="28">
        <f t="shared" si="146"/>
        <v>1509.6411716988</v>
      </c>
      <c r="AK524" s="28">
        <f t="shared" si="147"/>
        <v>308823.270191608</v>
      </c>
      <c r="AL524" s="110">
        <f t="shared" si="158"/>
        <v>1256.5560134061316</v>
      </c>
      <c r="AM524" s="110">
        <f t="shared" si="157"/>
        <v>1216.8017082505414</v>
      </c>
      <c r="AN524" s="110">
        <f>AJ524/[4]FCST!$G464*1000</f>
        <v>1001.0883101450929</v>
      </c>
      <c r="AP524" s="233">
        <f>[16]Rounded!Z525</f>
        <v>38262</v>
      </c>
      <c r="AQ524" s="157">
        <f>[16]Rounded!AA525</f>
        <v>24276</v>
      </c>
      <c r="AR524" s="157">
        <f>[16]Rounded!AB525</f>
        <v>3612</v>
      </c>
      <c r="AS524" s="157">
        <f>[16]Rounded!AC525</f>
        <v>0</v>
      </c>
      <c r="AT524" s="157">
        <f>[16]Rounded!AD525</f>
        <v>0</v>
      </c>
      <c r="AV524" s="150"/>
      <c r="AW524" s="145">
        <f t="shared" si="148"/>
        <v>1001.0883101450929</v>
      </c>
      <c r="AX524" s="145">
        <f t="shared" si="154"/>
        <v>1509.6411716988</v>
      </c>
      <c r="AZ524" s="164">
        <f t="shared" si="140"/>
        <v>18218.11790933743</v>
      </c>
      <c r="BM524" s="14">
        <f>[17]Base!$J306</f>
        <v>44871.740619960336</v>
      </c>
      <c r="BN524" s="14">
        <f>[17]High!$J306</f>
        <v>86372.720589840363</v>
      </c>
      <c r="BO524" s="14">
        <f>[17]Low!$J306</f>
        <v>3370.7606500802967</v>
      </c>
      <c r="BP524" s="14"/>
      <c r="BQ524" s="14">
        <f>[17]Base!$Q306</f>
        <v>52176.442581349227</v>
      </c>
      <c r="BR524" s="14">
        <f>[17]High!$Q306</f>
        <v>100433.3960346981</v>
      </c>
      <c r="BS524" s="14">
        <f>[17]Low!$Q306</f>
        <v>3919.4891280003449</v>
      </c>
      <c r="BT524" s="211" t="s">
        <v>150</v>
      </c>
      <c r="BU524" s="14">
        <f>'[18]Energy Summary'!$C305/1000</f>
        <v>21928.703347438142</v>
      </c>
      <c r="BV524" s="14"/>
      <c r="BW524" s="14"/>
      <c r="BX524" s="14"/>
      <c r="BY524" s="14">
        <f>'[18]Energy Summary'!$D305/1000</f>
        <v>16972.380896405568</v>
      </c>
      <c r="BZ524" s="14"/>
      <c r="CA524" s="14"/>
    </row>
    <row r="525" spans="1:79">
      <c r="A525" s="2">
        <f t="shared" si="160"/>
        <v>2034</v>
      </c>
      <c r="B525" s="2">
        <f t="shared" si="161"/>
        <v>7</v>
      </c>
      <c r="C525" s="7">
        <f>[21]Data!$D380</f>
        <v>1308.0547376284601</v>
      </c>
      <c r="D525" s="7">
        <f>[25]Data!$D356</f>
        <v>1516858.1746819799</v>
      </c>
      <c r="E525" s="7">
        <f>[22]Data!$D368</f>
        <v>125414.088847775</v>
      </c>
      <c r="F525" s="7">
        <f>[23]Data!$D368</f>
        <v>1512.7696306340299</v>
      </c>
      <c r="G525" s="13">
        <f>[24]Data!$D368</f>
        <v>308167.73641507799</v>
      </c>
      <c r="H525" s="66"/>
      <c r="I525" s="26">
        <f t="shared" si="151"/>
        <v>1338.0547376284601</v>
      </c>
      <c r="J525" s="26">
        <f t="shared" si="151"/>
        <v>1516858.1746819799</v>
      </c>
      <c r="K525" s="26">
        <f t="shared" si="151"/>
        <v>119164.48884777499</v>
      </c>
      <c r="L525" s="26">
        <f t="shared" si="139"/>
        <v>1512.7696306340299</v>
      </c>
      <c r="M525" s="26">
        <f t="shared" si="141"/>
        <v>304207.73641507799</v>
      </c>
      <c r="N525" s="25"/>
      <c r="O525" s="19">
        <f>AVERAGE('Billing Mo'!O525:O526)</f>
        <v>30</v>
      </c>
      <c r="P525" s="19"/>
      <c r="Q525" s="19">
        <f>AVERAGE('Billing Mo'!Q525:Q526)</f>
        <v>-6249.5999999999995</v>
      </c>
      <c r="R525" s="248"/>
      <c r="S525" s="19">
        <f t="shared" si="155"/>
        <v>-3960</v>
      </c>
      <c r="U525" s="7">
        <f t="shared" si="142"/>
        <v>4502820.5060457122</v>
      </c>
      <c r="V525" s="126">
        <f t="shared" si="162"/>
        <v>0.23540461725212367</v>
      </c>
      <c r="W525" s="7">
        <f>'Billing Mo'!W525</f>
        <v>78249.588096849126</v>
      </c>
      <c r="X525" s="7">
        <f>'Billing Mo'!X525</f>
        <v>1784835.8427805109</v>
      </c>
      <c r="Y525" s="7">
        <f>'Billing Mo'!Y525</f>
        <v>1863085.43087736</v>
      </c>
      <c r="Z525" s="7">
        <f>'Billing Mo'!Z525</f>
        <v>204673</v>
      </c>
      <c r="AA525" s="7">
        <f>'Billing Mo'!AA525</f>
        <v>2049</v>
      </c>
      <c r="AB525" s="7">
        <f>'Billing Mo'!AB525</f>
        <v>1508</v>
      </c>
      <c r="AC525" s="13">
        <f>'Billing Mo'!AC525</f>
        <v>25693</v>
      </c>
      <c r="AD525" s="28">
        <f t="shared" si="150"/>
        <v>24095</v>
      </c>
      <c r="AE525" s="30">
        <f t="shared" si="143"/>
        <v>2388208</v>
      </c>
      <c r="AF525" s="30">
        <f t="shared" si="144"/>
        <v>1516858</v>
      </c>
      <c r="AG525" s="31">
        <f t="shared" si="152"/>
        <v>267939</v>
      </c>
      <c r="AH525" s="15">
        <f t="shared" si="159"/>
        <v>148775</v>
      </c>
      <c r="AI525" s="28">
        <f t="shared" si="145"/>
        <v>119164</v>
      </c>
      <c r="AJ525" s="28">
        <f t="shared" si="146"/>
        <v>1512.7696306340299</v>
      </c>
      <c r="AK525" s="28">
        <f t="shared" si="147"/>
        <v>304207.73641507799</v>
      </c>
      <c r="AL525" s="110">
        <f t="shared" si="158"/>
        <v>1338.0547066331458</v>
      </c>
      <c r="AM525" s="110">
        <f t="shared" si="157"/>
        <v>1294.7892565849777</v>
      </c>
      <c r="AN525" s="110">
        <f>AJ525/[4]FCST!$G465*1000</f>
        <v>1003.1628850358289</v>
      </c>
      <c r="AP525" s="233">
        <f>[16]Rounded!Z526</f>
        <v>38735</v>
      </c>
      <c r="AQ525" s="157">
        <f>[16]Rounded!AA526</f>
        <v>25679</v>
      </c>
      <c r="AR525" s="157">
        <f>[16]Rounded!AB526</f>
        <v>3876</v>
      </c>
      <c r="AS525" s="157">
        <f>[16]Rounded!AC526</f>
        <v>0</v>
      </c>
      <c r="AT525" s="157">
        <f>[16]Rounded!AD526</f>
        <v>0</v>
      </c>
      <c r="AV525" s="150"/>
      <c r="AW525" s="145">
        <f t="shared" si="148"/>
        <v>1003.1628850358289</v>
      </c>
      <c r="AX525" s="145">
        <f t="shared" si="154"/>
        <v>1512.7696306340299</v>
      </c>
      <c r="AZ525" s="164">
        <f t="shared" si="140"/>
        <v>18192.009522856148</v>
      </c>
      <c r="BM525" s="14">
        <f>[17]Base!$J307</f>
        <v>45368.955531847088</v>
      </c>
      <c r="BN525" s="14">
        <f>[17]High!$J307</f>
        <v>87329.799679355187</v>
      </c>
      <c r="BO525" s="14">
        <f>[17]Low!$J307</f>
        <v>3408.1113843389867</v>
      </c>
      <c r="BP525" s="14"/>
      <c r="BQ525" s="14">
        <f>[17]Base!$Q307</f>
        <v>52754.599455636147</v>
      </c>
      <c r="BR525" s="14">
        <f>[17]High!$Q307</f>
        <v>101546.27869692464</v>
      </c>
      <c r="BS525" s="14">
        <f>[17]Low!$Q307</f>
        <v>3962.9202143476591</v>
      </c>
      <c r="BT525" s="211" t="s">
        <v>150</v>
      </c>
      <c r="BU525" s="14">
        <f>'[18]Energy Summary'!$C306/1000</f>
        <v>23622.565632537058</v>
      </c>
      <c r="BV525" s="14"/>
      <c r="BW525" s="14"/>
      <c r="BX525" s="14"/>
      <c r="BY525" s="14">
        <f>'[18]Energy Summary'!$D306/1000</f>
        <v>18225.546562926196</v>
      </c>
      <c r="BZ525" s="14"/>
      <c r="CA525" s="14"/>
    </row>
    <row r="526" spans="1:79">
      <c r="A526" s="2">
        <f t="shared" si="160"/>
        <v>2034</v>
      </c>
      <c r="B526" s="2">
        <f t="shared" si="161"/>
        <v>8</v>
      </c>
      <c r="C526" s="7">
        <f>[21]Data!$D381</f>
        <v>1314.6334437509099</v>
      </c>
      <c r="D526" s="7">
        <f>[25]Data!$D357</f>
        <v>1521565.06453572</v>
      </c>
      <c r="E526" s="7">
        <f>[22]Data!$D369</f>
        <v>128741.509564081</v>
      </c>
      <c r="F526" s="7">
        <f>[23]Data!$D369</f>
        <v>1501.1031342567301</v>
      </c>
      <c r="G526" s="13">
        <f>[24]Data!$D369</f>
        <v>322194.84249444201</v>
      </c>
      <c r="H526" s="66"/>
      <c r="I526" s="26">
        <f t="shared" si="151"/>
        <v>1344.6334437509099</v>
      </c>
      <c r="J526" s="26">
        <f t="shared" si="151"/>
        <v>1521565.06453572</v>
      </c>
      <c r="K526" s="26">
        <f t="shared" si="151"/>
        <v>122592.709564081</v>
      </c>
      <c r="L526" s="26">
        <f t="shared" si="139"/>
        <v>1501.1031342567301</v>
      </c>
      <c r="M526" s="26">
        <f t="shared" si="141"/>
        <v>318102.84249444201</v>
      </c>
      <c r="N526" s="25"/>
      <c r="O526" s="19">
        <f>AVERAGE('Billing Mo'!O526:O527)</f>
        <v>30</v>
      </c>
      <c r="P526" s="19"/>
      <c r="Q526" s="19">
        <f>AVERAGE('Billing Mo'!Q526:Q527)</f>
        <v>-6148.7999999999993</v>
      </c>
      <c r="R526" s="248"/>
      <c r="S526" s="19">
        <f t="shared" si="155"/>
        <v>-4092</v>
      </c>
      <c r="U526" s="7">
        <f t="shared" si="142"/>
        <v>4544763.9456286989</v>
      </c>
      <c r="V526" s="126">
        <f t="shared" si="162"/>
        <v>0.23491953518685663</v>
      </c>
      <c r="W526" s="7">
        <f>'Billing Mo'!W526</f>
        <v>78294.647586947831</v>
      </c>
      <c r="X526" s="7">
        <f>'Billing Mo'!X526</f>
        <v>1785863.6282927622</v>
      </c>
      <c r="Y526" s="7">
        <f>'Billing Mo'!Y526</f>
        <v>1864158.27587971</v>
      </c>
      <c r="Z526" s="7">
        <f>'Billing Mo'!Z526</f>
        <v>204773</v>
      </c>
      <c r="AA526" s="7">
        <f>'Billing Mo'!AA526</f>
        <v>2048</v>
      </c>
      <c r="AB526" s="7">
        <f>'Billing Mo'!AB526</f>
        <v>1508</v>
      </c>
      <c r="AC526" s="13">
        <f>'Billing Mo'!AC526</f>
        <v>25749</v>
      </c>
      <c r="AD526" s="28">
        <f t="shared" si="150"/>
        <v>24180</v>
      </c>
      <c r="AE526" s="30">
        <f t="shared" si="143"/>
        <v>2401332</v>
      </c>
      <c r="AF526" s="30">
        <f t="shared" si="144"/>
        <v>1521565</v>
      </c>
      <c r="AG526" s="31">
        <f t="shared" si="152"/>
        <v>278083</v>
      </c>
      <c r="AH526" s="15">
        <f t="shared" si="159"/>
        <v>155490</v>
      </c>
      <c r="AI526" s="28">
        <f t="shared" si="145"/>
        <v>122593</v>
      </c>
      <c r="AJ526" s="28">
        <f t="shared" si="146"/>
        <v>1501.1031342567301</v>
      </c>
      <c r="AK526" s="28">
        <f t="shared" si="147"/>
        <v>318102.84249444201</v>
      </c>
      <c r="AL526" s="110">
        <f t="shared" si="158"/>
        <v>1344.6334658238206</v>
      </c>
      <c r="AM526" s="110">
        <f t="shared" si="157"/>
        <v>1301.1298618704375</v>
      </c>
      <c r="AN526" s="110">
        <f>AJ526/[4]FCST!$G466*1000</f>
        <v>995.42648160260615</v>
      </c>
      <c r="AP526" s="233">
        <f>[16]Rounded!Z527</f>
        <v>41368</v>
      </c>
      <c r="AQ526" s="157">
        <f>[16]Rounded!AA527</f>
        <v>29177</v>
      </c>
      <c r="AR526" s="157">
        <f>[16]Rounded!AB527</f>
        <v>4321</v>
      </c>
      <c r="AS526" s="157">
        <f>[16]Rounded!AC527</f>
        <v>0</v>
      </c>
      <c r="AT526" s="157">
        <f>[16]Rounded!AD527</f>
        <v>0</v>
      </c>
      <c r="AV526" s="150"/>
      <c r="AW526" s="145">
        <f t="shared" si="148"/>
        <v>995.42648160260615</v>
      </c>
      <c r="AX526" s="145">
        <f t="shared" si="154"/>
        <v>1501.1031342567301</v>
      </c>
      <c r="AZ526" s="164">
        <f t="shared" si="140"/>
        <v>18165.901136374869</v>
      </c>
      <c r="BM526" s="14">
        <f>[17]Base!$J308</f>
        <v>45336.047311022929</v>
      </c>
      <c r="BN526" s="14">
        <f>[17]High!$J308</f>
        <v>87266.455299951078</v>
      </c>
      <c r="BO526" s="14">
        <f>[17]Low!$J308</f>
        <v>3405.6393220947848</v>
      </c>
      <c r="BP526" s="14"/>
      <c r="BQ526" s="14">
        <f>[17]Base!$Q308</f>
        <v>52716.334082584799</v>
      </c>
      <c r="BR526" s="14">
        <f>[17]High!$Q308</f>
        <v>101472.62244180359</v>
      </c>
      <c r="BS526" s="14">
        <f>[17]Low!$Q308</f>
        <v>3960.0457233660291</v>
      </c>
      <c r="BT526" s="211" t="s">
        <v>150</v>
      </c>
      <c r="BU526" s="14">
        <f>'[18]Energy Summary'!$C307/1000</f>
        <v>23531.111442500733</v>
      </c>
      <c r="BV526" s="14"/>
      <c r="BW526" s="14"/>
      <c r="BX526" s="14"/>
      <c r="BY526" s="14">
        <f>'[18]Energy Summary'!$D307/1000</f>
        <v>18100.469430601879</v>
      </c>
      <c r="BZ526" s="14"/>
      <c r="CA526" s="14"/>
    </row>
    <row r="527" spans="1:79">
      <c r="A527" s="2">
        <f t="shared" si="160"/>
        <v>2034</v>
      </c>
      <c r="B527" s="2">
        <f t="shared" si="161"/>
        <v>9</v>
      </c>
      <c r="C527" s="7">
        <f>[21]Data!$D382</f>
        <v>1204.0710327264701</v>
      </c>
      <c r="D527" s="7">
        <f>[25]Data!$D358</f>
        <v>1438099.04531102</v>
      </c>
      <c r="E527" s="7">
        <f>[22]Data!$D370</f>
        <v>119733.046283727</v>
      </c>
      <c r="F527" s="7">
        <f>[23]Data!$D370</f>
        <v>1499.65868981228</v>
      </c>
      <c r="G527" s="13">
        <f>[24]Data!$D370</f>
        <v>323881.50260342797</v>
      </c>
      <c r="H527" s="66"/>
      <c r="I527" s="26">
        <f t="shared" si="151"/>
        <v>1234.0710327264701</v>
      </c>
      <c r="J527" s="26">
        <f t="shared" si="151"/>
        <v>1438099.04531102</v>
      </c>
      <c r="K527" s="26">
        <f t="shared" si="151"/>
        <v>113584.246283727</v>
      </c>
      <c r="L527" s="26">
        <f t="shared" si="139"/>
        <v>1499.65868981228</v>
      </c>
      <c r="M527" s="26">
        <f t="shared" si="141"/>
        <v>319921.50260342797</v>
      </c>
      <c r="N527" s="25"/>
      <c r="O527" s="19">
        <f>AVERAGE('Billing Mo'!O527:O528)</f>
        <v>30</v>
      </c>
      <c r="P527" s="19"/>
      <c r="Q527" s="19">
        <f>AVERAGE('Billing Mo'!Q527:Q528)</f>
        <v>-6148.7999999999993</v>
      </c>
      <c r="R527" s="248"/>
      <c r="S527" s="19">
        <f t="shared" si="155"/>
        <v>-3960</v>
      </c>
      <c r="U527" s="7">
        <f t="shared" si="142"/>
        <v>4252008.1612932403</v>
      </c>
      <c r="V527" s="126">
        <f t="shared" si="162"/>
        <v>0.23675824630596484</v>
      </c>
      <c r="W527" s="7">
        <f>'Billing Mo'!W527</f>
        <v>78339.707077046522</v>
      </c>
      <c r="X527" s="7">
        <f>'Billing Mo'!X527</f>
        <v>1786891.4138050133</v>
      </c>
      <c r="Y527" s="7">
        <f>'Billing Mo'!Y527</f>
        <v>1865231.1208820599</v>
      </c>
      <c r="Z527" s="7">
        <f>'Billing Mo'!Z527</f>
        <v>204871</v>
      </c>
      <c r="AA527" s="7">
        <f>'Billing Mo'!AA527</f>
        <v>2047</v>
      </c>
      <c r="AB527" s="7">
        <f>'Billing Mo'!AB527</f>
        <v>1508</v>
      </c>
      <c r="AC527" s="13">
        <f>'Billing Mo'!AC527</f>
        <v>25756</v>
      </c>
      <c r="AD527" s="28">
        <f t="shared" si="150"/>
        <v>22333</v>
      </c>
      <c r="AE527" s="30">
        <f t="shared" si="143"/>
        <v>2205151</v>
      </c>
      <c r="AF527" s="30">
        <f t="shared" si="144"/>
        <v>1438099</v>
      </c>
      <c r="AG527" s="31">
        <f t="shared" si="152"/>
        <v>265004</v>
      </c>
      <c r="AH527" s="15">
        <f t="shared" si="159"/>
        <v>151420</v>
      </c>
      <c r="AI527" s="28">
        <f t="shared" si="145"/>
        <v>113584</v>
      </c>
      <c r="AJ527" s="28">
        <f t="shared" si="146"/>
        <v>1499.65868981228</v>
      </c>
      <c r="AK527" s="28">
        <f t="shared" si="147"/>
        <v>319921.50260342797</v>
      </c>
      <c r="AL527" s="110">
        <f t="shared" si="158"/>
        <v>1234.0710705550614</v>
      </c>
      <c r="AM527" s="110">
        <f t="shared" si="157"/>
        <v>1194.2134007214249</v>
      </c>
      <c r="AN527" s="110">
        <f>AJ527/[4]FCST!$G467*1000</f>
        <v>994.4686271964722</v>
      </c>
      <c r="AP527" s="233">
        <f>[16]Rounded!Z528</f>
        <v>38670</v>
      </c>
      <c r="AQ527" s="157">
        <f>[16]Rounded!AA528</f>
        <v>25854</v>
      </c>
      <c r="AR527" s="157">
        <f>[16]Rounded!AB528</f>
        <v>3869</v>
      </c>
      <c r="AS527" s="157">
        <f>[16]Rounded!AC528</f>
        <v>0</v>
      </c>
      <c r="AT527" s="157">
        <f>[16]Rounded!AD528</f>
        <v>0</v>
      </c>
      <c r="AV527" s="150"/>
      <c r="AW527" s="145">
        <f t="shared" si="148"/>
        <v>994.4686271964722</v>
      </c>
      <c r="AX527" s="145">
        <f t="shared" si="154"/>
        <v>1499.65868981228</v>
      </c>
      <c r="AZ527" s="164">
        <f t="shared" si="140"/>
        <v>18139.792749893579</v>
      </c>
      <c r="BM527" s="14">
        <f>[17]Base!$J309</f>
        <v>44004.687810753217</v>
      </c>
      <c r="BN527" s="14">
        <f>[17]High!$J309</f>
        <v>84703.747891398423</v>
      </c>
      <c r="BO527" s="14">
        <f>[17]Low!$J309</f>
        <v>3305.6277301080136</v>
      </c>
      <c r="BP527" s="14"/>
      <c r="BQ527" s="14">
        <f>[17]Base!$Q309</f>
        <v>51168.241640410713</v>
      </c>
      <c r="BR527" s="14">
        <f>[17]High!$Q309</f>
        <v>98492.730106277231</v>
      </c>
      <c r="BS527" s="14">
        <f>[17]Low!$Q309</f>
        <v>3843.7531745442016</v>
      </c>
      <c r="BT527" s="211" t="s">
        <v>150</v>
      </c>
      <c r="BU527" s="14">
        <f>'[18]Energy Summary'!$C308/1000</f>
        <v>22216.350079871332</v>
      </c>
      <c r="BV527" s="14"/>
      <c r="BW527" s="14"/>
      <c r="BX527" s="14"/>
      <c r="BY527" s="14">
        <f>'[18]Energy Summary'!$D308/1000</f>
        <v>17040.368572479339</v>
      </c>
      <c r="BZ527" s="14"/>
      <c r="CA527" s="14"/>
    </row>
    <row r="528" spans="1:79">
      <c r="A528" s="2">
        <f t="shared" si="160"/>
        <v>2034</v>
      </c>
      <c r="B528" s="2">
        <f t="shared" si="161"/>
        <v>10</v>
      </c>
      <c r="C528" s="7">
        <f>[21]Data!$D383</f>
        <v>1020.52980819844</v>
      </c>
      <c r="D528" s="7">
        <f>[25]Data!$D359</f>
        <v>1368373.1341063499</v>
      </c>
      <c r="E528" s="7">
        <f>[22]Data!$D371</f>
        <v>128361.047186989</v>
      </c>
      <c r="F528" s="7">
        <f>[23]Data!$D371</f>
        <v>1497.4920231456199</v>
      </c>
      <c r="G528" s="13">
        <f>[24]Data!$D371</f>
        <v>304652.62594253803</v>
      </c>
      <c r="H528" s="66"/>
      <c r="I528" s="26">
        <f t="shared" si="151"/>
        <v>1050.5298081984402</v>
      </c>
      <c r="J528" s="26">
        <f t="shared" si="151"/>
        <v>1368373.1341063499</v>
      </c>
      <c r="K528" s="26">
        <f t="shared" si="151"/>
        <v>122212.247186989</v>
      </c>
      <c r="L528" s="26">
        <f t="shared" si="139"/>
        <v>1497.4920231456199</v>
      </c>
      <c r="M528" s="26">
        <f t="shared" si="141"/>
        <v>300560.62594253803</v>
      </c>
      <c r="N528" s="25"/>
      <c r="O528" s="19">
        <f>AVERAGE('Billing Mo'!O528:O529)</f>
        <v>30</v>
      </c>
      <c r="P528" s="19"/>
      <c r="Q528" s="19">
        <f>AVERAGE('Billing Mo'!Q528:Q529)</f>
        <v>-6148.7999999999993</v>
      </c>
      <c r="R528" s="248"/>
      <c r="S528" s="19">
        <f t="shared" si="155"/>
        <v>-4092</v>
      </c>
      <c r="U528" s="7">
        <f t="shared" si="142"/>
        <v>3835266.1179656838</v>
      </c>
      <c r="V528" s="126">
        <f t="shared" si="162"/>
        <v>0.25544453159122188</v>
      </c>
      <c r="W528" s="7">
        <f>'Billing Mo'!W528</f>
        <v>78384.766567145227</v>
      </c>
      <c r="X528" s="7">
        <f>'Billing Mo'!X528</f>
        <v>1787919.1993172648</v>
      </c>
      <c r="Y528" s="7">
        <f>'Billing Mo'!Y528</f>
        <v>1866303.9658844101</v>
      </c>
      <c r="Z528" s="7">
        <f>'Billing Mo'!Z528</f>
        <v>204969</v>
      </c>
      <c r="AA528" s="7">
        <f>'Billing Mo'!AA528</f>
        <v>2047</v>
      </c>
      <c r="AB528" s="7">
        <f>'Billing Mo'!AB528</f>
        <v>1508</v>
      </c>
      <c r="AC528" s="13">
        <f>'Billing Mo'!AC528</f>
        <v>25779</v>
      </c>
      <c r="AD528" s="28">
        <f t="shared" si="150"/>
        <v>20434</v>
      </c>
      <c r="AE528" s="30">
        <f t="shared" si="143"/>
        <v>1878262</v>
      </c>
      <c r="AF528" s="30">
        <f t="shared" si="144"/>
        <v>1368373</v>
      </c>
      <c r="AG528" s="31">
        <f t="shared" si="152"/>
        <v>266139</v>
      </c>
      <c r="AH528" s="15">
        <f t="shared" si="159"/>
        <v>143927</v>
      </c>
      <c r="AI528" s="28">
        <f t="shared" si="145"/>
        <v>122212</v>
      </c>
      <c r="AJ528" s="28">
        <f t="shared" si="146"/>
        <v>1497.4920231456199</v>
      </c>
      <c r="AK528" s="28">
        <f t="shared" si="147"/>
        <v>300560.62594253803</v>
      </c>
      <c r="AL528" s="110">
        <f t="shared" si="158"/>
        <v>1050.5295769055074</v>
      </c>
      <c r="AM528" s="110">
        <f t="shared" si="157"/>
        <v>1017.3562478072751</v>
      </c>
      <c r="AN528" s="110">
        <f>AJ528/[4]FCST!$G468*1000</f>
        <v>993.03184558728105</v>
      </c>
      <c r="AP528" s="233">
        <f>[16]Rounded!Z529</f>
        <v>29939</v>
      </c>
      <c r="AQ528" s="157">
        <f>[16]Rounded!AA529</f>
        <v>24131</v>
      </c>
      <c r="AR528" s="157">
        <f>[16]Rounded!AB529</f>
        <v>3693</v>
      </c>
      <c r="AS528" s="157">
        <f>[16]Rounded!AC529</f>
        <v>0</v>
      </c>
      <c r="AT528" s="157">
        <f>[16]Rounded!AD529</f>
        <v>0</v>
      </c>
      <c r="AV528" s="150"/>
      <c r="AW528" s="145">
        <f t="shared" si="148"/>
        <v>993.03184558728105</v>
      </c>
      <c r="AX528" s="145">
        <f t="shared" si="154"/>
        <v>1497.4920231456199</v>
      </c>
      <c r="AZ528" s="164">
        <f t="shared" si="140"/>
        <v>18113.6843634123</v>
      </c>
      <c r="BM528" s="14">
        <f>[17]Base!$J310</f>
        <v>44020.944605040939</v>
      </c>
      <c r="BN528" s="14">
        <f>[17]High!$J310</f>
        <v>84735.040271219201</v>
      </c>
      <c r="BO528" s="14">
        <f>[17]Low!$J310</f>
        <v>3306.848938862664</v>
      </c>
      <c r="BP528" s="14"/>
      <c r="BQ528" s="14">
        <f>[17]Base!$Q310</f>
        <v>51187.144889582494</v>
      </c>
      <c r="BR528" s="14">
        <f>[17]High!$Q310</f>
        <v>98529.116594440929</v>
      </c>
      <c r="BS528" s="14">
        <f>[17]Low!$Q310</f>
        <v>3845.173184724028</v>
      </c>
      <c r="BT528" s="211" t="s">
        <v>150</v>
      </c>
      <c r="BU528" s="14">
        <f>'[18]Energy Summary'!$C309/1000</f>
        <v>20340.157171342777</v>
      </c>
      <c r="BV528" s="14"/>
      <c r="BW528" s="14"/>
      <c r="BX528" s="14"/>
      <c r="BY528" s="14">
        <f>'[18]Energy Summary'!$D309/1000</f>
        <v>15558.928819804665</v>
      </c>
      <c r="BZ528" s="14"/>
      <c r="CA528" s="14"/>
    </row>
    <row r="529" spans="1:79">
      <c r="A529" s="2">
        <f t="shared" si="160"/>
        <v>2034</v>
      </c>
      <c r="B529" s="2">
        <f t="shared" si="161"/>
        <v>11</v>
      </c>
      <c r="C529" s="7">
        <f>[21]Data!$D384</f>
        <v>787.15649307292699</v>
      </c>
      <c r="D529" s="7">
        <f>[25]Data!$D360</f>
        <v>1189916.05493212</v>
      </c>
      <c r="E529" s="7">
        <f>[22]Data!$D372</f>
        <v>110792.541304297</v>
      </c>
      <c r="F529" s="7">
        <f>[23]Data!$D372</f>
        <v>1494.1580086548299</v>
      </c>
      <c r="G529" s="13">
        <f>[24]Data!$D372</f>
        <v>284376.96716228302</v>
      </c>
      <c r="H529" s="66"/>
      <c r="I529" s="26">
        <f t="shared" si="151"/>
        <v>817.15649307292699</v>
      </c>
      <c r="J529" s="26">
        <f t="shared" si="151"/>
        <v>1189916.05493212</v>
      </c>
      <c r="K529" s="26">
        <f t="shared" si="151"/>
        <v>104643.741304297</v>
      </c>
      <c r="L529" s="26">
        <f t="shared" si="139"/>
        <v>1494.1580086548299</v>
      </c>
      <c r="M529" s="26">
        <f t="shared" si="141"/>
        <v>280416.96716228302</v>
      </c>
      <c r="N529" s="25"/>
      <c r="O529" s="19">
        <f>AVERAGE('Billing Mo'!O529:O530)</f>
        <v>30</v>
      </c>
      <c r="P529" s="19"/>
      <c r="Q529" s="19">
        <f>AVERAGE('Billing Mo'!Q529:Q530)</f>
        <v>-6148.7999999999993</v>
      </c>
      <c r="R529" s="248"/>
      <c r="S529" s="19">
        <f t="shared" si="155"/>
        <v>-3960</v>
      </c>
      <c r="U529" s="7">
        <f t="shared" si="142"/>
        <v>3206631.1251709377</v>
      </c>
      <c r="V529" s="126">
        <f t="shared" si="162"/>
        <v>0.34388341163246744</v>
      </c>
      <c r="W529" s="7">
        <f>'Billing Mo'!W529</f>
        <v>78429.826057243932</v>
      </c>
      <c r="X529" s="7">
        <f>'Billing Mo'!X529</f>
        <v>1788946.9848295162</v>
      </c>
      <c r="Y529" s="7">
        <f>'Billing Mo'!Y529</f>
        <v>1867376.81088676</v>
      </c>
      <c r="Z529" s="7">
        <f>'Billing Mo'!Z529</f>
        <v>205067</v>
      </c>
      <c r="AA529" s="7">
        <f>'Billing Mo'!AA529</f>
        <v>2046</v>
      </c>
      <c r="AB529" s="7">
        <f>'Billing Mo'!AB529</f>
        <v>1508</v>
      </c>
      <c r="AC529" s="13">
        <f>'Billing Mo'!AC529</f>
        <v>25814</v>
      </c>
      <c r="AD529" s="28">
        <f t="shared" si="150"/>
        <v>21230</v>
      </c>
      <c r="AE529" s="30">
        <f t="shared" si="143"/>
        <v>1461850</v>
      </c>
      <c r="AF529" s="30">
        <f t="shared" si="144"/>
        <v>1189916</v>
      </c>
      <c r="AG529" s="31">
        <f t="shared" si="152"/>
        <v>251724</v>
      </c>
      <c r="AH529" s="15">
        <f t="shared" si="159"/>
        <v>147080</v>
      </c>
      <c r="AI529" s="28">
        <f t="shared" si="145"/>
        <v>104644</v>
      </c>
      <c r="AJ529" s="28">
        <f t="shared" si="146"/>
        <v>1494.1580086548299</v>
      </c>
      <c r="AK529" s="28">
        <f t="shared" si="147"/>
        <v>280416.96716228302</v>
      </c>
      <c r="AL529" s="110">
        <f t="shared" si="158"/>
        <v>817.15669183975956</v>
      </c>
      <c r="AM529" s="110">
        <f t="shared" si="157"/>
        <v>794.20499995163311</v>
      </c>
      <c r="AN529" s="110">
        <f>AJ529/[4]FCST!$G469*1000</f>
        <v>990.82096064643895</v>
      </c>
      <c r="AP529" s="233">
        <f>[16]Rounded!Z530</f>
        <v>32570</v>
      </c>
      <c r="AQ529" s="157">
        <f>[16]Rounded!AA530</f>
        <v>24886</v>
      </c>
      <c r="AR529" s="157">
        <f>[16]Rounded!AB530</f>
        <v>3729</v>
      </c>
      <c r="AS529" s="157">
        <f>[16]Rounded!AC530</f>
        <v>0</v>
      </c>
      <c r="AT529" s="157">
        <f>[16]Rounded!AD530</f>
        <v>0</v>
      </c>
      <c r="AV529" s="150"/>
      <c r="AW529" s="145">
        <f t="shared" si="148"/>
        <v>990.82096064643895</v>
      </c>
      <c r="AX529" s="145">
        <f t="shared" si="154"/>
        <v>1494.1580086548299</v>
      </c>
      <c r="AZ529" s="164">
        <f t="shared" si="140"/>
        <v>18087.575976931021</v>
      </c>
      <c r="BM529" s="14">
        <f>[17]Base!$J311</f>
        <v>43941.131730026158</v>
      </c>
      <c r="BN529" s="14">
        <f>[17]High!$J311</f>
        <v>84581.410056347246</v>
      </c>
      <c r="BO529" s="14">
        <f>[17]Low!$J311</f>
        <v>3300.8534037050658</v>
      </c>
      <c r="BP529" s="14"/>
      <c r="BQ529" s="14">
        <f>[17]Base!$Q311</f>
        <v>51094.339220960639</v>
      </c>
      <c r="BR529" s="14">
        <f>[17]High!$Q311</f>
        <v>98350.476809706102</v>
      </c>
      <c r="BS529" s="14">
        <f>[17]Low!$Q311</f>
        <v>3838.2016322151926</v>
      </c>
      <c r="BT529" s="211" t="s">
        <v>150</v>
      </c>
      <c r="BU529" s="14">
        <f>'[18]Energy Summary'!$C310/1000</f>
        <v>19241.211103837592</v>
      </c>
      <c r="BV529" s="14"/>
      <c r="BW529" s="14"/>
      <c r="BX529" s="14"/>
      <c r="BY529" s="14">
        <f>'[18]Energy Summary'!$D310/1000</f>
        <v>14680.230123731086</v>
      </c>
      <c r="BZ529" s="14"/>
      <c r="CA529" s="14"/>
    </row>
    <row r="530" spans="1:79">
      <c r="A530" s="2">
        <f t="shared" si="160"/>
        <v>2034</v>
      </c>
      <c r="B530" s="2">
        <f t="shared" si="161"/>
        <v>12</v>
      </c>
      <c r="C530" s="7">
        <f>[21]Data!$D385</f>
        <v>936.36789491398304</v>
      </c>
      <c r="D530" s="7">
        <f>[25]Data!$D361</f>
        <v>1203889.48642221</v>
      </c>
      <c r="E530" s="7">
        <f>[22]Data!$D373</f>
        <v>108019.389830427</v>
      </c>
      <c r="F530" s="7">
        <f>[23]Data!$D373</f>
        <v>1505.8186538503101</v>
      </c>
      <c r="G530" s="13">
        <f>[24]Data!$D373</f>
        <v>275081.00940394797</v>
      </c>
      <c r="H530" s="66"/>
      <c r="I530" s="26">
        <f t="shared" si="151"/>
        <v>966.36789491398304</v>
      </c>
      <c r="J530" s="26">
        <f t="shared" si="151"/>
        <v>1203889.48642221</v>
      </c>
      <c r="K530" s="26">
        <f t="shared" si="151"/>
        <v>101769.78983042699</v>
      </c>
      <c r="L530" s="26">
        <f t="shared" ref="L530:L593" si="163">F530</f>
        <v>1505.8186538503101</v>
      </c>
      <c r="M530" s="26">
        <f t="shared" si="141"/>
        <v>270989.00940394797</v>
      </c>
      <c r="N530" s="25"/>
      <c r="O530" s="19">
        <f>AVERAGE('Billing Mo'!O530:O531)</f>
        <v>30</v>
      </c>
      <c r="P530" s="19"/>
      <c r="Q530" s="19">
        <f>AVERAGE('Billing Mo'!Q530:Q531)</f>
        <v>-6249.5999999999995</v>
      </c>
      <c r="R530" s="248"/>
      <c r="S530" s="19">
        <f t="shared" si="155"/>
        <v>-4092</v>
      </c>
      <c r="U530" s="7">
        <f t="shared" si="142"/>
        <v>3475699.8280577986</v>
      </c>
      <c r="V530" s="126">
        <f t="shared" si="162"/>
        <v>0.46872621458853259</v>
      </c>
      <c r="W530" s="7">
        <f>'Billing Mo'!W530</f>
        <v>78474.885547342623</v>
      </c>
      <c r="X530" s="7">
        <f>'Billing Mo'!X530</f>
        <v>1789974.7703417672</v>
      </c>
      <c r="Y530" s="7">
        <f>'Billing Mo'!Y530</f>
        <v>1868449.6558891099</v>
      </c>
      <c r="Z530" s="7">
        <f>'Billing Mo'!Z530</f>
        <v>205164</v>
      </c>
      <c r="AA530" s="7">
        <f>'Billing Mo'!AA530</f>
        <v>2045</v>
      </c>
      <c r="AB530" s="7">
        <f>'Billing Mo'!AB530</f>
        <v>1508</v>
      </c>
      <c r="AC530" s="13">
        <f>'Billing Mo'!AC530</f>
        <v>25763</v>
      </c>
      <c r="AD530" s="28">
        <f t="shared" si="150"/>
        <v>34443</v>
      </c>
      <c r="AE530" s="30">
        <f t="shared" si="143"/>
        <v>1729774</v>
      </c>
      <c r="AF530" s="30">
        <f t="shared" si="144"/>
        <v>1203889</v>
      </c>
      <c r="AG530" s="31">
        <f t="shared" si="152"/>
        <v>235099</v>
      </c>
      <c r="AH530" s="15">
        <f t="shared" si="159"/>
        <v>133329</v>
      </c>
      <c r="AI530" s="28">
        <f t="shared" si="145"/>
        <v>101770</v>
      </c>
      <c r="AJ530" s="28">
        <f t="shared" si="146"/>
        <v>1505.8186538503101</v>
      </c>
      <c r="AK530" s="28">
        <f t="shared" si="147"/>
        <v>270989.00940394797</v>
      </c>
      <c r="AL530" s="110">
        <f t="shared" si="158"/>
        <v>966.36781068692221</v>
      </c>
      <c r="AM530" s="110">
        <f t="shared" si="157"/>
        <v>944.21436212606409</v>
      </c>
      <c r="AN530" s="110">
        <f>AJ530/[4]FCST!$G470*1000</f>
        <v>998.55348398561671</v>
      </c>
      <c r="AP530" s="233">
        <f>[16]Rounded!Z531</f>
        <v>55925</v>
      </c>
      <c r="AQ530" s="157">
        <f>[16]Rounded!AA531</f>
        <v>31337</v>
      </c>
      <c r="AR530" s="157">
        <f>[16]Rounded!AB531</f>
        <v>4119</v>
      </c>
      <c r="AS530" s="157">
        <f>[16]Rounded!AC531</f>
        <v>0</v>
      </c>
      <c r="AT530" s="157">
        <f>[16]Rounded!AD531</f>
        <v>0</v>
      </c>
      <c r="AV530" s="150"/>
      <c r="AW530" s="145">
        <f t="shared" si="148"/>
        <v>998.55348398561671</v>
      </c>
      <c r="AX530" s="145">
        <f t="shared" si="154"/>
        <v>1505.8186538503101</v>
      </c>
      <c r="AZ530" s="164">
        <f t="shared" ref="AZ530:AZ593" si="164">SUM(AX519:AX530)</f>
        <v>18061.467590449738</v>
      </c>
      <c r="BM530" s="14">
        <f>[17]Base!$J312</f>
        <v>44101.376245136424</v>
      </c>
      <c r="BN530" s="14">
        <f>[17]High!$J312</f>
        <v>84889.861534681841</v>
      </c>
      <c r="BO530" s="14">
        <f>[17]Low!$J312</f>
        <v>3312.8909555909981</v>
      </c>
      <c r="BP530" s="14"/>
      <c r="BQ530" s="14">
        <f>[17]Base!$Q312</f>
        <v>51280.670052484209</v>
      </c>
      <c r="BR530" s="14">
        <f>[17]High!$Q312</f>
        <v>98709.141319397488</v>
      </c>
      <c r="BS530" s="14">
        <f>[17]Low!$Q312</f>
        <v>3852.1987855709281</v>
      </c>
      <c r="BT530" s="211" t="s">
        <v>150</v>
      </c>
      <c r="BU530" s="14">
        <f>'[18]Energy Summary'!$C311/1000</f>
        <v>18516.581110439249</v>
      </c>
      <c r="BV530" s="14"/>
      <c r="BW530" s="14"/>
      <c r="BX530" s="14"/>
      <c r="BY530" s="14">
        <f>'[18]Energy Summary'!$D311/1000</f>
        <v>14092.511437772506</v>
      </c>
      <c r="BZ530" s="14"/>
      <c r="CA530" s="14"/>
    </row>
    <row r="531" spans="1:79">
      <c r="A531" s="2">
        <f t="shared" si="160"/>
        <v>2035</v>
      </c>
      <c r="B531" s="2">
        <f t="shared" si="161"/>
        <v>1</v>
      </c>
      <c r="C531" s="7">
        <f>[21]Data!$D386</f>
        <v>1020.08938839808</v>
      </c>
      <c r="D531" s="7">
        <f>[25]Data!$D362</f>
        <v>1201299.14900974</v>
      </c>
      <c r="E531" s="7">
        <f>[22]Data!$D374</f>
        <v>116376.76211213</v>
      </c>
      <c r="F531" s="7">
        <f>[23]Data!$D374</f>
        <v>1483.09109131437</v>
      </c>
      <c r="G531" s="13">
        <f>[24]Data!$D374</f>
        <v>272261.36039841402</v>
      </c>
      <c r="H531" s="66"/>
      <c r="I531" s="26">
        <f t="shared" si="151"/>
        <v>1050.08938839808</v>
      </c>
      <c r="J531" s="26">
        <f t="shared" si="151"/>
        <v>1201299.14900974</v>
      </c>
      <c r="K531" s="26">
        <f t="shared" si="151"/>
        <v>110429.56211213001</v>
      </c>
      <c r="L531" s="26">
        <f t="shared" si="163"/>
        <v>1483.09109131437</v>
      </c>
      <c r="M531" s="26">
        <f t="shared" ref="M531:M594" si="165">G531+S531</f>
        <v>268301.36039841402</v>
      </c>
      <c r="N531" s="25"/>
      <c r="O531" s="19">
        <f>AVERAGE('Billing Mo'!O531:O532)</f>
        <v>30</v>
      </c>
      <c r="P531" s="19"/>
      <c r="Q531" s="19">
        <f>AVERAGE('Billing Mo'!Q531:Q532)</f>
        <v>-5947.1999999999989</v>
      </c>
      <c r="R531" s="248"/>
      <c r="S531" s="19">
        <f t="shared" si="155"/>
        <v>-3960</v>
      </c>
      <c r="U531" s="7">
        <f t="shared" si="142"/>
        <v>3639302.4514897284</v>
      </c>
      <c r="V531" s="126">
        <f t="shared" si="162"/>
        <v>0.55751998808037817</v>
      </c>
      <c r="W531" s="7">
        <f>'Billing Mo'!W531</f>
        <v>78519.945037441328</v>
      </c>
      <c r="X531" s="7">
        <f>'Billing Mo'!X531</f>
        <v>1791002.5558540188</v>
      </c>
      <c r="Y531" s="7">
        <f>'Billing Mo'!Y531</f>
        <v>1869522.5008914601</v>
      </c>
      <c r="Z531" s="7">
        <f>'Billing Mo'!Z531</f>
        <v>205262</v>
      </c>
      <c r="AA531" s="7">
        <f>'Billing Mo'!AA531</f>
        <v>2045</v>
      </c>
      <c r="AB531" s="7">
        <f>'Billing Mo'!AB531</f>
        <v>1508</v>
      </c>
      <c r="AC531" s="13">
        <f>'Billing Mo'!AC531</f>
        <v>25804</v>
      </c>
      <c r="AD531" s="28">
        <f t="shared" si="150"/>
        <v>44656</v>
      </c>
      <c r="AE531" s="30">
        <f t="shared" si="143"/>
        <v>1880713</v>
      </c>
      <c r="AF531" s="30">
        <f t="shared" si="144"/>
        <v>1201299</v>
      </c>
      <c r="AG531" s="31">
        <f t="shared" si="152"/>
        <v>242850</v>
      </c>
      <c r="AH531" s="15">
        <f t="shared" si="159"/>
        <v>132420</v>
      </c>
      <c r="AI531" s="28">
        <f t="shared" si="145"/>
        <v>110430</v>
      </c>
      <c r="AJ531" s="28">
        <f t="shared" si="146"/>
        <v>1483.09109131437</v>
      </c>
      <c r="AK531" s="28">
        <f t="shared" si="147"/>
        <v>268301.36039841402</v>
      </c>
      <c r="AL531" s="110">
        <f t="shared" si="158"/>
        <v>1050.0895120739813</v>
      </c>
      <c r="AM531" s="110">
        <f t="shared" si="157"/>
        <v>1029.8720657718268</v>
      </c>
      <c r="AN531" s="110">
        <f>AJ531/[4]FCST!$G471*1000</f>
        <v>983.48215604401196</v>
      </c>
      <c r="AP531" s="233">
        <f>[16]Rounded!Z532</f>
        <v>67238</v>
      </c>
      <c r="AQ531" s="157">
        <f>[16]Rounded!AA532</f>
        <v>31641</v>
      </c>
      <c r="AR531" s="157">
        <f>[16]Rounded!AB532</f>
        <v>4021</v>
      </c>
      <c r="AS531" s="157">
        <f>[16]Rounded!AC532</f>
        <v>0</v>
      </c>
      <c r="AT531" s="157">
        <f>[16]Rounded!AD532</f>
        <v>0</v>
      </c>
      <c r="AV531" s="150"/>
      <c r="AW531" s="145">
        <f t="shared" si="148"/>
        <v>983.48215604401196</v>
      </c>
      <c r="AX531" s="145">
        <f t="shared" si="154"/>
        <v>1483.09109131437</v>
      </c>
      <c r="AZ531" s="164">
        <f t="shared" si="164"/>
        <v>18035.359203968459</v>
      </c>
      <c r="BM531" s="14">
        <f>[17]Base!$J313</f>
        <v>43906.579169367062</v>
      </c>
      <c r="BN531" s="14">
        <f>[17]High!$J313</f>
        <v>84684.380268463268</v>
      </c>
      <c r="BO531" s="14">
        <f>[17]Low!$J313</f>
        <v>3128.7780702708455</v>
      </c>
      <c r="BP531" s="14"/>
      <c r="BQ531" s="14">
        <f>[17]Base!$Q313</f>
        <v>51054.161824845425</v>
      </c>
      <c r="BR531" s="14">
        <f>[17]High!$Q313</f>
        <v>98470.209614492182</v>
      </c>
      <c r="BS531" s="14">
        <f>[17]Low!$Q313</f>
        <v>3638.1140351986578</v>
      </c>
      <c r="BT531" s="211" t="s">
        <v>150</v>
      </c>
      <c r="BU531" s="14">
        <f>'[18]Energy Summary'!$C312/1000</f>
        <v>14644.47627679479</v>
      </c>
      <c r="BV531" s="14"/>
      <c r="BW531" s="14"/>
      <c r="BX531" s="14"/>
      <c r="BY531" s="14">
        <f>'[18]Energy Summary'!$D312/1000</f>
        <v>11514.273799656161</v>
      </c>
      <c r="BZ531" s="14"/>
      <c r="CA531" s="14"/>
    </row>
    <row r="532" spans="1:79">
      <c r="A532" s="2">
        <f t="shared" si="160"/>
        <v>2035</v>
      </c>
      <c r="B532" s="2">
        <f t="shared" si="161"/>
        <v>2</v>
      </c>
      <c r="C532" s="7">
        <f>[21]Data!$D387</f>
        <v>827.00882241033901</v>
      </c>
      <c r="D532" s="7">
        <f>[25]Data!$D363</f>
        <v>1085407.7751040999</v>
      </c>
      <c r="E532" s="7">
        <f>[22]Data!$D375</f>
        <v>101108.108761112</v>
      </c>
      <c r="F532" s="7">
        <f>[23]Data!$D375</f>
        <v>1484.31933500777</v>
      </c>
      <c r="G532" s="13">
        <f>[24]Data!$D375</f>
        <v>272087.52739184099</v>
      </c>
      <c r="H532" s="66"/>
      <c r="I532" s="26">
        <f t="shared" si="151"/>
        <v>857.00882241033901</v>
      </c>
      <c r="J532" s="26">
        <f t="shared" si="151"/>
        <v>1085407.7751040999</v>
      </c>
      <c r="K532" s="26">
        <f t="shared" si="151"/>
        <v>95160.908761112005</v>
      </c>
      <c r="L532" s="26">
        <f t="shared" si="163"/>
        <v>1484.31933500777</v>
      </c>
      <c r="M532" s="26">
        <f t="shared" si="165"/>
        <v>267995.52739184099</v>
      </c>
      <c r="N532" s="25"/>
      <c r="O532" s="19">
        <f>AVERAGE('Billing Mo'!O532:O533)</f>
        <v>30</v>
      </c>
      <c r="P532" s="19"/>
      <c r="Q532" s="19">
        <f>AVERAGE('Billing Mo'!Q532:Q533)</f>
        <v>-5947.1999999999989</v>
      </c>
      <c r="R532" s="248"/>
      <c r="S532" s="19">
        <f t="shared" si="155"/>
        <v>-4092</v>
      </c>
      <c r="U532" s="7">
        <f t="shared" ref="U532:U595" si="166">SUM(AD532:AG532,AJ532:AK532)</f>
        <v>3161265.8467268487</v>
      </c>
      <c r="V532" s="126">
        <f t="shared" si="162"/>
        <v>0.63835327793467445</v>
      </c>
      <c r="W532" s="7">
        <f>'Billing Mo'!W532</f>
        <v>78565.004527540033</v>
      </c>
      <c r="X532" s="7">
        <f>'Billing Mo'!X532</f>
        <v>1792030.3413662701</v>
      </c>
      <c r="Y532" s="7">
        <f>'Billing Mo'!Y532</f>
        <v>1870595.34589381</v>
      </c>
      <c r="Z532" s="7">
        <f>'Billing Mo'!Z532</f>
        <v>205359</v>
      </c>
      <c r="AA532" s="7">
        <f>'Billing Mo'!AA532</f>
        <v>2044</v>
      </c>
      <c r="AB532" s="7">
        <f>'Billing Mo'!AB532</f>
        <v>1508</v>
      </c>
      <c r="AC532" s="13">
        <f>'Billing Mo'!AC532</f>
        <v>25807</v>
      </c>
      <c r="AD532" s="28">
        <f t="shared" si="150"/>
        <v>41476</v>
      </c>
      <c r="AE532" s="30">
        <f t="shared" ref="AE532:AE595" si="167">ROUND(I532*X532/1000-(AP532*0),0)</f>
        <v>1535786</v>
      </c>
      <c r="AF532" s="30">
        <f t="shared" ref="AF532:AF595" si="168">ROUND(J532-(AQ532*0),0)</f>
        <v>1085408</v>
      </c>
      <c r="AG532" s="31">
        <f t="shared" si="152"/>
        <v>229116</v>
      </c>
      <c r="AH532" s="15">
        <f t="shared" si="159"/>
        <v>133955</v>
      </c>
      <c r="AI532" s="28">
        <f t="shared" ref="AI532:AI595" si="169">ROUND(K532-AR532*0,0)</f>
        <v>95161</v>
      </c>
      <c r="AJ532" s="28">
        <f t="shared" ref="AJ532:AJ595" si="170">L532</f>
        <v>1484.31933500777</v>
      </c>
      <c r="AK532" s="28">
        <f t="shared" ref="AK532:AK595" si="171">M532</f>
        <v>267995.52739184099</v>
      </c>
      <c r="AL532" s="110">
        <f t="shared" si="158"/>
        <v>857.00892699679093</v>
      </c>
      <c r="AM532" s="110">
        <f t="shared" si="157"/>
        <v>843.18717218145912</v>
      </c>
      <c r="AN532" s="110">
        <f>AJ532/[4]FCST!$G472*1000</f>
        <v>984.29664125183683</v>
      </c>
      <c r="AP532" s="233">
        <f>[16]Rounded!Z533</f>
        <v>52717</v>
      </c>
      <c r="AQ532" s="157">
        <f>[16]Rounded!AA533</f>
        <v>26969</v>
      </c>
      <c r="AR532" s="157">
        <f>[16]Rounded!AB533</f>
        <v>3746</v>
      </c>
      <c r="AS532" s="157">
        <f>[16]Rounded!AC533</f>
        <v>0</v>
      </c>
      <c r="AT532" s="157">
        <f>[16]Rounded!AD533</f>
        <v>0</v>
      </c>
      <c r="AV532" s="150"/>
      <c r="AW532" s="145">
        <f t="shared" ref="AW532:AW595" si="172">AJ532/AB532*1000</f>
        <v>984.29664125183683</v>
      </c>
      <c r="AX532" s="145">
        <f t="shared" si="154"/>
        <v>1484.31933500777</v>
      </c>
      <c r="AZ532" s="164">
        <f t="shared" si="164"/>
        <v>18009.25081748718</v>
      </c>
      <c r="BM532" s="14">
        <f>[17]Base!$J314</f>
        <v>44074.361160124528</v>
      </c>
      <c r="BN532" s="14">
        <f>[17]High!$J314</f>
        <v>85007.988123511503</v>
      </c>
      <c r="BO532" s="14">
        <f>[17]Low!$J314</f>
        <v>3140.7341967375278</v>
      </c>
      <c r="BP532" s="14"/>
      <c r="BQ532" s="14">
        <f>[17]Base!$Q314</f>
        <v>51249.257162935493</v>
      </c>
      <c r="BR532" s="14">
        <f>[17]High!$Q314</f>
        <v>98846.497818036645</v>
      </c>
      <c r="BS532" s="14">
        <f>[17]Low!$Q314</f>
        <v>3652.0165078343348</v>
      </c>
      <c r="BT532" s="211" t="s">
        <v>150</v>
      </c>
      <c r="BU532" s="14">
        <f>'[18]Energy Summary'!$C313/1000</f>
        <v>16228.934177540628</v>
      </c>
      <c r="BV532" s="14"/>
      <c r="BW532" s="14"/>
      <c r="BX532" s="14"/>
      <c r="BY532" s="14">
        <f>'[18]Energy Summary'!$D313/1000</f>
        <v>12706.414649004315</v>
      </c>
      <c r="BZ532" s="14"/>
      <c r="CA532" s="14"/>
    </row>
    <row r="533" spans="1:79">
      <c r="A533" s="2">
        <f t="shared" si="160"/>
        <v>2035</v>
      </c>
      <c r="B533" s="2">
        <f t="shared" si="161"/>
        <v>3</v>
      </c>
      <c r="C533" s="7">
        <f>[21]Data!$D388</f>
        <v>835.61975004633302</v>
      </c>
      <c r="D533" s="7">
        <f>[25]Data!$D364</f>
        <v>1244114.79068709</v>
      </c>
      <c r="E533" s="7">
        <f>[22]Data!$D376</f>
        <v>127364.19772904699</v>
      </c>
      <c r="F533" s="7">
        <f>[23]Data!$D376</f>
        <v>1495.49270430308</v>
      </c>
      <c r="G533" s="13">
        <f>[24]Data!$D376</f>
        <v>276067.41277197399</v>
      </c>
      <c r="H533" s="66"/>
      <c r="I533" s="26">
        <f t="shared" si="151"/>
        <v>865.61975004633302</v>
      </c>
      <c r="J533" s="26">
        <f t="shared" si="151"/>
        <v>1244114.79068709</v>
      </c>
      <c r="K533" s="26">
        <f t="shared" si="151"/>
        <v>121215.39772904699</v>
      </c>
      <c r="L533" s="26">
        <f t="shared" si="163"/>
        <v>1495.49270430308</v>
      </c>
      <c r="M533" s="26">
        <f t="shared" si="165"/>
        <v>272107.41277197399</v>
      </c>
      <c r="N533" s="25"/>
      <c r="O533" s="19">
        <f>AVERAGE('Billing Mo'!O533:O534)</f>
        <v>30</v>
      </c>
      <c r="P533" s="19"/>
      <c r="Q533" s="19">
        <f>AVERAGE('Billing Mo'!Q533:Q534)</f>
        <v>-6148.7999999999993</v>
      </c>
      <c r="R533" s="248"/>
      <c r="S533" s="19">
        <f t="shared" si="155"/>
        <v>-3960</v>
      </c>
      <c r="U533" s="7">
        <f t="shared" si="166"/>
        <v>3368041.9054762768</v>
      </c>
      <c r="V533" s="126">
        <f t="shared" si="162"/>
        <v>0.62485525246600426</v>
      </c>
      <c r="W533" s="7">
        <f>'Billing Mo'!W533</f>
        <v>78610.064017638724</v>
      </c>
      <c r="X533" s="7">
        <f>'Billing Mo'!X533</f>
        <v>1793058.1268785212</v>
      </c>
      <c r="Y533" s="7">
        <f>'Billing Mo'!Y533</f>
        <v>1871668.19089616</v>
      </c>
      <c r="Z533" s="7">
        <f>'Billing Mo'!Z533</f>
        <v>205457</v>
      </c>
      <c r="AA533" s="7">
        <f>'Billing Mo'!AA533</f>
        <v>2043</v>
      </c>
      <c r="AB533" s="7">
        <f>'Billing Mo'!AB533</f>
        <v>1508</v>
      </c>
      <c r="AC533" s="13">
        <f>'Billing Mo'!AC533</f>
        <v>25796</v>
      </c>
      <c r="AD533" s="28">
        <f t="shared" si="150"/>
        <v>41046</v>
      </c>
      <c r="AE533" s="30">
        <f t="shared" si="167"/>
        <v>1552107</v>
      </c>
      <c r="AF533" s="30">
        <f t="shared" si="168"/>
        <v>1244115</v>
      </c>
      <c r="AG533" s="31">
        <f t="shared" si="152"/>
        <v>257171</v>
      </c>
      <c r="AH533" s="15">
        <f t="shared" si="159"/>
        <v>135956</v>
      </c>
      <c r="AI533" s="28">
        <f t="shared" si="169"/>
        <v>121215</v>
      </c>
      <c r="AJ533" s="28">
        <f t="shared" si="170"/>
        <v>1495.49270430308</v>
      </c>
      <c r="AK533" s="28">
        <f t="shared" si="171"/>
        <v>272107.41277197399</v>
      </c>
      <c r="AL533" s="110">
        <f t="shared" si="158"/>
        <v>865.62001350286084</v>
      </c>
      <c r="AM533" s="110">
        <f t="shared" si="157"/>
        <v>851.19414207557475</v>
      </c>
      <c r="AN533" s="110">
        <f>AJ533/[4]FCST!$G473*1000</f>
        <v>991.7060373362599</v>
      </c>
      <c r="AP533" s="233">
        <f>[16]Rounded!Z534</f>
        <v>41175</v>
      </c>
      <c r="AQ533" s="157">
        <f>[16]Rounded!AA534</f>
        <v>22043</v>
      </c>
      <c r="AR533" s="157">
        <f>[16]Rounded!AB534</f>
        <v>3158</v>
      </c>
      <c r="AS533" s="157">
        <f>[16]Rounded!AC534</f>
        <v>0</v>
      </c>
      <c r="AT533" s="157">
        <f>[16]Rounded!AD534</f>
        <v>0</v>
      </c>
      <c r="AV533" s="150"/>
      <c r="AW533" s="145">
        <f t="shared" si="172"/>
        <v>991.7060373362599</v>
      </c>
      <c r="AX533" s="145">
        <f t="shared" si="154"/>
        <v>1495.49270430308</v>
      </c>
      <c r="AZ533" s="164">
        <f t="shared" si="164"/>
        <v>17983.142431005901</v>
      </c>
      <c r="BM533" s="14">
        <f>[17]Base!$J315</f>
        <v>45240.571660016452</v>
      </c>
      <c r="BN533" s="14">
        <f>[17]High!$J315</f>
        <v>87257.305089539834</v>
      </c>
      <c r="BO533" s="14">
        <f>[17]Low!$J315</f>
        <v>3223.8382304930697</v>
      </c>
      <c r="BP533" s="14"/>
      <c r="BQ533" s="14">
        <f>[17]Base!$Q315</f>
        <v>52605.315883740062</v>
      </c>
      <c r="BR533" s="14">
        <f>[17]High!$Q315</f>
        <v>101461.98266225561</v>
      </c>
      <c r="BS533" s="14">
        <f>[17]Low!$Q315</f>
        <v>3748.6491052244996</v>
      </c>
      <c r="BT533" s="211" t="s">
        <v>150</v>
      </c>
      <c r="BU533" s="14">
        <f>'[18]Energy Summary'!$C314/1000</f>
        <v>21961.302462927655</v>
      </c>
      <c r="BV533" s="14"/>
      <c r="BW533" s="14"/>
      <c r="BX533" s="14"/>
      <c r="BY533" s="14">
        <f>'[18]Energy Summary'!$D314/1000</f>
        <v>17126.495243038433</v>
      </c>
      <c r="BZ533" s="14"/>
      <c r="CA533" s="14"/>
    </row>
    <row r="534" spans="1:79">
      <c r="A534" s="2">
        <f t="shared" si="160"/>
        <v>2035</v>
      </c>
      <c r="B534" s="2">
        <f t="shared" si="161"/>
        <v>4</v>
      </c>
      <c r="C534" s="7">
        <f>[21]Data!$D389</f>
        <v>862.19366624449196</v>
      </c>
      <c r="D534" s="7">
        <f>[25]Data!$D365</f>
        <v>1266608.0470054001</v>
      </c>
      <c r="E534" s="7">
        <f>[22]Data!$D377</f>
        <v>118347.358329749</v>
      </c>
      <c r="F534" s="7">
        <f>[23]Data!$D377</f>
        <v>1473.6156076827599</v>
      </c>
      <c r="G534" s="13">
        <f>[24]Data!$D377</f>
        <v>284327.77917350002</v>
      </c>
      <c r="H534" s="66"/>
      <c r="I534" s="26">
        <f t="shared" si="151"/>
        <v>892.19366624449196</v>
      </c>
      <c r="J534" s="26">
        <f t="shared" si="151"/>
        <v>1266608.0470054001</v>
      </c>
      <c r="K534" s="26">
        <f t="shared" si="151"/>
        <v>112198.55832974899</v>
      </c>
      <c r="L534" s="26">
        <f t="shared" si="163"/>
        <v>1473.6156076827599</v>
      </c>
      <c r="M534" s="26">
        <f t="shared" si="165"/>
        <v>280235.77917350002</v>
      </c>
      <c r="N534" s="25"/>
      <c r="O534" s="19">
        <f>AVERAGE('Billing Mo'!O534:O535)</f>
        <v>30</v>
      </c>
      <c r="P534" s="19"/>
      <c r="Q534" s="19">
        <f>AVERAGE('Billing Mo'!Q534:Q535)</f>
        <v>-6148.7999999999993</v>
      </c>
      <c r="R534" s="248"/>
      <c r="S534" s="19">
        <f t="shared" si="155"/>
        <v>-4092</v>
      </c>
      <c r="U534" s="7">
        <f t="shared" si="166"/>
        <v>3440999.3947811825</v>
      </c>
      <c r="V534" s="126">
        <f t="shared" si="162"/>
        <v>0.53442379914879401</v>
      </c>
      <c r="W534" s="7">
        <f>'Billing Mo'!W534</f>
        <v>78655.123507737415</v>
      </c>
      <c r="X534" s="7">
        <f>'Billing Mo'!X534</f>
        <v>1794085.9123907725</v>
      </c>
      <c r="Y534" s="7">
        <f>'Billing Mo'!Y534</f>
        <v>1872741.0358985099</v>
      </c>
      <c r="Z534" s="7">
        <f>'Billing Mo'!Z534</f>
        <v>205554</v>
      </c>
      <c r="AA534" s="7">
        <f>'Billing Mo'!AA534</f>
        <v>2043</v>
      </c>
      <c r="AB534" s="7">
        <f>'Billing Mo'!AB534</f>
        <v>1508</v>
      </c>
      <c r="AC534" s="13">
        <f>'Billing Mo'!AC534</f>
        <v>25754</v>
      </c>
      <c r="AD534" s="28">
        <f t="shared" si="150"/>
        <v>36242</v>
      </c>
      <c r="AE534" s="30">
        <f t="shared" si="167"/>
        <v>1600672</v>
      </c>
      <c r="AF534" s="30">
        <f t="shared" si="168"/>
        <v>1266608</v>
      </c>
      <c r="AG534" s="31">
        <f t="shared" si="152"/>
        <v>255768</v>
      </c>
      <c r="AH534" s="15">
        <f t="shared" si="159"/>
        <v>143569</v>
      </c>
      <c r="AI534" s="28">
        <f t="shared" si="169"/>
        <v>112199</v>
      </c>
      <c r="AJ534" s="28">
        <f t="shared" si="170"/>
        <v>1473.6156076827599</v>
      </c>
      <c r="AK534" s="28">
        <f t="shared" si="171"/>
        <v>280235.77917350002</v>
      </c>
      <c r="AL534" s="110">
        <f t="shared" si="158"/>
        <v>892.19361734297775</v>
      </c>
      <c r="AM534" s="110">
        <f t="shared" si="157"/>
        <v>874.07386746061024</v>
      </c>
      <c r="AN534" s="110">
        <f>AJ534/[4]FCST!$G474*1000</f>
        <v>977.19867883472148</v>
      </c>
      <c r="AP534" s="233">
        <f>[16]Rounded!Z535</f>
        <v>30500</v>
      </c>
      <c r="AQ534" s="157">
        <f>[16]Rounded!AA535</f>
        <v>21372</v>
      </c>
      <c r="AR534" s="157">
        <f>[16]Rounded!AB535</f>
        <v>3167</v>
      </c>
      <c r="AS534" s="157">
        <f>[16]Rounded!AC535</f>
        <v>0</v>
      </c>
      <c r="AT534" s="157">
        <f>[16]Rounded!AD535</f>
        <v>0</v>
      </c>
      <c r="AV534" s="150"/>
      <c r="AW534" s="145">
        <f t="shared" si="172"/>
        <v>977.19867883472148</v>
      </c>
      <c r="AX534" s="145">
        <f t="shared" si="154"/>
        <v>1473.6156076827599</v>
      </c>
      <c r="AZ534" s="164">
        <f t="shared" si="164"/>
        <v>17957.034044524622</v>
      </c>
      <c r="BM534" s="14">
        <f>[17]Base!$J316</f>
        <v>45257.470380618957</v>
      </c>
      <c r="BN534" s="14">
        <f>[17]High!$J316</f>
        <v>87289.89832974723</v>
      </c>
      <c r="BO534" s="14">
        <f>[17]Low!$J316</f>
        <v>3225.0424314906645</v>
      </c>
      <c r="BP534" s="14"/>
      <c r="BQ534" s="14">
        <f>[17]Base!$Q316</f>
        <v>52624.96555885925</v>
      </c>
      <c r="BR534" s="14">
        <f>[17]High!$Q316</f>
        <v>101499.88177877586</v>
      </c>
      <c r="BS534" s="14">
        <f>[17]Low!$Q316</f>
        <v>3750.0493389426333</v>
      </c>
      <c r="BT534" s="211" t="s">
        <v>150</v>
      </c>
      <c r="BU534" s="14">
        <f>'[18]Energy Summary'!$C315/1000</f>
        <v>23330.217301175817</v>
      </c>
      <c r="BV534" s="14"/>
      <c r="BW534" s="14"/>
      <c r="BX534" s="14"/>
      <c r="BY534" s="14">
        <f>'[18]Energy Summary'!$D315/1000</f>
        <v>18126.104922002436</v>
      </c>
      <c r="BZ534" s="14"/>
      <c r="CA534" s="14"/>
    </row>
    <row r="535" spans="1:79">
      <c r="A535" s="2">
        <f t="shared" si="160"/>
        <v>2035</v>
      </c>
      <c r="B535" s="2">
        <f t="shared" si="161"/>
        <v>5</v>
      </c>
      <c r="C535" s="7">
        <f>[21]Data!$D390</f>
        <v>1121.9748322851599</v>
      </c>
      <c r="D535" s="7">
        <f>[25]Data!$D366</f>
        <v>1435135.31150888</v>
      </c>
      <c r="E535" s="7">
        <f>[22]Data!$D378</f>
        <v>126966.983114068</v>
      </c>
      <c r="F535" s="7">
        <f>[23]Data!$D378</f>
        <v>1473.76560768276</v>
      </c>
      <c r="G535" s="13">
        <f>[24]Data!$D378</f>
        <v>311309.72442475898</v>
      </c>
      <c r="H535" s="66"/>
      <c r="I535" s="26">
        <f t="shared" si="151"/>
        <v>1151.9748322851599</v>
      </c>
      <c r="J535" s="26">
        <f t="shared" si="151"/>
        <v>1435135.31150888</v>
      </c>
      <c r="K535" s="26">
        <f t="shared" si="151"/>
        <v>120818.183114068</v>
      </c>
      <c r="L535" s="26">
        <f t="shared" si="163"/>
        <v>1473.76560768276</v>
      </c>
      <c r="M535" s="26">
        <f t="shared" si="165"/>
        <v>307349.72442475898</v>
      </c>
      <c r="N535" s="25"/>
      <c r="O535" s="19">
        <f>AVERAGE('Billing Mo'!O535:O536)</f>
        <v>30</v>
      </c>
      <c r="P535" s="19"/>
      <c r="Q535" s="19">
        <f>AVERAGE('Billing Mo'!Q535:Q536)</f>
        <v>-6148.7999999999993</v>
      </c>
      <c r="R535" s="248"/>
      <c r="S535" s="19">
        <f t="shared" si="155"/>
        <v>-3960</v>
      </c>
      <c r="U535" s="7">
        <f t="shared" si="166"/>
        <v>4110998.4900324419</v>
      </c>
      <c r="V535" s="126">
        <f t="shared" si="162"/>
        <v>0.35517028435765152</v>
      </c>
      <c r="W535" s="7">
        <f>'Billing Mo'!W535</f>
        <v>78700.182997836135</v>
      </c>
      <c r="X535" s="7">
        <f>'Billing Mo'!X535</f>
        <v>1795113.697903024</v>
      </c>
      <c r="Y535" s="7">
        <f>'Billing Mo'!Y535</f>
        <v>1873813.8809008601</v>
      </c>
      <c r="Z535" s="7">
        <f>'Billing Mo'!Z535</f>
        <v>205652</v>
      </c>
      <c r="AA535" s="7">
        <f>'Billing Mo'!AA535</f>
        <v>2042</v>
      </c>
      <c r="AB535" s="7">
        <f>'Billing Mo'!AB535</f>
        <v>1508</v>
      </c>
      <c r="AC535" s="13">
        <f>'Billing Mo'!AC535</f>
        <v>25787</v>
      </c>
      <c r="AD535" s="28">
        <f t="shared" si="150"/>
        <v>31361</v>
      </c>
      <c r="AE535" s="30">
        <f t="shared" si="167"/>
        <v>2067926</v>
      </c>
      <c r="AF535" s="30">
        <f t="shared" si="168"/>
        <v>1435135</v>
      </c>
      <c r="AG535" s="31">
        <f t="shared" si="152"/>
        <v>267753</v>
      </c>
      <c r="AH535" s="15">
        <f t="shared" si="159"/>
        <v>146935</v>
      </c>
      <c r="AI535" s="28">
        <f t="shared" si="169"/>
        <v>120818</v>
      </c>
      <c r="AJ535" s="28">
        <f t="shared" si="170"/>
        <v>1473.76560768276</v>
      </c>
      <c r="AK535" s="28">
        <f t="shared" si="171"/>
        <v>307349.72442475898</v>
      </c>
      <c r="AL535" s="110">
        <f t="shared" si="158"/>
        <v>1151.9749431000744</v>
      </c>
      <c r="AM535" s="110">
        <f t="shared" si="157"/>
        <v>1120.3284495847265</v>
      </c>
      <c r="AN535" s="110">
        <f>AJ535/[4]FCST!$G475*1000</f>
        <v>977.29814833074272</v>
      </c>
      <c r="AP535" s="233">
        <f>[16]Rounded!Z536</f>
        <v>34790</v>
      </c>
      <c r="AQ535" s="157">
        <f>[16]Rounded!AA536</f>
        <v>22983</v>
      </c>
      <c r="AR535" s="157">
        <f>[16]Rounded!AB536</f>
        <v>3369</v>
      </c>
      <c r="AS535" s="157">
        <f>[16]Rounded!AC536</f>
        <v>0</v>
      </c>
      <c r="AT535" s="157">
        <f>[16]Rounded!AD536</f>
        <v>0</v>
      </c>
      <c r="AV535" s="150"/>
      <c r="AW535" s="145">
        <f t="shared" si="172"/>
        <v>977.29814833074272</v>
      </c>
      <c r="AX535" s="145">
        <f t="shared" si="154"/>
        <v>1473.76560768276</v>
      </c>
      <c r="AZ535" s="164">
        <f t="shared" si="164"/>
        <v>17930.925658043339</v>
      </c>
      <c r="BM535" s="14">
        <f>[17]Base!$J317</f>
        <v>45922.54543378199</v>
      </c>
      <c r="BN535" s="14">
        <f>[17]High!$J317</f>
        <v>88572.655259907289</v>
      </c>
      <c r="BO535" s="14">
        <f>[17]Low!$J317</f>
        <v>3272.435607656676</v>
      </c>
      <c r="BP535" s="14"/>
      <c r="BQ535" s="14">
        <f>[17]Base!$Q317</f>
        <v>53398.308643932542</v>
      </c>
      <c r="BR535" s="14">
        <f>[17]High!$Q317</f>
        <v>102991.45960454337</v>
      </c>
      <c r="BS535" s="14">
        <f>[17]Low!$Q317</f>
        <v>3805.1576833217159</v>
      </c>
      <c r="BT535" s="211" t="s">
        <v>150</v>
      </c>
      <c r="BU535" s="14">
        <f>'[18]Energy Summary'!$C316/1000</f>
        <v>24605.903760533191</v>
      </c>
      <c r="BV535" s="14"/>
      <c r="BW535" s="14"/>
      <c r="BX535" s="14"/>
      <c r="BY535" s="14">
        <f>'[18]Energy Summary'!$D316/1000</f>
        <v>19049.786774845172</v>
      </c>
      <c r="BZ535" s="14"/>
      <c r="CA535" s="14"/>
    </row>
    <row r="536" spans="1:79">
      <c r="A536" s="2">
        <f t="shared" si="160"/>
        <v>2035</v>
      </c>
      <c r="B536" s="2">
        <f t="shared" si="161"/>
        <v>6</v>
      </c>
      <c r="C536" s="7">
        <f>[21]Data!$D391</f>
        <v>1227.6094595657901</v>
      </c>
      <c r="D536" s="7">
        <f>[25]Data!$D367</f>
        <v>1461893.85149538</v>
      </c>
      <c r="E536" s="7">
        <f>[22]Data!$D379</f>
        <v>114437.259449184</v>
      </c>
      <c r="F536" s="7">
        <f>[23]Data!$D379</f>
        <v>1483.5327852175201</v>
      </c>
      <c r="G536" s="13">
        <f>[24]Data!$D379</f>
        <v>314669.16470215598</v>
      </c>
      <c r="H536" s="66"/>
      <c r="I536" s="26">
        <f t="shared" si="151"/>
        <v>1257.6094595657901</v>
      </c>
      <c r="J536" s="26">
        <f t="shared" si="151"/>
        <v>1461893.85149538</v>
      </c>
      <c r="K536" s="26">
        <f t="shared" si="151"/>
        <v>108288.459449184</v>
      </c>
      <c r="L536" s="26">
        <f t="shared" si="163"/>
        <v>1483.5327852175201</v>
      </c>
      <c r="M536" s="26">
        <f t="shared" si="165"/>
        <v>310577.16470215598</v>
      </c>
      <c r="N536" s="25"/>
      <c r="O536" s="19">
        <f>AVERAGE('Billing Mo'!O536:O537)</f>
        <v>30</v>
      </c>
      <c r="P536" s="19"/>
      <c r="Q536" s="19">
        <f>AVERAGE('Billing Mo'!Q536:Q537)</f>
        <v>-6148.7999999999993</v>
      </c>
      <c r="R536" s="248"/>
      <c r="S536" s="19">
        <f t="shared" si="155"/>
        <v>-4092</v>
      </c>
      <c r="U536" s="7">
        <f t="shared" si="166"/>
        <v>4318665.6974873738</v>
      </c>
      <c r="V536" s="126">
        <f t="shared" si="162"/>
        <v>0.25275986053332639</v>
      </c>
      <c r="W536" s="7">
        <f>'Billing Mo'!W536</f>
        <v>78745.242487934825</v>
      </c>
      <c r="X536" s="7">
        <f>'Billing Mo'!X536</f>
        <v>1796141.4834152751</v>
      </c>
      <c r="Y536" s="7">
        <f>'Billing Mo'!Y536</f>
        <v>1874886.72590321</v>
      </c>
      <c r="Z536" s="7">
        <f>'Billing Mo'!Z536</f>
        <v>205749</v>
      </c>
      <c r="AA536" s="7">
        <f>'Billing Mo'!AA536</f>
        <v>2041</v>
      </c>
      <c r="AB536" s="7">
        <f>'Billing Mo'!AB536</f>
        <v>1508</v>
      </c>
      <c r="AC536" s="13">
        <f>'Billing Mo'!AC536</f>
        <v>25736</v>
      </c>
      <c r="AD536" s="28">
        <f t="shared" si="150"/>
        <v>24434</v>
      </c>
      <c r="AE536" s="30">
        <f t="shared" si="167"/>
        <v>2258845</v>
      </c>
      <c r="AF536" s="30">
        <f t="shared" si="168"/>
        <v>1461894</v>
      </c>
      <c r="AG536" s="31">
        <f t="shared" si="152"/>
        <v>261432</v>
      </c>
      <c r="AH536" s="15">
        <f t="shared" si="159"/>
        <v>153144</v>
      </c>
      <c r="AI536" s="28">
        <f t="shared" si="169"/>
        <v>108288</v>
      </c>
      <c r="AJ536" s="28">
        <f t="shared" si="170"/>
        <v>1483.5327852175201</v>
      </c>
      <c r="AK536" s="28">
        <f t="shared" si="171"/>
        <v>310577.16470215598</v>
      </c>
      <c r="AL536" s="110">
        <f t="shared" si="158"/>
        <v>1257.6097266596819</v>
      </c>
      <c r="AM536" s="110">
        <f t="shared" si="157"/>
        <v>1217.822372122268</v>
      </c>
      <c r="AN536" s="110">
        <f>AJ536/[4]FCST!$G476*1000</f>
        <v>983.77505651029185</v>
      </c>
      <c r="AP536" s="233">
        <f>[16]Rounded!Z537</f>
        <v>39430</v>
      </c>
      <c r="AQ536" s="157">
        <f>[16]Rounded!AA537</f>
        <v>25028</v>
      </c>
      <c r="AR536" s="157">
        <f>[16]Rounded!AB537</f>
        <v>3727</v>
      </c>
      <c r="AS536" s="157">
        <f>[16]Rounded!AC537</f>
        <v>0</v>
      </c>
      <c r="AT536" s="157">
        <f>[16]Rounded!AD537</f>
        <v>0</v>
      </c>
      <c r="AV536" s="150"/>
      <c r="AW536" s="145">
        <f t="shared" si="172"/>
        <v>983.77505651029185</v>
      </c>
      <c r="AX536" s="145">
        <f t="shared" si="154"/>
        <v>1483.5327852175201</v>
      </c>
      <c r="AZ536" s="164">
        <f t="shared" si="164"/>
        <v>17904.81727156206</v>
      </c>
      <c r="BM536" s="14">
        <f>[17]Base!$J318</f>
        <v>46387.350482007634</v>
      </c>
      <c r="BN536" s="14">
        <f>[17]High!$J318</f>
        <v>89469.143399026623</v>
      </c>
      <c r="BO536" s="14">
        <f>[17]Low!$J318</f>
        <v>3305.5575649886237</v>
      </c>
      <c r="BP536" s="14"/>
      <c r="BQ536" s="14">
        <f>[17]Base!$Q318</f>
        <v>53938.779630241435</v>
      </c>
      <c r="BR536" s="14">
        <f>[17]High!$Q318</f>
        <v>104033.88767328676</v>
      </c>
      <c r="BS536" s="14">
        <f>[17]Low!$Q318</f>
        <v>3843.6715871960741</v>
      </c>
      <c r="BT536" s="211" t="s">
        <v>150</v>
      </c>
      <c r="BU536" s="14">
        <f>'[18]Energy Summary'!$C317/1000</f>
        <v>23076.348626323266</v>
      </c>
      <c r="BV536" s="14"/>
      <c r="BW536" s="14"/>
      <c r="BX536" s="14"/>
      <c r="BY536" s="14">
        <f>'[18]Energy Summary'!$D317/1000</f>
        <v>17805.965221235198</v>
      </c>
      <c r="BZ536" s="14"/>
      <c r="CA536" s="14"/>
    </row>
    <row r="537" spans="1:79">
      <c r="A537" s="2">
        <f t="shared" si="160"/>
        <v>2035</v>
      </c>
      <c r="B537" s="2">
        <f t="shared" si="161"/>
        <v>7</v>
      </c>
      <c r="C537" s="7">
        <f>[21]Data!$D392</f>
        <v>1309.2114921279001</v>
      </c>
      <c r="D537" s="7">
        <f>[25]Data!$D368</f>
        <v>1535892.7164976301</v>
      </c>
      <c r="E537" s="7">
        <f>[22]Data!$D380</f>
        <v>123063.533522237</v>
      </c>
      <c r="F537" s="7">
        <f>[23]Data!$D380</f>
        <v>1486.66124415275</v>
      </c>
      <c r="G537" s="13">
        <f>[24]Data!$D380</f>
        <v>309931.505062796</v>
      </c>
      <c r="H537" s="66"/>
      <c r="I537" s="26">
        <f t="shared" si="151"/>
        <v>1339.2114921279001</v>
      </c>
      <c r="J537" s="26">
        <f t="shared" si="151"/>
        <v>1535892.7164976301</v>
      </c>
      <c r="K537" s="26">
        <f t="shared" si="151"/>
        <v>116813.933522237</v>
      </c>
      <c r="L537" s="26">
        <f t="shared" si="163"/>
        <v>1486.66124415275</v>
      </c>
      <c r="M537" s="26">
        <f t="shared" si="165"/>
        <v>305971.505062796</v>
      </c>
      <c r="N537" s="25"/>
      <c r="O537" s="19">
        <f>AVERAGE('Billing Mo'!O537:O538)</f>
        <v>30</v>
      </c>
      <c r="P537" s="19"/>
      <c r="Q537" s="19">
        <f>AVERAGE('Billing Mo'!Q537:Q538)</f>
        <v>-6249.5999999999995</v>
      </c>
      <c r="R537" s="248"/>
      <c r="S537" s="19">
        <f t="shared" si="155"/>
        <v>-3960</v>
      </c>
      <c r="U537" s="7">
        <f t="shared" si="166"/>
        <v>4540013.1663069492</v>
      </c>
      <c r="V537" s="126">
        <f t="shared" si="162"/>
        <v>0.23540461725212367</v>
      </c>
      <c r="W537" s="7">
        <f>'Billing Mo'!W537</f>
        <v>78790.301978033516</v>
      </c>
      <c r="X537" s="7">
        <f>'Billing Mo'!X537</f>
        <v>1797169.2689275264</v>
      </c>
      <c r="Y537" s="7">
        <f>'Billing Mo'!Y537</f>
        <v>1875959.5709055599</v>
      </c>
      <c r="Z537" s="7">
        <f>'Billing Mo'!Z537</f>
        <v>205846</v>
      </c>
      <c r="AA537" s="7">
        <f>'Billing Mo'!AA537</f>
        <v>2040</v>
      </c>
      <c r="AB537" s="7">
        <f>'Billing Mo'!AB537</f>
        <v>1508</v>
      </c>
      <c r="AC537" s="13">
        <f>'Billing Mo'!AC537</f>
        <v>25708</v>
      </c>
      <c r="AD537" s="28">
        <f t="shared" si="150"/>
        <v>24283</v>
      </c>
      <c r="AE537" s="30">
        <f t="shared" si="167"/>
        <v>2406790</v>
      </c>
      <c r="AF537" s="30">
        <f t="shared" si="168"/>
        <v>1535893</v>
      </c>
      <c r="AG537" s="31">
        <f t="shared" si="152"/>
        <v>265589</v>
      </c>
      <c r="AH537" s="15">
        <f t="shared" si="159"/>
        <v>148775</v>
      </c>
      <c r="AI537" s="28">
        <f t="shared" si="169"/>
        <v>116814</v>
      </c>
      <c r="AJ537" s="28">
        <f t="shared" si="170"/>
        <v>1486.66124415275</v>
      </c>
      <c r="AK537" s="28">
        <f t="shared" si="171"/>
        <v>305971.505062796</v>
      </c>
      <c r="AL537" s="110">
        <f t="shared" si="158"/>
        <v>1339.2116377753716</v>
      </c>
      <c r="AM537" s="110">
        <f t="shared" si="157"/>
        <v>1295.9090577983388</v>
      </c>
      <c r="AN537" s="110">
        <f>AJ537/[4]FCST!$G477*1000</f>
        <v>985.84963140102786</v>
      </c>
      <c r="AP537" s="233">
        <f>[16]Rounded!Z538</f>
        <v>39918</v>
      </c>
      <c r="AQ537" s="157">
        <f>[16]Rounded!AA538</f>
        <v>26474</v>
      </c>
      <c r="AR537" s="157">
        <f>[16]Rounded!AB538</f>
        <v>3999</v>
      </c>
      <c r="AS537" s="157">
        <f>[16]Rounded!AC538</f>
        <v>0</v>
      </c>
      <c r="AT537" s="157">
        <f>[16]Rounded!AD538</f>
        <v>0</v>
      </c>
      <c r="AV537" s="150"/>
      <c r="AW537" s="145">
        <f t="shared" si="172"/>
        <v>985.84963140102786</v>
      </c>
      <c r="AX537" s="145">
        <f t="shared" si="154"/>
        <v>1486.66124415275</v>
      </c>
      <c r="AZ537" s="164">
        <f t="shared" si="164"/>
        <v>17878.708885080781</v>
      </c>
      <c r="BM537" s="14">
        <f>[17]Base!$J319</f>
        <v>46901.359567991509</v>
      </c>
      <c r="BN537" s="14">
        <f>[17]High!$J319</f>
        <v>90460.533339267582</v>
      </c>
      <c r="BO537" s="14">
        <f>[17]Low!$J319</f>
        <v>3342.1857967154156</v>
      </c>
      <c r="BP537" s="14"/>
      <c r="BQ537" s="14">
        <f>[17]Base!$Q319</f>
        <v>54536.464613943608</v>
      </c>
      <c r="BR537" s="14">
        <f>[17]High!$Q319</f>
        <v>105186.66667356694</v>
      </c>
      <c r="BS537" s="14">
        <f>[17]Low!$Q319</f>
        <v>3886.2625543202503</v>
      </c>
      <c r="BT537" s="211" t="s">
        <v>150</v>
      </c>
      <c r="BU537" s="14">
        <f>'[18]Energy Summary'!$C318/1000</f>
        <v>24858.859703089223</v>
      </c>
      <c r="BV537" s="14"/>
      <c r="BW537" s="14"/>
      <c r="BX537" s="14"/>
      <c r="BY537" s="14">
        <f>'[18]Energy Summary'!$D318/1000</f>
        <v>19120.679073741187</v>
      </c>
      <c r="BZ537" s="14"/>
      <c r="CA537" s="14"/>
    </row>
    <row r="538" spans="1:79">
      <c r="A538" s="2">
        <f t="shared" si="160"/>
        <v>2035</v>
      </c>
      <c r="B538" s="2">
        <f t="shared" si="161"/>
        <v>8</v>
      </c>
      <c r="C538" s="7">
        <f>[21]Data!$D393</f>
        <v>1315.7902549315399</v>
      </c>
      <c r="D538" s="7">
        <f>[25]Data!$D369</f>
        <v>1540451.0775695399</v>
      </c>
      <c r="E538" s="7">
        <f>[22]Data!$D381</f>
        <v>126391.109057804</v>
      </c>
      <c r="F538" s="7">
        <f>[23]Data!$D381</f>
        <v>1474.9947477754499</v>
      </c>
      <c r="G538" s="13">
        <f>[24]Data!$D381</f>
        <v>323972.80190012598</v>
      </c>
      <c r="H538" s="66"/>
      <c r="I538" s="26">
        <f t="shared" si="151"/>
        <v>1345.7902549315399</v>
      </c>
      <c r="J538" s="26">
        <f t="shared" si="151"/>
        <v>1540451.0775695399</v>
      </c>
      <c r="K538" s="26">
        <f t="shared" si="151"/>
        <v>120242.309057804</v>
      </c>
      <c r="L538" s="26">
        <f t="shared" si="163"/>
        <v>1474.9947477754499</v>
      </c>
      <c r="M538" s="26">
        <f t="shared" si="165"/>
        <v>319880.80190012598</v>
      </c>
      <c r="N538" s="25"/>
      <c r="O538" s="19">
        <f>AVERAGE('Billing Mo'!O538:O539)</f>
        <v>30</v>
      </c>
      <c r="P538" s="19"/>
      <c r="Q538" s="19">
        <f>AVERAGE('Billing Mo'!Q538:Q539)</f>
        <v>-6148.7999999999993</v>
      </c>
      <c r="R538" s="248"/>
      <c r="S538" s="19">
        <f t="shared" si="155"/>
        <v>-4092</v>
      </c>
      <c r="U538" s="7">
        <f t="shared" si="166"/>
        <v>4581869.7966479016</v>
      </c>
      <c r="V538" s="126">
        <f t="shared" si="162"/>
        <v>0.23491953518685663</v>
      </c>
      <c r="W538" s="7">
        <f>'Billing Mo'!W538</f>
        <v>78834.280543982051</v>
      </c>
      <c r="X538" s="7">
        <f>'Billing Mo'!X538</f>
        <v>1798172.399074638</v>
      </c>
      <c r="Y538" s="7">
        <f>'Billing Mo'!Y538</f>
        <v>1877006.6796186201</v>
      </c>
      <c r="Z538" s="7">
        <f>'Billing Mo'!Z538</f>
        <v>205942</v>
      </c>
      <c r="AA538" s="7">
        <f>'Billing Mo'!AA538</f>
        <v>2040</v>
      </c>
      <c r="AB538" s="7">
        <f>'Billing Mo'!AB538</f>
        <v>1508</v>
      </c>
      <c r="AC538" s="13">
        <f>'Billing Mo'!AC538</f>
        <v>25763</v>
      </c>
      <c r="AD538" s="28">
        <f t="shared" si="150"/>
        <v>24368</v>
      </c>
      <c r="AE538" s="30">
        <f t="shared" si="167"/>
        <v>2419963</v>
      </c>
      <c r="AF538" s="30">
        <f t="shared" si="168"/>
        <v>1540451</v>
      </c>
      <c r="AG538" s="31">
        <f t="shared" si="152"/>
        <v>275732</v>
      </c>
      <c r="AH538" s="15">
        <f t="shared" si="159"/>
        <v>155490</v>
      </c>
      <c r="AI538" s="28">
        <f t="shared" si="169"/>
        <v>120242</v>
      </c>
      <c r="AJ538" s="28">
        <f t="shared" si="170"/>
        <v>1474.9947477754499</v>
      </c>
      <c r="AK538" s="28">
        <f t="shared" si="171"/>
        <v>319880.80190012598</v>
      </c>
      <c r="AL538" s="110">
        <f t="shared" si="158"/>
        <v>1345.7903153475959</v>
      </c>
      <c r="AM538" s="110">
        <f t="shared" si="157"/>
        <v>1302.2494946563811</v>
      </c>
      <c r="AN538" s="110">
        <f>AJ538/[4]FCST!$G478*1000</f>
        <v>978.11322796780496</v>
      </c>
      <c r="AP538" s="233">
        <f>[16]Rounded!Z539</f>
        <v>42631</v>
      </c>
      <c r="AQ538" s="157">
        <f>[16]Rounded!AA539</f>
        <v>30080</v>
      </c>
      <c r="AR538" s="157">
        <f>[16]Rounded!AB539</f>
        <v>4458</v>
      </c>
      <c r="AS538" s="157">
        <f>[16]Rounded!AC539</f>
        <v>0</v>
      </c>
      <c r="AT538" s="157">
        <f>[16]Rounded!AD539</f>
        <v>0</v>
      </c>
      <c r="AV538" s="150"/>
      <c r="AW538" s="145">
        <f t="shared" si="172"/>
        <v>978.11322796780496</v>
      </c>
      <c r="AX538" s="145">
        <f t="shared" si="154"/>
        <v>1474.9947477754499</v>
      </c>
      <c r="AZ538" s="164">
        <f t="shared" si="164"/>
        <v>17852.600498599499</v>
      </c>
      <c r="BM538" s="14">
        <f>[17]Base!$J320</f>
        <v>46867.339823002374</v>
      </c>
      <c r="BN538" s="14">
        <f>[17]High!$J320</f>
        <v>90394.918092628053</v>
      </c>
      <c r="BO538" s="14">
        <f>[17]Low!$J320</f>
        <v>3339.7615533766752</v>
      </c>
      <c r="BP538" s="14"/>
      <c r="BQ538" s="14">
        <f>[17]Base!$Q320</f>
        <v>54496.906770932997</v>
      </c>
      <c r="BR538" s="14">
        <f>[17]High!$Q320</f>
        <v>105110.36987514891</v>
      </c>
      <c r="BS538" s="14">
        <f>[17]Low!$Q320</f>
        <v>3883.4436667170644</v>
      </c>
      <c r="BT538" s="211" t="s">
        <v>150</v>
      </c>
      <c r="BU538" s="14">
        <f>'[18]Energy Summary'!$C319/1000</f>
        <v>24762.619230536937</v>
      </c>
      <c r="BV538" s="14"/>
      <c r="BW538" s="14"/>
      <c r="BX538" s="14"/>
      <c r="BY538" s="14">
        <f>'[18]Energy Summary'!$D319/1000</f>
        <v>18989.458882435541</v>
      </c>
      <c r="BZ538" s="14"/>
      <c r="CA538" s="14"/>
    </row>
    <row r="539" spans="1:79">
      <c r="A539" s="2">
        <f t="shared" si="160"/>
        <v>2035</v>
      </c>
      <c r="B539" s="2">
        <f t="shared" si="161"/>
        <v>9</v>
      </c>
      <c r="C539" s="7">
        <f>[21]Data!$D394</f>
        <v>1205.07112596242</v>
      </c>
      <c r="D539" s="7">
        <f>[25]Data!$D370</f>
        <v>1455826.88812398</v>
      </c>
      <c r="E539" s="7">
        <f>[22]Data!$D382</f>
        <v>117373.618623669</v>
      </c>
      <c r="F539" s="7">
        <f>[23]Data!$D382</f>
        <v>1473.5503033309999</v>
      </c>
      <c r="G539" s="13">
        <f>[24]Data!$D382</f>
        <v>325672.267288409</v>
      </c>
      <c r="H539" s="66"/>
      <c r="I539" s="26">
        <f t="shared" si="151"/>
        <v>1235.07112596242</v>
      </c>
      <c r="J539" s="26">
        <f t="shared" si="151"/>
        <v>1455826.88812398</v>
      </c>
      <c r="K539" s="26">
        <f t="shared" si="151"/>
        <v>111224.81862366899</v>
      </c>
      <c r="L539" s="26">
        <f t="shared" si="163"/>
        <v>1473.5503033309999</v>
      </c>
      <c r="M539" s="26">
        <f t="shared" si="165"/>
        <v>321712.267288409</v>
      </c>
      <c r="N539" s="25"/>
      <c r="O539" s="19">
        <f>AVERAGE('Billing Mo'!O539:O540)</f>
        <v>30</v>
      </c>
      <c r="P539" s="19"/>
      <c r="Q539" s="19">
        <f>AVERAGE('Billing Mo'!Q539:Q540)</f>
        <v>-6148.7999999999993</v>
      </c>
      <c r="R539" s="248"/>
      <c r="S539" s="19">
        <f t="shared" si="155"/>
        <v>-3960</v>
      </c>
      <c r="U539" s="7">
        <f t="shared" si="166"/>
        <v>4286272.8175917398</v>
      </c>
      <c r="V539" s="126">
        <f t="shared" si="162"/>
        <v>0.23675824630596484</v>
      </c>
      <c r="W539" s="7">
        <f>'Billing Mo'!W539</f>
        <v>78878.259109930979</v>
      </c>
      <c r="X539" s="7">
        <f>'Billing Mo'!X539</f>
        <v>1799175.5292217589</v>
      </c>
      <c r="Y539" s="7">
        <f>'Billing Mo'!Y539</f>
        <v>1878053.78833169</v>
      </c>
      <c r="Z539" s="7">
        <f>'Billing Mo'!Z539</f>
        <v>206037</v>
      </c>
      <c r="AA539" s="7">
        <f>'Billing Mo'!AA539</f>
        <v>2039</v>
      </c>
      <c r="AB539" s="7">
        <f>'Billing Mo'!AB539</f>
        <v>1508</v>
      </c>
      <c r="AC539" s="13">
        <f>'Billing Mo'!AC539</f>
        <v>25770</v>
      </c>
      <c r="AD539" s="28">
        <f t="shared" si="150"/>
        <v>22505</v>
      </c>
      <c r="AE539" s="30">
        <f t="shared" si="167"/>
        <v>2222110</v>
      </c>
      <c r="AF539" s="30">
        <f t="shared" si="168"/>
        <v>1455827</v>
      </c>
      <c r="AG539" s="31">
        <f t="shared" si="152"/>
        <v>262645</v>
      </c>
      <c r="AH539" s="15">
        <f t="shared" si="159"/>
        <v>151420</v>
      </c>
      <c r="AI539" s="28">
        <f t="shared" si="169"/>
        <v>111225</v>
      </c>
      <c r="AJ539" s="28">
        <f t="shared" si="170"/>
        <v>1473.5503033309999</v>
      </c>
      <c r="AK539" s="28">
        <f t="shared" si="171"/>
        <v>321712.267288409</v>
      </c>
      <c r="AL539" s="110">
        <f t="shared" si="158"/>
        <v>1235.0712667602718</v>
      </c>
      <c r="AM539" s="110">
        <f t="shared" si="157"/>
        <v>1195.1814234212818</v>
      </c>
      <c r="AN539" s="110">
        <f>AJ539/[4]FCST!$G479*1000</f>
        <v>977.15537356167101</v>
      </c>
      <c r="AP539" s="233">
        <f>[16]Rounded!Z540</f>
        <v>39851</v>
      </c>
      <c r="AQ539" s="157">
        <f>[16]Rounded!AA540</f>
        <v>26655</v>
      </c>
      <c r="AR539" s="157">
        <f>[16]Rounded!AB540</f>
        <v>3992</v>
      </c>
      <c r="AS539" s="157">
        <f>[16]Rounded!AC540</f>
        <v>0</v>
      </c>
      <c r="AT539" s="157">
        <f>[16]Rounded!AD540</f>
        <v>0</v>
      </c>
      <c r="AV539" s="150"/>
      <c r="AW539" s="145">
        <f t="shared" si="172"/>
        <v>977.15537356167101</v>
      </c>
      <c r="AX539" s="145">
        <f t="shared" si="154"/>
        <v>1473.5503033309999</v>
      </c>
      <c r="AZ539" s="164">
        <f t="shared" si="164"/>
        <v>17826.49211211822</v>
      </c>
      <c r="BM539" s="14">
        <f>[17]Base!$J321</f>
        <v>45491.011672961999</v>
      </c>
      <c r="BN539" s="14">
        <f>[17]High!$J321</f>
        <v>87740.338787266752</v>
      </c>
      <c r="BO539" s="14">
        <f>[17]Low!$J321</f>
        <v>3241.6845586572335</v>
      </c>
      <c r="BP539" s="14"/>
      <c r="BQ539" s="14">
        <f>[17]Base!$Q321</f>
        <v>52896.525201118602</v>
      </c>
      <c r="BR539" s="14">
        <f>[17]High!$Q321</f>
        <v>102023.64975263576</v>
      </c>
      <c r="BS539" s="14">
        <f>[17]Low!$Q321</f>
        <v>3769.4006496014345</v>
      </c>
      <c r="BT539" s="211" t="s">
        <v>150</v>
      </c>
      <c r="BU539" s="14">
        <f>'[18]Energy Summary'!$C320/1000</f>
        <v>23379.049436931226</v>
      </c>
      <c r="BV539" s="14"/>
      <c r="BW539" s="14"/>
      <c r="BX539" s="14"/>
      <c r="BY539" s="14">
        <f>'[18]Energy Summary'!$D320/1000</f>
        <v>17877.292055285845</v>
      </c>
      <c r="BZ539" s="14"/>
      <c r="CA539" s="14"/>
    </row>
    <row r="540" spans="1:79">
      <c r="A540" s="2">
        <f t="shared" si="160"/>
        <v>2035</v>
      </c>
      <c r="B540" s="2">
        <f t="shared" si="161"/>
        <v>10</v>
      </c>
      <c r="C540" s="7">
        <f>[21]Data!$D395</f>
        <v>1021.18136380187</v>
      </c>
      <c r="D540" s="7">
        <f>[25]Data!$D371</f>
        <v>1385501.23705724</v>
      </c>
      <c r="E540" s="7">
        <f>[22]Data!$D383</f>
        <v>125992.59237314999</v>
      </c>
      <c r="F540" s="7">
        <f>[23]Data!$D383</f>
        <v>1471.38363666434</v>
      </c>
      <c r="G540" s="13">
        <f>[24]Data!$D383</f>
        <v>306448.57330745499</v>
      </c>
      <c r="H540" s="66"/>
      <c r="I540" s="26">
        <f t="shared" si="151"/>
        <v>1051.18136380187</v>
      </c>
      <c r="J540" s="26">
        <f t="shared" si="151"/>
        <v>1385501.23705724</v>
      </c>
      <c r="K540" s="26">
        <f t="shared" si="151"/>
        <v>119843.79237314999</v>
      </c>
      <c r="L540" s="26">
        <f t="shared" si="163"/>
        <v>1471.38363666434</v>
      </c>
      <c r="M540" s="26">
        <f t="shared" si="165"/>
        <v>302356.57330745499</v>
      </c>
      <c r="N540" s="25"/>
      <c r="O540" s="19">
        <f>AVERAGE('Billing Mo'!O540:O541)</f>
        <v>30</v>
      </c>
      <c r="P540" s="19"/>
      <c r="Q540" s="19">
        <f>AVERAGE('Billing Mo'!Q540:Q541)</f>
        <v>-6148.7999999999993</v>
      </c>
      <c r="R540" s="248"/>
      <c r="S540" s="19">
        <f t="shared" si="155"/>
        <v>-4092</v>
      </c>
      <c r="U540" s="7">
        <f t="shared" si="166"/>
        <v>3866000.9569441192</v>
      </c>
      <c r="V540" s="126">
        <f t="shared" ref="V540:V555" si="173">V528</f>
        <v>0.25544453159122188</v>
      </c>
      <c r="W540" s="7">
        <f>'Billing Mo'!W540</f>
        <v>78922.2376758795</v>
      </c>
      <c r="X540" s="7">
        <f>'Billing Mo'!X540</f>
        <v>1800178.6593688703</v>
      </c>
      <c r="Y540" s="7">
        <f>'Billing Mo'!Y540</f>
        <v>1879100.8970447499</v>
      </c>
      <c r="Z540" s="7">
        <f>'Billing Mo'!Z540</f>
        <v>206131</v>
      </c>
      <c r="AA540" s="7">
        <f>'Billing Mo'!AA540</f>
        <v>2038</v>
      </c>
      <c r="AB540" s="7">
        <f>'Billing Mo'!AB540</f>
        <v>1508</v>
      </c>
      <c r="AC540" s="13">
        <f>'Billing Mo'!AC540</f>
        <v>25793</v>
      </c>
      <c r="AD540" s="28">
        <f t="shared" si="150"/>
        <v>20587</v>
      </c>
      <c r="AE540" s="30">
        <f t="shared" si="167"/>
        <v>1892314</v>
      </c>
      <c r="AF540" s="30">
        <f t="shared" si="168"/>
        <v>1385501</v>
      </c>
      <c r="AG540" s="31">
        <f t="shared" si="152"/>
        <v>263771</v>
      </c>
      <c r="AH540" s="15">
        <f t="shared" si="159"/>
        <v>143927</v>
      </c>
      <c r="AI540" s="28">
        <f t="shared" si="169"/>
        <v>119844</v>
      </c>
      <c r="AJ540" s="28">
        <f t="shared" si="170"/>
        <v>1471.38363666434</v>
      </c>
      <c r="AK540" s="28">
        <f t="shared" si="171"/>
        <v>302356.57330745499</v>
      </c>
      <c r="AL540" s="110">
        <f t="shared" si="158"/>
        <v>1051.1812203481134</v>
      </c>
      <c r="AM540" s="110">
        <f t="shared" si="157"/>
        <v>1017.987380565039</v>
      </c>
      <c r="AN540" s="110">
        <f>AJ540/[4]FCST!$G480*1000</f>
        <v>975.7185919524801</v>
      </c>
      <c r="AP540" s="233">
        <f>[16]Rounded!Z541</f>
        <v>30853</v>
      </c>
      <c r="AQ540" s="157">
        <f>[16]Rounded!AA541</f>
        <v>24878</v>
      </c>
      <c r="AR540" s="157">
        <f>[16]Rounded!AB541</f>
        <v>3810</v>
      </c>
      <c r="AS540" s="157">
        <f>[16]Rounded!AC541</f>
        <v>0</v>
      </c>
      <c r="AT540" s="157">
        <f>[16]Rounded!AD541</f>
        <v>0</v>
      </c>
      <c r="AV540" s="150"/>
      <c r="AW540" s="145">
        <f t="shared" si="172"/>
        <v>975.7185919524801</v>
      </c>
      <c r="AX540" s="145">
        <f t="shared" si="154"/>
        <v>1471.38363666434</v>
      </c>
      <c r="AZ540" s="164">
        <f t="shared" si="164"/>
        <v>17800.383725636941</v>
      </c>
      <c r="BM540" s="14">
        <f>[17]Base!$J322</f>
        <v>45507.817564686266</v>
      </c>
      <c r="BN540" s="14">
        <f>[17]High!$J322</f>
        <v>87772.752984693478</v>
      </c>
      <c r="BO540" s="14">
        <f>[17]Low!$J322</f>
        <v>3242.8821446790321</v>
      </c>
      <c r="BP540" s="14"/>
      <c r="BQ540" s="14">
        <f>[17]Base!$Q322</f>
        <v>52916.066935681702</v>
      </c>
      <c r="BR540" s="14">
        <f>[17]High!$Q322</f>
        <v>102061.34067987614</v>
      </c>
      <c r="BS540" s="14">
        <f>[17]Low!$Q322</f>
        <v>3770.793191487247</v>
      </c>
      <c r="BT540" s="211" t="s">
        <v>150</v>
      </c>
      <c r="BU540" s="14">
        <f>'[18]Energy Summary'!$C321/1000</f>
        <v>21404.665408771234</v>
      </c>
      <c r="BV540" s="14"/>
      <c r="BW540" s="14"/>
      <c r="BX540" s="14"/>
      <c r="BY540" s="14">
        <f>'[18]Energy Summary'!$D321/1000</f>
        <v>16323.092625371622</v>
      </c>
      <c r="BZ540" s="14"/>
      <c r="CA540" s="14"/>
    </row>
    <row r="541" spans="1:79">
      <c r="A541" s="2">
        <f t="shared" si="160"/>
        <v>2035</v>
      </c>
      <c r="B541" s="2">
        <f t="shared" si="161"/>
        <v>11</v>
      </c>
      <c r="C541" s="7">
        <f>[21]Data!$D396</f>
        <v>787.27865845075098</v>
      </c>
      <c r="D541" s="7">
        <f>[25]Data!$D372</f>
        <v>1205220.21955573</v>
      </c>
      <c r="E541" s="7">
        <f>[22]Data!$D384</f>
        <v>108415.059336677</v>
      </c>
      <c r="F541" s="7">
        <f>[23]Data!$D384</f>
        <v>1468.04962217355</v>
      </c>
      <c r="G541" s="13">
        <f>[24]Data!$D384</f>
        <v>286163.89800620201</v>
      </c>
      <c r="H541" s="66"/>
      <c r="I541" s="26">
        <f t="shared" si="151"/>
        <v>817.27865845075098</v>
      </c>
      <c r="J541" s="26">
        <f t="shared" si="151"/>
        <v>1205220.21955573</v>
      </c>
      <c r="K541" s="26">
        <f t="shared" si="151"/>
        <v>102266.259336677</v>
      </c>
      <c r="L541" s="26">
        <f t="shared" si="163"/>
        <v>1468.04962217355</v>
      </c>
      <c r="M541" s="26">
        <f t="shared" si="165"/>
        <v>282203.89800620201</v>
      </c>
      <c r="N541" s="25"/>
      <c r="O541" s="19">
        <f>AVERAGE('Billing Mo'!O541:O542)</f>
        <v>30</v>
      </c>
      <c r="P541" s="19"/>
      <c r="Q541" s="19">
        <f>AVERAGE('Billing Mo'!Q541:Q542)</f>
        <v>-6148.7999999999993</v>
      </c>
      <c r="R541" s="248"/>
      <c r="S541" s="19">
        <f t="shared" si="155"/>
        <v>-3960</v>
      </c>
      <c r="U541" s="7">
        <f t="shared" si="166"/>
        <v>3231683.9476283756</v>
      </c>
      <c r="V541" s="126">
        <f t="shared" si="173"/>
        <v>0.34388341163246744</v>
      </c>
      <c r="W541" s="7">
        <f>'Billing Mo'!W541</f>
        <v>78966.216241828442</v>
      </c>
      <c r="X541" s="7">
        <f>'Billing Mo'!X541</f>
        <v>1801181.7895159917</v>
      </c>
      <c r="Y541" s="7">
        <f>'Billing Mo'!Y541</f>
        <v>1880148.0057578201</v>
      </c>
      <c r="Z541" s="7">
        <f>'Billing Mo'!Z541</f>
        <v>206225</v>
      </c>
      <c r="AA541" s="7">
        <f>'Billing Mo'!AA541</f>
        <v>2038</v>
      </c>
      <c r="AB541" s="7">
        <f>'Billing Mo'!AB541</f>
        <v>1508</v>
      </c>
      <c r="AC541" s="13">
        <f>'Billing Mo'!AC541</f>
        <v>25828</v>
      </c>
      <c r="AD541" s="28">
        <f t="shared" si="150"/>
        <v>21379</v>
      </c>
      <c r="AE541" s="30">
        <f t="shared" si="167"/>
        <v>1472067</v>
      </c>
      <c r="AF541" s="30">
        <f t="shared" si="168"/>
        <v>1205220</v>
      </c>
      <c r="AG541" s="31">
        <f t="shared" si="152"/>
        <v>249346</v>
      </c>
      <c r="AH541" s="15">
        <f t="shared" si="159"/>
        <v>147080</v>
      </c>
      <c r="AI541" s="28">
        <f t="shared" si="169"/>
        <v>102266</v>
      </c>
      <c r="AJ541" s="28">
        <f t="shared" si="170"/>
        <v>1468.04962217355</v>
      </c>
      <c r="AK541" s="28">
        <f t="shared" si="171"/>
        <v>282203.89800620201</v>
      </c>
      <c r="AL541" s="110">
        <f t="shared" si="158"/>
        <v>817.27841607568644</v>
      </c>
      <c r="AM541" s="110">
        <f t="shared" si="157"/>
        <v>794.3236359193146</v>
      </c>
      <c r="AN541" s="110">
        <f>AJ541/[4]FCST!$G481*1000</f>
        <v>973.50770701163788</v>
      </c>
      <c r="AP541" s="233">
        <f>[16]Rounded!Z542</f>
        <v>33564</v>
      </c>
      <c r="AQ541" s="157">
        <f>[16]Rounded!AA542</f>
        <v>25657</v>
      </c>
      <c r="AR541" s="157">
        <f>[16]Rounded!AB542</f>
        <v>3848</v>
      </c>
      <c r="AS541" s="157">
        <f>[16]Rounded!AC542</f>
        <v>0</v>
      </c>
      <c r="AT541" s="157">
        <f>[16]Rounded!AD542</f>
        <v>0</v>
      </c>
      <c r="AV541" s="150"/>
      <c r="AW541" s="145">
        <f t="shared" si="172"/>
        <v>973.50770701163788</v>
      </c>
      <c r="AX541" s="145">
        <f t="shared" si="154"/>
        <v>1468.04962217355</v>
      </c>
      <c r="AZ541" s="164">
        <f t="shared" si="164"/>
        <v>17774.275339155658</v>
      </c>
      <c r="BM541" s="14">
        <f>[17]Base!$J323</f>
        <v>45425.30889096122</v>
      </c>
      <c r="BN541" s="14">
        <f>[17]High!$J323</f>
        <v>87613.615196385595</v>
      </c>
      <c r="BO541" s="14">
        <f>[17]Low!$J323</f>
        <v>3237.0025855368303</v>
      </c>
      <c r="BP541" s="14"/>
      <c r="BQ541" s="14">
        <f>[17]Base!$Q323</f>
        <v>52820.126617396767</v>
      </c>
      <c r="BR541" s="14">
        <f>[17]High!$Q323</f>
        <v>101876.29673998324</v>
      </c>
      <c r="BS541" s="14">
        <f>[17]Low!$Q323</f>
        <v>3763.9564948102679</v>
      </c>
      <c r="BT541" s="211" t="s">
        <v>150</v>
      </c>
      <c r="BU541" s="14">
        <f>'[18]Energy Summary'!$C322/1000</f>
        <v>20248.205668608836</v>
      </c>
      <c r="BV541" s="14"/>
      <c r="BW541" s="14"/>
      <c r="BX541" s="14"/>
      <c r="BY541" s="14">
        <f>'[18]Energy Summary'!$D322/1000</f>
        <v>15401.237376085743</v>
      </c>
      <c r="BZ541" s="14"/>
      <c r="CA541" s="14"/>
    </row>
    <row r="542" spans="1:79">
      <c r="A542" s="2">
        <f t="shared" si="160"/>
        <v>2035</v>
      </c>
      <c r="B542" s="2">
        <f t="shared" si="161"/>
        <v>12</v>
      </c>
      <c r="C542" s="7">
        <f>[21]Data!$D397</f>
        <v>935.89905788753094</v>
      </c>
      <c r="D542" s="7">
        <f>[25]Data!$D373</f>
        <v>1218992.8015920201</v>
      </c>
      <c r="E542" s="7">
        <f>[22]Data!$D385</f>
        <v>105623.208474995</v>
      </c>
      <c r="F542" s="7">
        <f>[23]Data!$D385</f>
        <v>1479.7102673690299</v>
      </c>
      <c r="G542" s="13">
        <f>[24]Data!$D385</f>
        <v>276841.85495647101</v>
      </c>
      <c r="H542" s="66"/>
      <c r="I542" s="26">
        <f t="shared" si="151"/>
        <v>965.89905788753094</v>
      </c>
      <c r="J542" s="26">
        <f t="shared" si="151"/>
        <v>1218992.8015920201</v>
      </c>
      <c r="K542" s="26">
        <f t="shared" si="151"/>
        <v>99373.608474994995</v>
      </c>
      <c r="L542" s="26">
        <f t="shared" si="163"/>
        <v>1479.7102673690299</v>
      </c>
      <c r="M542" s="26">
        <f t="shared" si="165"/>
        <v>272749.85495647101</v>
      </c>
      <c r="N542" s="25"/>
      <c r="O542" s="19">
        <f>AVERAGE('Billing Mo'!O542:O543)</f>
        <v>30</v>
      </c>
      <c r="P542" s="19"/>
      <c r="Q542" s="19">
        <f>AVERAGE('Billing Mo'!Q542:Q543)</f>
        <v>-6249.5999999999995</v>
      </c>
      <c r="R542" s="248"/>
      <c r="S542" s="19">
        <f t="shared" si="155"/>
        <v>-4092</v>
      </c>
      <c r="U542" s="7">
        <f t="shared" si="166"/>
        <v>3501314.5652238401</v>
      </c>
      <c r="V542" s="126">
        <f t="shared" si="173"/>
        <v>0.46872621458853259</v>
      </c>
      <c r="W542" s="7">
        <f>'Billing Mo'!W542</f>
        <v>79010.194807776963</v>
      </c>
      <c r="X542" s="7">
        <f>'Billing Mo'!X542</f>
        <v>1802184.9196631031</v>
      </c>
      <c r="Y542" s="7">
        <f>'Billing Mo'!Y542</f>
        <v>1881195.11447088</v>
      </c>
      <c r="Z542" s="7">
        <f>'Billing Mo'!Z542</f>
        <v>206319</v>
      </c>
      <c r="AA542" s="7">
        <f>'Billing Mo'!AA542</f>
        <v>2037</v>
      </c>
      <c r="AB542" s="7">
        <f>'Billing Mo'!AB542</f>
        <v>1508</v>
      </c>
      <c r="AC542" s="13">
        <f>'Billing Mo'!AC542</f>
        <v>25777</v>
      </c>
      <c r="AD542" s="28">
        <f t="shared" si="150"/>
        <v>34660</v>
      </c>
      <c r="AE542" s="30">
        <f t="shared" si="167"/>
        <v>1740729</v>
      </c>
      <c r="AF542" s="30">
        <f t="shared" si="168"/>
        <v>1218993</v>
      </c>
      <c r="AG542" s="31">
        <f t="shared" si="152"/>
        <v>232703</v>
      </c>
      <c r="AH542" s="15">
        <f t="shared" si="159"/>
        <v>133329</v>
      </c>
      <c r="AI542" s="28">
        <f t="shared" si="169"/>
        <v>99374</v>
      </c>
      <c r="AJ542" s="28">
        <f t="shared" si="170"/>
        <v>1479.7102673690299</v>
      </c>
      <c r="AK542" s="28">
        <f t="shared" si="171"/>
        <v>272749.85495647101</v>
      </c>
      <c r="AL542" s="110">
        <f t="shared" si="158"/>
        <v>965.89921545088089</v>
      </c>
      <c r="AM542" s="110">
        <f t="shared" si="157"/>
        <v>943.75590620187211</v>
      </c>
      <c r="AN542" s="110">
        <f>AJ542/[4]FCST!$G482*1000</f>
        <v>981.24023035081552</v>
      </c>
      <c r="AP542" s="233">
        <f>[16]Rounded!Z543</f>
        <v>57633</v>
      </c>
      <c r="AQ542" s="157">
        <f>[16]Rounded!AA543</f>
        <v>32307</v>
      </c>
      <c r="AR542" s="157">
        <f>[16]Rounded!AB543</f>
        <v>4250</v>
      </c>
      <c r="AS542" s="157">
        <f>[16]Rounded!AC543</f>
        <v>0</v>
      </c>
      <c r="AT542" s="157">
        <f>[16]Rounded!AD543</f>
        <v>0</v>
      </c>
      <c r="AV542" s="150"/>
      <c r="AW542" s="145">
        <f t="shared" si="172"/>
        <v>981.24023035081552</v>
      </c>
      <c r="AX542" s="145">
        <f t="shared" si="154"/>
        <v>1479.7102673690299</v>
      </c>
      <c r="AZ542" s="164">
        <f t="shared" si="164"/>
        <v>17748.166952674379</v>
      </c>
      <c r="BM542" s="14">
        <f>[17]Base!$J324</f>
        <v>45590.965903204073</v>
      </c>
      <c r="BN542" s="14">
        <f>[17]High!$J324</f>
        <v>87933.124520143145</v>
      </c>
      <c r="BO542" s="14">
        <f>[17]Low!$J324</f>
        <v>3248.8072862649997</v>
      </c>
      <c r="BP542" s="14"/>
      <c r="BQ542" s="14">
        <f>[17]Base!$Q324</f>
        <v>53012.75105023729</v>
      </c>
      <c r="BR542" s="14">
        <f>[17]High!$Q324</f>
        <v>102247.81920946877</v>
      </c>
      <c r="BS542" s="14">
        <f>[17]Low!$Q324</f>
        <v>3777.682891005813</v>
      </c>
      <c r="BT542" s="211" t="s">
        <v>150</v>
      </c>
      <c r="BU542" s="14">
        <f>'[18]Energy Summary'!$C323/1000</f>
        <v>19485.651946767186</v>
      </c>
      <c r="BV542" s="14"/>
      <c r="BW542" s="14"/>
      <c r="BX542" s="14"/>
      <c r="BY542" s="14">
        <f>'[18]Energy Summary'!$D323/1000</f>
        <v>14784.653377298348</v>
      </c>
      <c r="BZ542" s="14"/>
      <c r="CA542" s="14"/>
    </row>
    <row r="543" spans="1:79">
      <c r="A543" s="2">
        <f t="shared" si="160"/>
        <v>2036</v>
      </c>
      <c r="B543" s="2">
        <f t="shared" si="161"/>
        <v>1</v>
      </c>
      <c r="C543" s="7">
        <f>[21]Data!$D398</f>
        <v>1019.89773507887</v>
      </c>
      <c r="D543" s="7">
        <f>[25]Data!$D374</f>
        <v>1215846.9431042999</v>
      </c>
      <c r="E543" s="7">
        <f>[22]Data!$D386</f>
        <v>113961.881368886</v>
      </c>
      <c r="F543" s="7">
        <f>[23]Data!$D386</f>
        <v>1456.9827048330801</v>
      </c>
      <c r="G543" s="13">
        <f>[24]Data!$D386</f>
        <v>274001.10017005203</v>
      </c>
      <c r="H543" s="66"/>
      <c r="I543" s="26">
        <f t="shared" si="151"/>
        <v>1049.89773507887</v>
      </c>
      <c r="J543" s="26">
        <f t="shared" si="151"/>
        <v>1215846.9431042999</v>
      </c>
      <c r="K543" s="26">
        <f t="shared" si="151"/>
        <v>108014.681368886</v>
      </c>
      <c r="L543" s="26">
        <f t="shared" si="163"/>
        <v>1456.9827048330801</v>
      </c>
      <c r="M543" s="26">
        <f t="shared" si="165"/>
        <v>270041.10017005203</v>
      </c>
      <c r="N543" s="25"/>
      <c r="O543" s="19">
        <f>AVERAGE('Billing Mo'!O543:O544)</f>
        <v>30</v>
      </c>
      <c r="P543" s="19"/>
      <c r="Q543" s="19">
        <f>AVERAGE('Billing Mo'!Q543:Q544)</f>
        <v>-5947.1999999999989</v>
      </c>
      <c r="R543" s="248"/>
      <c r="S543" s="19">
        <f t="shared" si="155"/>
        <v>-3960</v>
      </c>
      <c r="U543" s="7">
        <f t="shared" si="166"/>
        <v>3665894.0828748853</v>
      </c>
      <c r="V543" s="126">
        <f t="shared" si="173"/>
        <v>0.55751998808037817</v>
      </c>
      <c r="W543" s="7">
        <f>'Billing Mo'!W543</f>
        <v>79054.173373725906</v>
      </c>
      <c r="X543" s="7">
        <f>'Billing Mo'!X543</f>
        <v>1803188.049810224</v>
      </c>
      <c r="Y543" s="7">
        <f>'Billing Mo'!Y543</f>
        <v>1882242.2231839499</v>
      </c>
      <c r="Z543" s="7">
        <f>'Billing Mo'!Z543</f>
        <v>206413</v>
      </c>
      <c r="AA543" s="7">
        <f>'Billing Mo'!AA543</f>
        <v>2036</v>
      </c>
      <c r="AB543" s="7">
        <f>'Billing Mo'!AB543</f>
        <v>1508</v>
      </c>
      <c r="AC543" s="13">
        <f>'Billing Mo'!AC543</f>
        <v>25817</v>
      </c>
      <c r="AD543" s="28">
        <f t="shared" ref="AD543:AD602" si="174">ROUND(V543*C543*W543/1000,0)</f>
        <v>44951</v>
      </c>
      <c r="AE543" s="30">
        <f t="shared" si="167"/>
        <v>1893163</v>
      </c>
      <c r="AF543" s="30">
        <f t="shared" si="168"/>
        <v>1215847</v>
      </c>
      <c r="AG543" s="31">
        <f t="shared" si="152"/>
        <v>240435</v>
      </c>
      <c r="AH543" s="15">
        <f t="shared" si="159"/>
        <v>132420</v>
      </c>
      <c r="AI543" s="28">
        <f t="shared" si="169"/>
        <v>108015</v>
      </c>
      <c r="AJ543" s="28">
        <f t="shared" si="170"/>
        <v>1456.9827048330801</v>
      </c>
      <c r="AK543" s="28">
        <f t="shared" si="171"/>
        <v>270041.10017005203</v>
      </c>
      <c r="AL543" s="110">
        <f t="shared" si="158"/>
        <v>1049.8977076734984</v>
      </c>
      <c r="AM543" s="110">
        <f t="shared" si="157"/>
        <v>1029.6836273928332</v>
      </c>
      <c r="AN543" s="110">
        <f>AJ543/[4]FCST!$G483*1000</f>
        <v>966.16890240920429</v>
      </c>
      <c r="AP543" s="233">
        <f>[16]Rounded!Z544</f>
        <v>69162</v>
      </c>
      <c r="AQ543" s="157">
        <f>[16]Rounded!AA544</f>
        <v>32559</v>
      </c>
      <c r="AR543" s="157">
        <f>[16]Rounded!AB544</f>
        <v>4141</v>
      </c>
      <c r="AS543" s="157">
        <f>[16]Rounded!AC544</f>
        <v>0</v>
      </c>
      <c r="AT543" s="157">
        <f>[16]Rounded!AD544</f>
        <v>0</v>
      </c>
      <c r="AV543" s="150"/>
      <c r="AW543" s="145">
        <f t="shared" si="172"/>
        <v>966.16890240920429</v>
      </c>
      <c r="AX543" s="145">
        <f t="shared" si="154"/>
        <v>1456.9827048330801</v>
      </c>
      <c r="AZ543" s="164">
        <f t="shared" si="164"/>
        <v>17722.058566193093</v>
      </c>
      <c r="BM543" s="14">
        <f>[17]Base!$J325</f>
        <v>45181.697855147344</v>
      </c>
      <c r="BN543" s="14">
        <f>[17]High!$J325</f>
        <v>87286.547151305378</v>
      </c>
      <c r="BO543" s="14">
        <f>[17]Low!$J325</f>
        <v>3076.8485589893558</v>
      </c>
      <c r="BP543" s="14"/>
      <c r="BQ543" s="14">
        <f>[17]Base!$Q325</f>
        <v>52536.857971101555</v>
      </c>
      <c r="BR543" s="14">
        <f>[17]High!$Q325</f>
        <v>101495.98505965741</v>
      </c>
      <c r="BS543" s="14">
        <f>[17]Low!$Q325</f>
        <v>3577.7308825457626</v>
      </c>
      <c r="BT543" s="211" t="s">
        <v>150</v>
      </c>
      <c r="BU543" s="14">
        <f>'[18]Energy Summary'!$C324/1000</f>
        <v>0</v>
      </c>
      <c r="BV543" s="14"/>
      <c r="BW543" s="14"/>
      <c r="BX543" s="14"/>
      <c r="BY543" s="14">
        <f>'[18]Energy Summary'!$D324/1000</f>
        <v>0</v>
      </c>
      <c r="BZ543" s="14"/>
      <c r="CA543" s="14"/>
    </row>
    <row r="544" spans="1:79">
      <c r="A544" s="2">
        <f t="shared" si="160"/>
        <v>2036</v>
      </c>
      <c r="B544" s="2">
        <f t="shared" si="161"/>
        <v>2</v>
      </c>
      <c r="C544" s="7">
        <f>[21]Data!$D399</f>
        <v>855.63104264698097</v>
      </c>
      <c r="D544" s="7">
        <f>[25]Data!$D375</f>
        <v>1137904.2526583001</v>
      </c>
      <c r="E544" s="7">
        <f>[22]Data!$D387</f>
        <v>107492.760721864</v>
      </c>
      <c r="F544" s="7">
        <f>[23]Data!$D387</f>
        <v>1458.21094852649</v>
      </c>
      <c r="G544" s="13">
        <f>[24]Data!$D387</f>
        <v>273932.92034450301</v>
      </c>
      <c r="H544" s="66"/>
      <c r="I544" s="26">
        <f t="shared" si="151"/>
        <v>885.63104264698097</v>
      </c>
      <c r="J544" s="26">
        <f t="shared" si="151"/>
        <v>1137904.2526583001</v>
      </c>
      <c r="K544" s="26">
        <f t="shared" si="151"/>
        <v>101545.56072186401</v>
      </c>
      <c r="L544" s="26">
        <f t="shared" si="163"/>
        <v>1458.21094852649</v>
      </c>
      <c r="M544" s="26">
        <f t="shared" si="165"/>
        <v>269840.92034450301</v>
      </c>
      <c r="N544" s="25"/>
      <c r="O544" s="19">
        <f>AVERAGE('Billing Mo'!O544:O545)</f>
        <v>30</v>
      </c>
      <c r="P544" s="19"/>
      <c r="Q544" s="19">
        <f>AVERAGE('Billing Mo'!Q544:Q545)</f>
        <v>-5947.1999999999989</v>
      </c>
      <c r="R544" s="248"/>
      <c r="S544" s="19">
        <f t="shared" si="155"/>
        <v>-4092</v>
      </c>
      <c r="U544" s="7">
        <f t="shared" si="166"/>
        <v>3285755.1312930295</v>
      </c>
      <c r="V544" s="126">
        <f t="shared" si="173"/>
        <v>0.63835327793467445</v>
      </c>
      <c r="W544" s="7">
        <f>'Billing Mo'!W544</f>
        <v>79098.151939674426</v>
      </c>
      <c r="X544" s="7">
        <f>'Billing Mo'!X544</f>
        <v>1804191.1799573356</v>
      </c>
      <c r="Y544" s="7">
        <f>'Billing Mo'!Y544</f>
        <v>1883289.3318970101</v>
      </c>
      <c r="Z544" s="7">
        <f>'Billing Mo'!Z544</f>
        <v>206506</v>
      </c>
      <c r="AA544" s="7">
        <f>'Billing Mo'!AA544</f>
        <v>2036</v>
      </c>
      <c r="AB544" s="7">
        <f>'Billing Mo'!AB544</f>
        <v>1508</v>
      </c>
      <c r="AC544" s="13">
        <f>'Billing Mo'!AC544</f>
        <v>25820</v>
      </c>
      <c r="AD544" s="28">
        <f t="shared" si="174"/>
        <v>43203</v>
      </c>
      <c r="AE544" s="30">
        <f t="shared" si="167"/>
        <v>1597848</v>
      </c>
      <c r="AF544" s="30">
        <f t="shared" si="168"/>
        <v>1137904</v>
      </c>
      <c r="AG544" s="31">
        <f t="shared" si="152"/>
        <v>235501</v>
      </c>
      <c r="AH544" s="15">
        <f t="shared" si="159"/>
        <v>133955</v>
      </c>
      <c r="AI544" s="28">
        <f t="shared" si="169"/>
        <v>101546</v>
      </c>
      <c r="AJ544" s="28">
        <f t="shared" si="170"/>
        <v>1458.21094852649</v>
      </c>
      <c r="AK544" s="28">
        <f t="shared" si="171"/>
        <v>269840.92034450301</v>
      </c>
      <c r="AL544" s="110">
        <f t="shared" si="158"/>
        <v>885.63120014686308</v>
      </c>
      <c r="AM544" s="110">
        <f t="shared" si="157"/>
        <v>871.37487172350359</v>
      </c>
      <c r="AN544" s="110">
        <f>AJ544/[4]FCST!$G484*1000</f>
        <v>966.98338761703587</v>
      </c>
      <c r="AP544" s="233">
        <f>[16]Rounded!Z545</f>
        <v>54225</v>
      </c>
      <c r="AQ544" s="157">
        <f>[16]Rounded!AA545</f>
        <v>27751</v>
      </c>
      <c r="AR544" s="157">
        <f>[16]Rounded!AB545</f>
        <v>3858</v>
      </c>
      <c r="AS544" s="157">
        <f>[16]Rounded!AC545</f>
        <v>0</v>
      </c>
      <c r="AT544" s="157">
        <f>[16]Rounded!AD545</f>
        <v>0</v>
      </c>
      <c r="AV544" s="150"/>
      <c r="AW544" s="145">
        <f t="shared" si="172"/>
        <v>966.98338761703587</v>
      </c>
      <c r="AX544" s="145">
        <f t="shared" si="154"/>
        <v>1458.21094852649</v>
      </c>
      <c r="AZ544" s="164">
        <f t="shared" si="164"/>
        <v>17695.950179711814</v>
      </c>
      <c r="BM544" s="14">
        <f>[17]Base!$J326</f>
        <v>45354.352508626427</v>
      </c>
      <c r="BN544" s="14">
        <f>[17]High!$J326</f>
        <v>87620.098772143305</v>
      </c>
      <c r="BO544" s="14">
        <f>[17]Low!$J326</f>
        <v>3088.6062451095863</v>
      </c>
      <c r="BP544" s="14"/>
      <c r="BQ544" s="14">
        <f>[17]Base!$Q326</f>
        <v>52737.619196077241</v>
      </c>
      <c r="BR544" s="14">
        <f>[17]High!$Q326</f>
        <v>101883.83578156198</v>
      </c>
      <c r="BS544" s="14">
        <f>[17]Low!$Q326</f>
        <v>3591.4026105925423</v>
      </c>
      <c r="BT544" s="211" t="s">
        <v>150</v>
      </c>
      <c r="BU544" s="14">
        <f>'[18]Energy Summary'!$C325/1000</f>
        <v>0</v>
      </c>
      <c r="BV544" s="14"/>
      <c r="BW544" s="14"/>
      <c r="BX544" s="14"/>
      <c r="BY544" s="14">
        <f>'[18]Energy Summary'!$D325/1000</f>
        <v>0</v>
      </c>
      <c r="BZ544" s="14"/>
      <c r="CA544" s="14"/>
    </row>
    <row r="545" spans="1:79">
      <c r="A545" s="2">
        <f t="shared" si="160"/>
        <v>2036</v>
      </c>
      <c r="B545" s="2">
        <f t="shared" si="161"/>
        <v>3</v>
      </c>
      <c r="C545" s="7">
        <f>[21]Data!$D400</f>
        <v>836.36764217840505</v>
      </c>
      <c r="D545" s="7">
        <f>[25]Data!$D376</f>
        <v>1258421.6927821999</v>
      </c>
      <c r="E545" s="7">
        <f>[22]Data!$D388</f>
        <v>124915.77082792</v>
      </c>
      <c r="F545" s="7">
        <f>[23]Data!$D388</f>
        <v>1469.3843178218001</v>
      </c>
      <c r="G545" s="13">
        <f>[24]Data!$D388</f>
        <v>277763.14396393299</v>
      </c>
      <c r="H545" s="66"/>
      <c r="I545" s="26">
        <f t="shared" si="151"/>
        <v>866.36764217840505</v>
      </c>
      <c r="J545" s="26">
        <f t="shared" si="151"/>
        <v>1258421.6927821999</v>
      </c>
      <c r="K545" s="26">
        <f t="shared" si="151"/>
        <v>118766.97082792</v>
      </c>
      <c r="L545" s="26">
        <f t="shared" si="163"/>
        <v>1469.3843178218001</v>
      </c>
      <c r="M545" s="26">
        <f t="shared" si="165"/>
        <v>273803.14396393299</v>
      </c>
      <c r="N545" s="25"/>
      <c r="O545" s="19">
        <f>AVERAGE('Billing Mo'!O545:O546)</f>
        <v>30</v>
      </c>
      <c r="P545" s="19"/>
      <c r="Q545" s="19">
        <f>AVERAGE('Billing Mo'!Q545:Q546)</f>
        <v>-6148.7999999999993</v>
      </c>
      <c r="R545" s="248"/>
      <c r="S545" s="19">
        <f t="shared" si="155"/>
        <v>-3960</v>
      </c>
      <c r="U545" s="7">
        <f t="shared" si="166"/>
        <v>3393739.5282817548</v>
      </c>
      <c r="V545" s="126">
        <f t="shared" si="173"/>
        <v>0.62485525246600426</v>
      </c>
      <c r="W545" s="7">
        <f>'Billing Mo'!W545</f>
        <v>79142.130505623369</v>
      </c>
      <c r="X545" s="7">
        <f>'Billing Mo'!X545</f>
        <v>1805194.3101044567</v>
      </c>
      <c r="Y545" s="7">
        <f>'Billing Mo'!Y545</f>
        <v>1884336.44061008</v>
      </c>
      <c r="Z545" s="7">
        <f>'Billing Mo'!Z545</f>
        <v>206600</v>
      </c>
      <c r="AA545" s="7">
        <f>'Billing Mo'!AA545</f>
        <v>2035</v>
      </c>
      <c r="AB545" s="7">
        <f>'Billing Mo'!AB545</f>
        <v>1508</v>
      </c>
      <c r="AC545" s="13">
        <f>'Billing Mo'!AC545</f>
        <v>25809</v>
      </c>
      <c r="AD545" s="28">
        <f t="shared" si="174"/>
        <v>41360</v>
      </c>
      <c r="AE545" s="30">
        <f t="shared" si="167"/>
        <v>1563962</v>
      </c>
      <c r="AF545" s="30">
        <f t="shared" si="168"/>
        <v>1258422</v>
      </c>
      <c r="AG545" s="31">
        <f t="shared" si="152"/>
        <v>254723</v>
      </c>
      <c r="AH545" s="15">
        <f t="shared" si="159"/>
        <v>135956</v>
      </c>
      <c r="AI545" s="28">
        <f t="shared" si="169"/>
        <v>118767</v>
      </c>
      <c r="AJ545" s="28">
        <f t="shared" si="170"/>
        <v>1469.3843178218001</v>
      </c>
      <c r="AK545" s="28">
        <f t="shared" si="171"/>
        <v>273803.14396393299</v>
      </c>
      <c r="AL545" s="110">
        <f t="shared" si="158"/>
        <v>866.36767645777809</v>
      </c>
      <c r="AM545" s="110">
        <f t="shared" si="157"/>
        <v>851.92960524621321</v>
      </c>
      <c r="AN545" s="110">
        <f>AJ545/[4]FCST!$G485*1000</f>
        <v>974.39278370145894</v>
      </c>
      <c r="AP545" s="233">
        <f>[16]Rounded!Z546</f>
        <v>42354</v>
      </c>
      <c r="AQ545" s="157">
        <f>[16]Rounded!AA546</f>
        <v>22683</v>
      </c>
      <c r="AR545" s="157">
        <f>[16]Rounded!AB546</f>
        <v>3252</v>
      </c>
      <c r="AS545" s="157">
        <f>[16]Rounded!AC546</f>
        <v>0</v>
      </c>
      <c r="AT545" s="157">
        <f>[16]Rounded!AD546</f>
        <v>0</v>
      </c>
      <c r="AV545" s="150"/>
      <c r="AW545" s="145">
        <f t="shared" si="172"/>
        <v>974.39278370145894</v>
      </c>
      <c r="AX545" s="145">
        <f t="shared" si="154"/>
        <v>1469.3843178218001</v>
      </c>
      <c r="AZ545" s="164">
        <f t="shared" si="164"/>
        <v>17669.841793230531</v>
      </c>
      <c r="BM545" s="14">
        <f>[17]Base!$J327</f>
        <v>46554.431663924843</v>
      </c>
      <c r="BN545" s="14">
        <f>[17]High!$J327</f>
        <v>89938.532358018841</v>
      </c>
      <c r="BO545" s="14">
        <f>[17]Low!$J327</f>
        <v>3170.3309698308913</v>
      </c>
      <c r="BP545" s="14"/>
      <c r="BQ545" s="14">
        <f>[17]Base!$Q327</f>
        <v>54133.060074331217</v>
      </c>
      <c r="BR545" s="14">
        <f>[17]High!$Q327</f>
        <v>104579.68878839399</v>
      </c>
      <c r="BS545" s="14">
        <f>[17]Low!$Q327</f>
        <v>3686.4313602684783</v>
      </c>
      <c r="BT545" s="211" t="s">
        <v>150</v>
      </c>
      <c r="BU545" s="14">
        <f>'[18]Energy Summary'!$C326/1000</f>
        <v>0</v>
      </c>
      <c r="BV545" s="14"/>
      <c r="BW545" s="14"/>
      <c r="BX545" s="14"/>
      <c r="BY545" s="14">
        <f>'[18]Energy Summary'!$D326/1000</f>
        <v>0</v>
      </c>
      <c r="BZ545" s="14"/>
      <c r="CA545" s="14"/>
    </row>
    <row r="546" spans="1:79">
      <c r="A546" s="2">
        <f t="shared" si="160"/>
        <v>2036</v>
      </c>
      <c r="B546" s="2">
        <f t="shared" si="161"/>
        <v>4</v>
      </c>
      <c r="C546" s="7">
        <f>[21]Data!$D401</f>
        <v>863.22442254796897</v>
      </c>
      <c r="D546" s="7">
        <f>[25]Data!$D377</f>
        <v>1280546.4311084501</v>
      </c>
      <c r="E546" s="7">
        <f>[22]Data!$D389</f>
        <v>115884.08465855299</v>
      </c>
      <c r="F546" s="7">
        <f>[23]Data!$D389</f>
        <v>1447.50722120147</v>
      </c>
      <c r="G546" s="13">
        <f>[24]Data!$D389</f>
        <v>286015.40935786202</v>
      </c>
      <c r="H546" s="66"/>
      <c r="I546" s="26">
        <f t="shared" si="151"/>
        <v>893.22442254796897</v>
      </c>
      <c r="J546" s="26">
        <f t="shared" si="151"/>
        <v>1280546.4311084501</v>
      </c>
      <c r="K546" s="26">
        <f t="shared" si="151"/>
        <v>109735.28465855299</v>
      </c>
      <c r="L546" s="26">
        <f t="shared" si="163"/>
        <v>1447.50722120147</v>
      </c>
      <c r="M546" s="26">
        <f t="shared" si="165"/>
        <v>281923.40935786202</v>
      </c>
      <c r="N546" s="25"/>
      <c r="O546" s="19">
        <f>AVERAGE('Billing Mo'!O546:O547)</f>
        <v>30</v>
      </c>
      <c r="P546" s="19"/>
      <c r="Q546" s="19">
        <f>AVERAGE('Billing Mo'!Q546:Q547)</f>
        <v>-6148.7999999999993</v>
      </c>
      <c r="R546" s="248"/>
      <c r="S546" s="19">
        <f t="shared" si="155"/>
        <v>-4092</v>
      </c>
      <c r="U546" s="7">
        <f t="shared" si="166"/>
        <v>3467091.9165790635</v>
      </c>
      <c r="V546" s="126">
        <f t="shared" si="173"/>
        <v>0.53442379914879401</v>
      </c>
      <c r="W546" s="7">
        <f>'Billing Mo'!W546</f>
        <v>79186.109071571889</v>
      </c>
      <c r="X546" s="7">
        <f>'Billing Mo'!X546</f>
        <v>1806197.4402515681</v>
      </c>
      <c r="Y546" s="7">
        <f>'Billing Mo'!Y546</f>
        <v>1885383.5493231399</v>
      </c>
      <c r="Z546" s="7">
        <f>'Billing Mo'!Z546</f>
        <v>206694</v>
      </c>
      <c r="AA546" s="7">
        <f>'Billing Mo'!AA546</f>
        <v>2034</v>
      </c>
      <c r="AB546" s="7">
        <f>'Billing Mo'!AB546</f>
        <v>1508</v>
      </c>
      <c r="AC546" s="13">
        <f>'Billing Mo'!AC546</f>
        <v>25767</v>
      </c>
      <c r="AD546" s="28">
        <f t="shared" si="174"/>
        <v>36531</v>
      </c>
      <c r="AE546" s="30">
        <f t="shared" si="167"/>
        <v>1613340</v>
      </c>
      <c r="AF546" s="30">
        <f t="shared" si="168"/>
        <v>1280546</v>
      </c>
      <c r="AG546" s="31">
        <f t="shared" si="152"/>
        <v>253304</v>
      </c>
      <c r="AH546" s="15">
        <f t="shared" si="159"/>
        <v>143569</v>
      </c>
      <c r="AI546" s="28">
        <f t="shared" si="169"/>
        <v>109735</v>
      </c>
      <c r="AJ546" s="28">
        <f t="shared" si="170"/>
        <v>1447.50722120147</v>
      </c>
      <c r="AK546" s="28">
        <f t="shared" si="171"/>
        <v>281923.40935786202</v>
      </c>
      <c r="AL546" s="110">
        <f t="shared" si="158"/>
        <v>893.22460770141117</v>
      </c>
      <c r="AM546" s="110">
        <f t="shared" si="157"/>
        <v>875.0850725266539</v>
      </c>
      <c r="AN546" s="110">
        <f>AJ546/[4]FCST!$G486*1000</f>
        <v>959.88542519991381</v>
      </c>
      <c r="AP546" s="233">
        <f>[16]Rounded!Z547</f>
        <v>31373</v>
      </c>
      <c r="AQ546" s="157">
        <f>[16]Rounded!AA547</f>
        <v>21992</v>
      </c>
      <c r="AR546" s="157">
        <f>[16]Rounded!AB547</f>
        <v>3261</v>
      </c>
      <c r="AS546" s="157">
        <f>[16]Rounded!AC547</f>
        <v>0</v>
      </c>
      <c r="AT546" s="157">
        <f>[16]Rounded!AD547</f>
        <v>0</v>
      </c>
      <c r="AV546" s="150"/>
      <c r="AW546" s="145">
        <f t="shared" si="172"/>
        <v>959.88542519991381</v>
      </c>
      <c r="AX546" s="145">
        <f t="shared" si="154"/>
        <v>1447.50722120147</v>
      </c>
      <c r="AZ546" s="164">
        <f t="shared" si="164"/>
        <v>17643.733406749241</v>
      </c>
      <c r="BM546" s="14">
        <f>[17]Base!$J328</f>
        <v>46571.821150941258</v>
      </c>
      <c r="BN546" s="14">
        <f>[17]High!$J328</f>
        <v>89972.12711763283</v>
      </c>
      <c r="BO546" s="14">
        <f>[17]Low!$J328</f>
        <v>3171.515184249738</v>
      </c>
      <c r="BP546" s="14"/>
      <c r="BQ546" s="14">
        <f>[17]Base!$Q328</f>
        <v>54153.28040807123</v>
      </c>
      <c r="BR546" s="14">
        <f>[17]High!$Q328</f>
        <v>104618.75246236377</v>
      </c>
      <c r="BS546" s="14">
        <f>[17]Low!$Q328</f>
        <v>3687.8083537787647</v>
      </c>
      <c r="BT546" s="211" t="s">
        <v>150</v>
      </c>
      <c r="BU546" s="14">
        <f>'[18]Energy Summary'!$C327/1000</f>
        <v>0</v>
      </c>
      <c r="BV546" s="14"/>
      <c r="BW546" s="14"/>
      <c r="BX546" s="14"/>
      <c r="BY546" s="14">
        <f>'[18]Energy Summary'!$D327/1000</f>
        <v>0</v>
      </c>
      <c r="BZ546" s="14"/>
      <c r="CA546" s="14"/>
    </row>
    <row r="547" spans="1:79">
      <c r="A547" s="2">
        <f t="shared" si="160"/>
        <v>2036</v>
      </c>
      <c r="B547" s="2">
        <f t="shared" si="161"/>
        <v>5</v>
      </c>
      <c r="C547" s="7">
        <f>[21]Data!$D402</f>
        <v>1123.4037216459899</v>
      </c>
      <c r="D547" s="7">
        <f>[25]Data!$D378</f>
        <v>1449946.9258546</v>
      </c>
      <c r="E547" s="7">
        <f>[22]Data!$D390</f>
        <v>124488.862672801</v>
      </c>
      <c r="F547" s="7">
        <f>[23]Data!$D390</f>
        <v>1447.6572212014701</v>
      </c>
      <c r="G547" s="13">
        <f>[24]Data!$D390</f>
        <v>312989.595778674</v>
      </c>
      <c r="H547" s="66"/>
      <c r="I547" s="26">
        <f t="shared" ref="I547:K602" si="175">C547+O547</f>
        <v>1153.4037216459899</v>
      </c>
      <c r="J547" s="26">
        <f t="shared" si="175"/>
        <v>1449946.9258546</v>
      </c>
      <c r="K547" s="26">
        <f t="shared" si="175"/>
        <v>118340.062672801</v>
      </c>
      <c r="L547" s="26">
        <f t="shared" si="163"/>
        <v>1447.6572212014701</v>
      </c>
      <c r="M547" s="26">
        <f t="shared" si="165"/>
        <v>309029.595778674</v>
      </c>
      <c r="N547" s="25"/>
      <c r="O547" s="19">
        <f>AVERAGE('Billing Mo'!O547:O548)</f>
        <v>30</v>
      </c>
      <c r="P547" s="19"/>
      <c r="Q547" s="19">
        <f>AVERAGE('Billing Mo'!Q547:Q548)</f>
        <v>-6148.7999999999993</v>
      </c>
      <c r="R547" s="248"/>
      <c r="S547" s="19">
        <f t="shared" si="155"/>
        <v>-3960</v>
      </c>
      <c r="U547" s="7">
        <f t="shared" si="166"/>
        <v>4141744.2529998752</v>
      </c>
      <c r="V547" s="126">
        <f t="shared" si="173"/>
        <v>0.35517028435765152</v>
      </c>
      <c r="W547" s="7">
        <f>'Billing Mo'!W547</f>
        <v>79230.087637520832</v>
      </c>
      <c r="X547" s="7">
        <f>'Billing Mo'!X547</f>
        <v>1807200.5703986892</v>
      </c>
      <c r="Y547" s="7">
        <f>'Billing Mo'!Y547</f>
        <v>1886430.6580362101</v>
      </c>
      <c r="Z547" s="7">
        <f>'Billing Mo'!Z547</f>
        <v>206787</v>
      </c>
      <c r="AA547" s="7">
        <f>'Billing Mo'!AA547</f>
        <v>2034</v>
      </c>
      <c r="AB547" s="7">
        <f>'Billing Mo'!AB547</f>
        <v>1508</v>
      </c>
      <c r="AC547" s="13">
        <f>'Billing Mo'!AC547</f>
        <v>25800</v>
      </c>
      <c r="AD547" s="28">
        <f t="shared" si="174"/>
        <v>31613</v>
      </c>
      <c r="AE547" s="30">
        <f t="shared" si="167"/>
        <v>2084432</v>
      </c>
      <c r="AF547" s="30">
        <f t="shared" si="168"/>
        <v>1449947</v>
      </c>
      <c r="AG547" s="31">
        <f t="shared" si="152"/>
        <v>265275</v>
      </c>
      <c r="AH547" s="15">
        <f t="shared" si="159"/>
        <v>146935</v>
      </c>
      <c r="AI547" s="28">
        <f t="shared" si="169"/>
        <v>118340</v>
      </c>
      <c r="AJ547" s="28">
        <f t="shared" si="170"/>
        <v>1447.6572212014701</v>
      </c>
      <c r="AK547" s="28">
        <f t="shared" si="171"/>
        <v>309029.595778674</v>
      </c>
      <c r="AL547" s="110">
        <f t="shared" si="158"/>
        <v>1153.4037970894124</v>
      </c>
      <c r="AM547" s="110">
        <f t="shared" si="157"/>
        <v>1121.7189409987752</v>
      </c>
      <c r="AN547" s="110">
        <f>AJ547/[4]FCST!$G487*1000</f>
        <v>959.98489469593505</v>
      </c>
      <c r="AP547" s="233">
        <f>[16]Rounded!Z548</f>
        <v>35785</v>
      </c>
      <c r="AQ547" s="157">
        <f>[16]Rounded!AA548</f>
        <v>23649</v>
      </c>
      <c r="AR547" s="157">
        <f>[16]Rounded!AB548</f>
        <v>3469</v>
      </c>
      <c r="AS547" s="157">
        <f>[16]Rounded!AC548</f>
        <v>0</v>
      </c>
      <c r="AT547" s="157">
        <f>[16]Rounded!AD548</f>
        <v>0</v>
      </c>
      <c r="AV547" s="150"/>
      <c r="AW547" s="145">
        <f t="shared" si="172"/>
        <v>959.98489469593505</v>
      </c>
      <c r="AX547" s="145">
        <f t="shared" si="154"/>
        <v>1447.6572212014701</v>
      </c>
      <c r="AZ547" s="164">
        <f t="shared" si="164"/>
        <v>17617.625020267948</v>
      </c>
      <c r="BM547" s="14">
        <f>[17]Base!$J329</f>
        <v>47256.211068613848</v>
      </c>
      <c r="BN547" s="14">
        <f>[17]High!$J329</f>
        <v>91294.300379255859</v>
      </c>
      <c r="BO547" s="14">
        <f>[17]Low!$J329</f>
        <v>3218.1217579718859</v>
      </c>
      <c r="BP547" s="14"/>
      <c r="BQ547" s="14">
        <f>[17]Base!$Q329</f>
        <v>54949.082637923086</v>
      </c>
      <c r="BR547" s="14">
        <f>[17]High!$Q329</f>
        <v>106156.16323169286</v>
      </c>
      <c r="BS547" s="14">
        <f>[17]Low!$Q329</f>
        <v>3742.0020441533561</v>
      </c>
      <c r="BT547" s="211" t="s">
        <v>150</v>
      </c>
      <c r="BU547" s="14">
        <f>'[18]Energy Summary'!$C328/1000</f>
        <v>0</v>
      </c>
      <c r="BV547" s="14"/>
      <c r="BW547" s="14"/>
      <c r="BX547" s="14"/>
      <c r="BY547" s="14">
        <f>'[18]Energy Summary'!$D328/1000</f>
        <v>0</v>
      </c>
      <c r="BZ547" s="14"/>
      <c r="CA547" s="14"/>
    </row>
    <row r="548" spans="1:79">
      <c r="A548" s="2">
        <f t="shared" si="160"/>
        <v>2036</v>
      </c>
      <c r="B548" s="2">
        <f t="shared" si="161"/>
        <v>6</v>
      </c>
      <c r="C548" s="7">
        <f>[21]Data!$D403</f>
        <v>1229.18050245826</v>
      </c>
      <c r="D548" s="7">
        <f>[25]Data!$D379</f>
        <v>1476338.50145149</v>
      </c>
      <c r="E548" s="7">
        <f>[22]Data!$D391</f>
        <v>111944.730892416</v>
      </c>
      <c r="F548" s="7">
        <f>[23]Data!$D391</f>
        <v>1457.4243987362299</v>
      </c>
      <c r="G548" s="13">
        <f>[24]Data!$D391</f>
        <v>316334.57146346202</v>
      </c>
      <c r="H548" s="66"/>
      <c r="I548" s="26">
        <f t="shared" si="175"/>
        <v>1259.18050245826</v>
      </c>
      <c r="J548" s="26">
        <f t="shared" si="175"/>
        <v>1476338.50145149</v>
      </c>
      <c r="K548" s="26">
        <f t="shared" si="175"/>
        <v>105795.930892416</v>
      </c>
      <c r="L548" s="26">
        <f t="shared" si="163"/>
        <v>1457.4243987362299</v>
      </c>
      <c r="M548" s="26">
        <f t="shared" si="165"/>
        <v>312242.57146346202</v>
      </c>
      <c r="N548" s="25"/>
      <c r="O548" s="19">
        <f>AVERAGE('Billing Mo'!O548:O549)</f>
        <v>30</v>
      </c>
      <c r="P548" s="19"/>
      <c r="Q548" s="19">
        <f>AVERAGE('Billing Mo'!Q548:Q549)</f>
        <v>-6148.7999999999993</v>
      </c>
      <c r="R548" s="248"/>
      <c r="S548" s="19">
        <f t="shared" si="155"/>
        <v>-4092</v>
      </c>
      <c r="U548" s="7">
        <f t="shared" si="166"/>
        <v>4350462.9958621981</v>
      </c>
      <c r="V548" s="126">
        <f t="shared" si="173"/>
        <v>0.25275986053332639</v>
      </c>
      <c r="W548" s="7">
        <f>'Billing Mo'!W548</f>
        <v>79274.066203469352</v>
      </c>
      <c r="X548" s="7">
        <f>'Billing Mo'!X548</f>
        <v>1808203.7005458006</v>
      </c>
      <c r="Y548" s="7">
        <f>'Billing Mo'!Y548</f>
        <v>1887477.76674927</v>
      </c>
      <c r="Z548" s="7">
        <f>'Billing Mo'!Z548</f>
        <v>206881</v>
      </c>
      <c r="AA548" s="7">
        <f>'Billing Mo'!AA548</f>
        <v>2033</v>
      </c>
      <c r="AB548" s="7">
        <f>'Billing Mo'!AB548</f>
        <v>1508</v>
      </c>
      <c r="AC548" s="13">
        <f>'Billing Mo'!AC548</f>
        <v>25749</v>
      </c>
      <c r="AD548" s="28">
        <f t="shared" si="174"/>
        <v>24629</v>
      </c>
      <c r="AE548" s="30">
        <f t="shared" si="167"/>
        <v>2276855</v>
      </c>
      <c r="AF548" s="30">
        <f t="shared" si="168"/>
        <v>1476339</v>
      </c>
      <c r="AG548" s="31">
        <f t="shared" si="152"/>
        <v>258940</v>
      </c>
      <c r="AH548" s="15">
        <f t="shared" si="159"/>
        <v>153144</v>
      </c>
      <c r="AI548" s="28">
        <f t="shared" si="169"/>
        <v>105796</v>
      </c>
      <c r="AJ548" s="28">
        <f t="shared" si="170"/>
        <v>1457.4243987362299</v>
      </c>
      <c r="AK548" s="28">
        <f t="shared" si="171"/>
        <v>312242.57146346202</v>
      </c>
      <c r="AL548" s="110">
        <f t="shared" si="158"/>
        <v>1259.1805886210379</v>
      </c>
      <c r="AM548" s="110">
        <f t="shared" si="157"/>
        <v>1219.3436344226491</v>
      </c>
      <c r="AN548" s="110">
        <f>AJ548/[4]FCST!$G488*1000</f>
        <v>966.46180287548395</v>
      </c>
      <c r="AP548" s="233">
        <f>[16]Rounded!Z549</f>
        <v>40559</v>
      </c>
      <c r="AQ548" s="157">
        <f>[16]Rounded!AA549</f>
        <v>25754</v>
      </c>
      <c r="AR548" s="157">
        <f>[16]Rounded!AB549</f>
        <v>3838</v>
      </c>
      <c r="AS548" s="157">
        <f>[16]Rounded!AC549</f>
        <v>0</v>
      </c>
      <c r="AT548" s="157">
        <f>[16]Rounded!AD549</f>
        <v>0</v>
      </c>
      <c r="AV548" s="150"/>
      <c r="AW548" s="145">
        <f t="shared" si="172"/>
        <v>966.46180287548395</v>
      </c>
      <c r="AX548" s="145">
        <f t="shared" si="154"/>
        <v>1457.4243987362299</v>
      </c>
      <c r="AZ548" s="164">
        <f t="shared" si="164"/>
        <v>17591.516633786661</v>
      </c>
      <c r="BM548" s="14">
        <f>[17]Base!$J330</f>
        <v>47734.514813696551</v>
      </c>
      <c r="BN548" s="14">
        <f>[17]High!$J330</f>
        <v>92218.335649724351</v>
      </c>
      <c r="BO548" s="14">
        <f>[17]Low!$J330</f>
        <v>3250.6939776687882</v>
      </c>
      <c r="BP548" s="14"/>
      <c r="BQ548" s="14">
        <f>[17]Base!$Q330</f>
        <v>55505.249783368075</v>
      </c>
      <c r="BR548" s="14">
        <f>[17]High!$Q330</f>
        <v>107230.62284851669</v>
      </c>
      <c r="BS548" s="14">
        <f>[17]Low!$Q330</f>
        <v>3779.8767182195211</v>
      </c>
      <c r="BT548" s="211" t="s">
        <v>150</v>
      </c>
      <c r="BU548" s="14">
        <f>'[18]Energy Summary'!$C329/1000</f>
        <v>0</v>
      </c>
      <c r="BV548" s="14"/>
      <c r="BW548" s="14"/>
      <c r="BX548" s="14"/>
      <c r="BY548" s="14">
        <f>'[18]Energy Summary'!$D329/1000</f>
        <v>0</v>
      </c>
      <c r="BZ548" s="14"/>
      <c r="CA548" s="14"/>
    </row>
    <row r="549" spans="1:79">
      <c r="A549" s="2">
        <f t="shared" si="160"/>
        <v>2036</v>
      </c>
      <c r="B549" s="2">
        <f t="shared" si="161"/>
        <v>7</v>
      </c>
      <c r="C549" s="7">
        <f>[21]Data!$D404</f>
        <v>1310.87774052227</v>
      </c>
      <c r="D549" s="7">
        <f>[25]Data!$D380</f>
        <v>1550625.38786147</v>
      </c>
      <c r="E549" s="7">
        <f>[22]Data!$D392</f>
        <v>120556.59684996901</v>
      </c>
      <c r="F549" s="7">
        <f>[23]Data!$D392</f>
        <v>1460.5528576714701</v>
      </c>
      <c r="G549" s="13">
        <f>[24]Data!$D392</f>
        <v>311576.17538272397</v>
      </c>
      <c r="H549" s="66"/>
      <c r="I549" s="26">
        <f t="shared" si="175"/>
        <v>1340.87774052227</v>
      </c>
      <c r="J549" s="26">
        <f t="shared" si="175"/>
        <v>1550625.38786147</v>
      </c>
      <c r="K549" s="26">
        <f t="shared" si="175"/>
        <v>114306.996849969</v>
      </c>
      <c r="L549" s="26">
        <f t="shared" si="163"/>
        <v>1460.5528576714701</v>
      </c>
      <c r="M549" s="26">
        <f t="shared" si="165"/>
        <v>307616.17538272397</v>
      </c>
      <c r="N549" s="25"/>
      <c r="O549" s="19">
        <f>AVERAGE('Billing Mo'!O549:O550)</f>
        <v>30</v>
      </c>
      <c r="P549" s="19"/>
      <c r="Q549" s="19">
        <f>AVERAGE('Billing Mo'!Q549:Q550)</f>
        <v>-6249.5999999999995</v>
      </c>
      <c r="R549" s="248"/>
      <c r="S549" s="19">
        <f t="shared" si="155"/>
        <v>-3960</v>
      </c>
      <c r="U549" s="7">
        <f t="shared" si="166"/>
        <v>4573184.7282403959</v>
      </c>
      <c r="V549" s="126">
        <f t="shared" si="173"/>
        <v>0.23540461725212367</v>
      </c>
      <c r="W549" s="7">
        <f>'Billing Mo'!W549</f>
        <v>79318.04476941828</v>
      </c>
      <c r="X549" s="7">
        <f>'Billing Mo'!X549</f>
        <v>1809206.8306929218</v>
      </c>
      <c r="Y549" s="7">
        <f>'Billing Mo'!Y549</f>
        <v>1888524.87546234</v>
      </c>
      <c r="Z549" s="7">
        <f>'Billing Mo'!Z549</f>
        <v>206974</v>
      </c>
      <c r="AA549" s="7">
        <f>'Billing Mo'!AA549</f>
        <v>2032</v>
      </c>
      <c r="AB549" s="7">
        <f>'Billing Mo'!AB549</f>
        <v>1508</v>
      </c>
      <c r="AC549" s="13">
        <f>'Billing Mo'!AC549</f>
        <v>25721</v>
      </c>
      <c r="AD549" s="28">
        <f t="shared" si="174"/>
        <v>24476</v>
      </c>
      <c r="AE549" s="30">
        <f t="shared" si="167"/>
        <v>2425925</v>
      </c>
      <c r="AF549" s="30">
        <f t="shared" si="168"/>
        <v>1550625</v>
      </c>
      <c r="AG549" s="31">
        <f t="shared" si="152"/>
        <v>263082</v>
      </c>
      <c r="AH549" s="15">
        <f t="shared" si="159"/>
        <v>148775</v>
      </c>
      <c r="AI549" s="28">
        <f t="shared" si="169"/>
        <v>114307</v>
      </c>
      <c r="AJ549" s="28">
        <f t="shared" si="170"/>
        <v>1460.5528576714701</v>
      </c>
      <c r="AK549" s="28">
        <f t="shared" si="171"/>
        <v>307616.17538272397</v>
      </c>
      <c r="AL549" s="110">
        <f t="shared" si="158"/>
        <v>1340.8776480635311</v>
      </c>
      <c r="AM549" s="110">
        <f t="shared" si="157"/>
        <v>1297.5211668313896</v>
      </c>
      <c r="AN549" s="110">
        <f>AJ549/[4]FCST!$G489*1000</f>
        <v>968.53637776622679</v>
      </c>
      <c r="AP549" s="233">
        <f>[16]Rounded!Z550</f>
        <v>41061</v>
      </c>
      <c r="AQ549" s="157">
        <f>[16]Rounded!AA550</f>
        <v>27242</v>
      </c>
      <c r="AR549" s="157">
        <f>[16]Rounded!AB550</f>
        <v>4118</v>
      </c>
      <c r="AS549" s="157">
        <f>[16]Rounded!AC550</f>
        <v>0</v>
      </c>
      <c r="AT549" s="157">
        <f>[16]Rounded!AD550</f>
        <v>0</v>
      </c>
      <c r="AV549" s="150"/>
      <c r="AW549" s="145">
        <f t="shared" si="172"/>
        <v>968.53637776622679</v>
      </c>
      <c r="AX549" s="145">
        <f t="shared" si="154"/>
        <v>1460.5528576714701</v>
      </c>
      <c r="AZ549" s="164">
        <f t="shared" si="164"/>
        <v>17565.408247305379</v>
      </c>
      <c r="BM549" s="14">
        <f>[17]Base!$J331</f>
        <v>48263.451562062648</v>
      </c>
      <c r="BN549" s="14">
        <f>[17]High!$J331</f>
        <v>93240.18884732516</v>
      </c>
      <c r="BO549" s="14">
        <f>[17]Low!$J331</f>
        <v>3286.7142768001841</v>
      </c>
      <c r="BP549" s="14"/>
      <c r="BQ549" s="14">
        <f>[17]Base!$Q331</f>
        <v>56120.292514026332</v>
      </c>
      <c r="BR549" s="14">
        <f>[17]High!$Q331</f>
        <v>108418.82424107575</v>
      </c>
      <c r="BS549" s="14">
        <f>[17]Low!$Q331</f>
        <v>3821.7607869769581</v>
      </c>
      <c r="BT549" s="211" t="s">
        <v>150</v>
      </c>
      <c r="BU549" s="14">
        <f>'[18]Energy Summary'!$C330/1000</f>
        <v>0</v>
      </c>
      <c r="BV549" s="14"/>
      <c r="BW549" s="14"/>
      <c r="BX549" s="14"/>
      <c r="BY549" s="14">
        <f>'[18]Energy Summary'!$D330/1000</f>
        <v>0</v>
      </c>
      <c r="BZ549" s="14"/>
      <c r="CA549" s="14"/>
    </row>
    <row r="550" spans="1:79">
      <c r="A550" s="2">
        <f t="shared" si="160"/>
        <v>2036</v>
      </c>
      <c r="B550" s="2">
        <f t="shared" si="161"/>
        <v>8</v>
      </c>
      <c r="C550" s="7">
        <f>[21]Data!$D405</f>
        <v>1317.4066969452299</v>
      </c>
      <c r="D550" s="7">
        <f>[25]Data!$D381</f>
        <v>1554867.5582487399</v>
      </c>
      <c r="E550" s="7">
        <f>[22]Data!$D393</f>
        <v>123869.764270036</v>
      </c>
      <c r="F550" s="7">
        <f>[23]Data!$D393</f>
        <v>1448.88636129416</v>
      </c>
      <c r="G550" s="13">
        <f>[24]Data!$D393</f>
        <v>325593.09934335301</v>
      </c>
      <c r="H550" s="66"/>
      <c r="I550" s="26">
        <f t="shared" si="175"/>
        <v>1347.4066969452299</v>
      </c>
      <c r="J550" s="26">
        <f t="shared" si="175"/>
        <v>1554867.5582487399</v>
      </c>
      <c r="K550" s="26">
        <f t="shared" si="175"/>
        <v>117720.964270036</v>
      </c>
      <c r="L550" s="26">
        <f t="shared" si="163"/>
        <v>1448.88636129416</v>
      </c>
      <c r="M550" s="26">
        <f t="shared" si="165"/>
        <v>321501.09934335301</v>
      </c>
      <c r="N550" s="25"/>
      <c r="O550" s="19">
        <f>AVERAGE('Billing Mo'!O550:O551)</f>
        <v>30</v>
      </c>
      <c r="P550" s="19"/>
      <c r="Q550" s="19">
        <f>AVERAGE('Billing Mo'!Q550:Q551)</f>
        <v>-6148.7999999999993</v>
      </c>
      <c r="R550" s="248"/>
      <c r="S550" s="19">
        <f t="shared" si="155"/>
        <v>-4092</v>
      </c>
      <c r="U550" s="7">
        <f t="shared" si="166"/>
        <v>4614788.9857046474</v>
      </c>
      <c r="V550" s="126">
        <f t="shared" si="173"/>
        <v>0.23491953518685663</v>
      </c>
      <c r="W550" s="7">
        <f>'Billing Mo'!W550</f>
        <v>79365.565511523062</v>
      </c>
      <c r="X550" s="7">
        <f>'Billing Mo'!X550</f>
        <v>1810290.7561914069</v>
      </c>
      <c r="Y550" s="7">
        <f>'Billing Mo'!Y550</f>
        <v>1889656.3217029299</v>
      </c>
      <c r="Z550" s="7">
        <f>'Billing Mo'!Z550</f>
        <v>207071</v>
      </c>
      <c r="AA550" s="7">
        <f>'Billing Mo'!AA550</f>
        <v>2032</v>
      </c>
      <c r="AB550" s="7">
        <f>'Billing Mo'!AB550</f>
        <v>1508</v>
      </c>
      <c r="AC550" s="13">
        <f>'Billing Mo'!AC550</f>
        <v>25776</v>
      </c>
      <c r="AD550" s="28">
        <f t="shared" si="174"/>
        <v>24562</v>
      </c>
      <c r="AE550" s="30">
        <f t="shared" si="167"/>
        <v>2439198</v>
      </c>
      <c r="AF550" s="30">
        <f t="shared" si="168"/>
        <v>1554868</v>
      </c>
      <c r="AG550" s="31">
        <f t="shared" si="152"/>
        <v>273211</v>
      </c>
      <c r="AH550" s="15">
        <f t="shared" si="159"/>
        <v>155490</v>
      </c>
      <c r="AI550" s="28">
        <f t="shared" si="169"/>
        <v>117721</v>
      </c>
      <c r="AJ550" s="28">
        <f t="shared" si="170"/>
        <v>1448.88636129416</v>
      </c>
      <c r="AK550" s="28">
        <f t="shared" si="171"/>
        <v>321501.09934335301</v>
      </c>
      <c r="AL550" s="110">
        <f t="shared" si="158"/>
        <v>1347.4067586423103</v>
      </c>
      <c r="AM550" s="110">
        <f t="shared" si="157"/>
        <v>1303.8138055599954</v>
      </c>
      <c r="AN550" s="110">
        <f>AJ550/[4]FCST!$G490*1000</f>
        <v>960.79997433299741</v>
      </c>
      <c r="AP550" s="233">
        <f>[16]Rounded!Z551</f>
        <v>43851</v>
      </c>
      <c r="AQ550" s="157">
        <f>[16]Rounded!AA551</f>
        <v>30953</v>
      </c>
      <c r="AR550" s="157">
        <f>[16]Rounded!AB551</f>
        <v>4591</v>
      </c>
      <c r="AS550" s="157">
        <f>[16]Rounded!AC551</f>
        <v>0</v>
      </c>
      <c r="AT550" s="157">
        <f>[16]Rounded!AD551</f>
        <v>0</v>
      </c>
      <c r="AV550" s="150"/>
      <c r="AW550" s="145">
        <f t="shared" si="172"/>
        <v>960.79997433299741</v>
      </c>
      <c r="AX550" s="145">
        <f t="shared" si="154"/>
        <v>1448.88636129416</v>
      </c>
      <c r="AZ550" s="164">
        <f t="shared" si="164"/>
        <v>17539.299860824089</v>
      </c>
      <c r="BM550" s="14">
        <f>[17]Base!$J332</f>
        <v>48228.443828181153</v>
      </c>
      <c r="BN550" s="14">
        <f>[17]High!$J332</f>
        <v>93172.557386818648</v>
      </c>
      <c r="BO550" s="14">
        <f>[17]Low!$J332</f>
        <v>3284.3302695437042</v>
      </c>
      <c r="BP550" s="14"/>
      <c r="BQ550" s="14">
        <f>[17]Base!$Q332</f>
        <v>56079.585846722272</v>
      </c>
      <c r="BR550" s="14">
        <f>[17]High!$Q332</f>
        <v>108340.18300792866</v>
      </c>
      <c r="BS550" s="14">
        <f>[17]Low!$Q332</f>
        <v>3818.9886855159348</v>
      </c>
      <c r="BT550" s="211" t="s">
        <v>150</v>
      </c>
      <c r="BU550" s="14">
        <f>'[18]Energy Summary'!$C331/1000</f>
        <v>0</v>
      </c>
      <c r="BV550" s="14"/>
      <c r="BW550" s="14"/>
      <c r="BX550" s="14"/>
      <c r="BY550" s="14">
        <f>'[18]Energy Summary'!$D331/1000</f>
        <v>0</v>
      </c>
      <c r="BZ550" s="14"/>
      <c r="CA550" s="14"/>
    </row>
    <row r="551" spans="1:79">
      <c r="A551" s="2">
        <f t="shared" si="160"/>
        <v>2036</v>
      </c>
      <c r="B551" s="2">
        <f t="shared" si="161"/>
        <v>9</v>
      </c>
      <c r="C551" s="7">
        <f>[21]Data!$D406</f>
        <v>1206.5117377158699</v>
      </c>
      <c r="D551" s="7">
        <f>[25]Data!$D382</f>
        <v>1469317.0040718699</v>
      </c>
      <c r="E551" s="7">
        <f>[22]Data!$D394</f>
        <v>114837.962978654</v>
      </c>
      <c r="F551" s="7">
        <f>[23]Data!$D394</f>
        <v>1447.44191684972</v>
      </c>
      <c r="G551" s="13">
        <f>[24]Data!$D394</f>
        <v>327267.91910984501</v>
      </c>
      <c r="H551" s="66"/>
      <c r="I551" s="26">
        <f t="shared" si="175"/>
        <v>1236.5117377158699</v>
      </c>
      <c r="J551" s="26">
        <f t="shared" si="175"/>
        <v>1469317.0040718699</v>
      </c>
      <c r="K551" s="26">
        <f t="shared" si="175"/>
        <v>108689.162978654</v>
      </c>
      <c r="L551" s="26">
        <f t="shared" si="163"/>
        <v>1447.44191684972</v>
      </c>
      <c r="M551" s="26">
        <f t="shared" si="165"/>
        <v>323307.91910984501</v>
      </c>
      <c r="N551" s="25"/>
      <c r="O551" s="19">
        <f>AVERAGE('Billing Mo'!O551:O552)</f>
        <v>30</v>
      </c>
      <c r="P551" s="19"/>
      <c r="Q551" s="19">
        <f>AVERAGE('Billing Mo'!Q551:Q552)</f>
        <v>-6148.7999999999993</v>
      </c>
      <c r="R551" s="248"/>
      <c r="S551" s="19">
        <f t="shared" si="155"/>
        <v>-3960</v>
      </c>
      <c r="U551" s="7">
        <f t="shared" si="166"/>
        <v>4316651.361026695</v>
      </c>
      <c r="V551" s="126">
        <f t="shared" si="173"/>
        <v>0.23675824630596484</v>
      </c>
      <c r="W551" s="7">
        <f>'Billing Mo'!W551</f>
        <v>79413.086253628266</v>
      </c>
      <c r="X551" s="7">
        <f>'Billing Mo'!X551</f>
        <v>1811374.6816899017</v>
      </c>
      <c r="Y551" s="7">
        <f>'Billing Mo'!Y551</f>
        <v>1890787.7679435301</v>
      </c>
      <c r="Z551" s="7">
        <f>'Billing Mo'!Z551</f>
        <v>207170</v>
      </c>
      <c r="AA551" s="7">
        <f>'Billing Mo'!AA551</f>
        <v>2031</v>
      </c>
      <c r="AB551" s="7">
        <f>'Billing Mo'!AB551</f>
        <v>1508</v>
      </c>
      <c r="AC551" s="13">
        <f>'Billing Mo'!AC551</f>
        <v>25783</v>
      </c>
      <c r="AD551" s="28">
        <f t="shared" si="174"/>
        <v>22684</v>
      </c>
      <c r="AE551" s="30">
        <f t="shared" si="167"/>
        <v>2239786</v>
      </c>
      <c r="AF551" s="30">
        <f t="shared" si="168"/>
        <v>1469317</v>
      </c>
      <c r="AG551" s="31">
        <f t="shared" ref="AG551:AG602" si="176">SUM(AH551:AI551)</f>
        <v>260109</v>
      </c>
      <c r="AH551" s="15">
        <f t="shared" si="159"/>
        <v>151420</v>
      </c>
      <c r="AI551" s="28">
        <f t="shared" si="169"/>
        <v>108689</v>
      </c>
      <c r="AJ551" s="28">
        <f t="shared" si="170"/>
        <v>1447.44191684972</v>
      </c>
      <c r="AK551" s="28">
        <f t="shared" si="171"/>
        <v>323307.91910984501</v>
      </c>
      <c r="AL551" s="110">
        <f t="shared" si="158"/>
        <v>1236.5117071805469</v>
      </c>
      <c r="AM551" s="110">
        <f t="shared" si="157"/>
        <v>1196.5753313819673</v>
      </c>
      <c r="AN551" s="110">
        <f>AJ551/[4]FCST!$G491*1000</f>
        <v>959.84211992686994</v>
      </c>
      <c r="AP551" s="233">
        <f>[16]Rounded!Z552</f>
        <v>40992</v>
      </c>
      <c r="AQ551" s="157">
        <f>[16]Rounded!AA552</f>
        <v>27428</v>
      </c>
      <c r="AR551" s="157">
        <f>[16]Rounded!AB552</f>
        <v>4111</v>
      </c>
      <c r="AS551" s="157">
        <f>[16]Rounded!AC552</f>
        <v>0</v>
      </c>
      <c r="AT551" s="157">
        <f>[16]Rounded!AD552</f>
        <v>0</v>
      </c>
      <c r="AV551" s="150"/>
      <c r="AW551" s="145">
        <f t="shared" si="172"/>
        <v>959.84211992686994</v>
      </c>
      <c r="AX551" s="145">
        <f t="shared" si="154"/>
        <v>1447.44191684972</v>
      </c>
      <c r="AZ551" s="164">
        <f t="shared" si="164"/>
        <v>17513.19147434281</v>
      </c>
      <c r="BM551" s="14">
        <f>[17]Base!$J333</f>
        <v>46812.144863399961</v>
      </c>
      <c r="BN551" s="14">
        <f>[17]High!$J333</f>
        <v>90436.408631053477</v>
      </c>
      <c r="BO551" s="14">
        <f>[17]Low!$J333</f>
        <v>3187.8810957464716</v>
      </c>
      <c r="BP551" s="14"/>
      <c r="BQ551" s="14">
        <f>[17]Base!$Q333</f>
        <v>54432.726585348792</v>
      </c>
      <c r="BR551" s="14">
        <f>[17]High!$Q333</f>
        <v>105158.61468727149</v>
      </c>
      <c r="BS551" s="14">
        <f>[17]Low!$Q333</f>
        <v>3706.8384834261296</v>
      </c>
      <c r="BT551" s="211" t="s">
        <v>150</v>
      </c>
      <c r="BU551" s="14">
        <f>'[18]Energy Summary'!$C332/1000</f>
        <v>0</v>
      </c>
      <c r="BV551" s="14"/>
      <c r="BW551" s="14"/>
      <c r="BX551" s="14"/>
      <c r="BY551" s="14">
        <f>'[18]Energy Summary'!$D332/1000</f>
        <v>0</v>
      </c>
      <c r="BZ551" s="14"/>
      <c r="CA551" s="14"/>
    </row>
    <row r="552" spans="1:79">
      <c r="A552" s="2">
        <f t="shared" si="160"/>
        <v>2036</v>
      </c>
      <c r="B552" s="2">
        <f t="shared" si="161"/>
        <v>10</v>
      </c>
      <c r="C552" s="7">
        <f>[21]Data!$D407</f>
        <v>1022.3345943722099</v>
      </c>
      <c r="D552" s="7">
        <f>[25]Data!$D383</f>
        <v>1398582.0114213801</v>
      </c>
      <c r="E552" s="7">
        <f>[22]Data!$D395</f>
        <v>123442.62587088801</v>
      </c>
      <c r="F552" s="7">
        <f>[23]Data!$D395</f>
        <v>1445.2752501830601</v>
      </c>
      <c r="G552" s="13">
        <f>[24]Data!$D395</f>
        <v>308020.148191254</v>
      </c>
      <c r="H552" s="66"/>
      <c r="I552" s="26">
        <f t="shared" si="175"/>
        <v>1052.3345943722099</v>
      </c>
      <c r="J552" s="26">
        <f t="shared" si="175"/>
        <v>1398582.0114213801</v>
      </c>
      <c r="K552" s="26">
        <f t="shared" si="175"/>
        <v>117293.825870888</v>
      </c>
      <c r="L552" s="26">
        <f t="shared" si="163"/>
        <v>1445.2752501830601</v>
      </c>
      <c r="M552" s="26">
        <f t="shared" si="165"/>
        <v>303928.148191254</v>
      </c>
      <c r="N552" s="25"/>
      <c r="O552" s="19">
        <f>AVERAGE('Billing Mo'!O552:O553)</f>
        <v>30</v>
      </c>
      <c r="P552" s="19"/>
      <c r="Q552" s="19">
        <f>AVERAGE('Billing Mo'!Q552:Q553)</f>
        <v>-6148.7999999999993</v>
      </c>
      <c r="R552" s="248"/>
      <c r="S552" s="19">
        <f t="shared" si="155"/>
        <v>-4092</v>
      </c>
      <c r="U552" s="7">
        <f t="shared" si="166"/>
        <v>3893240.4234414371</v>
      </c>
      <c r="V552" s="126">
        <f t="shared" si="173"/>
        <v>0.25544453159122188</v>
      </c>
      <c r="W552" s="7">
        <f>'Billing Mo'!W552</f>
        <v>79460.606995733047</v>
      </c>
      <c r="X552" s="7">
        <f>'Billing Mo'!X552</f>
        <v>1812458.6071883871</v>
      </c>
      <c r="Y552" s="7">
        <f>'Billing Mo'!Y552</f>
        <v>1891919.2141841201</v>
      </c>
      <c r="Z552" s="7">
        <f>'Billing Mo'!Z552</f>
        <v>207273</v>
      </c>
      <c r="AA552" s="7">
        <f>'Billing Mo'!AA552</f>
        <v>2030</v>
      </c>
      <c r="AB552" s="7">
        <f>'Billing Mo'!AB552</f>
        <v>1508</v>
      </c>
      <c r="AC552" s="13">
        <f>'Billing Mo'!AC552</f>
        <v>25806</v>
      </c>
      <c r="AD552" s="28">
        <f t="shared" si="174"/>
        <v>20751</v>
      </c>
      <c r="AE552" s="30">
        <f t="shared" si="167"/>
        <v>1907313</v>
      </c>
      <c r="AF552" s="30">
        <f t="shared" si="168"/>
        <v>1398582</v>
      </c>
      <c r="AG552" s="31">
        <f t="shared" si="176"/>
        <v>261221</v>
      </c>
      <c r="AH552" s="15">
        <f t="shared" si="159"/>
        <v>143927</v>
      </c>
      <c r="AI552" s="28">
        <f t="shared" si="169"/>
        <v>117294</v>
      </c>
      <c r="AJ552" s="28">
        <f t="shared" si="170"/>
        <v>1445.2752501830601</v>
      </c>
      <c r="AK552" s="28">
        <f t="shared" si="171"/>
        <v>303928.148191254</v>
      </c>
      <c r="AL552" s="110">
        <f t="shared" si="158"/>
        <v>1052.3346532910662</v>
      </c>
      <c r="AM552" s="110">
        <f t="shared" si="157"/>
        <v>1019.104825166368</v>
      </c>
      <c r="AN552" s="110">
        <f>AJ552/[4]FCST!$G492*1000</f>
        <v>958.40533831767902</v>
      </c>
      <c r="AP552" s="233">
        <f>[16]Rounded!Z553</f>
        <v>31736</v>
      </c>
      <c r="AQ552" s="157">
        <f>[16]Rounded!AA553</f>
        <v>25600</v>
      </c>
      <c r="AR552" s="157">
        <f>[16]Rounded!AB553</f>
        <v>3923</v>
      </c>
      <c r="AS552" s="157">
        <f>[16]Rounded!AC553</f>
        <v>0</v>
      </c>
      <c r="AT552" s="157">
        <f>[16]Rounded!AD553</f>
        <v>0</v>
      </c>
      <c r="AV552" s="150"/>
      <c r="AW552" s="145">
        <f t="shared" si="172"/>
        <v>958.40533831767902</v>
      </c>
      <c r="AX552" s="145">
        <f t="shared" si="154"/>
        <v>1445.2752501830601</v>
      </c>
      <c r="AZ552" s="164">
        <f t="shared" si="164"/>
        <v>17487.083087861531</v>
      </c>
      <c r="BM552" s="14">
        <f>[17]Base!$J334</f>
        <v>46829.438825636069</v>
      </c>
      <c r="BN552" s="14">
        <f>[17]High!$J334</f>
        <v>90469.818846291411</v>
      </c>
      <c r="BO552" s="14">
        <f>[17]Low!$J334</f>
        <v>3189.0588049807725</v>
      </c>
      <c r="BP552" s="14"/>
      <c r="BQ552" s="14">
        <f>[17]Base!$Q334</f>
        <v>54452.83584376287</v>
      </c>
      <c r="BR552" s="14">
        <f>[17]High!$Q334</f>
        <v>105197.46377475746</v>
      </c>
      <c r="BS552" s="14">
        <f>[17]Low!$Q334</f>
        <v>3708.2079127683396</v>
      </c>
      <c r="BT552" s="211" t="s">
        <v>150</v>
      </c>
      <c r="BU552" s="14">
        <f>'[18]Energy Summary'!$C333/1000</f>
        <v>0</v>
      </c>
      <c r="BV552" s="14"/>
      <c r="BW552" s="14"/>
      <c r="BX552" s="14"/>
      <c r="BY552" s="14">
        <f>'[18]Energy Summary'!$D333/1000</f>
        <v>0</v>
      </c>
      <c r="BZ552" s="14"/>
      <c r="CA552" s="14"/>
    </row>
    <row r="553" spans="1:79">
      <c r="A553" s="2">
        <f t="shared" si="160"/>
        <v>2036</v>
      </c>
      <c r="B553" s="2">
        <f t="shared" si="161"/>
        <v>11</v>
      </c>
      <c r="C553" s="7">
        <f>[21]Data!$D408</f>
        <v>787.92748530243102</v>
      </c>
      <c r="D553" s="7">
        <f>[25]Data!$D384</f>
        <v>1216990.19120056</v>
      </c>
      <c r="E553" s="7">
        <f>[22]Data!$D396</f>
        <v>105850.78197716799</v>
      </c>
      <c r="F553" s="7">
        <f>[23]Data!$D396</f>
        <v>1441.9412356922701</v>
      </c>
      <c r="G553" s="13">
        <f>[24]Data!$D396</f>
        <v>287712.73753662099</v>
      </c>
      <c r="H553" s="66"/>
      <c r="I553" s="26">
        <f t="shared" si="175"/>
        <v>817.92748530243102</v>
      </c>
      <c r="J553" s="26">
        <f t="shared" si="175"/>
        <v>1216990.19120056</v>
      </c>
      <c r="K553" s="26">
        <f t="shared" si="175"/>
        <v>99701.98197716799</v>
      </c>
      <c r="L553" s="26">
        <f t="shared" si="163"/>
        <v>1441.9412356922701</v>
      </c>
      <c r="M553" s="26">
        <f t="shared" si="165"/>
        <v>283752.73753662099</v>
      </c>
      <c r="N553" s="25"/>
      <c r="O553" s="19">
        <f>AVERAGE('Billing Mo'!O553:O554)</f>
        <v>30</v>
      </c>
      <c r="P553" s="19"/>
      <c r="Q553" s="19">
        <f>AVERAGE('Billing Mo'!Q553:Q554)</f>
        <v>-6148.7999999999993</v>
      </c>
      <c r="R553" s="248"/>
      <c r="S553" s="19">
        <f t="shared" si="155"/>
        <v>-3960</v>
      </c>
      <c r="U553" s="7">
        <f t="shared" si="166"/>
        <v>3253855.6787723131</v>
      </c>
      <c r="V553" s="126">
        <f t="shared" si="173"/>
        <v>0.34388341163246744</v>
      </c>
      <c r="W553" s="7">
        <f>'Billing Mo'!W553</f>
        <v>79508.127737838251</v>
      </c>
      <c r="X553" s="7">
        <f>'Billing Mo'!X553</f>
        <v>1813542.5326868817</v>
      </c>
      <c r="Y553" s="7">
        <f>'Billing Mo'!Y553</f>
        <v>1893050.66042472</v>
      </c>
      <c r="Z553" s="7">
        <f>'Billing Mo'!Z553</f>
        <v>207376</v>
      </c>
      <c r="AA553" s="7">
        <f>'Billing Mo'!AA553</f>
        <v>2029</v>
      </c>
      <c r="AB553" s="7">
        <f>'Billing Mo'!AB553</f>
        <v>1508</v>
      </c>
      <c r="AC553" s="13">
        <f>'Billing Mo'!AC553</f>
        <v>25841</v>
      </c>
      <c r="AD553" s="28">
        <f t="shared" si="174"/>
        <v>21543</v>
      </c>
      <c r="AE553" s="30">
        <f t="shared" si="167"/>
        <v>1483346</v>
      </c>
      <c r="AF553" s="30">
        <f t="shared" si="168"/>
        <v>1216990</v>
      </c>
      <c r="AG553" s="31">
        <f t="shared" si="176"/>
        <v>246782</v>
      </c>
      <c r="AH553" s="15">
        <f t="shared" si="159"/>
        <v>147080</v>
      </c>
      <c r="AI553" s="28">
        <f t="shared" si="169"/>
        <v>99702</v>
      </c>
      <c r="AJ553" s="28">
        <f t="shared" si="170"/>
        <v>1441.9412356922701</v>
      </c>
      <c r="AK553" s="28">
        <f t="shared" si="171"/>
        <v>283752.73753662099</v>
      </c>
      <c r="AL553" s="110">
        <f t="shared" si="158"/>
        <v>817.92732911663552</v>
      </c>
      <c r="AM553" s="110">
        <f t="shared" si="157"/>
        <v>794.95442539417672</v>
      </c>
      <c r="AN553" s="110">
        <f>AJ553/[4]FCST!$G493*1000</f>
        <v>956.19445337683692</v>
      </c>
      <c r="AP553" s="233">
        <f>[16]Rounded!Z554</f>
        <v>34525</v>
      </c>
      <c r="AQ553" s="157">
        <f>[16]Rounded!AA554</f>
        <v>26401</v>
      </c>
      <c r="AR553" s="157">
        <f>[16]Rounded!AB554</f>
        <v>3962</v>
      </c>
      <c r="AS553" s="157">
        <f>[16]Rounded!AC554</f>
        <v>0</v>
      </c>
      <c r="AT553" s="157">
        <f>[16]Rounded!AD554</f>
        <v>0</v>
      </c>
      <c r="AV553" s="150"/>
      <c r="AW553" s="145">
        <f t="shared" si="172"/>
        <v>956.19445337683692</v>
      </c>
      <c r="AX553" s="145">
        <f t="shared" si="154"/>
        <v>1441.9412356922701</v>
      </c>
      <c r="AZ553" s="164">
        <f t="shared" si="164"/>
        <v>17460.974701380252</v>
      </c>
      <c r="BM553" s="14">
        <f>[17]Base!$J335</f>
        <v>46744.533965426082</v>
      </c>
      <c r="BN553" s="14">
        <f>[17]High!$J335</f>
        <v>90305.791099750029</v>
      </c>
      <c r="BO553" s="14">
        <f>[17]Low!$J335</f>
        <v>3183.2768311021941</v>
      </c>
      <c r="BP553" s="14"/>
      <c r="BQ553" s="14">
        <f>[17]Base!$Q335</f>
        <v>54354.109262123355</v>
      </c>
      <c r="BR553" s="14">
        <f>[17]High!$Q335</f>
        <v>105006.73383691863</v>
      </c>
      <c r="BS553" s="14">
        <f>[17]Low!$Q335</f>
        <v>3701.4846873281331</v>
      </c>
      <c r="BT553" s="211" t="s">
        <v>150</v>
      </c>
      <c r="BU553" s="14">
        <f>'[18]Energy Summary'!$C334/1000</f>
        <v>0</v>
      </c>
      <c r="BV553" s="14"/>
      <c r="BW553" s="14"/>
      <c r="BX553" s="14"/>
      <c r="BY553" s="14">
        <f>'[18]Energy Summary'!$D334/1000</f>
        <v>0</v>
      </c>
      <c r="BZ553" s="14"/>
      <c r="CA553" s="14"/>
    </row>
    <row r="554" spans="1:79">
      <c r="A554" s="2">
        <f t="shared" si="160"/>
        <v>2036</v>
      </c>
      <c r="B554" s="2">
        <f t="shared" si="161"/>
        <v>12</v>
      </c>
      <c r="C554" s="7">
        <f>[21]Data!$D409</f>
        <v>935.93497779890595</v>
      </c>
      <c r="D554" s="7">
        <f>[25]Data!$D385</f>
        <v>1230750.34278607</v>
      </c>
      <c r="E554" s="7">
        <f>[22]Data!$D397</f>
        <v>103044.816759607</v>
      </c>
      <c r="F554" s="7">
        <f>[23]Data!$D397</f>
        <v>1453.60188088775</v>
      </c>
      <c r="G554" s="13">
        <f>[24]Data!$D397</f>
        <v>278369.97893686697</v>
      </c>
      <c r="H554" s="66"/>
      <c r="I554" s="26">
        <f t="shared" si="175"/>
        <v>965.93497779890595</v>
      </c>
      <c r="J554" s="26">
        <f t="shared" si="175"/>
        <v>1230750.34278607</v>
      </c>
      <c r="K554" s="26">
        <f t="shared" si="175"/>
        <v>96795.216759606992</v>
      </c>
      <c r="L554" s="26">
        <f t="shared" si="163"/>
        <v>1453.60188088775</v>
      </c>
      <c r="M554" s="26">
        <f t="shared" si="165"/>
        <v>274277.97893686697</v>
      </c>
      <c r="N554" s="25"/>
      <c r="O554" s="19">
        <f>AVERAGE('Billing Mo'!O554:O555)</f>
        <v>30</v>
      </c>
      <c r="P554" s="19"/>
      <c r="Q554" s="19">
        <f>AVERAGE('Billing Mo'!Q554:Q555)</f>
        <v>-6249.5999999999995</v>
      </c>
      <c r="R554" s="248"/>
      <c r="S554" s="19">
        <f t="shared" si="155"/>
        <v>-4092</v>
      </c>
      <c r="U554" s="7">
        <f t="shared" si="166"/>
        <v>3524317.5808177544</v>
      </c>
      <c r="V554" s="126">
        <f t="shared" si="173"/>
        <v>0.46872621458853259</v>
      </c>
      <c r="W554" s="7">
        <f>'Billing Mo'!W554</f>
        <v>79555.648479943018</v>
      </c>
      <c r="X554" s="7">
        <f>'Billing Mo'!X554</f>
        <v>1814626.4581853671</v>
      </c>
      <c r="Y554" s="7">
        <f>'Billing Mo'!Y554</f>
        <v>1894182.10666531</v>
      </c>
      <c r="Z554" s="7">
        <f>'Billing Mo'!Z554</f>
        <v>207479</v>
      </c>
      <c r="AA554" s="7">
        <f>'Billing Mo'!AA554</f>
        <v>2029</v>
      </c>
      <c r="AB554" s="7">
        <f>'Billing Mo'!AB554</f>
        <v>1508</v>
      </c>
      <c r="AC554" s="13">
        <f>'Billing Mo'!AC554</f>
        <v>25789</v>
      </c>
      <c r="AD554" s="28">
        <f t="shared" si="174"/>
        <v>34901</v>
      </c>
      <c r="AE554" s="30">
        <f t="shared" si="167"/>
        <v>1752811</v>
      </c>
      <c r="AF554" s="30">
        <f t="shared" si="168"/>
        <v>1230750</v>
      </c>
      <c r="AG554" s="31">
        <f t="shared" si="176"/>
        <v>230124</v>
      </c>
      <c r="AH554" s="15">
        <f t="shared" si="159"/>
        <v>133329</v>
      </c>
      <c r="AI554" s="28">
        <f t="shared" si="169"/>
        <v>96795</v>
      </c>
      <c r="AJ554" s="28">
        <f t="shared" si="170"/>
        <v>1453.60188088775</v>
      </c>
      <c r="AK554" s="28">
        <f t="shared" si="171"/>
        <v>274277.97893686697</v>
      </c>
      <c r="AL554" s="110">
        <f t="shared" si="158"/>
        <v>965.93488543797457</v>
      </c>
      <c r="AM554" s="110">
        <f t="shared" si="157"/>
        <v>943.79098699609744</v>
      </c>
      <c r="AN554" s="110">
        <f>AJ554/[4]FCST!$G494*1000</f>
        <v>963.92697671601456</v>
      </c>
      <c r="AP554" s="233">
        <f>[16]Rounded!Z555</f>
        <v>59282</v>
      </c>
      <c r="AQ554" s="157">
        <f>[16]Rounded!AA555</f>
        <v>33245</v>
      </c>
      <c r="AR554" s="157">
        <f>[16]Rounded!AB555</f>
        <v>4377</v>
      </c>
      <c r="AS554" s="157">
        <f>[16]Rounded!AC555</f>
        <v>0</v>
      </c>
      <c r="AT554" s="157">
        <f>[16]Rounded!AD555</f>
        <v>0</v>
      </c>
      <c r="AV554" s="150"/>
      <c r="AW554" s="145">
        <f t="shared" si="172"/>
        <v>963.92697671601456</v>
      </c>
      <c r="AX554" s="145">
        <f t="shared" si="154"/>
        <v>1453.60188088775</v>
      </c>
      <c r="AZ554" s="164">
        <f t="shared" si="164"/>
        <v>17434.866314898969</v>
      </c>
      <c r="BM554" s="14">
        <f>[17]Base!$J336</f>
        <v>46915.001927547921</v>
      </c>
      <c r="BN554" s="14">
        <f>[17]High!$J336</f>
        <v>90635.118250341809</v>
      </c>
      <c r="BO554" s="14">
        <f>[17]Low!$J336</f>
        <v>3194.8856047540826</v>
      </c>
      <c r="BP554" s="14"/>
      <c r="BQ554" s="14">
        <f>[17]Base!$Q336</f>
        <v>54552.327822730142</v>
      </c>
      <c r="BR554" s="14">
        <f>[17]High!$Q336</f>
        <v>105389.67238411837</v>
      </c>
      <c r="BS554" s="14">
        <f>[17]Low!$Q336</f>
        <v>3714.9832613419562</v>
      </c>
      <c r="BT554" s="211" t="s">
        <v>150</v>
      </c>
      <c r="BU554" s="14">
        <f>'[18]Energy Summary'!$C335/1000</f>
        <v>0</v>
      </c>
      <c r="BV554" s="14"/>
      <c r="BW554" s="14"/>
      <c r="BX554" s="14"/>
      <c r="BY554" s="14">
        <f>'[18]Energy Summary'!$D335/1000</f>
        <v>0</v>
      </c>
      <c r="BZ554" s="14"/>
      <c r="CA554" s="14"/>
    </row>
    <row r="555" spans="1:79">
      <c r="A555" s="2">
        <f t="shared" si="160"/>
        <v>2037</v>
      </c>
      <c r="B555" s="2">
        <f t="shared" si="161"/>
        <v>1</v>
      </c>
      <c r="C555" s="7">
        <f>[21]Data!$D410</f>
        <v>1019.95379673512</v>
      </c>
      <c r="D555" s="7">
        <f>[25]Data!$D386</f>
        <v>1227132.63196265</v>
      </c>
      <c r="E555" s="7">
        <f>[22]Data!$D398</f>
        <v>111369.37529762</v>
      </c>
      <c r="F555" s="7">
        <f>[23]Data!$D398</f>
        <v>1430.8743183518</v>
      </c>
      <c r="G555" s="13">
        <f>[24]Data!$D398</f>
        <v>275522.03864515497</v>
      </c>
      <c r="H555" s="66"/>
      <c r="I555" s="26">
        <f t="shared" si="175"/>
        <v>1049.95379673512</v>
      </c>
      <c r="J555" s="26">
        <f t="shared" si="175"/>
        <v>1227132.63196265</v>
      </c>
      <c r="K555" s="26">
        <f t="shared" si="175"/>
        <v>105422.17529762001</v>
      </c>
      <c r="L555" s="26">
        <f t="shared" si="163"/>
        <v>1430.8743183518</v>
      </c>
      <c r="M555" s="26">
        <f t="shared" si="165"/>
        <v>271562.03864515497</v>
      </c>
      <c r="N555" s="25"/>
      <c r="O555" s="19">
        <f>AVERAGE('Billing Mo'!O555:O556)</f>
        <v>30</v>
      </c>
      <c r="P555" s="19"/>
      <c r="Q555" s="19">
        <f>AVERAGE('Billing Mo'!Q555:Q556)</f>
        <v>-5947.1999999999989</v>
      </c>
      <c r="R555" s="248"/>
      <c r="S555" s="19">
        <f t="shared" si="155"/>
        <v>-3960</v>
      </c>
      <c r="U555" s="7">
        <f t="shared" si="166"/>
        <v>3689645.9129635068</v>
      </c>
      <c r="V555" s="126">
        <f t="shared" si="173"/>
        <v>0.55751998808037817</v>
      </c>
      <c r="W555" s="7">
        <f>'Billing Mo'!W555</f>
        <v>79603.169222048222</v>
      </c>
      <c r="X555" s="7">
        <f>'Billing Mo'!X555</f>
        <v>1815710.3836838617</v>
      </c>
      <c r="Y555" s="7">
        <f>'Billing Mo'!Y555</f>
        <v>1895313.5529059099</v>
      </c>
      <c r="Z555" s="7">
        <f>'Billing Mo'!Z555</f>
        <v>207582</v>
      </c>
      <c r="AA555" s="7">
        <f>'Billing Mo'!AA555</f>
        <v>2028</v>
      </c>
      <c r="AB555" s="7">
        <f>'Billing Mo'!AB555</f>
        <v>1508</v>
      </c>
      <c r="AC555" s="13">
        <f>'Billing Mo'!AC555</f>
        <v>25829</v>
      </c>
      <c r="AD555" s="28">
        <f t="shared" si="174"/>
        <v>45266</v>
      </c>
      <c r="AE555" s="30">
        <f t="shared" si="167"/>
        <v>1906412</v>
      </c>
      <c r="AF555" s="30">
        <f t="shared" si="168"/>
        <v>1227133</v>
      </c>
      <c r="AG555" s="31">
        <f t="shared" si="176"/>
        <v>237842</v>
      </c>
      <c r="AH555" s="15">
        <f t="shared" si="159"/>
        <v>132420</v>
      </c>
      <c r="AI555" s="28">
        <f t="shared" si="169"/>
        <v>105422</v>
      </c>
      <c r="AJ555" s="28">
        <f t="shared" si="170"/>
        <v>1430.8743183518</v>
      </c>
      <c r="AK555" s="28">
        <f t="shared" si="171"/>
        <v>271562.03864515497</v>
      </c>
      <c r="AL555" s="110">
        <f t="shared" si="158"/>
        <v>1049.9537906106564</v>
      </c>
      <c r="AM555" s="110">
        <f t="shared" si="157"/>
        <v>1029.738850865954</v>
      </c>
      <c r="AN555" s="110">
        <f>AJ555/[4]FCST!$G495*1000</f>
        <v>948.85564877440322</v>
      </c>
      <c r="AP555" s="233">
        <f>[16]Rounded!Z556</f>
        <v>71020</v>
      </c>
      <c r="AQ555" s="157">
        <f>[16]Rounded!AA556</f>
        <v>33445</v>
      </c>
      <c r="AR555" s="157">
        <f>[16]Rounded!AB556</f>
        <v>4256</v>
      </c>
      <c r="AS555" s="157">
        <f>[16]Rounded!AC556</f>
        <v>0</v>
      </c>
      <c r="AT555" s="157">
        <f>[16]Rounded!AD556</f>
        <v>0</v>
      </c>
      <c r="AV555" s="150"/>
      <c r="AW555" s="145">
        <f t="shared" si="172"/>
        <v>948.85564877440322</v>
      </c>
      <c r="AX555" s="145">
        <f t="shared" si="154"/>
        <v>1430.8743183518</v>
      </c>
      <c r="AZ555" s="164">
        <f t="shared" si="164"/>
        <v>17408.75792841769</v>
      </c>
      <c r="BM555" s="14">
        <f>[17]Base!$J337</f>
        <v>46308.247890249513</v>
      </c>
      <c r="BN555" s="14">
        <f>[17]High!$J337</f>
        <v>89554.43457012171</v>
      </c>
      <c r="BO555" s="14">
        <f>[17]Low!$J337</f>
        <v>3024.919047707866</v>
      </c>
      <c r="BP555" s="14"/>
      <c r="BQ555" s="14">
        <f>[17]Base!$Q337</f>
        <v>53846.799872383148</v>
      </c>
      <c r="BR555" s="14">
        <f>[17]High!$Q337</f>
        <v>104133.06345362987</v>
      </c>
      <c r="BS555" s="14">
        <f>[17]Low!$Q337</f>
        <v>3517.3477298928674</v>
      </c>
      <c r="BT555" s="211" t="s">
        <v>150</v>
      </c>
      <c r="BU555" s="14">
        <f>'[18]Energy Summary'!$C336/1000</f>
        <v>0</v>
      </c>
      <c r="BV555" s="14"/>
      <c r="BW555" s="14"/>
      <c r="BX555" s="14"/>
      <c r="BY555" s="14">
        <f>'[18]Energy Summary'!$D336/1000</f>
        <v>0</v>
      </c>
      <c r="BZ555" s="14"/>
      <c r="CA555" s="14"/>
    </row>
    <row r="556" spans="1:79">
      <c r="A556" s="2">
        <f t="shared" si="160"/>
        <v>2037</v>
      </c>
      <c r="B556" s="2">
        <f t="shared" si="161"/>
        <v>2</v>
      </c>
      <c r="C556" s="7">
        <f>[21]Data!$D411</f>
        <v>827.54834945699895</v>
      </c>
      <c r="D556" s="7">
        <f>[25]Data!$D387</f>
        <v>1108407.94998398</v>
      </c>
      <c r="E556" s="7">
        <f>[22]Data!$D399</f>
        <v>96067.9082029118</v>
      </c>
      <c r="F556" s="7">
        <f>[23]Data!$D399</f>
        <v>1432.1025620452101</v>
      </c>
      <c r="G556" s="13">
        <f>[24]Data!$D399</f>
        <v>275298.04223779798</v>
      </c>
      <c r="H556" s="66"/>
      <c r="I556" s="26">
        <f t="shared" si="175"/>
        <v>857.54834945699895</v>
      </c>
      <c r="J556" s="26">
        <f t="shared" si="175"/>
        <v>1108407.94998398</v>
      </c>
      <c r="K556" s="26">
        <f t="shared" si="175"/>
        <v>90120.708202911803</v>
      </c>
      <c r="L556" s="26">
        <f t="shared" si="163"/>
        <v>1432.1025620452101</v>
      </c>
      <c r="M556" s="26">
        <f t="shared" si="165"/>
        <v>271206.04223779798</v>
      </c>
      <c r="N556" s="25"/>
      <c r="O556" s="19">
        <f>AVERAGE('Billing Mo'!O556:O557)</f>
        <v>30</v>
      </c>
      <c r="P556" s="19"/>
      <c r="Q556" s="19">
        <f>AVERAGE('Billing Mo'!Q556:Q557)</f>
        <v>-5947.1999999999989</v>
      </c>
      <c r="R556" s="248"/>
      <c r="S556" s="19">
        <f t="shared" si="155"/>
        <v>-4092</v>
      </c>
      <c r="U556" s="7">
        <f t="shared" si="166"/>
        <v>3205188.1447998434</v>
      </c>
      <c r="V556" s="126">
        <f t="shared" ref="V556:V571" si="177">V544</f>
        <v>0.63835327793467445</v>
      </c>
      <c r="W556" s="7">
        <f>'Billing Mo'!W556</f>
        <v>79650.689964153004</v>
      </c>
      <c r="X556" s="7">
        <f>'Billing Mo'!X556</f>
        <v>1816794.3091823468</v>
      </c>
      <c r="Y556" s="7">
        <f>'Billing Mo'!Y556</f>
        <v>1896444.9991464999</v>
      </c>
      <c r="Z556" s="7">
        <f>'Billing Mo'!Z556</f>
        <v>207684</v>
      </c>
      <c r="AA556" s="7">
        <f>'Billing Mo'!AA556</f>
        <v>2027</v>
      </c>
      <c r="AB556" s="7">
        <f>'Billing Mo'!AB556</f>
        <v>1508</v>
      </c>
      <c r="AC556" s="13">
        <f>'Billing Mo'!AC556</f>
        <v>25832</v>
      </c>
      <c r="AD556" s="28">
        <f t="shared" si="174"/>
        <v>42077</v>
      </c>
      <c r="AE556" s="30">
        <f t="shared" si="167"/>
        <v>1557989</v>
      </c>
      <c r="AF556" s="30">
        <f t="shared" si="168"/>
        <v>1108408</v>
      </c>
      <c r="AG556" s="31">
        <f t="shared" si="176"/>
        <v>224076</v>
      </c>
      <c r="AH556" s="15">
        <f t="shared" si="159"/>
        <v>133955</v>
      </c>
      <c r="AI556" s="28">
        <f t="shared" si="169"/>
        <v>90121</v>
      </c>
      <c r="AJ556" s="28">
        <f t="shared" si="170"/>
        <v>1432.1025620452101</v>
      </c>
      <c r="AK556" s="28">
        <f t="shared" si="171"/>
        <v>271206.04223779798</v>
      </c>
      <c r="AL556" s="110">
        <f t="shared" si="158"/>
        <v>857.54837084511621</v>
      </c>
      <c r="AM556" s="110">
        <f t="shared" si="157"/>
        <v>843.71864236511681</v>
      </c>
      <c r="AN556" s="110">
        <f>AJ556/[4]FCST!$G496*1000</f>
        <v>949.6701339822348</v>
      </c>
      <c r="AP556" s="233">
        <f>[16]Rounded!Z557</f>
        <v>55682</v>
      </c>
      <c r="AQ556" s="157">
        <f>[16]Rounded!AA557</f>
        <v>28507</v>
      </c>
      <c r="AR556" s="157">
        <f>[16]Rounded!AB557</f>
        <v>3965</v>
      </c>
      <c r="AS556" s="157">
        <f>[16]Rounded!AC557</f>
        <v>0</v>
      </c>
      <c r="AT556" s="157">
        <f>[16]Rounded!AD557</f>
        <v>0</v>
      </c>
      <c r="AV556" s="150"/>
      <c r="AW556" s="145">
        <f t="shared" si="172"/>
        <v>949.6701339822348</v>
      </c>
      <c r="AX556" s="145">
        <f t="shared" si="154"/>
        <v>1432.1025620452101</v>
      </c>
      <c r="AZ556" s="164">
        <f t="shared" si="164"/>
        <v>17382.649541936411</v>
      </c>
      <c r="BM556" s="14">
        <f>[17]Base!$J338</f>
        <v>46485.207475043062</v>
      </c>
      <c r="BN556" s="14">
        <f>[17]High!$J338</f>
        <v>89896.652561083232</v>
      </c>
      <c r="BO556" s="14">
        <f>[17]Low!$J338</f>
        <v>3036.4782934816449</v>
      </c>
      <c r="BP556" s="14"/>
      <c r="BQ556" s="14">
        <f>[17]Base!$Q338</f>
        <v>54052.566831445423</v>
      </c>
      <c r="BR556" s="14">
        <f>[17]High!$Q338</f>
        <v>104530.99135009678</v>
      </c>
      <c r="BS556" s="14">
        <f>[17]Low!$Q338</f>
        <v>3530.7887133507497</v>
      </c>
      <c r="BT556" s="211" t="s">
        <v>150</v>
      </c>
      <c r="BU556" s="14">
        <f>'[18]Energy Summary'!$C337/1000</f>
        <v>0</v>
      </c>
      <c r="BV556" s="14"/>
      <c r="BW556" s="14"/>
      <c r="BX556" s="14"/>
      <c r="BY556" s="14">
        <f>'[18]Energy Summary'!$D337/1000</f>
        <v>0</v>
      </c>
      <c r="BZ556" s="14"/>
      <c r="CA556" s="14"/>
    </row>
    <row r="557" spans="1:79">
      <c r="A557" s="2">
        <f t="shared" si="160"/>
        <v>2037</v>
      </c>
      <c r="B557" s="2">
        <f t="shared" si="161"/>
        <v>3</v>
      </c>
      <c r="C557" s="7">
        <f>[21]Data!$D412</f>
        <v>837.34226743184399</v>
      </c>
      <c r="D557" s="7">
        <f>[25]Data!$D388</f>
        <v>1269870.2831969799</v>
      </c>
      <c r="E557" s="7">
        <f>[22]Data!$D400</f>
        <v>122294.363176575</v>
      </c>
      <c r="F557" s="7">
        <f>[23]Data!$D400</f>
        <v>1443.2759313405099</v>
      </c>
      <c r="G557" s="13">
        <f>[24]Data!$D400</f>
        <v>279244.44705279899</v>
      </c>
      <c r="H557" s="66"/>
      <c r="I557" s="26">
        <f t="shared" si="175"/>
        <v>867.34226743184399</v>
      </c>
      <c r="J557" s="26">
        <f t="shared" si="175"/>
        <v>1269870.2831969799</v>
      </c>
      <c r="K557" s="26">
        <f t="shared" si="175"/>
        <v>116145.563176575</v>
      </c>
      <c r="L557" s="26">
        <f t="shared" si="163"/>
        <v>1443.2759313405099</v>
      </c>
      <c r="M557" s="26">
        <f t="shared" si="165"/>
        <v>275284.44705279899</v>
      </c>
      <c r="N557" s="25"/>
      <c r="O557" s="19">
        <f>AVERAGE('Billing Mo'!O557:O558)</f>
        <v>30</v>
      </c>
      <c r="P557" s="19"/>
      <c r="Q557" s="19">
        <f>AVERAGE('Billing Mo'!Q557:Q558)</f>
        <v>-6148.7999999999993</v>
      </c>
      <c r="R557" s="248"/>
      <c r="S557" s="19">
        <f t="shared" si="155"/>
        <v>-3960</v>
      </c>
      <c r="U557" s="7">
        <f t="shared" si="166"/>
        <v>3417122.7229841398</v>
      </c>
      <c r="V557" s="126">
        <f t="shared" si="177"/>
        <v>0.62485525246600426</v>
      </c>
      <c r="W557" s="7">
        <f>'Billing Mo'!W557</f>
        <v>79698.210706258207</v>
      </c>
      <c r="X557" s="7">
        <f>'Billing Mo'!X557</f>
        <v>1817878.2346808419</v>
      </c>
      <c r="Y557" s="7">
        <f>'Billing Mo'!Y557</f>
        <v>1897576.4453871001</v>
      </c>
      <c r="Z557" s="7">
        <f>'Billing Mo'!Z557</f>
        <v>207787</v>
      </c>
      <c r="AA557" s="7">
        <f>'Billing Mo'!AA557</f>
        <v>2027</v>
      </c>
      <c r="AB557" s="7">
        <f>'Billing Mo'!AB557</f>
        <v>1508</v>
      </c>
      <c r="AC557" s="13">
        <f>'Billing Mo'!AC557</f>
        <v>25821</v>
      </c>
      <c r="AD557" s="28">
        <f t="shared" si="174"/>
        <v>41700</v>
      </c>
      <c r="AE557" s="30">
        <f t="shared" si="167"/>
        <v>1576723</v>
      </c>
      <c r="AF557" s="30">
        <f t="shared" si="168"/>
        <v>1269870</v>
      </c>
      <c r="AG557" s="31">
        <f t="shared" si="176"/>
        <v>252102</v>
      </c>
      <c r="AH557" s="15">
        <f t="shared" si="159"/>
        <v>135956</v>
      </c>
      <c r="AI557" s="28">
        <f t="shared" si="169"/>
        <v>116146</v>
      </c>
      <c r="AJ557" s="28">
        <f t="shared" si="170"/>
        <v>1443.2759313405099</v>
      </c>
      <c r="AK557" s="28">
        <f t="shared" si="171"/>
        <v>275284.44705279899</v>
      </c>
      <c r="AL557" s="110">
        <f t="shared" si="158"/>
        <v>867.34247097513617</v>
      </c>
      <c r="AM557" s="110">
        <f t="shared" si="157"/>
        <v>852.88948644693278</v>
      </c>
      <c r="AN557" s="110">
        <f>AJ557/[4]FCST!$G497*1000</f>
        <v>957.07953006665116</v>
      </c>
      <c r="AP557" s="233">
        <f>[16]Rounded!Z558</f>
        <v>43492</v>
      </c>
      <c r="AQ557" s="157">
        <f>[16]Rounded!AA558</f>
        <v>23300</v>
      </c>
      <c r="AR557" s="157">
        <f>[16]Rounded!AB558</f>
        <v>3342</v>
      </c>
      <c r="AS557" s="157">
        <f>[16]Rounded!AC558</f>
        <v>0</v>
      </c>
      <c r="AT557" s="157">
        <f>[16]Rounded!AD558</f>
        <v>0</v>
      </c>
      <c r="AV557" s="150"/>
      <c r="AW557" s="145">
        <f t="shared" si="172"/>
        <v>957.07953006665116</v>
      </c>
      <c r="AX557" s="145">
        <f t="shared" si="154"/>
        <v>1443.2759313405099</v>
      </c>
      <c r="AZ557" s="164">
        <f t="shared" si="164"/>
        <v>17356.541155455121</v>
      </c>
      <c r="BM557" s="14">
        <f>[17]Base!$J339</f>
        <v>47715.209127252972</v>
      </c>
      <c r="BN557" s="14">
        <f>[17]High!$J339</f>
        <v>92275.323910192252</v>
      </c>
      <c r="BO557" s="14">
        <f>[17]Low!$J339</f>
        <v>3116.8237091687133</v>
      </c>
      <c r="BP557" s="14"/>
      <c r="BQ557" s="14">
        <f>[17]Base!$Q339</f>
        <v>55482.801310759278</v>
      </c>
      <c r="BR557" s="14">
        <f>[17]High!$Q339</f>
        <v>107296.8882676654</v>
      </c>
      <c r="BS557" s="14">
        <f>[17]Low!$Q339</f>
        <v>3624.2136153124575</v>
      </c>
      <c r="BT557" s="211" t="s">
        <v>150</v>
      </c>
      <c r="BU557" s="14">
        <f>'[18]Energy Summary'!$C338/1000</f>
        <v>0</v>
      </c>
      <c r="BV557" s="14"/>
      <c r="BW557" s="14"/>
      <c r="BX557" s="14"/>
      <c r="BY557" s="14">
        <f>'[18]Energy Summary'!$D338/1000</f>
        <v>0</v>
      </c>
      <c r="BZ557" s="14"/>
      <c r="CA557" s="14"/>
    </row>
    <row r="558" spans="1:79">
      <c r="A558" s="2">
        <f t="shared" si="160"/>
        <v>2037</v>
      </c>
      <c r="B558" s="2">
        <f t="shared" si="161"/>
        <v>4</v>
      </c>
      <c r="C558" s="7">
        <f>[21]Data!$D413</f>
        <v>864.39882812931296</v>
      </c>
      <c r="D558" s="7">
        <f>[25]Data!$D389</f>
        <v>1291857.6788943401</v>
      </c>
      <c r="E558" s="7">
        <f>[22]Data!$D401</f>
        <v>113247.889783005</v>
      </c>
      <c r="F558" s="7">
        <f>[23]Data!$D401</f>
        <v>1421.3988347201901</v>
      </c>
      <c r="G558" s="13">
        <f>[24]Data!$D401</f>
        <v>287482.14318437403</v>
      </c>
      <c r="H558" s="66"/>
      <c r="I558" s="26">
        <f t="shared" si="175"/>
        <v>894.39882812931296</v>
      </c>
      <c r="J558" s="26">
        <f t="shared" si="175"/>
        <v>1291857.6788943401</v>
      </c>
      <c r="K558" s="26">
        <f t="shared" si="175"/>
        <v>107099.08978300499</v>
      </c>
      <c r="L558" s="26">
        <f t="shared" si="163"/>
        <v>1421.3988347201901</v>
      </c>
      <c r="M558" s="26">
        <f t="shared" si="165"/>
        <v>283390.14318437403</v>
      </c>
      <c r="N558" s="25"/>
      <c r="O558" s="19">
        <f>AVERAGE('Billing Mo'!O558:O559)</f>
        <v>30</v>
      </c>
      <c r="P558" s="19"/>
      <c r="Q558" s="19">
        <f>AVERAGE('Billing Mo'!Q558:Q559)</f>
        <v>-6148.7999999999993</v>
      </c>
      <c r="R558" s="248"/>
      <c r="S558" s="19">
        <f t="shared" si="155"/>
        <v>-4092</v>
      </c>
      <c r="U558" s="7">
        <f t="shared" si="166"/>
        <v>3491054.5420190943</v>
      </c>
      <c r="V558" s="126">
        <f t="shared" si="177"/>
        <v>0.53442379914879401</v>
      </c>
      <c r="W558" s="7">
        <f>'Billing Mo'!W558</f>
        <v>79745.731448362989</v>
      </c>
      <c r="X558" s="7">
        <f>'Billing Mo'!X558</f>
        <v>1818962.160179327</v>
      </c>
      <c r="Y558" s="7">
        <f>'Billing Mo'!Y558</f>
        <v>1898707.8916276901</v>
      </c>
      <c r="Z558" s="7">
        <f>'Billing Mo'!Z558</f>
        <v>207889</v>
      </c>
      <c r="AA558" s="7">
        <f>'Billing Mo'!AA558</f>
        <v>2026</v>
      </c>
      <c r="AB558" s="7">
        <f>'Billing Mo'!AB558</f>
        <v>1508</v>
      </c>
      <c r="AC558" s="13">
        <f>'Billing Mo'!AC558</f>
        <v>25779</v>
      </c>
      <c r="AD558" s="28">
        <f t="shared" si="174"/>
        <v>36839</v>
      </c>
      <c r="AE558" s="30">
        <f t="shared" si="167"/>
        <v>1626878</v>
      </c>
      <c r="AF558" s="30">
        <f t="shared" si="168"/>
        <v>1291858</v>
      </c>
      <c r="AG558" s="31">
        <f t="shared" si="176"/>
        <v>250668</v>
      </c>
      <c r="AH558" s="15">
        <f t="shared" si="159"/>
        <v>143569</v>
      </c>
      <c r="AI558" s="28">
        <f t="shared" si="169"/>
        <v>107099</v>
      </c>
      <c r="AJ558" s="28">
        <f t="shared" si="170"/>
        <v>1421.3988347201901</v>
      </c>
      <c r="AK558" s="28">
        <f t="shared" si="171"/>
        <v>283390.14318437403</v>
      </c>
      <c r="AL558" s="110">
        <f t="shared" si="158"/>
        <v>894.39903457893263</v>
      </c>
      <c r="AM558" s="110">
        <f t="shared" si="157"/>
        <v>876.23641705821251</v>
      </c>
      <c r="AN558" s="110">
        <f>AJ558/[4]FCST!$G498*1000</f>
        <v>942.57217156511274</v>
      </c>
      <c r="AP558" s="233">
        <f>[16]Rounded!Z559</f>
        <v>32216</v>
      </c>
      <c r="AQ558" s="157">
        <f>[16]Rounded!AA559</f>
        <v>22590</v>
      </c>
      <c r="AR558" s="157">
        <f>[16]Rounded!AB559</f>
        <v>3352</v>
      </c>
      <c r="AS558" s="157">
        <f>[16]Rounded!AC559</f>
        <v>0</v>
      </c>
      <c r="AT558" s="157">
        <f>[16]Rounded!AD559</f>
        <v>0</v>
      </c>
      <c r="AV558" s="150"/>
      <c r="AW558" s="145">
        <f t="shared" si="172"/>
        <v>942.57217156511274</v>
      </c>
      <c r="AX558" s="145">
        <f t="shared" si="154"/>
        <v>1421.3988347201901</v>
      </c>
      <c r="AZ558" s="164">
        <f t="shared" si="164"/>
        <v>17330.432768973838</v>
      </c>
      <c r="BM558" s="14">
        <f>[17]Base!$J340</f>
        <v>47733.032199728521</v>
      </c>
      <c r="BN558" s="14">
        <f>[17]High!$J340</f>
        <v>92309.791532064555</v>
      </c>
      <c r="BO558" s="14">
        <f>[17]Low!$J340</f>
        <v>3117.9879370088111</v>
      </c>
      <c r="BP558" s="14"/>
      <c r="BQ558" s="14">
        <f>[17]Base!$Q340</f>
        <v>55503.525813637811</v>
      </c>
      <c r="BR558" s="14">
        <f>[17]High!$Q340</f>
        <v>107336.96689774949</v>
      </c>
      <c r="BS558" s="14">
        <f>[17]Low!$Q340</f>
        <v>3625.5673686148962</v>
      </c>
      <c r="BT558" s="211" t="s">
        <v>150</v>
      </c>
      <c r="BU558" s="14">
        <f>'[18]Energy Summary'!$C339/1000</f>
        <v>0</v>
      </c>
      <c r="BV558" s="14"/>
      <c r="BW558" s="14"/>
      <c r="BX558" s="14"/>
      <c r="BY558" s="14">
        <f>'[18]Energy Summary'!$D339/1000</f>
        <v>0</v>
      </c>
      <c r="BZ558" s="14"/>
      <c r="CA558" s="14"/>
    </row>
    <row r="559" spans="1:79">
      <c r="A559" s="2">
        <f t="shared" si="160"/>
        <v>2037</v>
      </c>
      <c r="B559" s="2">
        <f t="shared" si="161"/>
        <v>5</v>
      </c>
      <c r="C559" s="7">
        <f>[21]Data!$D414</f>
        <v>1124.7971404013599</v>
      </c>
      <c r="D559" s="7">
        <f>[25]Data!$D390</f>
        <v>1462059.6660963399</v>
      </c>
      <c r="E559" s="7">
        <f>[22]Data!$D402</f>
        <v>121837.880573052</v>
      </c>
      <c r="F559" s="7">
        <f>[23]Data!$D402</f>
        <v>1421.5488347201899</v>
      </c>
      <c r="G559" s="13">
        <f>[24]Data!$D402</f>
        <v>314443.63598950999</v>
      </c>
      <c r="H559" s="66"/>
      <c r="I559" s="26">
        <f t="shared" si="175"/>
        <v>1154.7971404013599</v>
      </c>
      <c r="J559" s="26">
        <f t="shared" si="175"/>
        <v>1462059.6660963399</v>
      </c>
      <c r="K559" s="26">
        <f t="shared" si="175"/>
        <v>115689.08057305199</v>
      </c>
      <c r="L559" s="26">
        <f t="shared" si="163"/>
        <v>1421.5488347201899</v>
      </c>
      <c r="M559" s="26">
        <f t="shared" si="165"/>
        <v>310483.63598950999</v>
      </c>
      <c r="N559" s="25"/>
      <c r="O559" s="19">
        <f>AVERAGE('Billing Mo'!O559:O560)</f>
        <v>30</v>
      </c>
      <c r="P559" s="19"/>
      <c r="Q559" s="19">
        <f>AVERAGE('Billing Mo'!Q559:Q560)</f>
        <v>-6148.7999999999993</v>
      </c>
      <c r="R559" s="248"/>
      <c r="S559" s="19">
        <f t="shared" si="155"/>
        <v>-3960</v>
      </c>
      <c r="U559" s="7">
        <f t="shared" si="166"/>
        <v>4170250.1848242301</v>
      </c>
      <c r="V559" s="126">
        <f t="shared" si="177"/>
        <v>0.35517028435765152</v>
      </c>
      <c r="W559" s="7">
        <f>'Billing Mo'!W559</f>
        <v>79793.252190468193</v>
      </c>
      <c r="X559" s="7">
        <f>'Billing Mo'!X559</f>
        <v>1820046.0856778219</v>
      </c>
      <c r="Y559" s="7">
        <f>'Billing Mo'!Y559</f>
        <v>1899839.33786829</v>
      </c>
      <c r="Z559" s="7">
        <f>'Billing Mo'!Z559</f>
        <v>207992</v>
      </c>
      <c r="AA559" s="7">
        <f>'Billing Mo'!AA559</f>
        <v>2025</v>
      </c>
      <c r="AB559" s="7">
        <f>'Billing Mo'!AB559</f>
        <v>1508</v>
      </c>
      <c r="AC559" s="13">
        <f>'Billing Mo'!AC559</f>
        <v>25812</v>
      </c>
      <c r="AD559" s="28">
        <f t="shared" si="174"/>
        <v>31877</v>
      </c>
      <c r="AE559" s="30">
        <f t="shared" si="167"/>
        <v>2101784</v>
      </c>
      <c r="AF559" s="30">
        <f t="shared" si="168"/>
        <v>1462060</v>
      </c>
      <c r="AG559" s="31">
        <f t="shared" si="176"/>
        <v>262624</v>
      </c>
      <c r="AH559" s="15">
        <f t="shared" si="159"/>
        <v>146935</v>
      </c>
      <c r="AI559" s="28">
        <f t="shared" si="169"/>
        <v>115689</v>
      </c>
      <c r="AJ559" s="28">
        <f t="shared" si="170"/>
        <v>1421.5488347201899</v>
      </c>
      <c r="AK559" s="28">
        <f t="shared" si="171"/>
        <v>310483.63598950999</v>
      </c>
      <c r="AL559" s="110">
        <f t="shared" si="158"/>
        <v>1154.7971320831984</v>
      </c>
      <c r="AM559" s="110">
        <f t="shared" si="157"/>
        <v>1123.0744397545052</v>
      </c>
      <c r="AN559" s="110">
        <f>AJ559/[4]FCST!$G499*1000</f>
        <v>942.67164106113387</v>
      </c>
      <c r="AP559" s="233">
        <f>[16]Rounded!Z560</f>
        <v>36747</v>
      </c>
      <c r="AQ559" s="157">
        <f>[16]Rounded!AA560</f>
        <v>24293</v>
      </c>
      <c r="AR559" s="157">
        <f>[16]Rounded!AB560</f>
        <v>3566</v>
      </c>
      <c r="AS559" s="157">
        <f>[16]Rounded!AC560</f>
        <v>0</v>
      </c>
      <c r="AT559" s="157">
        <f>[16]Rounded!AD560</f>
        <v>0</v>
      </c>
      <c r="AV559" s="150"/>
      <c r="AW559" s="145">
        <f t="shared" si="172"/>
        <v>942.67164106113387</v>
      </c>
      <c r="AX559" s="145">
        <f t="shared" si="154"/>
        <v>1421.5488347201899</v>
      </c>
      <c r="AZ559" s="164">
        <f t="shared" si="164"/>
        <v>17304.324382492559</v>
      </c>
      <c r="BM559" s="14">
        <f>[17]Base!$J341</f>
        <v>48434.48653778321</v>
      </c>
      <c r="BN559" s="14">
        <f>[17]High!$J341</f>
        <v>93666.317625863798</v>
      </c>
      <c r="BO559" s="14">
        <f>[17]Low!$J341</f>
        <v>3163.8079082870963</v>
      </c>
      <c r="BP559" s="14"/>
      <c r="BQ559" s="14">
        <f>[17]Base!$Q341</f>
        <v>56319.170392771186</v>
      </c>
      <c r="BR559" s="14">
        <f>[17]High!$Q341</f>
        <v>108914.32282077185</v>
      </c>
      <c r="BS559" s="14">
        <f>[17]Low!$Q341</f>
        <v>3678.8464049849963</v>
      </c>
      <c r="BT559" s="211" t="s">
        <v>150</v>
      </c>
      <c r="BU559" s="14">
        <f>'[18]Energy Summary'!$C340/1000</f>
        <v>0</v>
      </c>
      <c r="BV559" s="14"/>
      <c r="BW559" s="14"/>
      <c r="BX559" s="14"/>
      <c r="BY559" s="14">
        <f>'[18]Energy Summary'!$D340/1000</f>
        <v>0</v>
      </c>
      <c r="BZ559" s="14"/>
      <c r="CA559" s="14"/>
    </row>
    <row r="560" spans="1:79">
      <c r="A560" s="2">
        <f t="shared" si="160"/>
        <v>2037</v>
      </c>
      <c r="B560" s="2">
        <f t="shared" si="161"/>
        <v>6</v>
      </c>
      <c r="C560" s="7">
        <f>[21]Data!$D415</f>
        <v>1230.6022868288101</v>
      </c>
      <c r="D560" s="7">
        <f>[25]Data!$D391</f>
        <v>1488202.3452882899</v>
      </c>
      <c r="E560" s="7">
        <f>[22]Data!$D403</f>
        <v>109286.603288356</v>
      </c>
      <c r="F560" s="7">
        <f>[23]Data!$D403</f>
        <v>1431.31601225495</v>
      </c>
      <c r="G560" s="13">
        <f>[24]Data!$D403</f>
        <v>317777.145305463</v>
      </c>
      <c r="H560" s="66"/>
      <c r="I560" s="26">
        <f t="shared" si="175"/>
        <v>1260.6022868288101</v>
      </c>
      <c r="J560" s="26">
        <f t="shared" si="175"/>
        <v>1488202.3452882899</v>
      </c>
      <c r="K560" s="26">
        <f t="shared" si="175"/>
        <v>103137.80328835599</v>
      </c>
      <c r="L560" s="26">
        <f t="shared" si="163"/>
        <v>1431.31601225495</v>
      </c>
      <c r="M560" s="26">
        <f t="shared" si="165"/>
        <v>313685.145305463</v>
      </c>
      <c r="N560" s="25"/>
      <c r="O560" s="19">
        <f>AVERAGE('Billing Mo'!O560:O561)</f>
        <v>30</v>
      </c>
      <c r="P560" s="19"/>
      <c r="Q560" s="19">
        <f>AVERAGE('Billing Mo'!Q560:Q561)</f>
        <v>-6148.7999999999993</v>
      </c>
      <c r="R560" s="248"/>
      <c r="S560" s="19">
        <f t="shared" si="155"/>
        <v>-4092</v>
      </c>
      <c r="U560" s="7">
        <f t="shared" si="166"/>
        <v>4380155.461317718</v>
      </c>
      <c r="V560" s="126">
        <f t="shared" si="177"/>
        <v>0.25275986053332639</v>
      </c>
      <c r="W560" s="7">
        <f>'Billing Mo'!W560</f>
        <v>79840.77293257296</v>
      </c>
      <c r="X560" s="7">
        <f>'Billing Mo'!X560</f>
        <v>1821130.011176307</v>
      </c>
      <c r="Y560" s="7">
        <f>'Billing Mo'!Y560</f>
        <v>1900970.78410888</v>
      </c>
      <c r="Z560" s="7">
        <f>'Billing Mo'!Z560</f>
        <v>208094</v>
      </c>
      <c r="AA560" s="7">
        <f>'Billing Mo'!AA560</f>
        <v>2024</v>
      </c>
      <c r="AB560" s="7">
        <f>'Billing Mo'!AB560</f>
        <v>1507</v>
      </c>
      <c r="AC560" s="13">
        <f>'Billing Mo'!AC560</f>
        <v>25760</v>
      </c>
      <c r="AD560" s="28">
        <f t="shared" si="174"/>
        <v>24834</v>
      </c>
      <c r="AE560" s="30">
        <f t="shared" si="167"/>
        <v>2295721</v>
      </c>
      <c r="AF560" s="30">
        <f t="shared" si="168"/>
        <v>1488202</v>
      </c>
      <c r="AG560" s="31">
        <f t="shared" si="176"/>
        <v>256282</v>
      </c>
      <c r="AH560" s="15">
        <f t="shared" si="159"/>
        <v>153144</v>
      </c>
      <c r="AI560" s="28">
        <f t="shared" si="169"/>
        <v>103138</v>
      </c>
      <c r="AJ560" s="28">
        <f t="shared" si="170"/>
        <v>1431.31601225495</v>
      </c>
      <c r="AK560" s="28">
        <f t="shared" si="171"/>
        <v>313685.145305463</v>
      </c>
      <c r="AL560" s="110">
        <f t="shared" si="158"/>
        <v>1260.6024753373563</v>
      </c>
      <c r="AM560" s="110">
        <f t="shared" si="157"/>
        <v>1220.7210228577021</v>
      </c>
      <c r="AN560" s="110">
        <f>AJ560/[4]FCST!$G500*1000</f>
        <v>949.77837574980094</v>
      </c>
      <c r="AP560" s="233">
        <f>[16]Rounded!Z561</f>
        <v>41649</v>
      </c>
      <c r="AQ560" s="157">
        <f>[16]Rounded!AA561</f>
        <v>26455</v>
      </c>
      <c r="AR560" s="157">
        <f>[16]Rounded!AB561</f>
        <v>3945</v>
      </c>
      <c r="AS560" s="157">
        <f>[16]Rounded!AC561</f>
        <v>0</v>
      </c>
      <c r="AT560" s="157">
        <f>[16]Rounded!AD561</f>
        <v>0</v>
      </c>
      <c r="AV560" s="150"/>
      <c r="AW560" s="145">
        <f t="shared" si="172"/>
        <v>949.77837574980094</v>
      </c>
      <c r="AX560" s="145">
        <f t="shared" si="154"/>
        <v>1431.31601225495</v>
      </c>
      <c r="AZ560" s="164">
        <f t="shared" si="164"/>
        <v>17278.21599601128</v>
      </c>
      <c r="BM560" s="14">
        <f>[17]Base!$J342</f>
        <v>48924.716198145601</v>
      </c>
      <c r="BN560" s="14">
        <f>[17]High!$J342</f>
        <v>94614.361269132351</v>
      </c>
      <c r="BO560" s="14">
        <f>[17]Low!$J342</f>
        <v>3195.8303903489527</v>
      </c>
      <c r="BP560" s="14"/>
      <c r="BQ560" s="14">
        <f>[17]Base!$Q342</f>
        <v>56889.204881564641</v>
      </c>
      <c r="BR560" s="14">
        <f>[17]High!$Q342</f>
        <v>110016.69915015389</v>
      </c>
      <c r="BS560" s="14">
        <f>[17]Low!$Q342</f>
        <v>3716.081849242968</v>
      </c>
      <c r="BT560" s="211" t="s">
        <v>150</v>
      </c>
      <c r="BU560" s="14">
        <f>'[18]Energy Summary'!$C341/1000</f>
        <v>0</v>
      </c>
      <c r="BV560" s="14"/>
      <c r="BW560" s="14"/>
      <c r="BX560" s="14"/>
      <c r="BY560" s="14">
        <f>'[18]Energy Summary'!$D341/1000</f>
        <v>0</v>
      </c>
      <c r="BZ560" s="14"/>
      <c r="CA560" s="14"/>
    </row>
    <row r="561" spans="1:79">
      <c r="A561" s="2">
        <f t="shared" si="160"/>
        <v>2037</v>
      </c>
      <c r="B561" s="2">
        <f t="shared" si="161"/>
        <v>7</v>
      </c>
      <c r="C561" s="7">
        <f>[21]Data!$D416</f>
        <v>1312.3527003163799</v>
      </c>
      <c r="D561" s="7">
        <f>[25]Data!$D392</f>
        <v>1562861.70873587</v>
      </c>
      <c r="E561" s="7">
        <f>[22]Data!$D404</f>
        <v>117891.32374159701</v>
      </c>
      <c r="F561" s="7">
        <f>[23]Data!$D404</f>
        <v>1434.4444711901899</v>
      </c>
      <c r="G561" s="13">
        <f>[24]Data!$D404</f>
        <v>313008.00087101798</v>
      </c>
      <c r="H561" s="66"/>
      <c r="I561" s="26">
        <f t="shared" si="175"/>
        <v>1342.3527003163799</v>
      </c>
      <c r="J561" s="26">
        <f t="shared" si="175"/>
        <v>1562861.70873587</v>
      </c>
      <c r="K561" s="26">
        <f t="shared" si="175"/>
        <v>111641.723741597</v>
      </c>
      <c r="L561" s="26">
        <f t="shared" si="163"/>
        <v>1434.4444711901899</v>
      </c>
      <c r="M561" s="26">
        <f t="shared" si="165"/>
        <v>309048.00087101798</v>
      </c>
      <c r="N561" s="25"/>
      <c r="O561" s="19">
        <f>AVERAGE('Billing Mo'!O561:O562)</f>
        <v>30</v>
      </c>
      <c r="P561" s="19"/>
      <c r="Q561" s="19">
        <f>AVERAGE('Billing Mo'!Q561:Q562)</f>
        <v>-6249.5999999999995</v>
      </c>
      <c r="R561" s="248"/>
      <c r="S561" s="19">
        <f t="shared" si="155"/>
        <v>-3960</v>
      </c>
      <c r="U561" s="7">
        <f t="shared" si="166"/>
        <v>4604495.4453422073</v>
      </c>
      <c r="V561" s="126">
        <f t="shared" si="177"/>
        <v>0.23540461725212367</v>
      </c>
      <c r="W561" s="7">
        <f>'Billing Mo'!W561</f>
        <v>79888.293674678163</v>
      </c>
      <c r="X561" s="7">
        <f>'Billing Mo'!X561</f>
        <v>1822213.9366748019</v>
      </c>
      <c r="Y561" s="7">
        <f>'Billing Mo'!Y561</f>
        <v>1902102.2303494799</v>
      </c>
      <c r="Z561" s="7">
        <f>'Billing Mo'!Z561</f>
        <v>208196</v>
      </c>
      <c r="AA561" s="7">
        <f>'Billing Mo'!AA561</f>
        <v>2024</v>
      </c>
      <c r="AB561" s="7">
        <f>'Billing Mo'!AB561</f>
        <v>1507</v>
      </c>
      <c r="AC561" s="13">
        <f>'Billing Mo'!AC561</f>
        <v>25732</v>
      </c>
      <c r="AD561" s="28">
        <f t="shared" si="174"/>
        <v>24680</v>
      </c>
      <c r="AE561" s="30">
        <f t="shared" si="167"/>
        <v>2446054</v>
      </c>
      <c r="AF561" s="30">
        <f t="shared" si="168"/>
        <v>1562862</v>
      </c>
      <c r="AG561" s="31">
        <f t="shared" si="176"/>
        <v>260417</v>
      </c>
      <c r="AH561" s="15">
        <f t="shared" si="159"/>
        <v>148775</v>
      </c>
      <c r="AI561" s="28">
        <f t="shared" si="169"/>
        <v>111642</v>
      </c>
      <c r="AJ561" s="28">
        <f t="shared" si="170"/>
        <v>1434.4444711901899</v>
      </c>
      <c r="AK561" s="28">
        <f t="shared" si="171"/>
        <v>309048.00087101798</v>
      </c>
      <c r="AL561" s="110">
        <f t="shared" si="158"/>
        <v>1342.3528109238309</v>
      </c>
      <c r="AM561" s="110">
        <f t="shared" si="157"/>
        <v>1298.9491103987841</v>
      </c>
      <c r="AN561" s="110">
        <f>AJ561/[4]FCST!$G501*1000</f>
        <v>951.85432726621752</v>
      </c>
      <c r="AP561" s="233">
        <f>[16]Rounded!Z562</f>
        <v>42164</v>
      </c>
      <c r="AQ561" s="157">
        <f>[16]Rounded!AA562</f>
        <v>27984</v>
      </c>
      <c r="AR561" s="157">
        <f>[16]Rounded!AB562</f>
        <v>4232</v>
      </c>
      <c r="AS561" s="157">
        <f>[16]Rounded!AC562</f>
        <v>0</v>
      </c>
      <c r="AT561" s="157">
        <f>[16]Rounded!AD562</f>
        <v>0</v>
      </c>
      <c r="AV561" s="150"/>
      <c r="AW561" s="145">
        <f t="shared" si="172"/>
        <v>951.85432726621752</v>
      </c>
      <c r="AX561" s="145">
        <f t="shared" si="154"/>
        <v>1434.4444711901899</v>
      </c>
      <c r="AZ561" s="164">
        <f t="shared" si="164"/>
        <v>17252.107609530001</v>
      </c>
      <c r="BM561" s="14">
        <f>[17]Base!$J343</f>
        <v>49466.84133341891</v>
      </c>
      <c r="BN561" s="14">
        <f>[17]High!$J343</f>
        <v>95662.764354274215</v>
      </c>
      <c r="BO561" s="14">
        <f>[17]Low!$J343</f>
        <v>3231.2427568849521</v>
      </c>
      <c r="BP561" s="14"/>
      <c r="BQ561" s="14">
        <f>[17]Base!$Q343</f>
        <v>57519.582945835937</v>
      </c>
      <c r="BR561" s="14">
        <f>[17]High!$Q343</f>
        <v>111235.77250497002</v>
      </c>
      <c r="BS561" s="14">
        <f>[17]Low!$Q343</f>
        <v>3757.2590196336655</v>
      </c>
      <c r="BT561" s="211" t="s">
        <v>150</v>
      </c>
      <c r="BU561" s="14">
        <f>'[18]Energy Summary'!$C342/1000</f>
        <v>0</v>
      </c>
      <c r="BV561" s="14"/>
      <c r="BW561" s="14"/>
      <c r="BX561" s="14"/>
      <c r="BY561" s="14">
        <f>'[18]Energy Summary'!$D342/1000</f>
        <v>0</v>
      </c>
      <c r="BZ561" s="14"/>
      <c r="CA561" s="14"/>
    </row>
    <row r="562" spans="1:79">
      <c r="A562" s="2">
        <f t="shared" si="160"/>
        <v>2037</v>
      </c>
      <c r="B562" s="2">
        <f t="shared" si="161"/>
        <v>8</v>
      </c>
      <c r="C562" s="7">
        <f>[21]Data!$D417</f>
        <v>1318.86752673813</v>
      </c>
      <c r="D562" s="7">
        <f>[25]Data!$D393</f>
        <v>1567009.2873959499</v>
      </c>
      <c r="E562" s="7">
        <f>[22]Data!$D405</f>
        <v>121197.34565735199</v>
      </c>
      <c r="F562" s="7">
        <f>[23]Data!$D405</f>
        <v>1422.7779748128801</v>
      </c>
      <c r="G562" s="13">
        <f>[24]Data!$D405</f>
        <v>327014.24070757203</v>
      </c>
      <c r="H562" s="66"/>
      <c r="I562" s="26">
        <f t="shared" si="175"/>
        <v>1348.86752673813</v>
      </c>
      <c r="J562" s="26">
        <f t="shared" si="175"/>
        <v>1567009.2873959499</v>
      </c>
      <c r="K562" s="26">
        <f t="shared" si="175"/>
        <v>115048.54565735199</v>
      </c>
      <c r="L562" s="26">
        <f t="shared" si="163"/>
        <v>1422.7779748128801</v>
      </c>
      <c r="M562" s="26">
        <f t="shared" si="165"/>
        <v>322922.24070757203</v>
      </c>
      <c r="N562" s="25"/>
      <c r="O562" s="19">
        <f>AVERAGE('Billing Mo'!O562:O563)</f>
        <v>30</v>
      </c>
      <c r="P562" s="19"/>
      <c r="Q562" s="19">
        <f>AVERAGE('Billing Mo'!Q562:Q563)</f>
        <v>-6148.7999999999993</v>
      </c>
      <c r="R562" s="248"/>
      <c r="S562" s="19">
        <f t="shared" si="155"/>
        <v>-4092</v>
      </c>
      <c r="U562" s="7">
        <f t="shared" si="166"/>
        <v>4646098.0186823849</v>
      </c>
      <c r="V562" s="126">
        <f t="shared" si="177"/>
        <v>0.23491953518685663</v>
      </c>
      <c r="W562" s="7">
        <f>'Billing Mo'!W562</f>
        <v>79937.448086236865</v>
      </c>
      <c r="X562" s="7">
        <f>'Billing Mo'!X562</f>
        <v>1823335.1253955932</v>
      </c>
      <c r="Y562" s="7">
        <f>'Billing Mo'!Y562</f>
        <v>1903272.5734818301</v>
      </c>
      <c r="Z562" s="7">
        <f>'Billing Mo'!Z562</f>
        <v>208300</v>
      </c>
      <c r="AA562" s="7">
        <f>'Billing Mo'!AA562</f>
        <v>2023</v>
      </c>
      <c r="AB562" s="7">
        <f>'Billing Mo'!AB562</f>
        <v>1507</v>
      </c>
      <c r="AC562" s="13">
        <f>'Billing Mo'!AC562</f>
        <v>25787</v>
      </c>
      <c r="AD562" s="28">
        <f t="shared" si="174"/>
        <v>24767</v>
      </c>
      <c r="AE562" s="30">
        <f t="shared" si="167"/>
        <v>2459438</v>
      </c>
      <c r="AF562" s="30">
        <f t="shared" si="168"/>
        <v>1567009</v>
      </c>
      <c r="AG562" s="31">
        <f t="shared" si="176"/>
        <v>270539</v>
      </c>
      <c r="AH562" s="15">
        <f t="shared" si="159"/>
        <v>155490</v>
      </c>
      <c r="AI562" s="28">
        <f t="shared" si="169"/>
        <v>115049</v>
      </c>
      <c r="AJ562" s="28">
        <f t="shared" si="170"/>
        <v>1422.7779748128801</v>
      </c>
      <c r="AK562" s="28">
        <f t="shared" si="171"/>
        <v>322922.24070757203</v>
      </c>
      <c r="AL562" s="110">
        <f t="shared" si="158"/>
        <v>1348.8677784707279</v>
      </c>
      <c r="AM562" s="110">
        <f t="shared" si="157"/>
        <v>1305.2281815081365</v>
      </c>
      <c r="AN562" s="110">
        <f>AJ562/[4]FCST!$G502*1000</f>
        <v>944.11279018771074</v>
      </c>
      <c r="AP562" s="233">
        <f>[16]Rounded!Z563</f>
        <v>45029</v>
      </c>
      <c r="AQ562" s="157">
        <f>[16]Rounded!AA563</f>
        <v>31796</v>
      </c>
      <c r="AR562" s="157">
        <f>[16]Rounded!AB563</f>
        <v>4719</v>
      </c>
      <c r="AS562" s="157">
        <f>[16]Rounded!AC563</f>
        <v>0</v>
      </c>
      <c r="AT562" s="157">
        <f>[16]Rounded!AD563</f>
        <v>0</v>
      </c>
      <c r="AV562" s="150"/>
      <c r="AW562" s="145">
        <f t="shared" si="172"/>
        <v>944.11279018771074</v>
      </c>
      <c r="AX562" s="145">
        <f t="shared" si="154"/>
        <v>1422.7779748128801</v>
      </c>
      <c r="AZ562" s="164">
        <f t="shared" si="164"/>
        <v>17225.999223048722</v>
      </c>
      <c r="BM562" s="14">
        <f>[17]Base!$J344</f>
        <v>49430.960724773846</v>
      </c>
      <c r="BN562" s="14">
        <f>[17]High!$J344</f>
        <v>95593.375686690517</v>
      </c>
      <c r="BO562" s="14">
        <f>[17]Low!$J344</f>
        <v>3228.8989857107326</v>
      </c>
      <c r="BP562" s="14"/>
      <c r="BQ562" s="14">
        <f>[17]Base!$Q344</f>
        <v>57477.861307876563</v>
      </c>
      <c r="BR562" s="14">
        <f>[17]High!$Q344</f>
        <v>111155.08800777966</v>
      </c>
      <c r="BS562" s="14">
        <f>[17]Low!$Q344</f>
        <v>3754.5337043148052</v>
      </c>
      <c r="BT562" s="211" t="s">
        <v>150</v>
      </c>
      <c r="BU562" s="14">
        <f>'[18]Energy Summary'!$C343/1000</f>
        <v>0</v>
      </c>
      <c r="BV562" s="14"/>
      <c r="BW562" s="14"/>
      <c r="BX562" s="14"/>
      <c r="BY562" s="14">
        <f>'[18]Energy Summary'!$D343/1000</f>
        <v>0</v>
      </c>
      <c r="BZ562" s="14"/>
      <c r="CA562" s="14"/>
    </row>
    <row r="563" spans="1:79">
      <c r="A563" s="2">
        <f t="shared" si="160"/>
        <v>2037</v>
      </c>
      <c r="B563" s="2">
        <f t="shared" si="161"/>
        <v>9</v>
      </c>
      <c r="C563" s="7">
        <f>[21]Data!$D418</f>
        <v>1207.8542684141401</v>
      </c>
      <c r="D563" s="7">
        <f>[25]Data!$D394</f>
        <v>1480879.73782043</v>
      </c>
      <c r="E563" s="7">
        <f>[22]Data!$D406</f>
        <v>112166.989345731</v>
      </c>
      <c r="F563" s="7">
        <f>[23]Data!$D406</f>
        <v>1421.3335303684401</v>
      </c>
      <c r="G563" s="13">
        <f>[24]Data!$D406</f>
        <v>328679.022365354</v>
      </c>
      <c r="H563" s="66"/>
      <c r="I563" s="26">
        <f t="shared" si="175"/>
        <v>1237.8542684141401</v>
      </c>
      <c r="J563" s="26">
        <f t="shared" si="175"/>
        <v>1480879.73782043</v>
      </c>
      <c r="K563" s="26">
        <f t="shared" si="175"/>
        <v>106018.18934573099</v>
      </c>
      <c r="L563" s="26">
        <f t="shared" si="163"/>
        <v>1421.3335303684401</v>
      </c>
      <c r="M563" s="26">
        <f t="shared" si="165"/>
        <v>324719.022365354</v>
      </c>
      <c r="N563" s="25"/>
      <c r="O563" s="19">
        <f>AVERAGE('Billing Mo'!O563:O564)</f>
        <v>30</v>
      </c>
      <c r="P563" s="19"/>
      <c r="Q563" s="19">
        <f>AVERAGE('Billing Mo'!Q563:Q564)</f>
        <v>-6148.7999999999993</v>
      </c>
      <c r="R563" s="248"/>
      <c r="S563" s="19">
        <f t="shared" si="155"/>
        <v>-3960</v>
      </c>
      <c r="U563" s="7">
        <f t="shared" si="166"/>
        <v>4345743.3558957223</v>
      </c>
      <c r="V563" s="126">
        <f t="shared" si="177"/>
        <v>0.23675824630596484</v>
      </c>
      <c r="W563" s="7">
        <f>'Billing Mo'!W563</f>
        <v>79986.60249779599</v>
      </c>
      <c r="X563" s="7">
        <f>'Billing Mo'!X563</f>
        <v>1824456.3141163939</v>
      </c>
      <c r="Y563" s="7">
        <f>'Billing Mo'!Y563</f>
        <v>1904442.91661419</v>
      </c>
      <c r="Z563" s="7">
        <f>'Billing Mo'!Z563</f>
        <v>208405</v>
      </c>
      <c r="AA563" s="7">
        <f>'Billing Mo'!AA563</f>
        <v>2022</v>
      </c>
      <c r="AB563" s="7">
        <f>'Billing Mo'!AB563</f>
        <v>1507</v>
      </c>
      <c r="AC563" s="13">
        <f>'Billing Mo'!AC563</f>
        <v>25794</v>
      </c>
      <c r="AD563" s="28">
        <f t="shared" si="174"/>
        <v>22874</v>
      </c>
      <c r="AE563" s="30">
        <f t="shared" si="167"/>
        <v>2258411</v>
      </c>
      <c r="AF563" s="30">
        <f t="shared" si="168"/>
        <v>1480880</v>
      </c>
      <c r="AG563" s="31">
        <f t="shared" si="176"/>
        <v>257438</v>
      </c>
      <c r="AH563" s="15">
        <f t="shared" si="159"/>
        <v>151420</v>
      </c>
      <c r="AI563" s="28">
        <f t="shared" si="169"/>
        <v>106018</v>
      </c>
      <c r="AJ563" s="28">
        <f t="shared" si="170"/>
        <v>1421.3335303684401</v>
      </c>
      <c r="AK563" s="28">
        <f t="shared" si="171"/>
        <v>324719.022365354</v>
      </c>
      <c r="AL563" s="110">
        <f t="shared" si="158"/>
        <v>1237.8542487019076</v>
      </c>
      <c r="AM563" s="110">
        <f t="shared" si="157"/>
        <v>1197.8752317007106</v>
      </c>
      <c r="AN563" s="110">
        <f>AJ563/[4]FCST!$G503*1000</f>
        <v>943.15430017812878</v>
      </c>
      <c r="AP563" s="233">
        <f>[16]Rounded!Z564</f>
        <v>42093</v>
      </c>
      <c r="AQ563" s="157">
        <f>[16]Rounded!AA564</f>
        <v>28175</v>
      </c>
      <c r="AR563" s="157">
        <f>[16]Rounded!AB564</f>
        <v>4226</v>
      </c>
      <c r="AS563" s="157">
        <f>[16]Rounded!AC564</f>
        <v>0</v>
      </c>
      <c r="AT563" s="157">
        <f>[16]Rounded!AD564</f>
        <v>0</v>
      </c>
      <c r="AV563" s="150"/>
      <c r="AW563" s="145">
        <f t="shared" si="172"/>
        <v>943.15430017812878</v>
      </c>
      <c r="AX563" s="145">
        <f t="shared" si="154"/>
        <v>1421.3335303684401</v>
      </c>
      <c r="AZ563" s="164">
        <f t="shared" si="164"/>
        <v>17199.890836567443</v>
      </c>
      <c r="BM563" s="14">
        <f>[17]Base!$J345</f>
        <v>47979.34808821333</v>
      </c>
      <c r="BN563" s="14">
        <f>[17]High!$J345</f>
        <v>92786.13605218484</v>
      </c>
      <c r="BO563" s="14">
        <f>[17]Low!$J345</f>
        <v>3134.0776328357097</v>
      </c>
      <c r="BP563" s="14"/>
      <c r="BQ563" s="14">
        <f>[17]Base!$Q345</f>
        <v>55789.939637457355</v>
      </c>
      <c r="BR563" s="14">
        <f>[17]High!$Q345</f>
        <v>107890.85587463355</v>
      </c>
      <c r="BS563" s="14">
        <f>[17]Low!$Q345</f>
        <v>3644.2763172508253</v>
      </c>
      <c r="BT563" s="211" t="s">
        <v>150</v>
      </c>
      <c r="BU563" s="14">
        <f>'[18]Energy Summary'!$C344/1000</f>
        <v>0</v>
      </c>
      <c r="BV563" s="14"/>
      <c r="BW563" s="14"/>
      <c r="BX563" s="14"/>
      <c r="BY563" s="14">
        <f>'[18]Energy Summary'!$D344/1000</f>
        <v>0</v>
      </c>
      <c r="BZ563" s="14"/>
      <c r="CA563" s="14"/>
    </row>
    <row r="564" spans="1:79">
      <c r="A564" s="2">
        <f t="shared" si="160"/>
        <v>2037</v>
      </c>
      <c r="B564" s="2">
        <f t="shared" si="161"/>
        <v>10</v>
      </c>
      <c r="C564" s="7">
        <f>[21]Data!$D419</f>
        <v>1023.52556880559</v>
      </c>
      <c r="D564" s="7">
        <f>[25]Data!$D395</f>
        <v>1410101.49414551</v>
      </c>
      <c r="E564" s="7">
        <f>[22]Data!$D407</f>
        <v>120773.097217726</v>
      </c>
      <c r="F564" s="7">
        <f>[23]Data!$D407</f>
        <v>1419.1668637017699</v>
      </c>
      <c r="G564" s="13">
        <f>[24]Data!$D407</f>
        <v>309424.04874867899</v>
      </c>
      <c r="H564" s="66"/>
      <c r="I564" s="26">
        <f t="shared" si="175"/>
        <v>1053.52556880559</v>
      </c>
      <c r="J564" s="26">
        <f t="shared" si="175"/>
        <v>1410101.49414551</v>
      </c>
      <c r="K564" s="26">
        <f t="shared" si="175"/>
        <v>114624.29721772599</v>
      </c>
      <c r="L564" s="26">
        <f t="shared" si="163"/>
        <v>1419.1668637017699</v>
      </c>
      <c r="M564" s="26">
        <f t="shared" si="165"/>
        <v>305332.04874867899</v>
      </c>
      <c r="N564" s="25"/>
      <c r="O564" s="19">
        <f>AVERAGE('Billing Mo'!O564:O565)</f>
        <v>30</v>
      </c>
      <c r="P564" s="19"/>
      <c r="Q564" s="19">
        <f>AVERAGE('Billing Mo'!Q564:Q565)</f>
        <v>-6148.7999999999993</v>
      </c>
      <c r="R564" s="248"/>
      <c r="S564" s="19">
        <f t="shared" si="155"/>
        <v>-4092</v>
      </c>
      <c r="U564" s="7">
        <f t="shared" si="166"/>
        <v>3919622.2156123808</v>
      </c>
      <c r="V564" s="126">
        <f t="shared" si="177"/>
        <v>0.25544453159122188</v>
      </c>
      <c r="W564" s="7">
        <f>'Billing Mo'!W564</f>
        <v>80035.756909354692</v>
      </c>
      <c r="X564" s="7">
        <f>'Billing Mo'!X564</f>
        <v>1825577.5028371855</v>
      </c>
      <c r="Y564" s="7">
        <f>'Billing Mo'!Y564</f>
        <v>1905613.2597465401</v>
      </c>
      <c r="Z564" s="7">
        <f>'Billing Mo'!Z564</f>
        <v>208512</v>
      </c>
      <c r="AA564" s="7">
        <f>'Billing Mo'!AA564</f>
        <v>2022</v>
      </c>
      <c r="AB564" s="7">
        <f>'Billing Mo'!AB564</f>
        <v>1507</v>
      </c>
      <c r="AC564" s="13">
        <f>'Billing Mo'!AC564</f>
        <v>25817</v>
      </c>
      <c r="AD564" s="28">
        <f t="shared" si="174"/>
        <v>20926</v>
      </c>
      <c r="AE564" s="30">
        <f t="shared" si="167"/>
        <v>1923293</v>
      </c>
      <c r="AF564" s="30">
        <f t="shared" si="168"/>
        <v>1410101</v>
      </c>
      <c r="AG564" s="31">
        <f t="shared" si="176"/>
        <v>258551</v>
      </c>
      <c r="AH564" s="15">
        <f t="shared" si="159"/>
        <v>143927</v>
      </c>
      <c r="AI564" s="28">
        <f t="shared" si="169"/>
        <v>114624</v>
      </c>
      <c r="AJ564" s="28">
        <f t="shared" si="170"/>
        <v>1419.1668637017699</v>
      </c>
      <c r="AK564" s="28">
        <f t="shared" si="171"/>
        <v>305332.04874867899</v>
      </c>
      <c r="AL564" s="110">
        <f t="shared" si="158"/>
        <v>1053.5258004718789</v>
      </c>
      <c r="AM564" s="110">
        <f t="shared" si="157"/>
        <v>1020.2589586612105</v>
      </c>
      <c r="AN564" s="110">
        <f>AJ564/[4]FCST!$G504*1000</f>
        <v>941.71656516374912</v>
      </c>
      <c r="AP564" s="233">
        <f>[16]Rounded!Z565</f>
        <v>32589</v>
      </c>
      <c r="AQ564" s="157">
        <f>[16]Rounded!AA565</f>
        <v>26297</v>
      </c>
      <c r="AR564" s="157">
        <f>[16]Rounded!AB565</f>
        <v>4033</v>
      </c>
      <c r="AS564" s="157">
        <f>[16]Rounded!AC565</f>
        <v>0</v>
      </c>
      <c r="AT564" s="157">
        <f>[16]Rounded!AD565</f>
        <v>0</v>
      </c>
      <c r="AV564" s="150"/>
      <c r="AW564" s="145">
        <f t="shared" si="172"/>
        <v>941.71656516374912</v>
      </c>
      <c r="AX564" s="145">
        <f t="shared" si="154"/>
        <v>1419.1668637017699</v>
      </c>
      <c r="AZ564" s="164">
        <f t="shared" si="164"/>
        <v>17173.78245008615</v>
      </c>
      <c r="BM564" s="14">
        <f>[17]Base!$J346</f>
        <v>47997.073254115719</v>
      </c>
      <c r="BN564" s="14">
        <f>[17]High!$J346</f>
        <v>92820.414334831454</v>
      </c>
      <c r="BO564" s="14">
        <f>[17]Low!$J346</f>
        <v>3135.2354652825129</v>
      </c>
      <c r="BP564" s="14"/>
      <c r="BQ564" s="14">
        <f>[17]Base!$Q346</f>
        <v>55810.550295483394</v>
      </c>
      <c r="BR564" s="14">
        <f>[17]High!$Q346</f>
        <v>107930.71434282727</v>
      </c>
      <c r="BS564" s="14">
        <f>[17]Low!$Q346</f>
        <v>3645.6226340494336</v>
      </c>
      <c r="BT564" s="211" t="s">
        <v>150</v>
      </c>
      <c r="BU564" s="14">
        <f>'[18]Energy Summary'!$C345/1000</f>
        <v>0</v>
      </c>
      <c r="BV564" s="14"/>
      <c r="BW564" s="14"/>
      <c r="BX564" s="14"/>
      <c r="BY564" s="14">
        <f>'[18]Energy Summary'!$D345/1000</f>
        <v>0</v>
      </c>
      <c r="BZ564" s="14"/>
      <c r="CA564" s="14"/>
    </row>
    <row r="565" spans="1:79">
      <c r="A565" s="2">
        <f t="shared" si="160"/>
        <v>2037</v>
      </c>
      <c r="B565" s="2">
        <f t="shared" si="161"/>
        <v>11</v>
      </c>
      <c r="C565" s="7">
        <f>[21]Data!$D420</f>
        <v>788.750106930529</v>
      </c>
      <c r="D565" s="7">
        <f>[25]Data!$D396</f>
        <v>1227670.85372455</v>
      </c>
      <c r="E565" s="7">
        <f>[22]Data!$D408</f>
        <v>103182.698303766</v>
      </c>
      <c r="F565" s="7">
        <f>[23]Data!$D408</f>
        <v>1415.8328492109799</v>
      </c>
      <c r="G565" s="13">
        <f>[24]Data!$D408</f>
        <v>289115.20303800702</v>
      </c>
      <c r="H565" s="66"/>
      <c r="I565" s="26">
        <f t="shared" si="175"/>
        <v>818.750106930529</v>
      </c>
      <c r="J565" s="26">
        <f t="shared" si="175"/>
        <v>1227670.85372455</v>
      </c>
      <c r="K565" s="26">
        <f t="shared" si="175"/>
        <v>97033.898303765993</v>
      </c>
      <c r="L565" s="26">
        <f t="shared" si="163"/>
        <v>1415.8328492109799</v>
      </c>
      <c r="M565" s="26">
        <f t="shared" si="165"/>
        <v>285155.20303800702</v>
      </c>
      <c r="N565" s="25"/>
      <c r="O565" s="19">
        <f>AVERAGE('Billing Mo'!O565:O566)</f>
        <v>30</v>
      </c>
      <c r="P565" s="19"/>
      <c r="Q565" s="19">
        <f>AVERAGE('Billing Mo'!Q565:Q566)</f>
        <v>-6148.7999999999993</v>
      </c>
      <c r="R565" s="248"/>
      <c r="S565" s="19">
        <f t="shared" si="155"/>
        <v>-3960</v>
      </c>
      <c r="U565" s="7">
        <f t="shared" si="166"/>
        <v>3275688.0358872181</v>
      </c>
      <c r="V565" s="126">
        <f t="shared" si="177"/>
        <v>0.34388341163246744</v>
      </c>
      <c r="W565" s="7">
        <f>'Billing Mo'!W565</f>
        <v>80084.911320913801</v>
      </c>
      <c r="X565" s="7">
        <f>'Billing Mo'!X565</f>
        <v>1826698.6915579862</v>
      </c>
      <c r="Y565" s="7">
        <f>'Billing Mo'!Y565</f>
        <v>1906783.6028789</v>
      </c>
      <c r="Z565" s="7">
        <f>'Billing Mo'!Z565</f>
        <v>208618</v>
      </c>
      <c r="AA565" s="7">
        <f>'Billing Mo'!AA565</f>
        <v>2021</v>
      </c>
      <c r="AB565" s="7">
        <f>'Billing Mo'!AB565</f>
        <v>1507</v>
      </c>
      <c r="AC565" s="13">
        <f>'Billing Mo'!AC565</f>
        <v>25852</v>
      </c>
      <c r="AD565" s="28">
        <f t="shared" si="174"/>
        <v>21722</v>
      </c>
      <c r="AE565" s="30">
        <f t="shared" si="167"/>
        <v>1495610</v>
      </c>
      <c r="AF565" s="30">
        <f t="shared" si="168"/>
        <v>1227671</v>
      </c>
      <c r="AG565" s="31">
        <f t="shared" si="176"/>
        <v>244114</v>
      </c>
      <c r="AH565" s="15">
        <f t="shared" si="159"/>
        <v>147080</v>
      </c>
      <c r="AI565" s="28">
        <f t="shared" si="169"/>
        <v>97034</v>
      </c>
      <c r="AJ565" s="28">
        <f t="shared" si="170"/>
        <v>1415.8328492109799</v>
      </c>
      <c r="AK565" s="28">
        <f t="shared" si="171"/>
        <v>285155.20303800702</v>
      </c>
      <c r="AL565" s="110">
        <f t="shared" si="158"/>
        <v>818.75024431336203</v>
      </c>
      <c r="AM565" s="110">
        <f t="shared" si="157"/>
        <v>795.75469272396811</v>
      </c>
      <c r="AN565" s="110">
        <f>AJ565/[4]FCST!$G505*1000</f>
        <v>939.50421314597213</v>
      </c>
      <c r="AP565" s="233">
        <f>[16]Rounded!Z566</f>
        <v>35452</v>
      </c>
      <c r="AQ565" s="157">
        <f>[16]Rounded!AA566</f>
        <v>27120</v>
      </c>
      <c r="AR565" s="157">
        <f>[16]Rounded!AB566</f>
        <v>4072</v>
      </c>
      <c r="AS565" s="157">
        <f>[16]Rounded!AC566</f>
        <v>0</v>
      </c>
      <c r="AT565" s="157">
        <f>[16]Rounded!AD566</f>
        <v>0</v>
      </c>
      <c r="AV565" s="150"/>
      <c r="AW565" s="145">
        <f t="shared" si="172"/>
        <v>939.50421314597213</v>
      </c>
      <c r="AX565" s="145">
        <f t="shared" si="154"/>
        <v>1415.8328492109799</v>
      </c>
      <c r="AZ565" s="164">
        <f t="shared" si="164"/>
        <v>17147.67406360486</v>
      </c>
      <c r="BM565" s="14">
        <f>[17]Base!$J347</f>
        <v>47910.051395700917</v>
      </c>
      <c r="BN565" s="14">
        <f>[17]High!$J347</f>
        <v>92652.124803686849</v>
      </c>
      <c r="BO565" s="14">
        <f>[17]Low!$J347</f>
        <v>3129.5510766675575</v>
      </c>
      <c r="BP565" s="14"/>
      <c r="BQ565" s="14">
        <f>[17]Base!$Q347</f>
        <v>55709.362088024325</v>
      </c>
      <c r="BR565" s="14">
        <f>[17]High!$Q347</f>
        <v>107735.02884149633</v>
      </c>
      <c r="BS565" s="14">
        <f>[17]Low!$Q347</f>
        <v>3639.0128798459978</v>
      </c>
      <c r="BT565" s="211" t="s">
        <v>150</v>
      </c>
      <c r="BU565" s="14">
        <f>'[18]Energy Summary'!$C346/1000</f>
        <v>0</v>
      </c>
      <c r="BV565" s="14"/>
      <c r="BW565" s="14"/>
      <c r="BX565" s="14"/>
      <c r="BY565" s="14">
        <f>'[18]Energy Summary'!$D346/1000</f>
        <v>0</v>
      </c>
      <c r="BZ565" s="14"/>
      <c r="CA565" s="14"/>
    </row>
    <row r="566" spans="1:79">
      <c r="A566" s="2">
        <f t="shared" si="160"/>
        <v>2037</v>
      </c>
      <c r="B566" s="2">
        <f t="shared" si="161"/>
        <v>12</v>
      </c>
      <c r="C566" s="7">
        <f>[21]Data!$D421</f>
        <v>936.10960194710196</v>
      </c>
      <c r="D566" s="7">
        <f>[25]Data!$D397</f>
        <v>1241560.72488988</v>
      </c>
      <c r="E566" s="7">
        <f>[22]Data!$D409</f>
        <v>100376.25870411401</v>
      </c>
      <c r="F566" s="7">
        <f>[23]Data!$D409</f>
        <v>1427.4934944064701</v>
      </c>
      <c r="G566" s="13">
        <f>[24]Data!$D409</f>
        <v>279777.71734827</v>
      </c>
      <c r="H566" s="66"/>
      <c r="I566" s="26">
        <f t="shared" si="175"/>
        <v>966.10960194710196</v>
      </c>
      <c r="J566" s="26">
        <f t="shared" si="175"/>
        <v>1241560.72488988</v>
      </c>
      <c r="K566" s="26">
        <f t="shared" si="175"/>
        <v>94126.658704114001</v>
      </c>
      <c r="L566" s="26">
        <f t="shared" si="163"/>
        <v>1427.4934944064701</v>
      </c>
      <c r="M566" s="26">
        <f t="shared" si="165"/>
        <v>275685.71734827</v>
      </c>
      <c r="N566" s="25"/>
      <c r="O566" s="19">
        <f>AVERAGE('Billing Mo'!O566:O567)</f>
        <v>30</v>
      </c>
      <c r="P566" s="19"/>
      <c r="Q566" s="19">
        <f>AVERAGE('Billing Mo'!Q566:Q567)</f>
        <v>-6249.5999999999995</v>
      </c>
      <c r="R566" s="248"/>
      <c r="S566" s="19">
        <f t="shared" si="155"/>
        <v>-4092</v>
      </c>
      <c r="U566" s="7">
        <f t="shared" si="166"/>
        <v>3547165.2108426765</v>
      </c>
      <c r="V566" s="126">
        <f t="shared" si="177"/>
        <v>0.46872621458853259</v>
      </c>
      <c r="W566" s="7">
        <f>'Billing Mo'!W566</f>
        <v>80134.065732472503</v>
      </c>
      <c r="X566" s="7">
        <f>'Billing Mo'!X566</f>
        <v>1827819.8802787773</v>
      </c>
      <c r="Y566" s="7">
        <f>'Billing Mo'!Y566</f>
        <v>1907953.9460112499</v>
      </c>
      <c r="Z566" s="7">
        <f>'Billing Mo'!Z566</f>
        <v>208725</v>
      </c>
      <c r="AA566" s="7">
        <f>'Billing Mo'!AA566</f>
        <v>2020</v>
      </c>
      <c r="AB566" s="7">
        <f>'Billing Mo'!AB566</f>
        <v>1507</v>
      </c>
      <c r="AC566" s="13">
        <f>'Billing Mo'!AC566</f>
        <v>25800</v>
      </c>
      <c r="AD566" s="28">
        <f t="shared" si="174"/>
        <v>35161</v>
      </c>
      <c r="AE566" s="30">
        <f t="shared" si="167"/>
        <v>1765874</v>
      </c>
      <c r="AF566" s="30">
        <f t="shared" si="168"/>
        <v>1241561</v>
      </c>
      <c r="AG566" s="31">
        <f t="shared" si="176"/>
        <v>227456</v>
      </c>
      <c r="AH566" s="15">
        <f t="shared" si="159"/>
        <v>133329</v>
      </c>
      <c r="AI566" s="28">
        <f t="shared" si="169"/>
        <v>94127</v>
      </c>
      <c r="AJ566" s="28">
        <f t="shared" si="170"/>
        <v>1427.4934944064701</v>
      </c>
      <c r="AK566" s="28">
        <f t="shared" si="171"/>
        <v>275685.71734827</v>
      </c>
      <c r="AL566" s="110">
        <f t="shared" si="158"/>
        <v>966.10941759243281</v>
      </c>
      <c r="AM566" s="110">
        <f t="shared" si="157"/>
        <v>943.96146393639447</v>
      </c>
      <c r="AN566" s="110">
        <f>AJ566/[4]FCST!$G506*1000</f>
        <v>947.24186755572009</v>
      </c>
      <c r="AP566" s="233">
        <f>[16]Rounded!Z567</f>
        <v>60875</v>
      </c>
      <c r="AQ566" s="157">
        <f>[16]Rounded!AA567</f>
        <v>34150</v>
      </c>
      <c r="AR566" s="157">
        <f>[16]Rounded!AB567</f>
        <v>4499</v>
      </c>
      <c r="AS566" s="157">
        <f>[16]Rounded!AC567</f>
        <v>0</v>
      </c>
      <c r="AT566" s="157">
        <f>[16]Rounded!AD567</f>
        <v>0</v>
      </c>
      <c r="AV566" s="150"/>
      <c r="AW566" s="145">
        <f t="shared" si="172"/>
        <v>947.24186755572009</v>
      </c>
      <c r="AX566" s="145">
        <f t="shared" si="154"/>
        <v>1427.4934944064701</v>
      </c>
      <c r="AZ566" s="164">
        <f t="shared" si="164"/>
        <v>17121.565677123581</v>
      </c>
      <c r="BM566" s="14">
        <f>[17]Base!$J348</f>
        <v>48084.769766679186</v>
      </c>
      <c r="BN566" s="14">
        <f>[17]High!$J348</f>
        <v>92990.008563812138</v>
      </c>
      <c r="BO566" s="14">
        <f>[17]Low!$J348</f>
        <v>3140.9639232431655</v>
      </c>
      <c r="BP566" s="14"/>
      <c r="BQ566" s="14">
        <f>[17]Base!$Q348</f>
        <v>55912.522984510688</v>
      </c>
      <c r="BR566" s="14">
        <f>[17]High!$Q348</f>
        <v>108127.91693466526</v>
      </c>
      <c r="BS566" s="14">
        <f>[17]Low!$Q348</f>
        <v>3652.2836316780995</v>
      </c>
      <c r="BT566" s="211" t="s">
        <v>150</v>
      </c>
      <c r="BU566" s="14">
        <f>'[18]Energy Summary'!$C347/1000</f>
        <v>0</v>
      </c>
      <c r="BV566" s="14"/>
      <c r="BW566" s="14"/>
      <c r="BX566" s="14"/>
      <c r="BY566" s="14">
        <f>'[18]Energy Summary'!$D347/1000</f>
        <v>0</v>
      </c>
      <c r="BZ566" s="14"/>
      <c r="CA566" s="14"/>
    </row>
    <row r="567" spans="1:79">
      <c r="A567" s="2">
        <f t="shared" si="160"/>
        <v>2038</v>
      </c>
      <c r="B567" s="2">
        <f t="shared" si="161"/>
        <v>1</v>
      </c>
      <c r="C567" s="7">
        <f>[21]Data!$D422</f>
        <v>1019.79736515433</v>
      </c>
      <c r="D567" s="7">
        <f>[25]Data!$D398</f>
        <v>1237577.71319571</v>
      </c>
      <c r="E567" s="7">
        <f>[22]Data!$D410</f>
        <v>108700.342860034</v>
      </c>
      <c r="F567" s="7">
        <f>[23]Data!$D410</f>
        <v>1404.76593187052</v>
      </c>
      <c r="G567" s="13">
        <f>[24]Data!$D410</f>
        <v>276947.099212192</v>
      </c>
      <c r="H567" s="66"/>
      <c r="I567" s="26">
        <f t="shared" si="175"/>
        <v>1049.79736515433</v>
      </c>
      <c r="J567" s="26">
        <f t="shared" si="175"/>
        <v>1237577.71319571</v>
      </c>
      <c r="K567" s="26">
        <f t="shared" si="175"/>
        <v>102753.142860034</v>
      </c>
      <c r="L567" s="26">
        <f t="shared" si="163"/>
        <v>1404.76593187052</v>
      </c>
      <c r="M567" s="26">
        <f t="shared" si="165"/>
        <v>272987.099212192</v>
      </c>
      <c r="N567" s="25"/>
      <c r="O567" s="19">
        <f>AVERAGE('Billing Mo'!O567:O568)</f>
        <v>30</v>
      </c>
      <c r="P567" s="19"/>
      <c r="Q567" s="19">
        <f>AVERAGE('Billing Mo'!Q567:Q568)</f>
        <v>-5947.1999999999989</v>
      </c>
      <c r="R567" s="248"/>
      <c r="S567" s="19">
        <f t="shared" si="155"/>
        <v>-3960</v>
      </c>
      <c r="U567" s="7">
        <f t="shared" si="166"/>
        <v>3712749.8651440623</v>
      </c>
      <c r="V567" s="126">
        <f t="shared" si="177"/>
        <v>0.55751998808037817</v>
      </c>
      <c r="W567" s="7">
        <f>'Billing Mo'!W567</f>
        <v>80183.220144031628</v>
      </c>
      <c r="X567" s="7">
        <f>'Billing Mo'!X567</f>
        <v>1828941.0689995785</v>
      </c>
      <c r="Y567" s="7">
        <f>'Billing Mo'!Y567</f>
        <v>1909124.28914361</v>
      </c>
      <c r="Z567" s="7">
        <f>'Billing Mo'!Z567</f>
        <v>208831</v>
      </c>
      <c r="AA567" s="7">
        <f>'Billing Mo'!AA567</f>
        <v>2020</v>
      </c>
      <c r="AB567" s="7">
        <f>'Billing Mo'!AB567</f>
        <v>1507</v>
      </c>
      <c r="AC567" s="13">
        <f>'Billing Mo'!AC567</f>
        <v>25840</v>
      </c>
      <c r="AD567" s="28">
        <f t="shared" si="174"/>
        <v>45589</v>
      </c>
      <c r="AE567" s="30">
        <f t="shared" si="167"/>
        <v>1920018</v>
      </c>
      <c r="AF567" s="30">
        <f t="shared" si="168"/>
        <v>1237578</v>
      </c>
      <c r="AG567" s="31">
        <f t="shared" si="176"/>
        <v>235173</v>
      </c>
      <c r="AH567" s="15">
        <f t="shared" si="159"/>
        <v>132420</v>
      </c>
      <c r="AI567" s="28">
        <f t="shared" si="169"/>
        <v>102753</v>
      </c>
      <c r="AJ567" s="28">
        <f t="shared" si="170"/>
        <v>1404.76593187052</v>
      </c>
      <c r="AK567" s="28">
        <f t="shared" si="171"/>
        <v>272987.099212192</v>
      </c>
      <c r="AL567" s="110">
        <f t="shared" si="158"/>
        <v>1049.7976301938697</v>
      </c>
      <c r="AM567" s="110">
        <f t="shared" si="157"/>
        <v>1029.5856645780391</v>
      </c>
      <c r="AN567" s="110">
        <f>AJ567/[4]FCST!$G507*1000</f>
        <v>932.1605387329264</v>
      </c>
      <c r="AP567" s="233">
        <f>[16]Rounded!Z568</f>
        <v>72815</v>
      </c>
      <c r="AQ567" s="157">
        <f>[16]Rounded!AA568</f>
        <v>34301</v>
      </c>
      <c r="AR567" s="157">
        <f>[16]Rounded!AB568</f>
        <v>4368</v>
      </c>
      <c r="AS567" s="157">
        <f>[16]Rounded!AC568</f>
        <v>0</v>
      </c>
      <c r="AT567" s="157">
        <f>[16]Rounded!AD568</f>
        <v>0</v>
      </c>
      <c r="AV567" s="150"/>
      <c r="AW567" s="145">
        <f t="shared" si="172"/>
        <v>932.1605387329264</v>
      </c>
      <c r="AX567" s="145">
        <f t="shared" si="154"/>
        <v>1404.76593187052</v>
      </c>
      <c r="AZ567" s="164">
        <f t="shared" si="164"/>
        <v>17095.457290642298</v>
      </c>
      <c r="BM567" s="14">
        <f>[17]Base!$J349</f>
        <v>47286.229274673569</v>
      </c>
      <c r="BN567" s="14">
        <f>[17]High!$J349</f>
        <v>91488.042524912293</v>
      </c>
      <c r="BO567" s="14">
        <f>[17]Low!$J349</f>
        <v>2972.9895364263757</v>
      </c>
      <c r="BP567" s="14"/>
      <c r="BQ567" s="14">
        <f>[17]Base!$Q349</f>
        <v>54983.987528690195</v>
      </c>
      <c r="BR567" s="14">
        <f>[17]High!$Q349</f>
        <v>106381.44479640962</v>
      </c>
      <c r="BS567" s="14">
        <f>[17]Low!$Q349</f>
        <v>3456.9645772399717</v>
      </c>
      <c r="BT567" s="211" t="s">
        <v>150</v>
      </c>
      <c r="BU567" s="14">
        <f>'[18]Energy Summary'!$C348/1000</f>
        <v>0</v>
      </c>
      <c r="BV567" s="14"/>
      <c r="BW567" s="14"/>
      <c r="BX567" s="14"/>
      <c r="BY567" s="14">
        <f>'[18]Energy Summary'!$D348/1000</f>
        <v>0</v>
      </c>
      <c r="BZ567" s="14"/>
      <c r="CA567" s="14"/>
    </row>
    <row r="568" spans="1:79">
      <c r="A568" s="2">
        <f t="shared" si="160"/>
        <v>2038</v>
      </c>
      <c r="B568" s="2">
        <f t="shared" si="161"/>
        <v>2</v>
      </c>
      <c r="C568" s="7">
        <f>[21]Data!$D423</f>
        <v>827.78713254788704</v>
      </c>
      <c r="D568" s="7">
        <f>[25]Data!$D399</f>
        <v>1117886.5722646001</v>
      </c>
      <c r="E568" s="7">
        <f>[22]Data!$D411</f>
        <v>93398.401383234697</v>
      </c>
      <c r="F568" s="7">
        <f>[23]Data!$D411</f>
        <v>1405.99417556393</v>
      </c>
      <c r="G568" s="13">
        <f>[24]Data!$D411</f>
        <v>276720.364013276</v>
      </c>
      <c r="H568" s="66"/>
      <c r="I568" s="26">
        <f t="shared" si="175"/>
        <v>857.78713254788704</v>
      </c>
      <c r="J568" s="26">
        <f t="shared" si="175"/>
        <v>1117886.5722646001</v>
      </c>
      <c r="K568" s="26">
        <f t="shared" si="175"/>
        <v>87451.2013832347</v>
      </c>
      <c r="L568" s="26">
        <f t="shared" si="163"/>
        <v>1405.99417556393</v>
      </c>
      <c r="M568" s="26">
        <f t="shared" si="165"/>
        <v>272628.364013276</v>
      </c>
      <c r="N568" s="25"/>
      <c r="O568" s="19">
        <f>AVERAGE('Billing Mo'!O568:O569)</f>
        <v>30</v>
      </c>
      <c r="P568" s="19"/>
      <c r="Q568" s="19">
        <f>AVERAGE('Billing Mo'!Q568:Q569)</f>
        <v>-5947.1999999999989</v>
      </c>
      <c r="R568" s="248"/>
      <c r="S568" s="19">
        <f t="shared" si="155"/>
        <v>-4092</v>
      </c>
      <c r="U568" s="7">
        <f t="shared" si="166"/>
        <v>3225527.3581888401</v>
      </c>
      <c r="V568" s="126">
        <f t="shared" si="177"/>
        <v>0.63835327793467445</v>
      </c>
      <c r="W568" s="7">
        <f>'Billing Mo'!W568</f>
        <v>80232.37455559033</v>
      </c>
      <c r="X568" s="7">
        <f>'Billing Mo'!X568</f>
        <v>1830062.2577203696</v>
      </c>
      <c r="Y568" s="7">
        <f>'Billing Mo'!Y568</f>
        <v>1910294.6322759599</v>
      </c>
      <c r="Z568" s="7">
        <f>'Billing Mo'!Z568</f>
        <v>208938</v>
      </c>
      <c r="AA568" s="7">
        <f>'Billing Mo'!AA568</f>
        <v>2019</v>
      </c>
      <c r="AB568" s="7">
        <f>'Billing Mo'!AB568</f>
        <v>1507</v>
      </c>
      <c r="AC568" s="13">
        <f>'Billing Mo'!AC568</f>
        <v>25843</v>
      </c>
      <c r="AD568" s="28">
        <f t="shared" si="174"/>
        <v>42396</v>
      </c>
      <c r="AE568" s="30">
        <f t="shared" si="167"/>
        <v>1569804</v>
      </c>
      <c r="AF568" s="30">
        <f t="shared" si="168"/>
        <v>1117887</v>
      </c>
      <c r="AG568" s="31">
        <f t="shared" si="176"/>
        <v>221406</v>
      </c>
      <c r="AH568" s="15">
        <f t="shared" si="159"/>
        <v>133955</v>
      </c>
      <c r="AI568" s="28">
        <f t="shared" si="169"/>
        <v>87451</v>
      </c>
      <c r="AJ568" s="28">
        <f t="shared" si="170"/>
        <v>1405.99417556393</v>
      </c>
      <c r="AK568" s="28">
        <f t="shared" si="171"/>
        <v>272628.364013276</v>
      </c>
      <c r="AL568" s="110">
        <f t="shared" si="158"/>
        <v>857.78721099654706</v>
      </c>
      <c r="AM568" s="110">
        <f t="shared" si="157"/>
        <v>843.95358326437611</v>
      </c>
      <c r="AN568" s="110">
        <f>AJ568/[4]FCST!$G508*1000</f>
        <v>932.97556440871267</v>
      </c>
      <c r="AP568" s="233">
        <f>[16]Rounded!Z569</f>
        <v>57090</v>
      </c>
      <c r="AQ568" s="157">
        <f>[16]Rounded!AA569</f>
        <v>29237</v>
      </c>
      <c r="AR568" s="157">
        <f>[16]Rounded!AB569</f>
        <v>4069</v>
      </c>
      <c r="AS568" s="157">
        <f>[16]Rounded!AC569</f>
        <v>0</v>
      </c>
      <c r="AT568" s="157">
        <f>[16]Rounded!AD569</f>
        <v>0</v>
      </c>
      <c r="AV568" s="150"/>
      <c r="AW568" s="145">
        <f t="shared" si="172"/>
        <v>932.97556440871267</v>
      </c>
      <c r="AX568" s="145">
        <f t="shared" ref="AX568:AX602" si="178">AJ568</f>
        <v>1405.99417556393</v>
      </c>
      <c r="AZ568" s="164">
        <f t="shared" si="164"/>
        <v>17069.348904161019</v>
      </c>
      <c r="BM568" s="14">
        <f>[17]Base!$J350</f>
        <v>47466.92605937444</v>
      </c>
      <c r="BN568" s="14">
        <f>[17]High!$J350</f>
        <v>91837.649490331329</v>
      </c>
      <c r="BO568" s="14">
        <f>[17]Low!$J350</f>
        <v>2984.3503418537034</v>
      </c>
      <c r="BP568" s="14"/>
      <c r="BQ568" s="14">
        <f>[17]Base!$Q350</f>
        <v>55194.100069040054</v>
      </c>
      <c r="BR568" s="14">
        <f>[17]High!$Q350</f>
        <v>106787.96452364107</v>
      </c>
      <c r="BS568" s="14">
        <f>[17]Low!$Q350</f>
        <v>3470.1748161089572</v>
      </c>
      <c r="BT568" s="211" t="s">
        <v>150</v>
      </c>
      <c r="BU568" s="14">
        <f>'[18]Energy Summary'!$C349/1000</f>
        <v>0</v>
      </c>
      <c r="BV568" s="14"/>
      <c r="BW568" s="14"/>
      <c r="BX568" s="14"/>
      <c r="BY568" s="14">
        <f>'[18]Energy Summary'!$D349/1000</f>
        <v>0</v>
      </c>
      <c r="BZ568" s="14"/>
      <c r="CA568" s="14"/>
    </row>
    <row r="569" spans="1:79">
      <c r="A569" s="2">
        <f t="shared" si="160"/>
        <v>2038</v>
      </c>
      <c r="B569" s="2">
        <f t="shared" si="161"/>
        <v>3</v>
      </c>
      <c r="C569" s="7">
        <f>[21]Data!$D424</f>
        <v>838.19211224727997</v>
      </c>
      <c r="D569" s="7">
        <f>[25]Data!$D400</f>
        <v>1280347.53134202</v>
      </c>
      <c r="E569" s="7">
        <f>[22]Data!$D412</f>
        <v>119626.088956391</v>
      </c>
      <c r="F569" s="7">
        <f>[23]Data!$D412</f>
        <v>1417.16754485923</v>
      </c>
      <c r="G569" s="13">
        <f>[24]Data!$D412</f>
        <v>280654.26731098001</v>
      </c>
      <c r="H569" s="66"/>
      <c r="I569" s="26">
        <f t="shared" si="175"/>
        <v>868.19211224727997</v>
      </c>
      <c r="J569" s="26">
        <f t="shared" si="175"/>
        <v>1280347.53134202</v>
      </c>
      <c r="K569" s="26">
        <f t="shared" si="175"/>
        <v>113477.288956391</v>
      </c>
      <c r="L569" s="26">
        <f t="shared" si="163"/>
        <v>1417.16754485923</v>
      </c>
      <c r="M569" s="26">
        <f t="shared" si="165"/>
        <v>276694.26731098001</v>
      </c>
      <c r="N569" s="25"/>
      <c r="O569" s="19">
        <f>AVERAGE('Billing Mo'!O569:O570)</f>
        <v>30</v>
      </c>
      <c r="P569" s="19"/>
      <c r="Q569" s="19">
        <f>AVERAGE('Billing Mo'!Q569:Q570)</f>
        <v>-6148.7999999999993</v>
      </c>
      <c r="R569" s="248"/>
      <c r="S569" s="19">
        <f t="shared" ref="S569:S602" si="179">S557</f>
        <v>-3960</v>
      </c>
      <c r="U569" s="7">
        <f t="shared" si="166"/>
        <v>3439758.4348558392</v>
      </c>
      <c r="V569" s="126">
        <f t="shared" si="177"/>
        <v>0.62485525246600426</v>
      </c>
      <c r="W569" s="7">
        <f>'Billing Mo'!W569</f>
        <v>80281.528967149454</v>
      </c>
      <c r="X569" s="7">
        <f>'Billing Mo'!X569</f>
        <v>1831183.4464411705</v>
      </c>
      <c r="Y569" s="7">
        <f>'Billing Mo'!Y569</f>
        <v>1911464.9754083201</v>
      </c>
      <c r="Z569" s="7">
        <f>'Billing Mo'!Z569</f>
        <v>209044</v>
      </c>
      <c r="AA569" s="7">
        <f>'Billing Mo'!AA569</f>
        <v>2018</v>
      </c>
      <c r="AB569" s="7">
        <f>'Billing Mo'!AB569</f>
        <v>1507</v>
      </c>
      <c r="AC569" s="13">
        <f>'Billing Mo'!AC569</f>
        <v>25831</v>
      </c>
      <c r="AD569" s="28">
        <f t="shared" si="174"/>
        <v>42047</v>
      </c>
      <c r="AE569" s="30">
        <f t="shared" si="167"/>
        <v>1589819</v>
      </c>
      <c r="AF569" s="30">
        <f t="shared" si="168"/>
        <v>1280348</v>
      </c>
      <c r="AG569" s="31">
        <f t="shared" si="176"/>
        <v>249433</v>
      </c>
      <c r="AH569" s="15">
        <f t="shared" si="159"/>
        <v>135956</v>
      </c>
      <c r="AI569" s="28">
        <f t="shared" si="169"/>
        <v>113477</v>
      </c>
      <c r="AJ569" s="28">
        <f t="shared" si="170"/>
        <v>1417.16754485923</v>
      </c>
      <c r="AK569" s="28">
        <f t="shared" si="171"/>
        <v>276694.26731098001</v>
      </c>
      <c r="AL569" s="110">
        <f t="shared" si="158"/>
        <v>868.19209898917973</v>
      </c>
      <c r="AM569" s="110">
        <f t="shared" si="157"/>
        <v>853.72529499338941</v>
      </c>
      <c r="AN569" s="110">
        <f>AJ569/[4]FCST!$G509*1000</f>
        <v>940.38987714613813</v>
      </c>
      <c r="AP569" s="233">
        <f>[16]Rounded!Z570</f>
        <v>44591</v>
      </c>
      <c r="AQ569" s="157">
        <f>[16]Rounded!AA570</f>
        <v>23897</v>
      </c>
      <c r="AR569" s="157">
        <f>[16]Rounded!AB570</f>
        <v>3430</v>
      </c>
      <c r="AS569" s="157">
        <f>[16]Rounded!AC570</f>
        <v>0</v>
      </c>
      <c r="AT569" s="157">
        <f>[16]Rounded!AD570</f>
        <v>0</v>
      </c>
      <c r="AV569" s="150"/>
      <c r="AW569" s="145">
        <f t="shared" si="172"/>
        <v>940.38987714613813</v>
      </c>
      <c r="AX569" s="145">
        <f t="shared" si="178"/>
        <v>1417.16754485923</v>
      </c>
      <c r="AZ569" s="164">
        <f t="shared" si="164"/>
        <v>17043.240517679737</v>
      </c>
      <c r="BM569" s="14">
        <f>[17]Base!$J351</f>
        <v>48722.904050000849</v>
      </c>
      <c r="BN569" s="14">
        <f>[17]High!$J351</f>
        <v>94267.679746060079</v>
      </c>
      <c r="BO569" s="14">
        <f>[17]Low!$J351</f>
        <v>3063.3164485065354</v>
      </c>
      <c r="BP569" s="14"/>
      <c r="BQ569" s="14">
        <f>[17]Base!$Q351</f>
        <v>56654.539593024252</v>
      </c>
      <c r="BR569" s="14">
        <f>[17]High!$Q351</f>
        <v>109613.58110006984</v>
      </c>
      <c r="BS569" s="14">
        <f>[17]Low!$Q351</f>
        <v>3561.9958703564362</v>
      </c>
      <c r="BT569" s="211" t="s">
        <v>150</v>
      </c>
      <c r="BU569" s="14">
        <f>'[18]Energy Summary'!$C350/1000</f>
        <v>0</v>
      </c>
      <c r="BV569" s="14"/>
      <c r="BW569" s="14"/>
      <c r="BX569" s="14"/>
      <c r="BY569" s="14">
        <f>'[18]Energy Summary'!$D350/1000</f>
        <v>0</v>
      </c>
      <c r="BZ569" s="14"/>
      <c r="CA569" s="14"/>
    </row>
    <row r="570" spans="1:79">
      <c r="A570" s="2">
        <f t="shared" si="160"/>
        <v>2038</v>
      </c>
      <c r="B570" s="2">
        <f t="shared" si="161"/>
        <v>4</v>
      </c>
      <c r="C570" s="7">
        <f>[21]Data!$D425</f>
        <v>865.44428299830395</v>
      </c>
      <c r="D570" s="7">
        <f>[25]Data!$D401</f>
        <v>1301953.82916438</v>
      </c>
      <c r="E570" s="7">
        <f>[22]Data!$D413</f>
        <v>110580.848162316</v>
      </c>
      <c r="F570" s="7">
        <f>[23]Data!$D413</f>
        <v>1395.2904482389099</v>
      </c>
      <c r="G570" s="13">
        <f>[24]Data!$D413</f>
        <v>288874.212201374</v>
      </c>
      <c r="H570" s="66"/>
      <c r="I570" s="26">
        <f t="shared" si="175"/>
        <v>895.44428299830395</v>
      </c>
      <c r="J570" s="26">
        <f t="shared" si="175"/>
        <v>1301953.82916438</v>
      </c>
      <c r="K570" s="26">
        <f t="shared" si="175"/>
        <v>104432.048162316</v>
      </c>
      <c r="L570" s="26">
        <f t="shared" si="163"/>
        <v>1395.2904482389099</v>
      </c>
      <c r="M570" s="26">
        <f t="shared" si="165"/>
        <v>284782.212201374</v>
      </c>
      <c r="N570" s="25"/>
      <c r="O570" s="19">
        <f>AVERAGE('Billing Mo'!O570:O571)</f>
        <v>30</v>
      </c>
      <c r="P570" s="19"/>
      <c r="Q570" s="19">
        <f>AVERAGE('Billing Mo'!Q570:Q571)</f>
        <v>-6148.7999999999993</v>
      </c>
      <c r="R570" s="248"/>
      <c r="S570" s="19">
        <f t="shared" si="179"/>
        <v>-4092</v>
      </c>
      <c r="U570" s="7">
        <f t="shared" si="166"/>
        <v>3514013.5026496132</v>
      </c>
      <c r="V570" s="126">
        <f t="shared" si="177"/>
        <v>0.53442379914879401</v>
      </c>
      <c r="W570" s="7">
        <f>'Billing Mo'!W570</f>
        <v>80330.683378708141</v>
      </c>
      <c r="X570" s="7">
        <f>'Billing Mo'!X570</f>
        <v>1832304.6351619619</v>
      </c>
      <c r="Y570" s="7">
        <f>'Billing Mo'!Y570</f>
        <v>1912635.31854067</v>
      </c>
      <c r="Z570" s="7">
        <f>'Billing Mo'!Z570</f>
        <v>209150</v>
      </c>
      <c r="AA570" s="7">
        <f>'Billing Mo'!AA570</f>
        <v>2018</v>
      </c>
      <c r="AB570" s="7">
        <f>'Billing Mo'!AB570</f>
        <v>1507</v>
      </c>
      <c r="AC570" s="13">
        <f>'Billing Mo'!AC570</f>
        <v>25789</v>
      </c>
      <c r="AD570" s="28">
        <f t="shared" si="174"/>
        <v>37154</v>
      </c>
      <c r="AE570" s="30">
        <f t="shared" si="167"/>
        <v>1640727</v>
      </c>
      <c r="AF570" s="30">
        <f t="shared" si="168"/>
        <v>1301954</v>
      </c>
      <c r="AG570" s="31">
        <f t="shared" si="176"/>
        <v>248001</v>
      </c>
      <c r="AH570" s="15">
        <f t="shared" si="159"/>
        <v>143569</v>
      </c>
      <c r="AI570" s="28">
        <f t="shared" si="169"/>
        <v>104432</v>
      </c>
      <c r="AJ570" s="28">
        <f t="shared" si="170"/>
        <v>1395.2904482389099</v>
      </c>
      <c r="AK570" s="28">
        <f t="shared" si="171"/>
        <v>284782.212201374</v>
      </c>
      <c r="AL570" s="110">
        <f t="shared" si="158"/>
        <v>895.44444112317171</v>
      </c>
      <c r="AM570" s="110">
        <f t="shared" si="157"/>
        <v>877.26132824955562</v>
      </c>
      <c r="AN570" s="110">
        <f>AJ570/[4]FCST!$G510*1000</f>
        <v>925.87289199662234</v>
      </c>
      <c r="AP570" s="233">
        <f>[16]Rounded!Z571</f>
        <v>33030</v>
      </c>
      <c r="AQ570" s="157">
        <f>[16]Rounded!AA571</f>
        <v>23169</v>
      </c>
      <c r="AR570" s="157">
        <f>[16]Rounded!AB571</f>
        <v>3440</v>
      </c>
      <c r="AS570" s="157">
        <f>[16]Rounded!AC571</f>
        <v>0</v>
      </c>
      <c r="AT570" s="157">
        <f>[16]Rounded!AD571</f>
        <v>0</v>
      </c>
      <c r="AV570" s="150"/>
      <c r="AW570" s="145">
        <f t="shared" si="172"/>
        <v>925.87289199662234</v>
      </c>
      <c r="AX570" s="145">
        <f t="shared" si="178"/>
        <v>1395.2904482389099</v>
      </c>
      <c r="AZ570" s="164">
        <f t="shared" si="164"/>
        <v>17017.132131198461</v>
      </c>
      <c r="BM570" s="14">
        <f>[17]Base!$J352</f>
        <v>48741.103526980747</v>
      </c>
      <c r="BN570" s="14">
        <f>[17]High!$J352</f>
        <v>94302.891573042434</v>
      </c>
      <c r="BO570" s="14">
        <f>[17]Low!$J352</f>
        <v>3064.4606897678837</v>
      </c>
      <c r="BP570" s="14"/>
      <c r="BQ570" s="14">
        <f>[17]Base!$Q352</f>
        <v>56675.701775559006</v>
      </c>
      <c r="BR570" s="14">
        <f>[17]High!$Q352</f>
        <v>109654.52508493306</v>
      </c>
      <c r="BS570" s="14">
        <f>[17]Low!$Q352</f>
        <v>3563.3263834510276</v>
      </c>
      <c r="BT570" s="211" t="s">
        <v>150</v>
      </c>
      <c r="BU570" s="14">
        <f>'[18]Energy Summary'!$C351/1000</f>
        <v>0</v>
      </c>
      <c r="BV570" s="14"/>
      <c r="BW570" s="14"/>
      <c r="BX570" s="14"/>
      <c r="BY570" s="14">
        <f>'[18]Energy Summary'!$D351/1000</f>
        <v>0</v>
      </c>
      <c r="BZ570" s="14"/>
      <c r="CA570" s="14"/>
    </row>
    <row r="571" spans="1:79">
      <c r="A571" s="2">
        <f t="shared" si="160"/>
        <v>2038</v>
      </c>
      <c r="B571" s="2">
        <f t="shared" si="161"/>
        <v>5</v>
      </c>
      <c r="C571" s="7">
        <f>[21]Data!$D426</f>
        <v>1125.9933400820901</v>
      </c>
      <c r="D571" s="7">
        <f>[25]Data!$D402</f>
        <v>1472553.2310987299</v>
      </c>
      <c r="E571" s="7">
        <f>[22]Data!$D414</f>
        <v>119172.07155185701</v>
      </c>
      <c r="F571" s="7">
        <f>[23]Data!$D414</f>
        <v>1395.44044823891</v>
      </c>
      <c r="G571" s="13">
        <f>[24]Data!$D414</f>
        <v>315821.18396899098</v>
      </c>
      <c r="H571" s="66"/>
      <c r="I571" s="26">
        <f t="shared" si="175"/>
        <v>1155.9933400820901</v>
      </c>
      <c r="J571" s="26">
        <f t="shared" si="175"/>
        <v>1472553.2310987299</v>
      </c>
      <c r="K571" s="26">
        <f t="shared" si="175"/>
        <v>113023.271551857</v>
      </c>
      <c r="L571" s="26">
        <f t="shared" si="163"/>
        <v>1395.44044823891</v>
      </c>
      <c r="M571" s="26">
        <f t="shared" si="165"/>
        <v>311861.18396899098</v>
      </c>
      <c r="N571" s="25"/>
      <c r="O571" s="19">
        <f>AVERAGE('Billing Mo'!O571:O572)</f>
        <v>30</v>
      </c>
      <c r="P571" s="19"/>
      <c r="Q571" s="19">
        <f>AVERAGE('Billing Mo'!Q571:Q572)</f>
        <v>-6148.7999999999993</v>
      </c>
      <c r="R571" s="248"/>
      <c r="S571" s="19">
        <f t="shared" si="179"/>
        <v>-3960</v>
      </c>
      <c r="U571" s="7">
        <f t="shared" si="166"/>
        <v>4197340.6244172296</v>
      </c>
      <c r="V571" s="126">
        <f t="shared" si="177"/>
        <v>0.35517028435765152</v>
      </c>
      <c r="W571" s="7">
        <f>'Billing Mo'!W571</f>
        <v>80379.837790267266</v>
      </c>
      <c r="X571" s="7">
        <f>'Billing Mo'!X571</f>
        <v>1833425.8238827626</v>
      </c>
      <c r="Y571" s="7">
        <f>'Billing Mo'!Y571</f>
        <v>1913805.6616730299</v>
      </c>
      <c r="Z571" s="7">
        <f>'Billing Mo'!Z571</f>
        <v>209256</v>
      </c>
      <c r="AA571" s="7">
        <f>'Billing Mo'!AA571</f>
        <v>2017</v>
      </c>
      <c r="AB571" s="7">
        <f>'Billing Mo'!AB571</f>
        <v>1507</v>
      </c>
      <c r="AC571" s="13">
        <f>'Billing Mo'!AC571</f>
        <v>25822</v>
      </c>
      <c r="AD571" s="28">
        <f t="shared" si="174"/>
        <v>32145</v>
      </c>
      <c r="AE571" s="30">
        <f t="shared" si="167"/>
        <v>2119428</v>
      </c>
      <c r="AF571" s="30">
        <f t="shared" si="168"/>
        <v>1472553</v>
      </c>
      <c r="AG571" s="31">
        <f t="shared" si="176"/>
        <v>259958</v>
      </c>
      <c r="AH571" s="15">
        <f t="shared" si="159"/>
        <v>146935</v>
      </c>
      <c r="AI571" s="28">
        <f t="shared" si="169"/>
        <v>113023</v>
      </c>
      <c r="AJ571" s="28">
        <f t="shared" si="170"/>
        <v>1395.44044823891</v>
      </c>
      <c r="AK571" s="28">
        <f t="shared" si="171"/>
        <v>311861.18396899098</v>
      </c>
      <c r="AL571" s="110">
        <f t="shared" si="158"/>
        <v>1155.9933172052483</v>
      </c>
      <c r="AM571" s="110">
        <f t="shared" si="157"/>
        <v>1124.2379741520442</v>
      </c>
      <c r="AN571" s="110">
        <f>AJ571/[4]FCST!$G511*1000</f>
        <v>925.97242749761779</v>
      </c>
      <c r="AP571" s="233">
        <f>[16]Rounded!Z572</f>
        <v>37676</v>
      </c>
      <c r="AQ571" s="157">
        <f>[16]Rounded!AA572</f>
        <v>24915</v>
      </c>
      <c r="AR571" s="157">
        <f>[16]Rounded!AB572</f>
        <v>3659</v>
      </c>
      <c r="AS571" s="157">
        <f>[16]Rounded!AC572</f>
        <v>0</v>
      </c>
      <c r="AT571" s="157">
        <f>[16]Rounded!AD572</f>
        <v>0</v>
      </c>
      <c r="AV571" s="150"/>
      <c r="AW571" s="145">
        <f t="shared" si="172"/>
        <v>925.97242749761779</v>
      </c>
      <c r="AX571" s="145">
        <f t="shared" si="178"/>
        <v>1395.44044823891</v>
      </c>
      <c r="AZ571" s="164">
        <f t="shared" si="164"/>
        <v>16991.023744717178</v>
      </c>
      <c r="BM571" s="14">
        <f>[17]Base!$J353</f>
        <v>49457.371841290093</v>
      </c>
      <c r="BN571" s="14">
        <f>[17]High!$J353</f>
        <v>95688.706999731134</v>
      </c>
      <c r="BO571" s="14">
        <f>[17]Low!$J353</f>
        <v>3109.4940586023067</v>
      </c>
      <c r="BP571" s="14"/>
      <c r="BQ571" s="14">
        <f>[17]Base!$Q353</f>
        <v>57508.571908476864</v>
      </c>
      <c r="BR571" s="14">
        <f>[17]High!$Q353</f>
        <v>111265.93837178037</v>
      </c>
      <c r="BS571" s="14">
        <f>[17]Low!$Q353</f>
        <v>3615.690765816636</v>
      </c>
      <c r="BT571" s="211" t="s">
        <v>150</v>
      </c>
      <c r="BU571" s="14">
        <f>'[18]Energy Summary'!$C352/1000</f>
        <v>0</v>
      </c>
      <c r="BV571" s="14"/>
      <c r="BW571" s="14"/>
      <c r="BX571" s="14"/>
      <c r="BY571" s="14">
        <f>'[18]Energy Summary'!$D352/1000</f>
        <v>0</v>
      </c>
      <c r="BZ571" s="14"/>
      <c r="CA571" s="14"/>
    </row>
    <row r="572" spans="1:79">
      <c r="A572" s="2">
        <f t="shared" si="160"/>
        <v>2038</v>
      </c>
      <c r="B572" s="2">
        <f t="shared" si="161"/>
        <v>6</v>
      </c>
      <c r="C572" s="7">
        <f>[21]Data!$D427</f>
        <v>1231.7976754297699</v>
      </c>
      <c r="D572" s="7">
        <f>[25]Data!$D403</f>
        <v>1498420.4157539499</v>
      </c>
      <c r="E572" s="7">
        <f>[22]Data!$D415</f>
        <v>106609.73858410001</v>
      </c>
      <c r="F572" s="7">
        <f>[23]Data!$D415</f>
        <v>1405.2076257736701</v>
      </c>
      <c r="G572" s="13">
        <f>[24]Data!$D415</f>
        <v>319148.85456503998</v>
      </c>
      <c r="H572" s="66"/>
      <c r="I572" s="26">
        <f t="shared" si="175"/>
        <v>1261.7976754297699</v>
      </c>
      <c r="J572" s="26">
        <f t="shared" si="175"/>
        <v>1498420.4157539499</v>
      </c>
      <c r="K572" s="26">
        <f t="shared" si="175"/>
        <v>100460.9385841</v>
      </c>
      <c r="L572" s="26">
        <f t="shared" si="163"/>
        <v>1405.2076257736701</v>
      </c>
      <c r="M572" s="26">
        <f t="shared" si="165"/>
        <v>315056.85456503998</v>
      </c>
      <c r="N572" s="25"/>
      <c r="O572" s="19">
        <f>AVERAGE('Billing Mo'!O572:O573)</f>
        <v>30</v>
      </c>
      <c r="P572" s="19"/>
      <c r="Q572" s="19">
        <f>AVERAGE('Billing Mo'!Q572:Q573)</f>
        <v>-6148.7999999999993</v>
      </c>
      <c r="R572" s="248"/>
      <c r="S572" s="19">
        <f t="shared" si="179"/>
        <v>-4092</v>
      </c>
      <c r="U572" s="7">
        <f t="shared" si="166"/>
        <v>4408355.0621908139</v>
      </c>
      <c r="V572" s="126">
        <f t="shared" ref="V572:V587" si="180">V560</f>
        <v>0.25275986053332639</v>
      </c>
      <c r="W572" s="7">
        <f>'Billing Mo'!W572</f>
        <v>80428.99220182639</v>
      </c>
      <c r="X572" s="7">
        <f>'Billing Mo'!X572</f>
        <v>1834547.0126035637</v>
      </c>
      <c r="Y572" s="7">
        <f>'Billing Mo'!Y572</f>
        <v>1914976.00480539</v>
      </c>
      <c r="Z572" s="7">
        <f>'Billing Mo'!Z572</f>
        <v>209362</v>
      </c>
      <c r="AA572" s="7">
        <f>'Billing Mo'!AA572</f>
        <v>2016</v>
      </c>
      <c r="AB572" s="7">
        <f>'Billing Mo'!AB572</f>
        <v>1507</v>
      </c>
      <c r="AC572" s="13">
        <f>'Billing Mo'!AC572</f>
        <v>25770</v>
      </c>
      <c r="AD572" s="28">
        <f t="shared" si="174"/>
        <v>25041</v>
      </c>
      <c r="AE572" s="30">
        <f t="shared" si="167"/>
        <v>2314827</v>
      </c>
      <c r="AF572" s="30">
        <f t="shared" si="168"/>
        <v>1498420</v>
      </c>
      <c r="AG572" s="31">
        <f t="shared" si="176"/>
        <v>253605</v>
      </c>
      <c r="AH572" s="15">
        <f t="shared" si="159"/>
        <v>153144</v>
      </c>
      <c r="AI572" s="28">
        <f t="shared" si="169"/>
        <v>100461</v>
      </c>
      <c r="AJ572" s="28">
        <f t="shared" si="170"/>
        <v>1405.2076257736701</v>
      </c>
      <c r="AK572" s="28">
        <f t="shared" si="171"/>
        <v>315056.85456503998</v>
      </c>
      <c r="AL572" s="110">
        <f t="shared" si="158"/>
        <v>1261.7975904116131</v>
      </c>
      <c r="AM572" s="110">
        <f t="shared" si="157"/>
        <v>1221.8784956722159</v>
      </c>
      <c r="AN572" s="110">
        <f>AJ572/[4]FCST!$G512*1000</f>
        <v>932.4536335591705</v>
      </c>
      <c r="AP572" s="233">
        <f>[16]Rounded!Z573</f>
        <v>42701</v>
      </c>
      <c r="AQ572" s="157">
        <f>[16]Rounded!AA573</f>
        <v>27133</v>
      </c>
      <c r="AR572" s="157">
        <f>[16]Rounded!AB573</f>
        <v>4048</v>
      </c>
      <c r="AS572" s="157">
        <f>[16]Rounded!AC573</f>
        <v>0</v>
      </c>
      <c r="AT572" s="157">
        <f>[16]Rounded!AD573</f>
        <v>0</v>
      </c>
      <c r="AV572" s="150"/>
      <c r="AW572" s="145">
        <f t="shared" si="172"/>
        <v>932.4536335591705</v>
      </c>
      <c r="AX572" s="145">
        <f t="shared" si="178"/>
        <v>1405.2076257736701</v>
      </c>
      <c r="AZ572" s="164">
        <f t="shared" si="164"/>
        <v>16964.915358235899</v>
      </c>
      <c r="BM572" s="14">
        <f>[17]Base!$J354</f>
        <v>49957.954635354778</v>
      </c>
      <c r="BN572" s="14">
        <f>[17]High!$J354</f>
        <v>96657.220257250636</v>
      </c>
      <c r="BO572" s="14">
        <f>[17]Low!$J354</f>
        <v>3140.9668030291168</v>
      </c>
      <c r="BP572" s="14"/>
      <c r="BQ572" s="14">
        <f>[17]Base!$Q354</f>
        <v>58090.644924831133</v>
      </c>
      <c r="BR572" s="14">
        <f>[17]High!$Q354</f>
        <v>112392.1165781984</v>
      </c>
      <c r="BS572" s="14">
        <f>[17]Low!$Q354</f>
        <v>3652.286980266415</v>
      </c>
      <c r="BT572" s="211" t="s">
        <v>150</v>
      </c>
      <c r="BU572" s="14">
        <f>'[18]Energy Summary'!$C353/1000</f>
        <v>0</v>
      </c>
      <c r="BV572" s="14"/>
      <c r="BW572" s="14"/>
      <c r="BX572" s="14"/>
      <c r="BY572" s="14">
        <f>'[18]Energy Summary'!$D353/1000</f>
        <v>0</v>
      </c>
      <c r="BZ572" s="14"/>
      <c r="CA572" s="14"/>
    </row>
    <row r="573" spans="1:79">
      <c r="A573" s="2">
        <f t="shared" si="160"/>
        <v>2038</v>
      </c>
      <c r="B573" s="2">
        <f t="shared" si="161"/>
        <v>7</v>
      </c>
      <c r="C573" s="7">
        <f>[21]Data!$D428</f>
        <v>1313.58228001051</v>
      </c>
      <c r="D573" s="7">
        <f>[25]Data!$D404</f>
        <v>1573361.3545359401</v>
      </c>
      <c r="E573" s="7">
        <f>[22]Data!$D416</f>
        <v>115203.40335428101</v>
      </c>
      <c r="F573" s="7">
        <f>[23]Data!$D416</f>
        <v>1408.3360847089</v>
      </c>
      <c r="G573" s="13">
        <f>[24]Data!$D416</f>
        <v>314379.51890700503</v>
      </c>
      <c r="H573" s="66"/>
      <c r="I573" s="26">
        <f t="shared" si="175"/>
        <v>1343.58228001051</v>
      </c>
      <c r="J573" s="26">
        <f t="shared" si="175"/>
        <v>1573361.3545359401</v>
      </c>
      <c r="K573" s="26">
        <f t="shared" si="175"/>
        <v>108953.803354281</v>
      </c>
      <c r="L573" s="26">
        <f t="shared" si="163"/>
        <v>1408.3360847089</v>
      </c>
      <c r="M573" s="26">
        <f t="shared" si="165"/>
        <v>310419.51890700503</v>
      </c>
      <c r="N573" s="25"/>
      <c r="O573" s="19">
        <f>AVERAGE('Billing Mo'!O573:O574)</f>
        <v>30</v>
      </c>
      <c r="P573" s="19"/>
      <c r="Q573" s="19">
        <f>AVERAGE('Billing Mo'!Q573:Q574)</f>
        <v>-6249.5999999999995</v>
      </c>
      <c r="R573" s="248"/>
      <c r="S573" s="19">
        <f t="shared" si="179"/>
        <v>-3960</v>
      </c>
      <c r="U573" s="7">
        <f t="shared" si="166"/>
        <v>4634174.8549917135</v>
      </c>
      <c r="V573" s="126">
        <f t="shared" si="180"/>
        <v>0.23540461725212367</v>
      </c>
      <c r="W573" s="7">
        <f>'Billing Mo'!W573</f>
        <v>80478.146613385077</v>
      </c>
      <c r="X573" s="7">
        <f>'Billing Mo'!X573</f>
        <v>1835668.2013243549</v>
      </c>
      <c r="Y573" s="7">
        <f>'Billing Mo'!Y573</f>
        <v>1916146.3479377399</v>
      </c>
      <c r="Z573" s="7">
        <f>'Billing Mo'!Z573</f>
        <v>209468</v>
      </c>
      <c r="AA573" s="7">
        <f>'Billing Mo'!AA573</f>
        <v>2015</v>
      </c>
      <c r="AB573" s="7">
        <f>'Billing Mo'!AB573</f>
        <v>1507</v>
      </c>
      <c r="AC573" s="13">
        <f>'Billing Mo'!AC573</f>
        <v>25742</v>
      </c>
      <c r="AD573" s="28">
        <f t="shared" si="174"/>
        <v>24886</v>
      </c>
      <c r="AE573" s="30">
        <f t="shared" si="167"/>
        <v>2466371</v>
      </c>
      <c r="AF573" s="30">
        <f t="shared" si="168"/>
        <v>1573361</v>
      </c>
      <c r="AG573" s="31">
        <f t="shared" si="176"/>
        <v>257729</v>
      </c>
      <c r="AH573" s="15">
        <f t="shared" si="159"/>
        <v>148775</v>
      </c>
      <c r="AI573" s="28">
        <f t="shared" si="169"/>
        <v>108954</v>
      </c>
      <c r="AJ573" s="28">
        <f t="shared" si="170"/>
        <v>1408.3360847089</v>
      </c>
      <c r="AK573" s="28">
        <f t="shared" si="171"/>
        <v>310419.51890700503</v>
      </c>
      <c r="AL573" s="110">
        <f t="shared" si="158"/>
        <v>1343.5821344078524</v>
      </c>
      <c r="AM573" s="110">
        <f t="shared" si="157"/>
        <v>1300.1392104946603</v>
      </c>
      <c r="AN573" s="110">
        <f>AJ573/[4]FCST!$G513*1000</f>
        <v>934.5295850755806</v>
      </c>
      <c r="AP573" s="233">
        <f>[16]Rounded!Z574</f>
        <v>43230</v>
      </c>
      <c r="AQ573" s="157">
        <f>[16]Rounded!AA574</f>
        <v>28701</v>
      </c>
      <c r="AR573" s="157">
        <f>[16]Rounded!AB574</f>
        <v>4343</v>
      </c>
      <c r="AS573" s="157">
        <f>[16]Rounded!AC574</f>
        <v>0</v>
      </c>
      <c r="AT573" s="157">
        <f>[16]Rounded!AD574</f>
        <v>0</v>
      </c>
      <c r="AV573" s="150"/>
      <c r="AW573" s="145">
        <f t="shared" si="172"/>
        <v>934.5295850755806</v>
      </c>
      <c r="AX573" s="145">
        <f t="shared" si="178"/>
        <v>1408.3360847089</v>
      </c>
      <c r="AZ573" s="164">
        <f t="shared" si="164"/>
        <v>16938.80697175461</v>
      </c>
      <c r="BM573" s="14">
        <f>[17]Base!$J355</f>
        <v>50511.528882060302</v>
      </c>
      <c r="BN573" s="14">
        <f>[17]High!$J355</f>
        <v>97728.25986011482</v>
      </c>
      <c r="BO573" s="14">
        <f>[17]Low!$J355</f>
        <v>3175.7712369697206</v>
      </c>
      <c r="BP573" s="14"/>
      <c r="BQ573" s="14">
        <f>[17]Base!$Q355</f>
        <v>58734.335909372436</v>
      </c>
      <c r="BR573" s="14">
        <f>[17]High!$Q355</f>
        <v>113637.51146524977</v>
      </c>
      <c r="BS573" s="14">
        <f>[17]Low!$Q355</f>
        <v>3692.7572522903729</v>
      </c>
      <c r="BT573" s="211" t="s">
        <v>150</v>
      </c>
      <c r="BU573" s="14">
        <f>'[18]Energy Summary'!$C354/1000</f>
        <v>0</v>
      </c>
      <c r="BV573" s="14"/>
      <c r="BW573" s="14"/>
      <c r="BX573" s="14"/>
      <c r="BY573" s="14">
        <f>'[18]Energy Summary'!$D354/1000</f>
        <v>0</v>
      </c>
      <c r="BZ573" s="14"/>
      <c r="CA573" s="14"/>
    </row>
    <row r="574" spans="1:79">
      <c r="A574" s="2">
        <f t="shared" si="160"/>
        <v>2038</v>
      </c>
      <c r="B574" s="2">
        <f t="shared" si="161"/>
        <v>8</v>
      </c>
      <c r="C574" s="7">
        <f>[21]Data!$D429</f>
        <v>1320.0991315108199</v>
      </c>
      <c r="D574" s="7">
        <f>[25]Data!$D405</f>
        <v>1577397.46883307</v>
      </c>
      <c r="E574" s="7">
        <f>[22]Data!$D417</f>
        <v>118498.36958697499</v>
      </c>
      <c r="F574" s="7">
        <f>[23]Data!$D417</f>
        <v>1396.6695883315999</v>
      </c>
      <c r="G574" s="13">
        <f>[24]Data!$D417</f>
        <v>328385.20072802098</v>
      </c>
      <c r="H574" s="66"/>
      <c r="I574" s="26">
        <f t="shared" si="175"/>
        <v>1350.0991315108199</v>
      </c>
      <c r="J574" s="26">
        <f t="shared" si="175"/>
        <v>1577397.46883307</v>
      </c>
      <c r="K574" s="26">
        <f t="shared" si="175"/>
        <v>112349.56958697499</v>
      </c>
      <c r="L574" s="26">
        <f t="shared" si="163"/>
        <v>1396.6695883315999</v>
      </c>
      <c r="M574" s="26">
        <f t="shared" si="165"/>
        <v>324293.20072802098</v>
      </c>
      <c r="N574" s="25"/>
      <c r="O574" s="19">
        <f>AVERAGE('Billing Mo'!O574:O575)</f>
        <v>30</v>
      </c>
      <c r="P574" s="19"/>
      <c r="Q574" s="19">
        <f>AVERAGE('Billing Mo'!Q574:Q575)</f>
        <v>-6148.7999999999993</v>
      </c>
      <c r="R574" s="248"/>
      <c r="S574" s="19">
        <f t="shared" si="179"/>
        <v>-4092</v>
      </c>
      <c r="U574" s="7">
        <f t="shared" si="166"/>
        <v>4675665.8703163527</v>
      </c>
      <c r="V574" s="126">
        <f t="shared" si="180"/>
        <v>0.23491953518685663</v>
      </c>
      <c r="W574" s="7">
        <f>'Billing Mo'!W574</f>
        <v>80524.687767979136</v>
      </c>
      <c r="X574" s="7">
        <f>'Billing Mo'!X574</f>
        <v>1836729.7828981907</v>
      </c>
      <c r="Y574" s="7">
        <f>'Billing Mo'!Y574</f>
        <v>1917254.4706661699</v>
      </c>
      <c r="Z574" s="7">
        <f>'Billing Mo'!Z574</f>
        <v>209571</v>
      </c>
      <c r="AA574" s="7">
        <f>'Billing Mo'!AA574</f>
        <v>2015</v>
      </c>
      <c r="AB574" s="7">
        <f>'Billing Mo'!AB574</f>
        <v>1507</v>
      </c>
      <c r="AC574" s="13">
        <f>'Billing Mo'!AC574</f>
        <v>25797</v>
      </c>
      <c r="AD574" s="28">
        <f t="shared" si="174"/>
        <v>24972</v>
      </c>
      <c r="AE574" s="30">
        <f t="shared" si="167"/>
        <v>2479767</v>
      </c>
      <c r="AF574" s="30">
        <f t="shared" si="168"/>
        <v>1577397</v>
      </c>
      <c r="AG574" s="31">
        <f t="shared" si="176"/>
        <v>267840</v>
      </c>
      <c r="AH574" s="15">
        <f t="shared" si="159"/>
        <v>155490</v>
      </c>
      <c r="AI574" s="28">
        <f t="shared" si="169"/>
        <v>112350</v>
      </c>
      <c r="AJ574" s="28">
        <f t="shared" si="170"/>
        <v>1396.6695883315999</v>
      </c>
      <c r="AK574" s="28">
        <f t="shared" si="171"/>
        <v>324293.20072802098</v>
      </c>
      <c r="AL574" s="110">
        <f t="shared" si="158"/>
        <v>1350.0989765011354</v>
      </c>
      <c r="AM574" s="110">
        <f t="shared" si="157"/>
        <v>1306.419694580085</v>
      </c>
      <c r="AN574" s="110">
        <f>AJ574/[4]FCST!$G514*1000</f>
        <v>926.7880479970803</v>
      </c>
      <c r="AP574" s="233">
        <f>[16]Rounded!Z575</f>
        <v>46168</v>
      </c>
      <c r="AQ574" s="157">
        <f>[16]Rounded!AA575</f>
        <v>32610</v>
      </c>
      <c r="AR574" s="157">
        <f>[16]Rounded!AB575</f>
        <v>4843</v>
      </c>
      <c r="AS574" s="157">
        <f>[16]Rounded!AC575</f>
        <v>0</v>
      </c>
      <c r="AT574" s="157">
        <f>[16]Rounded!AD575</f>
        <v>0</v>
      </c>
      <c r="AV574" s="150"/>
      <c r="AW574" s="145">
        <f t="shared" si="172"/>
        <v>926.7880479970803</v>
      </c>
      <c r="AX574" s="145">
        <f t="shared" si="178"/>
        <v>1396.6695883315999</v>
      </c>
      <c r="AZ574" s="164">
        <f t="shared" si="164"/>
        <v>16912.698585273331</v>
      </c>
      <c r="BM574" s="14">
        <f>[17]Base!$J356</f>
        <v>50474.890512780461</v>
      </c>
      <c r="BN574" s="14">
        <f>[17]High!$J356</f>
        <v>97657.372992243691</v>
      </c>
      <c r="BO574" s="14">
        <f>[17]Low!$J356</f>
        <v>3173.4677018777611</v>
      </c>
      <c r="BP574" s="14"/>
      <c r="BQ574" s="14">
        <f>[17]Base!$Q356</f>
        <v>58691.733154395879</v>
      </c>
      <c r="BR574" s="14">
        <f>[17]High!$Q356</f>
        <v>113555.08487470196</v>
      </c>
      <c r="BS574" s="14">
        <f>[17]Low!$Q356</f>
        <v>3690.0787231136751</v>
      </c>
      <c r="BT574" s="211" t="s">
        <v>150</v>
      </c>
      <c r="BU574" s="14">
        <f>'[18]Energy Summary'!$C355/1000</f>
        <v>0</v>
      </c>
      <c r="BV574" s="14"/>
      <c r="BW574" s="14"/>
      <c r="BX574" s="14"/>
      <c r="BY574" s="14">
        <f>'[18]Energy Summary'!$D355/1000</f>
        <v>0</v>
      </c>
      <c r="BZ574" s="14"/>
      <c r="CA574" s="14"/>
    </row>
    <row r="575" spans="1:79">
      <c r="A575" s="2">
        <f t="shared" si="160"/>
        <v>2038</v>
      </c>
      <c r="B575" s="2">
        <f t="shared" si="161"/>
        <v>9</v>
      </c>
      <c r="C575" s="7">
        <f>[21]Data!$D430</f>
        <v>1209.0124295667699</v>
      </c>
      <c r="D575" s="7">
        <f>[25]Data!$D406</f>
        <v>1490823.5049539499</v>
      </c>
      <c r="E575" s="7">
        <f>[22]Data!$D418</f>
        <v>109455.967146001</v>
      </c>
      <c r="F575" s="7">
        <f>[23]Data!$D418</f>
        <v>1395.2251438871599</v>
      </c>
      <c r="G575" s="13">
        <f>[24]Data!$D418</f>
        <v>330044.67782711203</v>
      </c>
      <c r="H575" s="66"/>
      <c r="I575" s="26">
        <f t="shared" si="175"/>
        <v>1239.0124295667699</v>
      </c>
      <c r="J575" s="26">
        <f t="shared" si="175"/>
        <v>1490823.5049539499</v>
      </c>
      <c r="K575" s="26">
        <f t="shared" si="175"/>
        <v>103307.167146001</v>
      </c>
      <c r="L575" s="26">
        <f t="shared" si="163"/>
        <v>1395.2251438871599</v>
      </c>
      <c r="M575" s="26">
        <f t="shared" si="165"/>
        <v>326084.67782711203</v>
      </c>
      <c r="N575" s="25"/>
      <c r="O575" s="19">
        <f>AVERAGE('Billing Mo'!O575:O576)</f>
        <v>30</v>
      </c>
      <c r="P575" s="19"/>
      <c r="Q575" s="19">
        <f>AVERAGE('Billing Mo'!Q575:Q576)</f>
        <v>-6148.7999999999993</v>
      </c>
      <c r="R575" s="248"/>
      <c r="S575" s="19">
        <f t="shared" si="179"/>
        <v>-3960</v>
      </c>
      <c r="U575" s="7">
        <f t="shared" si="166"/>
        <v>4373139.9029709995</v>
      </c>
      <c r="V575" s="126">
        <f t="shared" si="180"/>
        <v>0.23675824630596484</v>
      </c>
      <c r="W575" s="7">
        <f>'Billing Mo'!W575</f>
        <v>80571.228922573209</v>
      </c>
      <c r="X575" s="7">
        <f>'Billing Mo'!X575</f>
        <v>1837791.3644720269</v>
      </c>
      <c r="Y575" s="7">
        <f>'Billing Mo'!Y575</f>
        <v>1918362.5933946001</v>
      </c>
      <c r="Z575" s="7">
        <f>'Billing Mo'!Z575</f>
        <v>209672</v>
      </c>
      <c r="AA575" s="7">
        <f>'Billing Mo'!AA575</f>
        <v>2014</v>
      </c>
      <c r="AB575" s="7">
        <f>'Billing Mo'!AB575</f>
        <v>1507</v>
      </c>
      <c r="AC575" s="13">
        <f>'Billing Mo'!AC575</f>
        <v>25804</v>
      </c>
      <c r="AD575" s="28">
        <f t="shared" si="174"/>
        <v>23063</v>
      </c>
      <c r="AE575" s="30">
        <f t="shared" si="167"/>
        <v>2277046</v>
      </c>
      <c r="AF575" s="30">
        <f t="shared" si="168"/>
        <v>1490824</v>
      </c>
      <c r="AG575" s="31">
        <f t="shared" si="176"/>
        <v>254727</v>
      </c>
      <c r="AH575" s="15">
        <f t="shared" si="159"/>
        <v>151420</v>
      </c>
      <c r="AI575" s="28">
        <f t="shared" si="169"/>
        <v>103307</v>
      </c>
      <c r="AJ575" s="28">
        <f t="shared" si="170"/>
        <v>1395.2251438871599</v>
      </c>
      <c r="AK575" s="28">
        <f t="shared" si="171"/>
        <v>326084.67782711203</v>
      </c>
      <c r="AL575" s="110">
        <f t="shared" si="158"/>
        <v>1239.0122426405921</v>
      </c>
      <c r="AM575" s="110">
        <f t="shared" si="157"/>
        <v>1198.9959603673715</v>
      </c>
      <c r="AN575" s="110">
        <f>AJ575/[4]FCST!$G515*1000</f>
        <v>925.82955798749833</v>
      </c>
      <c r="AP575" s="233">
        <f>[16]Rounded!Z576</f>
        <v>43157</v>
      </c>
      <c r="AQ575" s="157">
        <f>[16]Rounded!AA576</f>
        <v>28896</v>
      </c>
      <c r="AR575" s="157">
        <f>[16]Rounded!AB576</f>
        <v>4336</v>
      </c>
      <c r="AS575" s="157">
        <f>[16]Rounded!AC576</f>
        <v>0</v>
      </c>
      <c r="AT575" s="157">
        <f>[16]Rounded!AD576</f>
        <v>0</v>
      </c>
      <c r="AV575" s="150"/>
      <c r="AW575" s="145">
        <f t="shared" si="172"/>
        <v>925.82955798749833</v>
      </c>
      <c r="AX575" s="145">
        <f t="shared" si="178"/>
        <v>1395.2251438871599</v>
      </c>
      <c r="AZ575" s="164">
        <f t="shared" si="164"/>
        <v>16886.590198792052</v>
      </c>
      <c r="BM575" s="14">
        <f>[17]Base!$J357</f>
        <v>48992.621347402106</v>
      </c>
      <c r="BN575" s="14">
        <f>[17]High!$J357</f>
        <v>94789.521050660886</v>
      </c>
      <c r="BO575" s="14">
        <f>[17]Low!$J357</f>
        <v>3080.2741699249477</v>
      </c>
      <c r="BP575" s="14"/>
      <c r="BQ575" s="14">
        <f>[17]Base!$Q357</f>
        <v>56968.164357444301</v>
      </c>
      <c r="BR575" s="14">
        <f>[17]High!$Q357</f>
        <v>110220.37331472198</v>
      </c>
      <c r="BS575" s="14">
        <f>[17]Low!$Q357</f>
        <v>3581.7141510755205</v>
      </c>
      <c r="BT575" s="211" t="s">
        <v>150</v>
      </c>
      <c r="BU575" s="14">
        <f>'[18]Energy Summary'!$C356/1000</f>
        <v>0</v>
      </c>
      <c r="BV575" s="14"/>
      <c r="BW575" s="14"/>
      <c r="BX575" s="14"/>
      <c r="BY575" s="14">
        <f>'[18]Energy Summary'!$D356/1000</f>
        <v>0</v>
      </c>
      <c r="BZ575" s="14"/>
      <c r="CA575" s="14"/>
    </row>
    <row r="576" spans="1:79">
      <c r="A576" s="2">
        <f t="shared" si="160"/>
        <v>2038</v>
      </c>
      <c r="B576" s="2">
        <f t="shared" si="161"/>
        <v>10</v>
      </c>
      <c r="C576" s="7">
        <f>[21]Data!$D431</f>
        <v>1024.6040757902999</v>
      </c>
      <c r="D576" s="7">
        <f>[25]Data!$D407</f>
        <v>1420097.99399947</v>
      </c>
      <c r="E576" s="7">
        <f>[22]Data!$D419</f>
        <v>118050.028888644</v>
      </c>
      <c r="F576" s="7">
        <f>[23]Data!$D419</f>
        <v>1393.05847722049</v>
      </c>
      <c r="G576" s="13">
        <f>[24]Data!$D419</f>
        <v>310779.950355876</v>
      </c>
      <c r="H576" s="66"/>
      <c r="I576" s="26">
        <f t="shared" si="175"/>
        <v>1054.6040757902999</v>
      </c>
      <c r="J576" s="26">
        <f t="shared" si="175"/>
        <v>1420097.99399947</v>
      </c>
      <c r="K576" s="26">
        <f t="shared" si="175"/>
        <v>111901.22888864399</v>
      </c>
      <c r="L576" s="26">
        <f t="shared" si="163"/>
        <v>1393.05847722049</v>
      </c>
      <c r="M576" s="26">
        <f t="shared" si="165"/>
        <v>306687.950355876</v>
      </c>
      <c r="N576" s="25"/>
      <c r="O576" s="19">
        <f>AVERAGE('Billing Mo'!O576:O577)</f>
        <v>30</v>
      </c>
      <c r="P576" s="19"/>
      <c r="Q576" s="19">
        <f>AVERAGE('Billing Mo'!Q576:Q577)</f>
        <v>-6148.7999999999993</v>
      </c>
      <c r="R576" s="248"/>
      <c r="S576" s="19">
        <f t="shared" si="179"/>
        <v>-4092</v>
      </c>
      <c r="U576" s="7">
        <f t="shared" si="166"/>
        <v>3944369.0088330964</v>
      </c>
      <c r="V576" s="126">
        <f t="shared" si="180"/>
        <v>0.25544453159122188</v>
      </c>
      <c r="W576" s="7">
        <f>'Billing Mo'!W576</f>
        <v>80617.770077167268</v>
      </c>
      <c r="X576" s="7">
        <f>'Billing Mo'!X576</f>
        <v>1838852.9460458627</v>
      </c>
      <c r="Y576" s="7">
        <f>'Billing Mo'!Y576</f>
        <v>1919470.7161230301</v>
      </c>
      <c r="Z576" s="7">
        <f>'Billing Mo'!Z576</f>
        <v>209771</v>
      </c>
      <c r="AA576" s="7">
        <f>'Billing Mo'!AA576</f>
        <v>2013</v>
      </c>
      <c r="AB576" s="7">
        <f>'Billing Mo'!AB576</f>
        <v>1507</v>
      </c>
      <c r="AC576" s="13">
        <f>'Billing Mo'!AC576</f>
        <v>25827</v>
      </c>
      <c r="AD576" s="28">
        <f t="shared" si="174"/>
        <v>21100</v>
      </c>
      <c r="AE576" s="30">
        <f t="shared" si="167"/>
        <v>1939262</v>
      </c>
      <c r="AF576" s="30">
        <f t="shared" si="168"/>
        <v>1420098</v>
      </c>
      <c r="AG576" s="31">
        <f t="shared" si="176"/>
        <v>255828</v>
      </c>
      <c r="AH576" s="15">
        <f t="shared" si="159"/>
        <v>143927</v>
      </c>
      <c r="AI576" s="28">
        <f t="shared" si="169"/>
        <v>111901</v>
      </c>
      <c r="AJ576" s="28">
        <f t="shared" si="170"/>
        <v>1393.05847722049</v>
      </c>
      <c r="AK576" s="28">
        <f t="shared" si="171"/>
        <v>306687.950355876</v>
      </c>
      <c r="AL576" s="110">
        <f t="shared" si="158"/>
        <v>1054.6041782025309</v>
      </c>
      <c r="AM576" s="110">
        <f t="shared" si="157"/>
        <v>1021.3034163707184</v>
      </c>
      <c r="AN576" s="110">
        <f>AJ576/[4]FCST!$G516*1000</f>
        <v>924.39182297311868</v>
      </c>
      <c r="AP576" s="233">
        <f>[16]Rounded!Z577</f>
        <v>33413</v>
      </c>
      <c r="AQ576" s="157">
        <f>[16]Rounded!AA577</f>
        <v>26970</v>
      </c>
      <c r="AR576" s="157">
        <f>[16]Rounded!AB577</f>
        <v>4138</v>
      </c>
      <c r="AS576" s="157">
        <f>[16]Rounded!AC577</f>
        <v>0</v>
      </c>
      <c r="AT576" s="157">
        <f>[16]Rounded!AD577</f>
        <v>0</v>
      </c>
      <c r="AV576" s="150"/>
      <c r="AW576" s="145">
        <f t="shared" si="172"/>
        <v>924.39182297311868</v>
      </c>
      <c r="AX576" s="145">
        <f t="shared" si="178"/>
        <v>1393.05847722049</v>
      </c>
      <c r="AZ576" s="164">
        <f t="shared" si="164"/>
        <v>16860.481812310773</v>
      </c>
      <c r="BM576" s="14">
        <f>[17]Base!$J358</f>
        <v>49010.720850125217</v>
      </c>
      <c r="BN576" s="14">
        <f>[17]High!$J358</f>
        <v>94824.539450313649</v>
      </c>
      <c r="BO576" s="14">
        <f>[17]Low!$J358</f>
        <v>3081.4121255842538</v>
      </c>
      <c r="BP576" s="14"/>
      <c r="BQ576" s="14">
        <f>[17]Base!$Q358</f>
        <v>56989.210290843272</v>
      </c>
      <c r="BR576" s="14">
        <f>[17]High!$Q358</f>
        <v>110261.09238408564</v>
      </c>
      <c r="BS576" s="14">
        <f>[17]Low!$Q358</f>
        <v>3583.0373553305271</v>
      </c>
      <c r="BT576" s="211" t="s">
        <v>150</v>
      </c>
      <c r="BU576" s="14">
        <f>'[18]Energy Summary'!$C357/1000</f>
        <v>0</v>
      </c>
      <c r="BV576" s="14"/>
      <c r="BW576" s="14"/>
      <c r="BX576" s="14"/>
      <c r="BY576" s="14">
        <f>'[18]Energy Summary'!$D357/1000</f>
        <v>0</v>
      </c>
      <c r="BZ576" s="14"/>
      <c r="CA576" s="14"/>
    </row>
    <row r="577" spans="1:79">
      <c r="A577" s="2">
        <f t="shared" si="160"/>
        <v>2038</v>
      </c>
      <c r="B577" s="2">
        <f t="shared" si="161"/>
        <v>11</v>
      </c>
      <c r="C577" s="7">
        <f>[21]Data!$D432</f>
        <v>789.53297970652</v>
      </c>
      <c r="D577" s="7">
        <f>[25]Data!$D408</f>
        <v>1237032.67800132</v>
      </c>
      <c r="E577" s="7">
        <f>[22]Data!$D420</f>
        <v>100447.583845331</v>
      </c>
      <c r="F577" s="7">
        <f>[23]Data!$D420</f>
        <v>1389.7244627297</v>
      </c>
      <c r="G577" s="13">
        <f>[24]Data!$D420</f>
        <v>290458.76458564203</v>
      </c>
      <c r="H577" s="66"/>
      <c r="I577" s="26">
        <f t="shared" si="175"/>
        <v>819.53297970652</v>
      </c>
      <c r="J577" s="26">
        <f t="shared" si="175"/>
        <v>1237032.67800132</v>
      </c>
      <c r="K577" s="26">
        <f t="shared" si="175"/>
        <v>94298.783845330996</v>
      </c>
      <c r="L577" s="26">
        <f t="shared" si="163"/>
        <v>1389.7244627297</v>
      </c>
      <c r="M577" s="26">
        <f t="shared" si="165"/>
        <v>286498.76458564203</v>
      </c>
      <c r="N577" s="25"/>
      <c r="O577" s="19">
        <f>AVERAGE('Billing Mo'!O577:O578)</f>
        <v>30</v>
      </c>
      <c r="P577" s="19"/>
      <c r="Q577" s="19">
        <f>AVERAGE('Billing Mo'!Q577:Q578)</f>
        <v>-6148.7999999999993</v>
      </c>
      <c r="R577" s="248"/>
      <c r="S577" s="19">
        <f t="shared" si="179"/>
        <v>-3960</v>
      </c>
      <c r="U577" s="7">
        <f t="shared" si="166"/>
        <v>3296072.489048372</v>
      </c>
      <c r="V577" s="126">
        <f t="shared" si="180"/>
        <v>0.34388341163246744</v>
      </c>
      <c r="W577" s="7">
        <f>'Billing Mo'!W577</f>
        <v>80664.311231761327</v>
      </c>
      <c r="X577" s="7">
        <f>'Billing Mo'!X577</f>
        <v>1839914.5276196988</v>
      </c>
      <c r="Y577" s="7">
        <f>'Billing Mo'!Y577</f>
        <v>1920578.83885146</v>
      </c>
      <c r="Z577" s="7">
        <f>'Billing Mo'!Z577</f>
        <v>209869</v>
      </c>
      <c r="AA577" s="7">
        <f>'Billing Mo'!AA577</f>
        <v>2013</v>
      </c>
      <c r="AB577" s="7">
        <f>'Billing Mo'!AB577</f>
        <v>1507</v>
      </c>
      <c r="AC577" s="13">
        <f>'Billing Mo'!AC577</f>
        <v>25861</v>
      </c>
      <c r="AD577" s="28">
        <f t="shared" si="174"/>
        <v>21901</v>
      </c>
      <c r="AE577" s="30">
        <f t="shared" si="167"/>
        <v>1507871</v>
      </c>
      <c r="AF577" s="30">
        <f t="shared" si="168"/>
        <v>1237033</v>
      </c>
      <c r="AG577" s="31">
        <f t="shared" si="176"/>
        <v>241379</v>
      </c>
      <c r="AH577" s="15">
        <f t="shared" si="159"/>
        <v>147080</v>
      </c>
      <c r="AI577" s="28">
        <f t="shared" si="169"/>
        <v>94299</v>
      </c>
      <c r="AJ577" s="28">
        <f t="shared" si="170"/>
        <v>1389.7244627297</v>
      </c>
      <c r="AK577" s="28">
        <f t="shared" si="171"/>
        <v>286498.76458564203</v>
      </c>
      <c r="AL577" s="110">
        <f t="shared" si="158"/>
        <v>819.53317796274791</v>
      </c>
      <c r="AM577" s="110">
        <f t="shared" si="157"/>
        <v>796.51611746114543</v>
      </c>
      <c r="AN577" s="110">
        <f>AJ577/[4]FCST!$G517*1000</f>
        <v>922.17947095534169</v>
      </c>
      <c r="AP577" s="233">
        <f>[16]Rounded!Z578</f>
        <v>36349</v>
      </c>
      <c r="AQ577" s="157">
        <f>[16]Rounded!AA578</f>
        <v>27814</v>
      </c>
      <c r="AR577" s="157">
        <f>[16]Rounded!AB578</f>
        <v>4179</v>
      </c>
      <c r="AS577" s="157">
        <f>[16]Rounded!AC578</f>
        <v>0</v>
      </c>
      <c r="AT577" s="157">
        <f>[16]Rounded!AD578</f>
        <v>0</v>
      </c>
      <c r="AV577" s="150"/>
      <c r="AW577" s="145">
        <f t="shared" si="172"/>
        <v>922.17947095534169</v>
      </c>
      <c r="AX577" s="145">
        <f t="shared" si="178"/>
        <v>1389.7244627297</v>
      </c>
      <c r="AZ577" s="164">
        <f t="shared" si="164"/>
        <v>16834.37342582949</v>
      </c>
      <c r="BM577" s="14">
        <f>[17]Base!$J359</f>
        <v>48921.861181785724</v>
      </c>
      <c r="BN577" s="14">
        <f>[17]High!$J359</f>
        <v>94652.616308196113</v>
      </c>
      <c r="BO577" s="14">
        <f>[17]Low!$J359</f>
        <v>3075.8253222329208</v>
      </c>
      <c r="BP577" s="14"/>
      <c r="BQ577" s="14">
        <f>[17]Base!$Q359</f>
        <v>56885.885095099678</v>
      </c>
      <c r="BR577" s="14">
        <f>[17]High!$Q359</f>
        <v>110061.1817537164</v>
      </c>
      <c r="BS577" s="14">
        <f>[17]Low!$Q359</f>
        <v>3576.541072363862</v>
      </c>
      <c r="BT577" s="211" t="s">
        <v>150</v>
      </c>
      <c r="BU577" s="14">
        <f>'[18]Energy Summary'!$C358/1000</f>
        <v>0</v>
      </c>
      <c r="BV577" s="14"/>
      <c r="BW577" s="14"/>
      <c r="BX577" s="14"/>
      <c r="BY577" s="14">
        <f>'[18]Energy Summary'!$D358/1000</f>
        <v>0</v>
      </c>
      <c r="BZ577" s="14"/>
      <c r="CA577" s="14"/>
    </row>
    <row r="578" spans="1:79">
      <c r="A578" s="2">
        <f t="shared" si="160"/>
        <v>2038</v>
      </c>
      <c r="B578" s="2">
        <f t="shared" si="161"/>
        <v>12</v>
      </c>
      <c r="C578" s="7">
        <f>[21]Data!$D433</f>
        <v>936.25346744618105</v>
      </c>
      <c r="D578" s="7">
        <f>[25]Data!$D409</f>
        <v>1251124.99402213</v>
      </c>
      <c r="E578" s="7">
        <f>[22]Data!$D421</f>
        <v>97642.351041962494</v>
      </c>
      <c r="F578" s="7">
        <f>[23]Data!$D421</f>
        <v>1401.3851079251899</v>
      </c>
      <c r="G578" s="13">
        <f>[24]Data!$D421</f>
        <v>281108.49054725002</v>
      </c>
      <c r="H578" s="66"/>
      <c r="I578" s="26">
        <f t="shared" si="175"/>
        <v>966.25346744618105</v>
      </c>
      <c r="J578" s="26">
        <f t="shared" si="175"/>
        <v>1251124.99402213</v>
      </c>
      <c r="K578" s="26">
        <f t="shared" si="175"/>
        <v>91392.751041962489</v>
      </c>
      <c r="L578" s="26">
        <f t="shared" si="163"/>
        <v>1401.3851079251899</v>
      </c>
      <c r="M578" s="26">
        <f t="shared" si="165"/>
        <v>277016.49054725002</v>
      </c>
      <c r="N578" s="25"/>
      <c r="O578" s="19">
        <f>AVERAGE('Billing Mo'!O578:O579)</f>
        <v>30</v>
      </c>
      <c r="P578" s="19"/>
      <c r="Q578" s="19">
        <f>AVERAGE('Billing Mo'!Q578:Q579)</f>
        <v>-6249.5999999999995</v>
      </c>
      <c r="R578" s="248"/>
      <c r="S578" s="19">
        <f t="shared" si="179"/>
        <v>-4092</v>
      </c>
      <c r="U578" s="7">
        <f t="shared" si="166"/>
        <v>3568534.8756551752</v>
      </c>
      <c r="V578" s="126">
        <f t="shared" si="180"/>
        <v>0.46872621458853259</v>
      </c>
      <c r="W578" s="7">
        <f>'Billing Mo'!W578</f>
        <v>80710.852386355386</v>
      </c>
      <c r="X578" s="7">
        <f>'Billing Mo'!X578</f>
        <v>1840976.1091935346</v>
      </c>
      <c r="Y578" s="7">
        <f>'Billing Mo'!Y578</f>
        <v>1921686.96157989</v>
      </c>
      <c r="Z578" s="7">
        <f>'Billing Mo'!Z578</f>
        <v>209968</v>
      </c>
      <c r="AA578" s="7">
        <f>'Billing Mo'!AA578</f>
        <v>2012</v>
      </c>
      <c r="AB578" s="7">
        <f>'Billing Mo'!AB578</f>
        <v>1507</v>
      </c>
      <c r="AC578" s="13">
        <f>'Billing Mo'!AC578</f>
        <v>25810</v>
      </c>
      <c r="AD578" s="28">
        <f t="shared" si="174"/>
        <v>35420</v>
      </c>
      <c r="AE578" s="30">
        <f t="shared" si="167"/>
        <v>1778850</v>
      </c>
      <c r="AF578" s="30">
        <f t="shared" si="168"/>
        <v>1251125</v>
      </c>
      <c r="AG578" s="31">
        <f t="shared" si="176"/>
        <v>224722</v>
      </c>
      <c r="AH578" s="15">
        <f t="shared" si="159"/>
        <v>133329</v>
      </c>
      <c r="AI578" s="28">
        <f t="shared" si="169"/>
        <v>91393</v>
      </c>
      <c r="AJ578" s="28">
        <f t="shared" si="170"/>
        <v>1401.3851079251899</v>
      </c>
      <c r="AK578" s="28">
        <f t="shared" si="171"/>
        <v>277016.49054725002</v>
      </c>
      <c r="AL578" s="110">
        <f t="shared" si="158"/>
        <v>966.25371242826725</v>
      </c>
      <c r="AM578" s="110">
        <f t="shared" si="157"/>
        <v>944.10277858596783</v>
      </c>
      <c r="AN578" s="110">
        <f>AJ578/[4]FCST!$G518*1000</f>
        <v>929.91712536508953</v>
      </c>
      <c r="AP578" s="233">
        <f>[16]Rounded!Z579</f>
        <v>62414</v>
      </c>
      <c r="AQ578" s="157">
        <f>[16]Rounded!AA579</f>
        <v>35024</v>
      </c>
      <c r="AR578" s="157">
        <f>[16]Rounded!AB579</f>
        <v>4617</v>
      </c>
      <c r="AS578" s="157">
        <f>[16]Rounded!AC579</f>
        <v>0</v>
      </c>
      <c r="AT578" s="157">
        <f>[16]Rounded!AD579</f>
        <v>0</v>
      </c>
      <c r="AV578" s="150"/>
      <c r="AW578" s="145">
        <f t="shared" si="172"/>
        <v>929.91712536508953</v>
      </c>
      <c r="AX578" s="145">
        <f t="shared" si="178"/>
        <v>1401.3851079251899</v>
      </c>
      <c r="AZ578" s="164">
        <f t="shared" si="164"/>
        <v>16808.265039348211</v>
      </c>
      <c r="BM578" s="14">
        <f>[17]Base!$J360</f>
        <v>49100.26942059787</v>
      </c>
      <c r="BN578" s="14">
        <f>[17]High!$J360</f>
        <v>94997.795460554174</v>
      </c>
      <c r="BO578" s="14">
        <f>[17]Low!$J360</f>
        <v>3087.0422417322488</v>
      </c>
      <c r="BP578" s="14"/>
      <c r="BQ578" s="14">
        <f>[17]Base!$Q360</f>
        <v>57093.336535578928</v>
      </c>
      <c r="BR578" s="14">
        <f>[17]High!$Q360</f>
        <v>110462.55286110949</v>
      </c>
      <c r="BS578" s="14">
        <f>[17]Low!$Q360</f>
        <v>3589.5840020142427</v>
      </c>
      <c r="BT578" s="211" t="s">
        <v>150</v>
      </c>
      <c r="BU578" s="14">
        <f>'[18]Energy Summary'!$C359/1000</f>
        <v>0</v>
      </c>
      <c r="BV578" s="14"/>
      <c r="BW578" s="14"/>
      <c r="BX578" s="14"/>
      <c r="BY578" s="14">
        <f>'[18]Energy Summary'!$D359/1000</f>
        <v>0</v>
      </c>
      <c r="BZ578" s="14"/>
      <c r="CA578" s="14"/>
    </row>
    <row r="579" spans="1:79">
      <c r="A579" s="2">
        <f t="shared" si="160"/>
        <v>2039</v>
      </c>
      <c r="B579" s="2">
        <f t="shared" si="161"/>
        <v>1</v>
      </c>
      <c r="C579" s="7">
        <f>[21]Data!$D434</f>
        <v>1019.71092366762</v>
      </c>
      <c r="D579" s="7">
        <f>[25]Data!$D410</f>
        <v>1246833.0040249999</v>
      </c>
      <c r="E579" s="7">
        <f>[22]Data!$D422</f>
        <v>105967.641994167</v>
      </c>
      <c r="F579" s="7">
        <f>[23]Data!$D422</f>
        <v>1378.6575453892401</v>
      </c>
      <c r="G579" s="13">
        <f>[24]Data!$D422</f>
        <v>278277.671830318</v>
      </c>
      <c r="H579" s="66"/>
      <c r="I579" s="26">
        <f t="shared" si="175"/>
        <v>1049.7109236676201</v>
      </c>
      <c r="J579" s="26">
        <f t="shared" si="175"/>
        <v>1246833.0040249999</v>
      </c>
      <c r="K579" s="26">
        <f t="shared" si="175"/>
        <v>100020.44199416701</v>
      </c>
      <c r="L579" s="26">
        <f t="shared" si="163"/>
        <v>1378.6575453892401</v>
      </c>
      <c r="M579" s="26">
        <f t="shared" si="165"/>
        <v>274317.671830318</v>
      </c>
      <c r="N579" s="25"/>
      <c r="O579" s="19">
        <f>AVERAGE('Billing Mo'!O579:O580)</f>
        <v>30</v>
      </c>
      <c r="P579" s="19"/>
      <c r="Q579" s="19">
        <f>AVERAGE('Billing Mo'!Q579:Q580)</f>
        <v>-5947.1999999999989</v>
      </c>
      <c r="R579" s="248"/>
      <c r="S579" s="19">
        <f t="shared" si="179"/>
        <v>-3960</v>
      </c>
      <c r="U579" s="7">
        <f t="shared" si="166"/>
        <v>3734487.3293757071</v>
      </c>
      <c r="V579" s="126">
        <f t="shared" si="180"/>
        <v>0.55751998808037817</v>
      </c>
      <c r="W579" s="7">
        <f>'Billing Mo'!W579</f>
        <v>80757.393540949444</v>
      </c>
      <c r="X579" s="7">
        <f>'Billing Mo'!X579</f>
        <v>1842037.6907673706</v>
      </c>
      <c r="Y579" s="7">
        <f>'Billing Mo'!Y579</f>
        <v>1922795.08430832</v>
      </c>
      <c r="Z579" s="7">
        <f>'Billing Mo'!Z579</f>
        <v>210066</v>
      </c>
      <c r="AA579" s="7">
        <f>'Billing Mo'!AA579</f>
        <v>2011</v>
      </c>
      <c r="AB579" s="7">
        <f>'Billing Mo'!AB579</f>
        <v>1507</v>
      </c>
      <c r="AC579" s="13">
        <f>'Billing Mo'!AC579</f>
        <v>25850</v>
      </c>
      <c r="AD579" s="28">
        <f t="shared" si="174"/>
        <v>45911</v>
      </c>
      <c r="AE579" s="30">
        <f t="shared" si="167"/>
        <v>1933607</v>
      </c>
      <c r="AF579" s="30">
        <f t="shared" si="168"/>
        <v>1246833</v>
      </c>
      <c r="AG579" s="31">
        <f t="shared" si="176"/>
        <v>232440</v>
      </c>
      <c r="AH579" s="15">
        <f t="shared" si="159"/>
        <v>132420</v>
      </c>
      <c r="AI579" s="28">
        <f t="shared" si="169"/>
        <v>100020</v>
      </c>
      <c r="AJ579" s="28">
        <f t="shared" si="170"/>
        <v>1378.6575453892401</v>
      </c>
      <c r="AK579" s="28">
        <f t="shared" si="171"/>
        <v>274317.671830318</v>
      </c>
      <c r="AL579" s="110">
        <f t="shared" si="158"/>
        <v>1049.7108770855186</v>
      </c>
      <c r="AM579" s="110">
        <f t="shared" ref="AM579:AM602" si="181">(AE579+AD579)/Y579*1000</f>
        <v>1029.5002396014991</v>
      </c>
      <c r="AN579" s="110">
        <f>AJ579/[4]FCST!$G519*1000</f>
        <v>914.83579654229607</v>
      </c>
      <c r="AP579" s="233">
        <f>[16]Rounded!Z580</f>
        <v>74549</v>
      </c>
      <c r="AQ579" s="157">
        <f>[16]Rounded!AA580</f>
        <v>35129</v>
      </c>
      <c r="AR579" s="157">
        <f>[16]Rounded!AB580</f>
        <v>4475</v>
      </c>
      <c r="AS579" s="157">
        <f>[16]Rounded!AC580</f>
        <v>0</v>
      </c>
      <c r="AT579" s="157">
        <f>[16]Rounded!AD580</f>
        <v>0</v>
      </c>
      <c r="AV579" s="150"/>
      <c r="AW579" s="145">
        <f t="shared" si="172"/>
        <v>914.83579654229607</v>
      </c>
      <c r="AX579" s="145">
        <f t="shared" si="178"/>
        <v>1378.6575453892401</v>
      </c>
      <c r="AZ579" s="164">
        <f t="shared" si="164"/>
        <v>16782.156652866932</v>
      </c>
      <c r="BM579" s="14">
        <f>[17]Base!$J361</f>
        <v>48115.642008419527</v>
      </c>
      <c r="BN579" s="14">
        <f>[17]High!$J361</f>
        <v>93087.371015677141</v>
      </c>
      <c r="BO579" s="14">
        <f>[17]Low!$J361</f>
        <v>2921.0600251448859</v>
      </c>
      <c r="BP579" s="14"/>
      <c r="BQ579" s="14">
        <f>[17]Base!$Q361</f>
        <v>55948.420940022697</v>
      </c>
      <c r="BR579" s="14">
        <f>[17]High!$Q361</f>
        <v>108241.12908799665</v>
      </c>
      <c r="BS579" s="14">
        <f>[17]Low!$Q361</f>
        <v>3396.5814245870765</v>
      </c>
      <c r="BT579" s="211" t="s">
        <v>150</v>
      </c>
      <c r="BU579" s="14">
        <f>'[18]Energy Summary'!$C360/1000</f>
        <v>0</v>
      </c>
      <c r="BV579" s="14"/>
      <c r="BW579" s="14"/>
      <c r="BX579" s="14"/>
      <c r="BY579" s="14">
        <f>'[18]Energy Summary'!$D360/1000</f>
        <v>0</v>
      </c>
      <c r="BZ579" s="14"/>
      <c r="CA579" s="14"/>
    </row>
    <row r="580" spans="1:79">
      <c r="A580" s="2">
        <f t="shared" si="160"/>
        <v>2039</v>
      </c>
      <c r="B580" s="2">
        <f t="shared" si="161"/>
        <v>2</v>
      </c>
      <c r="C580" s="7">
        <f>[21]Data!$D435</f>
        <v>828.09018693537598</v>
      </c>
      <c r="D580" s="7">
        <f>[25]Data!$D411</f>
        <v>1126400.0340410699</v>
      </c>
      <c r="E580" s="7">
        <f>[22]Data!$D423</f>
        <v>90666.907313651202</v>
      </c>
      <c r="F580" s="7">
        <f>[23]Data!$D423</f>
        <v>1379.88578908264</v>
      </c>
      <c r="G580" s="13">
        <f>[24]Data!$D423</f>
        <v>278043.99349610199</v>
      </c>
      <c r="H580" s="66"/>
      <c r="I580" s="26">
        <f t="shared" si="175"/>
        <v>858.09018693537598</v>
      </c>
      <c r="J580" s="26">
        <f t="shared" si="175"/>
        <v>1126400.0340410699</v>
      </c>
      <c r="K580" s="26">
        <f t="shared" si="175"/>
        <v>84719.707313651204</v>
      </c>
      <c r="L580" s="26">
        <f t="shared" si="163"/>
        <v>1379.88578908264</v>
      </c>
      <c r="M580" s="26">
        <f t="shared" si="165"/>
        <v>273951.99349610199</v>
      </c>
      <c r="N580" s="25"/>
      <c r="O580" s="19">
        <f>AVERAGE('Billing Mo'!O580:O581)</f>
        <v>30</v>
      </c>
      <c r="P580" s="19"/>
      <c r="Q580" s="19">
        <f>AVERAGE('Billing Mo'!Q580:Q581)</f>
        <v>-5947.1999999999989</v>
      </c>
      <c r="R580" s="248"/>
      <c r="S580" s="19">
        <f t="shared" si="179"/>
        <v>-4092</v>
      </c>
      <c r="U580" s="7">
        <f t="shared" si="166"/>
        <v>3244665.8792851847</v>
      </c>
      <c r="V580" s="126">
        <f t="shared" si="180"/>
        <v>0.63835327793467445</v>
      </c>
      <c r="W580" s="7">
        <f>'Billing Mo'!W580</f>
        <v>80803.934695543503</v>
      </c>
      <c r="X580" s="7">
        <f>'Billing Mo'!X580</f>
        <v>1843099.2723412064</v>
      </c>
      <c r="Y580" s="7">
        <f>'Billing Mo'!Y580</f>
        <v>1923903.2070367499</v>
      </c>
      <c r="Z580" s="7">
        <f>'Billing Mo'!Z580</f>
        <v>210164</v>
      </c>
      <c r="AA580" s="7">
        <f>'Billing Mo'!AA580</f>
        <v>2011</v>
      </c>
      <c r="AB580" s="7">
        <f>'Billing Mo'!AB580</f>
        <v>1507</v>
      </c>
      <c r="AC580" s="13">
        <f>'Billing Mo'!AC580</f>
        <v>25852</v>
      </c>
      <c r="AD580" s="28">
        <f t="shared" si="174"/>
        <v>42714</v>
      </c>
      <c r="AE580" s="30">
        <f t="shared" si="167"/>
        <v>1581545</v>
      </c>
      <c r="AF580" s="30">
        <f t="shared" si="168"/>
        <v>1126400</v>
      </c>
      <c r="AG580" s="31">
        <f t="shared" si="176"/>
        <v>218675</v>
      </c>
      <c r="AH580" s="15">
        <f t="shared" si="159"/>
        <v>133955</v>
      </c>
      <c r="AI580" s="28">
        <f t="shared" si="169"/>
        <v>84720</v>
      </c>
      <c r="AJ580" s="28">
        <f t="shared" si="170"/>
        <v>1379.88578908264</v>
      </c>
      <c r="AK580" s="28">
        <f t="shared" si="171"/>
        <v>273951.99349610199</v>
      </c>
      <c r="AL580" s="110">
        <f t="shared" si="158"/>
        <v>858.08997037421329</v>
      </c>
      <c r="AM580" s="110">
        <f t="shared" si="181"/>
        <v>844.25193224857162</v>
      </c>
      <c r="AN580" s="110">
        <f>AJ580/[4]FCST!$G520*1000</f>
        <v>915.65082221807575</v>
      </c>
      <c r="AP580" s="233">
        <f>[16]Rounded!Z581</f>
        <v>58449</v>
      </c>
      <c r="AQ580" s="157">
        <f>[16]Rounded!AA581</f>
        <v>29942</v>
      </c>
      <c r="AR580" s="157">
        <f>[16]Rounded!AB581</f>
        <v>4170</v>
      </c>
      <c r="AS580" s="157">
        <f>[16]Rounded!AC581</f>
        <v>0</v>
      </c>
      <c r="AT580" s="157">
        <f>[16]Rounded!AD581</f>
        <v>0</v>
      </c>
      <c r="AV580" s="150"/>
      <c r="AW580" s="145">
        <f t="shared" si="172"/>
        <v>915.65082221807575</v>
      </c>
      <c r="AX580" s="145">
        <f t="shared" si="178"/>
        <v>1379.88578908264</v>
      </c>
      <c r="AZ580" s="164">
        <f t="shared" si="164"/>
        <v>16756.048266385642</v>
      </c>
      <c r="BM580" s="14">
        <f>[17]Base!$J362</f>
        <v>48299.508261620562</v>
      </c>
      <c r="BN580" s="14">
        <f>[17]High!$J362</f>
        <v>93443.089559887594</v>
      </c>
      <c r="BO580" s="14">
        <f>[17]Low!$J362</f>
        <v>2932.222390225762</v>
      </c>
      <c r="BP580" s="14"/>
      <c r="BQ580" s="14">
        <f>[17]Base!$Q362</f>
        <v>56162.218908861127</v>
      </c>
      <c r="BR580" s="14">
        <f>[17]High!$Q362</f>
        <v>108654.75530219488</v>
      </c>
      <c r="BS580" s="14">
        <f>[17]Low!$Q362</f>
        <v>3409.5609188671647</v>
      </c>
      <c r="BT580" s="211" t="s">
        <v>150</v>
      </c>
      <c r="BU580" s="14">
        <f>'[18]Energy Summary'!$C361/1000</f>
        <v>0</v>
      </c>
      <c r="BV580" s="14"/>
      <c r="BW580" s="14"/>
      <c r="BX580" s="14"/>
      <c r="BY580" s="14">
        <f>'[18]Energy Summary'!$D361/1000</f>
        <v>0</v>
      </c>
      <c r="BZ580" s="14"/>
      <c r="CA580" s="14"/>
    </row>
    <row r="581" spans="1:79">
      <c r="A581" s="2">
        <f t="shared" si="160"/>
        <v>2039</v>
      </c>
      <c r="B581" s="2">
        <f t="shared" si="161"/>
        <v>3</v>
      </c>
      <c r="C581" s="7">
        <f>[21]Data!$D436</f>
        <v>839.09361158578804</v>
      </c>
      <c r="D581" s="7">
        <f>[25]Data!$D412</f>
        <v>1290298.6002895799</v>
      </c>
      <c r="E581" s="7">
        <f>[22]Data!$D424</f>
        <v>116897.752802741</v>
      </c>
      <c r="F581" s="7">
        <f>[23]Data!$D424</f>
        <v>1391.0591583779501</v>
      </c>
      <c r="G581" s="13">
        <f>[24]Data!$D424</f>
        <v>281978.44797223498</v>
      </c>
      <c r="H581" s="66"/>
      <c r="I581" s="26">
        <f t="shared" si="175"/>
        <v>869.09361158578804</v>
      </c>
      <c r="J581" s="26">
        <f t="shared" si="175"/>
        <v>1290298.6002895799</v>
      </c>
      <c r="K581" s="26">
        <f t="shared" si="175"/>
        <v>110748.952802741</v>
      </c>
      <c r="L581" s="26">
        <f t="shared" si="163"/>
        <v>1391.0591583779501</v>
      </c>
      <c r="M581" s="26">
        <f t="shared" si="165"/>
        <v>278018.44797223498</v>
      </c>
      <c r="N581" s="25"/>
      <c r="O581" s="19">
        <f>AVERAGE('Billing Mo'!O581:O582)</f>
        <v>30</v>
      </c>
      <c r="P581" s="19"/>
      <c r="Q581" s="19">
        <f>AVERAGE('Billing Mo'!Q581:Q582)</f>
        <v>-6148.7999999999993</v>
      </c>
      <c r="R581" s="248"/>
      <c r="S581" s="19">
        <f t="shared" si="179"/>
        <v>-3960</v>
      </c>
      <c r="U581" s="7">
        <f t="shared" si="166"/>
        <v>3461552.5071306126</v>
      </c>
      <c r="V581" s="126">
        <f t="shared" si="180"/>
        <v>0.62485525246600426</v>
      </c>
      <c r="W581" s="7">
        <f>'Billing Mo'!W581</f>
        <v>80850.475850137562</v>
      </c>
      <c r="X581" s="7">
        <f>'Billing Mo'!X581</f>
        <v>1844160.8539150422</v>
      </c>
      <c r="Y581" s="7">
        <f>'Billing Mo'!Y581</f>
        <v>1925011.3297651799</v>
      </c>
      <c r="Z581" s="7">
        <f>'Billing Mo'!Z581</f>
        <v>210263</v>
      </c>
      <c r="AA581" s="7">
        <f>'Billing Mo'!AA581</f>
        <v>2010</v>
      </c>
      <c r="AB581" s="7">
        <f>'Billing Mo'!AB581</f>
        <v>1507</v>
      </c>
      <c r="AC581" s="13">
        <f>'Billing Mo'!AC581</f>
        <v>25841</v>
      </c>
      <c r="AD581" s="28">
        <f t="shared" si="174"/>
        <v>42391</v>
      </c>
      <c r="AE581" s="30">
        <f t="shared" si="167"/>
        <v>1602748</v>
      </c>
      <c r="AF581" s="30">
        <f t="shared" si="168"/>
        <v>1290299</v>
      </c>
      <c r="AG581" s="31">
        <f t="shared" si="176"/>
        <v>246705</v>
      </c>
      <c r="AH581" s="15">
        <f t="shared" si="159"/>
        <v>135956</v>
      </c>
      <c r="AI581" s="28">
        <f t="shared" si="169"/>
        <v>110749</v>
      </c>
      <c r="AJ581" s="28">
        <f t="shared" si="170"/>
        <v>1391.0591583779501</v>
      </c>
      <c r="AK581" s="28">
        <f t="shared" si="171"/>
        <v>278018.44797223498</v>
      </c>
      <c r="AL581" s="110">
        <f t="shared" si="158"/>
        <v>869.09338553492375</v>
      </c>
      <c r="AM581" s="110">
        <f t="shared" si="181"/>
        <v>854.61263243613223</v>
      </c>
      <c r="AN581" s="110">
        <f>AJ581/[4]FCST!$G521*1000</f>
        <v>923.06513495550769</v>
      </c>
      <c r="AP581" s="233">
        <f>[16]Rounded!Z582</f>
        <v>45653</v>
      </c>
      <c r="AQ581" s="157">
        <f>[16]Rounded!AA582</f>
        <v>24473</v>
      </c>
      <c r="AR581" s="157">
        <f>[16]Rounded!AB582</f>
        <v>3514</v>
      </c>
      <c r="AS581" s="157">
        <f>[16]Rounded!AC582</f>
        <v>0</v>
      </c>
      <c r="AT581" s="157">
        <f>[16]Rounded!AD582</f>
        <v>0</v>
      </c>
      <c r="AV581" s="150"/>
      <c r="AW581" s="145">
        <f t="shared" si="172"/>
        <v>923.06513495550769</v>
      </c>
      <c r="AX581" s="145">
        <f t="shared" si="178"/>
        <v>1391.0591583779501</v>
      </c>
      <c r="AZ581" s="164">
        <f t="shared" si="164"/>
        <v>16729.939879904359</v>
      </c>
      <c r="BM581" s="14">
        <f>[17]Base!$J363</f>
        <v>49577.516432168472</v>
      </c>
      <c r="BN581" s="14">
        <f>[17]High!$J363</f>
        <v>95915.599865622324</v>
      </c>
      <c r="BO581" s="14">
        <f>[17]Low!$J363</f>
        <v>3009.8091878443574</v>
      </c>
      <c r="BP581" s="14"/>
      <c r="BQ581" s="14">
        <f>[17]Base!$Q363</f>
        <v>57648.274921126133</v>
      </c>
      <c r="BR581" s="14">
        <f>[17]High!$Q363</f>
        <v>111529.76728560735</v>
      </c>
      <c r="BS581" s="14">
        <f>[17]Low!$Q363</f>
        <v>3499.7781254004153</v>
      </c>
      <c r="BT581" s="211" t="s">
        <v>150</v>
      </c>
      <c r="BU581" s="14">
        <f>'[18]Energy Summary'!$C362/1000</f>
        <v>0</v>
      </c>
      <c r="BV581" s="14"/>
      <c r="BW581" s="14"/>
      <c r="BX581" s="14"/>
      <c r="BY581" s="14">
        <f>'[18]Energy Summary'!$D362/1000</f>
        <v>0</v>
      </c>
      <c r="BZ581" s="14"/>
      <c r="CA581" s="14"/>
    </row>
    <row r="582" spans="1:79">
      <c r="A582" s="2">
        <f t="shared" si="160"/>
        <v>2039</v>
      </c>
      <c r="B582" s="2">
        <f t="shared" si="161"/>
        <v>4</v>
      </c>
      <c r="C582" s="7">
        <f>[21]Data!$D437</f>
        <v>866.53568525258902</v>
      </c>
      <c r="D582" s="7">
        <f>[25]Data!$D413</f>
        <v>1312104.19518019</v>
      </c>
      <c r="E582" s="7">
        <f>[22]Data!$D425</f>
        <v>107855.669924599</v>
      </c>
      <c r="F582" s="7">
        <f>[23]Data!$D425</f>
        <v>1369.18206175763</v>
      </c>
      <c r="G582" s="13">
        <f>[24]Data!$D425</f>
        <v>290202.65383079799</v>
      </c>
      <c r="H582" s="66"/>
      <c r="I582" s="26">
        <f t="shared" si="175"/>
        <v>896.53568525258902</v>
      </c>
      <c r="J582" s="26">
        <f t="shared" si="175"/>
        <v>1312104.19518019</v>
      </c>
      <c r="K582" s="26">
        <f t="shared" si="175"/>
        <v>101706.869924599</v>
      </c>
      <c r="L582" s="26">
        <f t="shared" si="163"/>
        <v>1369.18206175763</v>
      </c>
      <c r="M582" s="26">
        <f t="shared" si="165"/>
        <v>286110.65383079799</v>
      </c>
      <c r="N582" s="25"/>
      <c r="O582" s="19">
        <f>AVERAGE('Billing Mo'!O582:O583)</f>
        <v>30</v>
      </c>
      <c r="P582" s="19"/>
      <c r="Q582" s="19">
        <f>AVERAGE('Billing Mo'!Q582:Q583)</f>
        <v>-6148.7999999999993</v>
      </c>
      <c r="R582" s="248"/>
      <c r="S582" s="19">
        <f t="shared" si="179"/>
        <v>-4092</v>
      </c>
      <c r="U582" s="7">
        <f t="shared" si="166"/>
        <v>3536630.8358925553</v>
      </c>
      <c r="V582" s="126">
        <f t="shared" si="180"/>
        <v>0.53442379914879401</v>
      </c>
      <c r="W582" s="7">
        <f>'Billing Mo'!W582</f>
        <v>80897.017004731635</v>
      </c>
      <c r="X582" s="7">
        <f>'Billing Mo'!X582</f>
        <v>1845222.4354888785</v>
      </c>
      <c r="Y582" s="7">
        <f>'Billing Mo'!Y582</f>
        <v>1926119.4524936101</v>
      </c>
      <c r="Z582" s="7">
        <f>'Billing Mo'!Z582</f>
        <v>210361</v>
      </c>
      <c r="AA582" s="7">
        <f>'Billing Mo'!AA582</f>
        <v>2009</v>
      </c>
      <c r="AB582" s="7">
        <f>'Billing Mo'!AB582</f>
        <v>1507</v>
      </c>
      <c r="AC582" s="13">
        <f>'Billing Mo'!AC582</f>
        <v>25798</v>
      </c>
      <c r="AD582" s="28">
        <f t="shared" si="174"/>
        <v>37463</v>
      </c>
      <c r="AE582" s="30">
        <f t="shared" si="167"/>
        <v>1654308</v>
      </c>
      <c r="AF582" s="30">
        <f t="shared" si="168"/>
        <v>1312104</v>
      </c>
      <c r="AG582" s="31">
        <f t="shared" si="176"/>
        <v>245276</v>
      </c>
      <c r="AH582" s="15">
        <f t="shared" si="159"/>
        <v>143569</v>
      </c>
      <c r="AI582" s="28">
        <f t="shared" si="169"/>
        <v>101707</v>
      </c>
      <c r="AJ582" s="28">
        <f t="shared" si="170"/>
        <v>1369.18206175763</v>
      </c>
      <c r="AK582" s="28">
        <f t="shared" si="171"/>
        <v>286110.65383079799</v>
      </c>
      <c r="AL582" s="110">
        <f t="shared" si="158"/>
        <v>896.53581496894321</v>
      </c>
      <c r="AM582" s="110">
        <f t="shared" si="181"/>
        <v>878.33129861690782</v>
      </c>
      <c r="AN582" s="110">
        <f>AJ582/[4]FCST!$G522*1000</f>
        <v>908.54814980599213</v>
      </c>
      <c r="AP582" s="233">
        <f>[16]Rounded!Z583</f>
        <v>33816</v>
      </c>
      <c r="AQ582" s="157">
        <f>[16]Rounded!AA583</f>
        <v>23728</v>
      </c>
      <c r="AR582" s="157">
        <f>[16]Rounded!AB583</f>
        <v>3525</v>
      </c>
      <c r="AS582" s="157">
        <f>[16]Rounded!AC583</f>
        <v>0</v>
      </c>
      <c r="AT582" s="157">
        <f>[16]Rounded!AD583</f>
        <v>0</v>
      </c>
      <c r="AV582" s="150"/>
      <c r="AW582" s="145">
        <f t="shared" si="172"/>
        <v>908.54814980599213</v>
      </c>
      <c r="AX582" s="145">
        <f t="shared" si="178"/>
        <v>1369.18206175763</v>
      </c>
      <c r="AZ582" s="164">
        <f t="shared" si="164"/>
        <v>16703.83149342308</v>
      </c>
      <c r="BM582" s="14">
        <f>[17]Base!$J364</f>
        <v>49596.035132697929</v>
      </c>
      <c r="BN582" s="14">
        <f>[17]High!$J364</f>
        <v>95951.427240566481</v>
      </c>
      <c r="BO582" s="14">
        <f>[17]Low!$J364</f>
        <v>3010.9334425269567</v>
      </c>
      <c r="BP582" s="14"/>
      <c r="BQ582" s="14">
        <f>[17]Base!$Q364</f>
        <v>57669.808293834802</v>
      </c>
      <c r="BR582" s="14">
        <f>[17]High!$Q364</f>
        <v>111571.42702391451</v>
      </c>
      <c r="BS582" s="14">
        <f>[17]Low!$Q364</f>
        <v>3501.0853982871586</v>
      </c>
      <c r="BT582" s="211" t="s">
        <v>150</v>
      </c>
      <c r="BU582" s="14">
        <f>'[18]Energy Summary'!$C363/1000</f>
        <v>0</v>
      </c>
      <c r="BV582" s="14"/>
      <c r="BW582" s="14"/>
      <c r="BX582" s="14"/>
      <c r="BY582" s="14">
        <f>'[18]Energy Summary'!$D363/1000</f>
        <v>0</v>
      </c>
      <c r="BZ582" s="14"/>
      <c r="CA582" s="14"/>
    </row>
    <row r="583" spans="1:79">
      <c r="A583" s="2">
        <f t="shared" si="160"/>
        <v>2039</v>
      </c>
      <c r="B583" s="2">
        <f t="shared" si="161"/>
        <v>5</v>
      </c>
      <c r="C583" s="7">
        <f>[21]Data!$D438</f>
        <v>1127.2487937687399</v>
      </c>
      <c r="D583" s="7">
        <f>[25]Data!$D414</f>
        <v>1483836.7355694801</v>
      </c>
      <c r="E583" s="7">
        <f>[22]Data!$D426</f>
        <v>116450.05123007399</v>
      </c>
      <c r="F583" s="7">
        <f>[23]Data!$D426</f>
        <v>1369.3320617576301</v>
      </c>
      <c r="G583" s="13">
        <f>[24]Data!$D426</f>
        <v>317151.64312865498</v>
      </c>
      <c r="H583" s="66"/>
      <c r="I583" s="26">
        <f t="shared" si="175"/>
        <v>1157.2487937687399</v>
      </c>
      <c r="J583" s="26">
        <f t="shared" si="175"/>
        <v>1483836.7355694801</v>
      </c>
      <c r="K583" s="26">
        <f t="shared" si="175"/>
        <v>110301.25123007399</v>
      </c>
      <c r="L583" s="26">
        <f t="shared" si="163"/>
        <v>1369.3320617576301</v>
      </c>
      <c r="M583" s="26">
        <f t="shared" si="165"/>
        <v>313191.64312865498</v>
      </c>
      <c r="N583" s="25"/>
      <c r="O583" s="19">
        <f>AVERAGE('Billing Mo'!O583:O584)</f>
        <v>30</v>
      </c>
      <c r="P583" s="19"/>
      <c r="Q583" s="19">
        <f>AVERAGE('Billing Mo'!Q583:Q584)</f>
        <v>-6148.7999999999993</v>
      </c>
      <c r="R583" s="248"/>
      <c r="S583" s="19">
        <f t="shared" si="179"/>
        <v>-3960</v>
      </c>
      <c r="U583" s="7">
        <f t="shared" si="166"/>
        <v>4224650.9751904132</v>
      </c>
      <c r="V583" s="126">
        <f t="shared" si="180"/>
        <v>0.35517028435765152</v>
      </c>
      <c r="W583" s="7">
        <f>'Billing Mo'!W583</f>
        <v>80943.558159325694</v>
      </c>
      <c r="X583" s="7">
        <f>'Billing Mo'!X583</f>
        <v>1846284.0170627143</v>
      </c>
      <c r="Y583" s="7">
        <f>'Billing Mo'!Y583</f>
        <v>1927227.5752220401</v>
      </c>
      <c r="Z583" s="7">
        <f>'Billing Mo'!Z583</f>
        <v>210459</v>
      </c>
      <c r="AA583" s="7">
        <f>'Billing Mo'!AA583</f>
        <v>2009</v>
      </c>
      <c r="AB583" s="7">
        <f>'Billing Mo'!AB583</f>
        <v>1507</v>
      </c>
      <c r="AC583" s="13">
        <f>'Billing Mo'!AC583</f>
        <v>25831</v>
      </c>
      <c r="AD583" s="28">
        <f t="shared" si="174"/>
        <v>32407</v>
      </c>
      <c r="AE583" s="30">
        <f t="shared" si="167"/>
        <v>2136610</v>
      </c>
      <c r="AF583" s="30">
        <f t="shared" si="168"/>
        <v>1483837</v>
      </c>
      <c r="AG583" s="31">
        <f t="shared" si="176"/>
        <v>257236</v>
      </c>
      <c r="AH583" s="15">
        <f t="shared" si="159"/>
        <v>146935</v>
      </c>
      <c r="AI583" s="28">
        <f t="shared" si="169"/>
        <v>110301</v>
      </c>
      <c r="AJ583" s="28">
        <f t="shared" si="170"/>
        <v>1369.3320617576301</v>
      </c>
      <c r="AK583" s="28">
        <f t="shared" si="171"/>
        <v>313191.64312865498</v>
      </c>
      <c r="AL583" s="110">
        <f t="shared" ref="AL583:AL602" si="182">AE583/X583*1000</f>
        <v>1157.2488199292168</v>
      </c>
      <c r="AM583" s="110">
        <f t="shared" si="181"/>
        <v>1125.4597162714958</v>
      </c>
      <c r="AN583" s="110">
        <f>AJ583/[4]FCST!$G523*1000</f>
        <v>908.64768530698746</v>
      </c>
      <c r="AP583" s="233">
        <f>[16]Rounded!Z584</f>
        <v>38573</v>
      </c>
      <c r="AQ583" s="157">
        <f>[16]Rounded!AA584</f>
        <v>25516</v>
      </c>
      <c r="AR583" s="157">
        <f>[16]Rounded!AB584</f>
        <v>3750</v>
      </c>
      <c r="AS583" s="157">
        <f>[16]Rounded!AC584</f>
        <v>0</v>
      </c>
      <c r="AT583" s="157">
        <f>[16]Rounded!AD584</f>
        <v>0</v>
      </c>
      <c r="AV583" s="150"/>
      <c r="AW583" s="145">
        <f t="shared" si="172"/>
        <v>908.64768530698746</v>
      </c>
      <c r="AX583" s="145">
        <f t="shared" si="178"/>
        <v>1369.3320617576301</v>
      </c>
      <c r="AZ583" s="164">
        <f t="shared" si="164"/>
        <v>16677.723106941798</v>
      </c>
      <c r="BM583" s="14">
        <f>[17]Base!$J365</f>
        <v>50324.866979134487</v>
      </c>
      <c r="BN583" s="14">
        <f>[17]High!$J365</f>
        <v>97361.468500857867</v>
      </c>
      <c r="BO583" s="14">
        <f>[17]Low!$J365</f>
        <v>3055.1802089175171</v>
      </c>
      <c r="BP583" s="14"/>
      <c r="BQ583" s="14">
        <f>[17]Base!$Q365</f>
        <v>58517.287185040113</v>
      </c>
      <c r="BR583" s="14">
        <f>[17]High!$Q365</f>
        <v>113211.00988471844</v>
      </c>
      <c r="BS583" s="14">
        <f>[17]Low!$Q365</f>
        <v>3552.5351266482762</v>
      </c>
      <c r="BT583" s="211" t="s">
        <v>150</v>
      </c>
      <c r="BU583" s="14">
        <f>'[18]Energy Summary'!$C364/1000</f>
        <v>0</v>
      </c>
      <c r="BV583" s="14"/>
      <c r="BW583" s="14"/>
      <c r="BX583" s="14"/>
      <c r="BY583" s="14">
        <f>'[18]Energy Summary'!$D364/1000</f>
        <v>0</v>
      </c>
      <c r="BZ583" s="14"/>
      <c r="CA583" s="14"/>
    </row>
    <row r="584" spans="1:79">
      <c r="A584" s="2">
        <f t="shared" si="160"/>
        <v>2039</v>
      </c>
      <c r="B584" s="2">
        <f t="shared" si="161"/>
        <v>6</v>
      </c>
      <c r="C584" s="7">
        <f>[21]Data!$D439</f>
        <v>1233.0847137483599</v>
      </c>
      <c r="D584" s="7">
        <f>[25]Data!$D415</f>
        <v>1510220.68656833</v>
      </c>
      <c r="E584" s="7">
        <f>[22]Data!$D427</f>
        <v>103887.27960774599</v>
      </c>
      <c r="F584" s="7">
        <f>[23]Data!$D427</f>
        <v>1379.0992392923899</v>
      </c>
      <c r="G584" s="13">
        <f>[24]Data!$D427</f>
        <v>320475.33228521299</v>
      </c>
      <c r="H584" s="66"/>
      <c r="I584" s="26">
        <f t="shared" si="175"/>
        <v>1263.0847137483599</v>
      </c>
      <c r="J584" s="26">
        <f t="shared" si="175"/>
        <v>1510220.68656833</v>
      </c>
      <c r="K584" s="26">
        <f t="shared" si="175"/>
        <v>97738.479607745991</v>
      </c>
      <c r="L584" s="26">
        <f t="shared" si="163"/>
        <v>1379.0992392923899</v>
      </c>
      <c r="M584" s="26">
        <f t="shared" si="165"/>
        <v>316383.33228521299</v>
      </c>
      <c r="N584" s="25"/>
      <c r="O584" s="19">
        <f>AVERAGE('Billing Mo'!O584:O585)</f>
        <v>30</v>
      </c>
      <c r="P584" s="19"/>
      <c r="Q584" s="19">
        <f>AVERAGE('Billing Mo'!Q584:Q585)</f>
        <v>-6148.7999999999993</v>
      </c>
      <c r="R584" s="248"/>
      <c r="S584" s="19">
        <f t="shared" si="179"/>
        <v>-4092</v>
      </c>
      <c r="U584" s="7">
        <f t="shared" si="166"/>
        <v>4437462.4315245058</v>
      </c>
      <c r="V584" s="126">
        <f t="shared" si="180"/>
        <v>0.25275986053332639</v>
      </c>
      <c r="W584" s="7">
        <f>'Billing Mo'!W584</f>
        <v>80990.099313919753</v>
      </c>
      <c r="X584" s="7">
        <f>'Billing Mo'!X584</f>
        <v>1847345.5986365504</v>
      </c>
      <c r="Y584" s="7">
        <f>'Billing Mo'!Y584</f>
        <v>1928335.69795047</v>
      </c>
      <c r="Z584" s="7">
        <f>'Billing Mo'!Z584</f>
        <v>210557</v>
      </c>
      <c r="AA584" s="7">
        <f>'Billing Mo'!AA584</f>
        <v>2008</v>
      </c>
      <c r="AB584" s="7">
        <f>'Billing Mo'!AB584</f>
        <v>1507</v>
      </c>
      <c r="AC584" s="13">
        <f>'Billing Mo'!AC584</f>
        <v>25779</v>
      </c>
      <c r="AD584" s="28">
        <f t="shared" si="174"/>
        <v>25243</v>
      </c>
      <c r="AE584" s="30">
        <f t="shared" si="167"/>
        <v>2333354</v>
      </c>
      <c r="AF584" s="30">
        <f t="shared" si="168"/>
        <v>1510221</v>
      </c>
      <c r="AG584" s="31">
        <f t="shared" si="176"/>
        <v>250882</v>
      </c>
      <c r="AH584" s="15">
        <f t="shared" si="159"/>
        <v>153144</v>
      </c>
      <c r="AI584" s="28">
        <f t="shared" si="169"/>
        <v>97738</v>
      </c>
      <c r="AJ584" s="28">
        <f t="shared" si="170"/>
        <v>1379.0992392923899</v>
      </c>
      <c r="AK584" s="28">
        <f t="shared" si="171"/>
        <v>316383.33228521299</v>
      </c>
      <c r="AL584" s="110">
        <f t="shared" si="182"/>
        <v>1263.084720975952</v>
      </c>
      <c r="AM584" s="110">
        <f t="shared" si="181"/>
        <v>1223.1257257265077</v>
      </c>
      <c r="AN584" s="110">
        <f>AJ584/[4]FCST!$G524*1000</f>
        <v>915.12889136854017</v>
      </c>
      <c r="AP584" s="233">
        <f>[16]Rounded!Z585</f>
        <v>43718</v>
      </c>
      <c r="AQ584" s="157">
        <f>[16]Rounded!AA585</f>
        <v>27787</v>
      </c>
      <c r="AR584" s="157">
        <f>[16]Rounded!AB585</f>
        <v>4148</v>
      </c>
      <c r="AS584" s="157">
        <f>[16]Rounded!AC585</f>
        <v>0</v>
      </c>
      <c r="AT584" s="157">
        <f>[16]Rounded!AD585</f>
        <v>0</v>
      </c>
      <c r="AV584" s="150"/>
      <c r="AW584" s="145">
        <f t="shared" si="172"/>
        <v>915.12889136854017</v>
      </c>
      <c r="AX584" s="145">
        <f t="shared" si="178"/>
        <v>1379.0992392923899</v>
      </c>
      <c r="AZ584" s="164">
        <f t="shared" si="164"/>
        <v>16651.614720460519</v>
      </c>
      <c r="BM584" s="14">
        <f>[17]Base!$J366</f>
        <v>50834.230125324095</v>
      </c>
      <c r="BN584" s="14">
        <f>[17]High!$J366</f>
        <v>98346.912614079221</v>
      </c>
      <c r="BO584" s="14">
        <f>[17]Low!$J366</f>
        <v>3086.1032157092814</v>
      </c>
      <c r="BP584" s="14"/>
      <c r="BQ584" s="14">
        <f>[17]Base!$Q366</f>
        <v>59109.569913167543</v>
      </c>
      <c r="BR584" s="14">
        <f>[17]High!$Q366</f>
        <v>114356.87513265025</v>
      </c>
      <c r="BS584" s="14">
        <f>[17]Low!$Q366</f>
        <v>3588.4921112898619</v>
      </c>
      <c r="BT584" s="211" t="s">
        <v>150</v>
      </c>
      <c r="BU584" s="14">
        <f>'[18]Energy Summary'!$C365/1000</f>
        <v>0</v>
      </c>
      <c r="BV584" s="14"/>
      <c r="BW584" s="14"/>
      <c r="BX584" s="14"/>
      <c r="BY584" s="14">
        <f>'[18]Energy Summary'!$D365/1000</f>
        <v>0</v>
      </c>
      <c r="BZ584" s="14"/>
      <c r="CA584" s="14"/>
    </row>
    <row r="585" spans="1:79">
      <c r="A585" s="2">
        <f t="shared" si="160"/>
        <v>2039</v>
      </c>
      <c r="B585" s="2">
        <f t="shared" si="161"/>
        <v>7</v>
      </c>
      <c r="C585" s="7">
        <f>[21]Data!$D440</f>
        <v>1314.9596163060801</v>
      </c>
      <c r="D585" s="7">
        <f>[25]Data!$D416</f>
        <v>1586275.49540366</v>
      </c>
      <c r="E585" s="7">
        <f>[22]Data!$D428</f>
        <v>112480.505723357</v>
      </c>
      <c r="F585" s="7">
        <f>[23]Data!$D428</f>
        <v>1382.2276982276201</v>
      </c>
      <c r="G585" s="13">
        <f>[24]Data!$D428</f>
        <v>315699.30299652601</v>
      </c>
      <c r="H585" s="66"/>
      <c r="I585" s="26">
        <f t="shared" si="175"/>
        <v>1344.9596163060801</v>
      </c>
      <c r="J585" s="26">
        <f t="shared" si="175"/>
        <v>1586275.49540366</v>
      </c>
      <c r="K585" s="26">
        <f t="shared" si="175"/>
        <v>106230.90572335699</v>
      </c>
      <c r="L585" s="26">
        <f t="shared" si="163"/>
        <v>1382.2276982276201</v>
      </c>
      <c r="M585" s="26">
        <f t="shared" si="165"/>
        <v>311739.30299652601</v>
      </c>
      <c r="N585" s="25"/>
      <c r="O585" s="19">
        <f>AVERAGE('Billing Mo'!O585:O586)</f>
        <v>30</v>
      </c>
      <c r="P585" s="19"/>
      <c r="Q585" s="19">
        <f>AVERAGE('Billing Mo'!Q585:Q586)</f>
        <v>-6249.5999999999995</v>
      </c>
      <c r="R585" s="248"/>
      <c r="S585" s="19">
        <f t="shared" si="179"/>
        <v>-3960</v>
      </c>
      <c r="U585" s="7">
        <f t="shared" si="166"/>
        <v>4665520.5306947529</v>
      </c>
      <c r="V585" s="126">
        <f t="shared" si="180"/>
        <v>0.23540461725212367</v>
      </c>
      <c r="W585" s="7">
        <f>'Billing Mo'!W585</f>
        <v>81036.640468513811</v>
      </c>
      <c r="X585" s="7">
        <f>'Billing Mo'!X585</f>
        <v>1848407.1802103862</v>
      </c>
      <c r="Y585" s="7">
        <f>'Billing Mo'!Y585</f>
        <v>1929443.8206789</v>
      </c>
      <c r="Z585" s="7">
        <f>'Billing Mo'!Z585</f>
        <v>210655</v>
      </c>
      <c r="AA585" s="7">
        <f>'Billing Mo'!AA585</f>
        <v>2007</v>
      </c>
      <c r="AB585" s="7">
        <f>'Billing Mo'!AB585</f>
        <v>1507</v>
      </c>
      <c r="AC585" s="13">
        <f>'Billing Mo'!AC585</f>
        <v>25751</v>
      </c>
      <c r="AD585" s="28">
        <f t="shared" si="174"/>
        <v>25085</v>
      </c>
      <c r="AE585" s="30">
        <f t="shared" si="167"/>
        <v>2486033</v>
      </c>
      <c r="AF585" s="30">
        <f t="shared" si="168"/>
        <v>1586275</v>
      </c>
      <c r="AG585" s="31">
        <f t="shared" si="176"/>
        <v>255006</v>
      </c>
      <c r="AH585" s="15">
        <f t="shared" si="159"/>
        <v>148775</v>
      </c>
      <c r="AI585" s="28">
        <f t="shared" si="169"/>
        <v>106231</v>
      </c>
      <c r="AJ585" s="28">
        <f t="shared" si="170"/>
        <v>1382.2276982276201</v>
      </c>
      <c r="AK585" s="28">
        <f t="shared" si="171"/>
        <v>311739.30299652601</v>
      </c>
      <c r="AL585" s="110">
        <f t="shared" si="182"/>
        <v>1344.9596098826228</v>
      </c>
      <c r="AM585" s="110">
        <f t="shared" si="181"/>
        <v>1301.4724622126757</v>
      </c>
      <c r="AN585" s="110">
        <f>AJ585/[4]FCST!$G525*1000</f>
        <v>917.20484288495027</v>
      </c>
      <c r="AP585" s="233">
        <f>[16]Rounded!Z586</f>
        <v>44259</v>
      </c>
      <c r="AQ585" s="157">
        <f>[16]Rounded!AA586</f>
        <v>29393</v>
      </c>
      <c r="AR585" s="157">
        <f>[16]Rounded!AB586</f>
        <v>4450</v>
      </c>
      <c r="AS585" s="157">
        <f>[16]Rounded!AC586</f>
        <v>0</v>
      </c>
      <c r="AT585" s="157">
        <f>[16]Rounded!AD586</f>
        <v>0</v>
      </c>
      <c r="AV585" s="150"/>
      <c r="AW585" s="145">
        <f t="shared" si="172"/>
        <v>917.20484288495027</v>
      </c>
      <c r="AX585" s="145">
        <f t="shared" si="178"/>
        <v>1382.2276982276201</v>
      </c>
      <c r="AZ585" s="164">
        <f t="shared" si="164"/>
        <v>16625.50633397924</v>
      </c>
      <c r="BM585" s="14">
        <f>[17]Base!$J367</f>
        <v>51397.514207986809</v>
      </c>
      <c r="BN585" s="14">
        <f>[17]High!$J367</f>
        <v>99436.675364846931</v>
      </c>
      <c r="BO585" s="14">
        <f>[17]Low!$J367</f>
        <v>3120.2997170544891</v>
      </c>
      <c r="BP585" s="14"/>
      <c r="BQ585" s="14">
        <f>[17]Base!$Q367</f>
        <v>59764.551404635815</v>
      </c>
      <c r="BR585" s="14">
        <f>[17]High!$Q367</f>
        <v>115624.04112191504</v>
      </c>
      <c r="BS585" s="14">
        <f>[17]Low!$Q367</f>
        <v>3628.2554849470807</v>
      </c>
      <c r="BT585" s="211" t="s">
        <v>150</v>
      </c>
      <c r="BU585" s="14">
        <f>'[18]Energy Summary'!$C366/1000</f>
        <v>0</v>
      </c>
      <c r="BV585" s="14"/>
      <c r="BW585" s="14"/>
      <c r="BX585" s="14"/>
      <c r="BY585" s="14">
        <f>'[18]Energy Summary'!$D366/1000</f>
        <v>0</v>
      </c>
      <c r="BZ585" s="14"/>
      <c r="CA585" s="14"/>
    </row>
    <row r="586" spans="1:79">
      <c r="A586" s="2">
        <f t="shared" si="160"/>
        <v>2039</v>
      </c>
      <c r="B586" s="2">
        <f t="shared" si="161"/>
        <v>8</v>
      </c>
      <c r="C586" s="7">
        <f>[21]Data!$D441</f>
        <v>1321.47030887702</v>
      </c>
      <c r="D586" s="7">
        <f>[25]Data!$D417</f>
        <v>1590937.21325613</v>
      </c>
      <c r="E586" s="7">
        <f>[22]Data!$D429</f>
        <v>115775.033301481</v>
      </c>
      <c r="F586" s="7">
        <f>[23]Data!$D429</f>
        <v>1370.56120185032</v>
      </c>
      <c r="G586" s="13">
        <f>[24]Data!$D429</f>
        <v>329701.23850351397</v>
      </c>
      <c r="H586" s="66"/>
      <c r="I586" s="26">
        <f t="shared" si="175"/>
        <v>1351.47030887702</v>
      </c>
      <c r="J586" s="26">
        <f t="shared" si="175"/>
        <v>1590937.21325613</v>
      </c>
      <c r="K586" s="26">
        <f t="shared" si="175"/>
        <v>109626.233301481</v>
      </c>
      <c r="L586" s="26">
        <f t="shared" si="163"/>
        <v>1370.56120185032</v>
      </c>
      <c r="M586" s="26">
        <f t="shared" si="165"/>
        <v>325609.23850351397</v>
      </c>
      <c r="N586" s="25"/>
      <c r="O586" s="19">
        <f>AVERAGE('Billing Mo'!O586:O587)</f>
        <v>30</v>
      </c>
      <c r="P586" s="19"/>
      <c r="Q586" s="19">
        <f>AVERAGE('Billing Mo'!Q586:Q587)</f>
        <v>-6148.7999999999993</v>
      </c>
      <c r="R586" s="248"/>
      <c r="S586" s="19">
        <f t="shared" si="179"/>
        <v>-4092</v>
      </c>
      <c r="U586" s="7">
        <f t="shared" si="166"/>
        <v>4707771.7997053638</v>
      </c>
      <c r="V586" s="126">
        <f t="shared" si="180"/>
        <v>0.23491953518685663</v>
      </c>
      <c r="W586" s="7">
        <f>'Billing Mo'!W586</f>
        <v>81085.2881968773</v>
      </c>
      <c r="X586" s="7">
        <f>'Billing Mo'!X586</f>
        <v>1849516.8117287727</v>
      </c>
      <c r="Y586" s="7">
        <f>'Billing Mo'!Y586</f>
        <v>1930602.0999256501</v>
      </c>
      <c r="Z586" s="7">
        <f>'Billing Mo'!Z586</f>
        <v>210754</v>
      </c>
      <c r="AA586" s="7">
        <f>'Billing Mo'!AA586</f>
        <v>2007</v>
      </c>
      <c r="AB586" s="7">
        <f>'Billing Mo'!AB586</f>
        <v>1507</v>
      </c>
      <c r="AC586" s="13">
        <f>'Billing Mo'!AC586</f>
        <v>25806</v>
      </c>
      <c r="AD586" s="28">
        <f t="shared" si="174"/>
        <v>25172</v>
      </c>
      <c r="AE586" s="30">
        <f t="shared" si="167"/>
        <v>2499567</v>
      </c>
      <c r="AF586" s="30">
        <f t="shared" si="168"/>
        <v>1590937</v>
      </c>
      <c r="AG586" s="31">
        <f t="shared" si="176"/>
        <v>265116</v>
      </c>
      <c r="AH586" s="15">
        <f t="shared" si="159"/>
        <v>155490</v>
      </c>
      <c r="AI586" s="28">
        <f t="shared" si="169"/>
        <v>109626</v>
      </c>
      <c r="AJ586" s="28">
        <f t="shared" si="170"/>
        <v>1370.56120185032</v>
      </c>
      <c r="AK586" s="28">
        <f t="shared" si="171"/>
        <v>325609.23850351397</v>
      </c>
      <c r="AL586" s="110">
        <f t="shared" si="182"/>
        <v>1351.4702781553065</v>
      </c>
      <c r="AM586" s="110">
        <f t="shared" si="181"/>
        <v>1307.7469459383842</v>
      </c>
      <c r="AN586" s="110">
        <f>AJ586/[4]FCST!$G526*1000</f>
        <v>909.46330580644985</v>
      </c>
      <c r="AP586" s="233">
        <f>[16]Rounded!Z587</f>
        <v>47267</v>
      </c>
      <c r="AQ586" s="157">
        <f>[16]Rounded!AA587</f>
        <v>33396</v>
      </c>
      <c r="AR586" s="157">
        <f>[16]Rounded!AB587</f>
        <v>4962</v>
      </c>
      <c r="AS586" s="157">
        <f>[16]Rounded!AC587</f>
        <v>0</v>
      </c>
      <c r="AT586" s="157">
        <f>[16]Rounded!AD587</f>
        <v>0</v>
      </c>
      <c r="AV586" s="150"/>
      <c r="AW586" s="145">
        <f t="shared" si="172"/>
        <v>909.46330580644985</v>
      </c>
      <c r="AX586" s="145">
        <f t="shared" si="178"/>
        <v>1370.56120185032</v>
      </c>
      <c r="AZ586" s="164">
        <f t="shared" si="164"/>
        <v>16599.397947497961</v>
      </c>
      <c r="BM586" s="14">
        <f>[17]Base!$J368</f>
        <v>51360.233192200991</v>
      </c>
      <c r="BN586" s="14">
        <f>[17]High!$J368</f>
        <v>99364.549303478183</v>
      </c>
      <c r="BO586" s="14">
        <f>[17]Low!$J368</f>
        <v>3118.0364180447896</v>
      </c>
      <c r="BP586" s="14"/>
      <c r="BQ586" s="14">
        <f>[17]Base!$Q368</f>
        <v>59721.201386280212</v>
      </c>
      <c r="BR586" s="14">
        <f>[17]High!$Q368</f>
        <v>115540.17360869556</v>
      </c>
      <c r="BS586" s="14">
        <f>[17]Low!$Q368</f>
        <v>3625.6237419125455</v>
      </c>
      <c r="BT586" s="211" t="s">
        <v>150</v>
      </c>
      <c r="BU586" s="14">
        <f>'[18]Energy Summary'!$C367/1000</f>
        <v>0</v>
      </c>
      <c r="BV586" s="14"/>
      <c r="BW586" s="14"/>
      <c r="BX586" s="14"/>
      <c r="BY586" s="14">
        <f>'[18]Energy Summary'!$D367/1000</f>
        <v>0</v>
      </c>
      <c r="BZ586" s="14"/>
      <c r="CA586" s="14"/>
    </row>
    <row r="587" spans="1:79">
      <c r="A587" s="2">
        <f t="shared" si="160"/>
        <v>2039</v>
      </c>
      <c r="B587" s="2">
        <f t="shared" si="161"/>
        <v>9</v>
      </c>
      <c r="C587" s="7">
        <f>[21]Data!$D442</f>
        <v>1210.3114807593599</v>
      </c>
      <c r="D587" s="7">
        <f>[25]Data!$D418</f>
        <v>1504244.7442687601</v>
      </c>
      <c r="E587" s="7">
        <f>[22]Data!$D430</f>
        <v>106731.58086834601</v>
      </c>
      <c r="F587" s="7">
        <f>[23]Data!$D430</f>
        <v>1369.11675740588</v>
      </c>
      <c r="G587" s="13">
        <f>[24]Data!$D430</f>
        <v>331363.527243944</v>
      </c>
      <c r="H587" s="66"/>
      <c r="I587" s="26">
        <f t="shared" si="175"/>
        <v>1240.3114807593599</v>
      </c>
      <c r="J587" s="26">
        <f t="shared" si="175"/>
        <v>1504244.7442687601</v>
      </c>
      <c r="K587" s="26">
        <f t="shared" si="175"/>
        <v>100582.780868346</v>
      </c>
      <c r="L587" s="26">
        <f t="shared" si="163"/>
        <v>1369.11675740588</v>
      </c>
      <c r="M587" s="26">
        <f t="shared" si="165"/>
        <v>327403.527243944</v>
      </c>
      <c r="N587" s="25"/>
      <c r="O587" s="19">
        <f>AVERAGE('Billing Mo'!O587:O588)</f>
        <v>30</v>
      </c>
      <c r="P587" s="19"/>
      <c r="Q587" s="19">
        <f>AVERAGE('Billing Mo'!Q587:Q588)</f>
        <v>-6148.7999999999993</v>
      </c>
      <c r="R587" s="248"/>
      <c r="S587" s="19">
        <f t="shared" si="179"/>
        <v>-3960</v>
      </c>
      <c r="U587" s="7">
        <f t="shared" si="166"/>
        <v>4403622.6440013498</v>
      </c>
      <c r="V587" s="126">
        <f t="shared" si="180"/>
        <v>0.23675824630596484</v>
      </c>
      <c r="W587" s="7">
        <f>'Billing Mo'!W587</f>
        <v>81133.935925241225</v>
      </c>
      <c r="X587" s="7">
        <f>'Billing Mo'!X587</f>
        <v>1850626.4432471686</v>
      </c>
      <c r="Y587" s="7">
        <f>'Billing Mo'!Y587</f>
        <v>1931760.3791724099</v>
      </c>
      <c r="Z587" s="7">
        <f>'Billing Mo'!Z587</f>
        <v>210856</v>
      </c>
      <c r="AA587" s="7">
        <f>'Billing Mo'!AA587</f>
        <v>2006</v>
      </c>
      <c r="AB587" s="7">
        <f>'Billing Mo'!AB587</f>
        <v>1507</v>
      </c>
      <c r="AC587" s="13">
        <f>'Billing Mo'!AC587</f>
        <v>25813</v>
      </c>
      <c r="AD587" s="28">
        <f t="shared" si="174"/>
        <v>23249</v>
      </c>
      <c r="AE587" s="30">
        <f t="shared" si="167"/>
        <v>2295353</v>
      </c>
      <c r="AF587" s="30">
        <f t="shared" si="168"/>
        <v>1504245</v>
      </c>
      <c r="AG587" s="31">
        <f t="shared" si="176"/>
        <v>252003</v>
      </c>
      <c r="AH587" s="15">
        <f t="shared" ref="AH587:AH602" si="183">AH575</f>
        <v>151420</v>
      </c>
      <c r="AI587" s="28">
        <f t="shared" si="169"/>
        <v>100583</v>
      </c>
      <c r="AJ587" s="28">
        <f t="shared" si="170"/>
        <v>1369.11675740588</v>
      </c>
      <c r="AK587" s="28">
        <f t="shared" si="171"/>
        <v>327403.527243944</v>
      </c>
      <c r="AL587" s="110">
        <f t="shared" si="182"/>
        <v>1240.3113596347948</v>
      </c>
      <c r="AM587" s="110">
        <f t="shared" si="181"/>
        <v>1200.253419108491</v>
      </c>
      <c r="AN587" s="110">
        <f>AJ587/[4]FCST!$G527*1000</f>
        <v>908.50481579686789</v>
      </c>
      <c r="AP587" s="233">
        <f>[16]Rounded!Z588</f>
        <v>44185</v>
      </c>
      <c r="AQ587" s="157">
        <f>[16]Rounded!AA588</f>
        <v>29593</v>
      </c>
      <c r="AR587" s="157">
        <f>[16]Rounded!AB588</f>
        <v>4443</v>
      </c>
      <c r="AS587" s="157">
        <f>[16]Rounded!AC588</f>
        <v>0</v>
      </c>
      <c r="AT587" s="157">
        <f>[16]Rounded!AD588</f>
        <v>0</v>
      </c>
      <c r="AV587" s="150"/>
      <c r="AW587" s="145">
        <f t="shared" si="172"/>
        <v>908.50481579686789</v>
      </c>
      <c r="AX587" s="145">
        <f t="shared" si="178"/>
        <v>1369.11675740588</v>
      </c>
      <c r="AZ587" s="164">
        <f t="shared" si="164"/>
        <v>16573.289561016682</v>
      </c>
      <c r="BM587" s="14">
        <f>[17]Base!$J369</f>
        <v>49851.964640966289</v>
      </c>
      <c r="BN587" s="14">
        <f>[17]High!$J369</f>
        <v>96446.563626481598</v>
      </c>
      <c r="BO587" s="14">
        <f>[17]Low!$J369</f>
        <v>3026.4707070141858</v>
      </c>
      <c r="BP587" s="14"/>
      <c r="BQ587" s="14">
        <f>[17]Base!$Q369</f>
        <v>57967.400745309635</v>
      </c>
      <c r="BR587" s="14">
        <f>[17]High!$Q369</f>
        <v>112147.16700753676</v>
      </c>
      <c r="BS587" s="14">
        <f>[17]Low!$Q369</f>
        <v>3519.1519849002161</v>
      </c>
      <c r="BT587" s="211" t="s">
        <v>150</v>
      </c>
      <c r="BU587" s="14">
        <f>'[18]Energy Summary'!$C368/1000</f>
        <v>0</v>
      </c>
      <c r="BV587" s="14"/>
      <c r="BW587" s="14"/>
      <c r="BX587" s="14"/>
      <c r="BY587" s="14">
        <f>'[18]Energy Summary'!$D368/1000</f>
        <v>0</v>
      </c>
      <c r="BZ587" s="14"/>
      <c r="CA587" s="14"/>
    </row>
    <row r="588" spans="1:79">
      <c r="A588" s="2">
        <f t="shared" ref="A588:A602" si="184">A576+1</f>
        <v>2039</v>
      </c>
      <c r="B588" s="2">
        <f t="shared" ref="B588:B602" si="185">B576</f>
        <v>10</v>
      </c>
      <c r="C588" s="7">
        <f>[21]Data!$D443</f>
        <v>1025.8235619802999</v>
      </c>
      <c r="D588" s="7">
        <f>[25]Data!$D419</f>
        <v>1433781.49506289</v>
      </c>
      <c r="E588" s="7">
        <f>[22]Data!$D431</f>
        <v>115324.592618827</v>
      </c>
      <c r="F588" s="7">
        <f>[23]Data!$D431</f>
        <v>1366.9500907392101</v>
      </c>
      <c r="G588" s="13">
        <f>[24]Data!$D431</f>
        <v>312105.05009978003</v>
      </c>
      <c r="H588" s="66"/>
      <c r="I588" s="26">
        <f t="shared" si="175"/>
        <v>1055.8235619802999</v>
      </c>
      <c r="J588" s="26">
        <f t="shared" si="175"/>
        <v>1433781.49506289</v>
      </c>
      <c r="K588" s="26">
        <f t="shared" si="175"/>
        <v>109175.79261882699</v>
      </c>
      <c r="L588" s="26">
        <f t="shared" si="163"/>
        <v>1366.9500907392101</v>
      </c>
      <c r="M588" s="26">
        <f t="shared" si="165"/>
        <v>308013.05009978003</v>
      </c>
      <c r="N588" s="25"/>
      <c r="O588" s="19">
        <f>AVERAGE('Billing Mo'!O588:O589)</f>
        <v>30</v>
      </c>
      <c r="P588" s="19"/>
      <c r="Q588" s="19">
        <f>AVERAGE('Billing Mo'!Q588:Q589)</f>
        <v>-6148.7999999999993</v>
      </c>
      <c r="R588" s="248"/>
      <c r="S588" s="19">
        <f t="shared" si="179"/>
        <v>-4092</v>
      </c>
      <c r="U588" s="7">
        <f t="shared" si="166"/>
        <v>3972644.0001905193</v>
      </c>
      <c r="V588" s="126">
        <f t="shared" ref="V588:V602" si="186">V576</f>
        <v>0.25544453159122188</v>
      </c>
      <c r="W588" s="7">
        <f>'Billing Mo'!W588</f>
        <v>81182.583653604728</v>
      </c>
      <c r="X588" s="7">
        <f>'Billing Mo'!X588</f>
        <v>1851736.0747655551</v>
      </c>
      <c r="Y588" s="7">
        <f>'Billing Mo'!Y588</f>
        <v>1932918.6584191599</v>
      </c>
      <c r="Z588" s="7">
        <f>'Billing Mo'!Z588</f>
        <v>210960</v>
      </c>
      <c r="AA588" s="7">
        <f>'Billing Mo'!AA588</f>
        <v>2005</v>
      </c>
      <c r="AB588" s="7">
        <f>'Billing Mo'!AB588</f>
        <v>1507</v>
      </c>
      <c r="AC588" s="13">
        <f>'Billing Mo'!AC588</f>
        <v>25835</v>
      </c>
      <c r="AD588" s="28">
        <f t="shared" si="174"/>
        <v>21273</v>
      </c>
      <c r="AE588" s="30">
        <f t="shared" si="167"/>
        <v>1955107</v>
      </c>
      <c r="AF588" s="30">
        <f t="shared" si="168"/>
        <v>1433781</v>
      </c>
      <c r="AG588" s="31">
        <f t="shared" si="176"/>
        <v>253103</v>
      </c>
      <c r="AH588" s="15">
        <f t="shared" si="183"/>
        <v>143927</v>
      </c>
      <c r="AI588" s="28">
        <f t="shared" si="169"/>
        <v>109176</v>
      </c>
      <c r="AJ588" s="28">
        <f t="shared" si="170"/>
        <v>1366.9500907392101</v>
      </c>
      <c r="AK588" s="28">
        <f t="shared" si="171"/>
        <v>308013.05009978003</v>
      </c>
      <c r="AL588" s="110">
        <f t="shared" si="182"/>
        <v>1055.8237897090883</v>
      </c>
      <c r="AM588" s="110">
        <f t="shared" si="181"/>
        <v>1022.4848269695865</v>
      </c>
      <c r="AN588" s="110">
        <f>AJ588/[4]FCST!$G528*1000</f>
        <v>907.06708078248846</v>
      </c>
      <c r="AP588" s="233">
        <f>[16]Rounded!Z589</f>
        <v>34208</v>
      </c>
      <c r="AQ588" s="157">
        <f>[16]Rounded!AA589</f>
        <v>27620</v>
      </c>
      <c r="AR588" s="157">
        <f>[16]Rounded!AB589</f>
        <v>4240</v>
      </c>
      <c r="AS588" s="157">
        <f>[16]Rounded!AC589</f>
        <v>0</v>
      </c>
      <c r="AT588" s="157">
        <f>[16]Rounded!AD589</f>
        <v>0</v>
      </c>
      <c r="AV588" s="150"/>
      <c r="AW588" s="145">
        <f t="shared" si="172"/>
        <v>907.06708078248846</v>
      </c>
      <c r="AX588" s="145">
        <f t="shared" si="178"/>
        <v>1366.9500907392101</v>
      </c>
      <c r="AZ588" s="164">
        <f t="shared" si="164"/>
        <v>16547.181174535399</v>
      </c>
      <c r="BM588" s="14">
        <f>[17]Base!$J370</f>
        <v>49870.381613664555</v>
      </c>
      <c r="BN588" s="14">
        <f>[17]High!$J370</f>
        <v>96482.194192737996</v>
      </c>
      <c r="BO588" s="14">
        <f>[17]Low!$J370</f>
        <v>3027.5887858859942</v>
      </c>
      <c r="BP588" s="14"/>
      <c r="BQ588" s="14">
        <f>[17]Base!$Q370</f>
        <v>57988.815829842504</v>
      </c>
      <c r="BR588" s="14">
        <f>[17]High!$Q370</f>
        <v>112188.59789853256</v>
      </c>
      <c r="BS588" s="14">
        <f>[17]Low!$Q370</f>
        <v>3520.4520766116207</v>
      </c>
      <c r="BT588" s="211" t="s">
        <v>150</v>
      </c>
      <c r="BU588" s="14">
        <f>'[18]Energy Summary'!$C369/1000</f>
        <v>0</v>
      </c>
      <c r="BV588" s="14"/>
      <c r="BW588" s="14"/>
      <c r="BX588" s="14"/>
      <c r="BY588" s="14">
        <f>'[18]Energy Summary'!$D369/1000</f>
        <v>0</v>
      </c>
      <c r="BZ588" s="14"/>
      <c r="CA588" s="14"/>
    </row>
    <row r="589" spans="1:79">
      <c r="A589" s="2">
        <f t="shared" si="184"/>
        <v>2039</v>
      </c>
      <c r="B589" s="2">
        <f t="shared" si="185"/>
        <v>11</v>
      </c>
      <c r="C589" s="7">
        <f>[21]Data!$D444</f>
        <v>790.44739268111505</v>
      </c>
      <c r="D589" s="7">
        <f>[25]Data!$D420</f>
        <v>1249879.13138287</v>
      </c>
      <c r="E589" s="7">
        <f>[22]Data!$D432</f>
        <v>97721.097583352806</v>
      </c>
      <c r="F589" s="7">
        <f>[23]Data!$D432</f>
        <v>1363.6160762484201</v>
      </c>
      <c r="G589" s="13">
        <f>[24]Data!$D432</f>
        <v>291788.44858510402</v>
      </c>
      <c r="H589" s="66"/>
      <c r="I589" s="26">
        <f t="shared" si="175"/>
        <v>820.44739268111505</v>
      </c>
      <c r="J589" s="26">
        <f t="shared" si="175"/>
        <v>1249879.13138287</v>
      </c>
      <c r="K589" s="26">
        <f t="shared" si="175"/>
        <v>91572.297583352803</v>
      </c>
      <c r="L589" s="26">
        <f t="shared" si="163"/>
        <v>1363.6160762484201</v>
      </c>
      <c r="M589" s="26">
        <f t="shared" si="165"/>
        <v>287828.44858510402</v>
      </c>
      <c r="N589" s="25"/>
      <c r="O589" s="19">
        <f>AVERAGE('Billing Mo'!O589:O590)</f>
        <v>30</v>
      </c>
      <c r="P589" s="19"/>
      <c r="Q589" s="19">
        <f>AVERAGE('Billing Mo'!Q589:Q590)</f>
        <v>-6148.7999999999993</v>
      </c>
      <c r="R589" s="248"/>
      <c r="S589" s="19">
        <f t="shared" si="179"/>
        <v>-3960</v>
      </c>
      <c r="U589" s="7">
        <f t="shared" si="166"/>
        <v>3319965.0646613524</v>
      </c>
      <c r="V589" s="126">
        <f t="shared" si="186"/>
        <v>0.34388341163246744</v>
      </c>
      <c r="W589" s="7">
        <f>'Billing Mo'!W589</f>
        <v>81231.231381968231</v>
      </c>
      <c r="X589" s="7">
        <f>'Billing Mo'!X589</f>
        <v>1852845.7062839419</v>
      </c>
      <c r="Y589" s="7">
        <f>'Billing Mo'!Y589</f>
        <v>1934076.93766591</v>
      </c>
      <c r="Z589" s="7">
        <f>'Billing Mo'!Z589</f>
        <v>211063</v>
      </c>
      <c r="AA589" s="7">
        <f>'Billing Mo'!AA589</f>
        <v>2005</v>
      </c>
      <c r="AB589" s="7">
        <f>'Billing Mo'!AB589</f>
        <v>1507</v>
      </c>
      <c r="AC589" s="13">
        <f>'Billing Mo'!AC589</f>
        <v>25870</v>
      </c>
      <c r="AD589" s="28">
        <f t="shared" si="174"/>
        <v>22080</v>
      </c>
      <c r="AE589" s="30">
        <f t="shared" si="167"/>
        <v>1520162</v>
      </c>
      <c r="AF589" s="30">
        <f t="shared" si="168"/>
        <v>1249879</v>
      </c>
      <c r="AG589" s="31">
        <f t="shared" si="176"/>
        <v>238652</v>
      </c>
      <c r="AH589" s="15">
        <f t="shared" si="183"/>
        <v>147080</v>
      </c>
      <c r="AI589" s="28">
        <f t="shared" si="169"/>
        <v>91572</v>
      </c>
      <c r="AJ589" s="28">
        <f t="shared" si="170"/>
        <v>1363.6160762484201</v>
      </c>
      <c r="AK589" s="28">
        <f t="shared" si="171"/>
        <v>287828.44858510402</v>
      </c>
      <c r="AL589" s="110">
        <f t="shared" si="182"/>
        <v>820.4471612743348</v>
      </c>
      <c r="AM589" s="110">
        <f t="shared" si="181"/>
        <v>797.4046791857279</v>
      </c>
      <c r="AN589" s="110">
        <f>AJ589/[4]FCST!$G529*1000</f>
        <v>904.85472876471135</v>
      </c>
      <c r="AP589" s="233">
        <f>[16]Rounded!Z590</f>
        <v>37214</v>
      </c>
      <c r="AQ589" s="157">
        <f>[16]Rounded!AA590</f>
        <v>28485</v>
      </c>
      <c r="AR589" s="157">
        <f>[16]Rounded!AB590</f>
        <v>4282</v>
      </c>
      <c r="AS589" s="157">
        <f>[16]Rounded!AC590</f>
        <v>0</v>
      </c>
      <c r="AT589" s="157">
        <f>[16]Rounded!AD590</f>
        <v>0</v>
      </c>
      <c r="AV589" s="150"/>
      <c r="AW589" s="145">
        <f t="shared" si="172"/>
        <v>904.85472876471135</v>
      </c>
      <c r="AX589" s="145">
        <f t="shared" si="178"/>
        <v>1363.6160762484201</v>
      </c>
      <c r="AZ589" s="164">
        <f t="shared" si="164"/>
        <v>16521.07278805412</v>
      </c>
      <c r="BM589" s="14">
        <f>[17]Base!$J371</f>
        <v>49779.963323680502</v>
      </c>
      <c r="BN589" s="14">
        <f>[17]High!$J371</f>
        <v>96307.265613277807</v>
      </c>
      <c r="BO589" s="14">
        <f>[17]Low!$J371</f>
        <v>3022.0995677982846</v>
      </c>
      <c r="BP589" s="14"/>
      <c r="BQ589" s="14">
        <f>[17]Base!$Q371</f>
        <v>57883.678283349422</v>
      </c>
      <c r="BR589" s="14">
        <f>[17]High!$Q371</f>
        <v>111985.19257357884</v>
      </c>
      <c r="BS589" s="14">
        <f>[17]Low!$Q371</f>
        <v>3514.0692648817267</v>
      </c>
      <c r="BT589" s="211" t="s">
        <v>150</v>
      </c>
      <c r="BU589" s="14">
        <f>'[18]Energy Summary'!$C370/1000</f>
        <v>0</v>
      </c>
      <c r="BV589" s="14"/>
      <c r="BW589" s="14"/>
      <c r="BX589" s="14"/>
      <c r="BY589" s="14">
        <f>'[18]Energy Summary'!$D370/1000</f>
        <v>0</v>
      </c>
      <c r="BZ589" s="14"/>
      <c r="CA589" s="14"/>
    </row>
    <row r="590" spans="1:79">
      <c r="A590" s="2">
        <f t="shared" si="184"/>
        <v>2039</v>
      </c>
      <c r="B590" s="2">
        <f t="shared" si="185"/>
        <v>12</v>
      </c>
      <c r="C590" s="7">
        <f>[21]Data!$D445</f>
        <v>936.583584171251</v>
      </c>
      <c r="D590" s="7">
        <f>[25]Data!$D421</f>
        <v>1264403.25071768</v>
      </c>
      <c r="E590" s="7">
        <f>[22]Data!$D433</f>
        <v>94926.029259868097</v>
      </c>
      <c r="F590" s="7">
        <f>[23]Data!$D433</f>
        <v>1375.2767214439</v>
      </c>
      <c r="G590" s="13">
        <f>[24]Data!$D433</f>
        <v>282437.86378885998</v>
      </c>
      <c r="H590" s="66"/>
      <c r="I590" s="26">
        <f t="shared" si="175"/>
        <v>966.583584171251</v>
      </c>
      <c r="J590" s="26">
        <f t="shared" si="175"/>
        <v>1264403.25071768</v>
      </c>
      <c r="K590" s="26">
        <f t="shared" si="175"/>
        <v>88676.429259868091</v>
      </c>
      <c r="L590" s="26">
        <f t="shared" si="163"/>
        <v>1375.2767214439</v>
      </c>
      <c r="M590" s="26">
        <f t="shared" si="165"/>
        <v>278345.86378885998</v>
      </c>
      <c r="N590" s="25"/>
      <c r="O590" s="19">
        <f>AVERAGE('Billing Mo'!O590:O591)</f>
        <v>30</v>
      </c>
      <c r="P590" s="19"/>
      <c r="Q590" s="19">
        <f>AVERAGE('Billing Mo'!Q590:Q591)</f>
        <v>-6249.5999999999995</v>
      </c>
      <c r="R590" s="248"/>
      <c r="S590" s="19">
        <f t="shared" si="179"/>
        <v>-4092</v>
      </c>
      <c r="U590" s="7">
        <f t="shared" si="166"/>
        <v>3593814.1405103039</v>
      </c>
      <c r="V590" s="126">
        <f t="shared" si="186"/>
        <v>0.46872621458853259</v>
      </c>
      <c r="W590" s="7">
        <f>'Billing Mo'!W590</f>
        <v>81279.879110332142</v>
      </c>
      <c r="X590" s="7">
        <f>'Billing Mo'!X590</f>
        <v>1853955.3378023379</v>
      </c>
      <c r="Y590" s="7">
        <f>'Billing Mo'!Y590</f>
        <v>1935235.2169126701</v>
      </c>
      <c r="Z590" s="7">
        <f>'Billing Mo'!Z590</f>
        <v>211166</v>
      </c>
      <c r="AA590" s="7">
        <f>'Billing Mo'!AA590</f>
        <v>2004</v>
      </c>
      <c r="AB590" s="7">
        <f>'Billing Mo'!AB590</f>
        <v>1507</v>
      </c>
      <c r="AC590" s="13">
        <f>'Billing Mo'!AC590</f>
        <v>25818</v>
      </c>
      <c r="AD590" s="28">
        <f t="shared" si="174"/>
        <v>35682</v>
      </c>
      <c r="AE590" s="30">
        <f t="shared" si="167"/>
        <v>1792003</v>
      </c>
      <c r="AF590" s="30">
        <f t="shared" si="168"/>
        <v>1264403</v>
      </c>
      <c r="AG590" s="31">
        <f t="shared" si="176"/>
        <v>222005</v>
      </c>
      <c r="AH590" s="15">
        <f t="shared" si="183"/>
        <v>133329</v>
      </c>
      <c r="AI590" s="28">
        <f t="shared" si="169"/>
        <v>88676</v>
      </c>
      <c r="AJ590" s="28">
        <f t="shared" si="170"/>
        <v>1375.2767214439</v>
      </c>
      <c r="AK590" s="28">
        <f t="shared" si="171"/>
        <v>278345.86378885998</v>
      </c>
      <c r="AL590" s="110">
        <f t="shared" si="182"/>
        <v>966.58369458037987</v>
      </c>
      <c r="AM590" s="110">
        <f t="shared" si="181"/>
        <v>944.42524816996263</v>
      </c>
      <c r="AN590" s="110">
        <f>AJ590/[4]FCST!$G530*1000</f>
        <v>912.59238317445261</v>
      </c>
      <c r="AP590" s="233">
        <f>[16]Rounded!Z591</f>
        <v>63900</v>
      </c>
      <c r="AQ590" s="157">
        <f>[16]Rounded!AA591</f>
        <v>35869</v>
      </c>
      <c r="AR590" s="157">
        <f>[16]Rounded!AB591</f>
        <v>4730</v>
      </c>
      <c r="AS590" s="157">
        <f>[16]Rounded!AC591</f>
        <v>0</v>
      </c>
      <c r="AT590" s="157">
        <f>[16]Rounded!AD591</f>
        <v>0</v>
      </c>
      <c r="AV590" s="150"/>
      <c r="AW590" s="145">
        <f t="shared" si="172"/>
        <v>912.59238317445261</v>
      </c>
      <c r="AX590" s="145">
        <f t="shared" si="178"/>
        <v>1375.2767214439</v>
      </c>
      <c r="AZ590" s="164">
        <f t="shared" si="164"/>
        <v>16494.96440157283</v>
      </c>
      <c r="BM590" s="14">
        <f>[17]Base!$J372</f>
        <v>49961.500889303985</v>
      </c>
      <c r="BN590" s="14">
        <f>[17]High!$J372</f>
        <v>96658.478940567904</v>
      </c>
      <c r="BO590" s="14">
        <f>[17]Low!$J372</f>
        <v>3033.1205602213322</v>
      </c>
      <c r="BP590" s="14"/>
      <c r="BQ590" s="14">
        <f>[17]Base!$Q372</f>
        <v>58094.76847593487</v>
      </c>
      <c r="BR590" s="14">
        <f>[17]High!$Q372</f>
        <v>112393.58016345103</v>
      </c>
      <c r="BS590" s="14">
        <f>[17]Low!$Q372</f>
        <v>3526.884372350386</v>
      </c>
      <c r="BT590" s="211" t="s">
        <v>150</v>
      </c>
      <c r="BU590" s="14">
        <f>'[18]Energy Summary'!$C371/1000</f>
        <v>0</v>
      </c>
      <c r="BV590" s="14"/>
      <c r="BW590" s="14"/>
      <c r="BX590" s="14"/>
      <c r="BY590" s="14">
        <f>'[18]Energy Summary'!$D371/1000</f>
        <v>0</v>
      </c>
      <c r="BZ590" s="14"/>
      <c r="CA590" s="14"/>
    </row>
    <row r="591" spans="1:79">
      <c r="A591" s="2">
        <f t="shared" si="184"/>
        <v>2040</v>
      </c>
      <c r="B591" s="2">
        <f t="shared" si="185"/>
        <v>1</v>
      </c>
      <c r="C591" s="7">
        <f>[21]Data!$D446</f>
        <v>1019.77183901842</v>
      </c>
      <c r="D591" s="7">
        <f>[25]Data!$D422</f>
        <v>1259520.7212596999</v>
      </c>
      <c r="E591" s="7">
        <f>[22]Data!$D434</f>
        <v>103261.484691957</v>
      </c>
      <c r="F591" s="7">
        <f>[23]Data!$D434</f>
        <v>1352.54915890796</v>
      </c>
      <c r="G591" s="13">
        <f>[24]Data!$D434</f>
        <v>279614.55611668999</v>
      </c>
      <c r="H591" s="66"/>
      <c r="I591" s="26">
        <f t="shared" si="175"/>
        <v>1049.77183901842</v>
      </c>
      <c r="J591" s="26">
        <f t="shared" si="175"/>
        <v>1259520.7212596999</v>
      </c>
      <c r="K591" s="26">
        <f t="shared" si="175"/>
        <v>97314.284691957</v>
      </c>
      <c r="L591" s="26">
        <f t="shared" si="163"/>
        <v>1352.54915890796</v>
      </c>
      <c r="M591" s="26">
        <f t="shared" si="165"/>
        <v>275654.55611668999</v>
      </c>
      <c r="N591" s="25"/>
      <c r="O591" s="19">
        <f>AVERAGE('Billing Mo'!O591:O592)</f>
        <v>30</v>
      </c>
      <c r="P591" s="19"/>
      <c r="Q591" s="19">
        <f>AVERAGE('Billing Mo'!Q591:Q592)</f>
        <v>-5947.1999999999989</v>
      </c>
      <c r="R591" s="248"/>
      <c r="S591" s="19">
        <f t="shared" si="179"/>
        <v>-3960</v>
      </c>
      <c r="U591" s="7">
        <f t="shared" si="166"/>
        <v>3759896.1052755979</v>
      </c>
      <c r="V591" s="126">
        <f t="shared" si="186"/>
        <v>0.55751998808037817</v>
      </c>
      <c r="W591" s="7">
        <f>'Billing Mo'!W591</f>
        <v>81328.526838695645</v>
      </c>
      <c r="X591" s="7">
        <f>'Billing Mo'!X591</f>
        <v>1855064.9693207245</v>
      </c>
      <c r="Y591" s="7">
        <f>'Billing Mo'!Y591</f>
        <v>1936393.4961594201</v>
      </c>
      <c r="Z591" s="7">
        <f>'Billing Mo'!Z591</f>
        <v>211269</v>
      </c>
      <c r="AA591" s="7">
        <f>'Billing Mo'!AA591</f>
        <v>2003</v>
      </c>
      <c r="AB591" s="7">
        <f>'Billing Mo'!AB591</f>
        <v>1507</v>
      </c>
      <c r="AC591" s="13">
        <f>'Billing Mo'!AC591</f>
        <v>25858</v>
      </c>
      <c r="AD591" s="28">
        <f t="shared" si="174"/>
        <v>46239</v>
      </c>
      <c r="AE591" s="30">
        <f t="shared" si="167"/>
        <v>1947395</v>
      </c>
      <c r="AF591" s="30">
        <f t="shared" si="168"/>
        <v>1259521</v>
      </c>
      <c r="AG591" s="31">
        <f t="shared" si="176"/>
        <v>229734</v>
      </c>
      <c r="AH591" s="15">
        <f t="shared" si="183"/>
        <v>132420</v>
      </c>
      <c r="AI591" s="28">
        <f t="shared" si="169"/>
        <v>97314</v>
      </c>
      <c r="AJ591" s="28">
        <f t="shared" si="170"/>
        <v>1352.54915890796</v>
      </c>
      <c r="AK591" s="28">
        <f t="shared" si="171"/>
        <v>275654.55611668999</v>
      </c>
      <c r="AL591" s="110">
        <f t="shared" si="182"/>
        <v>1049.7718582401371</v>
      </c>
      <c r="AM591" s="110">
        <f t="shared" si="181"/>
        <v>1029.5603677424599</v>
      </c>
      <c r="AN591" s="110">
        <f>AJ591/[4]FCST!$G531*1000</f>
        <v>897.51105435166551</v>
      </c>
      <c r="AP591" s="233">
        <f>[16]Rounded!Z592</f>
        <v>76224</v>
      </c>
      <c r="AQ591" s="157">
        <f>[16]Rounded!AA592</f>
        <v>35928</v>
      </c>
      <c r="AR591" s="157">
        <f>[16]Rounded!AB592</f>
        <v>4579</v>
      </c>
      <c r="AS591" s="157">
        <f>[16]Rounded!AC592</f>
        <v>0</v>
      </c>
      <c r="AT591" s="157">
        <f>[16]Rounded!AD592</f>
        <v>0</v>
      </c>
      <c r="AV591" s="150"/>
      <c r="AW591" s="145">
        <f t="shared" si="172"/>
        <v>897.51105435166551</v>
      </c>
      <c r="AX591" s="145">
        <f t="shared" si="178"/>
        <v>1352.54915890796</v>
      </c>
      <c r="AZ591" s="164">
        <f t="shared" si="164"/>
        <v>16468.856015091551</v>
      </c>
      <c r="BM591" s="14">
        <f>[17]Base!$J373</f>
        <v>48796.486091487372</v>
      </c>
      <c r="BN591" s="14">
        <f>[17]High!$J373</f>
        <v>94352.420042416241</v>
      </c>
      <c r="BO591" s="14">
        <f>[17]Low!$J373</f>
        <v>2869.1305138633957</v>
      </c>
      <c r="BP591" s="14"/>
      <c r="BQ591" s="14">
        <f>[17]Base!$Q373</f>
        <v>56740.100106380662</v>
      </c>
      <c r="BR591" s="14">
        <f>[17]High!$Q373</f>
        <v>109712.11632839096</v>
      </c>
      <c r="BS591" s="14">
        <f>[17]Low!$Q373</f>
        <v>3336.1982719341813</v>
      </c>
      <c r="BT591" s="211" t="s">
        <v>150</v>
      </c>
      <c r="BU591" s="14">
        <f>'[18]Energy Summary'!$C372/1000</f>
        <v>0</v>
      </c>
      <c r="BV591" s="14"/>
      <c r="BW591" s="14"/>
      <c r="BX591" s="14"/>
      <c r="BY591" s="14">
        <f>'[18]Energy Summary'!$D372/1000</f>
        <v>0</v>
      </c>
      <c r="BZ591" s="14"/>
      <c r="CA591" s="14"/>
    </row>
    <row r="592" spans="1:79">
      <c r="A592" s="2">
        <f t="shared" si="184"/>
        <v>2040</v>
      </c>
      <c r="B592" s="2">
        <f t="shared" si="185"/>
        <v>2</v>
      </c>
      <c r="C592" s="7">
        <f>[21]Data!$D447</f>
        <v>857.03853771352703</v>
      </c>
      <c r="D592" s="7">
        <f>[25]Data!$D423</f>
        <v>1179310.7871566999</v>
      </c>
      <c r="E592" s="7">
        <f>[22]Data!$D435</f>
        <v>96789.1465831323</v>
      </c>
      <c r="F592" s="7">
        <f>[23]Data!$D435</f>
        <v>1353.7774026013601</v>
      </c>
      <c r="G592" s="13">
        <f>[24]Data!$D435</f>
        <v>279514.34228451998</v>
      </c>
      <c r="H592" s="66"/>
      <c r="I592" s="26">
        <f t="shared" si="175"/>
        <v>887.03853771352703</v>
      </c>
      <c r="J592" s="26">
        <f t="shared" si="175"/>
        <v>1179310.7871566999</v>
      </c>
      <c r="K592" s="26">
        <f t="shared" si="175"/>
        <v>90841.946583132303</v>
      </c>
      <c r="L592" s="26">
        <f t="shared" si="163"/>
        <v>1353.7774026013601</v>
      </c>
      <c r="M592" s="26">
        <f t="shared" si="165"/>
        <v>275422.34228451998</v>
      </c>
      <c r="N592" s="25"/>
      <c r="O592" s="19">
        <f>AVERAGE('Billing Mo'!O592:O593)</f>
        <v>30</v>
      </c>
      <c r="P592" s="19"/>
      <c r="Q592" s="19">
        <f>AVERAGE('Billing Mo'!Q592:Q593)</f>
        <v>-5947.1999999999989</v>
      </c>
      <c r="R592" s="248"/>
      <c r="S592" s="19">
        <f t="shared" si="179"/>
        <v>-4092</v>
      </c>
      <c r="U592" s="7">
        <f t="shared" si="166"/>
        <v>3371903.1196871214</v>
      </c>
      <c r="V592" s="126">
        <f t="shared" si="186"/>
        <v>0.63835327793467445</v>
      </c>
      <c r="W592" s="7">
        <f>'Billing Mo'!W592</f>
        <v>81377.174567059148</v>
      </c>
      <c r="X592" s="7">
        <f>'Billing Mo'!X592</f>
        <v>1856174.6008391108</v>
      </c>
      <c r="Y592" s="7">
        <f>'Billing Mo'!Y592</f>
        <v>1937551.7754061699</v>
      </c>
      <c r="Z592" s="7">
        <f>'Billing Mo'!Z592</f>
        <v>211373</v>
      </c>
      <c r="AA592" s="7">
        <f>'Billing Mo'!AA592</f>
        <v>2003</v>
      </c>
      <c r="AB592" s="7">
        <f>'Billing Mo'!AB592</f>
        <v>1507</v>
      </c>
      <c r="AC592" s="13">
        <f>'Billing Mo'!AC592</f>
        <v>25860</v>
      </c>
      <c r="AD592" s="28">
        <f t="shared" si="174"/>
        <v>44521</v>
      </c>
      <c r="AE592" s="30">
        <f t="shared" si="167"/>
        <v>1646498</v>
      </c>
      <c r="AF592" s="30">
        <f t="shared" si="168"/>
        <v>1179311</v>
      </c>
      <c r="AG592" s="31">
        <f t="shared" si="176"/>
        <v>224797</v>
      </c>
      <c r="AH592" s="15">
        <f t="shared" si="183"/>
        <v>133955</v>
      </c>
      <c r="AI592" s="28">
        <f t="shared" si="169"/>
        <v>90842</v>
      </c>
      <c r="AJ592" s="28">
        <f t="shared" si="170"/>
        <v>1353.7774026013601</v>
      </c>
      <c r="AK592" s="28">
        <f t="shared" si="171"/>
        <v>275422.34228451998</v>
      </c>
      <c r="AL592" s="110">
        <f t="shared" si="182"/>
        <v>887.0383202397428</v>
      </c>
      <c r="AM592" s="110">
        <f t="shared" si="181"/>
        <v>872.76067739945222</v>
      </c>
      <c r="AN592" s="110">
        <f>AJ592/[4]FCST!$G532*1000</f>
        <v>898.3260800274453</v>
      </c>
      <c r="AP592" s="233">
        <f>[16]Rounded!Z593</f>
        <v>59762</v>
      </c>
      <c r="AQ592" s="157">
        <f>[16]Rounded!AA593</f>
        <v>30623</v>
      </c>
      <c r="AR592" s="157">
        <f>[16]Rounded!AB593</f>
        <v>4267</v>
      </c>
      <c r="AS592" s="157">
        <f>[16]Rounded!AC593</f>
        <v>0</v>
      </c>
      <c r="AT592" s="157">
        <f>[16]Rounded!AD593</f>
        <v>0</v>
      </c>
      <c r="AV592" s="150"/>
      <c r="AW592" s="145">
        <f t="shared" si="172"/>
        <v>898.3260800274453</v>
      </c>
      <c r="AX592" s="145">
        <f t="shared" si="178"/>
        <v>1353.7774026013601</v>
      </c>
      <c r="AZ592" s="164">
        <f t="shared" si="164"/>
        <v>16442.747628610268</v>
      </c>
      <c r="BM592" s="14">
        <f>[17]Base!$J374</f>
        <v>48982.954081781434</v>
      </c>
      <c r="BN592" s="14">
        <f>[17]High!$J374</f>
        <v>94712.972769752028</v>
      </c>
      <c r="BO592" s="14">
        <f>[17]Low!$J374</f>
        <v>2880.0944385978205</v>
      </c>
      <c r="BP592" s="14"/>
      <c r="BQ592" s="14">
        <f>[17]Base!$Q374</f>
        <v>56956.923350908648</v>
      </c>
      <c r="BR592" s="14">
        <f>[17]High!$Q374</f>
        <v>110131.36368575819</v>
      </c>
      <c r="BS592" s="14">
        <f>[17]Low!$Q374</f>
        <v>3348.9470216253721</v>
      </c>
      <c r="BT592" s="211" t="s">
        <v>150</v>
      </c>
      <c r="BU592" s="14">
        <f>'[18]Energy Summary'!$C373/1000</f>
        <v>0</v>
      </c>
      <c r="BV592" s="14"/>
      <c r="BW592" s="14"/>
      <c r="BX592" s="14"/>
      <c r="BY592" s="14">
        <f>'[18]Energy Summary'!$D373/1000</f>
        <v>0</v>
      </c>
      <c r="BZ592" s="14"/>
      <c r="CA592" s="14"/>
    </row>
    <row r="593" spans="1:79">
      <c r="A593" s="2">
        <f t="shared" si="184"/>
        <v>2040</v>
      </c>
      <c r="B593" s="2">
        <f t="shared" si="185"/>
        <v>3</v>
      </c>
      <c r="C593" s="7">
        <f>[21]Data!$D448</f>
        <v>840.07123385872001</v>
      </c>
      <c r="D593" s="7">
        <f>[25]Data!$D424</f>
        <v>1303945.4666441299</v>
      </c>
      <c r="E593" s="7">
        <f>[22]Data!$D436</f>
        <v>114206.66060545501</v>
      </c>
      <c r="F593" s="7">
        <f>[23]Data!$D436</f>
        <v>1364.9507718966699</v>
      </c>
      <c r="G593" s="13">
        <f>[24]Data!$D436</f>
        <v>283318.47447303898</v>
      </c>
      <c r="H593" s="66"/>
      <c r="I593" s="26">
        <f t="shared" si="175"/>
        <v>870.07123385872001</v>
      </c>
      <c r="J593" s="26">
        <f t="shared" si="175"/>
        <v>1303945.4666441299</v>
      </c>
      <c r="K593" s="26">
        <f t="shared" si="175"/>
        <v>108057.860605455</v>
      </c>
      <c r="L593" s="26">
        <f t="shared" si="163"/>
        <v>1364.9507718966699</v>
      </c>
      <c r="M593" s="26">
        <f t="shared" si="165"/>
        <v>279358.47447303898</v>
      </c>
      <c r="N593" s="25"/>
      <c r="O593" s="19">
        <f>AVERAGE('Billing Mo'!O593:O594)</f>
        <v>30</v>
      </c>
      <c r="P593" s="19"/>
      <c r="Q593" s="19">
        <f>AVERAGE('Billing Mo'!Q593:Q594)</f>
        <v>-6148.7999999999993</v>
      </c>
      <c r="R593" s="248"/>
      <c r="S593" s="19">
        <f t="shared" si="179"/>
        <v>-3960</v>
      </c>
      <c r="U593" s="7">
        <f t="shared" si="166"/>
        <v>3487394.4252449358</v>
      </c>
      <c r="V593" s="126">
        <f t="shared" si="186"/>
        <v>0.62485525246600426</v>
      </c>
      <c r="W593" s="7">
        <f>'Billing Mo'!W593</f>
        <v>81425.822295423059</v>
      </c>
      <c r="X593" s="7">
        <f>'Billing Mo'!X593</f>
        <v>1857284.2323575069</v>
      </c>
      <c r="Y593" s="7">
        <f>'Billing Mo'!Y593</f>
        <v>1938710.05465293</v>
      </c>
      <c r="Z593" s="7">
        <f>'Billing Mo'!Z593</f>
        <v>211476</v>
      </c>
      <c r="AA593" s="7">
        <f>'Billing Mo'!AA593</f>
        <v>2002</v>
      </c>
      <c r="AB593" s="7">
        <f>'Billing Mo'!AB593</f>
        <v>1507</v>
      </c>
      <c r="AC593" s="13">
        <f>'Billing Mo'!AC593</f>
        <v>25849</v>
      </c>
      <c r="AD593" s="28">
        <f t="shared" si="174"/>
        <v>42742</v>
      </c>
      <c r="AE593" s="30">
        <f t="shared" si="167"/>
        <v>1615970</v>
      </c>
      <c r="AF593" s="30">
        <f t="shared" si="168"/>
        <v>1303945</v>
      </c>
      <c r="AG593" s="31">
        <f t="shared" si="176"/>
        <v>244014</v>
      </c>
      <c r="AH593" s="15">
        <f t="shared" si="183"/>
        <v>135956</v>
      </c>
      <c r="AI593" s="28">
        <f t="shared" si="169"/>
        <v>108058</v>
      </c>
      <c r="AJ593" s="28">
        <f t="shared" si="170"/>
        <v>1364.9507718966699</v>
      </c>
      <c r="AK593" s="28">
        <f t="shared" si="171"/>
        <v>279358.47447303898</v>
      </c>
      <c r="AL593" s="110">
        <f t="shared" si="182"/>
        <v>870.07145801738727</v>
      </c>
      <c r="AM593" s="110">
        <f t="shared" si="181"/>
        <v>855.57507478700541</v>
      </c>
      <c r="AN593" s="110">
        <f>AJ593/[4]FCST!$G533*1000</f>
        <v>905.74039276487713</v>
      </c>
      <c r="AP593" s="233">
        <f>[16]Rounded!Z594</f>
        <v>46678</v>
      </c>
      <c r="AQ593" s="157">
        <f>[16]Rounded!AA594</f>
        <v>25030</v>
      </c>
      <c r="AR593" s="157">
        <f>[16]Rounded!AB594</f>
        <v>3596</v>
      </c>
      <c r="AS593" s="157">
        <f>[16]Rounded!AC594</f>
        <v>0</v>
      </c>
      <c r="AT593" s="157">
        <f>[16]Rounded!AD594</f>
        <v>0</v>
      </c>
      <c r="AV593" s="150"/>
      <c r="AW593" s="145">
        <f t="shared" si="172"/>
        <v>905.74039276487713</v>
      </c>
      <c r="AX593" s="145">
        <f t="shared" si="178"/>
        <v>1364.9507718966699</v>
      </c>
      <c r="AZ593" s="164">
        <f t="shared" si="164"/>
        <v>16416.639242128989</v>
      </c>
      <c r="BM593" s="14">
        <f>[17]Base!$J375</f>
        <v>50279.046273755834</v>
      </c>
      <c r="BN593" s="14">
        <f>[17]High!$J375</f>
        <v>97219.084268879</v>
      </c>
      <c r="BO593" s="14">
        <f>[17]Low!$J375</f>
        <v>2956.301927182179</v>
      </c>
      <c r="BP593" s="14"/>
      <c r="BQ593" s="14">
        <f>[17]Base!$Q375</f>
        <v>58464.007295064934</v>
      </c>
      <c r="BR593" s="14">
        <f>[17]High!$Q375</f>
        <v>113045.4468242779</v>
      </c>
      <c r="BS593" s="14">
        <f>[17]Low!$Q375</f>
        <v>3437.5603804443945</v>
      </c>
      <c r="BT593" s="211" t="s">
        <v>150</v>
      </c>
      <c r="BU593" s="14">
        <f>'[18]Energy Summary'!$C374/1000</f>
        <v>0</v>
      </c>
      <c r="BV593" s="14"/>
      <c r="BW593" s="14"/>
      <c r="BX593" s="14"/>
      <c r="BY593" s="14">
        <f>'[18]Energy Summary'!$D374/1000</f>
        <v>0</v>
      </c>
      <c r="BZ593" s="14"/>
      <c r="CA593" s="14"/>
    </row>
    <row r="594" spans="1:79">
      <c r="A594" s="2">
        <f t="shared" si="184"/>
        <v>2040</v>
      </c>
      <c r="B594" s="2">
        <f t="shared" si="185"/>
        <v>4</v>
      </c>
      <c r="C594" s="7">
        <f>[21]Data!$D449</f>
        <v>867.692678420162</v>
      </c>
      <c r="D594" s="7">
        <f>[25]Data!$D425</f>
        <v>1325917.92730829</v>
      </c>
      <c r="E594" s="7">
        <f>[22]Data!$D437</f>
        <v>105169.478352354</v>
      </c>
      <c r="F594" s="7">
        <f>[23]Data!$D437</f>
        <v>1343.0736752763501</v>
      </c>
      <c r="G594" s="13">
        <f>[24]Data!$D437</f>
        <v>291550.08482079802</v>
      </c>
      <c r="H594" s="66"/>
      <c r="I594" s="26">
        <f t="shared" si="175"/>
        <v>897.692678420162</v>
      </c>
      <c r="J594" s="26">
        <f t="shared" si="175"/>
        <v>1325917.92730829</v>
      </c>
      <c r="K594" s="26">
        <f t="shared" si="175"/>
        <v>99020.678352353993</v>
      </c>
      <c r="L594" s="26">
        <f t="shared" ref="L594:L602" si="187">F594</f>
        <v>1343.0736752763501</v>
      </c>
      <c r="M594" s="26">
        <f t="shared" si="165"/>
        <v>287458.08482079802</v>
      </c>
      <c r="N594" s="25"/>
      <c r="O594" s="19">
        <f>AVERAGE('Billing Mo'!O594:O595)</f>
        <v>30</v>
      </c>
      <c r="P594" s="19"/>
      <c r="Q594" s="19">
        <f>AVERAGE('Billing Mo'!Q594:Q595)</f>
        <v>-6148.7999999999993</v>
      </c>
      <c r="R594" s="248"/>
      <c r="S594" s="19">
        <f t="shared" si="179"/>
        <v>-4092</v>
      </c>
      <c r="U594" s="7">
        <f t="shared" si="166"/>
        <v>3563357.1584960744</v>
      </c>
      <c r="V594" s="126">
        <f t="shared" si="186"/>
        <v>0.53442379914879401</v>
      </c>
      <c r="W594" s="7">
        <f>'Billing Mo'!W594</f>
        <v>81474.470023786562</v>
      </c>
      <c r="X594" s="7">
        <f>'Billing Mo'!X594</f>
        <v>1858393.8638758934</v>
      </c>
      <c r="Y594" s="7">
        <f>'Billing Mo'!Y594</f>
        <v>1939868.3338996801</v>
      </c>
      <c r="Z594" s="7">
        <f>'Billing Mo'!Z594</f>
        <v>211579</v>
      </c>
      <c r="AA594" s="7">
        <f>'Billing Mo'!AA594</f>
        <v>2001</v>
      </c>
      <c r="AB594" s="7">
        <f>'Billing Mo'!AB594</f>
        <v>1507</v>
      </c>
      <c r="AC594" s="13">
        <f>'Billing Mo'!AC594</f>
        <v>25806</v>
      </c>
      <c r="AD594" s="28">
        <f t="shared" si="174"/>
        <v>37781</v>
      </c>
      <c r="AE594" s="30">
        <f t="shared" si="167"/>
        <v>1668267</v>
      </c>
      <c r="AF594" s="30">
        <f t="shared" si="168"/>
        <v>1325918</v>
      </c>
      <c r="AG594" s="31">
        <f t="shared" si="176"/>
        <v>242590</v>
      </c>
      <c r="AH594" s="15">
        <f t="shared" si="183"/>
        <v>143569</v>
      </c>
      <c r="AI594" s="28">
        <f t="shared" si="169"/>
        <v>99021</v>
      </c>
      <c r="AJ594" s="28">
        <f t="shared" si="170"/>
        <v>1343.0736752763501</v>
      </c>
      <c r="AK594" s="28">
        <f t="shared" si="171"/>
        <v>287458.08482079802</v>
      </c>
      <c r="AL594" s="110">
        <f t="shared" si="182"/>
        <v>897.69291237361176</v>
      </c>
      <c r="AM594" s="110">
        <f t="shared" si="181"/>
        <v>879.46587414536759</v>
      </c>
      <c r="AN594" s="110">
        <f>AJ594/[4]FCST!$G534*1000</f>
        <v>891.22340761536168</v>
      </c>
      <c r="AP594" s="233">
        <f>[16]Rounded!Z595</f>
        <v>34576</v>
      </c>
      <c r="AQ594" s="157">
        <f>[16]Rounded!AA595</f>
        <v>24267</v>
      </c>
      <c r="AR594" s="157">
        <f>[16]Rounded!AB595</f>
        <v>3607</v>
      </c>
      <c r="AS594" s="157">
        <f>[16]Rounded!AC595</f>
        <v>0</v>
      </c>
      <c r="AT594" s="157">
        <f>[16]Rounded!AD595</f>
        <v>0</v>
      </c>
      <c r="AV594" s="150"/>
      <c r="AW594" s="145">
        <f t="shared" si="172"/>
        <v>891.22340761536168</v>
      </c>
      <c r="AX594" s="145">
        <f t="shared" si="178"/>
        <v>1343.0736752763501</v>
      </c>
      <c r="AZ594" s="164">
        <f t="shared" ref="AZ594:AZ602" si="188">SUM(AX583:AX594)</f>
        <v>16390.53085564771</v>
      </c>
      <c r="BM594" s="14">
        <f>[17]Base!$J376</f>
        <v>50297.827016880081</v>
      </c>
      <c r="BN594" s="14">
        <f>[17]High!$J376</f>
        <v>97255.398534636683</v>
      </c>
      <c r="BO594" s="14">
        <f>[17]Low!$J376</f>
        <v>2957.4061952860293</v>
      </c>
      <c r="BP594" s="14"/>
      <c r="BQ594" s="14">
        <f>[17]Base!$Q376</f>
        <v>58485.845368465205</v>
      </c>
      <c r="BR594" s="14">
        <f>[17]High!$Q376</f>
        <v>113087.67271469384</v>
      </c>
      <c r="BS594" s="14">
        <f>[17]Low!$Q376</f>
        <v>3438.84441312329</v>
      </c>
      <c r="BT594" s="211" t="s">
        <v>150</v>
      </c>
      <c r="BU594" s="14">
        <f>'[18]Energy Summary'!$C375/1000</f>
        <v>0</v>
      </c>
      <c r="BV594" s="14"/>
      <c r="BW594" s="14"/>
      <c r="BX594" s="14"/>
      <c r="BY594" s="14">
        <f>'[18]Energy Summary'!$D375/1000</f>
        <v>0</v>
      </c>
      <c r="BZ594" s="14"/>
      <c r="CA594" s="14"/>
    </row>
    <row r="595" spans="1:79">
      <c r="A595" s="2">
        <f t="shared" si="184"/>
        <v>2040</v>
      </c>
      <c r="B595" s="2">
        <f t="shared" si="185"/>
        <v>5</v>
      </c>
      <c r="C595" s="7">
        <f>[21]Data!$D450</f>
        <v>1128.56731057042</v>
      </c>
      <c r="D595" s="7">
        <f>[25]Data!$D426</f>
        <v>1499201.8351317199</v>
      </c>
      <c r="E595" s="7">
        <f>[22]Data!$D438</f>
        <v>113768.760282869</v>
      </c>
      <c r="F595" s="7">
        <f>[23]Data!$D438</f>
        <v>1343.2236752763499</v>
      </c>
      <c r="G595" s="13">
        <f>[24]Data!$D438</f>
        <v>318508.880960543</v>
      </c>
      <c r="H595" s="66"/>
      <c r="I595" s="26">
        <f t="shared" si="175"/>
        <v>1158.56731057042</v>
      </c>
      <c r="J595" s="26">
        <f t="shared" si="175"/>
        <v>1499201.8351317199</v>
      </c>
      <c r="K595" s="26">
        <f t="shared" si="175"/>
        <v>107619.960282869</v>
      </c>
      <c r="L595" s="26">
        <f t="shared" si="187"/>
        <v>1343.2236752763499</v>
      </c>
      <c r="M595" s="26">
        <f t="shared" ref="M595:M602" si="189">G595+S595</f>
        <v>314548.880960543</v>
      </c>
      <c r="N595" s="25"/>
      <c r="O595" s="19">
        <f>AVERAGE('Billing Mo'!O595:O596)</f>
        <v>30</v>
      </c>
      <c r="P595" s="19"/>
      <c r="Q595" s="19">
        <f>AVERAGE('Billing Mo'!Q595:Q596)</f>
        <v>-6148.7999999999993</v>
      </c>
      <c r="R595" s="248"/>
      <c r="S595" s="19">
        <f t="shared" si="179"/>
        <v>-3960</v>
      </c>
      <c r="U595" s="7">
        <f t="shared" si="166"/>
        <v>4256686.1046358189</v>
      </c>
      <c r="V595" s="126">
        <f t="shared" si="186"/>
        <v>0.35517028435765152</v>
      </c>
      <c r="W595" s="7">
        <f>'Billing Mo'!W595</f>
        <v>81523.117752150065</v>
      </c>
      <c r="X595" s="7">
        <f>'Billing Mo'!X595</f>
        <v>1859503.4953942799</v>
      </c>
      <c r="Y595" s="7">
        <f>'Billing Mo'!Y595</f>
        <v>1941026.6131464301</v>
      </c>
      <c r="Z595" s="7">
        <f>'Billing Mo'!Z595</f>
        <v>211682</v>
      </c>
      <c r="AA595" s="7">
        <f>'Billing Mo'!AA595</f>
        <v>2001</v>
      </c>
      <c r="AB595" s="7">
        <f>'Billing Mo'!AB595</f>
        <v>1507</v>
      </c>
      <c r="AC595" s="13">
        <f>'Billing Mo'!AC595</f>
        <v>25839</v>
      </c>
      <c r="AD595" s="28">
        <f t="shared" si="174"/>
        <v>32677</v>
      </c>
      <c r="AE595" s="30">
        <f t="shared" si="167"/>
        <v>2154360</v>
      </c>
      <c r="AF595" s="30">
        <f t="shared" si="168"/>
        <v>1499202</v>
      </c>
      <c r="AG595" s="31">
        <f t="shared" si="176"/>
        <v>254555</v>
      </c>
      <c r="AH595" s="15">
        <f t="shared" si="183"/>
        <v>146935</v>
      </c>
      <c r="AI595" s="28">
        <f t="shared" si="169"/>
        <v>107620</v>
      </c>
      <c r="AJ595" s="28">
        <f t="shared" si="170"/>
        <v>1343.2236752763499</v>
      </c>
      <c r="AK595" s="28">
        <f t="shared" si="171"/>
        <v>314548.880960543</v>
      </c>
      <c r="AL595" s="110">
        <f t="shared" si="182"/>
        <v>1158.5673301158276</v>
      </c>
      <c r="AM595" s="110">
        <f t="shared" si="181"/>
        <v>1126.7424079543059</v>
      </c>
      <c r="AN595" s="110">
        <f>AJ595/[4]FCST!$G535*1000</f>
        <v>891.32294311635701</v>
      </c>
      <c r="AP595" s="233">
        <f>[16]Rounded!Z596</f>
        <v>39439</v>
      </c>
      <c r="AQ595" s="157">
        <f>[16]Rounded!AA596</f>
        <v>26097</v>
      </c>
      <c r="AR595" s="157">
        <f>[16]Rounded!AB596</f>
        <v>3837</v>
      </c>
      <c r="AS595" s="157">
        <f>[16]Rounded!AC596</f>
        <v>0</v>
      </c>
      <c r="AT595" s="157">
        <f>[16]Rounded!AD596</f>
        <v>0</v>
      </c>
      <c r="AV595" s="150"/>
      <c r="AW595" s="145">
        <f t="shared" si="172"/>
        <v>891.32294311635701</v>
      </c>
      <c r="AX595" s="145">
        <f t="shared" si="178"/>
        <v>1343.2236752763499</v>
      </c>
      <c r="AZ595" s="164">
        <f t="shared" si="188"/>
        <v>16364.422469166429</v>
      </c>
      <c r="BM595" s="14">
        <f>[17]Base!$J377</f>
        <v>51036.971951316395</v>
      </c>
      <c r="BN595" s="14">
        <f>[17]High!$J377</f>
        <v>98684.602129244013</v>
      </c>
      <c r="BO595" s="14">
        <f>[17]Low!$J377</f>
        <v>3000.8663592327275</v>
      </c>
      <c r="BP595" s="14"/>
      <c r="BQ595" s="14">
        <f>[17]Base!$Q377</f>
        <v>59345.31622246094</v>
      </c>
      <c r="BR595" s="14">
        <f>[17]High!$Q377</f>
        <v>114749.53735958604</v>
      </c>
      <c r="BS595" s="14">
        <f>[17]Low!$Q377</f>
        <v>3489.379487479916</v>
      </c>
      <c r="BT595" s="211" t="s">
        <v>150</v>
      </c>
      <c r="BU595" s="14">
        <f>'[18]Energy Summary'!$C376/1000</f>
        <v>0</v>
      </c>
      <c r="BV595" s="14"/>
      <c r="BW595" s="14"/>
      <c r="BX595" s="14"/>
      <c r="BY595" s="14">
        <f>'[18]Energy Summary'!$D376/1000</f>
        <v>0</v>
      </c>
      <c r="BZ595" s="14"/>
      <c r="CA595" s="14"/>
    </row>
    <row r="596" spans="1:79">
      <c r="A596" s="2">
        <f t="shared" si="184"/>
        <v>2040</v>
      </c>
      <c r="B596" s="2">
        <f t="shared" si="185"/>
        <v>6</v>
      </c>
      <c r="C596" s="7">
        <f>[21]Data!$D451</f>
        <v>1234.4170441001299</v>
      </c>
      <c r="D596" s="7">
        <f>[25]Data!$D427</f>
        <v>1525491.7619087701</v>
      </c>
      <c r="E596" s="7">
        <f>[22]Data!$D439</f>
        <v>101213.076603847</v>
      </c>
      <c r="F596" s="7">
        <f>[23]Data!$D439</f>
        <v>1352.99085281111</v>
      </c>
      <c r="G596" s="13">
        <f>[24]Data!$D439</f>
        <v>321842.78550809401</v>
      </c>
      <c r="H596" s="66"/>
      <c r="I596" s="26">
        <f t="shared" si="175"/>
        <v>1264.4170441001299</v>
      </c>
      <c r="J596" s="26">
        <f t="shared" si="175"/>
        <v>1525491.7619087701</v>
      </c>
      <c r="K596" s="26">
        <f t="shared" si="175"/>
        <v>95064.276603847</v>
      </c>
      <c r="L596" s="26">
        <f t="shared" si="187"/>
        <v>1352.99085281111</v>
      </c>
      <c r="M596" s="26">
        <f t="shared" si="189"/>
        <v>317750.78550809401</v>
      </c>
      <c r="N596" s="25"/>
      <c r="O596" s="19">
        <f>AVERAGE('Billing Mo'!O596:O597)</f>
        <v>30</v>
      </c>
      <c r="P596" s="19"/>
      <c r="Q596" s="19">
        <f>AVERAGE('Billing Mo'!Q596:Q597)</f>
        <v>-6148.7999999999993</v>
      </c>
      <c r="R596" s="248"/>
      <c r="S596" s="19">
        <f t="shared" si="179"/>
        <v>-4092</v>
      </c>
      <c r="U596" s="7">
        <f t="shared" ref="U596:U602" si="190">SUM(AD596:AG596,AJ596:AK596)</f>
        <v>4470845.7763609048</v>
      </c>
      <c r="V596" s="126">
        <f t="shared" si="186"/>
        <v>0.25275986053332639</v>
      </c>
      <c r="W596" s="7">
        <f>'Billing Mo'!W596</f>
        <v>81571.76548051399</v>
      </c>
      <c r="X596" s="7">
        <f>'Billing Mo'!X596</f>
        <v>1860613.126912676</v>
      </c>
      <c r="Y596" s="7">
        <f>'Billing Mo'!Y596</f>
        <v>1942184.8923931899</v>
      </c>
      <c r="Z596" s="7">
        <f>'Billing Mo'!Z596</f>
        <v>211785</v>
      </c>
      <c r="AA596" s="7">
        <f>'Billing Mo'!AA596</f>
        <v>2000</v>
      </c>
      <c r="AB596" s="7">
        <f>'Billing Mo'!AB596</f>
        <v>1507</v>
      </c>
      <c r="AC596" s="13">
        <f>'Billing Mo'!AC596</f>
        <v>25787</v>
      </c>
      <c r="AD596" s="28">
        <f t="shared" si="174"/>
        <v>25451</v>
      </c>
      <c r="AE596" s="30">
        <f t="shared" ref="AE596:AE602" si="191">ROUND(I596*X596/1000-(AP596*0),0)</f>
        <v>2352591</v>
      </c>
      <c r="AF596" s="30">
        <f t="shared" ref="AF596:AF602" si="192">ROUND(J596-(AQ596*0),0)</f>
        <v>1525492</v>
      </c>
      <c r="AG596" s="31">
        <f t="shared" si="176"/>
        <v>248208</v>
      </c>
      <c r="AH596" s="15">
        <f t="shared" si="183"/>
        <v>153144</v>
      </c>
      <c r="AI596" s="28">
        <f t="shared" ref="AI596:AI602" si="193">ROUND(K596-AR596*0,0)</f>
        <v>95064</v>
      </c>
      <c r="AJ596" s="28">
        <f t="shared" ref="AJ596:AJ602" si="194">L596</f>
        <v>1352.99085281111</v>
      </c>
      <c r="AK596" s="28">
        <f t="shared" ref="AK596:AK602" si="195">M596</f>
        <v>317750.78550809401</v>
      </c>
      <c r="AL596" s="110">
        <f t="shared" si="182"/>
        <v>1264.4170708951542</v>
      </c>
      <c r="AM596" s="110">
        <f t="shared" si="181"/>
        <v>1224.4158675695085</v>
      </c>
      <c r="AN596" s="110">
        <f>AJ596/[4]FCST!$G536*1000</f>
        <v>897.80414917790972</v>
      </c>
      <c r="AP596" s="233">
        <f>[16]Rounded!Z597</f>
        <v>44700</v>
      </c>
      <c r="AQ596" s="157">
        <f>[16]Rounded!AA597</f>
        <v>28419</v>
      </c>
      <c r="AR596" s="157">
        <f>[16]Rounded!AB597</f>
        <v>4245</v>
      </c>
      <c r="AS596" s="157">
        <f>[16]Rounded!AC597</f>
        <v>0</v>
      </c>
      <c r="AT596" s="157">
        <f>[16]Rounded!AD597</f>
        <v>0</v>
      </c>
      <c r="AV596" s="150"/>
      <c r="AW596" s="145">
        <f t="shared" ref="AW596:AW602" si="196">AJ596/AB596*1000</f>
        <v>897.80414917790972</v>
      </c>
      <c r="AX596" s="145">
        <f t="shared" si="178"/>
        <v>1352.99085281111</v>
      </c>
      <c r="AZ596" s="164">
        <f t="shared" si="188"/>
        <v>16338.314082685149</v>
      </c>
      <c r="BM596" s="14">
        <f>[17]Base!$J378</f>
        <v>51553.542668053546</v>
      </c>
      <c r="BN596" s="14">
        <f>[17]High!$J378</f>
        <v>99683.438339618122</v>
      </c>
      <c r="BO596" s="14">
        <f>[17]Low!$J378</f>
        <v>3031.2396283894459</v>
      </c>
      <c r="BP596" s="14"/>
      <c r="BQ596" s="14">
        <f>[17]Base!$Q378</f>
        <v>59945.979846573879</v>
      </c>
      <c r="BR596" s="14">
        <f>[17]High!$Q378</f>
        <v>115910.97481350944</v>
      </c>
      <c r="BS596" s="14">
        <f>[17]Low!$Q378</f>
        <v>3524.6972423133088</v>
      </c>
      <c r="BT596" s="211" t="s">
        <v>150</v>
      </c>
      <c r="BU596" s="14">
        <f>'[18]Energy Summary'!$C377/1000</f>
        <v>0</v>
      </c>
      <c r="BV596" s="14"/>
      <c r="BW596" s="14"/>
      <c r="BX596" s="14"/>
      <c r="BY596" s="14">
        <f>'[18]Energy Summary'!$D377/1000</f>
        <v>0</v>
      </c>
      <c r="BZ596" s="14"/>
      <c r="CA596" s="14"/>
    </row>
    <row r="597" spans="1:79">
      <c r="A597" s="2">
        <f t="shared" si="184"/>
        <v>2040</v>
      </c>
      <c r="B597" s="2">
        <f t="shared" si="185"/>
        <v>7</v>
      </c>
      <c r="C597" s="7">
        <f>[21]Data!$D452</f>
        <v>1316.35271993318</v>
      </c>
      <c r="D597" s="7">
        <f>[25]Data!$D428</f>
        <v>1602079.0986740701</v>
      </c>
      <c r="E597" s="7">
        <f>[22]Data!$D440</f>
        <v>109813.390662762</v>
      </c>
      <c r="F597" s="7">
        <f>[23]Data!$D440</f>
        <v>1356.1193117463399</v>
      </c>
      <c r="G597" s="13">
        <f>[24]Data!$D440</f>
        <v>317076.84478354501</v>
      </c>
      <c r="H597" s="66"/>
      <c r="I597" s="26">
        <f t="shared" si="175"/>
        <v>1346.35271993318</v>
      </c>
      <c r="J597" s="26">
        <f t="shared" si="175"/>
        <v>1602079.0986740701</v>
      </c>
      <c r="K597" s="26">
        <f t="shared" si="175"/>
        <v>103563.790662762</v>
      </c>
      <c r="L597" s="26">
        <f t="shared" si="187"/>
        <v>1356.1193117463399</v>
      </c>
      <c r="M597" s="26">
        <f t="shared" si="189"/>
        <v>313116.84478354501</v>
      </c>
      <c r="N597" s="25"/>
      <c r="O597" s="19">
        <f>AVERAGE('Billing Mo'!O597:O598)</f>
        <v>30</v>
      </c>
      <c r="P597" s="19"/>
      <c r="Q597" s="19">
        <f>AVERAGE('Billing Mo'!Q597:Q598)</f>
        <v>-6249.5999999999995</v>
      </c>
      <c r="R597" s="248"/>
      <c r="S597" s="19">
        <f t="shared" si="179"/>
        <v>-3960</v>
      </c>
      <c r="U597" s="7">
        <f t="shared" si="190"/>
        <v>4700717.9640952908</v>
      </c>
      <c r="V597" s="126">
        <f t="shared" si="186"/>
        <v>0.23540461725212367</v>
      </c>
      <c r="W597" s="7">
        <f>'Billing Mo'!W597</f>
        <v>81620.413208877479</v>
      </c>
      <c r="X597" s="7">
        <f>'Billing Mo'!X597</f>
        <v>1861722.7584310626</v>
      </c>
      <c r="Y597" s="7">
        <f>'Billing Mo'!Y597</f>
        <v>1943343.17163994</v>
      </c>
      <c r="Z597" s="7">
        <f>'Billing Mo'!Z597</f>
        <v>211887</v>
      </c>
      <c r="AA597" s="7">
        <f>'Billing Mo'!AA597</f>
        <v>1999</v>
      </c>
      <c r="AB597" s="7">
        <f>'Billing Mo'!AB597</f>
        <v>1507</v>
      </c>
      <c r="AC597" s="13">
        <f>'Billing Mo'!AC597</f>
        <v>25759</v>
      </c>
      <c r="AD597" s="28">
        <f t="shared" si="174"/>
        <v>25292</v>
      </c>
      <c r="AE597" s="30">
        <f t="shared" si="191"/>
        <v>2506535</v>
      </c>
      <c r="AF597" s="30">
        <f t="shared" si="192"/>
        <v>1602079</v>
      </c>
      <c r="AG597" s="31">
        <f t="shared" si="176"/>
        <v>252339</v>
      </c>
      <c r="AH597" s="15">
        <f t="shared" si="183"/>
        <v>148775</v>
      </c>
      <c r="AI597" s="28">
        <f t="shared" si="193"/>
        <v>103564</v>
      </c>
      <c r="AJ597" s="28">
        <f t="shared" si="194"/>
        <v>1356.1193117463399</v>
      </c>
      <c r="AK597" s="28">
        <f t="shared" si="195"/>
        <v>313116.84478354501</v>
      </c>
      <c r="AL597" s="110">
        <f t="shared" si="182"/>
        <v>1346.3524515929228</v>
      </c>
      <c r="AM597" s="110">
        <f t="shared" si="181"/>
        <v>1302.8203340244083</v>
      </c>
      <c r="AN597" s="110">
        <f>AJ597/[4]FCST!$G537*1000</f>
        <v>899.88010069431982</v>
      </c>
      <c r="AP597" s="233">
        <f>[16]Rounded!Z598</f>
        <v>45253</v>
      </c>
      <c r="AQ597" s="157">
        <f>[16]Rounded!AA598</f>
        <v>30061</v>
      </c>
      <c r="AR597" s="157">
        <f>[16]Rounded!AB598</f>
        <v>4554</v>
      </c>
      <c r="AS597" s="157">
        <f>[16]Rounded!AC598</f>
        <v>0</v>
      </c>
      <c r="AT597" s="157">
        <f>[16]Rounded!AD598</f>
        <v>0</v>
      </c>
      <c r="AV597" s="150"/>
      <c r="AW597" s="145">
        <f t="shared" si="196"/>
        <v>899.88010069431982</v>
      </c>
      <c r="AX597" s="145">
        <f t="shared" si="178"/>
        <v>1356.1193117463399</v>
      </c>
      <c r="AZ597" s="164">
        <f t="shared" si="188"/>
        <v>16312.20569620387</v>
      </c>
      <c r="BM597" s="14">
        <f>[17]Base!$J379</f>
        <v>52124.797311198447</v>
      </c>
      <c r="BN597" s="14">
        <f>[17]High!$J379</f>
        <v>100788.01086847058</v>
      </c>
      <c r="BO597" s="14">
        <f>[17]Low!$J379</f>
        <v>3064.8281971392576</v>
      </c>
      <c r="BP597" s="14"/>
      <c r="BQ597" s="14">
        <f>[17]Base!$Q379</f>
        <v>60610.229431626089</v>
      </c>
      <c r="BR597" s="14">
        <f>[17]High!$Q379</f>
        <v>117195.36147496579</v>
      </c>
      <c r="BS597" s="14">
        <f>[17]Low!$Q379</f>
        <v>3563.7537176037881</v>
      </c>
      <c r="BT597" s="211" t="s">
        <v>150</v>
      </c>
      <c r="BU597" s="14">
        <f>'[18]Energy Summary'!$C378/1000</f>
        <v>0</v>
      </c>
      <c r="BV597" s="14"/>
      <c r="BW597" s="14"/>
      <c r="BX597" s="14"/>
      <c r="BY597" s="14">
        <f>'[18]Energy Summary'!$D378/1000</f>
        <v>0</v>
      </c>
      <c r="BZ597" s="14"/>
      <c r="CA597" s="14"/>
    </row>
    <row r="598" spans="1:79">
      <c r="A598" s="2">
        <f t="shared" si="184"/>
        <v>2040</v>
      </c>
      <c r="B598" s="2">
        <f t="shared" si="185"/>
        <v>8</v>
      </c>
      <c r="C598" s="145">
        <f>C586+(C586-C574)</f>
        <v>1322.8414862432201</v>
      </c>
      <c r="D598" s="7">
        <f>[25]Data!$D429</f>
        <v>1606604.28763998</v>
      </c>
      <c r="E598" s="7">
        <f>[22]Data!$D441</f>
        <v>113115.00618419101</v>
      </c>
      <c r="F598" s="7">
        <f>[23]Data!$D441</f>
        <v>1344.4528153690401</v>
      </c>
      <c r="G598" s="13">
        <f>[24]Data!$D441</f>
        <v>331088.84288886603</v>
      </c>
      <c r="H598" s="66"/>
      <c r="I598" s="26">
        <f t="shared" si="175"/>
        <v>1352.8414862432201</v>
      </c>
      <c r="J598" s="26">
        <f t="shared" si="175"/>
        <v>1606604.28763998</v>
      </c>
      <c r="K598" s="26">
        <f t="shared" si="175"/>
        <v>106966.206184191</v>
      </c>
      <c r="L598" s="26">
        <f t="shared" si="187"/>
        <v>1344.4528153690401</v>
      </c>
      <c r="M598" s="26">
        <f t="shared" si="189"/>
        <v>326996.84288886603</v>
      </c>
      <c r="N598" s="25"/>
      <c r="O598" s="19">
        <f>AVERAGE('Billing Mo'!O598:O599)</f>
        <v>30</v>
      </c>
      <c r="P598" s="19"/>
      <c r="Q598" s="19">
        <f>AVERAGE('Billing Mo'!Q598:Q599)</f>
        <v>-6148.7999999999993</v>
      </c>
      <c r="R598" s="248"/>
      <c r="S598" s="19">
        <f t="shared" si="179"/>
        <v>-4092</v>
      </c>
      <c r="U598" s="7">
        <f t="shared" si="190"/>
        <v>4742175.2957042344</v>
      </c>
      <c r="V598" s="126">
        <f t="shared" si="186"/>
        <v>0.23491953518685663</v>
      </c>
      <c r="W598" s="7">
        <f>'Billing Mo'!W598</f>
        <v>81645.888625775464</v>
      </c>
      <c r="X598" s="7">
        <f>'Billing Mo'!X598</f>
        <v>1862303.8405593548</v>
      </c>
      <c r="Y598" s="7">
        <f>'Billing Mo'!Y598</f>
        <v>1943949.7291851302</v>
      </c>
      <c r="Z598" s="7">
        <f>'Billing Mo'!Z598</f>
        <v>211937</v>
      </c>
      <c r="AA598" s="7">
        <f>'Billing Mo'!AA598</f>
        <v>1999</v>
      </c>
      <c r="AB598" s="7">
        <f>'Billing Mo'!AB598</f>
        <v>1507</v>
      </c>
      <c r="AC598" s="13">
        <f>'Billing Mo'!AC598</f>
        <v>25814</v>
      </c>
      <c r="AD598" s="28">
        <f t="shared" si="174"/>
        <v>25372</v>
      </c>
      <c r="AE598" s="30">
        <f t="shared" si="191"/>
        <v>2519402</v>
      </c>
      <c r="AF598" s="30">
        <f t="shared" si="192"/>
        <v>1606604</v>
      </c>
      <c r="AG598" s="31">
        <f t="shared" si="176"/>
        <v>262456</v>
      </c>
      <c r="AH598" s="15">
        <f t="shared" si="183"/>
        <v>155490</v>
      </c>
      <c r="AI598" s="28">
        <f t="shared" si="193"/>
        <v>106966</v>
      </c>
      <c r="AJ598" s="28">
        <f t="shared" si="194"/>
        <v>1344.4528153690401</v>
      </c>
      <c r="AK598" s="28">
        <f t="shared" si="195"/>
        <v>326996.84288886603</v>
      </c>
      <c r="AL598" s="110">
        <f t="shared" si="182"/>
        <v>1352.8415423571707</v>
      </c>
      <c r="AM598" s="110">
        <f t="shared" si="181"/>
        <v>1309.0739754194801</v>
      </c>
      <c r="AN598" s="110">
        <f>AJ598/[4]FCST!$G538*1000</f>
        <v>892.13856361581952</v>
      </c>
      <c r="AP598" s="233">
        <f>[16]Rounded!Z599</f>
        <v>48329</v>
      </c>
      <c r="AQ598" s="157">
        <f>[16]Rounded!AA599</f>
        <v>34156</v>
      </c>
      <c r="AR598" s="157">
        <f>[16]Rounded!AB599</f>
        <v>5077</v>
      </c>
      <c r="AS598" s="157">
        <f>[16]Rounded!AC599</f>
        <v>0</v>
      </c>
      <c r="AT598" s="157">
        <f>[16]Rounded!AD599</f>
        <v>0</v>
      </c>
      <c r="AV598" s="150"/>
      <c r="AW598" s="145">
        <f t="shared" si="196"/>
        <v>892.13856361581952</v>
      </c>
      <c r="AX598" s="145">
        <f t="shared" si="178"/>
        <v>1344.4528153690401</v>
      </c>
      <c r="AZ598" s="164">
        <f t="shared" si="188"/>
        <v>16286.097309722591</v>
      </c>
      <c r="BM598" s="14">
        <f>[17]Base!$J380</f>
        <v>52086.988763035435</v>
      </c>
      <c r="BN598" s="14">
        <f>[17]High!$J380</f>
        <v>100714.90462039399</v>
      </c>
      <c r="BO598" s="14">
        <f>[17]Low!$J380</f>
        <v>3062.6051342118176</v>
      </c>
      <c r="BP598" s="14"/>
      <c r="BQ598" s="14">
        <f>[17]Base!$Q380</f>
        <v>60566.26600352957</v>
      </c>
      <c r="BR598" s="14">
        <f>[17]High!$Q380</f>
        <v>117110.35420976047</v>
      </c>
      <c r="BS598" s="14">
        <f>[17]Low!$Q380</f>
        <v>3561.1687607114154</v>
      </c>
      <c r="BT598" s="211" t="s">
        <v>150</v>
      </c>
      <c r="BU598" s="14">
        <f>'[18]Energy Summary'!$C379/1000</f>
        <v>0</v>
      </c>
      <c r="BV598" s="14"/>
      <c r="BW598" s="14"/>
      <c r="BX598" s="14"/>
      <c r="BY598" s="14">
        <f>'[18]Energy Summary'!$D379/1000</f>
        <v>0</v>
      </c>
      <c r="BZ598" s="14"/>
      <c r="CA598" s="14"/>
    </row>
    <row r="599" spans="1:79">
      <c r="A599" s="2">
        <f t="shared" si="184"/>
        <v>2040</v>
      </c>
      <c r="B599" s="2">
        <f t="shared" si="185"/>
        <v>9</v>
      </c>
      <c r="C599" s="145">
        <f t="shared" ref="C599:E602" si="197">C587+(C587-C575)</f>
        <v>1211.61053195195</v>
      </c>
      <c r="D599" s="7">
        <f>[25]Data!$D430</f>
        <v>1519035.78770176</v>
      </c>
      <c r="E599" s="7">
        <f>[22]Data!$D442</f>
        <v>104078.578178767</v>
      </c>
      <c r="F599" s="7">
        <f>[23]Data!$D442</f>
        <v>1343.0083709245901</v>
      </c>
      <c r="G599" s="13">
        <f>[24]Data!$D442</f>
        <v>332760.90618105402</v>
      </c>
      <c r="H599" s="66"/>
      <c r="I599" s="26">
        <f t="shared" si="175"/>
        <v>1241.61053195195</v>
      </c>
      <c r="J599" s="26">
        <f t="shared" si="175"/>
        <v>1519035.78770176</v>
      </c>
      <c r="K599" s="26">
        <f t="shared" si="175"/>
        <v>97929.778178766996</v>
      </c>
      <c r="L599" s="26">
        <f t="shared" si="187"/>
        <v>1343.0083709245901</v>
      </c>
      <c r="M599" s="26">
        <f t="shared" si="189"/>
        <v>328800.90618105402</v>
      </c>
      <c r="N599" s="25"/>
      <c r="O599" s="19">
        <f>AVERAGE('Billing Mo'!O599:O600)</f>
        <v>30</v>
      </c>
      <c r="P599" s="19"/>
      <c r="Q599" s="19">
        <f>AVERAGE('Billing Mo'!Q599:Q600)</f>
        <v>-6148.7999999999993</v>
      </c>
      <c r="R599" s="248"/>
      <c r="S599" s="19">
        <f t="shared" si="179"/>
        <v>-3960</v>
      </c>
      <c r="U599" s="7">
        <f t="shared" si="190"/>
        <v>4435657.9145519789</v>
      </c>
      <c r="V599" s="126">
        <f t="shared" si="186"/>
        <v>0.23675824630596484</v>
      </c>
      <c r="W599" s="7">
        <f>'Billing Mo'!W599</f>
        <v>81696.642927909241</v>
      </c>
      <c r="X599" s="7">
        <f>'Billing Mo'!X599</f>
        <v>1863461.5220223104</v>
      </c>
      <c r="Y599" s="7">
        <f>'Billing Mo'!Y599</f>
        <v>1945158.1649502197</v>
      </c>
      <c r="Z599" s="7">
        <f>'Billing Mo'!Z599</f>
        <v>212040</v>
      </c>
      <c r="AA599" s="7">
        <f>'Billing Mo'!AA599</f>
        <v>1998</v>
      </c>
      <c r="AB599" s="7">
        <f>'Billing Mo'!AB599</f>
        <v>1507</v>
      </c>
      <c r="AC599" s="13">
        <f>'Billing Mo'!AC599</f>
        <v>25820</v>
      </c>
      <c r="AD599" s="28">
        <f t="shared" si="174"/>
        <v>23435</v>
      </c>
      <c r="AE599" s="30">
        <f t="shared" si="191"/>
        <v>2313693</v>
      </c>
      <c r="AF599" s="30">
        <f t="shared" si="192"/>
        <v>1519036</v>
      </c>
      <c r="AG599" s="31">
        <f t="shared" si="176"/>
        <v>249350</v>
      </c>
      <c r="AH599" s="15">
        <f t="shared" si="183"/>
        <v>151420</v>
      </c>
      <c r="AI599" s="28">
        <f t="shared" si="193"/>
        <v>97930</v>
      </c>
      <c r="AJ599" s="28">
        <f t="shared" si="194"/>
        <v>1343.0083709245901</v>
      </c>
      <c r="AK599" s="28">
        <f t="shared" si="195"/>
        <v>328800.90618105402</v>
      </c>
      <c r="AL599" s="110">
        <f t="shared" si="182"/>
        <v>1241.6102895911038</v>
      </c>
      <c r="AM599" s="110">
        <f t="shared" si="181"/>
        <v>1201.5105208988552</v>
      </c>
      <c r="AN599" s="110">
        <f>AJ599/[4]FCST!$G539*1000</f>
        <v>891.18007360623096</v>
      </c>
      <c r="AP599" s="233">
        <f>[16]Rounded!Z600</f>
        <v>45177</v>
      </c>
      <c r="AQ599" s="157">
        <f>[16]Rounded!AA600</f>
        <v>30266</v>
      </c>
      <c r="AR599" s="157">
        <f>[16]Rounded!AB600</f>
        <v>4546</v>
      </c>
      <c r="AS599" s="157">
        <f>[16]Rounded!AC600</f>
        <v>0</v>
      </c>
      <c r="AT599" s="157">
        <f>[16]Rounded!AD600</f>
        <v>0</v>
      </c>
      <c r="AV599" s="150"/>
      <c r="AW599" s="145">
        <f t="shared" si="196"/>
        <v>891.18007360623096</v>
      </c>
      <c r="AX599" s="145">
        <f t="shared" si="178"/>
        <v>1343.0083709245901</v>
      </c>
      <c r="AZ599" s="164">
        <f t="shared" si="188"/>
        <v>16259.988923241299</v>
      </c>
      <c r="BM599" s="14">
        <f>[17]Base!$J381</f>
        <v>50557.377968905887</v>
      </c>
      <c r="BN599" s="14">
        <f>[17]High!$J381</f>
        <v>97757.263779646993</v>
      </c>
      <c r="BO599" s="14">
        <f>[17]Low!$J381</f>
        <v>2972.6672441034239</v>
      </c>
      <c r="BP599" s="14"/>
      <c r="BQ599" s="14">
        <f>[17]Base!$Q381</f>
        <v>58787.64880105335</v>
      </c>
      <c r="BR599" s="14">
        <f>[17]High!$Q381</f>
        <v>113671.2369530779</v>
      </c>
      <c r="BS599" s="14">
        <f>[17]Low!$Q381</f>
        <v>3456.5898187249113</v>
      </c>
      <c r="BT599" s="211" t="s">
        <v>150</v>
      </c>
      <c r="BU599" s="14">
        <f>'[18]Energy Summary'!$C380/1000</f>
        <v>0</v>
      </c>
      <c r="BV599" s="14"/>
      <c r="BW599" s="14"/>
      <c r="BX599" s="14"/>
      <c r="BY599" s="14">
        <f>'[18]Energy Summary'!$D380/1000</f>
        <v>0</v>
      </c>
      <c r="BZ599" s="14"/>
      <c r="CA599" s="14"/>
    </row>
    <row r="600" spans="1:79">
      <c r="A600" s="2">
        <f t="shared" si="184"/>
        <v>2040</v>
      </c>
      <c r="B600" s="2">
        <f t="shared" si="185"/>
        <v>10</v>
      </c>
      <c r="C600" s="145">
        <f t="shared" si="197"/>
        <v>1027.0430481702999</v>
      </c>
      <c r="D600" s="7">
        <f>[25]Data!$D431</f>
        <v>1448096.1750290699</v>
      </c>
      <c r="E600" s="7">
        <f>[22]Data!$D443</f>
        <v>112678.61435695901</v>
      </c>
      <c r="F600" s="7">
        <f>[23]Data!$D443</f>
        <v>1340.8417042579299</v>
      </c>
      <c r="G600" s="13">
        <f>[24]Data!$D443</f>
        <v>313512.486719042</v>
      </c>
      <c r="H600" s="66"/>
      <c r="I600" s="26">
        <f t="shared" si="175"/>
        <v>1057.0430481702999</v>
      </c>
      <c r="J600" s="26">
        <f t="shared" si="175"/>
        <v>1448096.1750290699</v>
      </c>
      <c r="K600" s="26">
        <f t="shared" si="175"/>
        <v>106529.814356959</v>
      </c>
      <c r="L600" s="26">
        <f t="shared" si="187"/>
        <v>1340.8417042579299</v>
      </c>
      <c r="M600" s="26">
        <f t="shared" si="189"/>
        <v>309420.486719042</v>
      </c>
      <c r="N600" s="25"/>
      <c r="O600" s="19">
        <f>AVERAGE('Billing Mo'!O600:O601)</f>
        <v>30</v>
      </c>
      <c r="P600" s="19"/>
      <c r="Q600" s="19">
        <f>AVERAGE('Billing Mo'!Q600:Q601)</f>
        <v>-6148.7999999999993</v>
      </c>
      <c r="R600" s="248"/>
      <c r="S600" s="19">
        <f t="shared" si="179"/>
        <v>-4092</v>
      </c>
      <c r="U600" s="7">
        <f t="shared" si="190"/>
        <v>4001744.3284232998</v>
      </c>
      <c r="V600" s="126">
        <f t="shared" si="186"/>
        <v>0.25544453159122188</v>
      </c>
      <c r="W600" s="7">
        <f>'Billing Mo'!W600</f>
        <v>81747.397230042188</v>
      </c>
      <c r="X600" s="7">
        <f>'Billing Mo'!X600</f>
        <v>1864619.2034852477</v>
      </c>
      <c r="Y600" s="7">
        <f>'Billing Mo'!Y600</f>
        <v>1946366.6007152898</v>
      </c>
      <c r="Z600" s="7">
        <f>'Billing Mo'!Z600</f>
        <v>212149</v>
      </c>
      <c r="AA600" s="7">
        <f>'Billing Mo'!AA600</f>
        <v>1997</v>
      </c>
      <c r="AB600" s="7">
        <f>'Billing Mo'!AB600</f>
        <v>1507</v>
      </c>
      <c r="AC600" s="13">
        <f>'Billing Mo'!AC600</f>
        <v>25843</v>
      </c>
      <c r="AD600" s="28">
        <f t="shared" si="174"/>
        <v>21447</v>
      </c>
      <c r="AE600" s="30">
        <f t="shared" si="191"/>
        <v>1970983</v>
      </c>
      <c r="AF600" s="30">
        <f t="shared" si="192"/>
        <v>1448096</v>
      </c>
      <c r="AG600" s="31">
        <f t="shared" si="176"/>
        <v>250457</v>
      </c>
      <c r="AH600" s="15">
        <f t="shared" si="183"/>
        <v>143927</v>
      </c>
      <c r="AI600" s="28">
        <f t="shared" si="193"/>
        <v>106530</v>
      </c>
      <c r="AJ600" s="28">
        <f t="shared" si="194"/>
        <v>1340.8417042579299</v>
      </c>
      <c r="AK600" s="28">
        <f t="shared" si="195"/>
        <v>309420.486719042</v>
      </c>
      <c r="AL600" s="110">
        <f t="shared" si="182"/>
        <v>1057.0431733814296</v>
      </c>
      <c r="AM600" s="110">
        <f t="shared" si="181"/>
        <v>1023.6663531257584</v>
      </c>
      <c r="AN600" s="110">
        <f>AJ600/[4]FCST!$G540*1000</f>
        <v>889.7423385918579</v>
      </c>
      <c r="AP600" s="233">
        <f>[16]Rounded!Z601</f>
        <v>34977</v>
      </c>
      <c r="AQ600" s="157">
        <f>[16]Rounded!AA601</f>
        <v>28249</v>
      </c>
      <c r="AR600" s="157">
        <f>[16]Rounded!AB601</f>
        <v>4339</v>
      </c>
      <c r="AS600" s="157">
        <f>[16]Rounded!AC601</f>
        <v>0</v>
      </c>
      <c r="AT600" s="157">
        <f>[16]Rounded!AD601</f>
        <v>0</v>
      </c>
      <c r="AV600" s="150"/>
      <c r="AW600" s="145">
        <f t="shared" si="196"/>
        <v>889.7423385918579</v>
      </c>
      <c r="AX600" s="145">
        <f t="shared" si="178"/>
        <v>1340.8417042579299</v>
      </c>
      <c r="AZ600" s="164">
        <f t="shared" si="188"/>
        <v>16233.880536760018</v>
      </c>
      <c r="BM600" s="14">
        <f>[17]Base!$J382</f>
        <v>50576.055544733739</v>
      </c>
      <c r="BN600" s="14">
        <f>[17]High!$J382</f>
        <v>97793.378562104495</v>
      </c>
      <c r="BO600" s="14">
        <f>[17]Low!$J382</f>
        <v>2973.7654461877346</v>
      </c>
      <c r="BP600" s="14"/>
      <c r="BQ600" s="14">
        <f>[17]Base!$Q382</f>
        <v>58809.366912481091</v>
      </c>
      <c r="BR600" s="14">
        <f>[17]High!$Q382</f>
        <v>113713.23088616802</v>
      </c>
      <c r="BS600" s="14">
        <f>[17]Low!$Q382</f>
        <v>3457.8667978927147</v>
      </c>
      <c r="BT600" s="211" t="s">
        <v>150</v>
      </c>
      <c r="BU600" s="14">
        <f>'[18]Energy Summary'!$C381/1000</f>
        <v>0</v>
      </c>
      <c r="BV600" s="14"/>
      <c r="BW600" s="14"/>
      <c r="BX600" s="14"/>
      <c r="BY600" s="14">
        <f>'[18]Energy Summary'!$D381/1000</f>
        <v>0</v>
      </c>
      <c r="BZ600" s="14"/>
      <c r="CA600" s="14"/>
    </row>
    <row r="601" spans="1:79">
      <c r="A601" s="2">
        <f t="shared" si="184"/>
        <v>2040</v>
      </c>
      <c r="B601" s="2">
        <f t="shared" si="185"/>
        <v>11</v>
      </c>
      <c r="C601" s="145">
        <f t="shared" si="197"/>
        <v>791.3618056557101</v>
      </c>
      <c r="D601" s="7">
        <f>[25]Data!$D432</f>
        <v>1262657.4311961499</v>
      </c>
      <c r="E601" s="7">
        <f>[22]Data!$D444</f>
        <v>95082.143749196402</v>
      </c>
      <c r="F601" s="7">
        <f>[23]Data!$D444</f>
        <v>1337.5076897671399</v>
      </c>
      <c r="G601" s="13">
        <f>[24]Data!$D444</f>
        <v>293206.72740304802</v>
      </c>
      <c r="H601" s="66"/>
      <c r="I601" s="26">
        <f t="shared" si="175"/>
        <v>821.3618056557101</v>
      </c>
      <c r="J601" s="26">
        <f t="shared" si="175"/>
        <v>1262657.4311961499</v>
      </c>
      <c r="K601" s="26">
        <f t="shared" si="175"/>
        <v>88933.3437491964</v>
      </c>
      <c r="L601" s="26">
        <f t="shared" si="187"/>
        <v>1337.5076897671399</v>
      </c>
      <c r="M601" s="26">
        <f t="shared" si="189"/>
        <v>289246.72740304802</v>
      </c>
      <c r="N601" s="25"/>
      <c r="O601" s="19">
        <f>AVERAGE('Billing Mo'!O601:O602)</f>
        <v>30</v>
      </c>
      <c r="P601" s="19"/>
      <c r="Q601" s="19">
        <f>AVERAGE('Billing Mo'!Q601:Q602)</f>
        <v>-6148.7999999999993</v>
      </c>
      <c r="R601" s="248"/>
      <c r="S601" s="19">
        <f t="shared" si="179"/>
        <v>-3960</v>
      </c>
      <c r="U601" s="7">
        <f t="shared" si="190"/>
        <v>3343992.235092815</v>
      </c>
      <c r="V601" s="126">
        <f t="shared" si="186"/>
        <v>0.34388341163246744</v>
      </c>
      <c r="W601" s="7">
        <f>'Billing Mo'!W601</f>
        <v>81798.151532175136</v>
      </c>
      <c r="X601" s="7">
        <f>'Billing Mo'!X601</f>
        <v>1865776.8849481847</v>
      </c>
      <c r="Y601" s="7">
        <f>'Billing Mo'!Y601</f>
        <v>1947575.03648036</v>
      </c>
      <c r="Z601" s="7">
        <f>'Billing Mo'!Z601</f>
        <v>212257</v>
      </c>
      <c r="AA601" s="7">
        <f>'Billing Mo'!AA601</f>
        <v>1997</v>
      </c>
      <c r="AB601" s="7">
        <f>'Billing Mo'!AB601</f>
        <v>1507</v>
      </c>
      <c r="AC601" s="13">
        <f>'Billing Mo'!AC601</f>
        <v>25877</v>
      </c>
      <c r="AD601" s="28">
        <f t="shared" si="174"/>
        <v>22260</v>
      </c>
      <c r="AE601" s="30">
        <f t="shared" si="191"/>
        <v>1532478</v>
      </c>
      <c r="AF601" s="30">
        <f t="shared" si="192"/>
        <v>1262657</v>
      </c>
      <c r="AG601" s="31">
        <f t="shared" si="176"/>
        <v>236013</v>
      </c>
      <c r="AH601" s="15">
        <f t="shared" si="183"/>
        <v>147080</v>
      </c>
      <c r="AI601" s="28">
        <f t="shared" si="193"/>
        <v>88933</v>
      </c>
      <c r="AJ601" s="28">
        <f t="shared" si="194"/>
        <v>1337.5076897671399</v>
      </c>
      <c r="AK601" s="28">
        <f t="shared" si="195"/>
        <v>289246.72740304802</v>
      </c>
      <c r="AL601" s="110">
        <f t="shared" si="182"/>
        <v>821.36187470376933</v>
      </c>
      <c r="AM601" s="110">
        <f t="shared" si="181"/>
        <v>798.29427409878303</v>
      </c>
      <c r="AN601" s="110">
        <f>AJ601/[4]FCST!$G541*1000</f>
        <v>887.52998657408091</v>
      </c>
      <c r="AP601" s="233">
        <f>[16]Rounded!Z602</f>
        <v>38050</v>
      </c>
      <c r="AQ601" s="157">
        <f>[16]Rounded!AA602</f>
        <v>29133</v>
      </c>
      <c r="AR601" s="157">
        <f>[16]Rounded!AB602</f>
        <v>4382</v>
      </c>
      <c r="AS601" s="157">
        <f>[16]Rounded!AC602</f>
        <v>0</v>
      </c>
      <c r="AT601" s="157">
        <f>[16]Rounded!AD602</f>
        <v>0</v>
      </c>
      <c r="AV601" s="150"/>
      <c r="AW601" s="145">
        <f t="shared" si="196"/>
        <v>887.52998657408091</v>
      </c>
      <c r="AX601" s="145">
        <f t="shared" si="178"/>
        <v>1337.5076897671399</v>
      </c>
      <c r="AZ601" s="164">
        <f t="shared" si="188"/>
        <v>16207.772150278741</v>
      </c>
      <c r="BM601" s="14">
        <f>[17]Base!$J383</f>
        <v>50484.357821385252</v>
      </c>
      <c r="BN601" s="14">
        <f>[17]High!$J383</f>
        <v>97616.072718931944</v>
      </c>
      <c r="BO601" s="14">
        <f>[17]Low!$J383</f>
        <v>2968.373813363648</v>
      </c>
      <c r="BP601" s="14"/>
      <c r="BQ601" s="14">
        <f>[17]Base!$Q383</f>
        <v>58702.741652773555</v>
      </c>
      <c r="BR601" s="14">
        <f>[17]High!$Q383</f>
        <v>113507.06130108365</v>
      </c>
      <c r="BS601" s="14">
        <f>[17]Low!$Q383</f>
        <v>3451.5974573995913</v>
      </c>
      <c r="BT601" s="211" t="s">
        <v>150</v>
      </c>
      <c r="BU601" s="14">
        <f>'[18]Energy Summary'!$C382/1000</f>
        <v>0</v>
      </c>
      <c r="BV601" s="14"/>
      <c r="BW601" s="14"/>
      <c r="BX601" s="14"/>
      <c r="BY601" s="14">
        <f>'[18]Energy Summary'!$D382/1000</f>
        <v>0</v>
      </c>
      <c r="BZ601" s="14"/>
      <c r="CA601" s="14"/>
    </row>
    <row r="602" spans="1:79">
      <c r="A602" s="2">
        <f t="shared" si="184"/>
        <v>2040</v>
      </c>
      <c r="B602" s="2">
        <f t="shared" si="185"/>
        <v>12</v>
      </c>
      <c r="C602" s="145">
        <f t="shared" si="197"/>
        <v>936.91370089632096</v>
      </c>
      <c r="D602" s="145">
        <f t="shared" si="197"/>
        <v>1277681.5074132299</v>
      </c>
      <c r="E602" s="145">
        <f t="shared" si="197"/>
        <v>92209.7074777737</v>
      </c>
      <c r="F602" s="7">
        <f>[23]Data!$D445</f>
        <v>1349.1683349626201</v>
      </c>
      <c r="G602" s="13">
        <f>[24]Data!$D445</f>
        <v>283867.96934322699</v>
      </c>
      <c r="H602" s="66"/>
      <c r="I602" s="26">
        <f t="shared" si="175"/>
        <v>966.91370089632096</v>
      </c>
      <c r="J602" s="26">
        <f t="shared" si="175"/>
        <v>1277681.5074132299</v>
      </c>
      <c r="K602" s="26">
        <f t="shared" si="175"/>
        <v>85960.107477773694</v>
      </c>
      <c r="L602" s="26">
        <f t="shared" si="187"/>
        <v>1349.1683349626201</v>
      </c>
      <c r="M602" s="26">
        <f t="shared" si="189"/>
        <v>279775.96934322699</v>
      </c>
      <c r="N602" s="25"/>
      <c r="O602" s="19">
        <f>AVERAGE('Billing Mo'!O602:O603)</f>
        <v>30</v>
      </c>
      <c r="P602" s="19"/>
      <c r="Q602" s="19">
        <f>AVERAGE('Billing Mo'!Q602:Q603)</f>
        <v>-6249.5999999999995</v>
      </c>
      <c r="R602" s="248"/>
      <c r="S602" s="19">
        <f t="shared" si="179"/>
        <v>-4092</v>
      </c>
      <c r="U602" s="7">
        <f t="shared" si="190"/>
        <v>3619205.1376781897</v>
      </c>
      <c r="V602" s="126">
        <f t="shared" si="186"/>
        <v>0.46872621458853259</v>
      </c>
      <c r="W602" s="7">
        <f>'Billing Mo'!W602</f>
        <v>81848.905834308898</v>
      </c>
      <c r="X602" s="7">
        <f>'Billing Mo'!X602</f>
        <v>1866934.5664111413</v>
      </c>
      <c r="Y602" s="7">
        <f>'Billing Mo'!Y602</f>
        <v>1948783.4722454501</v>
      </c>
      <c r="Z602" s="7">
        <f>'Billing Mo'!Z602</f>
        <v>212364</v>
      </c>
      <c r="AA602" s="7">
        <f>'Billing Mo'!AA602</f>
        <v>1996</v>
      </c>
      <c r="AB602" s="7">
        <f>'Billing Mo'!AB602</f>
        <v>1507</v>
      </c>
      <c r="AC602" s="13">
        <f>'Billing Mo'!AC602</f>
        <v>25825</v>
      </c>
      <c r="AD602" s="28">
        <f t="shared" si="174"/>
        <v>35944</v>
      </c>
      <c r="AE602" s="30">
        <f t="shared" si="191"/>
        <v>1805165</v>
      </c>
      <c r="AF602" s="30">
        <f t="shared" si="192"/>
        <v>1277682</v>
      </c>
      <c r="AG602" s="163">
        <f t="shared" si="176"/>
        <v>219289</v>
      </c>
      <c r="AH602" s="15">
        <f t="shared" si="183"/>
        <v>133329</v>
      </c>
      <c r="AI602" s="28">
        <f t="shared" si="193"/>
        <v>85960</v>
      </c>
      <c r="AJ602" s="28">
        <f t="shared" si="194"/>
        <v>1349.1683349626201</v>
      </c>
      <c r="AK602" s="28">
        <f t="shared" si="195"/>
        <v>279775.96934322699</v>
      </c>
      <c r="AL602" s="110">
        <f t="shared" si="182"/>
        <v>966.91390929148486</v>
      </c>
      <c r="AM602" s="110">
        <f t="shared" si="181"/>
        <v>944.74785229916586</v>
      </c>
      <c r="AN602" s="110">
        <f>AJ602/[4]FCST!$G542*1000</f>
        <v>895.26764098382216</v>
      </c>
      <c r="AP602" s="233">
        <f>[16]Rounded!Z603</f>
        <v>65335</v>
      </c>
      <c r="AQ602" s="157">
        <f>[16]Rounded!AA603</f>
        <v>36685</v>
      </c>
      <c r="AR602" s="157">
        <f>[16]Rounded!AB603</f>
        <v>4840</v>
      </c>
      <c r="AS602" s="157">
        <f>[16]Rounded!AC603</f>
        <v>0</v>
      </c>
      <c r="AT602" s="157">
        <f>[16]Rounded!AD603</f>
        <v>0</v>
      </c>
      <c r="AV602" s="150"/>
      <c r="AW602" s="145">
        <f t="shared" si="196"/>
        <v>895.26764098382216</v>
      </c>
      <c r="AX602" s="145">
        <f t="shared" si="178"/>
        <v>1349.1683349626201</v>
      </c>
      <c r="AZ602" s="164">
        <f t="shared" si="188"/>
        <v>16181.663763797462</v>
      </c>
      <c r="BM602" s="14">
        <f>[17]Base!$J384</f>
        <v>50668.464172797518</v>
      </c>
      <c r="BN602" s="14">
        <f>[17]High!$J384</f>
        <v>97972.059003853326</v>
      </c>
      <c r="BO602" s="14">
        <f>[17]Low!$J384</f>
        <v>2979.1988787104156</v>
      </c>
      <c r="BP602" s="14"/>
      <c r="BQ602" s="14">
        <f>[17]Base!$Q384</f>
        <v>58916.818805578514</v>
      </c>
      <c r="BR602" s="14">
        <f>[17]High!$Q384</f>
        <v>113920.9988416899</v>
      </c>
      <c r="BS602" s="14">
        <f>[17]Low!$Q384</f>
        <v>3464.1847426865293</v>
      </c>
      <c r="BT602" s="211" t="s">
        <v>150</v>
      </c>
      <c r="BU602" s="14">
        <f>'[18]Energy Summary'!$C383/1000</f>
        <v>0</v>
      </c>
      <c r="BV602" s="14"/>
      <c r="BW602" s="14"/>
      <c r="BX602" s="14"/>
      <c r="BY602" s="14">
        <f>'[18]Energy Summary'!$D383/1000</f>
        <v>0</v>
      </c>
      <c r="BZ602" s="14"/>
      <c r="CA602" s="14"/>
    </row>
    <row r="603" spans="1:79">
      <c r="G603" s="43"/>
      <c r="H603" s="51"/>
      <c r="I603" s="26"/>
      <c r="J603" s="26"/>
      <c r="K603" s="26"/>
      <c r="L603" s="26"/>
      <c r="M603" s="26"/>
      <c r="AE603" s="131"/>
      <c r="AF603" s="129"/>
      <c r="AG603" s="130"/>
      <c r="AI603" s="28"/>
      <c r="AJ603" s="28"/>
      <c r="AP603" s="233"/>
      <c r="AQ603" s="157"/>
      <c r="AR603" s="157"/>
      <c r="AS603" s="157"/>
      <c r="AT603" s="157"/>
      <c r="BB603" s="43"/>
      <c r="BC603" s="43"/>
      <c r="BD603" s="43"/>
      <c r="BE603" s="43"/>
      <c r="BF603" s="43"/>
      <c r="BG603" s="43"/>
      <c r="BH603" s="43"/>
    </row>
    <row r="604" spans="1:79">
      <c r="C604" s="25"/>
      <c r="G604" s="43"/>
      <c r="H604" s="51"/>
      <c r="I604" s="26"/>
      <c r="J604" s="26"/>
      <c r="K604" s="26"/>
      <c r="L604" s="26"/>
      <c r="M604" s="26"/>
      <c r="AP604" s="96"/>
      <c r="BB604" s="43"/>
      <c r="BC604" s="43"/>
      <c r="BD604" s="43"/>
      <c r="BE604" s="43"/>
      <c r="BF604" s="43"/>
      <c r="BG604" s="43"/>
      <c r="BH604" s="43"/>
    </row>
    <row r="605" spans="1:79">
      <c r="A605" s="3"/>
      <c r="C605" s="25"/>
      <c r="G605" s="43"/>
      <c r="H605" s="69"/>
      <c r="I605" s="26"/>
      <c r="J605" s="26"/>
      <c r="K605" s="26"/>
      <c r="L605" s="26"/>
      <c r="M605" s="26"/>
      <c r="AP605" s="243" t="s">
        <v>172</v>
      </c>
      <c r="AQ605" s="244" t="s">
        <v>172</v>
      </c>
      <c r="AR605" s="244" t="s">
        <v>172</v>
      </c>
      <c r="AU605" s="244" t="s">
        <v>172</v>
      </c>
      <c r="BB605" s="43"/>
      <c r="BC605" s="146"/>
      <c r="BD605" s="43"/>
      <c r="BE605" s="43"/>
      <c r="BF605" s="43"/>
      <c r="BG605" s="43" t="s">
        <v>117</v>
      </c>
      <c r="BH605" s="43"/>
    </row>
    <row r="606" spans="1:79">
      <c r="A606" s="3"/>
      <c r="C606" s="1" t="s">
        <v>47</v>
      </c>
      <c r="I606" s="26"/>
      <c r="J606" s="26"/>
      <c r="K606" s="26"/>
      <c r="L606" s="26"/>
      <c r="M606" s="26"/>
      <c r="AP606" s="230" t="s">
        <v>18</v>
      </c>
      <c r="AQ606" s="16" t="s">
        <v>19</v>
      </c>
      <c r="AR606" s="16" t="s">
        <v>20</v>
      </c>
      <c r="AS606" s="16" t="s">
        <v>21</v>
      </c>
      <c r="AT606" s="16" t="s">
        <v>22</v>
      </c>
      <c r="AU606" s="154" t="s">
        <v>94</v>
      </c>
      <c r="BB606" s="147"/>
      <c r="BC606" s="147"/>
      <c r="BD606" s="147"/>
      <c r="BE606" s="147"/>
      <c r="BF606" s="147"/>
      <c r="BG606" s="16" t="s">
        <v>18</v>
      </c>
      <c r="BH606" s="16" t="s">
        <v>19</v>
      </c>
      <c r="BI606" s="16" t="s">
        <v>20</v>
      </c>
      <c r="BJ606" s="16" t="s">
        <v>21</v>
      </c>
      <c r="BK606" s="16" t="s">
        <v>22</v>
      </c>
      <c r="BL606" s="16"/>
    </row>
    <row r="607" spans="1:79">
      <c r="A607" s="4" t="s">
        <v>0</v>
      </c>
      <c r="I607" s="26"/>
      <c r="J607" s="26"/>
      <c r="K607" s="26"/>
      <c r="L607" s="26"/>
      <c r="M607" s="26"/>
      <c r="U607" s="229" t="s">
        <v>173</v>
      </c>
      <c r="W607" s="125" t="s">
        <v>28</v>
      </c>
      <c r="X607" s="127" t="s">
        <v>74</v>
      </c>
      <c r="Y607" s="9" t="s">
        <v>5</v>
      </c>
      <c r="Z607" s="9" t="s">
        <v>6</v>
      </c>
      <c r="AA607" s="9" t="s">
        <v>165</v>
      </c>
      <c r="AB607" s="9" t="s">
        <v>87</v>
      </c>
      <c r="AC607" s="12" t="s">
        <v>138</v>
      </c>
      <c r="AD607" s="125" t="s">
        <v>72</v>
      </c>
      <c r="AE607" s="9" t="s">
        <v>73</v>
      </c>
      <c r="AF607" s="9" t="s">
        <v>8</v>
      </c>
      <c r="AG607" s="9" t="s">
        <v>9</v>
      </c>
      <c r="AH607" s="9" t="s">
        <v>10</v>
      </c>
      <c r="AI607" s="9" t="s">
        <v>11</v>
      </c>
      <c r="AJ607" s="9" t="s">
        <v>12</v>
      </c>
      <c r="AK607" s="9" t="s">
        <v>139</v>
      </c>
      <c r="AL607" s="174" t="s">
        <v>65</v>
      </c>
      <c r="AM607" s="174" t="s">
        <v>164</v>
      </c>
      <c r="AN607" s="154" t="s">
        <v>92</v>
      </c>
      <c r="AO607" s="154" t="s">
        <v>171</v>
      </c>
      <c r="AP607" s="231" t="s">
        <v>24</v>
      </c>
      <c r="AQ607" s="17" t="s">
        <v>24</v>
      </c>
      <c r="AR607" s="17" t="s">
        <v>24</v>
      </c>
      <c r="AS607" s="17" t="s">
        <v>24</v>
      </c>
      <c r="AT607" s="17" t="s">
        <v>24</v>
      </c>
      <c r="AU607" s="17" t="s">
        <v>24</v>
      </c>
      <c r="BB607" s="43"/>
      <c r="BC607" s="148"/>
      <c r="BD607" s="148"/>
      <c r="BE607" s="148"/>
      <c r="BF607" s="4" t="s">
        <v>0</v>
      </c>
      <c r="BG607" s="17" t="s">
        <v>24</v>
      </c>
      <c r="BH607" s="17" t="s">
        <v>24</v>
      </c>
      <c r="BI607" s="17" t="s">
        <v>24</v>
      </c>
      <c r="BJ607" s="17" t="s">
        <v>24</v>
      </c>
      <c r="BK607" s="17" t="s">
        <v>24</v>
      </c>
      <c r="BL607" s="17"/>
    </row>
    <row r="608" spans="1:79">
      <c r="A608" s="2">
        <v>1991</v>
      </c>
      <c r="C608" s="15"/>
      <c r="D608" s="15"/>
      <c r="E608" s="15"/>
      <c r="F608" s="15"/>
      <c r="G608" s="22"/>
      <c r="I608" s="26"/>
      <c r="J608" s="26"/>
      <c r="K608" s="26"/>
      <c r="L608" s="26"/>
      <c r="M608" s="26"/>
      <c r="N608" s="15"/>
      <c r="O608" s="309" t="s">
        <v>119</v>
      </c>
      <c r="P608" s="309"/>
      <c r="Q608" s="309"/>
      <c r="R608" s="309"/>
      <c r="S608" s="309"/>
      <c r="X608" s="73"/>
      <c r="Y608" s="15">
        <f>AVERAGE(Y3:Y14)</f>
        <v>1029900.9166666666</v>
      </c>
      <c r="Z608" s="15">
        <f>AVERAGE(Z3:Z14)</f>
        <v>114657.33333333333</v>
      </c>
      <c r="AA608" s="15">
        <f t="shared" ref="AA608:AB608" si="198">AVERAGE(AA3:AA14)</f>
        <v>3124.0833333333335</v>
      </c>
      <c r="AB608" s="15">
        <f t="shared" si="198"/>
        <v>2344.1666666666665</v>
      </c>
      <c r="AC608" s="15">
        <f>AVERAGE(AC3:AC14)</f>
        <v>9194</v>
      </c>
      <c r="AD608" s="15">
        <f>SUM(AD3:AD14)</f>
        <v>0</v>
      </c>
      <c r="AE608" s="15">
        <f t="shared" ref="AE608:AK608" si="199">SUM(AE3:AE14)</f>
        <v>0</v>
      </c>
      <c r="AF608" s="15">
        <f t="shared" si="199"/>
        <v>0</v>
      </c>
      <c r="AG608" s="15">
        <f t="shared" si="199"/>
        <v>0</v>
      </c>
      <c r="AH608" s="15">
        <f t="shared" si="199"/>
        <v>0</v>
      </c>
      <c r="AI608" s="15">
        <f t="shared" si="199"/>
        <v>0</v>
      </c>
      <c r="AJ608" s="15">
        <f t="shared" si="199"/>
        <v>0</v>
      </c>
      <c r="AK608" s="15">
        <f t="shared" si="199"/>
        <v>0</v>
      </c>
      <c r="AP608" s="64">
        <f>SUM(AP3:AP14)</f>
        <v>0</v>
      </c>
      <c r="AQ608" s="15">
        <f>SUM(AQ3:AQ14)</f>
        <v>0</v>
      </c>
      <c r="AR608" s="15">
        <f>SUM(AR3:AR14)</f>
        <v>0</v>
      </c>
      <c r="AS608" s="15">
        <f>SUM(AS3:AS14)</f>
        <v>0</v>
      </c>
      <c r="AT608" s="15">
        <f>SUM(AT3:AT14)</f>
        <v>0</v>
      </c>
      <c r="AU608" s="15">
        <f>SUM(AP608:AT608)</f>
        <v>0</v>
      </c>
      <c r="BB608" s="43"/>
      <c r="BC608" s="43"/>
      <c r="BD608" s="43"/>
      <c r="BE608" s="43"/>
      <c r="BF608" s="2">
        <v>1991</v>
      </c>
      <c r="BG608" s="43"/>
      <c r="BH608" s="43"/>
    </row>
    <row r="609" spans="1:81">
      <c r="A609" s="2">
        <f t="shared" ref="A609:A657" si="200">A608+1</f>
        <v>1992</v>
      </c>
      <c r="C609" s="15">
        <f>SUM(C15:C26)</f>
        <v>0</v>
      </c>
      <c r="D609" s="15">
        <f>SUM(D15:D26)</f>
        <v>0</v>
      </c>
      <c r="E609" s="15">
        <f>SUM(E15:E26)</f>
        <v>0</v>
      </c>
      <c r="F609" s="15">
        <f>SUM(F15:F26)</f>
        <v>0</v>
      </c>
      <c r="G609" s="22">
        <f>SUM(G15:G26)</f>
        <v>0</v>
      </c>
      <c r="I609" s="26"/>
      <c r="J609" s="26"/>
      <c r="K609" s="26"/>
      <c r="L609" s="26"/>
      <c r="M609" s="26"/>
      <c r="N609" s="15"/>
      <c r="Q609" s="212" t="s">
        <v>122</v>
      </c>
      <c r="S609" s="212" t="s">
        <v>123</v>
      </c>
      <c r="X609" s="73"/>
      <c r="Y609" s="15">
        <f>AVERAGE(Y15:Y26)</f>
        <v>1050076.75</v>
      </c>
      <c r="Z609" s="15">
        <f>AVERAGE(Z15:Z26)</f>
        <v>116726.75</v>
      </c>
      <c r="AA609" s="15">
        <f t="shared" ref="AA609:AB609" si="201">AVERAGE(AA15:AA26)</f>
        <v>3136.6666666666665</v>
      </c>
      <c r="AB609" s="15">
        <f t="shared" si="201"/>
        <v>2378.3333333333335</v>
      </c>
      <c r="AC609" s="15">
        <f>AVERAGE(AC15:AC26)</f>
        <v>9835.1666666666661</v>
      </c>
      <c r="AD609" s="15">
        <f>SUM(AD15:AD26)</f>
        <v>0</v>
      </c>
      <c r="AE609" s="15">
        <f t="shared" ref="AE609:AK609" si="202">SUM(AE15:AE26)</f>
        <v>0</v>
      </c>
      <c r="AF609" s="15">
        <f t="shared" si="202"/>
        <v>0</v>
      </c>
      <c r="AG609" s="15">
        <f t="shared" si="202"/>
        <v>0</v>
      </c>
      <c r="AH609" s="15">
        <f t="shared" si="202"/>
        <v>0</v>
      </c>
      <c r="AI609" s="15">
        <f t="shared" si="202"/>
        <v>0</v>
      </c>
      <c r="AJ609" s="15">
        <f t="shared" si="202"/>
        <v>0</v>
      </c>
      <c r="AK609" s="15">
        <f t="shared" si="202"/>
        <v>0</v>
      </c>
      <c r="AP609" s="64">
        <f>SUM(AP15:AP26)</f>
        <v>0</v>
      </c>
      <c r="AQ609" s="15">
        <f>SUM(AQ15:AQ26)</f>
        <v>0</v>
      </c>
      <c r="AR609" s="15">
        <f>SUM(AR15:AR26)</f>
        <v>0</v>
      </c>
      <c r="AS609" s="15">
        <f>SUM(AS15:AS26)</f>
        <v>0</v>
      </c>
      <c r="AT609" s="15">
        <f>SUM(AT15:AT26)</f>
        <v>0</v>
      </c>
      <c r="AU609" s="15">
        <f t="shared" ref="AU609:AU657" si="203">SUM(AP609:AT609)</f>
        <v>0</v>
      </c>
      <c r="BB609" s="43"/>
      <c r="BC609" s="43"/>
      <c r="BD609" s="43"/>
      <c r="BE609" s="43"/>
      <c r="BF609" s="2">
        <f t="shared" ref="BF609:BF657" si="204">BF608+1</f>
        <v>1992</v>
      </c>
      <c r="BG609" s="43"/>
      <c r="BH609" s="43"/>
    </row>
    <row r="610" spans="1:81">
      <c r="A610" s="2">
        <f t="shared" si="200"/>
        <v>1993</v>
      </c>
      <c r="C610" s="15">
        <f>SUM(C27:C38)</f>
        <v>0</v>
      </c>
      <c r="D610" s="15">
        <f>SUM(D27:D38)</f>
        <v>0</v>
      </c>
      <c r="E610" s="15">
        <f>SUM(E27:E38)</f>
        <v>0</v>
      </c>
      <c r="F610" s="15">
        <f>SUM(F27:F38)</f>
        <v>0</v>
      </c>
      <c r="G610" s="22">
        <f>SUM(G27:G38)</f>
        <v>0</v>
      </c>
      <c r="I610" s="26"/>
      <c r="J610" s="26"/>
      <c r="K610" s="26"/>
      <c r="L610" s="26"/>
      <c r="M610" s="26"/>
      <c r="N610" s="73" t="s">
        <v>120</v>
      </c>
      <c r="O610" s="39" t="s">
        <v>118</v>
      </c>
      <c r="P610" s="16" t="s">
        <v>19</v>
      </c>
      <c r="Q610" s="16" t="s">
        <v>20</v>
      </c>
      <c r="R610" s="16" t="s">
        <v>21</v>
      </c>
      <c r="S610" s="183" t="s">
        <v>116</v>
      </c>
      <c r="X610" s="73"/>
      <c r="Y610" s="15">
        <f>AVERAGE(Y27:Y38)</f>
        <v>1076656.8333333333</v>
      </c>
      <c r="Z610" s="15">
        <f>AVERAGE(Z27:Z38)</f>
        <v>119811.41666666667</v>
      </c>
      <c r="AA610" s="15">
        <f t="shared" ref="AA610:AB610" si="205">AVERAGE(AA27:AA38)</f>
        <v>3107.3333333333335</v>
      </c>
      <c r="AB610" s="15">
        <f t="shared" si="205"/>
        <v>2394.0833333333335</v>
      </c>
      <c r="AC610" s="15">
        <f>AVERAGE(AC27:AC38)</f>
        <v>12667</v>
      </c>
      <c r="AD610" s="15">
        <f>SUM(AD27:AD38)</f>
        <v>0</v>
      </c>
      <c r="AE610" s="15">
        <f t="shared" ref="AE610:AK610" si="206">SUM(AE27:AE38)</f>
        <v>0</v>
      </c>
      <c r="AF610" s="15">
        <f t="shared" si="206"/>
        <v>0</v>
      </c>
      <c r="AG610" s="15">
        <f t="shared" si="206"/>
        <v>0</v>
      </c>
      <c r="AH610" s="15">
        <f t="shared" si="206"/>
        <v>0</v>
      </c>
      <c r="AI610" s="15">
        <f t="shared" si="206"/>
        <v>0</v>
      </c>
      <c r="AJ610" s="15">
        <f t="shared" si="206"/>
        <v>0</v>
      </c>
      <c r="AK610" s="15">
        <f t="shared" si="206"/>
        <v>0</v>
      </c>
      <c r="AN610" s="43"/>
      <c r="AO610" s="67"/>
      <c r="AP610" s="64">
        <f>SUM(AP27:AP38)</f>
        <v>0</v>
      </c>
      <c r="AQ610" s="15">
        <f>SUM(AQ27:AQ38)</f>
        <v>0</v>
      </c>
      <c r="AR610" s="15">
        <f>SUM(AR27:AR38)</f>
        <v>0</v>
      </c>
      <c r="AS610" s="15">
        <f>SUM(AS27:AS38)</f>
        <v>0</v>
      </c>
      <c r="AT610" s="15">
        <f>SUM(AT27:AT38)</f>
        <v>0</v>
      </c>
      <c r="AU610" s="15">
        <f t="shared" si="203"/>
        <v>0</v>
      </c>
      <c r="BB610" s="43"/>
      <c r="BC610" s="43"/>
      <c r="BD610" s="43"/>
      <c r="BE610" s="43"/>
      <c r="BF610" s="2">
        <f t="shared" si="204"/>
        <v>1993</v>
      </c>
      <c r="BG610" s="43"/>
      <c r="BH610" s="43"/>
    </row>
    <row r="611" spans="1:81">
      <c r="A611" s="2">
        <f t="shared" si="200"/>
        <v>1994</v>
      </c>
      <c r="C611" s="15">
        <f>SUM(C39:C50)</f>
        <v>0</v>
      </c>
      <c r="D611" s="15">
        <f>SUM(D39:D50)</f>
        <v>0</v>
      </c>
      <c r="E611" s="15">
        <f>SUM(E39:E50)</f>
        <v>0</v>
      </c>
      <c r="F611" s="15">
        <f>SUM(F39:F50)</f>
        <v>0</v>
      </c>
      <c r="G611" s="22">
        <f>SUM(G39:G50)</f>
        <v>0</v>
      </c>
      <c r="I611" s="15">
        <f>SUM(I39:I50)</f>
        <v>0</v>
      </c>
      <c r="J611" s="15">
        <f>SUM(J39:J50)</f>
        <v>0</v>
      </c>
      <c r="K611" s="15">
        <f>SUM(K39:K50)</f>
        <v>0</v>
      </c>
      <c r="L611" s="15">
        <f>SUM(L39:L50)</f>
        <v>0</v>
      </c>
      <c r="M611" s="15">
        <f>SUM(M39:M50)</f>
        <v>0</v>
      </c>
      <c r="N611" s="187">
        <f>A611</f>
        <v>1994</v>
      </c>
      <c r="X611" s="73"/>
      <c r="Y611" s="15">
        <f>AVERAGE(Y39:Y50)</f>
        <v>1100537.3333333333</v>
      </c>
      <c r="Z611" s="15">
        <f>AVERAGE(Z39:Z50)</f>
        <v>122987.25</v>
      </c>
      <c r="AA611" s="15">
        <f t="shared" ref="AA611:AB611" si="207">AVERAGE(AA39:AA50)</f>
        <v>3185.6666666666665</v>
      </c>
      <c r="AB611" s="15">
        <f t="shared" si="207"/>
        <v>2421.25</v>
      </c>
      <c r="AC611" s="15">
        <f>AVERAGE(AC39:AC50)</f>
        <v>14744.25</v>
      </c>
      <c r="AD611" s="15">
        <f>SUM(AD39:AD50)</f>
        <v>0</v>
      </c>
      <c r="AE611" s="15">
        <f t="shared" ref="AE611:AK611" si="208">SUM(AE39:AE50)</f>
        <v>0</v>
      </c>
      <c r="AF611" s="15">
        <f t="shared" si="208"/>
        <v>0</v>
      </c>
      <c r="AG611" s="15">
        <f t="shared" si="208"/>
        <v>0</v>
      </c>
      <c r="AH611" s="15">
        <f t="shared" si="208"/>
        <v>0</v>
      </c>
      <c r="AI611" s="15">
        <f t="shared" si="208"/>
        <v>0</v>
      </c>
      <c r="AJ611" s="15">
        <f t="shared" si="208"/>
        <v>0</v>
      </c>
      <c r="AK611" s="15">
        <f t="shared" si="208"/>
        <v>0</v>
      </c>
      <c r="AN611" s="43"/>
      <c r="AO611" s="67"/>
      <c r="AP611" s="64">
        <f>SUM(AP39:AP50)</f>
        <v>0</v>
      </c>
      <c r="AQ611" s="15">
        <f>SUM(AQ39:AQ50)</f>
        <v>0</v>
      </c>
      <c r="AR611" s="15">
        <f>SUM(AR39:AR50)</f>
        <v>0</v>
      </c>
      <c r="AS611" s="15">
        <f>SUM(AS39:AS50)</f>
        <v>0</v>
      </c>
      <c r="AT611" s="15">
        <f>SUM(AT39:AT50)</f>
        <v>0</v>
      </c>
      <c r="AU611" s="15">
        <f t="shared" si="203"/>
        <v>0</v>
      </c>
      <c r="AW611" s="102" t="s">
        <v>61</v>
      </c>
      <c r="BB611" s="43"/>
      <c r="BC611" s="43"/>
      <c r="BD611" s="43"/>
      <c r="BE611" s="43"/>
      <c r="BF611" s="2">
        <f t="shared" si="204"/>
        <v>1994</v>
      </c>
      <c r="BG611" s="43"/>
      <c r="BH611" s="43"/>
    </row>
    <row r="612" spans="1:81">
      <c r="A612" s="2">
        <f t="shared" si="200"/>
        <v>1995</v>
      </c>
      <c r="C612" s="15">
        <f>SUM(C51:C62)</f>
        <v>0</v>
      </c>
      <c r="D612" s="15">
        <f>SUM(D51:D62)</f>
        <v>0</v>
      </c>
      <c r="E612" s="15">
        <f>SUM(E51:E62)</f>
        <v>0</v>
      </c>
      <c r="F612" s="15">
        <f>SUM(F51:F62)</f>
        <v>0</v>
      </c>
      <c r="G612" s="22">
        <f>SUM(G51:G62)</f>
        <v>0</v>
      </c>
      <c r="I612" s="15">
        <f>SUM(I51:I62)</f>
        <v>0</v>
      </c>
      <c r="J612" s="15">
        <f>SUM(J51:J62)</f>
        <v>0</v>
      </c>
      <c r="K612" s="15">
        <f>SUM(K51:K62)</f>
        <v>0</v>
      </c>
      <c r="L612" s="15">
        <f>SUM(L51:L62)</f>
        <v>0</v>
      </c>
      <c r="M612" s="15">
        <f>SUM(M51:M62)</f>
        <v>0</v>
      </c>
      <c r="N612" s="187">
        <f t="shared" ref="N612:N643" si="209">A612</f>
        <v>1995</v>
      </c>
      <c r="X612" s="73"/>
      <c r="Y612" s="15">
        <f>AVERAGE(Y51:Y62)</f>
        <v>1124678.9166666667</v>
      </c>
      <c r="Z612" s="15">
        <f>AVERAGE(Z51:Z62)</f>
        <v>126188.75</v>
      </c>
      <c r="AA612" s="15">
        <f t="shared" ref="AA612:AB612" si="210">AVERAGE(AA51:AA62)</f>
        <v>3143.3333333333335</v>
      </c>
      <c r="AB612" s="15">
        <f t="shared" si="210"/>
        <v>2431.6666666666665</v>
      </c>
      <c r="AC612" s="15">
        <f>AVERAGE(AC51:AC62)</f>
        <v>15325.75</v>
      </c>
      <c r="AD612" s="15">
        <f>SUM(AD51:AD62)</f>
        <v>0</v>
      </c>
      <c r="AE612" s="15">
        <f t="shared" ref="AE612:AK612" si="211">SUM(AE51:AE62)</f>
        <v>0</v>
      </c>
      <c r="AF612" s="15">
        <f t="shared" si="211"/>
        <v>0</v>
      </c>
      <c r="AG612" s="15">
        <f t="shared" si="211"/>
        <v>0</v>
      </c>
      <c r="AH612" s="15">
        <f t="shared" si="211"/>
        <v>0</v>
      </c>
      <c r="AI612" s="15">
        <f t="shared" si="211"/>
        <v>0</v>
      </c>
      <c r="AJ612" s="15">
        <f t="shared" si="211"/>
        <v>0</v>
      </c>
      <c r="AK612" s="15">
        <f t="shared" si="211"/>
        <v>0</v>
      </c>
      <c r="AN612" s="43"/>
      <c r="AO612" s="67"/>
      <c r="AP612" s="64">
        <f>SUM(AP51:AP62)</f>
        <v>0</v>
      </c>
      <c r="AQ612" s="15">
        <f>SUM(AQ51:AQ62)</f>
        <v>0</v>
      </c>
      <c r="AR612" s="15">
        <f>SUM(AR51:AR62)</f>
        <v>0</v>
      </c>
      <c r="AS612" s="15">
        <f>SUM(AS51:AS62)</f>
        <v>0</v>
      </c>
      <c r="AT612" s="15">
        <f>SUM(AT51:AT62)</f>
        <v>0</v>
      </c>
      <c r="AU612" s="15">
        <f t="shared" si="203"/>
        <v>0</v>
      </c>
      <c r="AW612" s="212" t="s">
        <v>48</v>
      </c>
      <c r="AY612" s="32" t="s">
        <v>26</v>
      </c>
      <c r="BB612" s="43"/>
      <c r="BC612" s="43"/>
      <c r="BD612" s="43"/>
      <c r="BE612" s="43"/>
      <c r="BF612" s="2">
        <f t="shared" si="204"/>
        <v>1995</v>
      </c>
      <c r="BG612" s="43"/>
      <c r="BH612" s="43"/>
    </row>
    <row r="613" spans="1:81">
      <c r="A613" s="2">
        <f t="shared" si="200"/>
        <v>1996</v>
      </c>
      <c r="C613" s="15">
        <f>SUM(C63:C74)</f>
        <v>0</v>
      </c>
      <c r="D613" s="15">
        <f>SUM(D63:D74)</f>
        <v>0</v>
      </c>
      <c r="E613" s="15">
        <f>SUM(E63:E74)</f>
        <v>0</v>
      </c>
      <c r="F613" s="15">
        <f>SUM(F63:F74)</f>
        <v>0</v>
      </c>
      <c r="G613" s="22">
        <f>SUM(G63:G74)</f>
        <v>0</v>
      </c>
      <c r="I613" s="15">
        <f>SUM(I63:I74)</f>
        <v>0</v>
      </c>
      <c r="J613" s="15">
        <f>SUM(J63:J74)</f>
        <v>0</v>
      </c>
      <c r="K613" s="15">
        <f>SUM(K63:K74)</f>
        <v>0</v>
      </c>
      <c r="L613" s="15">
        <f>SUM(L63:L74)</f>
        <v>0</v>
      </c>
      <c r="M613" s="15">
        <f>SUM(M63:M74)</f>
        <v>0</v>
      </c>
      <c r="N613" s="187">
        <f t="shared" si="209"/>
        <v>1996</v>
      </c>
      <c r="X613" s="73"/>
      <c r="Y613" s="15">
        <f>AVERAGE(Y63:Y74)</f>
        <v>1141671.3333333333</v>
      </c>
      <c r="Z613" s="15">
        <f>AVERAGE(Z63:Z74)</f>
        <v>129440.41666666667</v>
      </c>
      <c r="AA613" s="15">
        <f t="shared" ref="AA613:AB613" si="212">AVERAGE(AA63:AA74)</f>
        <v>2927.1666666666665</v>
      </c>
      <c r="AB613" s="15">
        <f t="shared" si="212"/>
        <v>2320.5833333333335</v>
      </c>
      <c r="AC613" s="15">
        <f>AVERAGE(AC63:AC74)</f>
        <v>15697.583333333334</v>
      </c>
      <c r="AD613" s="15">
        <f>SUM(AD63:AD74)</f>
        <v>0</v>
      </c>
      <c r="AE613" s="15">
        <f t="shared" ref="AE613:AK613" si="213">SUM(AE63:AE74)</f>
        <v>0</v>
      </c>
      <c r="AF613" s="15">
        <f t="shared" si="213"/>
        <v>0</v>
      </c>
      <c r="AG613" s="15">
        <f t="shared" si="213"/>
        <v>0</v>
      </c>
      <c r="AH613" s="15">
        <f t="shared" si="213"/>
        <v>0</v>
      </c>
      <c r="AI613" s="15">
        <f t="shared" si="213"/>
        <v>0</v>
      </c>
      <c r="AJ613" s="15">
        <f t="shared" si="213"/>
        <v>0</v>
      </c>
      <c r="AK613" s="15">
        <f t="shared" si="213"/>
        <v>0</v>
      </c>
      <c r="AN613" s="43"/>
      <c r="AO613" s="67"/>
      <c r="AP613" s="64">
        <f>SUM(AP63:AP74)</f>
        <v>0</v>
      </c>
      <c r="AQ613" s="15">
        <f>SUM(AQ63:AQ74)</f>
        <v>0</v>
      </c>
      <c r="AR613" s="15">
        <f>SUM(AR63:AR74)</f>
        <v>0</v>
      </c>
      <c r="AS613" s="15">
        <f>SUM(AS63:AS74)</f>
        <v>0</v>
      </c>
      <c r="AT613" s="15">
        <f>SUM(AT63:AT74)</f>
        <v>0</v>
      </c>
      <c r="AU613" s="15">
        <f t="shared" si="203"/>
        <v>0</v>
      </c>
      <c r="AV613" s="33" t="s">
        <v>25</v>
      </c>
      <c r="AW613" s="291">
        <v>2012</v>
      </c>
      <c r="AX613" s="32" t="s">
        <v>85</v>
      </c>
      <c r="AY613" s="101" t="s">
        <v>60</v>
      </c>
      <c r="BA613" s="43"/>
      <c r="BB613" s="43"/>
      <c r="BC613" s="43"/>
      <c r="BD613" s="43"/>
      <c r="BE613" s="43"/>
      <c r="BF613" s="2">
        <f t="shared" si="204"/>
        <v>1996</v>
      </c>
      <c r="BG613" s="43"/>
      <c r="BH613" s="43"/>
    </row>
    <row r="614" spans="1:81">
      <c r="A614" s="2">
        <f t="shared" si="200"/>
        <v>1997</v>
      </c>
      <c r="C614" s="15">
        <f>SUM(C75:C86)</f>
        <v>0</v>
      </c>
      <c r="D614" s="15">
        <f>SUM(D75:D86)</f>
        <v>0</v>
      </c>
      <c r="E614" s="15">
        <f>SUM(E75:E86)</f>
        <v>0</v>
      </c>
      <c r="F614" s="15">
        <f>SUM(F75:F86)</f>
        <v>0</v>
      </c>
      <c r="G614" s="42">
        <f>SUM(G75:G86)</f>
        <v>0</v>
      </c>
      <c r="H614" s="96"/>
      <c r="I614" s="15">
        <f>SUM(I75:I86)</f>
        <v>0</v>
      </c>
      <c r="J614" s="15">
        <f>SUM(J75:J86)</f>
        <v>0</v>
      </c>
      <c r="K614" s="15">
        <f>SUM(K75:K86)</f>
        <v>0</v>
      </c>
      <c r="L614" s="15">
        <f>SUM(L75:L86)</f>
        <v>0</v>
      </c>
      <c r="M614" s="15">
        <f>SUM(M75:M86)</f>
        <v>0</v>
      </c>
      <c r="N614" s="187">
        <f t="shared" si="209"/>
        <v>1997</v>
      </c>
      <c r="X614" s="73"/>
      <c r="Y614" s="15">
        <f>AVERAGE(Y75:Y86)</f>
        <v>1160610.6666666667</v>
      </c>
      <c r="Z614" s="15">
        <f>AVERAGE(Z75:Z86)</f>
        <v>132504.16666666666</v>
      </c>
      <c r="AA614" s="15">
        <f t="shared" ref="AA614:AB614" si="214">AVERAGE(AA75:AA86)</f>
        <v>2829.8333333333335</v>
      </c>
      <c r="AB614" s="15">
        <f t="shared" si="214"/>
        <v>2215.5833333333335</v>
      </c>
      <c r="AC614" s="15">
        <f>AVERAGE(AC75:AC86)</f>
        <v>16331.416666666666</v>
      </c>
      <c r="AD614" s="15">
        <f>SUM(AD75:AD86)</f>
        <v>0</v>
      </c>
      <c r="AE614" s="15">
        <f t="shared" ref="AE614:AK614" si="215">SUM(AE75:AE86)</f>
        <v>0</v>
      </c>
      <c r="AF614" s="15">
        <f t="shared" si="215"/>
        <v>0</v>
      </c>
      <c r="AG614" s="15">
        <f t="shared" si="215"/>
        <v>0</v>
      </c>
      <c r="AH614" s="15">
        <f t="shared" si="215"/>
        <v>0</v>
      </c>
      <c r="AI614" s="15">
        <f t="shared" si="215"/>
        <v>0</v>
      </c>
      <c r="AJ614" s="15">
        <f t="shared" si="215"/>
        <v>0</v>
      </c>
      <c r="AK614" s="15">
        <f t="shared" si="215"/>
        <v>0</v>
      </c>
      <c r="AN614" s="43"/>
      <c r="AO614" s="67"/>
      <c r="AP614" s="64">
        <f>SUM(AP75:AP86)</f>
        <v>0</v>
      </c>
      <c r="AQ614" s="15">
        <f>SUM(AQ75:AQ86)</f>
        <v>0</v>
      </c>
      <c r="AR614" s="15">
        <f>SUM(AR75:AR86)</f>
        <v>0</v>
      </c>
      <c r="AS614" s="15">
        <f>SUM(AS75:AS86)</f>
        <v>0</v>
      </c>
      <c r="AT614" s="15">
        <f>SUM(AT75:AT86)</f>
        <v>0</v>
      </c>
      <c r="AU614" s="15">
        <f t="shared" si="203"/>
        <v>0</v>
      </c>
      <c r="AV614" s="1">
        <f t="shared" ref="AV614:AV657" si="216">A614</f>
        <v>1997</v>
      </c>
      <c r="AX614" s="14">
        <f t="shared" ref="AX614:AX631" si="217">AH614</f>
        <v>0</v>
      </c>
      <c r="AY614" s="34">
        <f>[19]Monthly!$AB294</f>
        <v>7.6720507833112919E-2</v>
      </c>
      <c r="AZ614" s="212" t="s">
        <v>31</v>
      </c>
      <c r="BA614" s="55"/>
      <c r="BB614" s="43"/>
      <c r="BC614" s="43"/>
      <c r="BD614" s="43"/>
      <c r="BE614" s="43"/>
      <c r="BF614" s="2">
        <f t="shared" si="204"/>
        <v>1997</v>
      </c>
      <c r="BG614" s="43"/>
      <c r="BH614" s="43"/>
    </row>
    <row r="615" spans="1:81">
      <c r="A615" s="41">
        <f t="shared" si="200"/>
        <v>1998</v>
      </c>
      <c r="B615" s="41"/>
      <c r="C615" s="42">
        <f>SUM(C87:C98)</f>
        <v>0</v>
      </c>
      <c r="D615" s="42">
        <f>SUM(D87:D98)</f>
        <v>0</v>
      </c>
      <c r="E615" s="42">
        <f>SUM(E87:E98)</f>
        <v>0</v>
      </c>
      <c r="F615" s="42">
        <f>SUM(F87:F98)</f>
        <v>0</v>
      </c>
      <c r="G615" s="42">
        <f>SUM(G87:G98)</f>
        <v>0</v>
      </c>
      <c r="H615" s="116"/>
      <c r="I615" s="42">
        <f>SUM(I87:I98)</f>
        <v>0</v>
      </c>
      <c r="J615" s="42">
        <f>SUM(J87:J98)</f>
        <v>0</v>
      </c>
      <c r="K615" s="42">
        <f>SUM(K87:K98)</f>
        <v>0</v>
      </c>
      <c r="L615" s="42">
        <f>SUM(L87:L98)</f>
        <v>0</v>
      </c>
      <c r="M615" s="42">
        <f>SUM(M87:M98)</f>
        <v>0</v>
      </c>
      <c r="N615" s="187">
        <f t="shared" si="209"/>
        <v>1998</v>
      </c>
      <c r="X615" s="74"/>
      <c r="Y615" s="42">
        <f>AVERAGE(Y87:Y98)</f>
        <v>1182785.8333333333</v>
      </c>
      <c r="Z615" s="42">
        <f>AVERAGE(Z87:Z98)</f>
        <v>136345.33333333334</v>
      </c>
      <c r="AA615" s="42">
        <f t="shared" ref="AA615:AB615" si="218">AVERAGE(AA87:AA98)</f>
        <v>2707.1666666666665</v>
      </c>
      <c r="AB615" s="42">
        <f t="shared" si="218"/>
        <v>2126.5833333333335</v>
      </c>
      <c r="AC615" s="42">
        <f>AVERAGE(AC87:AC98)</f>
        <v>16870.416666666668</v>
      </c>
      <c r="AD615" s="42">
        <f>SUM(AD87:AD98)</f>
        <v>0</v>
      </c>
      <c r="AE615" s="42">
        <f t="shared" ref="AE615:AK615" si="219">SUM(AE87:AE98)</f>
        <v>0</v>
      </c>
      <c r="AF615" s="42">
        <f t="shared" si="219"/>
        <v>0</v>
      </c>
      <c r="AG615" s="42">
        <f t="shared" si="219"/>
        <v>0</v>
      </c>
      <c r="AH615" s="42">
        <f t="shared" si="219"/>
        <v>0</v>
      </c>
      <c r="AI615" s="42">
        <f t="shared" si="219"/>
        <v>0</v>
      </c>
      <c r="AJ615" s="42">
        <f t="shared" si="219"/>
        <v>0</v>
      </c>
      <c r="AK615" s="42">
        <f t="shared" si="219"/>
        <v>0</v>
      </c>
      <c r="AL615" s="15"/>
      <c r="AN615" s="43"/>
      <c r="AO615" s="67"/>
      <c r="AP615" s="64">
        <f>SUM(AP87:AP98)</f>
        <v>0</v>
      </c>
      <c r="AQ615" s="42">
        <f>SUM(AQ87:AQ98)</f>
        <v>0</v>
      </c>
      <c r="AR615" s="42">
        <f>SUM(AR87:AR98)</f>
        <v>0</v>
      </c>
      <c r="AS615" s="42">
        <f>SUM(AS87:AS98)</f>
        <v>0</v>
      </c>
      <c r="AT615" s="42">
        <f>SUM(AT87:AT98)</f>
        <v>0</v>
      </c>
      <c r="AU615" s="15">
        <f t="shared" si="203"/>
        <v>0</v>
      </c>
      <c r="AV615" s="1">
        <f t="shared" si="216"/>
        <v>1998</v>
      </c>
      <c r="AX615" s="14">
        <f t="shared" si="217"/>
        <v>0</v>
      </c>
      <c r="AY615" s="34">
        <f>[19]Monthly!$AB295</f>
        <v>7.7610264995255182E-2</v>
      </c>
      <c r="AZ615" s="212" t="s">
        <v>32</v>
      </c>
      <c r="BA615" s="55"/>
      <c r="BB615" s="43"/>
      <c r="BC615" s="43"/>
      <c r="BD615" s="43"/>
      <c r="BE615" s="43"/>
      <c r="BF615" s="41">
        <f t="shared" si="204"/>
        <v>1998</v>
      </c>
      <c r="BG615" s="43"/>
      <c r="BH615" s="43"/>
    </row>
    <row r="616" spans="1:81">
      <c r="A616" s="41">
        <f t="shared" si="200"/>
        <v>1999</v>
      </c>
      <c r="B616" s="41"/>
      <c r="C616" s="42">
        <f>SUM(C99:C110)</f>
        <v>0</v>
      </c>
      <c r="D616" s="42">
        <f>SUM(D99:D110)</f>
        <v>0</v>
      </c>
      <c r="E616" s="42">
        <f>SUM(E99:E110)</f>
        <v>0</v>
      </c>
      <c r="F616" s="42">
        <f>SUM(F99:F110)</f>
        <v>0</v>
      </c>
      <c r="G616" s="42">
        <f>SUM(G99:G110)</f>
        <v>0</v>
      </c>
      <c r="H616" s="116"/>
      <c r="I616" s="42">
        <f>SUM(I99:I110)</f>
        <v>0</v>
      </c>
      <c r="J616" s="42">
        <f>SUM(J99:J110)</f>
        <v>0</v>
      </c>
      <c r="K616" s="42">
        <f>SUM(K99:K110)</f>
        <v>0</v>
      </c>
      <c r="L616" s="42">
        <f>SUM(L99:L110)</f>
        <v>0</v>
      </c>
      <c r="M616" s="42">
        <f>SUM(M99:M110)</f>
        <v>0</v>
      </c>
      <c r="N616" s="187">
        <f t="shared" si="209"/>
        <v>1999</v>
      </c>
      <c r="O616" s="43"/>
      <c r="P616" s="43"/>
      <c r="Q616" s="43"/>
      <c r="R616" s="43"/>
      <c r="S616" s="43"/>
      <c r="U616" s="43"/>
      <c r="V616" s="43"/>
      <c r="W616" s="43"/>
      <c r="X616" s="74"/>
      <c r="Y616" s="42">
        <f>AVERAGE(Y99:Y110)</f>
        <v>1213470.3333333333</v>
      </c>
      <c r="Z616" s="42">
        <f>AVERAGE(Z99:Z110)</f>
        <v>140897.41666666666</v>
      </c>
      <c r="AA616" s="42">
        <f t="shared" ref="AA616:AB616" si="220">AVERAGE(AA99:AA110)</f>
        <v>2629.4166666666665</v>
      </c>
      <c r="AB616" s="42">
        <f t="shared" si="220"/>
        <v>2079.4166666666665</v>
      </c>
      <c r="AC616" s="42">
        <f>AVERAGE(AC99:AC110)</f>
        <v>17502.75</v>
      </c>
      <c r="AD616" s="42">
        <f>SUM(AD99:AD110)</f>
        <v>0</v>
      </c>
      <c r="AE616" s="42">
        <f t="shared" ref="AE616:AK616" si="221">SUM(AE99:AE110)</f>
        <v>0</v>
      </c>
      <c r="AF616" s="42">
        <f t="shared" si="221"/>
        <v>0</v>
      </c>
      <c r="AG616" s="42">
        <f t="shared" si="221"/>
        <v>0</v>
      </c>
      <c r="AH616" s="42">
        <f t="shared" si="221"/>
        <v>0</v>
      </c>
      <c r="AI616" s="42">
        <f t="shared" si="221"/>
        <v>0</v>
      </c>
      <c r="AJ616" s="42">
        <f t="shared" si="221"/>
        <v>0</v>
      </c>
      <c r="AK616" s="42">
        <f t="shared" si="221"/>
        <v>0</v>
      </c>
      <c r="AL616" s="43"/>
      <c r="AM616" s="43"/>
      <c r="AN616" s="43"/>
      <c r="AO616" s="67"/>
      <c r="AP616" s="64">
        <f>SUM(AP99:AP110)</f>
        <v>0</v>
      </c>
      <c r="AQ616" s="42">
        <f>SUM(AQ99:AQ110)</f>
        <v>0</v>
      </c>
      <c r="AR616" s="42">
        <f>SUM(AR99:AR110)</f>
        <v>0</v>
      </c>
      <c r="AS616" s="42">
        <f>SUM(AS99:AS110)</f>
        <v>0</v>
      </c>
      <c r="AT616" s="42">
        <f>SUM(AT99:AT110)</f>
        <v>0</v>
      </c>
      <c r="AU616" s="15">
        <f t="shared" si="203"/>
        <v>0</v>
      </c>
      <c r="AV616" s="1">
        <f t="shared" si="216"/>
        <v>1999</v>
      </c>
      <c r="AW616" s="43"/>
      <c r="AX616" s="14">
        <f t="shared" si="217"/>
        <v>0</v>
      </c>
      <c r="AY616" s="34">
        <f>[19]Monthly!$AB296</f>
        <v>7.876968492272847E-2</v>
      </c>
      <c r="AZ616" s="212" t="s">
        <v>33</v>
      </c>
      <c r="BA616" s="55"/>
      <c r="BB616" s="43"/>
      <c r="BC616" s="43"/>
      <c r="BD616" s="43"/>
      <c r="BE616" s="43"/>
      <c r="BF616" s="41">
        <f t="shared" si="204"/>
        <v>1999</v>
      </c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</row>
    <row r="617" spans="1:81">
      <c r="A617" s="41">
        <f t="shared" si="200"/>
        <v>2000</v>
      </c>
      <c r="B617" s="41"/>
      <c r="C617" s="42">
        <f>SUM(C111:C122)</f>
        <v>0</v>
      </c>
      <c r="D617" s="42">
        <f>SUM(D111:D122)</f>
        <v>0</v>
      </c>
      <c r="E617" s="42">
        <f>SUM(E111:E122)</f>
        <v>0</v>
      </c>
      <c r="F617" s="42">
        <f>SUM(F111:F122)</f>
        <v>0</v>
      </c>
      <c r="G617" s="42">
        <f>SUM(G111:G122)</f>
        <v>0</v>
      </c>
      <c r="H617" s="116"/>
      <c r="I617" s="42">
        <f>SUM(I111:I122)</f>
        <v>0</v>
      </c>
      <c r="J617" s="42">
        <f>SUM(J111:J122)</f>
        <v>0</v>
      </c>
      <c r="K617" s="42">
        <f>SUM(K111:K122)</f>
        <v>0</v>
      </c>
      <c r="L617" s="42">
        <f>SUM(L111:L122)</f>
        <v>0</v>
      </c>
      <c r="M617" s="42">
        <f>SUM(M111:M122)</f>
        <v>0</v>
      </c>
      <c r="N617" s="187">
        <f t="shared" si="209"/>
        <v>2000</v>
      </c>
      <c r="O617" s="43"/>
      <c r="P617" s="43"/>
      <c r="Q617" s="43"/>
      <c r="R617" s="43"/>
      <c r="S617" s="43"/>
      <c r="U617" s="43"/>
      <c r="V617" s="43"/>
      <c r="W617" s="43"/>
      <c r="X617" s="74"/>
      <c r="Y617" s="42">
        <f>AVERAGE(Y111:Y122)</f>
        <v>1234285.9166666667</v>
      </c>
      <c r="Z617" s="42">
        <f>AVERAGE(Z111:Z122)</f>
        <v>143474.83333333334</v>
      </c>
      <c r="AA617" s="42">
        <f t="shared" ref="AA617:AB617" si="222">AVERAGE(AA111:AA122)</f>
        <v>2534.75</v>
      </c>
      <c r="AB617" s="42">
        <f t="shared" si="222"/>
        <v>2070.1666666666665</v>
      </c>
      <c r="AC617" s="42">
        <f>AVERAGE(AC111:AC122)</f>
        <v>17915.5</v>
      </c>
      <c r="AD617" s="42">
        <f>SUM(AD111:AD122)</f>
        <v>0</v>
      </c>
      <c r="AE617" s="42">
        <f t="shared" ref="AE617:AK617" si="223">SUM(AE111:AE122)</f>
        <v>0</v>
      </c>
      <c r="AF617" s="42">
        <f t="shared" si="223"/>
        <v>0</v>
      </c>
      <c r="AG617" s="42">
        <f t="shared" si="223"/>
        <v>0</v>
      </c>
      <c r="AH617" s="42">
        <f t="shared" si="223"/>
        <v>0</v>
      </c>
      <c r="AI617" s="42">
        <f t="shared" si="223"/>
        <v>0</v>
      </c>
      <c r="AJ617" s="42">
        <f t="shared" si="223"/>
        <v>0</v>
      </c>
      <c r="AK617" s="42">
        <f t="shared" si="223"/>
        <v>0</v>
      </c>
      <c r="AL617" s="42"/>
      <c r="AM617" s="43"/>
      <c r="AN617" s="43"/>
      <c r="AO617" s="67"/>
      <c r="AP617" s="64">
        <f>SUM(AP111:AP122)</f>
        <v>0</v>
      </c>
      <c r="AQ617" s="42">
        <f>SUM(AQ111:AQ122)</f>
        <v>0</v>
      </c>
      <c r="AR617" s="42">
        <f>SUM(AR111:AR122)</f>
        <v>0</v>
      </c>
      <c r="AS617" s="42">
        <f>SUM(AS111:AS122)</f>
        <v>0</v>
      </c>
      <c r="AT617" s="42">
        <f>SUM(AT111:AT122)</f>
        <v>0</v>
      </c>
      <c r="AU617" s="15">
        <f t="shared" si="203"/>
        <v>0</v>
      </c>
      <c r="AV617" s="1">
        <f t="shared" si="216"/>
        <v>2000</v>
      </c>
      <c r="AW617" s="66"/>
      <c r="AX617" s="67">
        <f t="shared" si="217"/>
        <v>0</v>
      </c>
      <c r="AY617" s="34">
        <f>[19]Monthly!$AB297</f>
        <v>8.3180211858832842E-2</v>
      </c>
      <c r="AZ617" s="212" t="s">
        <v>34</v>
      </c>
      <c r="BA617" s="55"/>
      <c r="BB617" s="43"/>
      <c r="BC617" s="43"/>
      <c r="BD617" s="43"/>
      <c r="BE617" s="43"/>
      <c r="BF617" s="41">
        <f t="shared" si="204"/>
        <v>2000</v>
      </c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</row>
    <row r="618" spans="1:81">
      <c r="A618" s="41">
        <f t="shared" si="200"/>
        <v>2001</v>
      </c>
      <c r="B618" s="41"/>
      <c r="C618" s="42">
        <f>SUM(C123:C134)</f>
        <v>0</v>
      </c>
      <c r="D618" s="42">
        <f>SUM(D123:D134)</f>
        <v>0</v>
      </c>
      <c r="E618" s="42">
        <f>SUM(E123:E134)</f>
        <v>0</v>
      </c>
      <c r="F618" s="42">
        <f>SUM(F123:F134)</f>
        <v>0</v>
      </c>
      <c r="G618" s="42">
        <f>SUM(G123:G134)</f>
        <v>0</v>
      </c>
      <c r="H618" s="116"/>
      <c r="I618" s="42">
        <f>SUM(I123:I134)</f>
        <v>0</v>
      </c>
      <c r="J618" s="42">
        <f>SUM(J123:J134)</f>
        <v>0</v>
      </c>
      <c r="K618" s="42">
        <f>SUM(K123:K134)</f>
        <v>0</v>
      </c>
      <c r="L618" s="42">
        <f>SUM(L123:L134)</f>
        <v>0</v>
      </c>
      <c r="M618" s="42">
        <f>SUM(M123:M134)</f>
        <v>0</v>
      </c>
      <c r="N618" s="187">
        <f t="shared" si="209"/>
        <v>2001</v>
      </c>
      <c r="O618" s="42"/>
      <c r="P618" s="42"/>
      <c r="Q618" s="42"/>
      <c r="R618" s="42"/>
      <c r="S618" s="42">
        <f>SUM(S123:S134)</f>
        <v>0</v>
      </c>
      <c r="U618" s="42"/>
      <c r="V618" s="42"/>
      <c r="W618" s="42">
        <f>AVERAGE(W123:W134)</f>
        <v>37956.25</v>
      </c>
      <c r="X618" s="42">
        <f>AVERAGE(X123:X134)</f>
        <v>1236715.5833333333</v>
      </c>
      <c r="Y618" s="42">
        <f>AVERAGE(Y123:Y134)</f>
        <v>1274671.8333333333</v>
      </c>
      <c r="Z618" s="42">
        <f>AVERAGE(Z123:Z134)</f>
        <v>146982.75</v>
      </c>
      <c r="AA618" s="42">
        <f t="shared" ref="AA618:AB618" si="224">AVERAGE(AA123:AA134)</f>
        <v>2551.3333333333335</v>
      </c>
      <c r="AB618" s="42">
        <f t="shared" si="224"/>
        <v>2015</v>
      </c>
      <c r="AC618" s="42">
        <f>AVERAGE(AC123:AC134)</f>
        <v>18716.916666666668</v>
      </c>
      <c r="AD618" s="42">
        <f>SUM(AD123:AD134)</f>
        <v>0</v>
      </c>
      <c r="AE618" s="42">
        <f t="shared" ref="AE618:AK618" si="225">SUM(AE123:AE134)</f>
        <v>0</v>
      </c>
      <c r="AF618" s="42">
        <f t="shared" si="225"/>
        <v>0</v>
      </c>
      <c r="AG618" s="42">
        <f t="shared" si="225"/>
        <v>0</v>
      </c>
      <c r="AH618" s="42">
        <f t="shared" si="225"/>
        <v>0</v>
      </c>
      <c r="AI618" s="42">
        <f t="shared" si="225"/>
        <v>0</v>
      </c>
      <c r="AJ618" s="42">
        <f t="shared" si="225"/>
        <v>0</v>
      </c>
      <c r="AK618" s="42">
        <f t="shared" si="225"/>
        <v>0</v>
      </c>
      <c r="AL618" s="42"/>
      <c r="AM618" s="43"/>
      <c r="AN618" s="43"/>
      <c r="AO618" s="67"/>
      <c r="AP618" s="64">
        <f>SUM(AP123:AP134)</f>
        <v>0</v>
      </c>
      <c r="AQ618" s="42">
        <f>SUM(AQ123:AQ134)</f>
        <v>0</v>
      </c>
      <c r="AR618" s="42">
        <f>SUM(AR123:AR134)</f>
        <v>0</v>
      </c>
      <c r="AS618" s="42">
        <f>SUM(AS123:AS134)</f>
        <v>0</v>
      </c>
      <c r="AT618" s="42">
        <f>SUM(AT123:AT134)</f>
        <v>0</v>
      </c>
      <c r="AU618" s="15">
        <f t="shared" si="203"/>
        <v>0</v>
      </c>
      <c r="AV618" s="1">
        <f t="shared" si="216"/>
        <v>2001</v>
      </c>
      <c r="AW618" s="43"/>
      <c r="AX618" s="67">
        <f t="shared" si="217"/>
        <v>0</v>
      </c>
      <c r="AY618" s="34">
        <f>[19]Monthly!$AB298</f>
        <v>8.5130229109635358E-2</v>
      </c>
      <c r="AZ618" s="68" t="s">
        <v>35</v>
      </c>
      <c r="BA618" s="55"/>
      <c r="BB618" s="43"/>
      <c r="BC618" s="43"/>
      <c r="BD618" s="43"/>
      <c r="BE618" s="43"/>
      <c r="BF618" s="41">
        <f t="shared" si="204"/>
        <v>2001</v>
      </c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</row>
    <row r="619" spans="1:81">
      <c r="A619" s="41">
        <f t="shared" si="200"/>
        <v>2002</v>
      </c>
      <c r="B619" s="41"/>
      <c r="C619" s="42">
        <f>SUM(C135:C146)</f>
        <v>0</v>
      </c>
      <c r="D619" s="42">
        <f>SUM(D135:D146)</f>
        <v>0</v>
      </c>
      <c r="E619" s="42">
        <f>SUM(E135:E146)</f>
        <v>0</v>
      </c>
      <c r="F619" s="42">
        <f>SUM(F135:F146)</f>
        <v>0</v>
      </c>
      <c r="G619" s="42">
        <f>SUM(G135:G146)</f>
        <v>0</v>
      </c>
      <c r="H619" s="116"/>
      <c r="I619" s="42">
        <f>SUM(I135:I146)</f>
        <v>0</v>
      </c>
      <c r="J619" s="42">
        <f>SUM(J135:J146)</f>
        <v>0</v>
      </c>
      <c r="K619" s="42">
        <f>SUM(K135:K146)</f>
        <v>0</v>
      </c>
      <c r="L619" s="42">
        <f>SUM(L135:L146)</f>
        <v>0</v>
      </c>
      <c r="M619" s="42">
        <f>SUM(M135:M146)</f>
        <v>0</v>
      </c>
      <c r="N619" s="187">
        <f t="shared" si="209"/>
        <v>2002</v>
      </c>
      <c r="O619" s="42"/>
      <c r="P619" s="42"/>
      <c r="Q619" s="42"/>
      <c r="R619" s="42"/>
      <c r="S619" s="42">
        <f>SUM(S135:S146)</f>
        <v>0</v>
      </c>
      <c r="U619" s="42"/>
      <c r="V619" s="42"/>
      <c r="W619" s="42">
        <f>AVERAGE(W135:W146)</f>
        <v>43251.166666666664</v>
      </c>
      <c r="X619" s="42">
        <f>AVERAGE(X135:X146)</f>
        <v>1258264.25</v>
      </c>
      <c r="Y619" s="42">
        <f>AVERAGE(Y135:Y146)</f>
        <v>1301515.4166666667</v>
      </c>
      <c r="Z619" s="42">
        <f>AVERAGE(Z135:Z146)</f>
        <v>150576.83333333334</v>
      </c>
      <c r="AA619" s="42">
        <f t="shared" ref="AA619:AB619" si="226">AVERAGE(AA135:AA146)</f>
        <v>2534.5</v>
      </c>
      <c r="AB619" s="42">
        <f t="shared" si="226"/>
        <v>1964.6666666666667</v>
      </c>
      <c r="AC619" s="42">
        <f>AVERAGE(AC135:AC146)</f>
        <v>19169</v>
      </c>
      <c r="AD619" s="42">
        <f>SUM(AD135:AD146)</f>
        <v>0</v>
      </c>
      <c r="AE619" s="42">
        <f t="shared" ref="AE619:AK619" si="227">SUM(AE135:AE146)</f>
        <v>0</v>
      </c>
      <c r="AF619" s="42">
        <f t="shared" si="227"/>
        <v>0</v>
      </c>
      <c r="AG619" s="42">
        <f t="shared" si="227"/>
        <v>0</v>
      </c>
      <c r="AH619" s="42">
        <f t="shared" si="227"/>
        <v>0</v>
      </c>
      <c r="AI619" s="42">
        <f t="shared" si="227"/>
        <v>0</v>
      </c>
      <c r="AJ619" s="42">
        <f t="shared" si="227"/>
        <v>0</v>
      </c>
      <c r="AK619" s="42">
        <f t="shared" si="227"/>
        <v>0</v>
      </c>
      <c r="AL619" s="42"/>
      <c r="AM619" s="43"/>
      <c r="AN619" s="43"/>
      <c r="AO619" s="67"/>
      <c r="AP619" s="64">
        <f>SUM(AP135:AP146)</f>
        <v>0</v>
      </c>
      <c r="AQ619" s="42">
        <f>SUM(AQ135:AQ146)</f>
        <v>0</v>
      </c>
      <c r="AR619" s="42">
        <f>SUM(AR135:AR146)</f>
        <v>0</v>
      </c>
      <c r="AS619" s="42">
        <f>SUM(AS135:AS146)</f>
        <v>0</v>
      </c>
      <c r="AT619" s="42">
        <f>SUM(AT135:AT146)</f>
        <v>0</v>
      </c>
      <c r="AU619" s="15">
        <f t="shared" si="203"/>
        <v>0</v>
      </c>
      <c r="AV619" s="1">
        <f t="shared" si="216"/>
        <v>2002</v>
      </c>
      <c r="AW619" s="57"/>
      <c r="AX619" s="67">
        <f t="shared" si="217"/>
        <v>0</v>
      </c>
      <c r="AY619" s="34">
        <f>[19]Monthly!$AB299</f>
        <v>8.8727662269313695E-2</v>
      </c>
      <c r="AZ619" s="68" t="s">
        <v>36</v>
      </c>
      <c r="BA619" s="55"/>
      <c r="BB619" s="43"/>
      <c r="BC619" s="43"/>
      <c r="BD619" s="43"/>
      <c r="BE619" s="43"/>
      <c r="BF619" s="41">
        <f t="shared" si="204"/>
        <v>2002</v>
      </c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</row>
    <row r="620" spans="1:81">
      <c r="A620" s="41">
        <f t="shared" si="200"/>
        <v>2003</v>
      </c>
      <c r="B620" s="41"/>
      <c r="C620" s="42">
        <f>SUM(C147:C158)</f>
        <v>0</v>
      </c>
      <c r="D620" s="42">
        <f>SUM(D147:D158)</f>
        <v>0</v>
      </c>
      <c r="E620" s="42">
        <f>SUM(E147:E158)</f>
        <v>0</v>
      </c>
      <c r="F620" s="42">
        <f>SUM(F147:F158)</f>
        <v>0</v>
      </c>
      <c r="G620" s="42">
        <f>SUM(G147:G158)</f>
        <v>0</v>
      </c>
      <c r="H620" s="116"/>
      <c r="I620" s="42">
        <f>SUM(I147:I158)</f>
        <v>0</v>
      </c>
      <c r="J620" s="42">
        <f>SUM(J147:J158)</f>
        <v>0</v>
      </c>
      <c r="K620" s="42">
        <f>SUM(K147:K158)</f>
        <v>0</v>
      </c>
      <c r="L620" s="42">
        <f>SUM(L147:L158)</f>
        <v>0</v>
      </c>
      <c r="M620" s="42">
        <f>SUM(M147:M158)</f>
        <v>0</v>
      </c>
      <c r="N620" s="187">
        <f t="shared" si="209"/>
        <v>2003</v>
      </c>
      <c r="O620" s="42"/>
      <c r="P620" s="42"/>
      <c r="Q620" s="42"/>
      <c r="R620" s="42"/>
      <c r="S620" s="42">
        <f>SUM(S147:S158)</f>
        <v>0</v>
      </c>
      <c r="U620" s="42"/>
      <c r="V620" s="42"/>
      <c r="W620" s="42">
        <f>AVERAGE(W147:W158)</f>
        <v>48659.083333333336</v>
      </c>
      <c r="X620" s="42">
        <f>AVERAGE(X147:X158)</f>
        <v>1283254.9166666667</v>
      </c>
      <c r="Y620" s="42">
        <f>AVERAGE(Y147:Y158)</f>
        <v>1331914</v>
      </c>
      <c r="Z620" s="42">
        <f>AVERAGE(Z147:Z158)</f>
        <v>154293.91666666666</v>
      </c>
      <c r="AA620" s="42">
        <f t="shared" ref="AA620:AB620" si="228">AVERAGE(AA147:AA158)</f>
        <v>2643.25</v>
      </c>
      <c r="AB620" s="42">
        <f t="shared" si="228"/>
        <v>1917.4166666666667</v>
      </c>
      <c r="AC620" s="42">
        <f>AVERAGE(AC147:AC158)</f>
        <v>19725.583333333332</v>
      </c>
      <c r="AD620" s="42">
        <f>SUM(AD147:AD158)</f>
        <v>0</v>
      </c>
      <c r="AE620" s="42">
        <f t="shared" ref="AE620:AK620" si="229">SUM(AE147:AE158)</f>
        <v>0</v>
      </c>
      <c r="AF620" s="42">
        <f t="shared" si="229"/>
        <v>0</v>
      </c>
      <c r="AG620" s="42">
        <f t="shared" si="229"/>
        <v>0</v>
      </c>
      <c r="AH620" s="42">
        <f t="shared" si="229"/>
        <v>0</v>
      </c>
      <c r="AI620" s="42">
        <f t="shared" si="229"/>
        <v>0</v>
      </c>
      <c r="AJ620" s="42">
        <f t="shared" si="229"/>
        <v>0</v>
      </c>
      <c r="AK620" s="42">
        <f t="shared" si="229"/>
        <v>0</v>
      </c>
      <c r="AL620" s="42"/>
      <c r="AM620" s="43"/>
      <c r="AN620" s="43"/>
      <c r="AO620" s="67"/>
      <c r="AP620" s="64">
        <f>SUM(AP147:AP158)</f>
        <v>0</v>
      </c>
      <c r="AQ620" s="42">
        <f>SUM(AQ147:AQ158)</f>
        <v>0</v>
      </c>
      <c r="AR620" s="42">
        <f>SUM(AR147:AR158)</f>
        <v>0</v>
      </c>
      <c r="AS620" s="42">
        <f>SUM(AS147:AS158)</f>
        <v>0</v>
      </c>
      <c r="AT620" s="42">
        <f>SUM(AT147:AT158)</f>
        <v>0</v>
      </c>
      <c r="AU620" s="15">
        <f t="shared" si="203"/>
        <v>0</v>
      </c>
      <c r="AV620" s="1">
        <f t="shared" si="216"/>
        <v>2003</v>
      </c>
      <c r="AW620" s="67"/>
      <c r="AX620" s="67">
        <f t="shared" si="217"/>
        <v>0</v>
      </c>
      <c r="AY620" s="34">
        <f>[19]Monthly!$AB300</f>
        <v>8.6196357559650674E-2</v>
      </c>
      <c r="AZ620" s="68" t="s">
        <v>37</v>
      </c>
      <c r="BA620" s="55"/>
      <c r="BB620" s="43"/>
      <c r="BC620" s="43"/>
      <c r="BD620" s="43"/>
      <c r="BE620" s="43"/>
      <c r="BF620" s="41">
        <f t="shared" si="204"/>
        <v>2003</v>
      </c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</row>
    <row r="621" spans="1:81">
      <c r="A621" s="41">
        <f t="shared" si="200"/>
        <v>2004</v>
      </c>
      <c r="B621" s="41"/>
      <c r="C621" s="42">
        <f>SUM(C159:C170)</f>
        <v>14881.280702546708</v>
      </c>
      <c r="D621" s="42">
        <f>SUM(D159:D170)</f>
        <v>0</v>
      </c>
      <c r="E621" s="42">
        <f>SUM(E159:E170)</f>
        <v>2846615.6880837474</v>
      </c>
      <c r="F621" s="42">
        <f>SUM(F159:F170)</f>
        <v>27844.95705213898</v>
      </c>
      <c r="G621" s="22">
        <f>SUM(G159:G170)</f>
        <v>3049526.4364098394</v>
      </c>
      <c r="H621" s="123"/>
      <c r="I621" s="42">
        <f>SUM(I159:I170)</f>
        <v>0</v>
      </c>
      <c r="J621" s="42">
        <f>SUM(J159:J170)</f>
        <v>0</v>
      </c>
      <c r="K621" s="42">
        <f>SUM(K159:K170)</f>
        <v>0</v>
      </c>
      <c r="L621" s="42">
        <f>SUM(L159:L170)</f>
        <v>0</v>
      </c>
      <c r="M621" s="42">
        <f>SUM(M159:M170)</f>
        <v>0</v>
      </c>
      <c r="N621" s="187">
        <f t="shared" si="209"/>
        <v>2004</v>
      </c>
      <c r="O621" s="42"/>
      <c r="P621" s="42"/>
      <c r="Q621" s="42"/>
      <c r="R621" s="42"/>
      <c r="S621" s="42">
        <f>SUM(S159:S170)</f>
        <v>0</v>
      </c>
      <c r="U621" s="42"/>
      <c r="V621" s="42"/>
      <c r="W621" s="42">
        <f>AVERAGE(W159:W170)</f>
        <v>52096.75</v>
      </c>
      <c r="X621" s="42">
        <f>AVERAGE(X159:X170)</f>
        <v>1312580.25</v>
      </c>
      <c r="Y621" s="42">
        <f>AVERAGE(Y159:Y170)</f>
        <v>1364677</v>
      </c>
      <c r="Z621" s="42">
        <f>AVERAGE(Z159:Z170)</f>
        <v>158780.08333333334</v>
      </c>
      <c r="AA621" s="42">
        <f t="shared" ref="AA621:AB621" si="230">AVERAGE(AA159:AA170)</f>
        <v>2732.8333333333335</v>
      </c>
      <c r="AB621" s="42">
        <f t="shared" si="230"/>
        <v>1855.75</v>
      </c>
      <c r="AC621" s="42">
        <f>AVERAGE(AC159:AC170)</f>
        <v>20556.833333333332</v>
      </c>
      <c r="AD621" s="42">
        <f>SUM(AD159:AD170)</f>
        <v>286276</v>
      </c>
      <c r="AE621" s="42">
        <f t="shared" ref="AE621:AK621" si="231">SUM(AE159:AE170)</f>
        <v>19519129</v>
      </c>
      <c r="AF621" s="42">
        <f t="shared" si="231"/>
        <v>0</v>
      </c>
      <c r="AG621" s="42">
        <f t="shared" si="231"/>
        <v>4079181.6880837469</v>
      </c>
      <c r="AH621" s="42">
        <f t="shared" si="231"/>
        <v>1232566</v>
      </c>
      <c r="AI621" s="42">
        <f t="shared" si="231"/>
        <v>2846615.6880837474</v>
      </c>
      <c r="AJ621" s="42">
        <f t="shared" si="231"/>
        <v>27844.95705213898</v>
      </c>
      <c r="AK621" s="42">
        <f t="shared" si="231"/>
        <v>3049526.4364098394</v>
      </c>
      <c r="AL621" s="42"/>
      <c r="AM621" s="43"/>
      <c r="AN621" s="43"/>
      <c r="AO621" s="67"/>
      <c r="AP621" s="64">
        <f>SUM(AP159:AP170)</f>
        <v>0</v>
      </c>
      <c r="AQ621" s="42">
        <f>SUM(AQ159:AQ170)</f>
        <v>0</v>
      </c>
      <c r="AR621" s="42">
        <f>SUM(AR159:AR170)</f>
        <v>0</v>
      </c>
      <c r="AS621" s="42">
        <f>SUM(AS159:AS170)</f>
        <v>0</v>
      </c>
      <c r="AT621" s="42">
        <f>SUM(AT159:AT170)</f>
        <v>0</v>
      </c>
      <c r="AU621" s="15">
        <f t="shared" si="203"/>
        <v>0</v>
      </c>
      <c r="AV621" s="1">
        <f t="shared" si="216"/>
        <v>2004</v>
      </c>
      <c r="AW621" s="67"/>
      <c r="AX621" s="67">
        <f t="shared" si="217"/>
        <v>1232566</v>
      </c>
      <c r="AY621" s="34">
        <f>[19]Monthly!$AB301</f>
        <v>9.0086742677886494E-2</v>
      </c>
      <c r="AZ621" s="68" t="s">
        <v>38</v>
      </c>
      <c r="BA621" s="55"/>
      <c r="BB621" s="43"/>
      <c r="BC621" s="43"/>
      <c r="BD621" s="43"/>
      <c r="BE621" s="43"/>
      <c r="BF621" s="41">
        <f t="shared" si="204"/>
        <v>2004</v>
      </c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</row>
    <row r="622" spans="1:81">
      <c r="A622" s="41">
        <f t="shared" si="200"/>
        <v>2005</v>
      </c>
      <c r="B622" s="41"/>
      <c r="C622" s="42">
        <f>SUM(C171:C182)</f>
        <v>14650.351205283436</v>
      </c>
      <c r="D622" s="42">
        <f>SUM(D171:D182)</f>
        <v>11969742.657578368</v>
      </c>
      <c r="E622" s="42">
        <f>SUM(E171:E182)</f>
        <v>2879896.049331856</v>
      </c>
      <c r="F622" s="42">
        <f>SUM(F171:F182)</f>
        <v>27217.67641330359</v>
      </c>
      <c r="G622" s="22">
        <f>SUM(G171:G182)</f>
        <v>3172738.7368826657</v>
      </c>
      <c r="H622" s="123"/>
      <c r="I622" s="42">
        <f>SUM(I171:I182)</f>
        <v>0</v>
      </c>
      <c r="J622" s="42">
        <f>SUM(J171:J182)</f>
        <v>0</v>
      </c>
      <c r="K622" s="42">
        <f>SUM(K171:K182)</f>
        <v>0</v>
      </c>
      <c r="L622" s="42">
        <f>SUM(L171:L182)</f>
        <v>0</v>
      </c>
      <c r="M622" s="42">
        <f>SUM(M171:M182)</f>
        <v>0</v>
      </c>
      <c r="N622" s="187">
        <f t="shared" si="209"/>
        <v>2005</v>
      </c>
      <c r="O622" s="42"/>
      <c r="P622" s="42"/>
      <c r="Q622" s="42"/>
      <c r="R622" s="42"/>
      <c r="S622" s="42">
        <f>SUM(S171:S182)</f>
        <v>0</v>
      </c>
      <c r="U622" s="42">
        <f t="shared" ref="U622" si="232">SUM(U171:U182)</f>
        <v>39256767.120206192</v>
      </c>
      <c r="V622" s="42"/>
      <c r="W622" s="42">
        <f>AVERAGE(W171:W182)</f>
        <v>55626.166666666664</v>
      </c>
      <c r="X622" s="42">
        <f>AVERAGE(X171:X182)</f>
        <v>1341386.1666666667</v>
      </c>
      <c r="Y622" s="42">
        <f>AVERAGE(Y171:Y182)</f>
        <v>1397012.3333333333</v>
      </c>
      <c r="Z622" s="42">
        <f>AVERAGE(Z171:Z182)</f>
        <v>161001.16666666666</v>
      </c>
      <c r="AA622" s="42">
        <f t="shared" ref="AA622:AB622" si="233">AVERAGE(AA171:AA182)</f>
        <v>2703.1666666666665</v>
      </c>
      <c r="AB622" s="42">
        <f t="shared" si="233"/>
        <v>1794.75</v>
      </c>
      <c r="AC622" s="42">
        <f>AVERAGE(AC171:AC182)</f>
        <v>20879.166666666668</v>
      </c>
      <c r="AD622" s="42">
        <f>SUM(AD171:AD182)</f>
        <v>302142</v>
      </c>
      <c r="AE622" s="42">
        <f t="shared" ref="AE622:AK622" si="234">SUM(AE171:AE182)</f>
        <v>19632682</v>
      </c>
      <c r="AF622" s="42">
        <f t="shared" si="234"/>
        <v>11969742.657578368</v>
      </c>
      <c r="AG622" s="42">
        <f t="shared" si="234"/>
        <v>4152244.0493318555</v>
      </c>
      <c r="AH622" s="42">
        <f t="shared" si="234"/>
        <v>1272348</v>
      </c>
      <c r="AI622" s="42">
        <f t="shared" si="234"/>
        <v>2879896.049331856</v>
      </c>
      <c r="AJ622" s="42">
        <f t="shared" si="234"/>
        <v>27217.67641330359</v>
      </c>
      <c r="AK622" s="42">
        <f t="shared" si="234"/>
        <v>3172738.7368826657</v>
      </c>
      <c r="AL622" s="42">
        <f>(AD622+AE622)/Y622*1000</f>
        <v>14269.612031580729</v>
      </c>
      <c r="AM622" s="42">
        <f>AF622/Z622*1000</f>
        <v>74345.688949945717</v>
      </c>
      <c r="AN622" s="42">
        <f>AJ622/AB622*1000</f>
        <v>15165.163066334359</v>
      </c>
      <c r="AO622" s="42">
        <f>AK622/AC622*1000</f>
        <v>151957.15363237669</v>
      </c>
      <c r="AP622" s="64">
        <f>SUM(AP171:AP182)</f>
        <v>0</v>
      </c>
      <c r="AQ622" s="42">
        <f>SUM(AQ171:AQ182)</f>
        <v>0</v>
      </c>
      <c r="AR622" s="42">
        <f>SUM(AR171:AR182)</f>
        <v>0</v>
      </c>
      <c r="AS622" s="42">
        <f>SUM(AS171:AS182)</f>
        <v>0</v>
      </c>
      <c r="AT622" s="42">
        <f>SUM(AT171:AT182)</f>
        <v>0</v>
      </c>
      <c r="AU622" s="15">
        <f t="shared" si="203"/>
        <v>0</v>
      </c>
      <c r="AV622" s="1">
        <f t="shared" si="216"/>
        <v>2005</v>
      </c>
      <c r="AW622" s="67"/>
      <c r="AX622" s="67">
        <f t="shared" si="217"/>
        <v>1272348</v>
      </c>
      <c r="AY622" s="34">
        <f>[19]Monthly!$AB302</f>
        <v>8.7728823086816635E-2</v>
      </c>
      <c r="AZ622" s="68" t="s">
        <v>39</v>
      </c>
      <c r="BA622" s="55"/>
      <c r="BB622" s="43"/>
      <c r="BC622" s="43"/>
      <c r="BD622" s="43"/>
      <c r="BE622" s="43"/>
      <c r="BF622" s="41">
        <f t="shared" si="204"/>
        <v>2005</v>
      </c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</row>
    <row r="623" spans="1:81">
      <c r="A623" s="41">
        <f t="shared" si="200"/>
        <v>2006</v>
      </c>
      <c r="B623" s="41"/>
      <c r="C623" s="42">
        <f>SUM(C183:C194)</f>
        <v>14653.222470989576</v>
      </c>
      <c r="D623" s="42">
        <f>SUM(D183:D194)</f>
        <v>12000054.992859714</v>
      </c>
      <c r="E623" s="42">
        <f>SUM(E183:E194)</f>
        <v>2876604.8445280232</v>
      </c>
      <c r="F623" s="42">
        <f>SUM(F183:F194)</f>
        <v>26833.885448160396</v>
      </c>
      <c r="G623" s="42">
        <f>SUM(G183:G194)</f>
        <v>3228804.6228870549</v>
      </c>
      <c r="H623" s="123"/>
      <c r="I623" s="42">
        <f>SUM(I183:I194)</f>
        <v>0</v>
      </c>
      <c r="J623" s="42">
        <f>SUM(J183:J194)</f>
        <v>0</v>
      </c>
      <c r="K623" s="42">
        <f>SUM(K183:K194)</f>
        <v>0</v>
      </c>
      <c r="L623" s="42">
        <f>SUM(L183:L194)</f>
        <v>0</v>
      </c>
      <c r="M623" s="42">
        <f>SUM(M183:M194)</f>
        <v>0</v>
      </c>
      <c r="N623" s="187">
        <f t="shared" si="209"/>
        <v>2006</v>
      </c>
      <c r="O623" s="42"/>
      <c r="P623" s="42"/>
      <c r="Q623" s="42"/>
      <c r="R623" s="42"/>
      <c r="S623" s="42">
        <f>SUM(S183:S194)</f>
        <v>0</v>
      </c>
      <c r="U623" s="42">
        <f t="shared" ref="U623" si="235">SUM(U183:U194)</f>
        <v>39812032.345722958</v>
      </c>
      <c r="V623" s="42"/>
      <c r="W623" s="42">
        <f>AVERAGE(W183:W194)</f>
        <v>57263.166666666664</v>
      </c>
      <c r="X623" s="42">
        <f>AVERAGE(X183:X194)</f>
        <v>1374479.5</v>
      </c>
      <c r="Y623" s="42">
        <f>AVERAGE(Y183:Y194)</f>
        <v>1431742.6666666667</v>
      </c>
      <c r="Z623" s="42">
        <f>AVERAGE(Z183:Z194)</f>
        <v>162774</v>
      </c>
      <c r="AA623" s="42">
        <f t="shared" ref="AA623:AB623" si="236">AVERAGE(AA183:AA194)</f>
        <v>2696.9166666666665</v>
      </c>
      <c r="AB623" s="42">
        <f t="shared" si="236"/>
        <v>1747.5</v>
      </c>
      <c r="AC623" s="42">
        <f>AVERAGE(AC183:AC194)</f>
        <v>21412.333333333332</v>
      </c>
      <c r="AD623" s="42">
        <f>SUM(AD183:AD194)</f>
        <v>312020</v>
      </c>
      <c r="AE623" s="42">
        <f t="shared" ref="AE623:AK623" si="237">SUM(AE183:AE194)</f>
        <v>20116237</v>
      </c>
      <c r="AF623" s="42">
        <f t="shared" si="237"/>
        <v>12000054.992859714</v>
      </c>
      <c r="AG623" s="42">
        <f t="shared" si="237"/>
        <v>4128081.8445280232</v>
      </c>
      <c r="AH623" s="42">
        <f t="shared" si="237"/>
        <v>1251477</v>
      </c>
      <c r="AI623" s="42">
        <f t="shared" si="237"/>
        <v>2876604.8445280232</v>
      </c>
      <c r="AJ623" s="42">
        <f t="shared" si="237"/>
        <v>26833.885448160396</v>
      </c>
      <c r="AK623" s="42">
        <f t="shared" si="237"/>
        <v>3228804.6228870549</v>
      </c>
      <c r="AL623" s="42">
        <f t="shared" ref="AL623:AL657" si="238">(AD623+AE623)/Y623*1000</f>
        <v>14268.10660574945</v>
      </c>
      <c r="AM623" s="42">
        <f t="shared" ref="AM623:AM657" si="239">AF623/Z623*1000</f>
        <v>73722.185317432231</v>
      </c>
      <c r="AN623" s="42">
        <f t="shared" ref="AN623:AO657" si="240">AJ623/AB623*1000</f>
        <v>15355.585378060312</v>
      </c>
      <c r="AO623" s="42">
        <f t="shared" si="240"/>
        <v>150791.81575511256</v>
      </c>
      <c r="AP623" s="64">
        <f>SUM(AP183:AP194)</f>
        <v>0</v>
      </c>
      <c r="AQ623" s="42">
        <f>SUM(AQ183:AQ194)</f>
        <v>0</v>
      </c>
      <c r="AR623" s="42">
        <f>SUM(AR183:AR194)</f>
        <v>0</v>
      </c>
      <c r="AS623" s="42">
        <f>SUM(AS183:AS194)</f>
        <v>0</v>
      </c>
      <c r="AT623" s="42">
        <f>SUM(AT183:AT194)</f>
        <v>0</v>
      </c>
      <c r="AU623" s="15">
        <f t="shared" si="203"/>
        <v>0</v>
      </c>
      <c r="AV623" s="43">
        <f t="shared" si="216"/>
        <v>2006</v>
      </c>
      <c r="AW623" s="67"/>
      <c r="AX623" s="67">
        <f t="shared" si="217"/>
        <v>1251477</v>
      </c>
      <c r="AY623" s="34">
        <f>[19]Monthly!$AB303</f>
        <v>8.3387723499453725E-2</v>
      </c>
      <c r="AZ623" s="68" t="s">
        <v>40</v>
      </c>
      <c r="BA623" s="55"/>
      <c r="BB623" s="43"/>
      <c r="BC623" s="43"/>
      <c r="BD623" s="43"/>
      <c r="BE623" s="43"/>
      <c r="BF623" s="41">
        <f t="shared" si="204"/>
        <v>2006</v>
      </c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</row>
    <row r="624" spans="1:81">
      <c r="A624" s="41">
        <f t="shared" si="200"/>
        <v>2007</v>
      </c>
      <c r="B624" s="41"/>
      <c r="C624" s="42">
        <f>SUM(C195:C206)</f>
        <v>14395.803030924691</v>
      </c>
      <c r="D624" s="42">
        <f>SUM(D195:D206)</f>
        <v>12088580.92616065</v>
      </c>
      <c r="E624" s="42">
        <f>SUM(E195:E206)</f>
        <v>2734687.6259204522</v>
      </c>
      <c r="F624" s="42">
        <f>SUM(F195:F206)</f>
        <v>26311.587875593559</v>
      </c>
      <c r="G624" s="42">
        <f>SUM(G195:G206)</f>
        <v>3300664.3803925836</v>
      </c>
      <c r="H624" s="123"/>
      <c r="I624" s="42">
        <f>SUM(I195:I206)</f>
        <v>0</v>
      </c>
      <c r="J624" s="42">
        <f>SUM(J195:J206)</f>
        <v>0</v>
      </c>
      <c r="K624" s="42">
        <f>SUM(K195:K206)</f>
        <v>0</v>
      </c>
      <c r="L624" s="42">
        <f>SUM(L195:L206)</f>
        <v>0</v>
      </c>
      <c r="M624" s="42">
        <f>SUM(M195:M206)</f>
        <v>0</v>
      </c>
      <c r="N624" s="187">
        <f t="shared" si="209"/>
        <v>2007</v>
      </c>
      <c r="O624" s="42"/>
      <c r="P624" s="42"/>
      <c r="Q624" s="42"/>
      <c r="R624" s="42"/>
      <c r="S624" s="42">
        <f>SUM(S195:S206)</f>
        <v>0</v>
      </c>
      <c r="U624" s="42">
        <f t="shared" ref="U624" si="241">SUM(U195:U206)</f>
        <v>39454938.520349279</v>
      </c>
      <c r="V624" s="42"/>
      <c r="W624" s="42">
        <f>AVERAGE(W195:W206)</f>
        <v>57815</v>
      </c>
      <c r="X624" s="42">
        <f>AVERAGE(X195:X206)</f>
        <v>1385038.3333333333</v>
      </c>
      <c r="Y624" s="42">
        <f>AVERAGE(Y195:Y206)</f>
        <v>1442853.3333333333</v>
      </c>
      <c r="Z624" s="42">
        <f>AVERAGE(Z195:Z206)</f>
        <v>162837.16666666666</v>
      </c>
      <c r="AA624" s="42">
        <f t="shared" ref="AA624:AB624" si="242">AVERAGE(AA195:AA206)</f>
        <v>2668.4166666666665</v>
      </c>
      <c r="AB624" s="42">
        <f t="shared" si="242"/>
        <v>1691.5833333333333</v>
      </c>
      <c r="AC624" s="42">
        <f>AVERAGE(AC195:AC206)</f>
        <v>22296</v>
      </c>
      <c r="AD624" s="42">
        <f>SUM(AD195:AD206)</f>
        <v>308255</v>
      </c>
      <c r="AE624" s="42">
        <f t="shared" ref="AE624:AK624" si="243">SUM(AE195:AE206)</f>
        <v>19910288</v>
      </c>
      <c r="AF624" s="42">
        <f t="shared" si="243"/>
        <v>12088580.92616065</v>
      </c>
      <c r="AG624" s="42">
        <f t="shared" si="243"/>
        <v>3820838.6259204522</v>
      </c>
      <c r="AH624" s="42">
        <f t="shared" si="243"/>
        <v>1086151</v>
      </c>
      <c r="AI624" s="42">
        <f t="shared" si="243"/>
        <v>2734687.6259204522</v>
      </c>
      <c r="AJ624" s="42">
        <f t="shared" si="243"/>
        <v>26311.587875593559</v>
      </c>
      <c r="AK624" s="42">
        <f t="shared" si="243"/>
        <v>3300664.3803925836</v>
      </c>
      <c r="AL624" s="42">
        <f t="shared" si="238"/>
        <v>14012.888581884044</v>
      </c>
      <c r="AM624" s="42">
        <f t="shared" si="239"/>
        <v>74237.234493930955</v>
      </c>
      <c r="AN624" s="42">
        <f t="shared" si="240"/>
        <v>15554.41423257908</v>
      </c>
      <c r="AO624" s="42">
        <f t="shared" si="240"/>
        <v>148038.40959780154</v>
      </c>
      <c r="AP624" s="64">
        <f>SUM(AP195:AP206)</f>
        <v>0</v>
      </c>
      <c r="AQ624" s="42">
        <f>SUM(AQ195:AQ206)</f>
        <v>0</v>
      </c>
      <c r="AR624" s="42">
        <f>SUM(AR195:AR206)</f>
        <v>0</v>
      </c>
      <c r="AS624" s="42">
        <f>SUM(AS195:AS206)</f>
        <v>0</v>
      </c>
      <c r="AT624" s="42">
        <f>SUM(AT195:AT206)</f>
        <v>0</v>
      </c>
      <c r="AU624" s="15">
        <f t="shared" si="203"/>
        <v>0</v>
      </c>
      <c r="AV624" s="43">
        <f t="shared" si="216"/>
        <v>2007</v>
      </c>
      <c r="AW624" s="67"/>
      <c r="AX624" s="67">
        <f t="shared" si="217"/>
        <v>1086151</v>
      </c>
      <c r="AY624" s="34">
        <f>[19]Monthly!$AB304</f>
        <v>8.5214573464615917E-2</v>
      </c>
      <c r="AZ624" s="68" t="s">
        <v>41</v>
      </c>
      <c r="BA624" s="55"/>
      <c r="BB624" s="43"/>
      <c r="BC624" s="42"/>
      <c r="BD624" s="42"/>
      <c r="BE624" s="42"/>
      <c r="BF624" s="41">
        <f t="shared" si="204"/>
        <v>2007</v>
      </c>
      <c r="BG624" s="42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</row>
    <row r="625" spans="1:81">
      <c r="A625" s="41">
        <f t="shared" si="200"/>
        <v>2008</v>
      </c>
      <c r="B625" s="41"/>
      <c r="C625" s="42">
        <f>SUM(C207:C218)</f>
        <v>14340.749843602511</v>
      </c>
      <c r="D625" s="42">
        <f>SUM(D207:D218)</f>
        <v>12252235.914237883</v>
      </c>
      <c r="E625" s="42">
        <f>SUM(E207:E218)</f>
        <v>2578897.6843344239</v>
      </c>
      <c r="F625" s="42">
        <f>SUM(F207:F218)</f>
        <v>26207.284172609623</v>
      </c>
      <c r="G625" s="42">
        <f>SUM(G207:G218)</f>
        <v>3254293.1311809532</v>
      </c>
      <c r="H625" s="123"/>
      <c r="I625" s="42">
        <f>SUM(I207:I218)</f>
        <v>0</v>
      </c>
      <c r="J625" s="42">
        <f>SUM(J207:J218)</f>
        <v>0</v>
      </c>
      <c r="K625" s="42">
        <f>SUM(K207:K218)</f>
        <v>0</v>
      </c>
      <c r="L625" s="42">
        <f>SUM(L207:L218)</f>
        <v>0</v>
      </c>
      <c r="M625" s="42">
        <f>SUM(M207:M218)</f>
        <v>0</v>
      </c>
      <c r="N625" s="187">
        <f t="shared" si="209"/>
        <v>2008</v>
      </c>
      <c r="O625" s="42">
        <f t="shared" ref="O625:R625" si="244">SUM(O207:O218)</f>
        <v>0</v>
      </c>
      <c r="P625" s="42">
        <f t="shared" si="244"/>
        <v>0</v>
      </c>
      <c r="Q625" s="42">
        <f t="shared" si="244"/>
        <v>0</v>
      </c>
      <c r="R625" s="42">
        <f t="shared" si="244"/>
        <v>0</v>
      </c>
      <c r="S625" s="42">
        <f>SUM(S207:S218)</f>
        <v>0</v>
      </c>
      <c r="U625" s="42">
        <f t="shared" ref="U625" si="245">SUM(U207:U218)</f>
        <v>39577056.013925873</v>
      </c>
      <c r="V625" s="42"/>
      <c r="W625" s="42">
        <f>AVERAGE(W207:W218)</f>
        <v>59174.833333333336</v>
      </c>
      <c r="X625" s="42">
        <f>AVERAGE(X207:X218)</f>
        <v>1389866.1666666667</v>
      </c>
      <c r="Y625" s="42">
        <f>AVERAGE(Y207:Y218)</f>
        <v>1449041</v>
      </c>
      <c r="Z625" s="42">
        <f>AVERAGE(Z207:Z218)</f>
        <v>162568.58333333334</v>
      </c>
      <c r="AA625" s="42">
        <f t="shared" ref="AA625:AB625" si="246">AVERAGE(AA207:AA218)</f>
        <v>2587.0833333333335</v>
      </c>
      <c r="AB625" s="42">
        <f t="shared" si="246"/>
        <v>1652</v>
      </c>
      <c r="AC625" s="42">
        <f>AVERAGE(AC207:AC218)</f>
        <v>23061.916666666668</v>
      </c>
      <c r="AD625" s="42">
        <f>SUM(AD207:AD218)</f>
        <v>317657</v>
      </c>
      <c r="AE625" s="42">
        <f t="shared" ref="AE625:AK625" si="247">SUM(AE207:AE218)</f>
        <v>19914262</v>
      </c>
      <c r="AF625" s="42">
        <f t="shared" si="247"/>
        <v>12252235.914237883</v>
      </c>
      <c r="AG625" s="42">
        <f t="shared" si="247"/>
        <v>3812400.6843344239</v>
      </c>
      <c r="AH625" s="42">
        <f t="shared" si="247"/>
        <v>1233503</v>
      </c>
      <c r="AI625" s="42">
        <f t="shared" si="247"/>
        <v>2578897.6843344239</v>
      </c>
      <c r="AJ625" s="42">
        <f t="shared" si="247"/>
        <v>26207.284172609623</v>
      </c>
      <c r="AK625" s="42">
        <f t="shared" si="247"/>
        <v>3254293.1311809532</v>
      </c>
      <c r="AL625" s="42">
        <f t="shared" si="238"/>
        <v>13962.281950614233</v>
      </c>
      <c r="AM625" s="42">
        <f t="shared" si="239"/>
        <v>75366.566300917402</v>
      </c>
      <c r="AN625" s="42">
        <f t="shared" si="240"/>
        <v>15863.973470102679</v>
      </c>
      <c r="AO625" s="42">
        <f t="shared" si="240"/>
        <v>141111.13045017014</v>
      </c>
      <c r="AP625" s="64">
        <f>SUM(AP207:AP218)</f>
        <v>0</v>
      </c>
      <c r="AQ625" s="42">
        <f>SUM(AQ207:AQ218)</f>
        <v>0</v>
      </c>
      <c r="AR625" s="42">
        <f>SUM(AR207:AR218)</f>
        <v>0</v>
      </c>
      <c r="AS625" s="42">
        <f>SUM(AS207:AS218)</f>
        <v>0</v>
      </c>
      <c r="AT625" s="42">
        <f>SUM(AT207:AT218)</f>
        <v>0</v>
      </c>
      <c r="AU625" s="15">
        <f t="shared" si="203"/>
        <v>0</v>
      </c>
      <c r="AV625" s="43">
        <f t="shared" si="216"/>
        <v>2008</v>
      </c>
      <c r="AW625" s="67"/>
      <c r="AX625" s="67">
        <f t="shared" si="217"/>
        <v>1233503</v>
      </c>
      <c r="AY625" s="34">
        <f>[19]Monthly!$AB305</f>
        <v>7.724721872269813E-2</v>
      </c>
      <c r="AZ625" s="68" t="s">
        <v>42</v>
      </c>
      <c r="BA625" s="159"/>
      <c r="BB625" s="149"/>
      <c r="BC625" s="42"/>
      <c r="BD625" s="42"/>
      <c r="BE625" s="42"/>
      <c r="BF625" s="41">
        <f t="shared" si="204"/>
        <v>2008</v>
      </c>
      <c r="BG625" s="42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</row>
    <row r="626" spans="1:81">
      <c r="A626" s="41">
        <f t="shared" si="200"/>
        <v>2009</v>
      </c>
      <c r="B626" s="41"/>
      <c r="C626" s="42">
        <f>SUM(C219:C230)</f>
        <v>13860.180669143676</v>
      </c>
      <c r="D626" s="42">
        <f>SUM(D219:D230)</f>
        <v>11661237.806189265</v>
      </c>
      <c r="E626" s="42">
        <f>SUM(E219:E230)</f>
        <v>2224622.3942891373</v>
      </c>
      <c r="F626" s="42">
        <f>SUM(F219:F230)</f>
        <v>25893.983534834246</v>
      </c>
      <c r="G626" s="42">
        <f>SUM(G219:G230)</f>
        <v>3246035.3144078893</v>
      </c>
      <c r="H626" s="123"/>
      <c r="I626" s="42">
        <f>SUM(I219:I230)</f>
        <v>0</v>
      </c>
      <c r="J626" s="42">
        <f>SUM(J219:J230)</f>
        <v>0</v>
      </c>
      <c r="K626" s="42">
        <f>SUM(K219:K230)</f>
        <v>0</v>
      </c>
      <c r="L626" s="42">
        <f>SUM(L219:L230)</f>
        <v>0</v>
      </c>
      <c r="M626" s="42">
        <f>SUM(M219:M230)</f>
        <v>0</v>
      </c>
      <c r="N626" s="187">
        <f t="shared" si="209"/>
        <v>2009</v>
      </c>
      <c r="O626" s="42">
        <f t="shared" ref="O626:R626" si="248">SUM(O219:O230)</f>
        <v>0</v>
      </c>
      <c r="P626" s="42">
        <f t="shared" si="248"/>
        <v>0</v>
      </c>
      <c r="Q626" s="42">
        <f t="shared" si="248"/>
        <v>0</v>
      </c>
      <c r="R626" s="42">
        <f t="shared" si="248"/>
        <v>0</v>
      </c>
      <c r="S626" s="42">
        <f>SUM(S219:S230)</f>
        <v>0</v>
      </c>
      <c r="U626" s="42">
        <f t="shared" ref="U626" si="249">SUM(U219:U230)</f>
        <v>37634277.498421125</v>
      </c>
      <c r="V626" s="42"/>
      <c r="W626" s="42">
        <f>AVERAGE(W219:W230)</f>
        <v>60317.5</v>
      </c>
      <c r="X626" s="42">
        <f>AVERAGE(X219:X230)</f>
        <v>1381007.1666666667</v>
      </c>
      <c r="Y626" s="42">
        <f>AVERAGE(Y219:Y230)</f>
        <v>1441324.6666666667</v>
      </c>
      <c r="Z626" s="42">
        <f>AVERAGE(Z219:Z230)</f>
        <v>161390.41666666666</v>
      </c>
      <c r="AA626" s="42">
        <f t="shared" ref="AA626:AB626" si="250">AVERAGE(AA219:AA230)</f>
        <v>2486.5833333333335</v>
      </c>
      <c r="AB626" s="42">
        <f t="shared" si="250"/>
        <v>1624</v>
      </c>
      <c r="AC626" s="42">
        <f>AVERAGE(AC219:AC230)</f>
        <v>23346</v>
      </c>
      <c r="AD626" s="42">
        <f>SUM(AD219:AD230)</f>
        <v>310777</v>
      </c>
      <c r="AE626" s="42">
        <f t="shared" ref="AE626:AK626" si="251">SUM(AE219:AE230)</f>
        <v>19083244</v>
      </c>
      <c r="AF626" s="42">
        <f t="shared" si="251"/>
        <v>11661237.806189265</v>
      </c>
      <c r="AG626" s="42">
        <f t="shared" si="251"/>
        <v>3307089.3942891369</v>
      </c>
      <c r="AH626" s="42">
        <f t="shared" si="251"/>
        <v>1082467</v>
      </c>
      <c r="AI626" s="42">
        <f t="shared" si="251"/>
        <v>2224622.3942891373</v>
      </c>
      <c r="AJ626" s="42">
        <f t="shared" si="251"/>
        <v>25893.983534834246</v>
      </c>
      <c r="AK626" s="42">
        <f t="shared" si="251"/>
        <v>3246035.3144078893</v>
      </c>
      <c r="AL626" s="42">
        <f t="shared" si="238"/>
        <v>13455.692148010141</v>
      </c>
      <c r="AM626" s="42">
        <f t="shared" si="239"/>
        <v>72254.83425248359</v>
      </c>
      <c r="AN626" s="42">
        <f t="shared" si="240"/>
        <v>15944.571142139313</v>
      </c>
      <c r="AO626" s="42">
        <f t="shared" si="240"/>
        <v>139040.32015796663</v>
      </c>
      <c r="AP626" s="64">
        <f>SUM(AP219:AP230)</f>
        <v>0</v>
      </c>
      <c r="AQ626" s="42">
        <f>SUM(AQ219:AQ230)</f>
        <v>0</v>
      </c>
      <c r="AR626" s="42">
        <f>SUM(AR219:AR230)</f>
        <v>0</v>
      </c>
      <c r="AS626" s="42">
        <f>SUM(AS219:AS230)</f>
        <v>0</v>
      </c>
      <c r="AT626" s="42">
        <f>SUM(AT219:AT230)</f>
        <v>0</v>
      </c>
      <c r="AU626" s="42">
        <f t="shared" si="203"/>
        <v>0</v>
      </c>
      <c r="AV626" s="43">
        <f t="shared" si="216"/>
        <v>2009</v>
      </c>
      <c r="AW626" s="67"/>
      <c r="AX626" s="67">
        <f t="shared" si="217"/>
        <v>1082467</v>
      </c>
      <c r="AY626" s="162">
        <f>SUM(AY614:AY625)</f>
        <v>1</v>
      </c>
      <c r="AZ626" s="43"/>
      <c r="BA626" s="162"/>
      <c r="BB626" s="149"/>
      <c r="BC626" s="42"/>
      <c r="BD626" s="42"/>
      <c r="BE626" s="42"/>
      <c r="BF626" s="41">
        <f t="shared" si="204"/>
        <v>2009</v>
      </c>
      <c r="BG626" s="42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</row>
    <row r="627" spans="1:81">
      <c r="A627" s="41">
        <f t="shared" si="200"/>
        <v>2010</v>
      </c>
      <c r="B627" s="41"/>
      <c r="C627" s="42">
        <f>SUM(C231:C242)</f>
        <v>13644.735403870363</v>
      </c>
      <c r="D627" s="42">
        <f>SUM(D231:D242)</f>
        <v>11668696.880854197</v>
      </c>
      <c r="E627" s="42">
        <f>SUM(E231:E242)</f>
        <v>2181800.1281564222</v>
      </c>
      <c r="F627" s="42">
        <f>SUM(F231:F242)</f>
        <v>25580.682897058869</v>
      </c>
      <c r="G627" s="42">
        <f>SUM(G231:G242)</f>
        <v>3236286.1894878265</v>
      </c>
      <c r="H627" s="116"/>
      <c r="I627" s="42">
        <f>SUM(I231:I242)</f>
        <v>0</v>
      </c>
      <c r="J627" s="42">
        <f>SUM(J231:J242)</f>
        <v>0</v>
      </c>
      <c r="K627" s="42">
        <f>SUM(K231:K242)</f>
        <v>0</v>
      </c>
      <c r="L627" s="42">
        <f>SUM(L231:L242)</f>
        <v>0</v>
      </c>
      <c r="M627" s="42">
        <f>SUM(M231:M242)</f>
        <v>0</v>
      </c>
      <c r="N627" s="192">
        <f t="shared" si="209"/>
        <v>2010</v>
      </c>
      <c r="O627" s="42">
        <f t="shared" ref="O627:R627" si="252">SUM(O231:O242)</f>
        <v>0</v>
      </c>
      <c r="P627" s="42">
        <f t="shared" si="252"/>
        <v>0</v>
      </c>
      <c r="Q627" s="42">
        <f t="shared" si="252"/>
        <v>0</v>
      </c>
      <c r="R627" s="42">
        <f t="shared" si="252"/>
        <v>0</v>
      </c>
      <c r="S627" s="42">
        <f>SUM(S231:S242)</f>
        <v>0</v>
      </c>
      <c r="U627" s="42">
        <f t="shared" ref="U627" si="253">SUM(U231:U242)</f>
        <v>37310256.881395504</v>
      </c>
      <c r="V627" s="42"/>
      <c r="W627" s="42">
        <f>AVERAGE(W231:W242)</f>
        <v>61544.333333333336</v>
      </c>
      <c r="X627" s="42">
        <f>AVERAGE(X231:X242)</f>
        <v>1389921.9166666667</v>
      </c>
      <c r="Y627" s="42">
        <f>AVERAGE(Y231:Y242)</f>
        <v>1451466.25</v>
      </c>
      <c r="Z627" s="42">
        <f>AVERAGE(Z231:Z242)</f>
        <v>161673.83333333334</v>
      </c>
      <c r="AA627" s="42">
        <f t="shared" ref="AA627:AB627" si="254">AVERAGE(AA231:AA242)</f>
        <v>2480.75</v>
      </c>
      <c r="AB627" s="42">
        <f t="shared" si="254"/>
        <v>1621.0833333333333</v>
      </c>
      <c r="AC627" s="42">
        <f>AVERAGE(AC231:AC242)</f>
        <v>23571.416666666668</v>
      </c>
      <c r="AD627" s="42">
        <f>SUM(AD231:AD242)</f>
        <v>310325</v>
      </c>
      <c r="AE627" s="42">
        <f t="shared" ref="AE627:AK627" si="255">SUM(AE231:AE242)</f>
        <v>18898969</v>
      </c>
      <c r="AF627" s="42">
        <f t="shared" si="255"/>
        <v>11668696.880854197</v>
      </c>
      <c r="AG627" s="42">
        <f t="shared" si="255"/>
        <v>3170399.1281564222</v>
      </c>
      <c r="AH627" s="42">
        <f t="shared" si="255"/>
        <v>988599</v>
      </c>
      <c r="AI627" s="42">
        <f t="shared" si="255"/>
        <v>2181800.1281564222</v>
      </c>
      <c r="AJ627" s="42">
        <f t="shared" si="255"/>
        <v>25580.682897058869</v>
      </c>
      <c r="AK627" s="42">
        <f t="shared" si="255"/>
        <v>3236286.1894878265</v>
      </c>
      <c r="AL627" s="42">
        <f t="shared" si="238"/>
        <v>13234.406242652904</v>
      </c>
      <c r="AM627" s="42">
        <f t="shared" si="239"/>
        <v>72174.306999921842</v>
      </c>
      <c r="AN627" s="42">
        <f t="shared" si="240"/>
        <v>15779.992534041354</v>
      </c>
      <c r="AO627" s="42">
        <f t="shared" si="240"/>
        <v>137297.05919900839</v>
      </c>
      <c r="AP627" s="64">
        <f>SUM(AP231:AP242)</f>
        <v>0</v>
      </c>
      <c r="AQ627" s="42">
        <f>SUM(AQ231:AQ242)</f>
        <v>0</v>
      </c>
      <c r="AR627" s="42">
        <f>SUM(AR231:AR242)</f>
        <v>0</v>
      </c>
      <c r="AS627" s="42">
        <f>SUM(AS231:AS242)</f>
        <v>0</v>
      </c>
      <c r="AT627" s="42">
        <f>SUM(AT231:AT242)</f>
        <v>0</v>
      </c>
      <c r="AU627" s="42">
        <f t="shared" si="203"/>
        <v>0</v>
      </c>
      <c r="AV627" s="43">
        <f t="shared" si="216"/>
        <v>2010</v>
      </c>
      <c r="AW627" s="67"/>
      <c r="AX627" s="67">
        <f t="shared" si="217"/>
        <v>988599</v>
      </c>
      <c r="AY627" s="43"/>
      <c r="AZ627" s="43"/>
      <c r="BA627" s="43"/>
      <c r="BB627" s="149"/>
      <c r="BC627" s="42"/>
      <c r="BD627" s="42"/>
      <c r="BE627" s="42"/>
      <c r="BF627" s="41">
        <f t="shared" si="204"/>
        <v>2010</v>
      </c>
      <c r="BG627" s="42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</row>
    <row r="628" spans="1:81">
      <c r="A628" s="41">
        <f t="shared" si="200"/>
        <v>2011</v>
      </c>
      <c r="B628" s="41"/>
      <c r="C628" s="42">
        <f>SUM(C243:C254)</f>
        <v>13509.16098821165</v>
      </c>
      <c r="D628" s="42">
        <f>SUM(D243:D254)</f>
        <v>11688026.313477322</v>
      </c>
      <c r="E628" s="42">
        <f>SUM(E243:E254)</f>
        <v>2140978.9420584529</v>
      </c>
      <c r="F628" s="42">
        <f>SUM(F243:F254)</f>
        <v>25267.382259283499</v>
      </c>
      <c r="G628" s="42">
        <f>SUM(G243:G254)</f>
        <v>3182552.9925725479</v>
      </c>
      <c r="H628" s="116"/>
      <c r="I628" s="42">
        <f>SUM(I243:I254)</f>
        <v>0</v>
      </c>
      <c r="J628" s="42">
        <f>SUM(J243:J254)</f>
        <v>0</v>
      </c>
      <c r="K628" s="42">
        <f>SUM(K243:K254)</f>
        <v>0</v>
      </c>
      <c r="L628" s="42">
        <f>SUM(L243:L254)</f>
        <v>0</v>
      </c>
      <c r="M628" s="42">
        <f>SUM(M243:M253)</f>
        <v>0</v>
      </c>
      <c r="N628" s="192">
        <f t="shared" si="209"/>
        <v>2011</v>
      </c>
      <c r="O628" s="42">
        <f>SUM(O243:O250)</f>
        <v>0</v>
      </c>
      <c r="P628" s="42">
        <f t="shared" ref="P628:R628" si="256">SUM(P243:P254)</f>
        <v>0</v>
      </c>
      <c r="Q628" s="42">
        <f t="shared" si="256"/>
        <v>0</v>
      </c>
      <c r="R628" s="42">
        <f t="shared" si="256"/>
        <v>0</v>
      </c>
      <c r="S628" s="42">
        <f>SUM(S243:S254)</f>
        <v>0</v>
      </c>
      <c r="U628" s="42">
        <f t="shared" ref="U628" si="257">SUM(U243:U254)</f>
        <v>37242275.630367607</v>
      </c>
      <c r="V628" s="42"/>
      <c r="W628" s="42">
        <f>AVERAGE(W243:W254)</f>
        <v>61695.333333333336</v>
      </c>
      <c r="X628" s="42">
        <f>AVERAGE(X243:X254)</f>
        <v>1390758.9166666667</v>
      </c>
      <c r="Y628" s="42">
        <f>AVERAGE(Y243:Y254)</f>
        <v>1452454.25</v>
      </c>
      <c r="Z628" s="42">
        <f>AVERAGE(Z243:Z254)</f>
        <v>162071.16666666666</v>
      </c>
      <c r="AA628" s="42">
        <f t="shared" ref="AA628:AB628" si="258">AVERAGE(AA243:AA254)</f>
        <v>2408.25</v>
      </c>
      <c r="AB628" s="42">
        <f t="shared" si="258"/>
        <v>1571.5</v>
      </c>
      <c r="AC628" s="42">
        <f>AVERAGE(AC243:AC254)</f>
        <v>23640</v>
      </c>
      <c r="AD628" s="42">
        <f>SUM(AD243:AD254)</f>
        <v>307652</v>
      </c>
      <c r="AE628" s="42">
        <f t="shared" ref="AE628:AK628" si="259">SUM(AE243:AE254)</f>
        <v>18789773</v>
      </c>
      <c r="AF628" s="42">
        <f t="shared" si="259"/>
        <v>11688026.313477322</v>
      </c>
      <c r="AG628" s="42">
        <f t="shared" si="259"/>
        <v>3249003.9420584538</v>
      </c>
      <c r="AH628" s="42">
        <f t="shared" si="259"/>
        <v>1108025</v>
      </c>
      <c r="AI628" s="42">
        <f t="shared" si="259"/>
        <v>2140978.9420584529</v>
      </c>
      <c r="AJ628" s="42">
        <f t="shared" si="259"/>
        <v>25267.382259283499</v>
      </c>
      <c r="AK628" s="42">
        <f t="shared" si="259"/>
        <v>3182552.9925725479</v>
      </c>
      <c r="AL628" s="42">
        <f t="shared" si="238"/>
        <v>13148.383159056473</v>
      </c>
      <c r="AM628" s="42">
        <f t="shared" si="239"/>
        <v>72116.629711910442</v>
      </c>
      <c r="AN628" s="42">
        <f t="shared" si="240"/>
        <v>16078.512414434297</v>
      </c>
      <c r="AO628" s="42">
        <f t="shared" si="240"/>
        <v>134625.76110712977</v>
      </c>
      <c r="AP628" s="64">
        <f>SUM(AP243:AP254)</f>
        <v>0</v>
      </c>
      <c r="AQ628" s="42">
        <f>SUM(AQ243:AQ254)</f>
        <v>0</v>
      </c>
      <c r="AR628" s="42">
        <f>SUM(AR243:AR254)</f>
        <v>0</v>
      </c>
      <c r="AS628" s="42">
        <f>SUM(AS243:AS254)</f>
        <v>0</v>
      </c>
      <c r="AT628" s="42">
        <f>SUM(AT243:AT254)</f>
        <v>0</v>
      </c>
      <c r="AU628" s="42">
        <f t="shared" si="203"/>
        <v>0</v>
      </c>
      <c r="AV628" s="43">
        <f t="shared" si="216"/>
        <v>2011</v>
      </c>
      <c r="AW628" s="67"/>
      <c r="AX628" s="67">
        <f t="shared" si="217"/>
        <v>1108025</v>
      </c>
      <c r="AY628" s="43"/>
      <c r="AZ628" s="43"/>
      <c r="BA628" s="43"/>
      <c r="BB628" s="149"/>
      <c r="BC628" s="42"/>
      <c r="BD628" s="42"/>
      <c r="BE628" s="42"/>
      <c r="BF628" s="41">
        <f t="shared" si="204"/>
        <v>2011</v>
      </c>
      <c r="BG628" s="42"/>
      <c r="BH628" s="43"/>
      <c r="BI628" s="43"/>
      <c r="BJ628" s="43"/>
      <c r="BK628" s="43"/>
      <c r="BL628" s="66" t="s">
        <v>154</v>
      </c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</row>
    <row r="629" spans="1:81">
      <c r="A629" s="45">
        <f t="shared" si="200"/>
        <v>2012</v>
      </c>
      <c r="B629" s="45"/>
      <c r="C629" s="65">
        <f>SUM(C255:C266)</f>
        <v>13409.087376944333</v>
      </c>
      <c r="D629" s="65">
        <f>SUM(D255:D266)</f>
        <v>11617737.330866702</v>
      </c>
      <c r="E629" s="65">
        <f>SUM(E255:E266)</f>
        <v>2140534.3764748168</v>
      </c>
      <c r="F629" s="65">
        <f>SUM(F255:F266)</f>
        <v>24954.081621508121</v>
      </c>
      <c r="G629" s="65">
        <f>SUM(G255:G266)</f>
        <v>3193927.4324661298</v>
      </c>
      <c r="H629" s="124"/>
      <c r="I629" s="65">
        <f>SUM(I255:I266)</f>
        <v>0</v>
      </c>
      <c r="J629" s="65">
        <f>SUM(J255:J266)</f>
        <v>0</v>
      </c>
      <c r="K629" s="65">
        <f>SUM(K255:K266)</f>
        <v>0</v>
      </c>
      <c r="L629" s="65">
        <f>SUM(L255:L266)</f>
        <v>0</v>
      </c>
      <c r="M629" s="65" t="e">
        <f>SUM(#REF!)</f>
        <v>#REF!</v>
      </c>
      <c r="N629" s="193">
        <f t="shared" si="209"/>
        <v>2012</v>
      </c>
      <c r="O629" s="65">
        <f>SUM(O251:O266)</f>
        <v>0</v>
      </c>
      <c r="P629" s="65">
        <f t="shared" ref="P629:R629" si="260">SUM(P255:P266)</f>
        <v>0</v>
      </c>
      <c r="Q629" s="65">
        <f t="shared" si="260"/>
        <v>0</v>
      </c>
      <c r="R629" s="65">
        <f t="shared" si="260"/>
        <v>0</v>
      </c>
      <c r="S629" s="65">
        <f>SUM(S263:S274)</f>
        <v>0</v>
      </c>
      <c r="T629" s="47"/>
      <c r="U629" s="65">
        <f t="shared" ref="U629" si="261">SUM(U255:U266)</f>
        <v>37023146.221429154</v>
      </c>
      <c r="V629" s="65"/>
      <c r="W629" s="65">
        <f>AVERAGE(W255:W266)</f>
        <v>61858.166666666664</v>
      </c>
      <c r="X629" s="65">
        <f>AVERAGE(X255:X266)</f>
        <v>1396831.4166666667</v>
      </c>
      <c r="Y629" s="65">
        <f>AVERAGE(Y255:Y266)</f>
        <v>1458689.5833333333</v>
      </c>
      <c r="Z629" s="65">
        <f>AVERAGE(Z255:Z266)</f>
        <v>163297</v>
      </c>
      <c r="AA629" s="65">
        <f t="shared" ref="AA629:AB629" si="262">AVERAGE(AA255:AA266)</f>
        <v>2371.6666666666665</v>
      </c>
      <c r="AB629" s="65">
        <f t="shared" si="262"/>
        <v>1560.75</v>
      </c>
      <c r="AC629" s="65">
        <f>AVERAGE(AC255:AC266)</f>
        <v>23904.416666666668</v>
      </c>
      <c r="AD629" s="65">
        <f>SUM(AD255:AD266)</f>
        <v>307953</v>
      </c>
      <c r="AE629" s="65">
        <f t="shared" ref="AE629:AK629" si="263">SUM(AE255:AE266)</f>
        <v>18685322</v>
      </c>
      <c r="AF629" s="65">
        <f t="shared" si="263"/>
        <v>11617737.330866702</v>
      </c>
      <c r="AG629" s="65">
        <f t="shared" si="263"/>
        <v>3193252.3764748173</v>
      </c>
      <c r="AH629" s="65">
        <f t="shared" si="263"/>
        <v>1052718</v>
      </c>
      <c r="AI629" s="65">
        <f t="shared" si="263"/>
        <v>2140534.3764748168</v>
      </c>
      <c r="AJ629" s="65">
        <f t="shared" si="263"/>
        <v>24954.081621508121</v>
      </c>
      <c r="AK629" s="65">
        <f t="shared" si="263"/>
        <v>3193927.4324661298</v>
      </c>
      <c r="AL629" s="65">
        <f t="shared" si="238"/>
        <v>13020.779209650214</v>
      </c>
      <c r="AM629" s="65">
        <f t="shared" si="239"/>
        <v>71144.830161403457</v>
      </c>
      <c r="AN629" s="65">
        <f t="shared" si="240"/>
        <v>15988.519379470205</v>
      </c>
      <c r="AO629" s="65">
        <f t="shared" si="240"/>
        <v>133612.43978481504</v>
      </c>
      <c r="AP629" s="236">
        <f>SUM(AP255:AP266)</f>
        <v>0</v>
      </c>
      <c r="AQ629" s="65">
        <f>SUM(AQ255:AQ266)</f>
        <v>0</v>
      </c>
      <c r="AR629" s="65">
        <f>SUM(AR255:AR266)</f>
        <v>0</v>
      </c>
      <c r="AS629" s="65">
        <f>SUM(AS255:AS266)</f>
        <v>0</v>
      </c>
      <c r="AT629" s="65">
        <f>SUM(AT255:AT266)</f>
        <v>0</v>
      </c>
      <c r="AU629" s="65">
        <f t="shared" si="203"/>
        <v>0</v>
      </c>
      <c r="AV629" s="47">
        <f t="shared" si="216"/>
        <v>2012</v>
      </c>
      <c r="AW629" s="109"/>
      <c r="AX629" s="109">
        <f t="shared" si="217"/>
        <v>1052718</v>
      </c>
      <c r="AY629" s="47"/>
      <c r="AZ629" s="47"/>
      <c r="BA629" s="47"/>
      <c r="BB629" s="151"/>
      <c r="BC629" s="65"/>
      <c r="BD629" s="65"/>
      <c r="BE629" s="65"/>
      <c r="BF629" s="45">
        <f t="shared" si="204"/>
        <v>2012</v>
      </c>
      <c r="BG629" s="65"/>
      <c r="BH629" s="65"/>
      <c r="BI629" s="65"/>
      <c r="BJ629" s="43"/>
      <c r="BK629" s="43"/>
      <c r="BL629" s="42"/>
      <c r="CC629" s="47"/>
    </row>
    <row r="630" spans="1:81">
      <c r="A630" s="2">
        <f t="shared" si="200"/>
        <v>2013</v>
      </c>
      <c r="B630" s="48"/>
      <c r="C630" s="49">
        <f>SUM(C267:C278)</f>
        <v>13252.495528049461</v>
      </c>
      <c r="D630" s="49">
        <f>SUM(D267:D278)</f>
        <v>11672683.041593269</v>
      </c>
      <c r="E630" s="49">
        <f>SUM(E267:E278)</f>
        <v>2124348.6006495892</v>
      </c>
      <c r="F630" s="49">
        <f>SUM(F267:F278)</f>
        <v>24640.780983732715</v>
      </c>
      <c r="G630" s="49">
        <f>SUM(G267:G278)</f>
        <v>3152615.434402213</v>
      </c>
      <c r="H630" s="116"/>
      <c r="I630" s="49">
        <f>SUM(I267:I278)</f>
        <v>3995.7396496614647</v>
      </c>
      <c r="J630" s="49">
        <f>SUM(J267:J278)</f>
        <v>3771271.4923115871</v>
      </c>
      <c r="K630" s="49">
        <f>SUM(K267:K278)</f>
        <v>693151.71991545102</v>
      </c>
      <c r="L630" s="49">
        <f>SUM(L267:L278)</f>
        <v>8190.23183989071</v>
      </c>
      <c r="M630" s="49">
        <f>SUM(M267:M278)</f>
        <v>1046876.553021807</v>
      </c>
      <c r="N630" s="187">
        <f t="shared" si="209"/>
        <v>2013</v>
      </c>
      <c r="O630" s="49">
        <f t="shared" ref="O630:R630" si="264">SUM(O267:O278)</f>
        <v>-225</v>
      </c>
      <c r="P630" s="49">
        <f t="shared" si="264"/>
        <v>-73750</v>
      </c>
      <c r="Q630" s="49">
        <f t="shared" si="264"/>
        <v>-13230</v>
      </c>
      <c r="R630" s="49">
        <f t="shared" si="264"/>
        <v>0</v>
      </c>
      <c r="S630" s="49">
        <f>SUM(S275:S278)</f>
        <v>-16104</v>
      </c>
      <c r="U630" s="28">
        <f t="shared" ref="U630" si="265">SUM(U267:U278)</f>
        <v>36545205.583113439</v>
      </c>
      <c r="V630" s="31"/>
      <c r="W630" s="28">
        <f>AVERAGE(W267:W278)</f>
        <v>61223.946337324742</v>
      </c>
      <c r="X630" s="28">
        <f>AVERAGE(X267:X278)</f>
        <v>1404863.5894719947</v>
      </c>
      <c r="Y630" s="28">
        <f>AVERAGE(Y267:Y278)</f>
        <v>1466087.5358093192</v>
      </c>
      <c r="Z630" s="28">
        <f>AVERAGE(Z267:Z278)</f>
        <v>164312.66666666666</v>
      </c>
      <c r="AA630" s="28">
        <f t="shared" ref="AA630:AB630" si="266">AVERAGE(AA267:AA278)</f>
        <v>2340.5</v>
      </c>
      <c r="AB630" s="28">
        <f t="shared" si="266"/>
        <v>1563.0833333333333</v>
      </c>
      <c r="AC630" s="28">
        <f>AVERAGE(AC267:AC278)</f>
        <v>24003.666666666668</v>
      </c>
      <c r="AD630" s="28">
        <f>SUM(AD267:AD278)</f>
        <v>302051</v>
      </c>
      <c r="AE630" s="28">
        <f t="shared" ref="AE630:AK630" si="267">SUM(AE267:AE278)</f>
        <v>18302851</v>
      </c>
      <c r="AF630" s="28">
        <f t="shared" si="267"/>
        <v>11598933.549281681</v>
      </c>
      <c r="AG630" s="28">
        <f t="shared" si="267"/>
        <v>3180217.8807341382</v>
      </c>
      <c r="AH630" s="28">
        <f t="shared" si="267"/>
        <v>1069099</v>
      </c>
      <c r="AI630" s="28">
        <f t="shared" si="267"/>
        <v>2111118.8807341382</v>
      </c>
      <c r="AJ630" s="28">
        <f t="shared" si="267"/>
        <v>24640.846177813517</v>
      </c>
      <c r="AK630" s="28">
        <f t="shared" si="267"/>
        <v>3136511.3069198062</v>
      </c>
      <c r="AL630" s="28">
        <f t="shared" si="238"/>
        <v>12690.171320315878</v>
      </c>
      <c r="AM630" s="28">
        <f t="shared" si="239"/>
        <v>70590.623258594482</v>
      </c>
      <c r="AN630" s="28">
        <f t="shared" si="240"/>
        <v>15764.256231474235</v>
      </c>
      <c r="AO630" s="28">
        <f t="shared" si="240"/>
        <v>130668.00795377676</v>
      </c>
      <c r="AP630" s="237">
        <f>SUM(AP267:AP278)</f>
        <v>0</v>
      </c>
      <c r="AQ630" s="28">
        <f>SUM(AQ267:AQ278)</f>
        <v>0</v>
      </c>
      <c r="AR630" s="28">
        <f>SUM(AR267:AR278)</f>
        <v>0</v>
      </c>
      <c r="AS630" s="28">
        <f>SUM(AS267:AS278)</f>
        <v>0</v>
      </c>
      <c r="AT630" s="28">
        <f>SUM(AT267:AT278)</f>
        <v>0</v>
      </c>
      <c r="AU630" s="28">
        <f t="shared" si="203"/>
        <v>0</v>
      </c>
      <c r="AV630" s="1">
        <f t="shared" si="216"/>
        <v>2013</v>
      </c>
      <c r="AW630" s="14">
        <f>AX630-$AX$629</f>
        <v>16381</v>
      </c>
      <c r="AX630" s="7">
        <f t="shared" si="217"/>
        <v>1069099</v>
      </c>
      <c r="BB630" s="149"/>
      <c r="BC630" s="42"/>
      <c r="BD630" s="42"/>
      <c r="BE630" s="42"/>
      <c r="BF630" s="2">
        <f t="shared" si="204"/>
        <v>2013</v>
      </c>
      <c r="BG630" s="42">
        <f>AP630-AP$629</f>
        <v>0</v>
      </c>
      <c r="BH630" s="42">
        <f t="shared" ref="BH630:BI645" si="268">AQ630-AQ$629</f>
        <v>0</v>
      </c>
      <c r="BI630" s="42">
        <f t="shared" si="268"/>
        <v>0</v>
      </c>
      <c r="BJ630" s="42">
        <f t="shared" ref="BJ630:BJ647" si="269">SUM(BG630:BI630)</f>
        <v>0</v>
      </c>
      <c r="BL630" s="15">
        <f>(BM630+BQ630)-(BU630+BY630)</f>
        <v>-16616.68458424036</v>
      </c>
      <c r="BM630" s="28">
        <f>SUM(BM267:BM278)</f>
        <v>4489.0232078798199</v>
      </c>
      <c r="BN630" s="28">
        <f t="shared" ref="BN630:BO630" si="270">SUM(BN267:BN278)</f>
        <v>5212.5383001388755</v>
      </c>
      <c r="BO630" s="28">
        <f t="shared" si="270"/>
        <v>3765.5081156207671</v>
      </c>
      <c r="BQ630" s="28">
        <f>SUM(BQ267:BQ278)</f>
        <v>4489.0232078798199</v>
      </c>
      <c r="BR630" s="28">
        <f t="shared" ref="BR630:BS630" si="271">SUM(BR267:BR278)</f>
        <v>5212.5383001388755</v>
      </c>
      <c r="BS630" s="28">
        <f t="shared" si="271"/>
        <v>3765.5081156207671</v>
      </c>
      <c r="BU630" s="28">
        <f>SUM(BU267:BU278)</f>
        <v>11357.594000000001</v>
      </c>
      <c r="BV630" s="28">
        <f t="shared" ref="BV630:BW630" si="272">SUM(BV267:BV278)</f>
        <v>0</v>
      </c>
      <c r="BW630" s="28">
        <f t="shared" si="272"/>
        <v>0</v>
      </c>
      <c r="BY630" s="28">
        <f>SUM(BY267:BY278)</f>
        <v>14237.137000000001</v>
      </c>
      <c r="BZ630" s="28">
        <f t="shared" ref="BZ630:CA630" si="273">SUM(BZ267:BZ278)</f>
        <v>0</v>
      </c>
      <c r="CA630" s="28">
        <f t="shared" si="273"/>
        <v>0</v>
      </c>
    </row>
    <row r="631" spans="1:81">
      <c r="A631" s="2">
        <f t="shared" si="200"/>
        <v>2014</v>
      </c>
      <c r="B631" s="48"/>
      <c r="C631" s="49">
        <f>SUM(C279:C290)</f>
        <v>13161.195911183779</v>
      </c>
      <c r="D631" s="49">
        <f>SUM(D279:D290)</f>
        <v>11712432.625932304</v>
      </c>
      <c r="E631" s="49">
        <f>SUM(E279:E290)</f>
        <v>2123779.7003935832</v>
      </c>
      <c r="F631" s="49">
        <f>SUM(F279:F290)</f>
        <v>24327.480345957338</v>
      </c>
      <c r="G631" s="49">
        <f>SUM(G279:G290)</f>
        <v>3170578.3884246596</v>
      </c>
      <c r="H631" s="116"/>
      <c r="I631" s="49">
        <f>SUM(I279:I290)</f>
        <v>12811.195911183779</v>
      </c>
      <c r="J631" s="49">
        <f>SUM(J279:J290)</f>
        <v>11622432.625932304</v>
      </c>
      <c r="K631" s="49">
        <f>SUM(K279:K290)</f>
        <v>2062878.500393583</v>
      </c>
      <c r="L631" s="49">
        <f>SUM(L279:L290)</f>
        <v>24327.480345957338</v>
      </c>
      <c r="M631" s="49">
        <f>SUM(M279:M290)</f>
        <v>3122398.3884246601</v>
      </c>
      <c r="N631" s="187">
        <f t="shared" si="209"/>
        <v>2014</v>
      </c>
      <c r="O631" s="49">
        <f t="shared" ref="O631:R631" si="274">SUM(O279:O290)</f>
        <v>-350</v>
      </c>
      <c r="P631" s="49">
        <f t="shared" si="274"/>
        <v>-90000</v>
      </c>
      <c r="Q631" s="49">
        <f t="shared" si="274"/>
        <v>-60901.200000000004</v>
      </c>
      <c r="R631" s="49">
        <f t="shared" si="274"/>
        <v>0</v>
      </c>
      <c r="S631" s="49">
        <f>SUM(S279:S290)</f>
        <v>-48180</v>
      </c>
      <c r="U631" s="49">
        <f>SUM(U279:U290)</f>
        <v>36602353.868770614</v>
      </c>
      <c r="V631" s="31"/>
      <c r="W631" s="28">
        <f>AVERAGE(W279:W290)</f>
        <v>62885.75843299838</v>
      </c>
      <c r="X631" s="28">
        <f>AVERAGE(X279:X290)</f>
        <v>1434394.2042574391</v>
      </c>
      <c r="Y631" s="28">
        <f>AVERAGE(Y279:Y290)</f>
        <v>1497279.9626904374</v>
      </c>
      <c r="Z631" s="28">
        <f>AVERAGE(Z279:Z290)</f>
        <v>167106.16666666666</v>
      </c>
      <c r="AA631" s="28">
        <f t="shared" ref="AA631:AB631" si="275">AVERAGE(AA279:AA290)</f>
        <v>2323.75</v>
      </c>
      <c r="AB631" s="28">
        <f t="shared" si="275"/>
        <v>1552.3333333333333</v>
      </c>
      <c r="AC631" s="28">
        <f>AVERAGE(AC279:AC290)</f>
        <v>24338.333333333332</v>
      </c>
      <c r="AD631" s="28">
        <f>SUM(AD279:AD290)</f>
        <v>309652</v>
      </c>
      <c r="AE631" s="28">
        <f t="shared" ref="AE631:AK631" si="276">SUM(AE279:AE290)</f>
        <v>18377665</v>
      </c>
      <c r="AF631" s="28">
        <f t="shared" si="276"/>
        <v>11622432</v>
      </c>
      <c r="AG631" s="28">
        <f t="shared" si="276"/>
        <v>3145879</v>
      </c>
      <c r="AH631" s="28">
        <f t="shared" si="276"/>
        <v>1083000</v>
      </c>
      <c r="AI631" s="28">
        <f t="shared" si="276"/>
        <v>2062879</v>
      </c>
      <c r="AJ631" s="28">
        <f t="shared" si="276"/>
        <v>24327.480345957338</v>
      </c>
      <c r="AK631" s="28">
        <f t="shared" si="276"/>
        <v>3122398.3884246601</v>
      </c>
      <c r="AL631" s="28">
        <f t="shared" si="238"/>
        <v>12480.843573449733</v>
      </c>
      <c r="AM631" s="28">
        <f t="shared" si="239"/>
        <v>69551.185523773805</v>
      </c>
      <c r="AN631" s="28">
        <f t="shared" si="240"/>
        <v>15671.557019083533</v>
      </c>
      <c r="AO631" s="28">
        <f t="shared" si="240"/>
        <v>128291.38074743519</v>
      </c>
      <c r="AP631" s="237">
        <f>SUM(AP279:AP290)</f>
        <v>43435</v>
      </c>
      <c r="AQ631" s="28">
        <f>SUM(AQ279:AQ290)</f>
        <v>23870.000000000007</v>
      </c>
      <c r="AR631" s="28">
        <f>SUM(AR279:AR290)</f>
        <v>3044</v>
      </c>
      <c r="AS631" s="28">
        <f>SUM(AS279:AS290)</f>
        <v>0</v>
      </c>
      <c r="AT631" s="28">
        <f>SUM(AT279:AT290)</f>
        <v>0</v>
      </c>
      <c r="AU631" s="28">
        <f t="shared" si="203"/>
        <v>70349</v>
      </c>
      <c r="AV631" s="1">
        <f t="shared" si="216"/>
        <v>2014</v>
      </c>
      <c r="AW631" s="14">
        <f t="shared" ref="AW631:AW657" si="277">AX631-$AX$629</f>
        <v>30282</v>
      </c>
      <c r="AX631" s="7">
        <f t="shared" si="217"/>
        <v>1083000</v>
      </c>
      <c r="BB631" s="149"/>
      <c r="BC631" s="42"/>
      <c r="BD631" s="42"/>
      <c r="BE631" s="42"/>
      <c r="BF631" s="2">
        <f t="shared" si="204"/>
        <v>2014</v>
      </c>
      <c r="BG631" s="42">
        <f t="shared" ref="BG631:BI657" si="278">AP631-AP$629</f>
        <v>43435</v>
      </c>
      <c r="BH631" s="42">
        <f t="shared" si="268"/>
        <v>23870.000000000007</v>
      </c>
      <c r="BI631" s="42">
        <f t="shared" si="268"/>
        <v>3044</v>
      </c>
      <c r="BJ631" s="42">
        <f t="shared" si="269"/>
        <v>70349</v>
      </c>
      <c r="BL631" s="15">
        <f t="shared" ref="BL631:BL647" si="279">(BM631+BQ631)-(BU631+BY631)</f>
        <v>-15260.661615854846</v>
      </c>
      <c r="BM631" s="28">
        <f>SUM(BM279:BM290)</f>
        <v>10410.941192072574</v>
      </c>
      <c r="BN631" s="28">
        <f t="shared" ref="BN631:BO631" si="280">SUM(BN279:BN290)</f>
        <v>14755.977862730208</v>
      </c>
      <c r="BO631" s="28">
        <f t="shared" si="280"/>
        <v>6065.9045214149437</v>
      </c>
      <c r="BQ631" s="28">
        <f>SUM(BQ279:BQ290)</f>
        <v>10410.941192072574</v>
      </c>
      <c r="BR631" s="28">
        <f t="shared" ref="BR631:BS631" si="281">SUM(BR279:BR290)</f>
        <v>14755.977862730208</v>
      </c>
      <c r="BS631" s="28">
        <f t="shared" si="281"/>
        <v>6065.9045214149437</v>
      </c>
      <c r="BU631" s="28">
        <f>SUM(BU279:BU290)</f>
        <v>17288.490999999998</v>
      </c>
      <c r="BV631" s="28">
        <f t="shared" ref="BV631:BW631" si="282">SUM(BV279:BV290)</f>
        <v>0</v>
      </c>
      <c r="BW631" s="28">
        <f t="shared" si="282"/>
        <v>0</v>
      </c>
      <c r="BY631" s="28">
        <f>SUM(BY279:BY290)</f>
        <v>18794.053</v>
      </c>
      <c r="BZ631" s="28">
        <f t="shared" ref="BZ631:CA631" si="283">SUM(BZ279:BZ290)</f>
        <v>0</v>
      </c>
      <c r="CA631" s="28">
        <f t="shared" si="283"/>
        <v>0</v>
      </c>
    </row>
    <row r="632" spans="1:81">
      <c r="A632" s="2">
        <f t="shared" si="200"/>
        <v>2015</v>
      </c>
      <c r="B632" s="48"/>
      <c r="C632" s="49">
        <f>SUM(C291:C302)</f>
        <v>12948.776882574717</v>
      </c>
      <c r="D632" s="49">
        <f>SUM(D291:D302)</f>
        <v>11817717.393702479</v>
      </c>
      <c r="E632" s="49">
        <f>SUM(E291:E302)</f>
        <v>2111288.5850886153</v>
      </c>
      <c r="F632" s="49">
        <f>SUM(F291:F302)</f>
        <v>24014.179708181968</v>
      </c>
      <c r="G632" s="49">
        <f>SUM(G291:G302)</f>
        <v>3193513.676461149</v>
      </c>
      <c r="H632" s="116"/>
      <c r="I632" s="49">
        <f>SUM(I291:I302)</f>
        <v>12832.276882574717</v>
      </c>
      <c r="J632" s="49">
        <f>SUM(J291:J302)</f>
        <v>11817717.393702479</v>
      </c>
      <c r="K632" s="49">
        <f>SUM(K291:K302)</f>
        <v>2037704.5850886151</v>
      </c>
      <c r="L632" s="49">
        <f>SUM(L291:L302)</f>
        <v>24014.179708181968</v>
      </c>
      <c r="M632" s="49">
        <f>SUM(M291:M302)</f>
        <v>3145333.676461149</v>
      </c>
      <c r="N632" s="187">
        <f t="shared" si="209"/>
        <v>2015</v>
      </c>
      <c r="O632" s="49">
        <f t="shared" ref="O632:R632" si="284">SUM(O291:O302)</f>
        <v>-116.5</v>
      </c>
      <c r="P632" s="49">
        <f t="shared" si="284"/>
        <v>0</v>
      </c>
      <c r="Q632" s="49">
        <f t="shared" si="284"/>
        <v>-73584</v>
      </c>
      <c r="R632" s="49">
        <f t="shared" si="284"/>
        <v>0</v>
      </c>
      <c r="S632" s="49">
        <f>SUM(S291:S302)</f>
        <v>-48180</v>
      </c>
      <c r="U632" s="49">
        <f>SUM(U291:U302)</f>
        <v>37178272.856169328</v>
      </c>
      <c r="V632" s="31"/>
      <c r="W632" s="28">
        <f>AVERAGE(W291:W302)</f>
        <v>63878.456803152956</v>
      </c>
      <c r="X632" s="28">
        <f>AVERAGE(X291:X302)</f>
        <v>1457037.1813671552</v>
      </c>
      <c r="Y632" s="28">
        <f>AVERAGE(Y291:Y302)</f>
        <v>1520915.6381703084</v>
      </c>
      <c r="Z632" s="28">
        <f>AVERAGE(Z291:Z302)</f>
        <v>169628.41666666666</v>
      </c>
      <c r="AA632" s="28">
        <f t="shared" ref="AA632:AB632" si="285">AVERAGE(AA291:AA302)</f>
        <v>2307.0833333333335</v>
      </c>
      <c r="AB632" s="28">
        <f t="shared" si="285"/>
        <v>1543.75</v>
      </c>
      <c r="AC632" s="28">
        <f>AVERAGE(AC291:AC302)</f>
        <v>24521.833333333332</v>
      </c>
      <c r="AD632" s="28">
        <f>SUM(AD291:AD302)</f>
        <v>309713</v>
      </c>
      <c r="AE632" s="28">
        <f t="shared" ref="AE632:AK632" si="286">SUM(AE291:AE302)</f>
        <v>18699291</v>
      </c>
      <c r="AF632" s="28">
        <f t="shared" si="286"/>
        <v>11817716</v>
      </c>
      <c r="AG632" s="28">
        <f t="shared" si="286"/>
        <v>3182205</v>
      </c>
      <c r="AH632" s="28">
        <f t="shared" si="286"/>
        <v>1144501</v>
      </c>
      <c r="AI632" s="28">
        <f t="shared" si="286"/>
        <v>2037704</v>
      </c>
      <c r="AJ632" s="28">
        <f t="shared" si="286"/>
        <v>24014.179708181968</v>
      </c>
      <c r="AK632" s="28">
        <f t="shared" si="286"/>
        <v>3145333.676461149</v>
      </c>
      <c r="AL632" s="28">
        <f t="shared" si="238"/>
        <v>12498.394732049837</v>
      </c>
      <c r="AM632" s="28">
        <f t="shared" si="239"/>
        <v>69668.256252269057</v>
      </c>
      <c r="AN632" s="28">
        <f t="shared" si="240"/>
        <v>15555.743940522731</v>
      </c>
      <c r="AO632" s="28">
        <f t="shared" si="240"/>
        <v>128266.66072253227</v>
      </c>
      <c r="AP632" s="237">
        <f>SUM(AP291:AP302)</f>
        <v>78755</v>
      </c>
      <c r="AQ632" s="28">
        <f>SUM(AQ291:AQ302)</f>
        <v>45456</v>
      </c>
      <c r="AR632" s="28">
        <f>SUM(AR291:AR302)</f>
        <v>5781</v>
      </c>
      <c r="AS632" s="28">
        <f>SUM(AS291:AS302)</f>
        <v>0</v>
      </c>
      <c r="AT632" s="28">
        <f>SUM(AT291:AT302)</f>
        <v>0</v>
      </c>
      <c r="AU632" s="28">
        <f t="shared" si="203"/>
        <v>129992</v>
      </c>
      <c r="AV632" s="1">
        <f t="shared" si="216"/>
        <v>2015</v>
      </c>
      <c r="AW632" s="14">
        <f t="shared" si="277"/>
        <v>91782</v>
      </c>
      <c r="AX632" s="7">
        <f>[15]Sheet1!$C190</f>
        <v>1144500</v>
      </c>
      <c r="BB632" s="149"/>
      <c r="BC632" s="42"/>
      <c r="BD632" s="42"/>
      <c r="BE632" s="42"/>
      <c r="BF632" s="2">
        <f t="shared" si="204"/>
        <v>2015</v>
      </c>
      <c r="BG632" s="42">
        <f t="shared" si="278"/>
        <v>78755</v>
      </c>
      <c r="BH632" s="42">
        <f t="shared" si="268"/>
        <v>45456</v>
      </c>
      <c r="BI632" s="42">
        <f t="shared" si="268"/>
        <v>5781</v>
      </c>
      <c r="BJ632" s="42">
        <f t="shared" si="269"/>
        <v>129992</v>
      </c>
      <c r="BL632" s="15">
        <f t="shared" si="279"/>
        <v>-13337.605348321311</v>
      </c>
      <c r="BM632" s="28">
        <f>SUM(BM291:BM302)</f>
        <v>20145.170653992685</v>
      </c>
      <c r="BN632" s="28">
        <f t="shared" ref="BN632:BO632" si="287">SUM(BN291:BN302)</f>
        <v>31617.591778255308</v>
      </c>
      <c r="BO632" s="28">
        <f t="shared" si="287"/>
        <v>8672.7495297300648</v>
      </c>
      <c r="BQ632" s="28">
        <f>SUM(BQ291:BQ302)</f>
        <v>20399.482997686006</v>
      </c>
      <c r="BR632" s="28">
        <f t="shared" ref="BR632:BS632" si="288">SUM(BR291:BR302)</f>
        <v>32016.731800703972</v>
      </c>
      <c r="BS632" s="28">
        <f t="shared" si="288"/>
        <v>8782.2341946680444</v>
      </c>
      <c r="BU632" s="28">
        <f>SUM(BU291:BU302)</f>
        <v>27349.797999999999</v>
      </c>
      <c r="BV632" s="28">
        <f t="shared" ref="BV632:BW632" si="289">SUM(BV291:BV302)</f>
        <v>0</v>
      </c>
      <c r="BW632" s="28">
        <f t="shared" si="289"/>
        <v>0</v>
      </c>
      <c r="BY632" s="28">
        <f>SUM(BY291:BY302)</f>
        <v>26532.460999999999</v>
      </c>
      <c r="BZ632" s="28">
        <f t="shared" ref="BZ632:CA632" si="290">SUM(BZ291:BZ302)</f>
        <v>0</v>
      </c>
      <c r="CA632" s="28">
        <f t="shared" si="290"/>
        <v>0</v>
      </c>
    </row>
    <row r="633" spans="1:81">
      <c r="A633" s="2">
        <f t="shared" si="200"/>
        <v>2016</v>
      </c>
      <c r="B633" s="48"/>
      <c r="C633" s="28">
        <f>SUM(C303:C314)</f>
        <v>12852.01772266694</v>
      </c>
      <c r="D633" s="28">
        <f>SUM(D303:D314)</f>
        <v>12012081.381552916</v>
      </c>
      <c r="E633" s="28">
        <f>SUM(E303:E314)</f>
        <v>2114756.9568915172</v>
      </c>
      <c r="F633" s="28">
        <f>SUM(F303:F314)</f>
        <v>23700.87907040659</v>
      </c>
      <c r="G633" s="28">
        <f>SUM(G303:G314)</f>
        <v>3226186.044763288</v>
      </c>
      <c r="H633" s="116"/>
      <c r="I633" s="28">
        <f>SUM(I303:I314)</f>
        <v>12821.01772266694</v>
      </c>
      <c r="J633" s="28">
        <f>SUM(J303:J314)</f>
        <v>12012081.381552916</v>
      </c>
      <c r="K633" s="28">
        <f>SUM(K303:K314)</f>
        <v>2041172.9568915169</v>
      </c>
      <c r="L633" s="28">
        <f>SUM(L303:L314)</f>
        <v>23700.87907040659</v>
      </c>
      <c r="M633" s="28">
        <f>SUM(M303:M314)</f>
        <v>3177874.044763288</v>
      </c>
      <c r="N633" s="187">
        <f t="shared" si="209"/>
        <v>2016</v>
      </c>
      <c r="O633" s="28">
        <f t="shared" ref="O633:R633" si="291">SUM(O303:O314)</f>
        <v>-31</v>
      </c>
      <c r="P633" s="28">
        <f t="shared" si="291"/>
        <v>0</v>
      </c>
      <c r="Q633" s="28">
        <f t="shared" si="291"/>
        <v>-73584</v>
      </c>
      <c r="R633" s="28">
        <f t="shared" si="291"/>
        <v>0</v>
      </c>
      <c r="S633" s="28">
        <f>SUM(S303:S314)</f>
        <v>-48312</v>
      </c>
      <c r="U633" s="28">
        <f>SUM(U303:U314)</f>
        <v>37682268.923833698</v>
      </c>
      <c r="V633" s="31"/>
      <c r="W633" s="28">
        <f>AVERAGE(W303:W314)</f>
        <v>64874.031168071124</v>
      </c>
      <c r="X633" s="28">
        <f>AVERAGE(X303:X314)</f>
        <v>1479745.7585479079</v>
      </c>
      <c r="Y633" s="28">
        <f>AVERAGE(Y303:Y314)</f>
        <v>1544619.7897159792</v>
      </c>
      <c r="Z633" s="28">
        <f>AVERAGE(Z303:Z314)</f>
        <v>172185.66666666666</v>
      </c>
      <c r="AA633" s="28">
        <f t="shared" ref="AA633:AB633" si="292">AVERAGE(AA303:AA314)</f>
        <v>2293.0833333333335</v>
      </c>
      <c r="AB633" s="28">
        <f t="shared" si="292"/>
        <v>1537</v>
      </c>
      <c r="AC633" s="28">
        <f>AVERAGE(AC303:AC314)</f>
        <v>24683.5</v>
      </c>
      <c r="AD633" s="28">
        <f>SUM(AD303:AD314)</f>
        <v>312807</v>
      </c>
      <c r="AE633" s="28">
        <f t="shared" ref="AE633:AK633" si="293">SUM(AE303:AE314)</f>
        <v>18973632</v>
      </c>
      <c r="AF633" s="28">
        <f t="shared" si="293"/>
        <v>12012082</v>
      </c>
      <c r="AG633" s="28">
        <f t="shared" si="293"/>
        <v>3182173</v>
      </c>
      <c r="AH633" s="28">
        <f t="shared" si="293"/>
        <v>1141000</v>
      </c>
      <c r="AI633" s="28">
        <f t="shared" si="293"/>
        <v>2041173</v>
      </c>
      <c r="AJ633" s="28">
        <f t="shared" si="293"/>
        <v>23700.87907040659</v>
      </c>
      <c r="AK633" s="28">
        <f t="shared" si="293"/>
        <v>3177874.044763288</v>
      </c>
      <c r="AL633" s="28">
        <f t="shared" si="238"/>
        <v>12486.20477894197</v>
      </c>
      <c r="AM633" s="28">
        <f t="shared" si="239"/>
        <v>69762.380531093382</v>
      </c>
      <c r="AN633" s="28">
        <f t="shared" si="240"/>
        <v>15420.220605339357</v>
      </c>
      <c r="AO633" s="28">
        <f t="shared" si="240"/>
        <v>128744.87186838528</v>
      </c>
      <c r="AP633" s="237">
        <f>SUM(AP303:AP314)</f>
        <v>112579</v>
      </c>
      <c r="AQ633" s="28">
        <f>SUM(AQ303:AQ314)</f>
        <v>65883</v>
      </c>
      <c r="AR633" s="28">
        <f>SUM(AR303:AR314)</f>
        <v>8467</v>
      </c>
      <c r="AS633" s="28">
        <f>SUM(AS303:AS314)</f>
        <v>0</v>
      </c>
      <c r="AT633" s="28">
        <f>SUM(AT303:AT314)</f>
        <v>0</v>
      </c>
      <c r="AU633" s="28">
        <f t="shared" si="203"/>
        <v>186929</v>
      </c>
      <c r="AV633" s="1">
        <f t="shared" si="216"/>
        <v>2016</v>
      </c>
      <c r="AW633" s="14">
        <f t="shared" si="277"/>
        <v>88282</v>
      </c>
      <c r="AX633" s="7">
        <f>[15]Sheet1!$C191</f>
        <v>1141000</v>
      </c>
      <c r="BB633" s="149"/>
      <c r="BC633" s="42"/>
      <c r="BD633" s="42"/>
      <c r="BE633" s="42"/>
      <c r="BF633" s="2">
        <f t="shared" si="204"/>
        <v>2016</v>
      </c>
      <c r="BG633" s="42">
        <f t="shared" si="278"/>
        <v>112579</v>
      </c>
      <c r="BH633" s="42">
        <f t="shared" si="268"/>
        <v>65883</v>
      </c>
      <c r="BI633" s="42">
        <f t="shared" si="268"/>
        <v>8467</v>
      </c>
      <c r="BJ633" s="42">
        <f t="shared" si="269"/>
        <v>186929</v>
      </c>
      <c r="BL633" s="15">
        <f t="shared" si="279"/>
        <v>-2232.4718875165854</v>
      </c>
      <c r="BM633" s="28">
        <f>SUM(BM303:BM314)</f>
        <v>34441.646873636535</v>
      </c>
      <c r="BN633" s="28">
        <f t="shared" ref="BN633:BO633" si="294">SUM(BN303:BN314)</f>
        <v>57048.659751037259</v>
      </c>
      <c r="BO633" s="28">
        <f t="shared" si="294"/>
        <v>11834.6339962358</v>
      </c>
      <c r="BQ633" s="28">
        <f>SUM(BQ303:BQ314)</f>
        <v>35316.752238846886</v>
      </c>
      <c r="BR633" s="28">
        <f t="shared" ref="BR633:BS633" si="295">SUM(BR303:BR314)</f>
        <v>58498.17197701642</v>
      </c>
      <c r="BS633" s="28">
        <f t="shared" si="295"/>
        <v>12135.332500677361</v>
      </c>
      <c r="BU633" s="28">
        <f>SUM(BU303:BU314)</f>
        <v>37596.060000000005</v>
      </c>
      <c r="BV633" s="28">
        <f t="shared" ref="BV633:BW633" si="296">SUM(BV303:BV314)</f>
        <v>0</v>
      </c>
      <c r="BW633" s="28">
        <f t="shared" si="296"/>
        <v>0</v>
      </c>
      <c r="BY633" s="28">
        <f>SUM(BY303:BY314)</f>
        <v>34394.811000000002</v>
      </c>
      <c r="BZ633" s="28">
        <f t="shared" ref="BZ633:CA633" si="297">SUM(BZ303:BZ314)</f>
        <v>0</v>
      </c>
      <c r="CA633" s="28">
        <f t="shared" si="297"/>
        <v>0</v>
      </c>
    </row>
    <row r="634" spans="1:81">
      <c r="A634" s="2">
        <f t="shared" si="200"/>
        <v>2017</v>
      </c>
      <c r="B634" s="48"/>
      <c r="C634" s="28">
        <f>SUM(C315:C326)</f>
        <v>12751.797358505093</v>
      </c>
      <c r="D634" s="28">
        <f>SUM(D315:D326)</f>
        <v>12196559.636093669</v>
      </c>
      <c r="E634" s="28">
        <f>SUM(E315:E326)</f>
        <v>2083253.6282339315</v>
      </c>
      <c r="F634" s="28">
        <f>SUM(F315:F326)</f>
        <v>23387.578432631224</v>
      </c>
      <c r="G634" s="28">
        <f>SUM(G315:G326)</f>
        <v>3246737.2109414507</v>
      </c>
      <c r="H634" s="116"/>
      <c r="I634" s="28">
        <f>SUM(I315:I326)</f>
        <v>12842.297358505093</v>
      </c>
      <c r="J634" s="28">
        <f>SUM(J315:J326)</f>
        <v>12196559.636093669</v>
      </c>
      <c r="K634" s="28">
        <f>SUM(K315:K326)</f>
        <v>2009669.6282339324</v>
      </c>
      <c r="L634" s="28">
        <f>SUM(L315:L326)</f>
        <v>23387.578432631224</v>
      </c>
      <c r="M634" s="28">
        <f>SUM(M315:M326)</f>
        <v>3198425.2109414507</v>
      </c>
      <c r="N634" s="187">
        <f t="shared" si="209"/>
        <v>2017</v>
      </c>
      <c r="O634" s="28">
        <f t="shared" ref="O634:R634" si="298">SUM(O315:O326)</f>
        <v>90.5</v>
      </c>
      <c r="P634" s="28">
        <f t="shared" si="298"/>
        <v>0</v>
      </c>
      <c r="Q634" s="28">
        <f t="shared" si="298"/>
        <v>-73584</v>
      </c>
      <c r="R634" s="28">
        <f t="shared" si="298"/>
        <v>0</v>
      </c>
      <c r="S634" s="28">
        <f>SUM(S315:S326)</f>
        <v>-48312</v>
      </c>
      <c r="U634" s="28">
        <f>SUM(U315:U326)</f>
        <v>38187496.789374083</v>
      </c>
      <c r="V634" s="31"/>
      <c r="W634" s="28">
        <f>AVERAGE(W315:W326)</f>
        <v>65874.995515550036</v>
      </c>
      <c r="X634" s="28">
        <f>AVERAGE(X315:X326)</f>
        <v>1502577.2786642124</v>
      </c>
      <c r="Y634" s="28">
        <f>AVERAGE(Y315:Y326)</f>
        <v>1568452.2741797625</v>
      </c>
      <c r="Z634" s="28">
        <f>AVERAGE(Z315:Z326)</f>
        <v>174750.25</v>
      </c>
      <c r="AA634" s="28">
        <f t="shared" ref="AA634:AB634" si="299">AVERAGE(AA315:AA326)</f>
        <v>2277.3333333333335</v>
      </c>
      <c r="AB634" s="28">
        <f t="shared" si="299"/>
        <v>1531.4166666666667</v>
      </c>
      <c r="AC634" s="28">
        <f>AVERAGE(AC315:AC326)</f>
        <v>24825.916666666668</v>
      </c>
      <c r="AD634" s="28">
        <f>SUM(AD315:AD326)</f>
        <v>314685</v>
      </c>
      <c r="AE634" s="28">
        <f t="shared" ref="AE634:AK634" si="300">SUM(AE315:AE326)</f>
        <v>19298772</v>
      </c>
      <c r="AF634" s="28">
        <f t="shared" si="300"/>
        <v>12196559</v>
      </c>
      <c r="AG634" s="28">
        <f t="shared" si="300"/>
        <v>3155668</v>
      </c>
      <c r="AH634" s="28">
        <f t="shared" si="300"/>
        <v>1146000</v>
      </c>
      <c r="AI634" s="28">
        <f t="shared" si="300"/>
        <v>2009668</v>
      </c>
      <c r="AJ634" s="28">
        <f t="shared" si="300"/>
        <v>23387.578432631224</v>
      </c>
      <c r="AK634" s="28">
        <f t="shared" si="300"/>
        <v>3198425.2109414507</v>
      </c>
      <c r="AL634" s="28">
        <f t="shared" si="238"/>
        <v>12504.975333251405</v>
      </c>
      <c r="AM634" s="28">
        <f t="shared" si="239"/>
        <v>69794.229192805156</v>
      </c>
      <c r="AN634" s="28">
        <f t="shared" si="240"/>
        <v>15271.858365977834</v>
      </c>
      <c r="AO634" s="28">
        <f t="shared" si="240"/>
        <v>128834.12338348501</v>
      </c>
      <c r="AP634" s="237">
        <f>SUM(AP315:AP326)</f>
        <v>140047</v>
      </c>
      <c r="AQ634" s="28">
        <f>SUM(AQ315:AQ326)</f>
        <v>83454</v>
      </c>
      <c r="AR634" s="28">
        <f>SUM(AR315:AR326)</f>
        <v>11084</v>
      </c>
      <c r="AS634" s="28">
        <f>SUM(AS315:AS326)</f>
        <v>0</v>
      </c>
      <c r="AT634" s="28">
        <f>SUM(AT315:AT326)</f>
        <v>0</v>
      </c>
      <c r="AU634" s="28">
        <f t="shared" si="203"/>
        <v>234585</v>
      </c>
      <c r="AV634" s="1">
        <f t="shared" si="216"/>
        <v>2017</v>
      </c>
      <c r="AW634" s="14">
        <f t="shared" si="277"/>
        <v>93282</v>
      </c>
      <c r="AX634" s="7">
        <f>[15]Sheet1!$C192</f>
        <v>1146000</v>
      </c>
      <c r="BB634" s="149"/>
      <c r="BC634" s="42"/>
      <c r="BD634" s="42"/>
      <c r="BE634" s="42"/>
      <c r="BF634" s="2">
        <f t="shared" si="204"/>
        <v>2017</v>
      </c>
      <c r="BG634" s="42">
        <f t="shared" si="278"/>
        <v>140047</v>
      </c>
      <c r="BH634" s="42">
        <f t="shared" si="268"/>
        <v>83454</v>
      </c>
      <c r="BI634" s="42">
        <f t="shared" si="268"/>
        <v>11084</v>
      </c>
      <c r="BJ634" s="42">
        <f t="shared" si="269"/>
        <v>234585</v>
      </c>
      <c r="BL634" s="15">
        <f t="shared" si="279"/>
        <v>16320.577783715431</v>
      </c>
      <c r="BM634" s="28">
        <f>SUM(BM315:BM326)</f>
        <v>52310.572434215239</v>
      </c>
      <c r="BN634" s="28">
        <f t="shared" ref="BN634:BO634" si="301">SUM(BN315:BN326)</f>
        <v>88494.323567223662</v>
      </c>
      <c r="BO634" s="28">
        <f t="shared" si="301"/>
        <v>16126.821301206814</v>
      </c>
      <c r="BQ634" s="28">
        <f>SUM(BQ315:BQ326)</f>
        <v>54317.005349500192</v>
      </c>
      <c r="BR634" s="28">
        <f t="shared" ref="BR634:BS634" si="302">SUM(BR315:BR326)</f>
        <v>91888.626388980148</v>
      </c>
      <c r="BS634" s="28">
        <f t="shared" si="302"/>
        <v>16745.384310020218</v>
      </c>
      <c r="BU634" s="28">
        <f>SUM(BU315:BU326)</f>
        <v>47959.613000000005</v>
      </c>
      <c r="BV634" s="28">
        <f t="shared" ref="BV634:BW634" si="303">SUM(BV315:BV326)</f>
        <v>0</v>
      </c>
      <c r="BW634" s="28">
        <f t="shared" si="303"/>
        <v>0</v>
      </c>
      <c r="BY634" s="28">
        <f>SUM(BY315:BY326)</f>
        <v>42347.387000000002</v>
      </c>
      <c r="BZ634" s="28">
        <f t="shared" ref="BZ634:CA634" si="304">SUM(BZ315:BZ326)</f>
        <v>0</v>
      </c>
      <c r="CA634" s="28">
        <f t="shared" si="304"/>
        <v>0</v>
      </c>
    </row>
    <row r="635" spans="1:81">
      <c r="A635" s="2">
        <f t="shared" si="200"/>
        <v>2018</v>
      </c>
      <c r="B635" s="48"/>
      <c r="C635" s="28">
        <f>SUM(C327:C338)</f>
        <v>12654.720795775696</v>
      </c>
      <c r="D635" s="28">
        <f>SUM(D327:D338)</f>
        <v>12277857.843322238</v>
      </c>
      <c r="E635" s="28">
        <f>SUM(E327:E338)</f>
        <v>2043996.5451217999</v>
      </c>
      <c r="F635" s="28">
        <f>SUM(F327:F338)</f>
        <v>23074.277794855836</v>
      </c>
      <c r="G635" s="28">
        <f>SUM(G327:G338)</f>
        <v>3268771.6211666078</v>
      </c>
      <c r="H635" s="116"/>
      <c r="I635" s="28">
        <f>SUM(I327:I338)</f>
        <v>12894.720795775696</v>
      </c>
      <c r="J635" s="28">
        <f>SUM(J327:J338)</f>
        <v>12277857.843322238</v>
      </c>
      <c r="K635" s="28">
        <f>SUM(K327:K338)</f>
        <v>1970412.5451217999</v>
      </c>
      <c r="L635" s="28">
        <f>SUM(L327:L338)</f>
        <v>23074.277794855836</v>
      </c>
      <c r="M635" s="28">
        <f>SUM(M327:M338)</f>
        <v>3220459.6211666078</v>
      </c>
      <c r="N635" s="187">
        <f t="shared" si="209"/>
        <v>2018</v>
      </c>
      <c r="O635" s="28">
        <f t="shared" ref="O635:R635" si="305">SUM(O327:O338)</f>
        <v>240</v>
      </c>
      <c r="P635" s="28">
        <f t="shared" si="305"/>
        <v>0</v>
      </c>
      <c r="Q635" s="28">
        <f t="shared" si="305"/>
        <v>-73584</v>
      </c>
      <c r="R635" s="28">
        <f t="shared" si="305"/>
        <v>0</v>
      </c>
      <c r="S635" s="28">
        <f>SUM(S327:S338)</f>
        <v>-48312</v>
      </c>
      <c r="U635" s="28">
        <f>SUM(U327:U338)</f>
        <v>38744652.89896147</v>
      </c>
      <c r="V635" s="31"/>
      <c r="W635" s="28">
        <f>AVERAGE(W327:W338)</f>
        <v>66835.600262925203</v>
      </c>
      <c r="X635" s="28">
        <f>AVERAGE(X327:X338)</f>
        <v>1524488.215521008</v>
      </c>
      <c r="Y635" s="28">
        <f>AVERAGE(Y327:Y338)</f>
        <v>1591323.815783933</v>
      </c>
      <c r="Z635" s="28">
        <f>AVERAGE(Z327:Z338)</f>
        <v>177209.33333333334</v>
      </c>
      <c r="AA635" s="28">
        <f t="shared" ref="AA635:AB635" si="306">AVERAGE(AA327:AA338)</f>
        <v>2259</v>
      </c>
      <c r="AB635" s="28">
        <f t="shared" si="306"/>
        <v>1526.8333333333333</v>
      </c>
      <c r="AC635" s="28">
        <f>AVERAGE(AC327:AC338)</f>
        <v>24951.583333333332</v>
      </c>
      <c r="AD635" s="28">
        <f>SUM(AD327:AD338)</f>
        <v>317047</v>
      </c>
      <c r="AE635" s="28">
        <f t="shared" ref="AE635:AK635" si="307">SUM(AE327:AE338)</f>
        <v>19659800</v>
      </c>
      <c r="AF635" s="28">
        <f t="shared" si="307"/>
        <v>12277859</v>
      </c>
      <c r="AG635" s="28">
        <f t="shared" si="307"/>
        <v>3246413</v>
      </c>
      <c r="AH635" s="28">
        <f t="shared" si="307"/>
        <v>1276000</v>
      </c>
      <c r="AI635" s="28">
        <f t="shared" si="307"/>
        <v>1970413</v>
      </c>
      <c r="AJ635" s="28">
        <f t="shared" si="307"/>
        <v>23074.277794855836</v>
      </c>
      <c r="AK635" s="28">
        <f t="shared" si="307"/>
        <v>3220459.6211666078</v>
      </c>
      <c r="AL635" s="28">
        <f t="shared" si="238"/>
        <v>12553.602731169341</v>
      </c>
      <c r="AM635" s="28">
        <f t="shared" si="239"/>
        <v>69284.494044707957</v>
      </c>
      <c r="AN635" s="28">
        <f t="shared" si="240"/>
        <v>15112.505923931343</v>
      </c>
      <c r="AO635" s="28">
        <f t="shared" si="240"/>
        <v>129068.3472124324</v>
      </c>
      <c r="AP635" s="237">
        <f>SUM(AP327:AP338)</f>
        <v>166204</v>
      </c>
      <c r="AQ635" s="28">
        <f>SUM(AQ327:AQ338)</f>
        <v>100089</v>
      </c>
      <c r="AR635" s="28">
        <f>SUM(AR327:AR338)</f>
        <v>13630</v>
      </c>
      <c r="AS635" s="28">
        <f>SUM(AS327:AS338)</f>
        <v>0</v>
      </c>
      <c r="AT635" s="28">
        <f>SUM(AT327:AT338)</f>
        <v>0</v>
      </c>
      <c r="AU635" s="28">
        <f t="shared" si="203"/>
        <v>279923</v>
      </c>
      <c r="AV635" s="1">
        <f t="shared" si="216"/>
        <v>2018</v>
      </c>
      <c r="AW635" s="14">
        <f t="shared" si="277"/>
        <v>223282</v>
      </c>
      <c r="AX635" s="7">
        <f>[15]Sheet1!$C193</f>
        <v>1276000</v>
      </c>
      <c r="AY635" s="6" t="s">
        <v>193</v>
      </c>
      <c r="BB635" s="149"/>
      <c r="BC635" s="42"/>
      <c r="BD635" s="42"/>
      <c r="BE635" s="42"/>
      <c r="BF635" s="2">
        <f t="shared" si="204"/>
        <v>2018</v>
      </c>
      <c r="BG635" s="42">
        <f t="shared" si="278"/>
        <v>166204</v>
      </c>
      <c r="BH635" s="42">
        <f t="shared" si="268"/>
        <v>100089</v>
      </c>
      <c r="BI635" s="42">
        <f t="shared" si="268"/>
        <v>13630</v>
      </c>
      <c r="BJ635" s="42">
        <f t="shared" si="269"/>
        <v>279923</v>
      </c>
      <c r="BL635" s="15">
        <f t="shared" si="279"/>
        <v>43368.081711192266</v>
      </c>
      <c r="BM635" s="28">
        <f>SUM(BM327:BM338)</f>
        <v>74202.483128036401</v>
      </c>
      <c r="BN635" s="28">
        <f t="shared" ref="BN635:BO635" si="308">SUM(BN327:BN338)</f>
        <v>126439.73519685173</v>
      </c>
      <c r="BO635" s="28">
        <f t="shared" si="308"/>
        <v>21965.231059221038</v>
      </c>
      <c r="BQ635" s="28">
        <f>SUM(BQ327:BQ338)</f>
        <v>78021.728583155884</v>
      </c>
      <c r="BR635" s="28">
        <f t="shared" ref="BR635:BS635" si="309">SUM(BR327:BR338)</f>
        <v>132947.66274374846</v>
      </c>
      <c r="BS635" s="28">
        <f t="shared" si="309"/>
        <v>23095.794422563285</v>
      </c>
      <c r="BU635" s="28">
        <f>SUM(BU327:BU338)</f>
        <v>58473.819000000003</v>
      </c>
      <c r="BV635" s="28">
        <f t="shared" ref="BV635:BW635" si="310">SUM(BV327:BV338)</f>
        <v>0</v>
      </c>
      <c r="BW635" s="28">
        <f t="shared" si="310"/>
        <v>0</v>
      </c>
      <c r="BY635" s="28">
        <f>SUM(BY327:BY338)</f>
        <v>50382.311000000002</v>
      </c>
      <c r="BZ635" s="28">
        <f t="shared" ref="BZ635:CA635" si="311">SUM(BZ327:BZ338)</f>
        <v>0</v>
      </c>
      <c r="CA635" s="28">
        <f t="shared" si="311"/>
        <v>0</v>
      </c>
    </row>
    <row r="636" spans="1:81">
      <c r="A636" s="2">
        <f t="shared" si="200"/>
        <v>2019</v>
      </c>
      <c r="B636" s="48"/>
      <c r="C636" s="28">
        <f>SUM(C339:C350)</f>
        <v>12583.970757487927</v>
      </c>
      <c r="D636" s="28">
        <f>SUM(D339:D350)</f>
        <v>12466809.213982258</v>
      </c>
      <c r="E636" s="28">
        <f>SUM(E339:E350)</f>
        <v>2001887.6852841959</v>
      </c>
      <c r="F636" s="28">
        <f>SUM(F339:F350)</f>
        <v>22760.977157080426</v>
      </c>
      <c r="G636" s="28">
        <f>SUM(G339:G350)</f>
        <v>3287322.1698792931</v>
      </c>
      <c r="H636" s="116"/>
      <c r="I636" s="28">
        <f>SUM(I339:I350)</f>
        <v>12823.970757487927</v>
      </c>
      <c r="J636" s="28">
        <f>SUM(J339:J350)</f>
        <v>12466809.213982258</v>
      </c>
      <c r="K636" s="28">
        <f>SUM(K339:K350)</f>
        <v>1928303.6852841959</v>
      </c>
      <c r="L636" s="28">
        <f>SUM(L339:L350)</f>
        <v>22760.977157080426</v>
      </c>
      <c r="M636" s="28">
        <f>SUM(M339:M350)</f>
        <v>3239010.1698792931</v>
      </c>
      <c r="N636" s="187">
        <f t="shared" si="209"/>
        <v>2019</v>
      </c>
      <c r="O636" s="28">
        <f t="shared" ref="O636:R636" si="312">SUM(O339:O350)</f>
        <v>240</v>
      </c>
      <c r="P636" s="28">
        <f t="shared" si="312"/>
        <v>0</v>
      </c>
      <c r="Q636" s="28">
        <f t="shared" si="312"/>
        <v>-73584</v>
      </c>
      <c r="R636" s="28">
        <f t="shared" si="312"/>
        <v>0</v>
      </c>
      <c r="S636" s="28">
        <f>SUM(S339:S350)</f>
        <v>-48312</v>
      </c>
      <c r="U636" s="28">
        <f>SUM(U339:U350)</f>
        <v>39369369.147036366</v>
      </c>
      <c r="V636" s="31"/>
      <c r="W636" s="28">
        <f>AVERAGE(W339:W350)</f>
        <v>67742.137088124407</v>
      </c>
      <c r="X636" s="28">
        <f>AVERAGE(X339:X350)</f>
        <v>1545165.8888196002</v>
      </c>
      <c r="Y636" s="28">
        <f>AVERAGE(Y339:Y350)</f>
        <v>1612908.0259077239</v>
      </c>
      <c r="Z636" s="28">
        <f>AVERAGE(Z339:Z350)</f>
        <v>179511.25</v>
      </c>
      <c r="AA636" s="28">
        <f t="shared" ref="AA636:AB636" si="313">AVERAGE(AA339:AA350)</f>
        <v>2241</v>
      </c>
      <c r="AB636" s="28">
        <f t="shared" si="313"/>
        <v>1523.1666666666667</v>
      </c>
      <c r="AC636" s="28">
        <f>AVERAGE(AC339:AC350)</f>
        <v>25062.333333333332</v>
      </c>
      <c r="AD636" s="28">
        <f>SUM(AD339:AD350)</f>
        <v>319489</v>
      </c>
      <c r="AE636" s="28">
        <f t="shared" ref="AE636:AK636" si="314">SUM(AE339:AE350)</f>
        <v>19816997</v>
      </c>
      <c r="AF636" s="28">
        <f t="shared" si="314"/>
        <v>12466809</v>
      </c>
      <c r="AG636" s="28">
        <f t="shared" si="314"/>
        <v>3504303</v>
      </c>
      <c r="AH636" s="28">
        <f t="shared" si="314"/>
        <v>1576000</v>
      </c>
      <c r="AI636" s="28">
        <f t="shared" si="314"/>
        <v>1928303</v>
      </c>
      <c r="AJ636" s="28">
        <f t="shared" si="314"/>
        <v>22760.977157080426</v>
      </c>
      <c r="AK636" s="28">
        <f t="shared" si="314"/>
        <v>3239010.1698792931</v>
      </c>
      <c r="AL636" s="28">
        <f t="shared" si="238"/>
        <v>12484.584165093633</v>
      </c>
      <c r="AM636" s="28">
        <f t="shared" si="239"/>
        <v>69448.622300830728</v>
      </c>
      <c r="AN636" s="28">
        <f t="shared" si="240"/>
        <v>14943.1954199018</v>
      </c>
      <c r="AO636" s="28">
        <f t="shared" si="240"/>
        <v>129238.17295061485</v>
      </c>
      <c r="AP636" s="237">
        <f>SUM(AP339:AP350)</f>
        <v>191212</v>
      </c>
      <c r="AQ636" s="28">
        <f>SUM(AQ339:AQ350)</f>
        <v>115858</v>
      </c>
      <c r="AR636" s="28">
        <f>SUM(AR339:AR350)</f>
        <v>16084</v>
      </c>
      <c r="AS636" s="28">
        <f>SUM(AS339:AS350)</f>
        <v>0</v>
      </c>
      <c r="AT636" s="28">
        <f>SUM(AT339:AT350)</f>
        <v>0</v>
      </c>
      <c r="AU636" s="28">
        <f t="shared" si="203"/>
        <v>323154</v>
      </c>
      <c r="AV636" s="1">
        <f t="shared" si="216"/>
        <v>2019</v>
      </c>
      <c r="AW636" s="14">
        <f t="shared" si="277"/>
        <v>523282</v>
      </c>
      <c r="AX636" s="7">
        <f>[15]Sheet1!$C194</f>
        <v>1576000</v>
      </c>
      <c r="BB636" s="149"/>
      <c r="BC636" s="42"/>
      <c r="BD636" s="42"/>
      <c r="BE636" s="42"/>
      <c r="BF636" s="2">
        <f t="shared" si="204"/>
        <v>2019</v>
      </c>
      <c r="BG636" s="42">
        <f t="shared" si="278"/>
        <v>191212</v>
      </c>
      <c r="BH636" s="42">
        <f t="shared" si="268"/>
        <v>115858</v>
      </c>
      <c r="BI636" s="42">
        <f t="shared" si="268"/>
        <v>16084</v>
      </c>
      <c r="BJ636" s="42">
        <f t="shared" si="269"/>
        <v>323154</v>
      </c>
      <c r="BL636" s="15">
        <f t="shared" si="279"/>
        <v>79408.353288999322</v>
      </c>
      <c r="BM636" s="28">
        <f>SUM(BM339:BM350)</f>
        <v>100283.13706380302</v>
      </c>
      <c r="BN636" s="28">
        <f t="shared" ref="BN636:BO636" si="315">SUM(BN339:BN350)</f>
        <v>171637.26108805736</v>
      </c>
      <c r="BO636" s="28">
        <f t="shared" si="315"/>
        <v>28929.013039548623</v>
      </c>
      <c r="BQ636" s="28">
        <f>SUM(BQ339:BQ350)</f>
        <v>106776.95722519633</v>
      </c>
      <c r="BR636" s="28">
        <f t="shared" ref="BR636:BS636" si="316">SUM(BR339:BR350)</f>
        <v>182751.60731947634</v>
      </c>
      <c r="BS636" s="28">
        <f t="shared" si="316"/>
        <v>30802.307130916222</v>
      </c>
      <c r="BU636" s="28">
        <f>SUM(BU339:BU350)</f>
        <v>69152.101999999999</v>
      </c>
      <c r="BV636" s="28">
        <f t="shared" ref="BV636:BW636" si="317">SUM(BV339:BV350)</f>
        <v>0</v>
      </c>
      <c r="BW636" s="28">
        <f t="shared" si="317"/>
        <v>0</v>
      </c>
      <c r="BY636" s="28">
        <f>SUM(BY339:BY350)</f>
        <v>58499.639000000003</v>
      </c>
      <c r="BZ636" s="28">
        <f t="shared" ref="BZ636:CA636" si="318">SUM(BZ339:BZ350)</f>
        <v>0</v>
      </c>
      <c r="CA636" s="28">
        <f t="shared" si="318"/>
        <v>0</v>
      </c>
    </row>
    <row r="637" spans="1:81">
      <c r="A637" s="2">
        <f t="shared" si="200"/>
        <v>2020</v>
      </c>
      <c r="B637" s="48"/>
      <c r="C637" s="28">
        <f>SUM(C351:C362)</f>
        <v>12558.361900988606</v>
      </c>
      <c r="D637" s="28">
        <f>SUM(D351:D362)</f>
        <v>12695878.119120305</v>
      </c>
      <c r="E637" s="28">
        <f>SUM(E351:E362)</f>
        <v>1969933.568543812</v>
      </c>
      <c r="F637" s="28">
        <f>SUM(F351:F362)</f>
        <v>22447.676519305056</v>
      </c>
      <c r="G637" s="28">
        <f>SUM(G351:G362)</f>
        <v>3305297.6819096017</v>
      </c>
      <c r="H637" s="116"/>
      <c r="I637" s="28">
        <f>SUM(I351:I362)</f>
        <v>12873.361900988606</v>
      </c>
      <c r="J637" s="28">
        <f>SUM(J351:J362)</f>
        <v>12695878.119120305</v>
      </c>
      <c r="K637" s="28">
        <f>SUM(K351:K362)</f>
        <v>1896349.5685438123</v>
      </c>
      <c r="L637" s="28">
        <f>SUM(L351:L362)</f>
        <v>22447.676519305056</v>
      </c>
      <c r="M637" s="28">
        <f>SUM(M351:M362)</f>
        <v>3256985.6819096017</v>
      </c>
      <c r="N637" s="187">
        <f t="shared" si="209"/>
        <v>2020</v>
      </c>
      <c r="O637" s="28">
        <f t="shared" ref="O637:R637" si="319">SUM(O351:O362)</f>
        <v>315</v>
      </c>
      <c r="P637" s="28">
        <f t="shared" si="319"/>
        <v>0</v>
      </c>
      <c r="Q637" s="28">
        <f t="shared" si="319"/>
        <v>-73584</v>
      </c>
      <c r="R637" s="28">
        <f t="shared" si="319"/>
        <v>0</v>
      </c>
      <c r="S637" s="28">
        <f>SUM(S351:S362)</f>
        <v>-48312</v>
      </c>
      <c r="U637" s="28">
        <f>SUM(U351:U362)</f>
        <v>40075481.35842891</v>
      </c>
      <c r="V637" s="31"/>
      <c r="W637" s="28">
        <f>AVERAGE(W351:W362)</f>
        <v>68630.566918423166</v>
      </c>
      <c r="X637" s="28">
        <f>AVERAGE(X351:X362)</f>
        <v>1565430.5501868899</v>
      </c>
      <c r="Y637" s="28">
        <f>AVERAGE(Y351:Y362)</f>
        <v>1634061.1171053133</v>
      </c>
      <c r="Z637" s="28">
        <f>AVERAGE(Z351:Z362)</f>
        <v>181752.66666666666</v>
      </c>
      <c r="AA637" s="28">
        <f t="shared" ref="AA637:AB637" si="320">AVERAGE(AA351:AA362)</f>
        <v>2223.9166666666665</v>
      </c>
      <c r="AB637" s="28">
        <f t="shared" si="320"/>
        <v>1520.0833333333333</v>
      </c>
      <c r="AC637" s="28">
        <f>AVERAGE(AC351:AC362)</f>
        <v>25160</v>
      </c>
      <c r="AD637" s="28">
        <f>SUM(AD351:AD362)</f>
        <v>323540</v>
      </c>
      <c r="AE637" s="28">
        <f t="shared" ref="AE637:AK637" si="321">SUM(AE351:AE362)</f>
        <v>20154277</v>
      </c>
      <c r="AF637" s="28">
        <f t="shared" si="321"/>
        <v>12695879</v>
      </c>
      <c r="AG637" s="28">
        <f t="shared" si="321"/>
        <v>3622352</v>
      </c>
      <c r="AH637" s="28">
        <f t="shared" si="321"/>
        <v>1726002</v>
      </c>
      <c r="AI637" s="28">
        <f t="shared" si="321"/>
        <v>1896350</v>
      </c>
      <c r="AJ637" s="28">
        <f t="shared" si="321"/>
        <v>22447.676519305056</v>
      </c>
      <c r="AK637" s="28">
        <f t="shared" si="321"/>
        <v>3256985.6819096017</v>
      </c>
      <c r="AL637" s="28">
        <f t="shared" si="238"/>
        <v>12531.855011809957</v>
      </c>
      <c r="AM637" s="28">
        <f t="shared" si="239"/>
        <v>69852.504685855136</v>
      </c>
      <c r="AN637" s="28">
        <f t="shared" si="240"/>
        <v>14767.398620232481</v>
      </c>
      <c r="AO637" s="28">
        <f t="shared" si="240"/>
        <v>129450.9412523689</v>
      </c>
      <c r="AP637" s="237">
        <f>SUM(AP351:AP362)</f>
        <v>217810</v>
      </c>
      <c r="AQ637" s="28">
        <f>SUM(AQ351:AQ362)</f>
        <v>132415</v>
      </c>
      <c r="AR637" s="28">
        <f>SUM(AR351:AR362)</f>
        <v>18433</v>
      </c>
      <c r="AS637" s="28">
        <f>SUM(AS351:AS362)</f>
        <v>0</v>
      </c>
      <c r="AT637" s="28">
        <f>SUM(AT351:AT362)</f>
        <v>0</v>
      </c>
      <c r="AU637" s="28">
        <f t="shared" si="203"/>
        <v>368658</v>
      </c>
      <c r="AV637" s="1">
        <f t="shared" si="216"/>
        <v>2020</v>
      </c>
      <c r="AW637" s="14">
        <f t="shared" si="277"/>
        <v>673282</v>
      </c>
      <c r="AX637" s="7">
        <f>[15]Sheet1!$C195</f>
        <v>1726000</v>
      </c>
      <c r="BB637" s="149"/>
      <c r="BC637" s="42"/>
      <c r="BD637" s="42"/>
      <c r="BE637" s="42"/>
      <c r="BF637" s="2">
        <f t="shared" si="204"/>
        <v>2020</v>
      </c>
      <c r="BG637" s="42">
        <f t="shared" si="278"/>
        <v>217810</v>
      </c>
      <c r="BH637" s="42">
        <f t="shared" si="268"/>
        <v>132415</v>
      </c>
      <c r="BI637" s="42">
        <f t="shared" si="268"/>
        <v>18433</v>
      </c>
      <c r="BJ637" s="42">
        <f t="shared" si="269"/>
        <v>368658</v>
      </c>
      <c r="BL637" s="15">
        <f t="shared" si="279"/>
        <v>126029.5404630361</v>
      </c>
      <c r="BM637" s="28">
        <f>SUM(BM351:BM362)</f>
        <v>131198.41592172976</v>
      </c>
      <c r="BN637" s="28">
        <f t="shared" ref="BN637:BO637" si="322">SUM(BN351:BN362)</f>
        <v>226981.51989672185</v>
      </c>
      <c r="BO637" s="28">
        <f t="shared" si="322"/>
        <v>35415.311946737595</v>
      </c>
      <c r="BQ637" s="28">
        <f>SUM(BQ351:BQ362)</f>
        <v>141459.74454130634</v>
      </c>
      <c r="BR637" s="28">
        <f t="shared" ref="BR637:BS637" si="323">SUM(BR351:BR362)</f>
        <v>244734.2644696497</v>
      </c>
      <c r="BS637" s="28">
        <f t="shared" si="323"/>
        <v>38185.224612962869</v>
      </c>
      <c r="BU637" s="28">
        <f>SUM(BU351:BU362)</f>
        <v>79929.172999999995</v>
      </c>
      <c r="BV637" s="28">
        <f t="shared" ref="BV637:BW637" si="324">SUM(BV351:BV362)</f>
        <v>0</v>
      </c>
      <c r="BW637" s="28">
        <f t="shared" si="324"/>
        <v>0</v>
      </c>
      <c r="BY637" s="28">
        <f>SUM(BY351:BY362)</f>
        <v>66699.447</v>
      </c>
      <c r="BZ637" s="28">
        <f t="shared" ref="BZ637:CA637" si="325">SUM(BZ351:BZ362)</f>
        <v>0</v>
      </c>
      <c r="CA637" s="28">
        <f t="shared" si="325"/>
        <v>0</v>
      </c>
    </row>
    <row r="638" spans="1:81">
      <c r="A638" s="2">
        <f t="shared" si="200"/>
        <v>2021</v>
      </c>
      <c r="B638" s="48"/>
      <c r="C638" s="28">
        <f>SUM(C363:C374)</f>
        <v>12490.07509406114</v>
      </c>
      <c r="D638" s="28">
        <f>SUM(D363:D374)</f>
        <v>12880562.025864678</v>
      </c>
      <c r="E638" s="28">
        <f>SUM(E363:E374)</f>
        <v>1920517.5364112561</v>
      </c>
      <c r="F638" s="28">
        <f>SUM(F363:F374)</f>
        <v>22134.375881529671</v>
      </c>
      <c r="G638" s="28">
        <f>SUM(G363:G374)</f>
        <v>3321916.0526226196</v>
      </c>
      <c r="H638" s="116"/>
      <c r="I638" s="28">
        <f>SUM(I363:I374)</f>
        <v>12849.07509406114</v>
      </c>
      <c r="J638" s="28">
        <f>SUM(J363:J374)</f>
        <v>12880562.025864678</v>
      </c>
      <c r="K638" s="28">
        <f>SUM(K363:K374)</f>
        <v>1846933.5364112558</v>
      </c>
      <c r="L638" s="28">
        <f>SUM(L363:L374)</f>
        <v>22134.375881529671</v>
      </c>
      <c r="M638" s="28">
        <f>SUM(M363:M374)</f>
        <v>3273604.0526226196</v>
      </c>
      <c r="N638" s="187">
        <f t="shared" si="209"/>
        <v>2021</v>
      </c>
      <c r="O638" s="28">
        <f t="shared" ref="O638:R638" si="326">SUM(O363:O374)</f>
        <v>359</v>
      </c>
      <c r="P638" s="28">
        <f t="shared" si="326"/>
        <v>0</v>
      </c>
      <c r="Q638" s="28">
        <f t="shared" si="326"/>
        <v>-73584</v>
      </c>
      <c r="R638" s="28">
        <f t="shared" si="326"/>
        <v>0</v>
      </c>
      <c r="S638" s="28">
        <f>SUM(S363:S374)</f>
        <v>-48312</v>
      </c>
      <c r="U638" s="28">
        <f>SUM(U363:U374)</f>
        <v>40442240.428504139</v>
      </c>
      <c r="V638" s="31"/>
      <c r="W638" s="28">
        <f>AVERAGE(W363:W374)</f>
        <v>69489.37075189488</v>
      </c>
      <c r="X638" s="28">
        <f>AVERAGE(X363:X374)</f>
        <v>1585019.4566741737</v>
      </c>
      <c r="Y638" s="28">
        <f>AVERAGE(Y363:Y374)</f>
        <v>1654508.8274260685</v>
      </c>
      <c r="Z638" s="28">
        <f>AVERAGE(Z363:Z374)</f>
        <v>183908.91666666666</v>
      </c>
      <c r="AA638" s="28">
        <f t="shared" ref="AA638:AB638" si="327">AVERAGE(AA363:AA374)</f>
        <v>2207.6666666666665</v>
      </c>
      <c r="AB638" s="28">
        <f t="shared" si="327"/>
        <v>1517.75</v>
      </c>
      <c r="AC638" s="28">
        <f>AVERAGE(AC363:AC374)</f>
        <v>25246</v>
      </c>
      <c r="AD638" s="28">
        <f>SUM(AD363:AD374)</f>
        <v>325214</v>
      </c>
      <c r="AE638" s="28">
        <f>SUM(AE363:AE374)</f>
        <v>20367793</v>
      </c>
      <c r="AF638" s="28">
        <f t="shared" ref="AF638:AK638" si="328">SUM(AF363:AF374)</f>
        <v>12880563</v>
      </c>
      <c r="AG638" s="28">
        <f t="shared" si="328"/>
        <v>3572932</v>
      </c>
      <c r="AH638" s="28">
        <f t="shared" si="328"/>
        <v>1726001</v>
      </c>
      <c r="AI638" s="28">
        <f t="shared" si="328"/>
        <v>1846931</v>
      </c>
      <c r="AJ638" s="28">
        <f t="shared" si="328"/>
        <v>22134.375881529671</v>
      </c>
      <c r="AK638" s="28">
        <f t="shared" si="328"/>
        <v>3273604.0526226196</v>
      </c>
      <c r="AL638" s="28">
        <f t="shared" si="238"/>
        <v>12507.039344233819</v>
      </c>
      <c r="AM638" s="28">
        <f t="shared" si="239"/>
        <v>70037.729727623329</v>
      </c>
      <c r="AN638" s="28">
        <f t="shared" si="240"/>
        <v>14583.677075624886</v>
      </c>
      <c r="AO638" s="28">
        <f t="shared" si="240"/>
        <v>129668.22675364887</v>
      </c>
      <c r="AP638" s="237">
        <f>SUM(AP363:AP374)</f>
        <v>242839</v>
      </c>
      <c r="AQ638" s="28">
        <f>SUM(AQ363:AQ374)</f>
        <v>148068</v>
      </c>
      <c r="AR638" s="28">
        <f>SUM(AR363:AR374)</f>
        <v>20707</v>
      </c>
      <c r="AS638" s="28">
        <f>SUM(AS363:AS374)</f>
        <v>0</v>
      </c>
      <c r="AT638" s="28">
        <f>SUM(AT363:AT374)</f>
        <v>0</v>
      </c>
      <c r="AU638" s="28">
        <f t="shared" si="203"/>
        <v>411614</v>
      </c>
      <c r="AV638" s="1">
        <f t="shared" si="216"/>
        <v>2021</v>
      </c>
      <c r="AW638" s="14">
        <f t="shared" si="277"/>
        <v>673282</v>
      </c>
      <c r="AX638" s="7">
        <f>[15]Sheet1!$C196</f>
        <v>1726000</v>
      </c>
      <c r="BB638" s="149"/>
      <c r="BC638" s="42"/>
      <c r="BD638" s="42"/>
      <c r="BE638" s="42"/>
      <c r="BF638" s="2">
        <f t="shared" si="204"/>
        <v>2021</v>
      </c>
      <c r="BG638" s="42">
        <f t="shared" si="278"/>
        <v>242839</v>
      </c>
      <c r="BH638" s="42">
        <f t="shared" si="268"/>
        <v>148068</v>
      </c>
      <c r="BI638" s="42">
        <f t="shared" si="268"/>
        <v>20707</v>
      </c>
      <c r="BJ638" s="42">
        <f t="shared" si="269"/>
        <v>411614</v>
      </c>
      <c r="BK638" s="43"/>
      <c r="BL638" s="15">
        <f t="shared" si="279"/>
        <v>182826.50765150588</v>
      </c>
      <c r="BM638" s="28">
        <f>SUM(BM363:BM374)</f>
        <v>166657.99297946095</v>
      </c>
      <c r="BN638" s="28">
        <f t="shared" ref="BN638:BO638" si="329">SUM(BN363:BN374)</f>
        <v>292769.71439555846</v>
      </c>
      <c r="BO638" s="28">
        <f t="shared" si="329"/>
        <v>40546.271563363436</v>
      </c>
      <c r="BQ638" s="28">
        <f>SUM(BQ363:BQ374)</f>
        <v>181964.91267204491</v>
      </c>
      <c r="BR638" s="28">
        <f t="shared" ref="BR638:BS638" si="330">SUM(BR363:BR374)</f>
        <v>319659.52883863682</v>
      </c>
      <c r="BS638" s="28">
        <f t="shared" si="330"/>
        <v>44270.296505453021</v>
      </c>
      <c r="BU638" s="28">
        <f>SUM(BU363:BU374)</f>
        <v>90814.584000000003</v>
      </c>
      <c r="BV638" s="28">
        <f t="shared" ref="BV638:BW638" si="331">SUM(BV363:BV374)</f>
        <v>0</v>
      </c>
      <c r="BW638" s="28">
        <f t="shared" si="331"/>
        <v>0</v>
      </c>
      <c r="BY638" s="28">
        <f>SUM(BY363:BY374)</f>
        <v>74981.813999999998</v>
      </c>
      <c r="BZ638" s="28">
        <f t="shared" ref="BZ638:CA638" si="332">SUM(BZ363:BZ374)</f>
        <v>0</v>
      </c>
      <c r="CA638" s="28">
        <f t="shared" si="332"/>
        <v>0</v>
      </c>
    </row>
    <row r="639" spans="1:81">
      <c r="A639" s="2">
        <f t="shared" si="200"/>
        <v>2022</v>
      </c>
      <c r="B639" s="48"/>
      <c r="C639" s="28">
        <f>SUM(C375:C386)</f>
        <v>12467.794915699758</v>
      </c>
      <c r="D639" s="28">
        <f>SUM(D375:D386)</f>
        <v>13098932.423919316</v>
      </c>
      <c r="E639" s="28">
        <f>SUM(E375:E386)</f>
        <v>1878458.0182657868</v>
      </c>
      <c r="F639" s="28">
        <f>SUM(F375:F386)</f>
        <v>21821.075243754309</v>
      </c>
      <c r="G639" s="28">
        <f>SUM(G375:G386)</f>
        <v>3336879.2499049045</v>
      </c>
      <c r="H639" s="116"/>
      <c r="I639" s="28">
        <f>SUM(I375:I386)</f>
        <v>12807.294915699758</v>
      </c>
      <c r="J639" s="28">
        <f>SUM(J375:J386)</f>
        <v>13098932.423919316</v>
      </c>
      <c r="K639" s="28">
        <f>SUM(K375:K386)</f>
        <v>1804874.0182657866</v>
      </c>
      <c r="L639" s="28">
        <f>SUM(L375:L386)</f>
        <v>21821.075243754309</v>
      </c>
      <c r="M639" s="28">
        <f>SUM(M375:M386)</f>
        <v>3288567.2499049045</v>
      </c>
      <c r="N639" s="187">
        <f t="shared" si="209"/>
        <v>2022</v>
      </c>
      <c r="O639" s="28">
        <f t="shared" ref="O639:R639" si="333">SUM(O375:O386)</f>
        <v>339.5</v>
      </c>
      <c r="P639" s="28">
        <f t="shared" si="333"/>
        <v>0</v>
      </c>
      <c r="Q639" s="28">
        <f t="shared" si="333"/>
        <v>-73584</v>
      </c>
      <c r="R639" s="28">
        <f t="shared" si="333"/>
        <v>0</v>
      </c>
      <c r="S639" s="28">
        <f>SUM(S375:S386)</f>
        <v>-48312</v>
      </c>
      <c r="U639" s="28">
        <f>SUM(U375:U386)</f>
        <v>40814612.325148657</v>
      </c>
      <c r="V639" s="31"/>
      <c r="W639" s="28">
        <f>AVERAGE(W375:W386)</f>
        <v>70325.520088730307</v>
      </c>
      <c r="X639" s="28">
        <f>AVERAGE(X375:X386)</f>
        <v>1604091.6248810384</v>
      </c>
      <c r="Y639" s="28">
        <f>AVERAGE(Y375:Y386)</f>
        <v>1674417.1449697691</v>
      </c>
      <c r="Z639" s="28">
        <f>AVERAGE(Z375:Z386)</f>
        <v>185997.58333333334</v>
      </c>
      <c r="AA639" s="28">
        <f t="shared" ref="AA639:AB639" si="334">AVERAGE(AA375:AA386)</f>
        <v>2191.75</v>
      </c>
      <c r="AB639" s="28">
        <f t="shared" si="334"/>
        <v>1515.6666666666667</v>
      </c>
      <c r="AC639" s="28">
        <f>AVERAGE(AC375:AC386)</f>
        <v>25322.083333333332</v>
      </c>
      <c r="AD639" s="28">
        <f>SUM(AD375:AD386)</f>
        <v>328476</v>
      </c>
      <c r="AE639" s="28">
        <f>SUM(AE375:AE386)</f>
        <v>20545939</v>
      </c>
      <c r="AF639" s="28">
        <f t="shared" ref="AF639:AK639" si="335">SUM(AF375:AF386)</f>
        <v>13098932</v>
      </c>
      <c r="AG639" s="28">
        <f t="shared" si="335"/>
        <v>3530877</v>
      </c>
      <c r="AH639" s="28">
        <f t="shared" si="335"/>
        <v>1726001</v>
      </c>
      <c r="AI639" s="28">
        <f t="shared" si="335"/>
        <v>1804876</v>
      </c>
      <c r="AJ639" s="28">
        <f t="shared" si="335"/>
        <v>21821.075243754309</v>
      </c>
      <c r="AK639" s="28">
        <f t="shared" si="335"/>
        <v>3288567.2499049045</v>
      </c>
      <c r="AL639" s="28">
        <f t="shared" si="238"/>
        <v>12466.675381765086</v>
      </c>
      <c r="AM639" s="28">
        <f t="shared" si="239"/>
        <v>70425.28061520512</v>
      </c>
      <c r="AN639" s="28">
        <f t="shared" si="240"/>
        <v>14397.014675888042</v>
      </c>
      <c r="AO639" s="28">
        <f t="shared" si="240"/>
        <v>129869.53745531358</v>
      </c>
      <c r="AP639" s="237">
        <f>SUM(AP375:AP386)</f>
        <v>266287</v>
      </c>
      <c r="AQ639" s="28">
        <f>SUM(AQ375:AQ386)</f>
        <v>162863</v>
      </c>
      <c r="AR639" s="28">
        <f>SUM(AR375:AR386)</f>
        <v>22912</v>
      </c>
      <c r="AS639" s="28">
        <f>SUM(AS375:AS386)</f>
        <v>0</v>
      </c>
      <c r="AT639" s="28">
        <f>SUM(AT375:AT386)</f>
        <v>0</v>
      </c>
      <c r="AU639" s="28">
        <f t="shared" si="203"/>
        <v>452062</v>
      </c>
      <c r="AV639" s="1">
        <f t="shared" si="216"/>
        <v>2022</v>
      </c>
      <c r="AW639" s="14">
        <f t="shared" si="277"/>
        <v>673282</v>
      </c>
      <c r="AX639" s="7">
        <f>[15]Sheet1!$C197</f>
        <v>1726000</v>
      </c>
      <c r="BB639" s="149"/>
      <c r="BC639" s="42"/>
      <c r="BD639" s="42"/>
      <c r="BE639" s="42"/>
      <c r="BF639" s="2">
        <f t="shared" si="204"/>
        <v>2022</v>
      </c>
      <c r="BG639" s="42">
        <f t="shared" si="278"/>
        <v>266287</v>
      </c>
      <c r="BH639" s="42">
        <f t="shared" si="268"/>
        <v>162863</v>
      </c>
      <c r="BI639" s="42">
        <f t="shared" si="268"/>
        <v>22912</v>
      </c>
      <c r="BJ639" s="42">
        <f t="shared" si="269"/>
        <v>452062</v>
      </c>
      <c r="BK639" s="43"/>
      <c r="BL639" s="15">
        <f t="shared" si="279"/>
        <v>235673.09011538245</v>
      </c>
      <c r="BM639" s="28">
        <f>SUM(BM375:BM386)</f>
        <v>199858.18351357779</v>
      </c>
      <c r="BN639" s="28">
        <f t="shared" ref="BN639:BO639" si="336">SUM(BN375:BN386)</f>
        <v>356836.86866221466</v>
      </c>
      <c r="BO639" s="28">
        <f t="shared" si="336"/>
        <v>42879.498364941028</v>
      </c>
      <c r="BQ639" s="28">
        <f>SUM(BQ375:BQ386)</f>
        <v>220975.27460180465</v>
      </c>
      <c r="BR639" s="28">
        <f t="shared" ref="BR639:BS639" si="337">SUM(BR375:BR386)</f>
        <v>394540.38686048606</v>
      </c>
      <c r="BS639" s="28">
        <f t="shared" si="337"/>
        <v>47410.162343123447</v>
      </c>
      <c r="BU639" s="28">
        <f>SUM(BU375:BU386)</f>
        <v>101814.505</v>
      </c>
      <c r="BV639" s="28">
        <f t="shared" ref="BV639:BW639" si="338">SUM(BV375:BV386)</f>
        <v>0</v>
      </c>
      <c r="BW639" s="28">
        <f t="shared" si="338"/>
        <v>0</v>
      </c>
      <c r="BY639" s="28">
        <f>SUM(BY375:BY386)</f>
        <v>83345.863000000012</v>
      </c>
      <c r="BZ639" s="28">
        <f t="shared" ref="BZ639:CA639" si="339">SUM(BZ375:BZ386)</f>
        <v>0</v>
      </c>
      <c r="CA639" s="28">
        <f t="shared" si="339"/>
        <v>0</v>
      </c>
    </row>
    <row r="640" spans="1:81">
      <c r="A640" s="2">
        <f t="shared" si="200"/>
        <v>2023</v>
      </c>
      <c r="B640" s="48"/>
      <c r="C640" s="28">
        <f>SUM(C387:C398)</f>
        <v>12449.656111236385</v>
      </c>
      <c r="D640" s="28">
        <f>SUM(D387:D398)</f>
        <v>13297199.160772312</v>
      </c>
      <c r="E640" s="28">
        <f>SUM(E387:E398)</f>
        <v>1835021.6706068253</v>
      </c>
      <c r="F640" s="28">
        <f>SUM(F387:F398)</f>
        <v>21507.774605978939</v>
      </c>
      <c r="G640" s="28">
        <f>SUM(G387:G398)</f>
        <v>3349047.553377436</v>
      </c>
      <c r="H640" s="116"/>
      <c r="I640" s="28">
        <f>SUM(I387:I398)</f>
        <v>12869.656111236385</v>
      </c>
      <c r="J640" s="28">
        <f>SUM(J387:J398)</f>
        <v>13297199.160772312</v>
      </c>
      <c r="K640" s="28">
        <f>SUM(K387:K398)</f>
        <v>1761437.6706068248</v>
      </c>
      <c r="L640" s="28">
        <f>SUM(L387:L398)</f>
        <v>21507.774605978939</v>
      </c>
      <c r="M640" s="28">
        <f>SUM(M387:M398)</f>
        <v>3300735.553377436</v>
      </c>
      <c r="N640" s="187">
        <f t="shared" si="209"/>
        <v>2023</v>
      </c>
      <c r="O640" s="28">
        <f t="shared" ref="O640:R640" si="340">SUM(O387:O398)</f>
        <v>420</v>
      </c>
      <c r="P640" s="28">
        <f t="shared" si="340"/>
        <v>0</v>
      </c>
      <c r="Q640" s="28">
        <f t="shared" si="340"/>
        <v>-73584</v>
      </c>
      <c r="R640" s="28">
        <f t="shared" si="340"/>
        <v>0</v>
      </c>
      <c r="S640" s="28">
        <f>SUM(S387:S398)</f>
        <v>-48312</v>
      </c>
      <c r="U640" s="28">
        <f>SUM(U387:U398)</f>
        <v>41315426.327983417</v>
      </c>
      <c r="V640" s="31"/>
      <c r="W640" s="28">
        <f>AVERAGE(W387:W398)</f>
        <v>71113.058930743471</v>
      </c>
      <c r="X640" s="28">
        <f>AVERAGE(X387:X398)</f>
        <v>1622055.0108488631</v>
      </c>
      <c r="Y640" s="28">
        <f>AVERAGE(Y387:Y398)</f>
        <v>1693168.0697796068</v>
      </c>
      <c r="Z640" s="28">
        <f>AVERAGE(Z387:Z398)</f>
        <v>187948.91666666666</v>
      </c>
      <c r="AA640" s="28">
        <f t="shared" ref="AA640:AB640" si="341">AVERAGE(AA387:AA398)</f>
        <v>2176.1666666666665</v>
      </c>
      <c r="AB640" s="28">
        <f t="shared" si="341"/>
        <v>1514.1666666666667</v>
      </c>
      <c r="AC640" s="28">
        <f>AVERAGE(AC387:AC398)</f>
        <v>25388.916666666668</v>
      </c>
      <c r="AD640" s="28">
        <f>SUM(AD387:AD398)</f>
        <v>331625</v>
      </c>
      <c r="AE640" s="28">
        <f>SUM(AE387:AE398)</f>
        <v>20876922</v>
      </c>
      <c r="AF640" s="28">
        <f t="shared" ref="AF640:AK640" si="342">SUM(AF387:AF398)</f>
        <v>13297199</v>
      </c>
      <c r="AG640" s="28">
        <f t="shared" si="342"/>
        <v>3487437</v>
      </c>
      <c r="AH640" s="28">
        <f t="shared" si="342"/>
        <v>1726001</v>
      </c>
      <c r="AI640" s="28">
        <f t="shared" si="342"/>
        <v>1761436</v>
      </c>
      <c r="AJ640" s="28">
        <f t="shared" si="342"/>
        <v>21507.774605978939</v>
      </c>
      <c r="AK640" s="28">
        <f t="shared" si="342"/>
        <v>3300735.553377436</v>
      </c>
      <c r="AL640" s="28">
        <f t="shared" si="238"/>
        <v>12525.954970767099</v>
      </c>
      <c r="AM640" s="28">
        <f t="shared" si="239"/>
        <v>70749.005824720996</v>
      </c>
      <c r="AN640" s="28">
        <f t="shared" si="240"/>
        <v>14204.364076595886</v>
      </c>
      <c r="AO640" s="28">
        <f t="shared" si="240"/>
        <v>130006.94739019727</v>
      </c>
      <c r="AP640" s="237">
        <f>SUM(AP387:AP398)</f>
        <v>289011</v>
      </c>
      <c r="AQ640" s="28">
        <f>SUM(AQ387:AQ398)</f>
        <v>177154</v>
      </c>
      <c r="AR640" s="28">
        <f>SUM(AR387:AR398)</f>
        <v>25040</v>
      </c>
      <c r="AS640" s="28">
        <f>SUM(AS387:AS398)</f>
        <v>0</v>
      </c>
      <c r="AT640" s="28">
        <f>SUM(AT387:AT398)</f>
        <v>0</v>
      </c>
      <c r="AU640" s="28">
        <f t="shared" si="203"/>
        <v>491205</v>
      </c>
      <c r="AV640" s="1">
        <f t="shared" si="216"/>
        <v>2023</v>
      </c>
      <c r="AW640" s="14">
        <f t="shared" si="277"/>
        <v>673282</v>
      </c>
      <c r="AX640" s="7">
        <f>[15]Sheet1!$C198</f>
        <v>1726000</v>
      </c>
      <c r="BB640" s="149"/>
      <c r="BC640" s="42"/>
      <c r="BD640" s="42"/>
      <c r="BE640" s="42"/>
      <c r="BF640" s="2">
        <f t="shared" si="204"/>
        <v>2023</v>
      </c>
      <c r="BG640" s="42">
        <f t="shared" si="278"/>
        <v>289011</v>
      </c>
      <c r="BH640" s="42">
        <f t="shared" si="268"/>
        <v>177154</v>
      </c>
      <c r="BI640" s="42">
        <f t="shared" si="268"/>
        <v>25040</v>
      </c>
      <c r="BJ640" s="42">
        <f t="shared" si="269"/>
        <v>491205</v>
      </c>
      <c r="BK640" s="43"/>
      <c r="BL640" s="15">
        <f t="shared" si="279"/>
        <v>290471.93898228643</v>
      </c>
      <c r="BM640" s="28">
        <f>SUM(BM387:BM398)</f>
        <v>233625.65377390137</v>
      </c>
      <c r="BN640" s="28">
        <f t="shared" ref="BN640:BO640" si="343">SUM(BN387:BN398)</f>
        <v>422984.62783767434</v>
      </c>
      <c r="BO640" s="28">
        <f t="shared" si="343"/>
        <v>44266.679710128468</v>
      </c>
      <c r="BQ640" s="28">
        <f>SUM(BQ387:BQ398)</f>
        <v>261580.86020838504</v>
      </c>
      <c r="BR640" s="28">
        <f t="shared" ref="BR640:BS640" si="344">SUM(BR387:BR398)</f>
        <v>473598.17304901948</v>
      </c>
      <c r="BS640" s="28">
        <f t="shared" si="344"/>
        <v>49563.547367750623</v>
      </c>
      <c r="BU640" s="28">
        <f>SUM(BU387:BU398)</f>
        <v>112945.89099999999</v>
      </c>
      <c r="BV640" s="28">
        <f t="shared" ref="BV640:BW640" si="345">SUM(BV387:BV398)</f>
        <v>0</v>
      </c>
      <c r="BW640" s="28">
        <f t="shared" si="345"/>
        <v>0</v>
      </c>
      <c r="BY640" s="28">
        <f>SUM(BY387:BY398)</f>
        <v>91788.684000000008</v>
      </c>
      <c r="BZ640" s="28">
        <f t="shared" ref="BZ640:CA640" si="346">SUM(BZ387:BZ398)</f>
        <v>0</v>
      </c>
      <c r="CA640" s="28">
        <f t="shared" si="346"/>
        <v>0</v>
      </c>
    </row>
    <row r="641" spans="1:79">
      <c r="A641" s="2">
        <f t="shared" si="200"/>
        <v>2024</v>
      </c>
      <c r="B641" s="48"/>
      <c r="C641" s="28">
        <f>SUM(C399:C410)</f>
        <v>12462.181120890684</v>
      </c>
      <c r="D641" s="28">
        <f>SUM(D399:D410)</f>
        <v>13525828.071889454</v>
      </c>
      <c r="E641" s="28">
        <f>SUM(E399:E410)</f>
        <v>1800221.4002558629</v>
      </c>
      <c r="F641" s="28">
        <f>SUM(F399:F410)</f>
        <v>21194.473968203543</v>
      </c>
      <c r="G641" s="28">
        <f>SUM(G399:G410)</f>
        <v>3360775.5905751307</v>
      </c>
      <c r="H641" s="116"/>
      <c r="I641" s="28">
        <f>SUM(I399:I410)</f>
        <v>12882.181120890684</v>
      </c>
      <c r="J641" s="28">
        <f>SUM(J399:J410)</f>
        <v>13525828.071889454</v>
      </c>
      <c r="K641" s="28">
        <f>SUM(K399:K410)</f>
        <v>1726637.4002558629</v>
      </c>
      <c r="L641" s="28">
        <f>SUM(L399:L410)</f>
        <v>21194.473968203543</v>
      </c>
      <c r="M641" s="28">
        <f>SUM(M399:M410)</f>
        <v>3312463.5905751307</v>
      </c>
      <c r="N641" s="187">
        <f t="shared" si="209"/>
        <v>2024</v>
      </c>
      <c r="O641" s="28">
        <f t="shared" ref="O641:R641" si="347">SUM(O399:O410)</f>
        <v>420</v>
      </c>
      <c r="P641" s="28">
        <f t="shared" si="347"/>
        <v>0</v>
      </c>
      <c r="Q641" s="28">
        <f t="shared" si="347"/>
        <v>-73584</v>
      </c>
      <c r="R641" s="28">
        <f t="shared" si="347"/>
        <v>0</v>
      </c>
      <c r="S641" s="28">
        <f>SUM(S399:S410)</f>
        <v>-48312</v>
      </c>
      <c r="U641" s="28">
        <f>SUM(U399:U410)</f>
        <v>41769819.064543337</v>
      </c>
      <c r="V641" s="31"/>
      <c r="W641" s="28">
        <f>AVERAGE(W399:W410)</f>
        <v>71877.504534577776</v>
      </c>
      <c r="X641" s="28">
        <f>AVERAGE(X399:X410)</f>
        <v>1639491.6510506074</v>
      </c>
      <c r="Y641" s="28">
        <f>AVERAGE(Y399:Y410)</f>
        <v>1711369.1555851849</v>
      </c>
      <c r="Z641" s="28">
        <f>AVERAGE(Z399:Z410)</f>
        <v>189825.58333333334</v>
      </c>
      <c r="AA641" s="28">
        <f t="shared" ref="AA641:AB641" si="348">AVERAGE(AA399:AA410)</f>
        <v>2161.1666666666665</v>
      </c>
      <c r="AB641" s="28">
        <f t="shared" si="348"/>
        <v>1512.75</v>
      </c>
      <c r="AC641" s="28">
        <f>AVERAGE(AC399:AC410)</f>
        <v>25447.833333333332</v>
      </c>
      <c r="AD641" s="28">
        <f>SUM(AD399:AD410)</f>
        <v>335996</v>
      </c>
      <c r="AE641" s="28">
        <f>SUM(AE399:AE410)</f>
        <v>21121700</v>
      </c>
      <c r="AF641" s="28">
        <f t="shared" ref="AF641:AK641" si="349">SUM(AF399:AF410)</f>
        <v>13525827</v>
      </c>
      <c r="AG641" s="28">
        <f t="shared" si="349"/>
        <v>3452638</v>
      </c>
      <c r="AH641" s="28">
        <f t="shared" si="349"/>
        <v>1726001</v>
      </c>
      <c r="AI641" s="28">
        <f t="shared" si="349"/>
        <v>1726637</v>
      </c>
      <c r="AJ641" s="28">
        <f t="shared" si="349"/>
        <v>21194.473968203543</v>
      </c>
      <c r="AK641" s="28">
        <f t="shared" si="349"/>
        <v>3312463.5905751307</v>
      </c>
      <c r="AL641" s="28">
        <f t="shared" si="238"/>
        <v>12538.321103878236</v>
      </c>
      <c r="AM641" s="28">
        <f t="shared" si="239"/>
        <v>71253.973055089606</v>
      </c>
      <c r="AN641" s="28">
        <f t="shared" si="240"/>
        <v>14010.559555910457</v>
      </c>
      <c r="AO641" s="28">
        <f t="shared" si="240"/>
        <v>130166.82195243069</v>
      </c>
      <c r="AP641" s="237">
        <f>SUM(AP399:AP410)</f>
        <v>311116</v>
      </c>
      <c r="AQ641" s="28">
        <f>SUM(AQ399:AQ410)</f>
        <v>191029</v>
      </c>
      <c r="AR641" s="28">
        <f>SUM(AR399:AR410)</f>
        <v>27093</v>
      </c>
      <c r="AS641" s="28">
        <f>SUM(AS399:AS410)</f>
        <v>0</v>
      </c>
      <c r="AT641" s="28">
        <f>SUM(AT399:AT410)</f>
        <v>0</v>
      </c>
      <c r="AU641" s="28">
        <f t="shared" si="203"/>
        <v>529238</v>
      </c>
      <c r="AV641" s="1">
        <f t="shared" si="216"/>
        <v>2024</v>
      </c>
      <c r="AW641" s="14">
        <f t="shared" si="277"/>
        <v>673282</v>
      </c>
      <c r="AX641" s="7">
        <f>[15]Sheet1!$C199</f>
        <v>1726000</v>
      </c>
      <c r="BB641" s="149"/>
      <c r="BC641" s="42"/>
      <c r="BD641" s="42"/>
      <c r="BE641" s="42"/>
      <c r="BF641" s="2">
        <f t="shared" si="204"/>
        <v>2024</v>
      </c>
      <c r="BG641" s="42">
        <f t="shared" si="278"/>
        <v>311116</v>
      </c>
      <c r="BH641" s="42">
        <f t="shared" si="268"/>
        <v>191029</v>
      </c>
      <c r="BI641" s="42">
        <f t="shared" si="268"/>
        <v>27093</v>
      </c>
      <c r="BJ641" s="42">
        <f t="shared" si="269"/>
        <v>529238</v>
      </c>
      <c r="BK641" s="43"/>
      <c r="BL641" s="15">
        <f t="shared" si="279"/>
        <v>345998.58352139377</v>
      </c>
      <c r="BM641" s="28">
        <f>SUM(BM399:BM410)</f>
        <v>267361.63287427335</v>
      </c>
      <c r="BN641" s="28">
        <f t="shared" ref="BN641:BO641" si="350">SUM(BN399:BN410)</f>
        <v>489804.10993392696</v>
      </c>
      <c r="BO641" s="28">
        <f t="shared" si="350"/>
        <v>44919.15581461988</v>
      </c>
      <c r="BQ641" s="28">
        <f>SUM(BQ399:BQ410)</f>
        <v>303146.17264712043</v>
      </c>
      <c r="BR641" s="28">
        <f t="shared" ref="BR641:BS641" si="351">SUM(BR399:BR410)</f>
        <v>555361.06537441374</v>
      </c>
      <c r="BS641" s="28">
        <f t="shared" si="351"/>
        <v>50931.27991982708</v>
      </c>
      <c r="BU641" s="28">
        <f>SUM(BU399:BU410)</f>
        <v>124201.35200000001</v>
      </c>
      <c r="BV641" s="28">
        <f t="shared" ref="BV641:BW641" si="352">SUM(BV399:BV410)</f>
        <v>0</v>
      </c>
      <c r="BW641" s="28">
        <f t="shared" si="352"/>
        <v>0</v>
      </c>
      <c r="BY641" s="28">
        <f>SUM(BY399:BY410)</f>
        <v>100307.87</v>
      </c>
      <c r="BZ641" s="28">
        <f t="shared" ref="BZ641:CA641" si="353">SUM(BZ399:BZ410)</f>
        <v>0</v>
      </c>
      <c r="CA641" s="28">
        <f t="shared" si="353"/>
        <v>0</v>
      </c>
    </row>
    <row r="642" spans="1:79">
      <c r="A642" s="2">
        <f t="shared" si="200"/>
        <v>2025</v>
      </c>
      <c r="B642" s="48"/>
      <c r="C642" s="28">
        <f>SUM(C411:C422)</f>
        <v>12424.835422876653</v>
      </c>
      <c r="D642" s="28">
        <f>SUM(D411:D422)</f>
        <v>13708871.972837877</v>
      </c>
      <c r="E642" s="28">
        <f>SUM(E411:E422)</f>
        <v>1749968.5382647058</v>
      </c>
      <c r="F642" s="28">
        <f>SUM(F411:F422)</f>
        <v>20881.173330428152</v>
      </c>
      <c r="G642" s="28">
        <f>SUM(G411:G422)</f>
        <v>3371726.8891467564</v>
      </c>
      <c r="H642" s="116"/>
      <c r="I642" s="28">
        <f>SUM(I411:I422)</f>
        <v>12847.335422876653</v>
      </c>
      <c r="J642" s="28">
        <f>SUM(J411:J422)</f>
        <v>13708871.972837877</v>
      </c>
      <c r="K642" s="28">
        <f>SUM(K411:K422)</f>
        <v>1676384.538264706</v>
      </c>
      <c r="L642" s="28">
        <f>SUM(L411:L422)</f>
        <v>20881.173330428152</v>
      </c>
      <c r="M642" s="28">
        <f>SUM(M411:M422)</f>
        <v>3323414.8891467564</v>
      </c>
      <c r="N642" s="187">
        <f t="shared" si="209"/>
        <v>2025</v>
      </c>
      <c r="O642" s="28">
        <f t="shared" ref="O642:R642" si="354">SUM(O411:O422)</f>
        <v>422.5</v>
      </c>
      <c r="P642" s="28">
        <f t="shared" si="354"/>
        <v>0</v>
      </c>
      <c r="Q642" s="28">
        <f t="shared" si="354"/>
        <v>-73584</v>
      </c>
      <c r="R642" s="28">
        <f t="shared" si="354"/>
        <v>0</v>
      </c>
      <c r="S642" s="28">
        <f>SUM(S411:S422)</f>
        <v>-48312</v>
      </c>
      <c r="U642" s="28">
        <f>SUM(U411:U422)</f>
        <v>42072287.062477186</v>
      </c>
      <c r="V642" s="31"/>
      <c r="W642" s="28">
        <f>AVERAGE(W411:W422)</f>
        <v>72608.6019394412</v>
      </c>
      <c r="X642" s="28">
        <f>AVERAGE(X411:X422)</f>
        <v>1656167.6347139208</v>
      </c>
      <c r="Y642" s="28">
        <f>AVERAGE(Y411:Y422)</f>
        <v>1728776.2366533615</v>
      </c>
      <c r="Z642" s="28">
        <f>AVERAGE(Z411:Z422)</f>
        <v>191607.33333333334</v>
      </c>
      <c r="AA642" s="28">
        <f t="shared" ref="AA642:AB642" si="355">AVERAGE(AA411:AA422)</f>
        <v>2146.9166666666665</v>
      </c>
      <c r="AB642" s="28">
        <f t="shared" si="355"/>
        <v>1511.75</v>
      </c>
      <c r="AC642" s="28">
        <f>AVERAGE(AC411:AC422)</f>
        <v>25499.666666666668</v>
      </c>
      <c r="AD642" s="28">
        <f>SUM(AD411:AD422)</f>
        <v>337780</v>
      </c>
      <c r="AE642" s="28">
        <f>SUM(AE411:AE422)</f>
        <v>21278955</v>
      </c>
      <c r="AF642" s="28">
        <f t="shared" ref="AF642:AK642" si="356">SUM(AF411:AF422)</f>
        <v>13708872</v>
      </c>
      <c r="AG642" s="28">
        <f t="shared" si="356"/>
        <v>3402384</v>
      </c>
      <c r="AH642" s="28">
        <f t="shared" si="356"/>
        <v>1726000</v>
      </c>
      <c r="AI642" s="28">
        <f t="shared" si="356"/>
        <v>1676384</v>
      </c>
      <c r="AJ642" s="28">
        <f t="shared" si="356"/>
        <v>20881.173330428152</v>
      </c>
      <c r="AK642" s="28">
        <f t="shared" si="356"/>
        <v>3323414.8891467564</v>
      </c>
      <c r="AL642" s="28">
        <f t="shared" si="238"/>
        <v>12504.067641423968</v>
      </c>
      <c r="AM642" s="28">
        <f t="shared" si="239"/>
        <v>71546.697934317053</v>
      </c>
      <c r="AN642" s="28">
        <f t="shared" si="240"/>
        <v>13812.583648373178</v>
      </c>
      <c r="AO642" s="28">
        <f t="shared" si="240"/>
        <v>130331.69933515822</v>
      </c>
      <c r="AP642" s="237">
        <f>SUM(AP411:AP422)</f>
        <v>332701</v>
      </c>
      <c r="AQ642" s="28">
        <f>SUM(AQ411:AQ422)</f>
        <v>204557</v>
      </c>
      <c r="AR642" s="28">
        <f>SUM(AR411:AR422)</f>
        <v>29076</v>
      </c>
      <c r="AS642" s="28">
        <f>SUM(AS411:AS422)</f>
        <v>0</v>
      </c>
      <c r="AT642" s="28">
        <f>SUM(AT411:AT422)</f>
        <v>0</v>
      </c>
      <c r="AU642" s="28">
        <f t="shared" si="203"/>
        <v>566334</v>
      </c>
      <c r="AV642" s="1">
        <f t="shared" si="216"/>
        <v>2025</v>
      </c>
      <c r="AW642" s="14">
        <f t="shared" si="277"/>
        <v>673282</v>
      </c>
      <c r="AX642" s="7">
        <f>[15]Sheet1!$C200</f>
        <v>1726000</v>
      </c>
      <c r="BB642" s="149"/>
      <c r="BC642" s="42"/>
      <c r="BD642" s="42"/>
      <c r="BE642" s="42"/>
      <c r="BF642" s="2">
        <f t="shared" si="204"/>
        <v>2025</v>
      </c>
      <c r="BG642" s="42">
        <f t="shared" si="278"/>
        <v>332701</v>
      </c>
      <c r="BH642" s="42">
        <f t="shared" si="268"/>
        <v>204557</v>
      </c>
      <c r="BI642" s="42">
        <f t="shared" si="268"/>
        <v>29076</v>
      </c>
      <c r="BJ642" s="42">
        <f t="shared" si="269"/>
        <v>566334</v>
      </c>
      <c r="BK642" s="43"/>
      <c r="BL642" s="15">
        <f t="shared" si="279"/>
        <v>399186.68921234005</v>
      </c>
      <c r="BM642" s="28">
        <f>SUM(BM411:BM422)</f>
        <v>299638.3273031459</v>
      </c>
      <c r="BN642" s="28">
        <f t="shared" ref="BN642:BO642" si="357">SUM(BN411:BN422)</f>
        <v>554025.26424550894</v>
      </c>
      <c r="BO642" s="28">
        <f t="shared" si="357"/>
        <v>45251.390360782825</v>
      </c>
      <c r="BQ642" s="28">
        <f>SUM(BQ411:BQ422)</f>
        <v>344050.55290919408</v>
      </c>
      <c r="BR642" s="28">
        <f t="shared" ref="BR642:BS642" si="358">SUM(BR411:BR422)</f>
        <v>636142.57963897171</v>
      </c>
      <c r="BS642" s="28">
        <f t="shared" si="358"/>
        <v>51958.526179416622</v>
      </c>
      <c r="BU642" s="28">
        <f>SUM(BU411:BU422)</f>
        <v>135600.53399999999</v>
      </c>
      <c r="BV642" s="28">
        <f t="shared" ref="BV642:BW642" si="359">SUM(BV411:BV422)</f>
        <v>0</v>
      </c>
      <c r="BW642" s="28">
        <f t="shared" si="359"/>
        <v>0</v>
      </c>
      <c r="BY642" s="28">
        <f>SUM(BY411:BY422)</f>
        <v>108901.65700000001</v>
      </c>
      <c r="BZ642" s="28">
        <f t="shared" ref="BZ642:CA642" si="360">SUM(BZ411:BZ422)</f>
        <v>0</v>
      </c>
      <c r="CA642" s="28">
        <f t="shared" si="360"/>
        <v>0</v>
      </c>
    </row>
    <row r="643" spans="1:79">
      <c r="A643" s="2">
        <f t="shared" si="200"/>
        <v>2026</v>
      </c>
      <c r="B643" s="48"/>
      <c r="C643" s="28">
        <f>SUM(C423:C434)</f>
        <v>12421.306627454022</v>
      </c>
      <c r="D643" s="28">
        <f>SUM(D423:D434)</f>
        <v>13935659.395993831</v>
      </c>
      <c r="E643" s="28">
        <f>SUM(E423:E434)</f>
        <v>1708344.8204575009</v>
      </c>
      <c r="F643" s="28">
        <f>SUM(F423:F434)</f>
        <v>20567.872692652782</v>
      </c>
      <c r="G643" s="29">
        <f>SUM(G423:G434)</f>
        <v>3384068.7542928527</v>
      </c>
      <c r="H643" s="123"/>
      <c r="I643" s="28">
        <f>SUM(I423:I434)</f>
        <v>12898.806627454022</v>
      </c>
      <c r="J643" s="28">
        <f>SUM(J423:J434)</f>
        <v>13935659.395993831</v>
      </c>
      <c r="K643" s="28">
        <f>SUM(K423:K434)</f>
        <v>1634760.8204575013</v>
      </c>
      <c r="L643" s="28">
        <f>SUM(L423:L434)</f>
        <v>20567.872692652782</v>
      </c>
      <c r="M643" s="28">
        <f>SUM(M423:M434)</f>
        <v>3335756.7542928527</v>
      </c>
      <c r="N643" s="187">
        <f t="shared" si="209"/>
        <v>2026</v>
      </c>
      <c r="O643" s="28">
        <f t="shared" ref="O643:R643" si="361">SUM(O423:O434)</f>
        <v>477.5</v>
      </c>
      <c r="P643" s="28">
        <f t="shared" si="361"/>
        <v>0</v>
      </c>
      <c r="Q643" s="28">
        <f t="shared" si="361"/>
        <v>-73584</v>
      </c>
      <c r="R643" s="28">
        <f t="shared" si="361"/>
        <v>0</v>
      </c>
      <c r="S643" s="28">
        <f>SUM(S423:S434)</f>
        <v>-48312</v>
      </c>
      <c r="U643" s="28">
        <f>SUM(U423:U434)</f>
        <v>42562687.626985505</v>
      </c>
      <c r="V643" s="31"/>
      <c r="W643" s="28">
        <f>AVERAGE(W423:W434)</f>
        <v>73305.497844770623</v>
      </c>
      <c r="X643" s="28">
        <f>AVERAGE(X423:X434)</f>
        <v>1672063.4984592916</v>
      </c>
      <c r="Y643" s="28">
        <f>AVERAGE(Y423:Y434)</f>
        <v>1745368.9963040624</v>
      </c>
      <c r="Z643" s="28">
        <f>AVERAGE(Z423:Z434)</f>
        <v>193286</v>
      </c>
      <c r="AA643" s="28">
        <f t="shared" ref="AA643:AB643" si="362">AVERAGE(AA423:AA434)</f>
        <v>2133.3333333333335</v>
      </c>
      <c r="AB643" s="28">
        <f t="shared" si="362"/>
        <v>1511</v>
      </c>
      <c r="AC643" s="28">
        <f>AVERAGE(AC423:AC434)</f>
        <v>25545.583333333332</v>
      </c>
      <c r="AD643" s="28">
        <f t="shared" ref="AD643:AK643" si="363">SUM(AD423:AD434)</f>
        <v>340842</v>
      </c>
      <c r="AE643" s="28">
        <f t="shared" si="363"/>
        <v>21569101</v>
      </c>
      <c r="AF643" s="28">
        <f t="shared" si="363"/>
        <v>13935659</v>
      </c>
      <c r="AG643" s="28">
        <f t="shared" si="363"/>
        <v>3360761</v>
      </c>
      <c r="AH643" s="28">
        <f t="shared" si="363"/>
        <v>1726000</v>
      </c>
      <c r="AI643" s="28">
        <f t="shared" si="363"/>
        <v>1634761</v>
      </c>
      <c r="AJ643" s="28">
        <f t="shared" si="363"/>
        <v>20567.872692652782</v>
      </c>
      <c r="AK643" s="28">
        <f t="shared" si="363"/>
        <v>3335756.7542928527</v>
      </c>
      <c r="AL643" s="28">
        <f t="shared" si="238"/>
        <v>12553.186773911875</v>
      </c>
      <c r="AM643" s="28">
        <f t="shared" si="239"/>
        <v>72098.646565193543</v>
      </c>
      <c r="AN643" s="28">
        <f t="shared" si="240"/>
        <v>13612.09311227848</v>
      </c>
      <c r="AO643" s="28">
        <f t="shared" si="240"/>
        <v>130580.56693268646</v>
      </c>
      <c r="AP643" s="237">
        <f>SUM(AP423:AP434)</f>
        <v>353382</v>
      </c>
      <c r="AQ643" s="28">
        <f>SUM(AQ423:AQ434)</f>
        <v>217544</v>
      </c>
      <c r="AR643" s="28">
        <f>SUM(AR423:AR434)</f>
        <v>30992</v>
      </c>
      <c r="AS643" s="28">
        <f>SUM(AS423:AS434)</f>
        <v>0</v>
      </c>
      <c r="AT643" s="28">
        <f>SUM(AT423:AT434)</f>
        <v>0</v>
      </c>
      <c r="AU643" s="28">
        <f t="shared" si="203"/>
        <v>601918</v>
      </c>
      <c r="AV643" s="1">
        <f t="shared" si="216"/>
        <v>2026</v>
      </c>
      <c r="AW643" s="14">
        <f t="shared" si="277"/>
        <v>673282</v>
      </c>
      <c r="AX643" s="7">
        <f>[15]Sheet1!$C201</f>
        <v>1726000</v>
      </c>
      <c r="BB643" s="43"/>
      <c r="BC643" s="43"/>
      <c r="BD643" s="43"/>
      <c r="BE643" s="43"/>
      <c r="BF643" s="2">
        <f t="shared" si="204"/>
        <v>2026</v>
      </c>
      <c r="BG643" s="42">
        <f t="shared" si="278"/>
        <v>353382</v>
      </c>
      <c r="BH643" s="42">
        <f t="shared" si="268"/>
        <v>217544</v>
      </c>
      <c r="BI643" s="42">
        <f t="shared" si="268"/>
        <v>30992</v>
      </c>
      <c r="BJ643" s="42">
        <f t="shared" si="269"/>
        <v>601918</v>
      </c>
      <c r="BK643" s="43"/>
      <c r="BL643" s="15">
        <f t="shared" si="279"/>
        <v>448421.94846738747</v>
      </c>
      <c r="BM643" s="28">
        <f>SUM(BM423:BM434)</f>
        <v>329734.61936664151</v>
      </c>
      <c r="BN643" s="28">
        <f t="shared" ref="BN643:BO643" si="364">SUM(BN423:BN434)</f>
        <v>614185.32731120591</v>
      </c>
      <c r="BO643" s="28">
        <f t="shared" si="364"/>
        <v>45283.911422077414</v>
      </c>
      <c r="BQ643" s="28">
        <f>SUM(BQ423:BQ434)</f>
        <v>383412.34810074593</v>
      </c>
      <c r="BR643" s="28">
        <f t="shared" ref="BR643:BS643" si="365">SUM(BR423:BR434)</f>
        <v>714168.98524558824</v>
      </c>
      <c r="BS643" s="28">
        <f t="shared" si="365"/>
        <v>52655.71095590396</v>
      </c>
      <c r="BU643" s="28">
        <f>SUM(BU423:BU434)</f>
        <v>147155.75399999999</v>
      </c>
      <c r="BV643" s="28">
        <f t="shared" ref="BV643:BW643" si="366">SUM(BV423:BV434)</f>
        <v>0</v>
      </c>
      <c r="BW643" s="28">
        <f t="shared" si="366"/>
        <v>0</v>
      </c>
      <c r="BY643" s="28">
        <f>SUM(BY423:BY434)</f>
        <v>117569.26500000001</v>
      </c>
      <c r="BZ643" s="28">
        <f t="shared" ref="BZ643:CA643" si="367">SUM(BZ423:BZ434)</f>
        <v>0</v>
      </c>
      <c r="CA643" s="28">
        <f t="shared" si="367"/>
        <v>0</v>
      </c>
    </row>
    <row r="644" spans="1:79">
      <c r="A644" s="2">
        <f t="shared" si="200"/>
        <v>2027</v>
      </c>
      <c r="B644" s="48"/>
      <c r="C644" s="28">
        <f>SUM(C435:C446)</f>
        <v>12427.148387129386</v>
      </c>
      <c r="D644" s="28">
        <f>SUM(D435:D446)</f>
        <v>14175170.042694276</v>
      </c>
      <c r="E644" s="28">
        <f>SUM(E435:E446)</f>
        <v>1667749.0271125471</v>
      </c>
      <c r="F644" s="28">
        <f>SUM(F435:F446)</f>
        <v>20254.57205487739</v>
      </c>
      <c r="G644" s="29">
        <f>SUM(G435:G446)</f>
        <v>3398216.7025515018</v>
      </c>
      <c r="H644" s="123"/>
      <c r="I644" s="28">
        <f>SUM(I435:I446)</f>
        <v>12844.648387129382</v>
      </c>
      <c r="J644" s="28">
        <f>SUM(J435:J446)</f>
        <v>14175170.042694276</v>
      </c>
      <c r="K644" s="28">
        <f>SUM(K435:K446)</f>
        <v>1594165.0271125473</v>
      </c>
      <c r="L644" s="28">
        <f>SUM(L435:L446)</f>
        <v>20254.57205487739</v>
      </c>
      <c r="M644" s="28">
        <f>SUM(M435:M446)</f>
        <v>3349904.7025515018</v>
      </c>
      <c r="N644" s="15"/>
      <c r="O644" s="15"/>
      <c r="P644" s="15"/>
      <c r="Q644" s="15"/>
      <c r="R644" s="15"/>
      <c r="S644" s="31"/>
      <c r="U644" s="28">
        <f t="shared" ref="U644" si="368">SUM(U435:U446)</f>
        <v>42887374.274606384</v>
      </c>
      <c r="V644" s="31"/>
      <c r="W644" s="28">
        <f>AVERAGE(W435:W446)</f>
        <v>73985.656699066254</v>
      </c>
      <c r="X644" s="28">
        <f>AVERAGE(X435:X446)</f>
        <v>1687577.5980406066</v>
      </c>
      <c r="Y644" s="28">
        <f>AVERAGE(Y435:Y446)</f>
        <v>1761563.2547396726</v>
      </c>
      <c r="Z644" s="28">
        <f>AVERAGE(Z435:Z446)</f>
        <v>194908.33333333334</v>
      </c>
      <c r="AA644" s="28">
        <f t="shared" ref="AA644:AB644" si="369">AVERAGE(AA435:AA446)</f>
        <v>2120.5</v>
      </c>
      <c r="AB644" s="28">
        <f t="shared" si="369"/>
        <v>1510</v>
      </c>
      <c r="AC644" s="28">
        <f>AVERAGE(AC435:AC446)</f>
        <v>25585.833333333332</v>
      </c>
      <c r="AD644" s="28">
        <f t="shared" ref="AD644:AK644" si="370">SUM(AD435:AD446)</f>
        <v>344072</v>
      </c>
      <c r="AE644" s="28">
        <f t="shared" si="370"/>
        <v>21677807</v>
      </c>
      <c r="AF644" s="28">
        <f t="shared" si="370"/>
        <v>14175170</v>
      </c>
      <c r="AG644" s="28">
        <f t="shared" si="370"/>
        <v>3320166</v>
      </c>
      <c r="AH644" s="28">
        <f t="shared" si="370"/>
        <v>1726000</v>
      </c>
      <c r="AI644" s="28">
        <f t="shared" si="370"/>
        <v>1594166</v>
      </c>
      <c r="AJ644" s="28">
        <f t="shared" si="370"/>
        <v>20254.57205487739</v>
      </c>
      <c r="AK644" s="28">
        <f t="shared" si="370"/>
        <v>3349904.7025515018</v>
      </c>
      <c r="AL644" s="28">
        <f t="shared" si="238"/>
        <v>12501.327409474397</v>
      </c>
      <c r="AM644" s="28">
        <f t="shared" si="239"/>
        <v>72727.367565949811</v>
      </c>
      <c r="AN644" s="28">
        <f t="shared" si="240"/>
        <v>13413.623877402244</v>
      </c>
      <c r="AO644" s="28">
        <f t="shared" si="240"/>
        <v>130928.10614799213</v>
      </c>
      <c r="AP644" s="237">
        <f>SUM(AP435:AP446)</f>
        <v>373278</v>
      </c>
      <c r="AQ644" s="28">
        <f>SUM(AQ435:AQ446)</f>
        <v>230047</v>
      </c>
      <c r="AR644" s="28">
        <f>SUM(AR435:AR446)</f>
        <v>32843</v>
      </c>
      <c r="AS644" s="28">
        <f>SUM(AS435:AS446)</f>
        <v>0</v>
      </c>
      <c r="AT644" s="28">
        <f>SUM(AT435:AT446)</f>
        <v>0</v>
      </c>
      <c r="AU644" s="28">
        <f t="shared" si="203"/>
        <v>636168</v>
      </c>
      <c r="AV644" s="1">
        <f t="shared" si="216"/>
        <v>2027</v>
      </c>
      <c r="AW644" s="14">
        <f t="shared" si="277"/>
        <v>673282</v>
      </c>
      <c r="AX644" s="7">
        <f>[15]Sheet1!$C202</f>
        <v>1726000</v>
      </c>
      <c r="BB644" s="43"/>
      <c r="BC644" s="43"/>
      <c r="BD644" s="43"/>
      <c r="BE644" s="43"/>
      <c r="BF644" s="2">
        <f t="shared" si="204"/>
        <v>2027</v>
      </c>
      <c r="BG644" s="42">
        <f t="shared" si="278"/>
        <v>373278</v>
      </c>
      <c r="BH644" s="42">
        <f t="shared" si="268"/>
        <v>230047</v>
      </c>
      <c r="BI644" s="42">
        <f t="shared" si="268"/>
        <v>32843</v>
      </c>
      <c r="BJ644" s="42">
        <f t="shared" si="269"/>
        <v>636168</v>
      </c>
      <c r="BK644" s="43"/>
      <c r="BL644" s="15">
        <f t="shared" si="279"/>
        <v>494086.77273155272</v>
      </c>
      <c r="BM644" s="28">
        <f>SUM(BM435:BM446)</f>
        <v>360307.15851028776</v>
      </c>
      <c r="BN644" s="28">
        <f t="shared" ref="BN644:BO644" si="371">SUM(BN435:BN446)</f>
        <v>675318.32745029987</v>
      </c>
      <c r="BO644" s="28">
        <f t="shared" si="371"/>
        <v>45295.989570275582</v>
      </c>
      <c r="BQ644" s="28">
        <f>SUM(BQ435:BQ446)</f>
        <v>418961.81222126487</v>
      </c>
      <c r="BR644" s="28">
        <f t="shared" ref="BR644:BS644" si="372">SUM(BR435:BR446)</f>
        <v>785253.86912825541</v>
      </c>
      <c r="BS644" s="28">
        <f t="shared" si="372"/>
        <v>52669.755314273934</v>
      </c>
      <c r="BU644" s="28">
        <f>SUM(BU435:BU446)</f>
        <v>158873.04099999997</v>
      </c>
      <c r="BV644" s="28">
        <f t="shared" ref="BV644:BW644" si="373">SUM(BV435:BV446)</f>
        <v>0</v>
      </c>
      <c r="BW644" s="28">
        <f t="shared" si="373"/>
        <v>0</v>
      </c>
      <c r="BY644" s="28">
        <f>SUM(BY435:BY446)</f>
        <v>126309.15699999998</v>
      </c>
      <c r="BZ644" s="28">
        <f t="shared" ref="BZ644:CA644" si="374">SUM(BZ435:BZ446)</f>
        <v>0</v>
      </c>
      <c r="CA644" s="28">
        <f t="shared" si="374"/>
        <v>0</v>
      </c>
    </row>
    <row r="645" spans="1:79">
      <c r="A645" s="2">
        <f t="shared" si="200"/>
        <v>2028</v>
      </c>
      <c r="B645" s="48"/>
      <c r="C645" s="28">
        <f>SUM(C447:C458)</f>
        <v>12462.710502517619</v>
      </c>
      <c r="D645" s="28">
        <f>SUM(D447:D458)</f>
        <v>14463501.99159419</v>
      </c>
      <c r="E645" s="28">
        <f>SUM(E447:E458)</f>
        <v>1637410.4850787581</v>
      </c>
      <c r="F645" s="28">
        <f>SUM(F447:F458)</f>
        <v>19941.271417102027</v>
      </c>
      <c r="G645" s="29">
        <f>SUM(G447:G458)</f>
        <v>3413867.1529737674</v>
      </c>
      <c r="H645" s="123"/>
      <c r="I645" s="28">
        <f>SUM(I447:I458)</f>
        <v>12822.710502517619</v>
      </c>
      <c r="J645" s="28">
        <f>SUM(J447:J458)</f>
        <v>14463501.99159419</v>
      </c>
      <c r="K645" s="28">
        <f>SUM(K447:K458)</f>
        <v>1563826.4850787581</v>
      </c>
      <c r="L645" s="28">
        <f>SUM(L447:L458)</f>
        <v>19941.271417102027</v>
      </c>
      <c r="M645" s="28">
        <f>SUM(M447:M458)</f>
        <v>3365555.1529737674</v>
      </c>
      <c r="N645" s="15"/>
      <c r="O645" s="15"/>
      <c r="P645" s="15"/>
      <c r="Q645" s="15"/>
      <c r="R645" s="15"/>
      <c r="S645" s="31"/>
      <c r="U645" s="28">
        <f t="shared" ref="U645" si="375">SUM(U447:U458)</f>
        <v>43323043.424390867</v>
      </c>
      <c r="V645" s="31"/>
      <c r="W645" s="28">
        <f>AVERAGE(W447:W458)</f>
        <v>74652.208806462499</v>
      </c>
      <c r="X645" s="28">
        <f>AVERAGE(X447:X458)</f>
        <v>1702781.3342045492</v>
      </c>
      <c r="Y645" s="28">
        <f>AVERAGE(Y447:Y458)</f>
        <v>1777433.5430110118</v>
      </c>
      <c r="Z645" s="28">
        <f>AVERAGE(Z447:Z458)</f>
        <v>196486</v>
      </c>
      <c r="AA645" s="28">
        <f t="shared" ref="AA645:AB645" si="376">AVERAGE(AA447:AA458)</f>
        <v>2107.5</v>
      </c>
      <c r="AB645" s="28">
        <f t="shared" si="376"/>
        <v>1509.6666666666667</v>
      </c>
      <c r="AC645" s="28">
        <f>AVERAGE(AC447:AC458)</f>
        <v>25621.5</v>
      </c>
      <c r="AD645" s="28">
        <f t="shared" ref="AD645:AK645" si="377">SUM(AD447:AD458)</f>
        <v>348640</v>
      </c>
      <c r="AE645" s="28">
        <f t="shared" si="377"/>
        <v>21835579</v>
      </c>
      <c r="AF645" s="28">
        <f t="shared" si="377"/>
        <v>14463502</v>
      </c>
      <c r="AG645" s="28">
        <f t="shared" si="377"/>
        <v>3289826</v>
      </c>
      <c r="AH645" s="28">
        <f t="shared" si="377"/>
        <v>1726000</v>
      </c>
      <c r="AI645" s="28">
        <f t="shared" si="377"/>
        <v>1563826</v>
      </c>
      <c r="AJ645" s="28">
        <f t="shared" si="377"/>
        <v>19941.271417102027</v>
      </c>
      <c r="AK645" s="28">
        <f t="shared" si="377"/>
        <v>3365555.1529737674</v>
      </c>
      <c r="AL645" s="28">
        <f t="shared" si="238"/>
        <v>12481.03991692395</v>
      </c>
      <c r="AM645" s="28">
        <f t="shared" si="239"/>
        <v>73610.852681616001</v>
      </c>
      <c r="AN645" s="28">
        <f t="shared" si="240"/>
        <v>13209.055917709446</v>
      </c>
      <c r="AO645" s="28">
        <f t="shared" si="240"/>
        <v>131356.67907709413</v>
      </c>
      <c r="AP645" s="237">
        <f>SUM(AP447:AP458)</f>
        <v>392536</v>
      </c>
      <c r="AQ645" s="28">
        <f>SUM(AQ447:AQ458)</f>
        <v>242143</v>
      </c>
      <c r="AR645" s="28">
        <f>SUM(AR447:AR458)</f>
        <v>34632</v>
      </c>
      <c r="AS645" s="28">
        <f>SUM(AS447:AS458)</f>
        <v>0</v>
      </c>
      <c r="AT645" s="28">
        <f>SUM(AT447:AT458)</f>
        <v>0</v>
      </c>
      <c r="AU645" s="28">
        <f t="shared" si="203"/>
        <v>669311</v>
      </c>
      <c r="AV645" s="1">
        <f t="shared" si="216"/>
        <v>2028</v>
      </c>
      <c r="AW645" s="14">
        <f t="shared" si="277"/>
        <v>673282</v>
      </c>
      <c r="AX645" s="7">
        <f>[15]Sheet1!$C203</f>
        <v>1726000</v>
      </c>
      <c r="BB645" s="43"/>
      <c r="BC645" s="43"/>
      <c r="BD645" s="43"/>
      <c r="BE645" s="43"/>
      <c r="BF645" s="2">
        <f t="shared" si="204"/>
        <v>2028</v>
      </c>
      <c r="BG645" s="42">
        <f t="shared" si="278"/>
        <v>392536</v>
      </c>
      <c r="BH645" s="42">
        <f t="shared" si="268"/>
        <v>242143</v>
      </c>
      <c r="BI645" s="42">
        <f t="shared" si="268"/>
        <v>34632</v>
      </c>
      <c r="BJ645" s="42">
        <f t="shared" si="269"/>
        <v>669311</v>
      </c>
      <c r="BK645" s="43"/>
      <c r="BL645" s="15">
        <f t="shared" si="279"/>
        <v>535844.89817067888</v>
      </c>
      <c r="BM645" s="28">
        <f>SUM(BM447:BM458)</f>
        <v>389183.61035848595</v>
      </c>
      <c r="BN645" s="28">
        <f t="shared" ref="BN645:BO645" si="378">SUM(BN447:BN458)</f>
        <v>733352.7369470197</v>
      </c>
      <c r="BO645" s="28">
        <f t="shared" si="378"/>
        <v>45014.483769952094</v>
      </c>
      <c r="BQ645" s="28">
        <f>SUM(BQ447:BQ458)</f>
        <v>452539.08181219292</v>
      </c>
      <c r="BR645" s="28">
        <f t="shared" ref="BR645:BS645" si="379">SUM(BR447:BR458)</f>
        <v>852735.74063606956</v>
      </c>
      <c r="BS645" s="28">
        <f t="shared" si="379"/>
        <v>52342.422988316372</v>
      </c>
      <c r="BU645" s="28">
        <f>SUM(BU447:BU458)</f>
        <v>170757.60699999996</v>
      </c>
      <c r="BV645" s="28">
        <f t="shared" ref="BV645:BW645" si="380">SUM(BV447:BV458)</f>
        <v>0</v>
      </c>
      <c r="BW645" s="28">
        <f t="shared" si="380"/>
        <v>0</v>
      </c>
      <c r="BY645" s="28">
        <f>SUM(BY447:BY458)</f>
        <v>135120.18700000001</v>
      </c>
      <c r="BZ645" s="28">
        <f t="shared" ref="BZ645:CA645" si="381">SUM(BZ447:BZ458)</f>
        <v>0</v>
      </c>
      <c r="CA645" s="28">
        <f t="shared" si="381"/>
        <v>0</v>
      </c>
    </row>
    <row r="646" spans="1:79">
      <c r="A646" s="2">
        <f t="shared" si="200"/>
        <v>2029</v>
      </c>
      <c r="B646" s="48"/>
      <c r="C646" s="28">
        <f>SUM(C459:C470)</f>
        <v>12434.122130639003</v>
      </c>
      <c r="D646" s="28">
        <f>SUM(D459:D470)</f>
        <v>14677240.976485543</v>
      </c>
      <c r="E646" s="28">
        <f>SUM(E459:E470)</f>
        <v>1591884.987512433</v>
      </c>
      <c r="F646" s="28">
        <f>SUM(F459:F470)</f>
        <v>19627.970779326657</v>
      </c>
      <c r="G646" s="29">
        <f>SUM(G459:G470)</f>
        <v>3431571.9655804979</v>
      </c>
      <c r="H646" s="123"/>
      <c r="I646" s="28">
        <f>SUM(I459:I470)</f>
        <v>12791.622130639003</v>
      </c>
      <c r="J646" s="28">
        <f>SUM(J459:J470)</f>
        <v>14677240.976485543</v>
      </c>
      <c r="K646" s="28">
        <f>SUM(K459:K470)</f>
        <v>1518300.9875124334</v>
      </c>
      <c r="L646" s="28">
        <f>SUM(L459:L470)</f>
        <v>19627.970779326657</v>
      </c>
      <c r="M646" s="28">
        <f>SUM(M459:M470)</f>
        <v>3383259.9655804979</v>
      </c>
      <c r="N646" s="15"/>
      <c r="O646" s="15"/>
      <c r="P646" s="15"/>
      <c r="Q646" s="15"/>
      <c r="R646" s="15"/>
      <c r="S646" s="31"/>
      <c r="U646" s="28">
        <f t="shared" ref="U646" si="382">SUM(U459:U470)</f>
        <v>43647138.93635983</v>
      </c>
      <c r="V646" s="31"/>
      <c r="W646" s="28">
        <f>AVERAGE(W459:W470)</f>
        <v>75302.197363434068</v>
      </c>
      <c r="X646" s="28">
        <f>AVERAGE(X459:X470)</f>
        <v>1717607.2636707099</v>
      </c>
      <c r="Y646" s="28">
        <f>AVERAGE(Y459:Y470)</f>
        <v>1792909.461034144</v>
      </c>
      <c r="Z646" s="28">
        <f>AVERAGE(Z459:Z470)</f>
        <v>198012.58333333334</v>
      </c>
      <c r="AA646" s="28">
        <f t="shared" ref="AA646:AB646" si="383">AVERAGE(AA459:AA470)</f>
        <v>2096.3333333333335</v>
      </c>
      <c r="AB646" s="28">
        <f t="shared" si="383"/>
        <v>1509</v>
      </c>
      <c r="AC646" s="28">
        <f>AVERAGE(AC459:AC470)</f>
        <v>25652.916666666668</v>
      </c>
      <c r="AD646" s="28">
        <f t="shared" ref="AD646:AK646" si="384">SUM(AD459:AD470)</f>
        <v>350256</v>
      </c>
      <c r="AE646" s="28">
        <f t="shared" si="384"/>
        <v>21972454</v>
      </c>
      <c r="AF646" s="28">
        <f t="shared" si="384"/>
        <v>14677241</v>
      </c>
      <c r="AG646" s="28">
        <f t="shared" si="384"/>
        <v>3244300</v>
      </c>
      <c r="AH646" s="28">
        <f t="shared" si="384"/>
        <v>1726000</v>
      </c>
      <c r="AI646" s="28">
        <f t="shared" si="384"/>
        <v>1518300</v>
      </c>
      <c r="AJ646" s="28">
        <f t="shared" si="384"/>
        <v>19627.970779326657</v>
      </c>
      <c r="AK646" s="28">
        <f t="shared" si="384"/>
        <v>3383259.9655804979</v>
      </c>
      <c r="AL646" s="28">
        <f t="shared" si="238"/>
        <v>12450.550619061567</v>
      </c>
      <c r="AM646" s="28">
        <f t="shared" si="239"/>
        <v>74122.769133779802</v>
      </c>
      <c r="AN646" s="28">
        <f t="shared" si="240"/>
        <v>13007.270231495464</v>
      </c>
      <c r="AO646" s="28">
        <f t="shared" si="240"/>
        <v>131885.97653602081</v>
      </c>
      <c r="AP646" s="237">
        <f>SUM(AP459:AP470)</f>
        <v>411171</v>
      </c>
      <c r="AQ646" s="28">
        <f>SUM(AQ459:AQ470)</f>
        <v>253841</v>
      </c>
      <c r="AR646" s="28">
        <f>SUM(AR459:AR470)</f>
        <v>36357</v>
      </c>
      <c r="AS646" s="28">
        <f>SUM(AS459:AS470)</f>
        <v>0</v>
      </c>
      <c r="AT646" s="28">
        <f>SUM(AT459:AT470)</f>
        <v>0</v>
      </c>
      <c r="AU646" s="28">
        <f t="shared" si="203"/>
        <v>701369</v>
      </c>
      <c r="AV646" s="1">
        <f t="shared" si="216"/>
        <v>2029</v>
      </c>
      <c r="AW646" s="14">
        <f t="shared" si="277"/>
        <v>673282</v>
      </c>
      <c r="AX646" s="7">
        <f>[15]Sheet1!$C204</f>
        <v>1726000</v>
      </c>
      <c r="BB646" s="43"/>
      <c r="BC646" s="43"/>
      <c r="BD646" s="43"/>
      <c r="BE646" s="43"/>
      <c r="BF646" s="2">
        <f t="shared" si="204"/>
        <v>2029</v>
      </c>
      <c r="BG646" s="42">
        <f t="shared" si="278"/>
        <v>411171</v>
      </c>
      <c r="BH646" s="42">
        <f t="shared" si="278"/>
        <v>253841</v>
      </c>
      <c r="BI646" s="42">
        <f t="shared" si="278"/>
        <v>36357</v>
      </c>
      <c r="BJ646" s="42">
        <f t="shared" si="269"/>
        <v>701369</v>
      </c>
      <c r="BK646" s="43"/>
      <c r="BL646" s="15">
        <f t="shared" si="279"/>
        <v>573860.26382877876</v>
      </c>
      <c r="BM646" s="28">
        <f>SUM(BM459:BM470)</f>
        <v>416431.12058749987</v>
      </c>
      <c r="BN646" s="28">
        <f t="shared" ref="BN646:BO646" si="385">SUM(BN459:BN470)</f>
        <v>788372.75345058704</v>
      </c>
      <c r="BO646" s="28">
        <f t="shared" si="385"/>
        <v>44489.487724412465</v>
      </c>
      <c r="BQ646" s="28">
        <f>SUM(BQ459:BQ470)</f>
        <v>484222.23324127891</v>
      </c>
      <c r="BR646" s="28">
        <f t="shared" ref="BR646:BS646" si="386">SUM(BR459:BR470)</f>
        <v>916712.50401231041</v>
      </c>
      <c r="BS646" s="28">
        <f t="shared" si="386"/>
        <v>51731.962470247054</v>
      </c>
      <c r="BU646" s="28">
        <f>SUM(BU459:BU470)</f>
        <v>182789.69499999998</v>
      </c>
      <c r="BV646" s="28">
        <f t="shared" ref="BV646:BW646" si="387">SUM(BV459:BV470)</f>
        <v>0</v>
      </c>
      <c r="BW646" s="28">
        <f t="shared" si="387"/>
        <v>0</v>
      </c>
      <c r="BY646" s="28">
        <f>SUM(BY459:BY470)</f>
        <v>144003.39500000002</v>
      </c>
      <c r="BZ646" s="28">
        <f t="shared" ref="BZ646:CA646" si="388">SUM(BZ459:BZ470)</f>
        <v>0</v>
      </c>
      <c r="CA646" s="28">
        <f t="shared" si="388"/>
        <v>0</v>
      </c>
    </row>
    <row r="647" spans="1:79">
      <c r="A647" s="2">
        <f t="shared" si="200"/>
        <v>2030</v>
      </c>
      <c r="B647" s="48"/>
      <c r="C647" s="28">
        <f>SUM(C471:C482)</f>
        <v>12434.86123317801</v>
      </c>
      <c r="D647" s="28">
        <f>SUM(D471:D482)</f>
        <v>14894305.92405203</v>
      </c>
      <c r="E647" s="28">
        <f>SUM(E471:E482)</f>
        <v>1556993.1842881951</v>
      </c>
      <c r="F647" s="28">
        <f>SUM(F471:F482)</f>
        <v>19314.670141551251</v>
      </c>
      <c r="G647" s="29">
        <f>SUM(G471:G482)</f>
        <v>3451691.037009893</v>
      </c>
      <c r="H647" s="123"/>
      <c r="I647" s="28">
        <f>SUM(I471:I482)</f>
        <v>12737.36123317801</v>
      </c>
      <c r="J647" s="28">
        <f>SUM(J471:J482)</f>
        <v>14894305.92405203</v>
      </c>
      <c r="K647" s="28">
        <f>SUM(K471:K482)</f>
        <v>1483409.1842881949</v>
      </c>
      <c r="L647" s="28">
        <f>SUM(L471:L482)</f>
        <v>19314.670141551251</v>
      </c>
      <c r="M647" s="28">
        <f>SUM(M471:M482)</f>
        <v>3403379.037009893</v>
      </c>
      <c r="N647" s="15"/>
      <c r="O647" s="15"/>
      <c r="P647" s="15"/>
      <c r="Q647" s="15"/>
      <c r="R647" s="15"/>
      <c r="S647" s="31"/>
      <c r="U647" s="28">
        <f t="shared" ref="U647" si="389">SUM(U471:U482)</f>
        <v>43937863.707151443</v>
      </c>
      <c r="V647" s="31"/>
      <c r="W647" s="28">
        <f>AVERAGE(W471:W482)</f>
        <v>75919.04269781831</v>
      </c>
      <c r="X647" s="28">
        <f>AVERAGE(X471:X482)</f>
        <v>1731677.2120121417</v>
      </c>
      <c r="Y647" s="28">
        <f>AVERAGE(Y471:Y482)</f>
        <v>1807596.25470996</v>
      </c>
      <c r="Z647" s="28">
        <f>AVERAGE(Z471:Z482)</f>
        <v>199442.16666666666</v>
      </c>
      <c r="AA647" s="28">
        <f t="shared" ref="AA647:AB647" si="390">AVERAGE(AA471:AA482)</f>
        <v>2085.4166666666665</v>
      </c>
      <c r="AB647" s="28">
        <f t="shared" si="390"/>
        <v>1509</v>
      </c>
      <c r="AC647" s="28">
        <f>AVERAGE(AC471:AC482)</f>
        <v>25680.666666666668</v>
      </c>
      <c r="AD647" s="28">
        <f t="shared" ref="AD647:AK647" si="391">SUM(AD471:AD482)</f>
        <v>353069</v>
      </c>
      <c r="AE647" s="28">
        <f t="shared" si="391"/>
        <v>22058386</v>
      </c>
      <c r="AF647" s="28">
        <f t="shared" si="391"/>
        <v>14894305</v>
      </c>
      <c r="AG647" s="28">
        <f t="shared" si="391"/>
        <v>3209410</v>
      </c>
      <c r="AH647" s="28">
        <f t="shared" si="391"/>
        <v>1726000</v>
      </c>
      <c r="AI647" s="28">
        <f t="shared" si="391"/>
        <v>1483410</v>
      </c>
      <c r="AJ647" s="28">
        <f t="shared" si="391"/>
        <v>19314.670141551251</v>
      </c>
      <c r="AK647" s="28">
        <f t="shared" si="391"/>
        <v>3403379.037009893</v>
      </c>
      <c r="AL647" s="28">
        <f t="shared" si="238"/>
        <v>12398.484972296015</v>
      </c>
      <c r="AM647" s="28">
        <f t="shared" si="239"/>
        <v>74679.819463119216</v>
      </c>
      <c r="AN647" s="28">
        <f t="shared" si="240"/>
        <v>12799.648867827204</v>
      </c>
      <c r="AO647" s="28">
        <f t="shared" si="240"/>
        <v>132526.89586238257</v>
      </c>
      <c r="AP647" s="237">
        <f>SUM(AP471:AP482)</f>
        <v>429179</v>
      </c>
      <c r="AQ647" s="28">
        <f>SUM(AQ471:AQ482)</f>
        <v>265147</v>
      </c>
      <c r="AR647" s="28">
        <f>SUM(AR471:AR482)</f>
        <v>38024</v>
      </c>
      <c r="AS647" s="28">
        <f>SUM(AS471:AS482)</f>
        <v>0</v>
      </c>
      <c r="AT647" s="28">
        <f>SUM(AT471:AT482)</f>
        <v>0</v>
      </c>
      <c r="AU647" s="28">
        <f t="shared" si="203"/>
        <v>732350</v>
      </c>
      <c r="AV647" s="1">
        <f t="shared" si="216"/>
        <v>2030</v>
      </c>
      <c r="AW647" s="14">
        <f t="shared" si="277"/>
        <v>673282</v>
      </c>
      <c r="AX647" s="7">
        <f>[15]Sheet1!$C205</f>
        <v>1726000</v>
      </c>
      <c r="BF647" s="2">
        <f t="shared" si="204"/>
        <v>2030</v>
      </c>
      <c r="BG647" s="42">
        <f t="shared" si="278"/>
        <v>429179</v>
      </c>
      <c r="BH647" s="42">
        <f t="shared" si="278"/>
        <v>265147</v>
      </c>
      <c r="BI647" s="42">
        <f t="shared" si="278"/>
        <v>38024</v>
      </c>
      <c r="BJ647" s="42">
        <f t="shared" si="269"/>
        <v>732350</v>
      </c>
      <c r="BK647" s="43"/>
      <c r="BL647" s="15">
        <f t="shared" si="279"/>
        <v>607857.5638689159</v>
      </c>
      <c r="BM647" s="28">
        <f>SUM(BM471:BM482)</f>
        <v>441925.73553078913</v>
      </c>
      <c r="BN647" s="28">
        <f t="shared" ref="BN647:BO647" si="392">SUM(BN471:BN482)</f>
        <v>840138.32786780794</v>
      </c>
      <c r="BO647" s="28">
        <f t="shared" si="392"/>
        <v>43713.143193770295</v>
      </c>
      <c r="BQ647" s="28">
        <f>SUM(BQ471:BQ482)</f>
        <v>513867.13433812675</v>
      </c>
      <c r="BR647" s="28">
        <f t="shared" ref="BR647:BS647" si="393">SUM(BR471:BR482)</f>
        <v>976905.03240442765</v>
      </c>
      <c r="BS647" s="28">
        <f t="shared" si="393"/>
        <v>50829.236271825917</v>
      </c>
      <c r="BU647" s="28">
        <f>SUM(BU471:BU482)</f>
        <v>194975.571</v>
      </c>
      <c r="BV647" s="28">
        <f t="shared" ref="BV647:BW647" si="394">SUM(BV471:BV482)</f>
        <v>0</v>
      </c>
      <c r="BW647" s="28">
        <f t="shared" si="394"/>
        <v>0</v>
      </c>
      <c r="BY647" s="28">
        <f>SUM(BY471:BY482)</f>
        <v>152959.73499999999</v>
      </c>
      <c r="BZ647" s="28">
        <f t="shared" ref="BZ647:CA647" si="395">SUM(BZ471:BZ482)</f>
        <v>0</v>
      </c>
      <c r="CA647" s="28">
        <f t="shared" si="395"/>
        <v>0</v>
      </c>
    </row>
    <row r="648" spans="1:79">
      <c r="A648" s="2">
        <f t="shared" si="200"/>
        <v>2031</v>
      </c>
      <c r="B648" s="48"/>
      <c r="C648" s="28">
        <f t="shared" ref="C648:G648" si="396">SUM(C483:C494)</f>
        <v>12441.187114097867</v>
      </c>
      <c r="D648" s="28">
        <f t="shared" si="396"/>
        <v>15130187.508890569</v>
      </c>
      <c r="E648" s="28">
        <f t="shared" si="396"/>
        <v>1525158.5632503512</v>
      </c>
      <c r="F648" s="28">
        <f t="shared" si="396"/>
        <v>19001.369503775866</v>
      </c>
      <c r="G648" s="29">
        <f t="shared" si="396"/>
        <v>3473275.6756649814</v>
      </c>
      <c r="H648" s="123"/>
      <c r="I648" s="28">
        <f>SUM(I483:I494)</f>
        <v>12801.187114097867</v>
      </c>
      <c r="J648" s="28">
        <f>SUM(J483:J494)</f>
        <v>15130187.508890569</v>
      </c>
      <c r="K648" s="28">
        <f>SUM(K483:K494)</f>
        <v>1451574.563250351</v>
      </c>
      <c r="L648" s="28">
        <f>SUM(L483:L494)</f>
        <v>19001.369503775866</v>
      </c>
      <c r="M648" s="28">
        <f>SUM(M483:M494)</f>
        <v>3424963.6756649814</v>
      </c>
      <c r="N648" s="15"/>
      <c r="O648" s="15"/>
      <c r="P648" s="15"/>
      <c r="Q648" s="15"/>
      <c r="R648" s="15"/>
      <c r="S648" s="31"/>
      <c r="U648" s="28">
        <f>SUM(U483:U494)</f>
        <v>44451268.045168757</v>
      </c>
      <c r="V648" s="31"/>
      <c r="W648" s="28">
        <f>AVERAGE(W483:W494)</f>
        <v>76517.355710483462</v>
      </c>
      <c r="X648" s="28">
        <f>AVERAGE(X483:X494)</f>
        <v>1745324.4469200748</v>
      </c>
      <c r="Y648" s="28">
        <f>AVERAGE(Y483:Y494)</f>
        <v>1821841.8026305579</v>
      </c>
      <c r="Z648" s="28">
        <f>AVERAGE(Z483:Z494)</f>
        <v>200809.16666666666</v>
      </c>
      <c r="AA648" s="28">
        <f t="shared" ref="AA648:AB648" si="397">AVERAGE(AA483:AA494)</f>
        <v>2075.4166666666665</v>
      </c>
      <c r="AB648" s="28">
        <f t="shared" si="397"/>
        <v>1508.25</v>
      </c>
      <c r="AC648" s="28">
        <f>AVERAGE(AC483:AC494)</f>
        <v>25704.833333333332</v>
      </c>
      <c r="AD648" s="28">
        <f>SUM(AD483:AD494)</f>
        <v>355965</v>
      </c>
      <c r="AE648" s="28">
        <f>SUM(AE483:AE494)</f>
        <v>22343576</v>
      </c>
      <c r="AF648" s="28">
        <f t="shared" ref="AF648:AK648" si="398">SUM(AF483:AF494)</f>
        <v>15130189</v>
      </c>
      <c r="AG648" s="28">
        <f t="shared" si="398"/>
        <v>3177573</v>
      </c>
      <c r="AH648" s="28">
        <f t="shared" si="398"/>
        <v>1726000</v>
      </c>
      <c r="AI648" s="28">
        <f t="shared" si="398"/>
        <v>1451573</v>
      </c>
      <c r="AJ648" s="28">
        <f t="shared" si="398"/>
        <v>19001.369503775866</v>
      </c>
      <c r="AK648" s="28">
        <f t="shared" si="398"/>
        <v>3424963.6756649814</v>
      </c>
      <c r="AL648" s="28">
        <f t="shared" si="238"/>
        <v>12459.666348210983</v>
      </c>
      <c r="AM648" s="28">
        <f t="shared" si="239"/>
        <v>75346.10720792129</v>
      </c>
      <c r="AN648" s="28">
        <f t="shared" si="240"/>
        <v>12598.289079248047</v>
      </c>
      <c r="AO648" s="28">
        <f t="shared" si="240"/>
        <v>133242.01060753744</v>
      </c>
      <c r="AP648" s="237">
        <f>SUM(AP483:AP494)</f>
        <v>446544</v>
      </c>
      <c r="AQ648" s="28">
        <f>SUM(AQ483:AQ494)</f>
        <v>276053</v>
      </c>
      <c r="AR648" s="28">
        <f>SUM(AR483:AR494)</f>
        <v>39634</v>
      </c>
      <c r="AS648" s="28">
        <f>SUM(AS483:AS494)</f>
        <v>0</v>
      </c>
      <c r="AT648" s="28">
        <f>SUM(AT483:AT494)</f>
        <v>0</v>
      </c>
      <c r="AU648" s="28">
        <f t="shared" si="203"/>
        <v>762231</v>
      </c>
      <c r="AV648" s="1">
        <f t="shared" si="216"/>
        <v>2031</v>
      </c>
      <c r="AW648" s="14">
        <f t="shared" si="277"/>
        <v>573282</v>
      </c>
      <c r="AX648" s="7">
        <f>[15]Sheet1!$C206</f>
        <v>1626000</v>
      </c>
      <c r="BF648" s="2">
        <f t="shared" si="204"/>
        <v>2031</v>
      </c>
      <c r="BG648" s="42">
        <f t="shared" si="278"/>
        <v>446544</v>
      </c>
      <c r="BH648" s="42">
        <f t="shared" si="278"/>
        <v>276053</v>
      </c>
      <c r="BI648" s="42">
        <f t="shared" si="278"/>
        <v>39634</v>
      </c>
      <c r="BJ648" s="43"/>
      <c r="BK648" s="43"/>
      <c r="BL648" s="42"/>
      <c r="BM648" s="28">
        <f>SUM(BM483:BM494)</f>
        <v>465599.1991714405</v>
      </c>
      <c r="BN648" s="28">
        <f t="shared" ref="BN648:BO648" si="399">SUM(BN483:BN494)</f>
        <v>888491.79253805813</v>
      </c>
      <c r="BO648" s="28">
        <f t="shared" si="399"/>
        <v>42706.605804822873</v>
      </c>
      <c r="BQ648" s="28">
        <f>SUM(BQ483:BQ494)</f>
        <v>541394.4176412099</v>
      </c>
      <c r="BR648" s="28">
        <f t="shared" ref="BR648:BS648" si="400">SUM(BR483:BR494)</f>
        <v>1033129.9913233235</v>
      </c>
      <c r="BS648" s="28">
        <f t="shared" si="400"/>
        <v>49658.843959096354</v>
      </c>
      <c r="BU648" s="28">
        <f>SUM(BU483:BU494)</f>
        <v>207314.07200000001</v>
      </c>
      <c r="BV648" s="28">
        <f t="shared" ref="BV648:BW648" si="401">SUM(BV483:BV494)</f>
        <v>0</v>
      </c>
      <c r="BW648" s="28">
        <f t="shared" si="401"/>
        <v>0</v>
      </c>
      <c r="BY648" s="28">
        <f>SUM(BY483:BY494)</f>
        <v>161989.58299999998</v>
      </c>
      <c r="BZ648" s="28">
        <f t="shared" ref="BZ648:CA648" si="402">SUM(BZ483:BZ494)</f>
        <v>0</v>
      </c>
      <c r="CA648" s="28">
        <f t="shared" si="402"/>
        <v>0</v>
      </c>
    </row>
    <row r="649" spans="1:79">
      <c r="A649" s="2">
        <f t="shared" si="200"/>
        <v>2032</v>
      </c>
      <c r="B649" s="48"/>
      <c r="C649" s="28">
        <f t="shared" ref="C649:G649" si="403">SUM(C495:C506)</f>
        <v>12478.07739617197</v>
      </c>
      <c r="D649" s="28">
        <f t="shared" si="403"/>
        <v>15407294.59308929</v>
      </c>
      <c r="E649" s="28">
        <f t="shared" si="403"/>
        <v>1504368.6995538969</v>
      </c>
      <c r="F649" s="28">
        <f t="shared" si="403"/>
        <v>18688.068866000489</v>
      </c>
      <c r="G649" s="29">
        <f t="shared" si="403"/>
        <v>3495679.6396877146</v>
      </c>
      <c r="H649" s="123"/>
      <c r="I649" s="28">
        <f>SUM(I495:I506)</f>
        <v>12838.07739617197</v>
      </c>
      <c r="J649" s="28">
        <f>SUM(J495:J506)</f>
        <v>15407294.59308929</v>
      </c>
      <c r="K649" s="28">
        <f>SUM(K495:K506)</f>
        <v>1430784.6995538969</v>
      </c>
      <c r="L649" s="28">
        <f>SUM(L495:L506)</f>
        <v>18688.068866000489</v>
      </c>
      <c r="M649" s="28">
        <f>SUM(M495:M506)</f>
        <v>3447367.6396877146</v>
      </c>
      <c r="N649" s="15"/>
      <c r="O649" s="15"/>
      <c r="P649" s="15"/>
      <c r="Q649" s="15"/>
      <c r="R649" s="15"/>
      <c r="S649" s="31"/>
      <c r="U649" s="28">
        <f>SUM(U495:U506)</f>
        <v>44969070.708553717</v>
      </c>
      <c r="V649" s="31"/>
      <c r="W649" s="28">
        <f>AVERAGE(W495:W506)</f>
        <v>77100.898140303601</v>
      </c>
      <c r="X649" s="28">
        <f>AVERAGE(X495:X506)</f>
        <v>1758634.7718669244</v>
      </c>
      <c r="Y649" s="28">
        <f>AVERAGE(Y495:Y506)</f>
        <v>1835735.6700072282</v>
      </c>
      <c r="Z649" s="28">
        <f>AVERAGE(Z495:Z506)</f>
        <v>202127.25</v>
      </c>
      <c r="AA649" s="28">
        <f t="shared" ref="AA649:AB649" si="404">AVERAGE(AA495:AA506)</f>
        <v>2066.0833333333335</v>
      </c>
      <c r="AB649" s="28">
        <f t="shared" si="404"/>
        <v>1508</v>
      </c>
      <c r="AC649" s="28">
        <f>AVERAGE(AC495:AC506)</f>
        <v>25726.416666666668</v>
      </c>
      <c r="AD649" s="28">
        <f>SUM(AD495:AD506)</f>
        <v>360260</v>
      </c>
      <c r="AE649" s="28">
        <f>SUM(AE495:AE506)</f>
        <v>22578676</v>
      </c>
      <c r="AF649" s="28">
        <f t="shared" ref="AF649:AK649" si="405">SUM(AF495:AF506)</f>
        <v>15407293</v>
      </c>
      <c r="AG649" s="28">
        <f t="shared" si="405"/>
        <v>3156786</v>
      </c>
      <c r="AH649" s="28">
        <f t="shared" si="405"/>
        <v>1726000</v>
      </c>
      <c r="AI649" s="28">
        <f t="shared" si="405"/>
        <v>1430786</v>
      </c>
      <c r="AJ649" s="28">
        <f t="shared" si="405"/>
        <v>18688.068866000489</v>
      </c>
      <c r="AK649" s="28">
        <f t="shared" si="405"/>
        <v>3447367.6396877146</v>
      </c>
      <c r="AL649" s="28">
        <f t="shared" si="238"/>
        <v>12495.772879931934</v>
      </c>
      <c r="AM649" s="28">
        <f t="shared" si="239"/>
        <v>76225.709299463575</v>
      </c>
      <c r="AN649" s="28">
        <f t="shared" si="240"/>
        <v>12392.61861140616</v>
      </c>
      <c r="AO649" s="28">
        <f t="shared" si="240"/>
        <v>134001.08084832574</v>
      </c>
      <c r="AP649" s="237">
        <f>SUM(AP495:AP506)</f>
        <v>463314</v>
      </c>
      <c r="AQ649" s="28">
        <f>SUM(AQ495:AQ506)</f>
        <v>286585</v>
      </c>
      <c r="AR649" s="28">
        <f>SUM(AR495:AR506)</f>
        <v>41190</v>
      </c>
      <c r="AS649" s="28">
        <f>SUM(AS495:AS506)</f>
        <v>0</v>
      </c>
      <c r="AT649" s="28">
        <f>SUM(AT495:AT506)</f>
        <v>0</v>
      </c>
      <c r="AU649" s="28">
        <f t="shared" si="203"/>
        <v>791089</v>
      </c>
      <c r="AV649" s="1">
        <f t="shared" si="216"/>
        <v>2032</v>
      </c>
      <c r="AW649" s="14">
        <f t="shared" si="277"/>
        <v>473282</v>
      </c>
      <c r="AX649" s="7">
        <f>[15]Sheet1!$C207</f>
        <v>1526000</v>
      </c>
      <c r="BF649" s="2">
        <f t="shared" si="204"/>
        <v>2032</v>
      </c>
      <c r="BG649" s="42">
        <f t="shared" si="278"/>
        <v>463314</v>
      </c>
      <c r="BH649" s="42">
        <f t="shared" si="278"/>
        <v>286585</v>
      </c>
      <c r="BI649" s="42">
        <f t="shared" si="278"/>
        <v>41190</v>
      </c>
      <c r="BJ649" s="43"/>
      <c r="BK649" s="43"/>
      <c r="BL649" s="42"/>
      <c r="BM649" s="28">
        <f>SUM(BM495:BM506)</f>
        <v>488513.42662963964</v>
      </c>
      <c r="BN649" s="28">
        <f t="shared" ref="BN649:BO649" si="406">SUM(BN495:BN506)</f>
        <v>935392.61253286526</v>
      </c>
      <c r="BO649" s="28">
        <f t="shared" si="406"/>
        <v>41634.240726413729</v>
      </c>
      <c r="BQ649" s="28">
        <f>SUM(BQ495:BQ506)</f>
        <v>568038.86817399948</v>
      </c>
      <c r="BR649" s="28">
        <f t="shared" ref="BR649:BS649" si="407">SUM(BR495:BR506)</f>
        <v>1087665.8285265875</v>
      </c>
      <c r="BS649" s="28">
        <f t="shared" si="407"/>
        <v>48411.907821411318</v>
      </c>
      <c r="BU649" s="28">
        <f>SUM(BU495:BU506)</f>
        <v>219799.785</v>
      </c>
      <c r="BV649" s="28">
        <f t="shared" ref="BV649:BW649" si="408">SUM(BV495:BV506)</f>
        <v>0</v>
      </c>
      <c r="BW649" s="28">
        <f t="shared" si="408"/>
        <v>0</v>
      </c>
      <c r="BY649" s="28">
        <f>SUM(BY495:BY506)</f>
        <v>171095.12299999999</v>
      </c>
      <c r="BZ649" s="28">
        <f t="shared" ref="BZ649:CA649" si="409">SUM(BZ495:BZ506)</f>
        <v>0</v>
      </c>
      <c r="CA649" s="28">
        <f t="shared" si="409"/>
        <v>0</v>
      </c>
    </row>
    <row r="650" spans="1:79">
      <c r="A650" s="2">
        <f t="shared" si="200"/>
        <v>2033</v>
      </c>
      <c r="B650" s="48"/>
      <c r="C650" s="28">
        <f t="shared" ref="C650:G650" si="410">SUM(C507:C518)</f>
        <v>12457.364896627823</v>
      </c>
      <c r="D650" s="28">
        <f t="shared" si="410"/>
        <v>15605351.281078989</v>
      </c>
      <c r="E650" s="28">
        <f t="shared" si="410"/>
        <v>1467593.2471565821</v>
      </c>
      <c r="F650" s="28">
        <f t="shared" si="410"/>
        <v>18374.768228225112</v>
      </c>
      <c r="G650" s="29">
        <f t="shared" si="410"/>
        <v>3517260.9940535589</v>
      </c>
      <c r="H650" s="123"/>
      <c r="I650" s="28">
        <f>SUM(I507:I518)</f>
        <v>12817.364896627825</v>
      </c>
      <c r="J650" s="28">
        <f>SUM(J507:J518)</f>
        <v>15605351.281078989</v>
      </c>
      <c r="K650" s="28">
        <f>SUM(K507:K518)</f>
        <v>1394009.2471565821</v>
      </c>
      <c r="L650" s="28">
        <f>SUM(L507:L518)</f>
        <v>18374.768228225112</v>
      </c>
      <c r="M650" s="28">
        <f>SUM(M507:M518)</f>
        <v>3468948.9940535589</v>
      </c>
      <c r="N650" s="15"/>
      <c r="O650" s="15"/>
      <c r="P650" s="15"/>
      <c r="Q650" s="15"/>
      <c r="R650" s="15"/>
      <c r="S650" s="31"/>
      <c r="U650" s="28">
        <f>SUM(U507:U518)</f>
        <v>45283111.762281783</v>
      </c>
      <c r="V650" s="31"/>
      <c r="W650" s="28">
        <f>AVERAGE(W507:W518)</f>
        <v>77670.01506924296</v>
      </c>
      <c r="X650" s="28">
        <f>AVERAGE(X507:X518)</f>
        <v>1771616.0580079705</v>
      </c>
      <c r="Y650" s="28">
        <f>AVERAGE(Y507:Y518)</f>
        <v>1849286.073077213</v>
      </c>
      <c r="Z650" s="28">
        <f>AVERAGE(Z507:Z518)</f>
        <v>203396.75</v>
      </c>
      <c r="AA650" s="28">
        <f t="shared" ref="AA650:AB650" si="411">AVERAGE(AA507:AA518)</f>
        <v>2057.4166666666665</v>
      </c>
      <c r="AB650" s="28">
        <f t="shared" si="411"/>
        <v>1508</v>
      </c>
      <c r="AC650" s="28">
        <f>AVERAGE(AC507:AC518)</f>
        <v>25745.25</v>
      </c>
      <c r="AD650" s="28">
        <f>SUM(AD507:AD518)</f>
        <v>361673</v>
      </c>
      <c r="AE650" s="28">
        <f>SUM(AE507:AE518)</f>
        <v>22708752</v>
      </c>
      <c r="AF650" s="28">
        <f t="shared" ref="AF650:AK650" si="412">SUM(AF507:AF518)</f>
        <v>15605353</v>
      </c>
      <c r="AG650" s="28">
        <f t="shared" si="412"/>
        <v>3120010</v>
      </c>
      <c r="AH650" s="28">
        <f t="shared" si="412"/>
        <v>1726000</v>
      </c>
      <c r="AI650" s="28">
        <f t="shared" si="412"/>
        <v>1394010</v>
      </c>
      <c r="AJ650" s="28">
        <f t="shared" si="412"/>
        <v>18374.768228225112</v>
      </c>
      <c r="AK650" s="28">
        <f t="shared" si="412"/>
        <v>3468948.9940535589</v>
      </c>
      <c r="AL650" s="28">
        <f t="shared" si="238"/>
        <v>12475.314304190266</v>
      </c>
      <c r="AM650" s="28">
        <f t="shared" si="239"/>
        <v>76723.70871215986</v>
      </c>
      <c r="AN650" s="28">
        <f t="shared" si="240"/>
        <v>12184.859567788535</v>
      </c>
      <c r="AO650" s="28">
        <f t="shared" si="240"/>
        <v>134741.32098362062</v>
      </c>
      <c r="AP650" s="237">
        <f>SUM(AP507:AP518)</f>
        <v>479522</v>
      </c>
      <c r="AQ650" s="28">
        <f>SUM(AQ507:AQ518)</f>
        <v>296760</v>
      </c>
      <c r="AR650" s="28">
        <f>SUM(AR507:AR518)</f>
        <v>42692</v>
      </c>
      <c r="AS650" s="28">
        <f>SUM(AS507:AS518)</f>
        <v>0</v>
      </c>
      <c r="AT650" s="28">
        <f>SUM(AT507:AT518)</f>
        <v>0</v>
      </c>
      <c r="AU650" s="28">
        <f t="shared" si="203"/>
        <v>818974</v>
      </c>
      <c r="AV650" s="1">
        <f t="shared" si="216"/>
        <v>2033</v>
      </c>
      <c r="AW650" s="14">
        <f t="shared" si="277"/>
        <v>473282</v>
      </c>
      <c r="AX650" s="7">
        <f>[15]Sheet1!$C208</f>
        <v>1526000</v>
      </c>
      <c r="BF650" s="2">
        <f t="shared" si="204"/>
        <v>2033</v>
      </c>
      <c r="BG650" s="42">
        <f t="shared" si="278"/>
        <v>479522</v>
      </c>
      <c r="BH650" s="42">
        <f t="shared" si="278"/>
        <v>296760</v>
      </c>
      <c r="BI650" s="42">
        <f t="shared" si="278"/>
        <v>42692</v>
      </c>
      <c r="BJ650" s="43"/>
      <c r="BK650" s="43"/>
      <c r="BL650" s="42"/>
      <c r="BM650" s="28">
        <f>SUM(BM507:BM518)</f>
        <v>509690.54498530854</v>
      </c>
      <c r="BN650" s="28">
        <f t="shared" ref="BN650:BO650" si="413">SUM(BN507:BN518)</f>
        <v>978757.71064551151</v>
      </c>
      <c r="BO650" s="28">
        <f t="shared" si="413"/>
        <v>40623.379325105656</v>
      </c>
      <c r="BQ650" s="28">
        <f>SUM(BQ507:BQ518)</f>
        <v>592663.42440152157</v>
      </c>
      <c r="BR650" s="28">
        <f t="shared" ref="BR650:BS650" si="414">SUM(BR507:BR518)</f>
        <v>1138090.3612157111</v>
      </c>
      <c r="BS650" s="28">
        <f t="shared" si="414"/>
        <v>47236.487587332143</v>
      </c>
      <c r="BU650" s="28">
        <f>SUM(BU507:BU518)</f>
        <v>232423.04799999998</v>
      </c>
      <c r="BV650" s="28">
        <f t="shared" ref="BV650:BW650" si="415">SUM(BV507:BV518)</f>
        <v>0</v>
      </c>
      <c r="BW650" s="28">
        <f t="shared" si="415"/>
        <v>0</v>
      </c>
      <c r="BY650" s="28">
        <f>SUM(BY507:BY518)</f>
        <v>180272.76199999999</v>
      </c>
      <c r="BZ650" s="28">
        <f t="shared" ref="BZ650:CA650" si="416">SUM(BZ507:BZ518)</f>
        <v>0</v>
      </c>
      <c r="CA650" s="28">
        <f t="shared" si="416"/>
        <v>0</v>
      </c>
    </row>
    <row r="651" spans="1:79">
      <c r="A651" s="2">
        <f t="shared" si="200"/>
        <v>2034</v>
      </c>
      <c r="B651" s="48"/>
      <c r="C651" s="28">
        <f t="shared" ref="C651:G651" si="417">SUM(C519:C530)</f>
        <v>12463.732466327145</v>
      </c>
      <c r="D651" s="28">
        <f t="shared" si="417"/>
        <v>15829852.2338841</v>
      </c>
      <c r="E651" s="28">
        <f t="shared" si="417"/>
        <v>1439756.771979915</v>
      </c>
      <c r="F651" s="28">
        <f t="shared" si="417"/>
        <v>18061.467590449738</v>
      </c>
      <c r="G651" s="29">
        <f t="shared" si="417"/>
        <v>3538466.7593604093</v>
      </c>
      <c r="H651" s="123"/>
      <c r="I651" s="28">
        <f>SUM(I519:I530)</f>
        <v>12823.732466327145</v>
      </c>
      <c r="J651" s="28">
        <f>SUM(J519:J530)</f>
        <v>15829852.2338841</v>
      </c>
      <c r="K651" s="28">
        <f>SUM(K519:K530)</f>
        <v>1366172.771979915</v>
      </c>
      <c r="L651" s="28">
        <f>SUM(L519:L530)</f>
        <v>18061.467590449738</v>
      </c>
      <c r="M651" s="28">
        <f>SUM(M519:M530)</f>
        <v>3490154.7593604093</v>
      </c>
      <c r="N651" s="15"/>
      <c r="O651" s="15"/>
      <c r="P651" s="15"/>
      <c r="Q651" s="15"/>
      <c r="R651" s="15"/>
      <c r="S651" s="31"/>
      <c r="U651" s="28">
        <f>SUM(U519:U530)</f>
        <v>45676987.226950862</v>
      </c>
      <c r="V651" s="31"/>
      <c r="W651" s="28">
        <f>AVERAGE(W519:W530)</f>
        <v>78225.059256283712</v>
      </c>
      <c r="X651" s="28">
        <f>AVERAGE(X519:X530)</f>
        <v>1784276.3516076135</v>
      </c>
      <c r="Y651" s="28">
        <f>AVERAGE(Y519:Y530)</f>
        <v>1862501.4108638975</v>
      </c>
      <c r="Z651" s="28">
        <f>AVERAGE(Z519:Z530)</f>
        <v>204619</v>
      </c>
      <c r="AA651" s="28">
        <f t="shared" ref="AA651:AB651" si="418">AVERAGE(AA519:AA530)</f>
        <v>2049</v>
      </c>
      <c r="AB651" s="28">
        <f t="shared" si="418"/>
        <v>1508</v>
      </c>
      <c r="AC651" s="28">
        <f>AVERAGE(AC519:AC530)</f>
        <v>25762.083333333332</v>
      </c>
      <c r="AD651" s="28">
        <f>SUM(AD519:AD530)</f>
        <v>364384</v>
      </c>
      <c r="AE651" s="28">
        <f>SUM(AE519:AE530)</f>
        <v>22882362</v>
      </c>
      <c r="AF651" s="28">
        <f t="shared" ref="AF651:AK651" si="419">SUM(AF519:AF530)</f>
        <v>15829852</v>
      </c>
      <c r="AG651" s="28">
        <f t="shared" si="419"/>
        <v>3092173</v>
      </c>
      <c r="AH651" s="28">
        <f t="shared" si="419"/>
        <v>1726000</v>
      </c>
      <c r="AI651" s="28">
        <f t="shared" si="419"/>
        <v>1366173</v>
      </c>
      <c r="AJ651" s="28">
        <f t="shared" si="419"/>
        <v>18061.467590449738</v>
      </c>
      <c r="AK651" s="28">
        <f t="shared" si="419"/>
        <v>3490154.7593604093</v>
      </c>
      <c r="AL651" s="28">
        <f t="shared" si="238"/>
        <v>12481.464907571422</v>
      </c>
      <c r="AM651" s="28">
        <f t="shared" si="239"/>
        <v>77362.571413211874</v>
      </c>
      <c r="AN651" s="28">
        <f t="shared" si="240"/>
        <v>11977.100524170914</v>
      </c>
      <c r="AO651" s="28">
        <f t="shared" si="240"/>
        <v>135476.41757856318</v>
      </c>
      <c r="AP651" s="237">
        <f>SUM(AP519:AP530)</f>
        <v>495179</v>
      </c>
      <c r="AQ651" s="28">
        <f>SUM(AQ519:AQ530)</f>
        <v>306592</v>
      </c>
      <c r="AR651" s="28">
        <f>SUM(AR519:AR530)</f>
        <v>44143</v>
      </c>
      <c r="AS651" s="28">
        <f>SUM(AS519:AS530)</f>
        <v>0</v>
      </c>
      <c r="AT651" s="28">
        <f>SUM(AT519:AT530)</f>
        <v>0</v>
      </c>
      <c r="AU651" s="28">
        <f t="shared" si="203"/>
        <v>845914</v>
      </c>
      <c r="AV651" s="1">
        <f t="shared" si="216"/>
        <v>2034</v>
      </c>
      <c r="AW651" s="14">
        <f t="shared" si="277"/>
        <v>473282</v>
      </c>
      <c r="AX651" s="7">
        <f>[15]Sheet1!$C209</f>
        <v>1526000</v>
      </c>
      <c r="BF651" s="2">
        <f t="shared" si="204"/>
        <v>2034</v>
      </c>
      <c r="BG651" s="42">
        <f t="shared" si="278"/>
        <v>495179</v>
      </c>
      <c r="BH651" s="42">
        <f t="shared" si="278"/>
        <v>306592</v>
      </c>
      <c r="BI651" s="42">
        <f t="shared" si="278"/>
        <v>44143</v>
      </c>
      <c r="BJ651" s="43"/>
      <c r="BK651" s="43"/>
      <c r="BL651" s="42"/>
      <c r="BM651" s="28">
        <f>SUM(BM519:BM530)</f>
        <v>528714.56008471164</v>
      </c>
      <c r="BN651" s="28">
        <f t="shared" ref="BN651:BO651" si="420">SUM(BN519:BN530)</f>
        <v>1017712.1355007855</v>
      </c>
      <c r="BO651" s="28">
        <f t="shared" si="420"/>
        <v>39716.984668637895</v>
      </c>
      <c r="BQ651" s="28">
        <f>SUM(BQ519:BQ530)</f>
        <v>614784.3721915253</v>
      </c>
      <c r="BR651" s="28">
        <f t="shared" ref="BR651:BS651" si="421">SUM(BR519:BR530)</f>
        <v>1183386.2040706808</v>
      </c>
      <c r="BS651" s="28">
        <f t="shared" si="421"/>
        <v>46182.540312369645</v>
      </c>
      <c r="BU651" s="28">
        <f>SUM(BU519:BU530)</f>
        <v>245155.92499999999</v>
      </c>
      <c r="BV651" s="28">
        <f t="shared" ref="BV651:BW651" si="422">SUM(BV519:BV530)</f>
        <v>0</v>
      </c>
      <c r="BW651" s="28">
        <f t="shared" si="422"/>
        <v>0</v>
      </c>
      <c r="BY651" s="28">
        <f>SUM(BY519:BY530)</f>
        <v>189517.46199999997</v>
      </c>
      <c r="BZ651" s="28">
        <f t="shared" ref="BZ651:CA651" si="423">SUM(BZ519:BZ530)</f>
        <v>0</v>
      </c>
      <c r="CA651" s="28">
        <f t="shared" si="423"/>
        <v>0</v>
      </c>
    </row>
    <row r="652" spans="1:79">
      <c r="A652" s="2">
        <f t="shared" si="200"/>
        <v>2035</v>
      </c>
      <c r="B652" s="48"/>
      <c r="C652" s="28">
        <f t="shared" ref="C652:G652" si="424">SUM(C531:C542)</f>
        <v>12468.927872112205</v>
      </c>
      <c r="D652" s="28">
        <f t="shared" si="424"/>
        <v>16036343.865206731</v>
      </c>
      <c r="E652" s="28">
        <f t="shared" si="424"/>
        <v>1411459.7908838221</v>
      </c>
      <c r="F652" s="28">
        <f t="shared" si="424"/>
        <v>17748.166952674379</v>
      </c>
      <c r="G652" s="29">
        <f t="shared" si="424"/>
        <v>3559753.869384103</v>
      </c>
      <c r="H652" s="123"/>
      <c r="I652" s="28">
        <f>SUM(I531:I542)</f>
        <v>12828.927872112205</v>
      </c>
      <c r="J652" s="28">
        <f>SUM(J531:J542)</f>
        <v>16036343.865206731</v>
      </c>
      <c r="K652" s="28">
        <f>SUM(K531:K542)</f>
        <v>1337875.7908838217</v>
      </c>
      <c r="L652" s="28">
        <f>SUM(L531:L542)</f>
        <v>17748.166952674379</v>
      </c>
      <c r="M652" s="28">
        <f>SUM(M531:M542)</f>
        <v>3511441.869384103</v>
      </c>
      <c r="N652" s="15"/>
      <c r="O652" s="15"/>
      <c r="P652" s="15"/>
      <c r="Q652" s="15"/>
      <c r="R652" s="15"/>
      <c r="S652" s="31"/>
      <c r="U652" s="28">
        <f>SUM(U531:U542)</f>
        <v>46046429.03633678</v>
      </c>
      <c r="V652" s="31"/>
      <c r="W652" s="28">
        <f>AVERAGE(W531:W542)</f>
        <v>78766.421077796651</v>
      </c>
      <c r="X652" s="28">
        <f>AVERAGE(X531:X542)</f>
        <v>1796624.5569649804</v>
      </c>
      <c r="Y652" s="28">
        <f>AVERAGE(Y531:Y542)</f>
        <v>1875390.9780427776</v>
      </c>
      <c r="Z652" s="28">
        <f>AVERAGE(Z531:Z542)</f>
        <v>205794.41666666666</v>
      </c>
      <c r="AA652" s="28">
        <f t="shared" ref="AA652:AB652" si="425">AVERAGE(AA531:AA542)</f>
        <v>2040.8333333333333</v>
      </c>
      <c r="AB652" s="28">
        <f t="shared" si="425"/>
        <v>1508</v>
      </c>
      <c r="AC652" s="28">
        <f>AVERAGE(AC531:AC542)</f>
        <v>25776.916666666668</v>
      </c>
      <c r="AD652" s="28">
        <f>SUM(AD531:AD542)</f>
        <v>366997</v>
      </c>
      <c r="AE652" s="28">
        <f>SUM(AE531:AE542)</f>
        <v>23050022</v>
      </c>
      <c r="AF652" s="28">
        <f t="shared" ref="AF652:AK652" si="426">SUM(AF531:AF542)</f>
        <v>16036344</v>
      </c>
      <c r="AG652" s="28">
        <f t="shared" si="426"/>
        <v>3063876</v>
      </c>
      <c r="AH652" s="28">
        <f t="shared" si="426"/>
        <v>1726000</v>
      </c>
      <c r="AI652" s="28">
        <f t="shared" si="426"/>
        <v>1337876</v>
      </c>
      <c r="AJ652" s="28">
        <f t="shared" si="426"/>
        <v>17748.166952674379</v>
      </c>
      <c r="AK652" s="28">
        <f t="shared" si="426"/>
        <v>3511441.869384103</v>
      </c>
      <c r="AL652" s="28">
        <f t="shared" si="238"/>
        <v>12486.47310036588</v>
      </c>
      <c r="AM652" s="28">
        <f t="shared" si="239"/>
        <v>77924.096580203623</v>
      </c>
      <c r="AN652" s="28">
        <f t="shared" si="240"/>
        <v>11769.341480553301</v>
      </c>
      <c r="AO652" s="28">
        <f t="shared" si="240"/>
        <v>136224.27828712782</v>
      </c>
      <c r="AP652" s="237">
        <f>SUM(AP531:AP542)</f>
        <v>510300</v>
      </c>
      <c r="AQ652" s="28">
        <f>SUM(AQ531:AQ542)</f>
        <v>316087</v>
      </c>
      <c r="AR652" s="28">
        <f>SUM(AR531:AR542)</f>
        <v>45545</v>
      </c>
      <c r="AS652" s="28">
        <f>SUM(AS531:AS542)</f>
        <v>0</v>
      </c>
      <c r="AT652" s="28">
        <f>SUM(AT531:AT542)</f>
        <v>0</v>
      </c>
      <c r="AU652" s="28">
        <f t="shared" si="203"/>
        <v>871932</v>
      </c>
      <c r="AV652" s="1">
        <f t="shared" si="216"/>
        <v>2035</v>
      </c>
      <c r="AW652" s="14">
        <f t="shared" si="277"/>
        <v>473282</v>
      </c>
      <c r="AX652" s="7">
        <f>[15]Sheet1!$C210</f>
        <v>1526000</v>
      </c>
      <c r="BF652" s="2">
        <f t="shared" si="204"/>
        <v>2035</v>
      </c>
      <c r="BG652" s="42">
        <f t="shared" si="278"/>
        <v>510300</v>
      </c>
      <c r="BH652" s="42">
        <f t="shared" si="278"/>
        <v>316087</v>
      </c>
      <c r="BI652" s="42">
        <f t="shared" si="278"/>
        <v>45545</v>
      </c>
      <c r="BJ652" s="43"/>
      <c r="BK652" s="43"/>
      <c r="BL652" s="42"/>
      <c r="BM652" s="28">
        <f>SUM(BM531:BM542)</f>
        <v>546572.68170872412</v>
      </c>
      <c r="BN652" s="28">
        <f t="shared" ref="BN652:BO652" si="427">SUM(BN531:BN542)</f>
        <v>1054196.6533905803</v>
      </c>
      <c r="BO652" s="28">
        <f t="shared" si="427"/>
        <v>38948.710026867593</v>
      </c>
      <c r="BQ652" s="28">
        <f>SUM(BQ531:BQ542)</f>
        <v>635549.6298938652</v>
      </c>
      <c r="BR652" s="28">
        <f t="shared" ref="BR652:BS652" si="428">SUM(BR531:BR542)</f>
        <v>1225810.0620820702</v>
      </c>
      <c r="BS652" s="28">
        <f t="shared" si="428"/>
        <v>45289.197705659994</v>
      </c>
      <c r="BU652" s="28">
        <f>SUM(BU531:BU542)</f>
        <v>257986.23399999997</v>
      </c>
      <c r="BV652" s="28">
        <f t="shared" ref="BV652:BW652" si="429">SUM(BV531:BV542)</f>
        <v>0</v>
      </c>
      <c r="BW652" s="28">
        <f t="shared" si="429"/>
        <v>0</v>
      </c>
      <c r="BY652" s="28">
        <f>SUM(BY531:BY542)</f>
        <v>198825.45400000003</v>
      </c>
      <c r="BZ652" s="28">
        <f t="shared" ref="BZ652:CA652" si="430">SUM(BZ531:BZ542)</f>
        <v>0</v>
      </c>
      <c r="CA652" s="28">
        <f t="shared" si="430"/>
        <v>0</v>
      </c>
    </row>
    <row r="653" spans="1:79">
      <c r="A653" s="2">
        <f t="shared" si="200"/>
        <v>2036</v>
      </c>
      <c r="B653" s="48"/>
      <c r="C653" s="28">
        <f t="shared" ref="C653:G653" si="431">SUM(C543:C554)</f>
        <v>12508.698299213393</v>
      </c>
      <c r="D653" s="28">
        <f t="shared" si="431"/>
        <v>16240137.242549431</v>
      </c>
      <c r="E653" s="28">
        <f t="shared" si="431"/>
        <v>1390290.6398487622</v>
      </c>
      <c r="F653" s="28">
        <f t="shared" si="431"/>
        <v>17434.866314898969</v>
      </c>
      <c r="G653" s="29">
        <f t="shared" si="431"/>
        <v>3579576.79957915</v>
      </c>
      <c r="H653" s="123"/>
      <c r="I653" s="28">
        <f>SUM(I543:I554)</f>
        <v>12868.698299213393</v>
      </c>
      <c r="J653" s="28">
        <f>SUM(J543:J554)</f>
        <v>16240137.242549431</v>
      </c>
      <c r="K653" s="28">
        <f>SUM(K543:K554)</f>
        <v>1316706.639848762</v>
      </c>
      <c r="L653" s="28">
        <f>SUM(L543:L554)</f>
        <v>17434.866314898969</v>
      </c>
      <c r="M653" s="28">
        <f>SUM(M543:M554)</f>
        <v>3531264.79957915</v>
      </c>
      <c r="N653" s="15"/>
      <c r="O653" s="15"/>
      <c r="P653" s="15"/>
      <c r="Q653" s="15"/>
      <c r="R653" s="15"/>
      <c r="S653" s="31"/>
      <c r="U653" s="28">
        <f>SUM(U543:U554)</f>
        <v>46480726.665894054</v>
      </c>
      <c r="V653" s="31"/>
      <c r="W653" s="28">
        <f>AVERAGE(W543:W554)</f>
        <v>79300.483206639154</v>
      </c>
      <c r="X653" s="28">
        <f>AVERAGE(X543:X554)</f>
        <v>1808806.2598085785</v>
      </c>
      <c r="Y653" s="28">
        <f>AVERAGE(Y543:Y554)</f>
        <v>1888106.7430152176</v>
      </c>
      <c r="Z653" s="28">
        <f>AVERAGE(Z543:Z554)</f>
        <v>206935.33333333334</v>
      </c>
      <c r="AA653" s="28">
        <f t="shared" ref="AA653:AB653" si="432">AVERAGE(AA543:AA554)</f>
        <v>2032.5833333333333</v>
      </c>
      <c r="AB653" s="28">
        <f t="shared" si="432"/>
        <v>1508</v>
      </c>
      <c r="AC653" s="28">
        <f>AVERAGE(AC543:AC554)</f>
        <v>25789.833333333332</v>
      </c>
      <c r="AD653" s="28">
        <f>SUM(AD543:AD554)</f>
        <v>371204</v>
      </c>
      <c r="AE653" s="28">
        <f>SUM(AE543:AE554)</f>
        <v>23277979</v>
      </c>
      <c r="AF653" s="28">
        <f t="shared" ref="AF653:AK653" si="433">SUM(AF543:AF554)</f>
        <v>16240137</v>
      </c>
      <c r="AG653" s="28">
        <f t="shared" si="433"/>
        <v>3042707</v>
      </c>
      <c r="AH653" s="28">
        <f t="shared" si="433"/>
        <v>1726000</v>
      </c>
      <c r="AI653" s="28">
        <f t="shared" si="433"/>
        <v>1316707</v>
      </c>
      <c r="AJ653" s="28">
        <f t="shared" si="433"/>
        <v>17434.866314898969</v>
      </c>
      <c r="AK653" s="28">
        <f t="shared" si="433"/>
        <v>3531264.79957915</v>
      </c>
      <c r="AL653" s="28">
        <f t="shared" si="238"/>
        <v>12525.342164836171</v>
      </c>
      <c r="AM653" s="28">
        <f t="shared" si="239"/>
        <v>78479.284994023896</v>
      </c>
      <c r="AN653" s="28">
        <f t="shared" si="240"/>
        <v>11561.582436935656</v>
      </c>
      <c r="AO653" s="28">
        <f t="shared" si="240"/>
        <v>136924.68477549229</v>
      </c>
      <c r="AP653" s="237">
        <f>SUM(AP543:AP554)</f>
        <v>524905</v>
      </c>
      <c r="AQ653" s="28">
        <f>SUM(AQ543:AQ554)</f>
        <v>325257</v>
      </c>
      <c r="AR653" s="28">
        <f>SUM(AR543:AR554)</f>
        <v>46901</v>
      </c>
      <c r="AS653" s="28">
        <f>SUM(AS543:AS554)</f>
        <v>0</v>
      </c>
      <c r="AT653" s="28">
        <f>SUM(AT543:AT554)</f>
        <v>0</v>
      </c>
      <c r="AU653" s="28">
        <f t="shared" si="203"/>
        <v>897063</v>
      </c>
      <c r="AV653" s="1">
        <f t="shared" si="216"/>
        <v>2036</v>
      </c>
      <c r="AW653" s="14">
        <f t="shared" si="277"/>
        <v>473282</v>
      </c>
      <c r="AX653" s="7">
        <f>[15]Sheet1!$C211</f>
        <v>1526000</v>
      </c>
      <c r="BF653" s="2">
        <f t="shared" si="204"/>
        <v>2036</v>
      </c>
      <c r="BG653" s="42">
        <f t="shared" si="278"/>
        <v>524905</v>
      </c>
      <c r="BH653" s="42">
        <f t="shared" si="278"/>
        <v>325257</v>
      </c>
      <c r="BI653" s="42">
        <f t="shared" si="278"/>
        <v>46901</v>
      </c>
      <c r="BJ653" s="43"/>
      <c r="BK653" s="43"/>
      <c r="BL653" s="42"/>
      <c r="BM653" s="28">
        <f>SUM(BM543:BM554)</f>
        <v>562446.04403320409</v>
      </c>
      <c r="BN653" s="28">
        <f t="shared" ref="BN653:BO653" si="434">SUM(BN543:BN554)</f>
        <v>1086589.8244896613</v>
      </c>
      <c r="BO653" s="28">
        <f t="shared" si="434"/>
        <v>38302.263576747653</v>
      </c>
      <c r="BQ653" s="28">
        <f>SUM(BQ543:BQ554)</f>
        <v>654007.02794558625</v>
      </c>
      <c r="BR653" s="28">
        <f t="shared" ref="BR653:BS653" si="435">SUM(BR543:BR554)</f>
        <v>1263476.5401042572</v>
      </c>
      <c r="BS653" s="28">
        <f t="shared" si="435"/>
        <v>44537.515786915879</v>
      </c>
      <c r="BU653" s="28">
        <f>SUM(BU543:BU554)</f>
        <v>0</v>
      </c>
      <c r="BV653" s="28">
        <f t="shared" ref="BV653:BW653" si="436">SUM(BV543:BV554)</f>
        <v>0</v>
      </c>
      <c r="BW653" s="28">
        <f t="shared" si="436"/>
        <v>0</v>
      </c>
      <c r="BY653" s="28">
        <f>SUM(BY543:BY554)</f>
        <v>0</v>
      </c>
      <c r="BZ653" s="28">
        <f t="shared" ref="BZ653:CA653" si="437">SUM(BZ543:BZ554)</f>
        <v>0</v>
      </c>
      <c r="CA653" s="28">
        <f t="shared" si="437"/>
        <v>0</v>
      </c>
    </row>
    <row r="654" spans="1:79">
      <c r="A654" s="2">
        <f t="shared" si="200"/>
        <v>2037</v>
      </c>
      <c r="B654" s="48"/>
      <c r="C654" s="28">
        <f t="shared" ref="C654:G654" si="438">SUM(C555:C566)</f>
        <v>12492.102442135316</v>
      </c>
      <c r="D654" s="28">
        <f t="shared" si="438"/>
        <v>16337614.362134771</v>
      </c>
      <c r="E654" s="28">
        <f t="shared" si="438"/>
        <v>1349691.733291806</v>
      </c>
      <c r="F654" s="28">
        <f t="shared" si="438"/>
        <v>17121.565677123581</v>
      </c>
      <c r="G654" s="29">
        <f t="shared" si="438"/>
        <v>3596785.6854939992</v>
      </c>
      <c r="H654" s="123"/>
      <c r="I654" s="28">
        <f>SUM(I555:I566)</f>
        <v>12852.102442135316</v>
      </c>
      <c r="J654" s="28">
        <f>SUM(J555:J566)</f>
        <v>16337614.362134771</v>
      </c>
      <c r="K654" s="28">
        <f>SUM(K555:K566)</f>
        <v>1276107.7332918057</v>
      </c>
      <c r="L654" s="28">
        <f>SUM(L555:L566)</f>
        <v>17121.565677123581</v>
      </c>
      <c r="M654" s="28">
        <f>SUM(M555:M566)</f>
        <v>3548473.6854939992</v>
      </c>
      <c r="N654" s="15"/>
      <c r="O654" s="15"/>
      <c r="P654" s="15"/>
      <c r="Q654" s="15"/>
      <c r="R654" s="15"/>
      <c r="S654" s="31"/>
      <c r="U654" s="28">
        <f>SUM(U555:U566)</f>
        <v>46692229.25117112</v>
      </c>
      <c r="V654" s="31"/>
      <c r="W654" s="28">
        <f>AVERAGE(W555:W566)</f>
        <v>79866.575390442958</v>
      </c>
      <c r="X654" s="28">
        <f>AVERAGE(X555:X566)</f>
        <v>1821718.552953437</v>
      </c>
      <c r="Y654" s="28">
        <f>AVERAGE(Y555:Y566)</f>
        <v>1901585.1283438799</v>
      </c>
      <c r="Z654" s="28">
        <f>AVERAGE(Z555:Z566)</f>
        <v>208148.66666666666</v>
      </c>
      <c r="AA654" s="28">
        <f t="shared" ref="AA654:AB654" si="439">AVERAGE(AA555:AA566)</f>
        <v>2024.0833333333333</v>
      </c>
      <c r="AB654" s="28">
        <f t="shared" si="439"/>
        <v>1507.4166666666667</v>
      </c>
      <c r="AC654" s="28">
        <f>AVERAGE(AC555:AC566)</f>
        <v>25801.25</v>
      </c>
      <c r="AD654" s="28">
        <f>SUM(AD555:AD566)</f>
        <v>372723</v>
      </c>
      <c r="AE654" s="28">
        <f>SUM(AE555:AE566)</f>
        <v>23414187</v>
      </c>
      <c r="AF654" s="28">
        <f t="shared" ref="AF654:AK654" si="440">SUM(AF555:AF566)</f>
        <v>16337615</v>
      </c>
      <c r="AG654" s="28">
        <f t="shared" si="440"/>
        <v>3002109</v>
      </c>
      <c r="AH654" s="28">
        <f t="shared" si="440"/>
        <v>1726000</v>
      </c>
      <c r="AI654" s="28">
        <f t="shared" si="440"/>
        <v>1276109</v>
      </c>
      <c r="AJ654" s="28">
        <f t="shared" si="440"/>
        <v>17121.565677123581</v>
      </c>
      <c r="AK654" s="28">
        <f t="shared" si="440"/>
        <v>3548473.6854939992</v>
      </c>
      <c r="AL654" s="28">
        <f t="shared" si="238"/>
        <v>12508.990339399841</v>
      </c>
      <c r="AM654" s="28">
        <f t="shared" si="239"/>
        <v>78490.125647373832</v>
      </c>
      <c r="AN654" s="28">
        <f t="shared" si="240"/>
        <v>11358.217044915857</v>
      </c>
      <c r="AO654" s="28">
        <f t="shared" si="240"/>
        <v>137531.07642048347</v>
      </c>
      <c r="AP654" s="237">
        <f>SUM(AP555:AP566)</f>
        <v>539008</v>
      </c>
      <c r="AQ654" s="28">
        <f>SUM(AQ555:AQ566)</f>
        <v>334112</v>
      </c>
      <c r="AR654" s="28">
        <f>SUM(AR555:AR566)</f>
        <v>48207</v>
      </c>
      <c r="AS654" s="28">
        <f>SUM(AS555:AS566)</f>
        <v>0</v>
      </c>
      <c r="AT654" s="28">
        <f>SUM(AT555:AT566)</f>
        <v>0</v>
      </c>
      <c r="AU654" s="28">
        <f t="shared" si="203"/>
        <v>921327</v>
      </c>
      <c r="AV654" s="1">
        <f t="shared" si="216"/>
        <v>2037</v>
      </c>
      <c r="AW654" s="14">
        <f t="shared" si="277"/>
        <v>473282</v>
      </c>
      <c r="AX654" s="7">
        <f>[15]Sheet1!$C212</f>
        <v>1526000</v>
      </c>
      <c r="BF654" s="2">
        <f t="shared" si="204"/>
        <v>2037</v>
      </c>
      <c r="BG654" s="42">
        <f t="shared" si="278"/>
        <v>539008</v>
      </c>
      <c r="BH654" s="42">
        <f t="shared" si="278"/>
        <v>334112</v>
      </c>
      <c r="BI654" s="42">
        <f t="shared" si="278"/>
        <v>48207</v>
      </c>
      <c r="BJ654" s="43"/>
      <c r="BK654" s="43"/>
      <c r="BL654" s="42"/>
      <c r="BM654" s="28">
        <f>SUM(BM555:BM566)</f>
        <v>576469.94399110484</v>
      </c>
      <c r="BN654" s="28">
        <f t="shared" ref="BN654:BO654" si="441">SUM(BN555:BN566)</f>
        <v>1114821.7052639381</v>
      </c>
      <c r="BO654" s="28">
        <f t="shared" si="441"/>
        <v>37655.817126627713</v>
      </c>
      <c r="BQ654" s="28">
        <f>SUM(BQ555:BQ566)</f>
        <v>670313.88836174982</v>
      </c>
      <c r="BR654" s="28">
        <f t="shared" ref="BR654:BS654" si="442">SUM(BR555:BR566)</f>
        <v>1296304.3084464394</v>
      </c>
      <c r="BS654" s="28">
        <f t="shared" si="442"/>
        <v>43785.833868171758</v>
      </c>
      <c r="BU654" s="28">
        <f>SUM(BU555:BU566)</f>
        <v>0</v>
      </c>
      <c r="BV654" s="28">
        <f t="shared" ref="BV654:BW654" si="443">SUM(BV555:BV566)</f>
        <v>0</v>
      </c>
      <c r="BW654" s="28">
        <f t="shared" si="443"/>
        <v>0</v>
      </c>
      <c r="BY654" s="28">
        <f>SUM(BY555:BY566)</f>
        <v>0</v>
      </c>
      <c r="BZ654" s="28">
        <f t="shared" ref="BZ654:CA654" si="444">SUM(BZ555:BZ566)</f>
        <v>0</v>
      </c>
      <c r="CA654" s="28">
        <f t="shared" si="444"/>
        <v>0</v>
      </c>
    </row>
    <row r="655" spans="1:79">
      <c r="A655" s="2">
        <f t="shared" si="200"/>
        <v>2038</v>
      </c>
      <c r="B655" s="48"/>
      <c r="C655" s="28">
        <f t="shared" ref="C655:G655" si="445">SUM(C567:C578)</f>
        <v>12502.09627249076</v>
      </c>
      <c r="D655" s="28">
        <f t="shared" si="445"/>
        <v>16458577.287165269</v>
      </c>
      <c r="E655" s="28">
        <f t="shared" si="445"/>
        <v>1317385.1953611271</v>
      </c>
      <c r="F655" s="28">
        <f t="shared" si="445"/>
        <v>16808.265039348211</v>
      </c>
      <c r="G655" s="29">
        <f t="shared" si="445"/>
        <v>3613322.5842227591</v>
      </c>
      <c r="H655" s="123"/>
      <c r="I655" s="28">
        <f>SUM(I567:I578)</f>
        <v>12862.09627249076</v>
      </c>
      <c r="J655" s="28">
        <f>SUM(J567:J578)</f>
        <v>16458577.287165269</v>
      </c>
      <c r="K655" s="28">
        <f>SUM(K567:K578)</f>
        <v>1243801.1953611274</v>
      </c>
      <c r="L655" s="28">
        <f>SUM(L567:L578)</f>
        <v>16808.265039348211</v>
      </c>
      <c r="M655" s="28">
        <f>SUM(M567:M578)</f>
        <v>3565010.5842227591</v>
      </c>
      <c r="N655" s="15"/>
      <c r="O655" s="15"/>
      <c r="P655" s="15"/>
      <c r="Q655" s="15"/>
      <c r="R655" s="15"/>
      <c r="S655" s="31"/>
      <c r="U655" s="28">
        <f>SUM(U567:U578)</f>
        <v>46989701.849262096</v>
      </c>
      <c r="V655" s="31"/>
      <c r="W655" s="28">
        <f>AVERAGE(W567:W578)</f>
        <v>80450.302836399555</v>
      </c>
      <c r="X655" s="28">
        <f>AVERAGE(X567:X578)</f>
        <v>1835033.0980302563</v>
      </c>
      <c r="Y655" s="28">
        <f>AVERAGE(Y567:Y578)</f>
        <v>1915483.4008666556</v>
      </c>
      <c r="Z655" s="28">
        <f>AVERAGE(Z567:Z578)</f>
        <v>209408.33333333334</v>
      </c>
      <c r="AA655" s="28">
        <f t="shared" ref="AA655:AB655" si="446">AVERAGE(AA567:AA578)</f>
        <v>2015.8333333333333</v>
      </c>
      <c r="AB655" s="28">
        <f t="shared" si="446"/>
        <v>1507</v>
      </c>
      <c r="AC655" s="28">
        <f>AVERAGE(AC567:AC578)</f>
        <v>25811.333333333332</v>
      </c>
      <c r="AD655" s="28">
        <f>SUM(AD567:AD578)</f>
        <v>375714</v>
      </c>
      <c r="AE655" s="28">
        <f>SUM(AE567:AE578)</f>
        <v>23603790</v>
      </c>
      <c r="AF655" s="28">
        <f t="shared" ref="AF655:AK655" si="447">SUM(AF567:AF578)</f>
        <v>16458578</v>
      </c>
      <c r="AG655" s="28">
        <f t="shared" si="447"/>
        <v>2969801</v>
      </c>
      <c r="AH655" s="28">
        <f t="shared" si="447"/>
        <v>1726000</v>
      </c>
      <c r="AI655" s="28">
        <f t="shared" si="447"/>
        <v>1243801</v>
      </c>
      <c r="AJ655" s="28">
        <f t="shared" si="447"/>
        <v>16808.265039348211</v>
      </c>
      <c r="AK655" s="28">
        <f t="shared" si="447"/>
        <v>3565010.5842227591</v>
      </c>
      <c r="AL655" s="28">
        <f t="shared" si="238"/>
        <v>12518.774106395564</v>
      </c>
      <c r="AM655" s="28">
        <f t="shared" si="239"/>
        <v>78595.620995662379</v>
      </c>
      <c r="AN655" s="28">
        <f t="shared" si="240"/>
        <v>11153.460543694899</v>
      </c>
      <c r="AO655" s="28">
        <f t="shared" si="240"/>
        <v>138118.03281075857</v>
      </c>
      <c r="AP655" s="237">
        <f>SUM(AP567:AP578)</f>
        <v>552634</v>
      </c>
      <c r="AQ655" s="28">
        <f>SUM(AQ567:AQ578)</f>
        <v>342667</v>
      </c>
      <c r="AR655" s="28">
        <f>SUM(AR567:AR578)</f>
        <v>49470</v>
      </c>
      <c r="AS655" s="28">
        <f>SUM(AS567:AS578)</f>
        <v>0</v>
      </c>
      <c r="AT655" s="28">
        <f>SUM(AT567:AT578)</f>
        <v>0</v>
      </c>
      <c r="AU655" s="28">
        <f t="shared" si="203"/>
        <v>944771</v>
      </c>
      <c r="AV655" s="1">
        <f t="shared" si="216"/>
        <v>2038</v>
      </c>
      <c r="AW655" s="14">
        <f t="shared" si="277"/>
        <v>473282</v>
      </c>
      <c r="AX655" s="7">
        <f>[15]Sheet1!$C213</f>
        <v>1526000</v>
      </c>
      <c r="BF655" s="2">
        <f t="shared" si="204"/>
        <v>2038</v>
      </c>
      <c r="BG655" s="42">
        <f t="shared" si="278"/>
        <v>552634</v>
      </c>
      <c r="BH655" s="42">
        <f t="shared" si="278"/>
        <v>342667</v>
      </c>
      <c r="BI655" s="42">
        <f t="shared" si="278"/>
        <v>49470</v>
      </c>
      <c r="BJ655" s="43"/>
      <c r="BK655" s="43"/>
      <c r="BL655" s="42"/>
      <c r="BM655" s="28">
        <f>SUM(BM567:BM578)</f>
        <v>588644.38158242614</v>
      </c>
      <c r="BN655" s="28">
        <f t="shared" ref="BN655:BO655" si="448">SUM(BN567:BN578)</f>
        <v>1138892.2957134112</v>
      </c>
      <c r="BO655" s="28">
        <f t="shared" si="448"/>
        <v>37009.37067650778</v>
      </c>
      <c r="BQ655" s="28">
        <f>SUM(BQ567:BQ578)</f>
        <v>684470.21114235604</v>
      </c>
      <c r="BR655" s="28">
        <f t="shared" ref="BR655:BS655" si="449">SUM(BR567:BR578)</f>
        <v>1324293.3671086174</v>
      </c>
      <c r="BS655" s="28">
        <f t="shared" si="449"/>
        <v>43034.151949427644</v>
      </c>
      <c r="BU655" s="28">
        <f>SUM(BU567:BU578)</f>
        <v>0</v>
      </c>
      <c r="BV655" s="28">
        <f t="shared" ref="BV655:BW655" si="450">SUM(BV567:BV578)</f>
        <v>0</v>
      </c>
      <c r="BW655" s="28">
        <f t="shared" si="450"/>
        <v>0</v>
      </c>
      <c r="BY655" s="28">
        <f>SUM(BY567:BY578)</f>
        <v>0</v>
      </c>
      <c r="BZ655" s="28">
        <f t="shared" ref="BZ655:CA655" si="451">SUM(BZ567:BZ578)</f>
        <v>0</v>
      </c>
      <c r="CA655" s="28">
        <f t="shared" si="451"/>
        <v>0</v>
      </c>
    </row>
    <row r="656" spans="1:79">
      <c r="A656" s="2">
        <f t="shared" si="200"/>
        <v>2039</v>
      </c>
      <c r="B656" s="48"/>
      <c r="C656" s="28">
        <f t="shared" ref="C656:G656" si="452">SUM(C579:C590)</f>
        <v>12513.359859733599</v>
      </c>
      <c r="D656" s="28">
        <f t="shared" si="452"/>
        <v>16599214.585765637</v>
      </c>
      <c r="E656" s="28">
        <f t="shared" si="452"/>
        <v>1284684.1422282101</v>
      </c>
      <c r="F656" s="28">
        <f t="shared" si="452"/>
        <v>16494.96440157283</v>
      </c>
      <c r="G656" s="29">
        <f t="shared" si="452"/>
        <v>3629225.1737610488</v>
      </c>
      <c r="H656" s="123"/>
      <c r="I656" s="28">
        <f>SUM(I579:I590)</f>
        <v>12873.359859733599</v>
      </c>
      <c r="J656" s="28">
        <f>SUM(J579:J590)</f>
        <v>16599214.585765637</v>
      </c>
      <c r="K656" s="28">
        <f>SUM(K579:K590)</f>
        <v>1211100.1422282101</v>
      </c>
      <c r="L656" s="28">
        <f>SUM(L579:L590)</f>
        <v>16494.96440157283</v>
      </c>
      <c r="M656" s="28">
        <f>SUM(M579:M590)</f>
        <v>3580913.1737610488</v>
      </c>
      <c r="N656" s="15"/>
      <c r="O656" s="15"/>
      <c r="P656" s="15"/>
      <c r="Q656" s="15"/>
      <c r="R656" s="15"/>
      <c r="S656" s="31"/>
      <c r="U656" s="28">
        <f>SUM(U579:U590)</f>
        <v>47302788.13816262</v>
      </c>
      <c r="V656" s="31"/>
      <c r="W656" s="28">
        <f>AVERAGE(W579:W590)</f>
        <v>81016.003108428748</v>
      </c>
      <c r="X656" s="28">
        <f>AVERAGE(X579:X590)</f>
        <v>1847936.4518541608</v>
      </c>
      <c r="Y656" s="28">
        <f>AVERAGE(Y579:Y590)</f>
        <v>1928952.4549625888</v>
      </c>
      <c r="Z656" s="28">
        <f>AVERAGE(Z579:Z590)</f>
        <v>210610.33333333334</v>
      </c>
      <c r="AA656" s="28">
        <f t="shared" ref="AA656:AB656" si="453">AVERAGE(AA579:AA590)</f>
        <v>2007.6666666666667</v>
      </c>
      <c r="AB656" s="28">
        <f t="shared" si="453"/>
        <v>1507</v>
      </c>
      <c r="AC656" s="28">
        <f>AVERAGE(AC579:AC590)</f>
        <v>25820.333333333332</v>
      </c>
      <c r="AD656" s="28">
        <f>SUM(AD579:AD590)</f>
        <v>378670</v>
      </c>
      <c r="AE656" s="28">
        <f>SUM(AE579:AE590)</f>
        <v>23790397</v>
      </c>
      <c r="AF656" s="28">
        <f t="shared" ref="AF656:AK656" si="454">SUM(AF579:AF590)</f>
        <v>16599214</v>
      </c>
      <c r="AG656" s="28">
        <f t="shared" si="454"/>
        <v>2937099</v>
      </c>
      <c r="AH656" s="28">
        <f t="shared" si="454"/>
        <v>1726000</v>
      </c>
      <c r="AI656" s="28">
        <f t="shared" si="454"/>
        <v>1211099</v>
      </c>
      <c r="AJ656" s="28">
        <f t="shared" si="454"/>
        <v>16494.96440157283</v>
      </c>
      <c r="AK656" s="28">
        <f t="shared" si="454"/>
        <v>3580913.1737610488</v>
      </c>
      <c r="AL656" s="28">
        <f t="shared" si="238"/>
        <v>12529.63334467917</v>
      </c>
      <c r="AM656" s="28">
        <f t="shared" si="239"/>
        <v>78814.812821783038</v>
      </c>
      <c r="AN656" s="28">
        <f t="shared" si="240"/>
        <v>10945.56363740732</v>
      </c>
      <c r="AO656" s="28">
        <f t="shared" si="240"/>
        <v>138685.7840885497</v>
      </c>
      <c r="AP656" s="237">
        <f>SUM(AP579:AP590)</f>
        <v>565791</v>
      </c>
      <c r="AQ656" s="28">
        <f>SUM(AQ579:AQ590)</f>
        <v>350931</v>
      </c>
      <c r="AR656" s="28">
        <f>SUM(AR579:AR590)</f>
        <v>50689</v>
      </c>
      <c r="AS656" s="28">
        <f>SUM(AS579:AS590)</f>
        <v>0</v>
      </c>
      <c r="AT656" s="28">
        <f>SUM(AT579:AT590)</f>
        <v>0</v>
      </c>
      <c r="AU656" s="28">
        <f t="shared" si="203"/>
        <v>967411</v>
      </c>
      <c r="AV656" s="1">
        <f t="shared" si="216"/>
        <v>2039</v>
      </c>
      <c r="AW656" s="14">
        <f t="shared" si="277"/>
        <v>473282</v>
      </c>
      <c r="AX656" s="7">
        <f>[15]Sheet1!$C214</f>
        <v>1526000</v>
      </c>
      <c r="BF656" s="2">
        <f t="shared" si="204"/>
        <v>2039</v>
      </c>
      <c r="BG656" s="42">
        <f t="shared" si="278"/>
        <v>565791</v>
      </c>
      <c r="BH656" s="42">
        <f t="shared" si="278"/>
        <v>350931</v>
      </c>
      <c r="BI656" s="42">
        <f t="shared" si="278"/>
        <v>50689</v>
      </c>
      <c r="BJ656" s="43"/>
      <c r="BK656" s="43"/>
      <c r="BL656" s="42"/>
      <c r="BM656" s="28">
        <f>SUM(BM579:BM590)</f>
        <v>598969.35680716822</v>
      </c>
      <c r="BN656" s="28">
        <f t="shared" ref="BN656:BO656" si="455">SUM(BN579:BN590)</f>
        <v>1158801.5958380811</v>
      </c>
      <c r="BO656" s="28">
        <f t="shared" si="455"/>
        <v>36362.924226387833</v>
      </c>
      <c r="BQ656" s="28">
        <f>SUM(BQ579:BQ590)</f>
        <v>696475.99628740479</v>
      </c>
      <c r="BR656" s="28">
        <f t="shared" ref="BR656:BS656" si="456">SUM(BR579:BR590)</f>
        <v>1347443.7160907919</v>
      </c>
      <c r="BS656" s="28">
        <f t="shared" si="456"/>
        <v>42282.470030683529</v>
      </c>
      <c r="BU656" s="28">
        <f>SUM(BU579:BU590)</f>
        <v>0</v>
      </c>
      <c r="BV656" s="28">
        <f t="shared" ref="BV656:BW656" si="457">SUM(BV579:BV590)</f>
        <v>0</v>
      </c>
      <c r="BW656" s="28">
        <f t="shared" si="457"/>
        <v>0</v>
      </c>
      <c r="BY656" s="28">
        <f>SUM(BY579:BY590)</f>
        <v>0</v>
      </c>
      <c r="BZ656" s="28">
        <f t="shared" ref="BZ656:CA656" si="458">SUM(BZ579:BZ590)</f>
        <v>0</v>
      </c>
      <c r="CA656" s="28">
        <f t="shared" si="458"/>
        <v>0</v>
      </c>
    </row>
    <row r="657" spans="1:81">
      <c r="A657" s="2">
        <f t="shared" si="200"/>
        <v>2040</v>
      </c>
      <c r="B657" s="48"/>
      <c r="C657" s="28">
        <f t="shared" ref="C657:G657" si="459">SUM(C591:C602)</f>
        <v>12553.681936532061</v>
      </c>
      <c r="D657" s="28">
        <f t="shared" si="459"/>
        <v>16809542.787063569</v>
      </c>
      <c r="E657" s="28">
        <f t="shared" si="459"/>
        <v>1261386.0477292633</v>
      </c>
      <c r="F657" s="28">
        <f t="shared" si="459"/>
        <v>16181.663763797462</v>
      </c>
      <c r="G657" s="29">
        <f t="shared" si="459"/>
        <v>3645862.9014824661</v>
      </c>
      <c r="H657" s="123"/>
      <c r="I657" s="28">
        <f>SUM(I591:I602)</f>
        <v>12913.681936532061</v>
      </c>
      <c r="J657" s="28">
        <f>SUM(J591:J602)</f>
        <v>16809542.787063569</v>
      </c>
      <c r="K657" s="28">
        <f>SUM(K591:K602)</f>
        <v>1187802.0477292633</v>
      </c>
      <c r="L657" s="28">
        <f>SUM(L591:L602)</f>
        <v>16181.663763797462</v>
      </c>
      <c r="M657" s="28">
        <f>SUM(M591:M602)</f>
        <v>3597550.9014824661</v>
      </c>
      <c r="N657" s="15"/>
      <c r="O657" s="15"/>
      <c r="P657" s="15"/>
      <c r="Q657" s="15"/>
      <c r="R657" s="15"/>
      <c r="S657" s="31"/>
      <c r="U657" s="28">
        <f>SUM(U591:U602)</f>
        <v>47753575.565246269</v>
      </c>
      <c r="V657" s="31"/>
      <c r="W657" s="28">
        <f>AVERAGE(W591:W602)</f>
        <v>81588.189693059743</v>
      </c>
      <c r="X657" s="28">
        <f>AVERAGE(X591:X602)</f>
        <v>1860987.7553797907</v>
      </c>
      <c r="Y657" s="28">
        <f>AVERAGE(Y591:Y602)</f>
        <v>1942575.9450728509</v>
      </c>
      <c r="Z657" s="28">
        <f>AVERAGE(Z591:Z602)</f>
        <v>211816.5</v>
      </c>
      <c r="AA657" s="28">
        <f t="shared" ref="AA657:AB657" si="460">AVERAGE(AA591:AA602)</f>
        <v>1999.6666666666667</v>
      </c>
      <c r="AB657" s="28">
        <f t="shared" si="460"/>
        <v>1507</v>
      </c>
      <c r="AC657" s="28">
        <f>AVERAGE(AC591:AC602)</f>
        <v>25828.083333333332</v>
      </c>
      <c r="AD657" s="28">
        <f>SUM(AD591:AD602)</f>
        <v>383161</v>
      </c>
      <c r="AE657" s="28">
        <f>SUM(AE591:AE602)</f>
        <v>24033337</v>
      </c>
      <c r="AF657" s="28">
        <f t="shared" ref="AF657:AK657" si="461">SUM(AF591:AF602)</f>
        <v>16809543</v>
      </c>
      <c r="AG657" s="28">
        <f t="shared" si="461"/>
        <v>2913802</v>
      </c>
      <c r="AH657" s="28">
        <f t="shared" si="461"/>
        <v>1726000</v>
      </c>
      <c r="AI657" s="28">
        <f t="shared" si="461"/>
        <v>1187802</v>
      </c>
      <c r="AJ657" s="28">
        <f t="shared" si="461"/>
        <v>16181.663763797462</v>
      </c>
      <c r="AK657" s="28">
        <f t="shared" si="461"/>
        <v>3597550.9014824661</v>
      </c>
      <c r="AL657" s="28">
        <f t="shared" si="238"/>
        <v>12569.134330078574</v>
      </c>
      <c r="AM657" s="28">
        <f t="shared" si="239"/>
        <v>79358.987614279336</v>
      </c>
      <c r="AN657" s="28">
        <f t="shared" si="240"/>
        <v>10737.666731119749</v>
      </c>
      <c r="AO657" s="28">
        <f t="shared" si="240"/>
        <v>139288.3418817037</v>
      </c>
      <c r="AP657" s="237">
        <f>SUM(AP591:AP602)</f>
        <v>578500</v>
      </c>
      <c r="AQ657" s="28">
        <f>SUM(AQ591:AQ602)</f>
        <v>358914</v>
      </c>
      <c r="AR657" s="28">
        <f>SUM(AR591:AR602)</f>
        <v>51869</v>
      </c>
      <c r="AS657" s="28">
        <f>SUM(AS591:AS602)</f>
        <v>0</v>
      </c>
      <c r="AT657" s="28">
        <f>SUM(AT591:AT602)</f>
        <v>0</v>
      </c>
      <c r="AU657" s="28">
        <f t="shared" si="203"/>
        <v>989283</v>
      </c>
      <c r="AV657" s="1">
        <f t="shared" si="216"/>
        <v>2040</v>
      </c>
      <c r="AW657" s="14">
        <f t="shared" si="277"/>
        <v>473282</v>
      </c>
      <c r="AX657" s="7">
        <f>[15]Sheet1!$C215</f>
        <v>1526000</v>
      </c>
      <c r="BF657" s="2">
        <f t="shared" si="204"/>
        <v>2040</v>
      </c>
      <c r="BG657" s="42">
        <f t="shared" si="278"/>
        <v>578500</v>
      </c>
      <c r="BH657" s="42">
        <f t="shared" si="278"/>
        <v>358914</v>
      </c>
      <c r="BI657" s="42">
        <f t="shared" si="278"/>
        <v>51869</v>
      </c>
      <c r="BJ657" s="43"/>
      <c r="BK657" s="43"/>
      <c r="BL657" s="42"/>
      <c r="BM657" s="28">
        <f>SUM(BM591:BM602)</f>
        <v>607444.86966533097</v>
      </c>
      <c r="BN657" s="28">
        <f t="shared" ref="BN657:BO657" si="462">SUM(BN591:BN602)</f>
        <v>1174549.6056379473</v>
      </c>
      <c r="BO657" s="28">
        <f t="shared" si="462"/>
        <v>35716.477776267893</v>
      </c>
      <c r="BQ657" s="28">
        <f>SUM(BQ591:BQ602)</f>
        <v>706331.24379689666</v>
      </c>
      <c r="BR657" s="28">
        <f t="shared" ref="BR657:BS657" si="463">SUM(BR591:BR602)</f>
        <v>1365755.3553929622</v>
      </c>
      <c r="BS657" s="28">
        <f t="shared" si="463"/>
        <v>41530.788111939408</v>
      </c>
      <c r="BU657" s="28">
        <f>SUM(BU591:BU602)</f>
        <v>0</v>
      </c>
      <c r="BV657" s="28">
        <f t="shared" ref="BV657:BW657" si="464">SUM(BV591:BV602)</f>
        <v>0</v>
      </c>
      <c r="BW657" s="28">
        <f t="shared" si="464"/>
        <v>0</v>
      </c>
      <c r="BY657" s="28">
        <f>SUM(BY591:BY602)</f>
        <v>0</v>
      </c>
      <c r="BZ657" s="28">
        <f t="shared" ref="BZ657:CA657" si="465">SUM(BZ591:BZ602)</f>
        <v>0</v>
      </c>
      <c r="CA657" s="28">
        <f t="shared" si="465"/>
        <v>0</v>
      </c>
    </row>
    <row r="658" spans="1:81">
      <c r="B658" s="48"/>
      <c r="C658" s="28"/>
      <c r="D658" s="28"/>
      <c r="E658" s="28"/>
      <c r="F658" s="28"/>
      <c r="G658" s="29"/>
      <c r="H658" s="123"/>
      <c r="I658" s="28"/>
      <c r="J658" s="28"/>
      <c r="K658" s="28"/>
      <c r="L658" s="28"/>
      <c r="M658" s="28"/>
      <c r="N658" s="15"/>
      <c r="O658" s="15"/>
      <c r="P658" s="15"/>
      <c r="Q658" s="15"/>
      <c r="R658" s="15"/>
      <c r="S658" s="31"/>
      <c r="U658" s="31"/>
      <c r="V658" s="31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P658" s="96"/>
      <c r="AW658" s="14"/>
      <c r="AX658" s="7"/>
    </row>
    <row r="659" spans="1:81">
      <c r="C659" s="28"/>
      <c r="D659" s="28"/>
      <c r="E659" s="28"/>
      <c r="F659" s="28"/>
      <c r="G659" s="29"/>
      <c r="H659" s="36"/>
      <c r="I659" s="27"/>
      <c r="J659" s="27"/>
      <c r="K659" s="27"/>
      <c r="L659" s="27"/>
      <c r="M659" s="27"/>
      <c r="N659" s="15"/>
      <c r="O659" s="31"/>
      <c r="P659" s="31"/>
      <c r="Q659" s="31"/>
      <c r="R659" s="31"/>
      <c r="S659" s="31"/>
      <c r="U659" s="31"/>
      <c r="V659" s="31"/>
      <c r="W659" s="31"/>
      <c r="X659" s="73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P659" s="230" t="s">
        <v>18</v>
      </c>
      <c r="AQ659" s="16" t="s">
        <v>19</v>
      </c>
      <c r="AR659" s="16" t="s">
        <v>20</v>
      </c>
      <c r="AS659" s="16" t="s">
        <v>21</v>
      </c>
      <c r="AT659" s="16" t="s">
        <v>22</v>
      </c>
      <c r="AX659" s="7"/>
    </row>
    <row r="660" spans="1:81">
      <c r="B660" s="5" t="s">
        <v>14</v>
      </c>
      <c r="G660" s="37"/>
      <c r="U660" s="229" t="s">
        <v>173</v>
      </c>
      <c r="W660" s="125" t="s">
        <v>28</v>
      </c>
      <c r="X660" s="127" t="s">
        <v>74</v>
      </c>
      <c r="Y660" s="9" t="s">
        <v>5</v>
      </c>
      <c r="Z660" s="9" t="s">
        <v>6</v>
      </c>
      <c r="AA660" s="9" t="s">
        <v>165</v>
      </c>
      <c r="AB660" s="9" t="s">
        <v>87</v>
      </c>
      <c r="AC660" s="12" t="s">
        <v>138</v>
      </c>
      <c r="AD660" s="28"/>
      <c r="AE660" s="202" t="s">
        <v>49</v>
      </c>
      <c r="AF660" s="9" t="s">
        <v>8</v>
      </c>
      <c r="AG660" s="9" t="s">
        <v>9</v>
      </c>
      <c r="AH660" s="9" t="s">
        <v>10</v>
      </c>
      <c r="AI660" s="9" t="s">
        <v>11</v>
      </c>
      <c r="AJ660" s="9" t="s">
        <v>12</v>
      </c>
      <c r="AK660" s="9" t="s">
        <v>139</v>
      </c>
      <c r="AL660" s="174" t="s">
        <v>65</v>
      </c>
      <c r="AM660" s="174" t="s">
        <v>164</v>
      </c>
      <c r="AN660" s="154" t="s">
        <v>92</v>
      </c>
      <c r="AO660" s="154" t="s">
        <v>171</v>
      </c>
      <c r="AP660" s="231" t="s">
        <v>24</v>
      </c>
      <c r="AQ660" s="17" t="s">
        <v>24</v>
      </c>
      <c r="AR660" s="17" t="s">
        <v>24</v>
      </c>
      <c r="AS660" s="17" t="s">
        <v>24</v>
      </c>
      <c r="AT660" s="17" t="s">
        <v>24</v>
      </c>
      <c r="AX660" s="32" t="s">
        <v>85</v>
      </c>
    </row>
    <row r="661" spans="1:81">
      <c r="A661" s="2">
        <v>1992</v>
      </c>
      <c r="C661" s="23"/>
      <c r="D661" s="23"/>
      <c r="E661" s="23"/>
      <c r="F661" s="23"/>
      <c r="G661" s="24"/>
      <c r="I661" s="23"/>
      <c r="J661" s="23"/>
      <c r="K661" s="23"/>
      <c r="L661" s="23"/>
      <c r="M661" s="23"/>
      <c r="O661" s="23"/>
      <c r="P661" s="23"/>
      <c r="Q661" s="23"/>
      <c r="R661" s="23"/>
      <c r="S661" s="23"/>
      <c r="U661" s="23"/>
      <c r="V661" s="23"/>
      <c r="W661" s="23"/>
      <c r="X661" s="23"/>
      <c r="Y661" s="23">
        <f t="shared" ref="Y661:AC676" si="466">Y609/Y608-1</f>
        <v>1.9590072216494114E-2</v>
      </c>
      <c r="Z661" s="23">
        <f t="shared" si="466"/>
        <v>1.80487074529323E-2</v>
      </c>
      <c r="AA661" s="23">
        <f t="shared" ref="AA661:AB661" si="467">AA609/AA608-1</f>
        <v>4.0278481687960888E-3</v>
      </c>
      <c r="AB661" s="23">
        <f t="shared" si="467"/>
        <v>1.4575186633487558E-2</v>
      </c>
      <c r="AC661" s="23">
        <f t="shared" si="466"/>
        <v>6.9737509970270395E-2</v>
      </c>
      <c r="AD661" s="23"/>
      <c r="AE661" s="23"/>
      <c r="AF661" s="23"/>
      <c r="AG661" s="23"/>
      <c r="AH661" s="23"/>
      <c r="AI661" s="23"/>
      <c r="AJ661" s="23"/>
      <c r="AK661" s="23"/>
      <c r="AP661" s="238"/>
      <c r="AQ661" s="23"/>
      <c r="AR661" s="23"/>
      <c r="AS661" s="23"/>
      <c r="AT661" s="23"/>
      <c r="AX661" s="23"/>
    </row>
    <row r="662" spans="1:81">
      <c r="A662" s="2">
        <v>1993</v>
      </c>
      <c r="C662" s="23"/>
      <c r="D662" s="23"/>
      <c r="E662" s="23"/>
      <c r="F662" s="23"/>
      <c r="G662" s="24"/>
      <c r="I662" s="23"/>
      <c r="J662" s="23"/>
      <c r="K662" s="23"/>
      <c r="L662" s="23"/>
      <c r="M662" s="23"/>
      <c r="O662" s="23"/>
      <c r="P662" s="23"/>
      <c r="Q662" s="23"/>
      <c r="R662" s="23"/>
      <c r="S662" s="23"/>
      <c r="U662" s="23"/>
      <c r="V662" s="23"/>
      <c r="W662" s="23"/>
      <c r="X662" s="23"/>
      <c r="Y662" s="23">
        <f t="shared" si="466"/>
        <v>2.5312514855064805E-2</v>
      </c>
      <c r="Z662" s="23">
        <f t="shared" si="466"/>
        <v>2.642639040893946E-2</v>
      </c>
      <c r="AA662" s="23">
        <f t="shared" ref="AA662:AB662" si="468">AA610/AA609-1</f>
        <v>-9.3517534537724822E-3</v>
      </c>
      <c r="AB662" s="23">
        <f t="shared" si="468"/>
        <v>6.6222845129642049E-3</v>
      </c>
      <c r="AC662" s="23">
        <f t="shared" si="466"/>
        <v>0.28792936910067612</v>
      </c>
      <c r="AD662" s="23"/>
      <c r="AE662" s="23"/>
      <c r="AF662" s="23"/>
      <c r="AG662" s="23"/>
      <c r="AH662" s="23"/>
      <c r="AI662" s="23"/>
      <c r="AJ662" s="23"/>
      <c r="AK662" s="23"/>
      <c r="AP662" s="238"/>
      <c r="AQ662" s="23"/>
      <c r="AR662" s="23"/>
      <c r="AS662" s="23"/>
      <c r="AT662" s="23"/>
      <c r="AX662" s="23"/>
    </row>
    <row r="663" spans="1:81">
      <c r="A663" s="2">
        <v>1994</v>
      </c>
      <c r="C663" s="23"/>
      <c r="D663" s="23"/>
      <c r="E663" s="23"/>
      <c r="F663" s="23"/>
      <c r="G663" s="24"/>
      <c r="I663" s="23"/>
      <c r="J663" s="23"/>
      <c r="K663" s="23"/>
      <c r="L663" s="23"/>
      <c r="M663" s="23"/>
      <c r="O663" s="23"/>
      <c r="P663" s="23"/>
      <c r="Q663" s="23"/>
      <c r="R663" s="23"/>
      <c r="S663" s="23"/>
      <c r="U663" s="23"/>
      <c r="V663" s="23"/>
      <c r="W663" s="23"/>
      <c r="X663" s="23"/>
      <c r="Y663" s="23">
        <f t="shared" si="466"/>
        <v>2.2180233534640603E-2</v>
      </c>
      <c r="Z663" s="23">
        <f t="shared" si="466"/>
        <v>2.6506934161115714E-2</v>
      </c>
      <c r="AA663" s="23">
        <f t="shared" ref="AA663:AB663" si="469">AA611/AA610-1</f>
        <v>2.5209182578845635E-2</v>
      </c>
      <c r="AB663" s="23">
        <f t="shared" si="469"/>
        <v>1.1347418984301472E-2</v>
      </c>
      <c r="AC663" s="23">
        <f t="shared" si="466"/>
        <v>0.16398910554985391</v>
      </c>
      <c r="AD663" s="23"/>
      <c r="AE663" s="23"/>
      <c r="AF663" s="23"/>
      <c r="AG663" s="23"/>
      <c r="AH663" s="23"/>
      <c r="AI663" s="23"/>
      <c r="AJ663" s="23"/>
      <c r="AK663" s="23"/>
      <c r="AP663" s="238"/>
      <c r="AQ663" s="23"/>
      <c r="AR663" s="23"/>
      <c r="AS663" s="23"/>
      <c r="AT663" s="23"/>
      <c r="AX663" s="23"/>
    </row>
    <row r="664" spans="1:81">
      <c r="A664" s="2">
        <v>1995</v>
      </c>
      <c r="C664" s="23"/>
      <c r="D664" s="23"/>
      <c r="E664" s="23"/>
      <c r="F664" s="23"/>
      <c r="G664" s="24"/>
      <c r="I664" s="23"/>
      <c r="J664" s="23"/>
      <c r="K664" s="23"/>
      <c r="L664" s="23"/>
      <c r="M664" s="23"/>
      <c r="O664" s="23"/>
      <c r="P664" s="23"/>
      <c r="Q664" s="23"/>
      <c r="R664" s="23"/>
      <c r="S664" s="23"/>
      <c r="U664" s="23"/>
      <c r="V664" s="23"/>
      <c r="W664" s="23"/>
      <c r="X664" s="23"/>
      <c r="Y664" s="23">
        <f t="shared" si="466"/>
        <v>2.1936178448588306E-2</v>
      </c>
      <c r="Z664" s="23">
        <f t="shared" si="466"/>
        <v>2.6031153635844406E-2</v>
      </c>
      <c r="AA664" s="23">
        <f t="shared" ref="AA664:AB664" si="470">AA612/AA611-1</f>
        <v>-1.3288688919116831E-2</v>
      </c>
      <c r="AB664" s="23">
        <f t="shared" si="470"/>
        <v>4.3021855102391982E-3</v>
      </c>
      <c r="AC664" s="23">
        <f t="shared" si="466"/>
        <v>3.9439103379283358E-2</v>
      </c>
      <c r="AD664" s="23"/>
      <c r="AE664" s="23"/>
      <c r="AF664" s="23"/>
      <c r="AG664" s="23"/>
      <c r="AH664" s="23"/>
      <c r="AI664" s="23"/>
      <c r="AJ664" s="23"/>
      <c r="AK664" s="23"/>
      <c r="AP664" s="238"/>
      <c r="AQ664" s="23"/>
      <c r="AR664" s="23"/>
      <c r="AS664" s="23"/>
      <c r="AT664" s="23"/>
      <c r="AX664" s="23"/>
    </row>
    <row r="665" spans="1:81">
      <c r="A665" s="2">
        <v>1996</v>
      </c>
      <c r="C665" s="23"/>
      <c r="D665" s="23"/>
      <c r="E665" s="23"/>
      <c r="F665" s="23"/>
      <c r="G665" s="24"/>
      <c r="I665" s="23"/>
      <c r="J665" s="23"/>
      <c r="K665" s="23"/>
      <c r="L665" s="23"/>
      <c r="M665" s="23"/>
      <c r="O665" s="23"/>
      <c r="P665" s="23"/>
      <c r="Q665" s="23"/>
      <c r="R665" s="23"/>
      <c r="S665" s="23"/>
      <c r="U665" s="23"/>
      <c r="V665" s="23"/>
      <c r="W665" s="23"/>
      <c r="X665" s="23"/>
      <c r="Y665" s="23">
        <f t="shared" si="466"/>
        <v>1.5108682500271975E-2</v>
      </c>
      <c r="Z665" s="23">
        <f t="shared" si="466"/>
        <v>2.5768277018883845E-2</v>
      </c>
      <c r="AA665" s="23">
        <f t="shared" ref="AA665:AB665" si="471">AA613/AA612-1</f>
        <v>-6.8769883351007532E-2</v>
      </c>
      <c r="AB665" s="23">
        <f t="shared" si="471"/>
        <v>-4.5681973954763366E-2</v>
      </c>
      <c r="AC665" s="23">
        <f t="shared" si="466"/>
        <v>2.4261999140879453E-2</v>
      </c>
      <c r="AD665" s="23"/>
      <c r="AE665" s="23"/>
      <c r="AF665" s="23"/>
      <c r="AG665" s="23"/>
      <c r="AH665" s="23"/>
      <c r="AI665" s="23"/>
      <c r="AJ665" s="23"/>
      <c r="AK665" s="23"/>
      <c r="AP665" s="238"/>
      <c r="AQ665" s="23"/>
      <c r="AR665" s="23"/>
      <c r="AS665" s="23"/>
      <c r="AT665" s="23"/>
      <c r="AX665" s="23"/>
    </row>
    <row r="666" spans="1:81">
      <c r="A666" s="2">
        <v>1997</v>
      </c>
      <c r="C666" s="23"/>
      <c r="D666" s="23"/>
      <c r="E666" s="23"/>
      <c r="F666" s="23"/>
      <c r="G666" s="24"/>
      <c r="I666" s="23"/>
      <c r="J666" s="23"/>
      <c r="K666" s="23"/>
      <c r="L666" s="23"/>
      <c r="M666" s="23"/>
      <c r="O666" s="23"/>
      <c r="P666" s="23"/>
      <c r="Q666" s="23"/>
      <c r="R666" s="23"/>
      <c r="S666" s="23"/>
      <c r="U666" s="23"/>
      <c r="V666" s="23"/>
      <c r="W666" s="23"/>
      <c r="X666" s="23"/>
      <c r="Y666" s="23">
        <f t="shared" si="466"/>
        <v>1.6589129270712544E-2</v>
      </c>
      <c r="Z666" s="23">
        <f t="shared" si="466"/>
        <v>2.3669191423338232E-2</v>
      </c>
      <c r="AA666" s="23">
        <f t="shared" ref="AA666:AB666" si="472">AA614/AA613-1</f>
        <v>-3.3251722370893244E-2</v>
      </c>
      <c r="AB666" s="23">
        <f t="shared" si="472"/>
        <v>-4.5247243868280274E-2</v>
      </c>
      <c r="AC666" s="23">
        <f t="shared" si="466"/>
        <v>4.037776515493352E-2</v>
      </c>
      <c r="AD666" s="23"/>
      <c r="AE666" s="23"/>
      <c r="AF666" s="23"/>
      <c r="AG666" s="23"/>
      <c r="AH666" s="23"/>
      <c r="AI666" s="23"/>
      <c r="AJ666" s="23"/>
      <c r="AK666" s="23"/>
      <c r="AP666" s="238"/>
      <c r="AQ666" s="23"/>
      <c r="AR666" s="23"/>
      <c r="AS666" s="23"/>
      <c r="AT666" s="23"/>
      <c r="AX666" s="23"/>
    </row>
    <row r="667" spans="1:81">
      <c r="A667" s="2">
        <v>1998</v>
      </c>
      <c r="C667" s="23"/>
      <c r="D667" s="23"/>
      <c r="E667" s="23"/>
      <c r="F667" s="23"/>
      <c r="G667" s="24"/>
      <c r="I667" s="23"/>
      <c r="J667" s="23"/>
      <c r="K667" s="23"/>
      <c r="L667" s="23"/>
      <c r="M667" s="23"/>
      <c r="O667" s="23"/>
      <c r="P667" s="23"/>
      <c r="Q667" s="23"/>
      <c r="R667" s="23"/>
      <c r="S667" s="23"/>
      <c r="U667" s="23"/>
      <c r="V667" s="23"/>
      <c r="W667" s="23"/>
      <c r="X667" s="23"/>
      <c r="Y667" s="23">
        <f t="shared" si="466"/>
        <v>1.9106464642751231E-2</v>
      </c>
      <c r="Z667" s="23">
        <f t="shared" si="466"/>
        <v>2.8989025502342836E-2</v>
      </c>
      <c r="AA667" s="23">
        <f t="shared" ref="AA667:AB667" si="473">AA615/AA614-1</f>
        <v>-4.3347664762353633E-2</v>
      </c>
      <c r="AB667" s="23">
        <f t="shared" si="473"/>
        <v>-4.0170007898597038E-2</v>
      </c>
      <c r="AC667" s="23">
        <f t="shared" si="466"/>
        <v>3.3003872903452969E-2</v>
      </c>
      <c r="AD667" s="23"/>
      <c r="AE667" s="23"/>
      <c r="AF667" s="23"/>
      <c r="AG667" s="23"/>
      <c r="AH667" s="23"/>
      <c r="AI667" s="23"/>
      <c r="AJ667" s="23"/>
      <c r="AK667" s="23"/>
      <c r="AP667" s="238"/>
      <c r="AQ667" s="23"/>
      <c r="AR667" s="23"/>
      <c r="AS667" s="23"/>
      <c r="AT667" s="23"/>
      <c r="AX667" s="23"/>
    </row>
    <row r="668" spans="1:81">
      <c r="A668" s="41">
        <v>1999</v>
      </c>
      <c r="B668" s="41"/>
      <c r="C668" s="44"/>
      <c r="D668" s="44"/>
      <c r="E668" s="44"/>
      <c r="F668" s="44"/>
      <c r="G668" s="24"/>
      <c r="H668" s="43"/>
      <c r="I668" s="44"/>
      <c r="J668" s="44"/>
      <c r="K668" s="44"/>
      <c r="L668" s="44"/>
      <c r="M668" s="44"/>
      <c r="N668" s="43"/>
      <c r="O668" s="44"/>
      <c r="P668" s="44"/>
      <c r="Q668" s="44"/>
      <c r="R668" s="44"/>
      <c r="S668" s="44"/>
      <c r="U668" s="44"/>
      <c r="V668" s="44"/>
      <c r="W668" s="44"/>
      <c r="X668" s="44"/>
      <c r="Y668" s="44">
        <f t="shared" si="466"/>
        <v>2.5942566384587806E-2</v>
      </c>
      <c r="Z668" s="44">
        <f t="shared" si="466"/>
        <v>3.3386425644686302E-2</v>
      </c>
      <c r="AA668" s="44">
        <f t="shared" ref="AA668:AB668" si="474">AA616/AA615-1</f>
        <v>-2.8720064027581094E-2</v>
      </c>
      <c r="AB668" s="44">
        <f t="shared" si="474"/>
        <v>-2.2179552490301457E-2</v>
      </c>
      <c r="AC668" s="44">
        <f t="shared" si="466"/>
        <v>3.7481785176220583E-2</v>
      </c>
      <c r="AD668" s="44"/>
      <c r="AE668" s="44"/>
      <c r="AF668" s="44"/>
      <c r="AG668" s="44"/>
      <c r="AH668" s="44"/>
      <c r="AI668" s="44"/>
      <c r="AJ668" s="44"/>
      <c r="AK668" s="44"/>
      <c r="AL668" s="43"/>
      <c r="AM668" s="43"/>
      <c r="AN668" s="43"/>
      <c r="AO668" s="43"/>
      <c r="AP668" s="238"/>
      <c r="AQ668" s="44"/>
      <c r="AR668" s="44"/>
      <c r="AS668" s="44"/>
      <c r="AT668" s="44"/>
      <c r="AU668" s="43"/>
      <c r="AV668" s="43"/>
      <c r="AW668" s="43"/>
      <c r="AX668" s="44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</row>
    <row r="669" spans="1:81">
      <c r="A669" s="41">
        <f t="shared" ref="A669:A709" si="475">A668+1</f>
        <v>2000</v>
      </c>
      <c r="B669" s="41"/>
      <c r="C669" s="44"/>
      <c r="D669" s="44"/>
      <c r="E669" s="44"/>
      <c r="F669" s="44"/>
      <c r="G669" s="24"/>
      <c r="H669" s="43"/>
      <c r="I669" s="44"/>
      <c r="J669" s="44"/>
      <c r="K669" s="44"/>
      <c r="L669" s="44"/>
      <c r="M669" s="44"/>
      <c r="N669" s="43"/>
      <c r="O669" s="44"/>
      <c r="P669" s="44"/>
      <c r="Q669" s="44"/>
      <c r="R669" s="44"/>
      <c r="S669" s="44"/>
      <c r="U669" s="44"/>
      <c r="V669" s="44"/>
      <c r="W669" s="44"/>
      <c r="X669" s="44"/>
      <c r="Y669" s="44">
        <f t="shared" si="466"/>
        <v>1.7153763682177692E-2</v>
      </c>
      <c r="Z669" s="44">
        <f t="shared" si="466"/>
        <v>1.8292859639607917E-2</v>
      </c>
      <c r="AA669" s="44">
        <f t="shared" ref="AA669:AB669" si="476">AA617/AA616-1</f>
        <v>-3.6002915729090645E-2</v>
      </c>
      <c r="AB669" s="44">
        <f t="shared" si="476"/>
        <v>-4.4483629222938914E-3</v>
      </c>
      <c r="AC669" s="44">
        <f t="shared" si="466"/>
        <v>2.3582008541514821E-2</v>
      </c>
      <c r="AD669" s="44"/>
      <c r="AE669" s="44"/>
      <c r="AF669" s="44"/>
      <c r="AG669" s="44"/>
      <c r="AH669" s="44"/>
      <c r="AI669" s="44"/>
      <c r="AJ669" s="44"/>
      <c r="AK669" s="44"/>
      <c r="AL669" s="44"/>
      <c r="AM669" s="43"/>
      <c r="AN669" s="43"/>
      <c r="AO669" s="43"/>
      <c r="AP669" s="238"/>
      <c r="AQ669" s="44"/>
      <c r="AR669" s="44"/>
      <c r="AS669" s="44"/>
      <c r="AT669" s="44"/>
      <c r="AU669" s="43"/>
      <c r="AV669" s="43"/>
      <c r="AW669" s="43"/>
      <c r="AX669" s="44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7"/>
    </row>
    <row r="670" spans="1:81">
      <c r="A670" s="2">
        <f t="shared" si="475"/>
        <v>2001</v>
      </c>
      <c r="C670" s="23"/>
      <c r="D670" s="23"/>
      <c r="E670" s="23"/>
      <c r="F670" s="23"/>
      <c r="G670" s="44"/>
      <c r="H670" s="96"/>
      <c r="I670" s="23"/>
      <c r="J670" s="23"/>
      <c r="K670" s="23"/>
      <c r="L670" s="23"/>
      <c r="M670" s="23"/>
      <c r="O670" s="23"/>
      <c r="P670" s="23"/>
      <c r="Q670" s="23"/>
      <c r="R670" s="23"/>
      <c r="S670" s="23"/>
      <c r="U670" s="23"/>
      <c r="V670" s="23"/>
      <c r="W670" s="23"/>
      <c r="X670" s="23"/>
      <c r="Y670" s="23">
        <f t="shared" si="466"/>
        <v>3.2720066008476767E-2</v>
      </c>
      <c r="Z670" s="23">
        <f t="shared" si="466"/>
        <v>2.4449700237788363E-2</v>
      </c>
      <c r="AA670" s="23">
        <f t="shared" ref="AA670:AB670" si="477">AA618/AA617-1</f>
        <v>6.5423940559556915E-3</v>
      </c>
      <c r="AB670" s="23">
        <f t="shared" si="477"/>
        <v>-2.664841800177109E-2</v>
      </c>
      <c r="AC670" s="23">
        <f t="shared" si="466"/>
        <v>4.473314541411999E-2</v>
      </c>
      <c r="AD670" s="23"/>
      <c r="AE670" s="23"/>
      <c r="AF670" s="23"/>
      <c r="AG670" s="23"/>
      <c r="AH670" s="23"/>
      <c r="AI670" s="23"/>
      <c r="AJ670" s="23"/>
      <c r="AK670" s="23"/>
      <c r="AL670" s="23"/>
      <c r="AP670" s="238"/>
      <c r="AQ670" s="23"/>
      <c r="AR670" s="23"/>
      <c r="AS670" s="23"/>
      <c r="AT670" s="23"/>
      <c r="AX670" s="23"/>
    </row>
    <row r="671" spans="1:81">
      <c r="A671" s="41">
        <f t="shared" si="475"/>
        <v>2002</v>
      </c>
      <c r="B671" s="41"/>
      <c r="C671" s="44"/>
      <c r="D671" s="44"/>
      <c r="E671" s="44"/>
      <c r="F671" s="44"/>
      <c r="G671" s="44"/>
      <c r="H671" s="96"/>
      <c r="I671" s="44"/>
      <c r="J671" s="44"/>
      <c r="K671" s="44"/>
      <c r="L671" s="44"/>
      <c r="M671" s="44"/>
      <c r="N671" s="43"/>
      <c r="O671" s="44"/>
      <c r="P671" s="44"/>
      <c r="Q671" s="44"/>
      <c r="R671" s="44"/>
      <c r="S671" s="44"/>
      <c r="U671" s="44"/>
      <c r="V671" s="44"/>
      <c r="W671" s="44">
        <f t="shared" ref="W671:AK686" si="478">W619/W618-1</f>
        <v>0.13950052143366798</v>
      </c>
      <c r="X671" s="44">
        <f t="shared" si="478"/>
        <v>1.7424108628587343E-2</v>
      </c>
      <c r="Y671" s="44">
        <f t="shared" si="466"/>
        <v>2.1059211187820948E-2</v>
      </c>
      <c r="Z671" s="44">
        <f t="shared" si="466"/>
        <v>2.4452415901412561E-2</v>
      </c>
      <c r="AA671" s="44">
        <f t="shared" ref="AA671:AB671" si="479">AA619/AA618-1</f>
        <v>-6.5978573295010223E-3</v>
      </c>
      <c r="AB671" s="44">
        <f t="shared" si="479"/>
        <v>-2.4979321753515249E-2</v>
      </c>
      <c r="AC671" s="44">
        <f t="shared" si="466"/>
        <v>2.415372902410029E-2</v>
      </c>
      <c r="AD671" s="44"/>
      <c r="AE671" s="44"/>
      <c r="AF671" s="44"/>
      <c r="AG671" s="44"/>
      <c r="AH671" s="44"/>
      <c r="AI671" s="44"/>
      <c r="AJ671" s="44"/>
      <c r="AK671" s="44"/>
      <c r="AL671" s="44"/>
      <c r="AM671" s="43"/>
      <c r="AN671" s="43"/>
      <c r="AO671" s="43"/>
      <c r="AP671" s="238"/>
      <c r="AQ671" s="44"/>
      <c r="AR671" s="44"/>
      <c r="AS671" s="44"/>
      <c r="AT671" s="44"/>
      <c r="AU671" s="43"/>
      <c r="AV671" s="43"/>
      <c r="AW671" s="43"/>
      <c r="AX671" s="44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</row>
    <row r="672" spans="1:81">
      <c r="A672" s="41">
        <f t="shared" si="475"/>
        <v>2003</v>
      </c>
      <c r="B672" s="41"/>
      <c r="C672" s="44"/>
      <c r="D672" s="44"/>
      <c r="E672" s="44"/>
      <c r="F672" s="44"/>
      <c r="G672" s="24"/>
      <c r="H672" s="43"/>
      <c r="I672" s="44"/>
      <c r="J672" s="44"/>
      <c r="K672" s="44"/>
      <c r="L672" s="44"/>
      <c r="M672" s="44"/>
      <c r="N672" s="43"/>
      <c r="O672" s="44"/>
      <c r="P672" s="44"/>
      <c r="Q672" s="44"/>
      <c r="R672" s="44"/>
      <c r="S672" s="44"/>
      <c r="U672" s="44"/>
      <c r="V672" s="44"/>
      <c r="W672" s="44">
        <f t="shared" si="478"/>
        <v>0.12503516282797777</v>
      </c>
      <c r="X672" s="44">
        <f t="shared" si="478"/>
        <v>1.9861222844618442E-2</v>
      </c>
      <c r="Y672" s="44">
        <f t="shared" si="466"/>
        <v>2.3356299083408194E-2</v>
      </c>
      <c r="Z672" s="44">
        <f t="shared" si="466"/>
        <v>2.4685625610845197E-2</v>
      </c>
      <c r="AA672" s="44">
        <f t="shared" ref="AA672:AB672" si="480">AA620/AA619-1</f>
        <v>4.2907871375024609E-2</v>
      </c>
      <c r="AB672" s="44">
        <f t="shared" si="480"/>
        <v>-2.4049881235154391E-2</v>
      </c>
      <c r="AC672" s="44">
        <f t="shared" si="466"/>
        <v>2.90355956666144E-2</v>
      </c>
      <c r="AD672" s="44"/>
      <c r="AE672" s="44"/>
      <c r="AF672" s="44"/>
      <c r="AG672" s="44"/>
      <c r="AH672" s="44"/>
      <c r="AI672" s="44"/>
      <c r="AJ672" s="44"/>
      <c r="AK672" s="44"/>
      <c r="AL672" s="14"/>
      <c r="AM672" s="43"/>
      <c r="AN672" s="43"/>
      <c r="AO672" s="43"/>
      <c r="AP672" s="238"/>
      <c r="AQ672" s="44"/>
      <c r="AR672" s="44"/>
      <c r="AS672" s="44"/>
      <c r="AT672" s="44"/>
      <c r="AU672" s="43"/>
      <c r="AV672" s="43"/>
      <c r="AW672" s="43"/>
      <c r="AX672" s="44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</row>
    <row r="673" spans="1:81">
      <c r="A673" s="41">
        <f t="shared" si="475"/>
        <v>2004</v>
      </c>
      <c r="B673" s="41"/>
      <c r="C673" s="44"/>
      <c r="D673" s="44"/>
      <c r="E673" s="44"/>
      <c r="F673" s="44"/>
      <c r="G673" s="24"/>
      <c r="H673" s="43"/>
      <c r="I673" s="44"/>
      <c r="J673" s="44"/>
      <c r="K673" s="44"/>
      <c r="L673" s="44"/>
      <c r="M673" s="44"/>
      <c r="N673" s="43"/>
      <c r="O673" s="44"/>
      <c r="P673" s="44"/>
      <c r="Q673" s="44"/>
      <c r="R673" s="44"/>
      <c r="S673" s="44"/>
      <c r="U673" s="44"/>
      <c r="V673" s="44"/>
      <c r="W673" s="44">
        <f t="shared" si="478"/>
        <v>7.0647994807409908E-2</v>
      </c>
      <c r="X673" s="44">
        <f t="shared" si="478"/>
        <v>2.2852305455807409E-2</v>
      </c>
      <c r="Y673" s="44">
        <f t="shared" si="466"/>
        <v>2.4598435034093757E-2</v>
      </c>
      <c r="Z673" s="44">
        <f t="shared" si="466"/>
        <v>2.9075460417266497E-2</v>
      </c>
      <c r="AA673" s="44">
        <f t="shared" ref="AA673:AB673" si="481">AA621/AA620-1</f>
        <v>3.389135849175573E-2</v>
      </c>
      <c r="AB673" s="44">
        <f t="shared" si="481"/>
        <v>-3.2161328175931203E-2</v>
      </c>
      <c r="AC673" s="44">
        <f t="shared" si="466"/>
        <v>4.2140705598060046E-2</v>
      </c>
      <c r="AD673" s="44"/>
      <c r="AE673" s="44"/>
      <c r="AF673" s="44"/>
      <c r="AG673" s="44"/>
      <c r="AH673" s="44"/>
      <c r="AI673" s="44"/>
      <c r="AJ673" s="44"/>
      <c r="AK673" s="44"/>
      <c r="AL673" s="14"/>
      <c r="AM673" s="43"/>
      <c r="AN673" s="43"/>
      <c r="AO673" s="43"/>
      <c r="AP673" s="238"/>
      <c r="AQ673" s="44"/>
      <c r="AR673" s="44"/>
      <c r="AS673" s="44"/>
      <c r="AT673" s="44"/>
      <c r="AU673" s="43"/>
      <c r="AV673" s="43"/>
      <c r="AW673" s="43"/>
      <c r="AX673" s="44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</row>
    <row r="674" spans="1:81">
      <c r="A674" s="41">
        <f t="shared" si="475"/>
        <v>2005</v>
      </c>
      <c r="B674" s="41"/>
      <c r="C674" s="44">
        <f t="shared" ref="C674:G686" si="482">C622/C621-1</f>
        <v>-1.5518119836537503E-2</v>
      </c>
      <c r="D674" s="44"/>
      <c r="E674" s="44">
        <f t="shared" si="482"/>
        <v>1.1691202780699905E-2</v>
      </c>
      <c r="F674" s="44"/>
      <c r="G674" s="24">
        <f t="shared" si="482"/>
        <v>4.0403748923679483E-2</v>
      </c>
      <c r="H674" s="43"/>
      <c r="I674" s="44"/>
      <c r="J674" s="44"/>
      <c r="K674" s="44"/>
      <c r="L674" s="44"/>
      <c r="M674" s="44"/>
      <c r="N674" s="43"/>
      <c r="O674" s="44"/>
      <c r="P674" s="44"/>
      <c r="Q674" s="44"/>
      <c r="R674" s="44"/>
      <c r="S674" s="44"/>
      <c r="U674" s="44"/>
      <c r="V674" s="44"/>
      <c r="W674" s="44">
        <f t="shared" si="478"/>
        <v>6.7747348283082154E-2</v>
      </c>
      <c r="X674" s="44">
        <f t="shared" si="478"/>
        <v>2.1946023236801615E-2</v>
      </c>
      <c r="Y674" s="44">
        <f t="shared" si="466"/>
        <v>2.369449571827853E-2</v>
      </c>
      <c r="Z674" s="44">
        <f t="shared" si="466"/>
        <v>1.3988425290535345E-2</v>
      </c>
      <c r="AA674" s="44">
        <f t="shared" ref="AA674:AB674" si="483">AA622/AA621-1</f>
        <v>-1.085564432518149E-2</v>
      </c>
      <c r="AB674" s="44">
        <f t="shared" si="483"/>
        <v>-3.2870806951367348E-2</v>
      </c>
      <c r="AC674" s="44">
        <f t="shared" si="466"/>
        <v>1.56801063717662E-2</v>
      </c>
      <c r="AD674" s="44"/>
      <c r="AE674" s="44"/>
      <c r="AF674" s="44"/>
      <c r="AG674" s="44">
        <f t="shared" ref="AF674:AK676" si="484">AG622/AG621-1</f>
        <v>1.7911033838365453E-2</v>
      </c>
      <c r="AH674" s="44">
        <f t="shared" si="484"/>
        <v>3.2275756430081737E-2</v>
      </c>
      <c r="AI674" s="44">
        <f t="shared" si="484"/>
        <v>1.1691202780699905E-2</v>
      </c>
      <c r="AJ674" s="44">
        <f t="shared" si="484"/>
        <v>-2.2527620985761332E-2</v>
      </c>
      <c r="AK674" s="44">
        <f t="shared" si="484"/>
        <v>4.0403748923679483E-2</v>
      </c>
      <c r="AL674" s="14"/>
      <c r="AM674" s="43"/>
      <c r="AN674" s="43"/>
      <c r="AO674" s="43"/>
      <c r="AP674" s="238"/>
      <c r="AQ674" s="44"/>
      <c r="AR674" s="44"/>
      <c r="AS674" s="44"/>
      <c r="AT674" s="44"/>
      <c r="AU674" s="43"/>
      <c r="AV674" s="43"/>
      <c r="AW674" s="43"/>
      <c r="AX674" s="44">
        <f t="shared" ref="AX674:AX699" si="485">AX622/AX621-1</f>
        <v>3.2275756430081737E-2</v>
      </c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</row>
    <row r="675" spans="1:81">
      <c r="A675" s="41">
        <f t="shared" si="475"/>
        <v>2006</v>
      </c>
      <c r="B675" s="41"/>
      <c r="C675" s="44">
        <f t="shared" si="482"/>
        <v>1.9598613479687721E-4</v>
      </c>
      <c r="D675" s="44">
        <f t="shared" si="482"/>
        <v>2.532413281429502E-3</v>
      </c>
      <c r="E675" s="44">
        <f t="shared" si="482"/>
        <v>-1.1428206947248221E-3</v>
      </c>
      <c r="F675" s="44"/>
      <c r="G675" s="24">
        <f t="shared" si="482"/>
        <v>1.7671132309960091E-2</v>
      </c>
      <c r="H675" s="43"/>
      <c r="I675" s="44"/>
      <c r="J675" s="44"/>
      <c r="K675" s="44"/>
      <c r="L675" s="44"/>
      <c r="M675" s="44"/>
      <c r="N675" s="43"/>
      <c r="O675" s="44"/>
      <c r="P675" s="44"/>
      <c r="Q675" s="44"/>
      <c r="R675" s="44"/>
      <c r="S675" s="44"/>
      <c r="U675" s="44">
        <f t="shared" ref="U675" si="486">U623/U622-1</f>
        <v>1.4144446072610117E-2</v>
      </c>
      <c r="V675" s="44"/>
      <c r="W675" s="44">
        <f t="shared" si="478"/>
        <v>2.9428596254160944E-2</v>
      </c>
      <c r="X675" s="44">
        <f t="shared" si="478"/>
        <v>2.467099643316728E-2</v>
      </c>
      <c r="Y675" s="44">
        <f t="shared" si="466"/>
        <v>2.4860434303013879E-2</v>
      </c>
      <c r="Z675" s="44">
        <f t="shared" si="466"/>
        <v>1.1011307371478818E-2</v>
      </c>
      <c r="AA675" s="44">
        <f t="shared" ref="AA675:AB675" si="487">AA623/AA622-1</f>
        <v>-2.3121030889696748E-3</v>
      </c>
      <c r="AB675" s="44">
        <f t="shared" si="487"/>
        <v>-2.6326786460509788E-2</v>
      </c>
      <c r="AC675" s="44">
        <f t="shared" si="466"/>
        <v>2.5535821193374497E-2</v>
      </c>
      <c r="AD675" s="44"/>
      <c r="AE675" s="44">
        <f t="shared" ref="AE675:AE709" si="488">(AD623+AE623)/(AD622+AE622)-1</f>
        <v>2.4752312837073465E-2</v>
      </c>
      <c r="AF675" s="44">
        <f t="shared" si="484"/>
        <v>2.532413281429502E-3</v>
      </c>
      <c r="AG675" s="44">
        <f t="shared" si="484"/>
        <v>-5.8190714507063701E-3</v>
      </c>
      <c r="AH675" s="44">
        <f t="shared" si="484"/>
        <v>-1.6403531109413505E-2</v>
      </c>
      <c r="AI675" s="44">
        <f t="shared" si="484"/>
        <v>-1.1428206947248221E-3</v>
      </c>
      <c r="AJ675" s="44">
        <f t="shared" si="484"/>
        <v>-1.4100798294288008E-2</v>
      </c>
      <c r="AK675" s="44">
        <f t="shared" si="484"/>
        <v>1.7671132309960091E-2</v>
      </c>
      <c r="AL675" s="44">
        <f t="shared" ref="AL675:AO675" si="489">AL623/AL622-1</f>
        <v>-1.0549872189569154E-4</v>
      </c>
      <c r="AM675" s="44">
        <f t="shared" si="489"/>
        <v>-8.3865472405975083E-3</v>
      </c>
      <c r="AN675" s="44">
        <f t="shared" si="489"/>
        <v>1.2556562095179746E-2</v>
      </c>
      <c r="AO675" s="44">
        <f t="shared" si="489"/>
        <v>-7.6688582893792434E-3</v>
      </c>
      <c r="AP675" s="238"/>
      <c r="AQ675" s="44"/>
      <c r="AR675" s="44"/>
      <c r="AS675" s="44"/>
      <c r="AT675" s="44"/>
      <c r="AU675" s="43"/>
      <c r="AV675" s="43"/>
      <c r="AW675" s="43"/>
      <c r="AX675" s="44">
        <f t="shared" si="485"/>
        <v>-1.6403531109413505E-2</v>
      </c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</row>
    <row r="676" spans="1:81">
      <c r="A676" s="41">
        <f t="shared" si="475"/>
        <v>2007</v>
      </c>
      <c r="B676" s="41"/>
      <c r="C676" s="149">
        <f t="shared" ref="C676:D691" si="490">C624-C623</f>
        <v>-257.41944006488484</v>
      </c>
      <c r="D676" s="67">
        <f t="shared" si="490"/>
        <v>88525.933300936595</v>
      </c>
      <c r="E676" s="44">
        <f t="shared" si="482"/>
        <v>-4.9334971703719033E-2</v>
      </c>
      <c r="F676" s="44"/>
      <c r="G676" s="24">
        <f t="shared" si="482"/>
        <v>2.2255839512913766E-2</v>
      </c>
      <c r="H676" s="43"/>
      <c r="I676" s="44"/>
      <c r="J676" s="44"/>
      <c r="K676" s="44"/>
      <c r="L676" s="44"/>
      <c r="M676" s="44"/>
      <c r="N676" s="43"/>
      <c r="O676" s="67"/>
      <c r="P676" s="44"/>
      <c r="Q676" s="44"/>
      <c r="R676" s="44"/>
      <c r="S676" s="44"/>
      <c r="U676" s="44">
        <f t="shared" ref="U676" si="491">U624/U623-1</f>
        <v>-8.9694950077584545E-3</v>
      </c>
      <c r="V676" s="44"/>
      <c r="W676" s="44">
        <f t="shared" si="478"/>
        <v>9.6367938669128517E-3</v>
      </c>
      <c r="X676" s="44">
        <f t="shared" si="478"/>
        <v>7.6820595238658029E-3</v>
      </c>
      <c r="Y676" s="44">
        <f t="shared" si="466"/>
        <v>7.7602399686349521E-3</v>
      </c>
      <c r="Z676" s="44">
        <f t="shared" si="466"/>
        <v>3.8806361376297893E-4</v>
      </c>
      <c r="AA676" s="44">
        <f t="shared" ref="AA676:AB676" si="492">AA624/AA623-1</f>
        <v>-1.0567623520687186E-2</v>
      </c>
      <c r="AB676" s="44">
        <f t="shared" si="492"/>
        <v>-3.1998092513114029E-2</v>
      </c>
      <c r="AC676" s="44">
        <f t="shared" si="466"/>
        <v>4.1269050547192432E-2</v>
      </c>
      <c r="AD676" s="44"/>
      <c r="AE676" s="44">
        <f t="shared" si="488"/>
        <v>-1.0265878288098662E-2</v>
      </c>
      <c r="AF676" s="44">
        <f t="shared" si="484"/>
        <v>7.377127300967512E-3</v>
      </c>
      <c r="AG676" s="44">
        <f t="shared" si="484"/>
        <v>-7.4427598623035274E-2</v>
      </c>
      <c r="AH676" s="44">
        <f t="shared" si="484"/>
        <v>-0.13210470508047689</v>
      </c>
      <c r="AI676" s="44">
        <f t="shared" si="484"/>
        <v>-4.9334971703719033E-2</v>
      </c>
      <c r="AJ676" s="44">
        <f t="shared" si="484"/>
        <v>-1.9464105322199776E-2</v>
      </c>
      <c r="AK676" s="44">
        <f t="shared" si="484"/>
        <v>2.2255839512913766E-2</v>
      </c>
      <c r="AL676" s="44">
        <f t="shared" ref="AL676:AO676" si="493">AL624/AL623-1</f>
        <v>-1.7887308450762696E-2</v>
      </c>
      <c r="AM676" s="44">
        <f t="shared" si="493"/>
        <v>6.9863525379916247E-3</v>
      </c>
      <c r="AN676" s="44">
        <f t="shared" si="493"/>
        <v>1.2948308359696181E-2</v>
      </c>
      <c r="AO676" s="44">
        <f t="shared" si="493"/>
        <v>-1.8259652511795399E-2</v>
      </c>
      <c r="AP676" s="238"/>
      <c r="AQ676" s="44"/>
      <c r="AR676" s="44"/>
      <c r="AS676" s="44"/>
      <c r="AT676" s="44"/>
      <c r="AU676" s="43"/>
      <c r="AV676" s="43"/>
      <c r="AW676" s="43"/>
      <c r="AX676" s="44">
        <f t="shared" si="485"/>
        <v>-0.13210470508047689</v>
      </c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</row>
    <row r="677" spans="1:81">
      <c r="A677" s="2">
        <f t="shared" si="475"/>
        <v>2008</v>
      </c>
      <c r="C677" s="149">
        <f t="shared" si="490"/>
        <v>-55.053187322180747</v>
      </c>
      <c r="D677" s="67">
        <f t="shared" si="490"/>
        <v>163654.98807723261</v>
      </c>
      <c r="E677" s="23">
        <f t="shared" si="482"/>
        <v>-5.6968093945864107E-2</v>
      </c>
      <c r="F677" s="23"/>
      <c r="G677" s="24">
        <f t="shared" si="482"/>
        <v>-1.4049065238833758E-2</v>
      </c>
      <c r="H677" s="43"/>
      <c r="I677" s="23"/>
      <c r="J677" s="23"/>
      <c r="K677" s="23"/>
      <c r="L677" s="23"/>
      <c r="M677" s="23"/>
      <c r="O677" s="14"/>
      <c r="P677" s="23"/>
      <c r="Q677" s="23"/>
      <c r="R677" s="23"/>
      <c r="S677" s="23"/>
      <c r="U677" s="23">
        <f t="shared" ref="U677" si="494">U625/U624-1</f>
        <v>3.095113011356343E-3</v>
      </c>
      <c r="V677" s="23"/>
      <c r="W677" s="23">
        <f t="shared" si="478"/>
        <v>2.3520424342010404E-2</v>
      </c>
      <c r="X677" s="23">
        <f t="shared" si="478"/>
        <v>3.4857037651185863E-3</v>
      </c>
      <c r="Y677" s="23">
        <f t="shared" si="478"/>
        <v>4.288493170939045E-3</v>
      </c>
      <c r="Z677" s="23">
        <f t="shared" si="478"/>
        <v>-1.6493982229690562E-3</v>
      </c>
      <c r="AA677" s="23">
        <f t="shared" ref="AA677:AB677" si="495">AA625/AA624-1</f>
        <v>-3.0479997501639433E-2</v>
      </c>
      <c r="AB677" s="23">
        <f t="shared" si="495"/>
        <v>-2.3400167495935764E-2</v>
      </c>
      <c r="AC677" s="23">
        <f t="shared" si="478"/>
        <v>3.4352200693696933E-2</v>
      </c>
      <c r="AD677" s="23"/>
      <c r="AE677" s="44">
        <f t="shared" si="488"/>
        <v>6.6157091537211166E-4</v>
      </c>
      <c r="AF677" s="23">
        <f t="shared" si="478"/>
        <v>1.3537981759552231E-2</v>
      </c>
      <c r="AG677" s="23">
        <f t="shared" si="478"/>
        <v>-2.2084004094770071E-3</v>
      </c>
      <c r="AH677" s="23">
        <f t="shared" si="478"/>
        <v>0.13566437815736476</v>
      </c>
      <c r="AI677" s="23">
        <f t="shared" si="478"/>
        <v>-5.6968093945864107E-2</v>
      </c>
      <c r="AJ677" s="23">
        <f t="shared" si="478"/>
        <v>-3.9641736362360236E-3</v>
      </c>
      <c r="AK677" s="23">
        <f t="shared" si="478"/>
        <v>-1.4049065238833758E-2</v>
      </c>
      <c r="AL677" s="23">
        <f t="shared" ref="AL677:AO677" si="496">AL625/AL624-1</f>
        <v>-3.6114346427642552E-3</v>
      </c>
      <c r="AM677" s="23">
        <f t="shared" si="496"/>
        <v>1.5212471405825045E-2</v>
      </c>
      <c r="AN677" s="23">
        <f t="shared" si="496"/>
        <v>1.9901696900627819E-2</v>
      </c>
      <c r="AO677" s="23">
        <f t="shared" si="496"/>
        <v>-4.6793796059088955E-2</v>
      </c>
      <c r="AP677" s="238"/>
      <c r="AQ677" s="23"/>
      <c r="AR677" s="23"/>
      <c r="AS677" s="23"/>
      <c r="AT677" s="23"/>
      <c r="AX677" s="23">
        <f t="shared" si="485"/>
        <v>0.13566437815736476</v>
      </c>
    </row>
    <row r="678" spans="1:81">
      <c r="A678" s="41">
        <f t="shared" si="475"/>
        <v>2009</v>
      </c>
      <c r="B678" s="41"/>
      <c r="C678" s="149">
        <f t="shared" si="490"/>
        <v>-480.56917445883482</v>
      </c>
      <c r="D678" s="67">
        <f t="shared" si="490"/>
        <v>-590998.10804861784</v>
      </c>
      <c r="E678" s="44">
        <f t="shared" si="482"/>
        <v>-0.13737469780105671</v>
      </c>
      <c r="F678" s="44"/>
      <c r="G678" s="221">
        <f t="shared" si="482"/>
        <v>-2.5375147352099114E-3</v>
      </c>
      <c r="H678" s="43"/>
      <c r="I678" s="44"/>
      <c r="J678" s="44"/>
      <c r="K678" s="44"/>
      <c r="L678" s="44"/>
      <c r="M678" s="44"/>
      <c r="N678" s="43"/>
      <c r="O678" s="67"/>
      <c r="P678" s="44"/>
      <c r="Q678" s="44"/>
      <c r="R678" s="44"/>
      <c r="S678" s="44"/>
      <c r="U678" s="44">
        <f t="shared" ref="U678" si="497">U626/U625-1</f>
        <v>-4.9088505087926393E-2</v>
      </c>
      <c r="V678" s="44"/>
      <c r="W678" s="44">
        <f t="shared" si="478"/>
        <v>1.9310010730913207E-2</v>
      </c>
      <c r="X678" s="44">
        <f t="shared" si="478"/>
        <v>-6.3739950021566294E-3</v>
      </c>
      <c r="Y678" s="44">
        <f t="shared" si="478"/>
        <v>-5.3251311269545409E-3</v>
      </c>
      <c r="Z678" s="44">
        <f t="shared" si="478"/>
        <v>-7.247197721166998E-3</v>
      </c>
      <c r="AA678" s="44">
        <f t="shared" ref="AA678:AB678" si="498">AA626/AA625-1</f>
        <v>-3.8846835239168986E-2</v>
      </c>
      <c r="AB678" s="44">
        <f t="shared" si="498"/>
        <v>-1.6949152542372836E-2</v>
      </c>
      <c r="AC678" s="44">
        <f t="shared" si="478"/>
        <v>1.2318288086780926E-2</v>
      </c>
      <c r="AD678" s="44"/>
      <c r="AE678" s="44">
        <f t="shared" si="488"/>
        <v>-4.1414657700043156E-2</v>
      </c>
      <c r="AF678" s="44">
        <f t="shared" si="478"/>
        <v>-4.8235939316336518E-2</v>
      </c>
      <c r="AG678" s="44">
        <f t="shared" si="478"/>
        <v>-0.13254411901709784</v>
      </c>
      <c r="AH678" s="44">
        <f t="shared" si="478"/>
        <v>-0.12244477719146207</v>
      </c>
      <c r="AI678" s="44">
        <f t="shared" si="478"/>
        <v>-0.13737469780105671</v>
      </c>
      <c r="AJ678" s="44">
        <f t="shared" si="478"/>
        <v>-1.1954715937442351E-2</v>
      </c>
      <c r="AK678" s="44">
        <f t="shared" si="478"/>
        <v>-2.5375147352099114E-3</v>
      </c>
      <c r="AL678" s="44">
        <f t="shared" ref="AL678:AO678" si="499">AL626/AL625-1</f>
        <v>-3.6282736904751145E-2</v>
      </c>
      <c r="AM678" s="44">
        <f t="shared" si="499"/>
        <v>-4.1287963631108648E-2</v>
      </c>
      <c r="AN678" s="44">
        <f t="shared" si="499"/>
        <v>5.0805475808775036E-3</v>
      </c>
      <c r="AO678" s="44">
        <f t="shared" si="499"/>
        <v>-1.4675031555606122E-2</v>
      </c>
      <c r="AP678" s="238"/>
      <c r="AQ678" s="44"/>
      <c r="AR678" s="44"/>
      <c r="AS678" s="44"/>
      <c r="AT678" s="44"/>
      <c r="AU678" s="43"/>
      <c r="AV678" s="43"/>
      <c r="AW678" s="43"/>
      <c r="AX678" s="44">
        <f t="shared" si="485"/>
        <v>-0.12244477719146207</v>
      </c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</row>
    <row r="679" spans="1:81" s="219" customFormat="1">
      <c r="A679" s="41">
        <f t="shared" si="475"/>
        <v>2010</v>
      </c>
      <c r="B679" s="41"/>
      <c r="C679" s="149">
        <f t="shared" si="490"/>
        <v>-215.44526527331254</v>
      </c>
      <c r="D679" s="67">
        <f t="shared" si="490"/>
        <v>7459.0746649317443</v>
      </c>
      <c r="E679" s="44">
        <f t="shared" si="482"/>
        <v>-1.9249229101821919E-2</v>
      </c>
      <c r="F679" s="44"/>
      <c r="G679" s="221">
        <f t="shared" si="482"/>
        <v>-3.0033945954901498E-3</v>
      </c>
      <c r="H679" s="43"/>
      <c r="I679" s="44"/>
      <c r="J679" s="44"/>
      <c r="K679" s="44"/>
      <c r="L679" s="44"/>
      <c r="M679" s="44"/>
      <c r="N679" s="43"/>
      <c r="O679" s="67"/>
      <c r="P679" s="44"/>
      <c r="Q679" s="44"/>
      <c r="R679" s="44"/>
      <c r="S679" s="44"/>
      <c r="U679" s="44">
        <f t="shared" ref="U679" si="500">U627/U626-1</f>
        <v>-8.6097206739046417E-3</v>
      </c>
      <c r="V679" s="44"/>
      <c r="W679" s="44">
        <f t="shared" si="478"/>
        <v>2.0339591881847419E-2</v>
      </c>
      <c r="X679" s="44">
        <f t="shared" si="478"/>
        <v>6.4552525252403736E-3</v>
      </c>
      <c r="Y679" s="44">
        <f t="shared" si="478"/>
        <v>7.0362934652243858E-3</v>
      </c>
      <c r="Z679" s="44">
        <f t="shared" si="478"/>
        <v>1.7560935309564041E-3</v>
      </c>
      <c r="AA679" s="44">
        <f t="shared" ref="AA679:AB679" si="501">AA627/AA626-1</f>
        <v>-2.3459231207481057E-3</v>
      </c>
      <c r="AB679" s="44">
        <f t="shared" si="501"/>
        <v>-1.7959770114942541E-3</v>
      </c>
      <c r="AC679" s="44">
        <f t="shared" si="478"/>
        <v>9.6554727433679766E-3</v>
      </c>
      <c r="AD679" s="44"/>
      <c r="AE679" s="44">
        <f t="shared" si="488"/>
        <v>-9.5249458583137603E-3</v>
      </c>
      <c r="AF679" s="44">
        <f t="shared" si="478"/>
        <v>6.3964690446272066E-4</v>
      </c>
      <c r="AG679" s="44">
        <f t="shared" si="478"/>
        <v>-4.1332498108082261E-2</v>
      </c>
      <c r="AH679" s="44">
        <f t="shared" si="478"/>
        <v>-8.6716731318368101E-2</v>
      </c>
      <c r="AI679" s="44">
        <f t="shared" si="478"/>
        <v>-1.9249229101821919E-2</v>
      </c>
      <c r="AJ679" s="44">
        <f t="shared" si="478"/>
        <v>-1.2099360353493127E-2</v>
      </c>
      <c r="AK679" s="44">
        <f t="shared" si="478"/>
        <v>-3.0033945954901498E-3</v>
      </c>
      <c r="AL679" s="44">
        <f t="shared" ref="AL679:AO679" si="502">AL627/AL626-1</f>
        <v>-1.6445523791948635E-2</v>
      </c>
      <c r="AM679" s="44">
        <f t="shared" si="502"/>
        <v>-1.1144894787296078E-3</v>
      </c>
      <c r="AN679" s="44">
        <f t="shared" si="502"/>
        <v>-1.032192127532372E-2</v>
      </c>
      <c r="AO679" s="44">
        <f t="shared" si="502"/>
        <v>-1.2537808867080336E-2</v>
      </c>
      <c r="AP679" s="238"/>
      <c r="AQ679" s="44"/>
      <c r="AR679" s="44"/>
      <c r="AS679" s="44"/>
      <c r="AT679" s="44"/>
      <c r="AU679" s="43"/>
      <c r="AV679" s="43"/>
      <c r="AW679" s="43"/>
      <c r="AX679" s="44">
        <f t="shared" si="485"/>
        <v>-8.6716731318368101E-2</v>
      </c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</row>
    <row r="680" spans="1:81">
      <c r="A680" s="2">
        <f t="shared" si="475"/>
        <v>2011</v>
      </c>
      <c r="C680" s="149">
        <f t="shared" si="490"/>
        <v>-135.57441565871341</v>
      </c>
      <c r="D680" s="67">
        <f t="shared" si="490"/>
        <v>19329.432623125613</v>
      </c>
      <c r="E680" s="23">
        <f t="shared" si="482"/>
        <v>-1.8709865111458446E-2</v>
      </c>
      <c r="F680" s="23"/>
      <c r="G680" s="153">
        <f t="shared" si="482"/>
        <v>-1.6603351424795521E-2</v>
      </c>
      <c r="H680" s="96"/>
      <c r="I680" s="23"/>
      <c r="J680" s="23"/>
      <c r="K680" s="23"/>
      <c r="L680" s="23"/>
      <c r="M680" s="23"/>
      <c r="O680" s="14"/>
      <c r="P680" s="23"/>
      <c r="Q680" s="23"/>
      <c r="R680" s="23"/>
      <c r="S680" s="23"/>
      <c r="U680" s="23">
        <f t="shared" ref="U680" si="503">U628/U627-1</f>
        <v>-1.8220526126100367E-3</v>
      </c>
      <c r="V680" s="23"/>
      <c r="W680" s="23">
        <f t="shared" si="478"/>
        <v>2.4535158936918045E-3</v>
      </c>
      <c r="X680" s="23">
        <f t="shared" si="478"/>
        <v>6.0219210155865177E-4</v>
      </c>
      <c r="Y680" s="23">
        <f t="shared" si="478"/>
        <v>6.8069099092049612E-4</v>
      </c>
      <c r="Z680" s="23">
        <f t="shared" si="478"/>
        <v>2.4576230125878951E-3</v>
      </c>
      <c r="AA680" s="23">
        <f t="shared" ref="AA680:AB680" si="504">AA628/AA627-1</f>
        <v>-2.9225032752191904E-2</v>
      </c>
      <c r="AB680" s="23">
        <f t="shared" si="504"/>
        <v>-3.0586541921554522E-2</v>
      </c>
      <c r="AC680" s="23">
        <f t="shared" si="478"/>
        <v>2.9095974290895832E-3</v>
      </c>
      <c r="AD680" s="23"/>
      <c r="AE680" s="44">
        <f t="shared" si="488"/>
        <v>-5.8236913860550965E-3</v>
      </c>
      <c r="AF680" s="23">
        <f t="shared" si="478"/>
        <v>1.6565202456189088E-3</v>
      </c>
      <c r="AG680" s="23">
        <f t="shared" si="478"/>
        <v>2.4793349583003499E-2</v>
      </c>
      <c r="AH680" s="23">
        <f t="shared" si="478"/>
        <v>0.12080327817446701</v>
      </c>
      <c r="AI680" s="23">
        <f t="shared" si="478"/>
        <v>-1.8709865111458446E-2</v>
      </c>
      <c r="AJ680" s="23">
        <f t="shared" si="478"/>
        <v>-1.2247547848356799E-2</v>
      </c>
      <c r="AK680" s="23">
        <f t="shared" si="478"/>
        <v>-1.6603351424795521E-2</v>
      </c>
      <c r="AL680" s="23">
        <f t="shared" ref="AL680:AO680" si="505">AL628/AL627-1</f>
        <v>-6.4999579141818975E-3</v>
      </c>
      <c r="AM680" s="23">
        <f t="shared" si="505"/>
        <v>-7.9913878510062819E-4</v>
      </c>
      <c r="AN680" s="23">
        <f t="shared" si="505"/>
        <v>1.8917618607801057E-2</v>
      </c>
      <c r="AO680" s="23">
        <f t="shared" si="505"/>
        <v>-1.9456338740705625E-2</v>
      </c>
      <c r="AP680" s="238"/>
      <c r="AQ680" s="23"/>
      <c r="AR680" s="23"/>
      <c r="AS680" s="23"/>
      <c r="AT680" s="23"/>
      <c r="AX680" s="23">
        <f t="shared" si="485"/>
        <v>0.12080327817446701</v>
      </c>
    </row>
    <row r="681" spans="1:81" s="220" customFormat="1">
      <c r="A681" s="45">
        <f t="shared" si="475"/>
        <v>2012</v>
      </c>
      <c r="B681" s="45"/>
      <c r="C681" s="151">
        <f t="shared" si="490"/>
        <v>-100.07361126731666</v>
      </c>
      <c r="D681" s="109">
        <f t="shared" si="490"/>
        <v>-70288.982610620558</v>
      </c>
      <c r="E681" s="46">
        <f t="shared" si="482"/>
        <v>-2.076459393891561E-4</v>
      </c>
      <c r="F681" s="46"/>
      <c r="G681" s="160">
        <f t="shared" si="482"/>
        <v>3.573998585452598E-3</v>
      </c>
      <c r="H681" s="103"/>
      <c r="I681" s="46"/>
      <c r="J681" s="46"/>
      <c r="K681" s="46"/>
      <c r="L681" s="46"/>
      <c r="M681" s="46"/>
      <c r="N681" s="47"/>
      <c r="O681" s="109"/>
      <c r="P681" s="46"/>
      <c r="Q681" s="46"/>
      <c r="R681" s="46"/>
      <c r="S681" s="46"/>
      <c r="U681" s="46">
        <f t="shared" ref="U681" si="506">U629/U628-1</f>
        <v>-5.8838888126313549E-3</v>
      </c>
      <c r="V681" s="46"/>
      <c r="W681" s="46">
        <f t="shared" si="478"/>
        <v>2.6393136163729292E-3</v>
      </c>
      <c r="X681" s="46">
        <f t="shared" si="478"/>
        <v>4.3663210979472122E-3</v>
      </c>
      <c r="Y681" s="46">
        <f t="shared" si="478"/>
        <v>4.2929636739561516E-3</v>
      </c>
      <c r="Z681" s="46">
        <f t="shared" si="478"/>
        <v>7.5635497574626509E-3</v>
      </c>
      <c r="AA681" s="46">
        <f t="shared" ref="AA681:AB681" si="507">AA629/AA628-1</f>
        <v>-1.5190837053185247E-2</v>
      </c>
      <c r="AB681" s="46">
        <f t="shared" si="507"/>
        <v>-6.8405981546293404E-3</v>
      </c>
      <c r="AC681" s="46">
        <f t="shared" si="478"/>
        <v>1.1185138183869237E-2</v>
      </c>
      <c r="AD681" s="46"/>
      <c r="AE681" s="46">
        <f t="shared" si="488"/>
        <v>-5.453614819799002E-3</v>
      </c>
      <c r="AF681" s="46">
        <f t="shared" si="478"/>
        <v>-6.0137597850521418E-3</v>
      </c>
      <c r="AG681" s="46">
        <f t="shared" si="478"/>
        <v>-1.7159586931222437E-2</v>
      </c>
      <c r="AH681" s="46">
        <f t="shared" si="478"/>
        <v>-4.9914938742356862E-2</v>
      </c>
      <c r="AI681" s="46">
        <f t="shared" si="478"/>
        <v>-2.076459393891561E-4</v>
      </c>
      <c r="AJ681" s="46">
        <f t="shared" si="478"/>
        <v>-1.2399410218297047E-2</v>
      </c>
      <c r="AK681" s="46">
        <f t="shared" si="478"/>
        <v>3.573998585452598E-3</v>
      </c>
      <c r="AL681" s="46">
        <f t="shared" ref="AL681:AO681" si="508">AL629/AL628-1</f>
        <v>-9.7049156434391159E-3</v>
      </c>
      <c r="AM681" s="46">
        <f t="shared" si="508"/>
        <v>-1.3475387776565539E-2</v>
      </c>
      <c r="AN681" s="46">
        <f t="shared" si="508"/>
        <v>-5.5970995726758455E-3</v>
      </c>
      <c r="AO681" s="46">
        <f t="shared" si="508"/>
        <v>-7.5269496267387215E-3</v>
      </c>
      <c r="AP681" s="239"/>
      <c r="AQ681" s="46"/>
      <c r="AR681" s="46"/>
      <c r="AS681" s="46"/>
      <c r="AT681" s="46"/>
      <c r="AU681" s="47"/>
      <c r="AV681" s="47"/>
      <c r="AW681" s="47"/>
      <c r="AX681" s="46">
        <f t="shared" si="485"/>
        <v>-4.9914938742356862E-2</v>
      </c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</row>
    <row r="682" spans="1:81">
      <c r="A682" s="2">
        <f t="shared" si="475"/>
        <v>2013</v>
      </c>
      <c r="C682" s="149">
        <f t="shared" si="490"/>
        <v>-156.59184889487187</v>
      </c>
      <c r="D682" s="67">
        <f t="shared" si="490"/>
        <v>54945.710726566613</v>
      </c>
      <c r="E682" s="23">
        <f t="shared" si="482"/>
        <v>-7.5615584608753617E-3</v>
      </c>
      <c r="F682" s="23"/>
      <c r="G682" s="153">
        <f t="shared" si="482"/>
        <v>-1.2934544988086549E-2</v>
      </c>
      <c r="H682" s="97"/>
      <c r="I682" s="44"/>
      <c r="J682" s="44"/>
      <c r="K682" s="44"/>
      <c r="L682" s="44"/>
      <c r="M682" s="44"/>
      <c r="O682" s="14"/>
      <c r="P682" s="23"/>
      <c r="Q682" s="23"/>
      <c r="R682" s="23"/>
      <c r="S682" s="44" t="e">
        <f t="shared" ref="S682:S688" si="509">S630/S629-1</f>
        <v>#DIV/0!</v>
      </c>
      <c r="U682" s="23">
        <f t="shared" ref="U682" si="510">U630/U629-1</f>
        <v>-1.2909238870657647E-2</v>
      </c>
      <c r="V682" s="23"/>
      <c r="W682" s="23">
        <f t="shared" si="478"/>
        <v>-1.0252814842695357E-2</v>
      </c>
      <c r="X682" s="23">
        <f t="shared" si="478"/>
        <v>5.7502807493372554E-3</v>
      </c>
      <c r="Y682" s="23">
        <f t="shared" si="478"/>
        <v>5.0716427679426968E-3</v>
      </c>
      <c r="Z682" s="23">
        <f t="shared" si="478"/>
        <v>6.2197509241850302E-3</v>
      </c>
      <c r="AA682" s="23">
        <f t="shared" ref="AA682:AB682" si="511">AA630/AA629-1</f>
        <v>-1.314125087842577E-2</v>
      </c>
      <c r="AB682" s="23">
        <f t="shared" si="511"/>
        <v>1.495007742004395E-3</v>
      </c>
      <c r="AC682" s="23">
        <f t="shared" si="478"/>
        <v>4.1519523937347813E-3</v>
      </c>
      <c r="AD682" s="23"/>
      <c r="AE682" s="44">
        <f t="shared" si="488"/>
        <v>-2.0447921698601212E-2</v>
      </c>
      <c r="AF682" s="23">
        <f t="shared" si="478"/>
        <v>-1.6185407751526659E-3</v>
      </c>
      <c r="AG682" s="23">
        <f t="shared" si="478"/>
        <v>-4.0818871181953487E-3</v>
      </c>
      <c r="AH682" s="23">
        <f t="shared" si="478"/>
        <v>1.5560672468790226E-2</v>
      </c>
      <c r="AI682" s="23">
        <f t="shared" si="478"/>
        <v>-1.3742127229520174E-2</v>
      </c>
      <c r="AJ682" s="23">
        <f t="shared" si="478"/>
        <v>-1.2552473316614687E-2</v>
      </c>
      <c r="AK682" s="23">
        <f t="shared" si="478"/>
        <v>-1.7976653120760133E-2</v>
      </c>
      <c r="AL682" s="23">
        <f t="shared" ref="AL682:AO682" si="512">AL630/AL629-1</f>
        <v>-2.5390791442751026E-2</v>
      </c>
      <c r="AM682" s="23">
        <f t="shared" si="512"/>
        <v>-7.7898408296381838E-3</v>
      </c>
      <c r="AN682" s="23">
        <f t="shared" si="512"/>
        <v>-1.4026511315608836E-2</v>
      </c>
      <c r="AO682" s="23">
        <f t="shared" si="512"/>
        <v>-2.2037108489152191E-2</v>
      </c>
      <c r="AP682" s="238"/>
      <c r="AQ682" s="23"/>
      <c r="AR682" s="23"/>
      <c r="AS682" s="23"/>
      <c r="AT682" s="23"/>
      <c r="AX682" s="23">
        <f t="shared" si="485"/>
        <v>1.5560672468790226E-2</v>
      </c>
    </row>
    <row r="683" spans="1:81">
      <c r="A683" s="2">
        <f t="shared" si="475"/>
        <v>2014</v>
      </c>
      <c r="C683" s="149">
        <f t="shared" si="490"/>
        <v>-91.299616865682765</v>
      </c>
      <c r="D683" s="67">
        <f t="shared" si="490"/>
        <v>39749.584339035675</v>
      </c>
      <c r="E683" s="23">
        <f t="shared" si="482"/>
        <v>-2.6779985913427673E-4</v>
      </c>
      <c r="F683" s="23"/>
      <c r="G683" s="153">
        <f t="shared" si="482"/>
        <v>5.697794227113695E-3</v>
      </c>
      <c r="H683" s="97"/>
      <c r="I683" s="44">
        <f t="shared" ref="I683:M695" si="513">I631/I630-1</f>
        <v>2.2062138763893677</v>
      </c>
      <c r="J683" s="44">
        <f>J631/J630-1</f>
        <v>2.0818339781759856</v>
      </c>
      <c r="K683" s="44">
        <f t="shared" si="513"/>
        <v>1.9760850923737272</v>
      </c>
      <c r="L683" s="44">
        <f t="shared" si="513"/>
        <v>1.9703042382109128</v>
      </c>
      <c r="M683" s="44">
        <f t="shared" si="513"/>
        <v>1.9825850807450638</v>
      </c>
      <c r="O683" s="14"/>
      <c r="P683" s="23"/>
      <c r="Q683" s="23"/>
      <c r="R683" s="23"/>
      <c r="S683" s="44">
        <f t="shared" si="509"/>
        <v>1.9918032786885247</v>
      </c>
      <c r="U683" s="23">
        <f t="shared" ref="U683" si="514">U631/U630-1</f>
        <v>1.5637697132995232E-3</v>
      </c>
      <c r="V683" s="23"/>
      <c r="W683" s="23">
        <f t="shared" si="478"/>
        <v>2.7143171832106017E-2</v>
      </c>
      <c r="X683" s="23">
        <f t="shared" si="478"/>
        <v>2.1020272008432705E-2</v>
      </c>
      <c r="Y683" s="23">
        <f t="shared" si="478"/>
        <v>2.1275964851511509E-2</v>
      </c>
      <c r="Z683" s="23">
        <f t="shared" si="478"/>
        <v>1.700112387359054E-2</v>
      </c>
      <c r="AA683" s="23">
        <f t="shared" ref="AA683:AB683" si="515">AA631/AA630-1</f>
        <v>-7.1565904721213602E-3</v>
      </c>
      <c r="AB683" s="23">
        <f t="shared" si="515"/>
        <v>-6.8774324252278696E-3</v>
      </c>
      <c r="AC683" s="23">
        <f t="shared" si="478"/>
        <v>1.3942314368638131E-2</v>
      </c>
      <c r="AD683" s="23"/>
      <c r="AE683" s="44">
        <f t="shared" si="488"/>
        <v>4.4297465259424129E-3</v>
      </c>
      <c r="AF683" s="23">
        <f t="shared" si="478"/>
        <v>2.0259147634977825E-3</v>
      </c>
      <c r="AG683" s="23">
        <f t="shared" si="478"/>
        <v>-1.0797650356651367E-2</v>
      </c>
      <c r="AH683" s="23">
        <f t="shared" si="478"/>
        <v>1.3002537650863122E-2</v>
      </c>
      <c r="AI683" s="23">
        <f t="shared" si="478"/>
        <v>-2.2850385724068167E-2</v>
      </c>
      <c r="AJ683" s="23">
        <f t="shared" si="478"/>
        <v>-1.2717332416056881E-2</v>
      </c>
      <c r="AK683" s="23">
        <f t="shared" si="478"/>
        <v>-4.4995592600001189E-3</v>
      </c>
      <c r="AL683" s="23">
        <f t="shared" ref="AL683:AO683" si="516">AL631/AL630-1</f>
        <v>-1.6495265633729383E-2</v>
      </c>
      <c r="AM683" s="23">
        <f t="shared" si="516"/>
        <v>-1.4724869775025295E-2</v>
      </c>
      <c r="AN683" s="23">
        <f t="shared" si="516"/>
        <v>-5.8803416431167932E-3</v>
      </c>
      <c r="AO683" s="23">
        <f t="shared" si="516"/>
        <v>-1.8188286816022248E-2</v>
      </c>
      <c r="AP683" s="242">
        <f>AP631-AP630</f>
        <v>43435</v>
      </c>
      <c r="AQ683" s="67">
        <f t="shared" ref="AQ683:AR683" si="517">AQ631-AQ630</f>
        <v>23870.000000000007</v>
      </c>
      <c r="AR683" s="67">
        <f t="shared" si="517"/>
        <v>3044</v>
      </c>
      <c r="AS683" s="23"/>
      <c r="AT683" s="23"/>
      <c r="AX683" s="23">
        <f t="shared" si="485"/>
        <v>1.3002537650863122E-2</v>
      </c>
    </row>
    <row r="684" spans="1:81">
      <c r="A684" s="2">
        <f t="shared" si="475"/>
        <v>2015</v>
      </c>
      <c r="C684" s="149">
        <f t="shared" si="490"/>
        <v>-212.41902860906157</v>
      </c>
      <c r="D684" s="67">
        <f t="shared" si="490"/>
        <v>105284.76777017489</v>
      </c>
      <c r="E684" s="23">
        <f t="shared" si="482"/>
        <v>-5.8815494387920442E-3</v>
      </c>
      <c r="F684" s="23"/>
      <c r="G684" s="153">
        <f t="shared" si="482"/>
        <v>7.2337867816871793E-3</v>
      </c>
      <c r="H684" s="97"/>
      <c r="I684" s="44">
        <f t="shared" si="513"/>
        <v>1.6455115929134845E-3</v>
      </c>
      <c r="J684" s="44">
        <f>J632/J631-1</f>
        <v>1.6802400500429693E-2</v>
      </c>
      <c r="K684" s="44">
        <f t="shared" si="513"/>
        <v>-1.220329520142116E-2</v>
      </c>
      <c r="L684" s="44">
        <f t="shared" si="513"/>
        <v>-1.2878466381226916E-2</v>
      </c>
      <c r="M684" s="44">
        <f t="shared" si="513"/>
        <v>7.3454073386389762E-3</v>
      </c>
      <c r="O684" s="14"/>
      <c r="P684" s="23"/>
      <c r="Q684" s="23"/>
      <c r="R684" s="23"/>
      <c r="S684" s="44">
        <f t="shared" si="509"/>
        <v>0</v>
      </c>
      <c r="U684" s="23">
        <f t="shared" ref="U684" si="518">U632/U631-1</f>
        <v>1.5734479521823719E-2</v>
      </c>
      <c r="V684" s="23"/>
      <c r="W684" s="23">
        <f t="shared" si="478"/>
        <v>1.578574219172757E-2</v>
      </c>
      <c r="X684" s="23">
        <f t="shared" si="478"/>
        <v>1.578574219172757E-2</v>
      </c>
      <c r="Y684" s="23">
        <f t="shared" si="478"/>
        <v>1.5785742191727792E-2</v>
      </c>
      <c r="Z684" s="23">
        <f t="shared" si="478"/>
        <v>1.5093697918588722E-2</v>
      </c>
      <c r="AA684" s="23">
        <f t="shared" ref="AA684:AB684" si="519">AA632/AA631-1</f>
        <v>-7.1723148646224422E-3</v>
      </c>
      <c r="AB684" s="23">
        <f t="shared" si="519"/>
        <v>-5.5293107150525822E-3</v>
      </c>
      <c r="AC684" s="23">
        <f t="shared" si="478"/>
        <v>7.5395466684928802E-3</v>
      </c>
      <c r="AD684" s="23"/>
      <c r="AE684" s="44">
        <f t="shared" si="488"/>
        <v>1.7214188639278705E-2</v>
      </c>
      <c r="AF684" s="23">
        <f t="shared" si="478"/>
        <v>1.6802335345992958E-2</v>
      </c>
      <c r="AG684" s="23">
        <f t="shared" si="478"/>
        <v>1.154717012319928E-2</v>
      </c>
      <c r="AH684" s="23">
        <f t="shared" si="478"/>
        <v>5.6787626962142124E-2</v>
      </c>
      <c r="AI684" s="23">
        <f t="shared" si="478"/>
        <v>-1.2203818062038518E-2</v>
      </c>
      <c r="AJ684" s="23">
        <f t="shared" si="478"/>
        <v>-1.2878466381226916E-2</v>
      </c>
      <c r="AK684" s="23">
        <f t="shared" si="478"/>
        <v>7.3454073386389762E-3</v>
      </c>
      <c r="AL684" s="23">
        <f t="shared" ref="AL684:AO684" si="520">AL632/AL631-1</f>
        <v>1.4062477825971254E-3</v>
      </c>
      <c r="AM684" s="23">
        <f t="shared" si="520"/>
        <v>1.6832312434880148E-3</v>
      </c>
      <c r="AN684" s="23">
        <f t="shared" si="520"/>
        <v>-7.390017368393953E-3</v>
      </c>
      <c r="AO684" s="23">
        <f t="shared" si="520"/>
        <v>-1.9268656053827993E-4</v>
      </c>
      <c r="AP684" s="242">
        <f t="shared" ref="AP684:AR684" si="521">AP632-AP631</f>
        <v>35320</v>
      </c>
      <c r="AQ684" s="67">
        <f t="shared" si="521"/>
        <v>21585.999999999993</v>
      </c>
      <c r="AR684" s="67">
        <f t="shared" si="521"/>
        <v>2737</v>
      </c>
      <c r="AS684" s="23"/>
      <c r="AT684" s="23"/>
      <c r="AX684" s="23">
        <f t="shared" si="485"/>
        <v>5.6786703601108046E-2</v>
      </c>
    </row>
    <row r="685" spans="1:81">
      <c r="A685" s="2">
        <f t="shared" si="475"/>
        <v>2016</v>
      </c>
      <c r="C685" s="149">
        <f t="shared" si="490"/>
        <v>-96.759159907776848</v>
      </c>
      <c r="D685" s="67">
        <f t="shared" si="490"/>
        <v>194363.98785043694</v>
      </c>
      <c r="E685" s="23">
        <f t="shared" si="482"/>
        <v>1.6427748567382494E-3</v>
      </c>
      <c r="F685" s="23"/>
      <c r="G685" s="153">
        <f t="shared" si="482"/>
        <v>1.0230852788563727E-2</v>
      </c>
      <c r="H685" s="97"/>
      <c r="I685" s="44">
        <f t="shared" si="513"/>
        <v>-8.774093647453407E-4</v>
      </c>
      <c r="J685" s="44">
        <f>J633/J632-1</f>
        <v>1.6446829905918392E-2</v>
      </c>
      <c r="K685" s="44">
        <f>K633/K632-1</f>
        <v>1.7020974621555496E-3</v>
      </c>
      <c r="L685" s="44">
        <f>L633/L632-1</f>
        <v>-1.3046485100993488E-2</v>
      </c>
      <c r="M685" s="44">
        <f>M633/M632-1</f>
        <v>1.0345601341333888E-2</v>
      </c>
      <c r="O685" s="14"/>
      <c r="P685" s="23"/>
      <c r="Q685" s="23"/>
      <c r="R685" s="23"/>
      <c r="S685" s="44">
        <f t="shared" si="509"/>
        <v>2.73972602739736E-3</v>
      </c>
      <c r="U685" s="23">
        <f t="shared" ref="U685" si="522">U633/U632-1</f>
        <v>1.355619906320471E-2</v>
      </c>
      <c r="V685" s="23"/>
      <c r="W685" s="23">
        <f t="shared" si="478"/>
        <v>1.5585447970136723E-2</v>
      </c>
      <c r="X685" s="23">
        <f t="shared" si="478"/>
        <v>1.5585447970136945E-2</v>
      </c>
      <c r="Y685" s="23">
        <f t="shared" si="478"/>
        <v>1.5585447970136945E-2</v>
      </c>
      <c r="Z685" s="23">
        <f t="shared" si="478"/>
        <v>1.5075599066783685E-2</v>
      </c>
      <c r="AA685" s="23">
        <f t="shared" ref="AA685:AB685" si="523">AA633/AA632-1</f>
        <v>-6.0682680151706858E-3</v>
      </c>
      <c r="AB685" s="23">
        <f t="shared" si="523"/>
        <v>-4.3724696356275405E-3</v>
      </c>
      <c r="AC685" s="23">
        <f t="shared" si="478"/>
        <v>6.5927642712957368E-3</v>
      </c>
      <c r="AD685" s="23"/>
      <c r="AE685" s="44">
        <f t="shared" si="488"/>
        <v>1.4594925646814527E-2</v>
      </c>
      <c r="AF685" s="23">
        <f t="shared" si="478"/>
        <v>1.6447002111067865E-2</v>
      </c>
      <c r="AG685" s="23">
        <f t="shared" si="478"/>
        <v>-1.0055920344531621E-5</v>
      </c>
      <c r="AH685" s="23">
        <f t="shared" si="478"/>
        <v>-3.0589750467671095E-3</v>
      </c>
      <c r="AI685" s="23">
        <f t="shared" si="478"/>
        <v>1.7024062376085336E-3</v>
      </c>
      <c r="AJ685" s="23">
        <f t="shared" si="478"/>
        <v>-1.3046485100993488E-2</v>
      </c>
      <c r="AK685" s="23">
        <f t="shared" si="478"/>
        <v>1.0345601341333888E-2</v>
      </c>
      <c r="AL685" s="23">
        <f t="shared" ref="AL685:AO685" si="524">AL633/AL632-1</f>
        <v>-9.7532150081702795E-4</v>
      </c>
      <c r="AM685" s="23">
        <f t="shared" si="524"/>
        <v>1.3510353766212901E-3</v>
      </c>
      <c r="AN685" s="23">
        <f t="shared" si="524"/>
        <v>-8.712108896980153E-3</v>
      </c>
      <c r="AO685" s="23">
        <f t="shared" si="524"/>
        <v>3.7282575468888801E-3</v>
      </c>
      <c r="AP685" s="242">
        <f t="shared" ref="AP685:AR685" si="525">AP633-AP632</f>
        <v>33824</v>
      </c>
      <c r="AQ685" s="67">
        <f t="shared" si="525"/>
        <v>20427</v>
      </c>
      <c r="AR685" s="67">
        <f t="shared" si="525"/>
        <v>2686</v>
      </c>
      <c r="AS685" s="23"/>
      <c r="AT685" s="23"/>
      <c r="AX685" s="23">
        <f t="shared" si="485"/>
        <v>-3.0581039755351869E-3</v>
      </c>
    </row>
    <row r="686" spans="1:81">
      <c r="A686" s="2">
        <f t="shared" si="475"/>
        <v>2017</v>
      </c>
      <c r="C686" s="18">
        <f t="shared" si="490"/>
        <v>-100.2203641618471</v>
      </c>
      <c r="D686" s="14">
        <f t="shared" si="490"/>
        <v>184478.25454075262</v>
      </c>
      <c r="E686" s="23">
        <f t="shared" si="482"/>
        <v>-1.4896902717318583E-2</v>
      </c>
      <c r="F686" s="23"/>
      <c r="G686" s="153">
        <f t="shared" si="482"/>
        <v>6.370111919466348E-3</v>
      </c>
      <c r="H686" s="97"/>
      <c r="I686" s="44">
        <f t="shared" si="513"/>
        <v>1.6597462306391364E-3</v>
      </c>
      <c r="J686" s="44">
        <f t="shared" si="513"/>
        <v>1.5357725999430638E-2</v>
      </c>
      <c r="K686" s="44">
        <f t="shared" si="513"/>
        <v>-1.5433933979588144E-2</v>
      </c>
      <c r="L686" s="44">
        <f t="shared" si="513"/>
        <v>-1.3218945881486754E-2</v>
      </c>
      <c r="M686" s="44">
        <f t="shared" si="513"/>
        <v>6.4669542872626273E-3</v>
      </c>
      <c r="O686" s="14"/>
      <c r="P686" s="23"/>
      <c r="Q686" s="23"/>
      <c r="R686" s="23"/>
      <c r="S686" s="44">
        <f t="shared" si="509"/>
        <v>0</v>
      </c>
      <c r="U686" s="23">
        <f t="shared" ref="U686" si="526">U634/U633-1</f>
        <v>1.340757549821614E-2</v>
      </c>
      <c r="V686" s="23"/>
      <c r="W686" s="23">
        <f t="shared" si="478"/>
        <v>1.5429353309118099E-2</v>
      </c>
      <c r="X686" s="23">
        <f t="shared" si="478"/>
        <v>1.5429353309118099E-2</v>
      </c>
      <c r="Y686" s="23">
        <f t="shared" si="478"/>
        <v>1.5429353309117877E-2</v>
      </c>
      <c r="Z686" s="23">
        <f t="shared" si="478"/>
        <v>1.4894290465524707E-2</v>
      </c>
      <c r="AA686" s="23">
        <f t="shared" ref="AA686:AB686" si="527">AA634/AA633-1</f>
        <v>-6.8684813024675329E-3</v>
      </c>
      <c r="AB686" s="23">
        <f t="shared" si="527"/>
        <v>-3.6326176534373644E-3</v>
      </c>
      <c r="AC686" s="23">
        <f t="shared" si="478"/>
        <v>5.7697112105927761E-3</v>
      </c>
      <c r="AD686" s="23"/>
      <c r="AE686" s="44">
        <f t="shared" si="488"/>
        <v>1.695585172566072E-2</v>
      </c>
      <c r="AF686" s="23">
        <f t="shared" si="478"/>
        <v>1.5357620768822633E-2</v>
      </c>
      <c r="AG686" s="23">
        <f t="shared" si="478"/>
        <v>-8.3292140307896778E-3</v>
      </c>
      <c r="AH686" s="23">
        <f t="shared" si="478"/>
        <v>4.382120946538226E-3</v>
      </c>
      <c r="AI686" s="23">
        <f t="shared" si="478"/>
        <v>-1.5434752468311164E-2</v>
      </c>
      <c r="AJ686" s="23">
        <f t="shared" si="478"/>
        <v>-1.3218945881486754E-2</v>
      </c>
      <c r="AK686" s="23">
        <f t="shared" si="478"/>
        <v>6.4669542872626273E-3</v>
      </c>
      <c r="AL686" s="23">
        <f t="shared" ref="AL686:AO686" si="528">AL634/AL633-1</f>
        <v>1.5033034169911197E-3</v>
      </c>
      <c r="AM686" s="23">
        <f t="shared" si="528"/>
        <v>4.5653060387729205E-4</v>
      </c>
      <c r="AN686" s="23">
        <f t="shared" si="528"/>
        <v>-9.6212786547392737E-3</v>
      </c>
      <c r="AO686" s="23">
        <f t="shared" si="528"/>
        <v>6.9324326324227137E-4</v>
      </c>
      <c r="AP686" s="242">
        <f t="shared" ref="AP686:AR686" si="529">AP634-AP633</f>
        <v>27468</v>
      </c>
      <c r="AQ686" s="67">
        <f t="shared" si="529"/>
        <v>17571</v>
      </c>
      <c r="AR686" s="67">
        <f t="shared" si="529"/>
        <v>2617</v>
      </c>
      <c r="AS686" s="23"/>
      <c r="AT686" s="23"/>
      <c r="AX686" s="23">
        <f t="shared" si="485"/>
        <v>4.382120946538226E-3</v>
      </c>
    </row>
    <row r="687" spans="1:81">
      <c r="A687" s="2">
        <f t="shared" si="475"/>
        <v>2018</v>
      </c>
      <c r="C687" s="18">
        <f t="shared" si="490"/>
        <v>-97.076562729396755</v>
      </c>
      <c r="D687" s="14">
        <f t="shared" si="490"/>
        <v>81298.207228569314</v>
      </c>
      <c r="E687" s="23">
        <f t="shared" ref="E687:G702" si="530">E635/E634-1</f>
        <v>-1.8844120840635026E-2</v>
      </c>
      <c r="F687" s="23"/>
      <c r="G687" s="153">
        <f t="shared" si="530"/>
        <v>6.7866318687270777E-3</v>
      </c>
      <c r="H687" s="97"/>
      <c r="I687" s="44">
        <f t="shared" si="513"/>
        <v>4.082091841292268E-3</v>
      </c>
      <c r="J687" s="44">
        <f t="shared" si="513"/>
        <v>6.6656671761748942E-3</v>
      </c>
      <c r="K687" s="44">
        <f t="shared" si="513"/>
        <v>-1.9534097824143837E-2</v>
      </c>
      <c r="L687" s="44">
        <f t="shared" si="513"/>
        <v>-1.3396027240608177E-2</v>
      </c>
      <c r="M687" s="44">
        <f t="shared" si="513"/>
        <v>6.8891434915470118E-3</v>
      </c>
      <c r="O687" s="14"/>
      <c r="P687" s="23"/>
      <c r="Q687" s="23"/>
      <c r="R687" s="23"/>
      <c r="S687" s="44">
        <f t="shared" si="509"/>
        <v>0</v>
      </c>
      <c r="U687" s="23">
        <f t="shared" ref="U687" si="531">U635/U634-1</f>
        <v>1.4590013916345956E-2</v>
      </c>
      <c r="V687" s="23"/>
      <c r="W687" s="23">
        <f t="shared" ref="W687:AK699" si="532">W635/W634-1</f>
        <v>1.4582236246959868E-2</v>
      </c>
      <c r="X687" s="23">
        <f t="shared" si="532"/>
        <v>1.4582236246959868E-2</v>
      </c>
      <c r="Y687" s="23">
        <f t="shared" si="532"/>
        <v>1.4582236246959646E-2</v>
      </c>
      <c r="Z687" s="23">
        <f t="shared" si="532"/>
        <v>1.4071987498348815E-2</v>
      </c>
      <c r="AA687" s="23">
        <f t="shared" ref="AA687:AB687" si="533">AA635/AA634-1</f>
        <v>-8.0503512880563122E-3</v>
      </c>
      <c r="AB687" s="23">
        <f t="shared" si="533"/>
        <v>-2.9928715241879233E-3</v>
      </c>
      <c r="AC687" s="23">
        <f t="shared" si="532"/>
        <v>5.061914464386863E-3</v>
      </c>
      <c r="AD687" s="23"/>
      <c r="AE687" s="44">
        <f t="shared" si="488"/>
        <v>1.8527585422600357E-2</v>
      </c>
      <c r="AF687" s="23">
        <f t="shared" si="532"/>
        <v>6.6658145137492575E-3</v>
      </c>
      <c r="AG687" s="23">
        <f t="shared" si="532"/>
        <v>2.8756193617325954E-2</v>
      </c>
      <c r="AH687" s="23">
        <f t="shared" si="532"/>
        <v>0.11343804537521818</v>
      </c>
      <c r="AI687" s="23">
        <f t="shared" si="532"/>
        <v>-1.9533077105273078E-2</v>
      </c>
      <c r="AJ687" s="23">
        <f t="shared" si="532"/>
        <v>-1.3396027240608177E-2</v>
      </c>
      <c r="AK687" s="23">
        <f t="shared" si="532"/>
        <v>6.8891434915470118E-3</v>
      </c>
      <c r="AL687" s="23">
        <f t="shared" ref="AL687:AO687" si="534">AL635/AL634-1</f>
        <v>3.8886440494316776E-3</v>
      </c>
      <c r="AM687" s="23">
        <f t="shared" si="534"/>
        <v>-7.3033996362230624E-3</v>
      </c>
      <c r="AN687" s="23">
        <f t="shared" si="534"/>
        <v>-1.0434384488628545E-2</v>
      </c>
      <c r="AO687" s="23">
        <f t="shared" si="534"/>
        <v>1.8180263333666957E-3</v>
      </c>
      <c r="AP687" s="242">
        <f t="shared" ref="AP687:AR687" si="535">AP635-AP634</f>
        <v>26157</v>
      </c>
      <c r="AQ687" s="67">
        <f t="shared" si="535"/>
        <v>16635</v>
      </c>
      <c r="AR687" s="67">
        <f t="shared" si="535"/>
        <v>2546</v>
      </c>
      <c r="AS687" s="23"/>
      <c r="AT687" s="23"/>
      <c r="AX687" s="23">
        <f t="shared" si="485"/>
        <v>0.11343804537521818</v>
      </c>
    </row>
    <row r="688" spans="1:81">
      <c r="A688" s="2">
        <f t="shared" si="475"/>
        <v>2019</v>
      </c>
      <c r="C688" s="18">
        <f t="shared" si="490"/>
        <v>-70.750038287769712</v>
      </c>
      <c r="D688" s="14">
        <f t="shared" si="490"/>
        <v>188951.37066002004</v>
      </c>
      <c r="E688" s="23">
        <f t="shared" si="530"/>
        <v>-2.0601238264370325E-2</v>
      </c>
      <c r="F688" s="23"/>
      <c r="G688" s="153">
        <f t="shared" si="530"/>
        <v>5.675082527198505E-3</v>
      </c>
      <c r="H688" s="97"/>
      <c r="I688" s="44">
        <f t="shared" si="513"/>
        <v>-5.4867444908887064E-3</v>
      </c>
      <c r="J688" s="44">
        <f t="shared" si="513"/>
        <v>1.5389604039338867E-2</v>
      </c>
      <c r="K688" s="44">
        <f t="shared" si="513"/>
        <v>-2.1370580461362754E-2</v>
      </c>
      <c r="L688" s="44">
        <f t="shared" si="513"/>
        <v>-1.3577917391861205E-2</v>
      </c>
      <c r="M688" s="44">
        <f t="shared" si="513"/>
        <v>5.7602177623221618E-3</v>
      </c>
      <c r="O688" s="14"/>
      <c r="P688" s="23"/>
      <c r="Q688" s="23"/>
      <c r="R688" s="23"/>
      <c r="S688" s="44">
        <f t="shared" si="509"/>
        <v>0</v>
      </c>
      <c r="U688" s="23">
        <f t="shared" ref="U688" si="536">U636/U635-1</f>
        <v>1.6123934564700626E-2</v>
      </c>
      <c r="V688" s="23"/>
      <c r="W688" s="23">
        <f t="shared" si="532"/>
        <v>1.3563681954422036E-2</v>
      </c>
      <c r="X688" s="23">
        <f t="shared" si="532"/>
        <v>1.3563681954422702E-2</v>
      </c>
      <c r="Y688" s="23">
        <f t="shared" si="532"/>
        <v>1.3563681954422258E-2</v>
      </c>
      <c r="Z688" s="23">
        <f t="shared" si="532"/>
        <v>1.2989816187258807E-2</v>
      </c>
      <c r="AA688" s="23">
        <f t="shared" ref="AA688:AB688" si="537">AA636/AA635-1</f>
        <v>-7.9681274900398336E-3</v>
      </c>
      <c r="AB688" s="23">
        <f t="shared" si="537"/>
        <v>-2.4014845540878405E-3</v>
      </c>
      <c r="AC688" s="23">
        <f t="shared" si="532"/>
        <v>4.4385960810771063E-3</v>
      </c>
      <c r="AD688" s="23"/>
      <c r="AE688" s="44">
        <f t="shared" si="488"/>
        <v>7.9912010138536438E-3</v>
      </c>
      <c r="AF688" s="23">
        <f t="shared" si="532"/>
        <v>1.5389490952779417E-2</v>
      </c>
      <c r="AG688" s="23">
        <f t="shared" si="532"/>
        <v>7.943844483126461E-2</v>
      </c>
      <c r="AH688" s="23">
        <f t="shared" si="532"/>
        <v>0.23510971786833856</v>
      </c>
      <c r="AI688" s="23">
        <f t="shared" si="532"/>
        <v>-2.13711541692021E-2</v>
      </c>
      <c r="AJ688" s="23">
        <f t="shared" si="532"/>
        <v>-1.3577917391861205E-2</v>
      </c>
      <c r="AK688" s="23">
        <f t="shared" si="532"/>
        <v>5.7602177623221618E-3</v>
      </c>
      <c r="AL688" s="23">
        <f t="shared" ref="AL688:AO688" si="538">AL636/AL635-1</f>
        <v>-5.4979090507892847E-3</v>
      </c>
      <c r="AM688" s="23">
        <f t="shared" si="538"/>
        <v>2.3689031490490287E-3</v>
      </c>
      <c r="AN688" s="23">
        <f t="shared" si="538"/>
        <v>-1.1203337479685049E-2</v>
      </c>
      <c r="AO688" s="23">
        <f t="shared" si="538"/>
        <v>1.315781458818277E-3</v>
      </c>
      <c r="AP688" s="242">
        <f t="shared" ref="AP688:AR688" si="539">AP636-AP635</f>
        <v>25008</v>
      </c>
      <c r="AQ688" s="67">
        <f t="shared" si="539"/>
        <v>15769</v>
      </c>
      <c r="AR688" s="67">
        <f t="shared" si="539"/>
        <v>2454</v>
      </c>
      <c r="AS688" s="23"/>
      <c r="AT688" s="23"/>
      <c r="AX688" s="23">
        <f t="shared" si="485"/>
        <v>0.23510971786833856</v>
      </c>
    </row>
    <row r="689" spans="1:50">
      <c r="A689" s="2">
        <f t="shared" si="475"/>
        <v>2020</v>
      </c>
      <c r="C689" s="18">
        <f t="shared" si="490"/>
        <v>-25.608856499320609</v>
      </c>
      <c r="D689" s="14">
        <f t="shared" si="490"/>
        <v>229068.90513804741</v>
      </c>
      <c r="E689" s="23">
        <f t="shared" si="530"/>
        <v>-1.5961992760771482E-2</v>
      </c>
      <c r="F689" s="23"/>
      <c r="G689" s="153">
        <f t="shared" si="530"/>
        <v>5.4681321456755416E-3</v>
      </c>
      <c r="H689" s="97"/>
      <c r="I689" s="44">
        <f t="shared" si="513"/>
        <v>3.8514703779903847E-3</v>
      </c>
      <c r="J689" s="44">
        <f t="shared" si="513"/>
        <v>1.8374301010488869E-2</v>
      </c>
      <c r="K689" s="44">
        <f t="shared" si="513"/>
        <v>-1.6571101836417523E-2</v>
      </c>
      <c r="L689" s="44">
        <f t="shared" si="513"/>
        <v>-1.3764814911644052E-2</v>
      </c>
      <c r="M689" s="44">
        <f t="shared" si="513"/>
        <v>5.5496929887621782E-3</v>
      </c>
      <c r="O689" s="14"/>
      <c r="P689" s="23"/>
      <c r="Q689" s="23"/>
      <c r="R689" s="23"/>
      <c r="S689" s="23"/>
      <c r="U689" s="23">
        <f t="shared" ref="U689" si="540">U637/U636-1</f>
        <v>1.7935573434142649E-2</v>
      </c>
      <c r="V689" s="23"/>
      <c r="W689" s="23">
        <f t="shared" si="532"/>
        <v>1.3114877511806622E-2</v>
      </c>
      <c r="X689" s="23">
        <f t="shared" si="532"/>
        <v>1.3114877511805956E-2</v>
      </c>
      <c r="Y689" s="23">
        <f t="shared" si="532"/>
        <v>1.31148775118064E-2</v>
      </c>
      <c r="Z689" s="23">
        <f t="shared" si="532"/>
        <v>1.2486218366072555E-2</v>
      </c>
      <c r="AA689" s="23">
        <f t="shared" ref="AA689:AB689" si="541">AA637/AA636-1</f>
        <v>-7.6230849323219996E-3</v>
      </c>
      <c r="AB689" s="23">
        <f t="shared" si="541"/>
        <v>-2.0242914979757831E-3</v>
      </c>
      <c r="AC689" s="23">
        <f t="shared" si="532"/>
        <v>3.8969502706585057E-3</v>
      </c>
      <c r="AD689" s="23"/>
      <c r="AE689" s="44">
        <f t="shared" si="488"/>
        <v>1.6950872163097319E-2</v>
      </c>
      <c r="AF689" s="23">
        <f t="shared" si="532"/>
        <v>1.8374389148017034E-2</v>
      </c>
      <c r="AG689" s="23">
        <f t="shared" si="532"/>
        <v>3.3686870113685874E-2</v>
      </c>
      <c r="AH689" s="23">
        <f t="shared" si="532"/>
        <v>9.5178934010152316E-2</v>
      </c>
      <c r="AI689" s="23">
        <f t="shared" si="532"/>
        <v>-1.6570528594313183E-2</v>
      </c>
      <c r="AJ689" s="23">
        <f t="shared" si="532"/>
        <v>-1.3764814911644052E-2</v>
      </c>
      <c r="AK689" s="23">
        <f t="shared" si="532"/>
        <v>5.5496929887621782E-3</v>
      </c>
      <c r="AL689" s="23">
        <f t="shared" ref="AL689:AO689" si="542">AL637/AL636-1</f>
        <v>3.786337301364906E-3</v>
      </c>
      <c r="AM689" s="23">
        <f t="shared" si="542"/>
        <v>5.8155564738910925E-3</v>
      </c>
      <c r="AN689" s="23">
        <f t="shared" si="542"/>
        <v>-1.1764337862783192E-2</v>
      </c>
      <c r="AO689" s="23">
        <f t="shared" si="542"/>
        <v>1.6463270634083926E-3</v>
      </c>
      <c r="AP689" s="242">
        <f t="shared" ref="AP689:AR689" si="543">AP637-AP636</f>
        <v>26598</v>
      </c>
      <c r="AQ689" s="67">
        <f t="shared" si="543"/>
        <v>16557</v>
      </c>
      <c r="AR689" s="67">
        <f t="shared" si="543"/>
        <v>2349</v>
      </c>
      <c r="AS689" s="23"/>
      <c r="AT689" s="23"/>
      <c r="AX689" s="23">
        <f t="shared" si="485"/>
        <v>9.5177664974619214E-2</v>
      </c>
    </row>
    <row r="690" spans="1:50">
      <c r="A690" s="2">
        <f t="shared" si="475"/>
        <v>2021</v>
      </c>
      <c r="C690" s="18">
        <f t="shared" si="490"/>
        <v>-68.286806927466387</v>
      </c>
      <c r="D690" s="14">
        <f t="shared" si="490"/>
        <v>184683.9067443721</v>
      </c>
      <c r="E690" s="23">
        <f t="shared" si="530"/>
        <v>-2.5085126179703932E-2</v>
      </c>
      <c r="F690" s="23"/>
      <c r="G690" s="153">
        <f t="shared" si="530"/>
        <v>5.0277984957218802E-3</v>
      </c>
      <c r="H690" s="96"/>
      <c r="I690" s="44">
        <f t="shared" si="513"/>
        <v>-1.886593969334549E-3</v>
      </c>
      <c r="J690" s="44">
        <f t="shared" si="513"/>
        <v>1.4546761162288924E-2</v>
      </c>
      <c r="K690" s="44">
        <f t="shared" si="513"/>
        <v>-2.6058503638916375E-2</v>
      </c>
      <c r="L690" s="44">
        <f t="shared" si="513"/>
        <v>-1.3956929462429879E-2</v>
      </c>
      <c r="M690" s="44">
        <f t="shared" si="513"/>
        <v>5.1023775773169078E-3</v>
      </c>
      <c r="O690" s="14"/>
      <c r="P690" s="23"/>
      <c r="Q690" s="23"/>
      <c r="R690" s="23"/>
      <c r="S690" s="23"/>
      <c r="U690" s="23">
        <f t="shared" ref="U690" si="544">U638/U637-1</f>
        <v>9.1517071696529673E-3</v>
      </c>
      <c r="V690" s="23"/>
      <c r="W690" s="23">
        <f t="shared" si="532"/>
        <v>1.2513430560649796E-2</v>
      </c>
      <c r="X690" s="23">
        <f t="shared" si="532"/>
        <v>1.2513430560650018E-2</v>
      </c>
      <c r="Y690" s="23">
        <f t="shared" si="532"/>
        <v>1.2513430560649796E-2</v>
      </c>
      <c r="Z690" s="23">
        <f t="shared" si="532"/>
        <v>1.1863649868502524E-2</v>
      </c>
      <c r="AA690" s="23">
        <f t="shared" ref="AA690:AB690" si="545">AA638/AA637-1</f>
        <v>-7.3069284670438384E-3</v>
      </c>
      <c r="AB690" s="23">
        <f t="shared" si="545"/>
        <v>-1.5350035634010828E-3</v>
      </c>
      <c r="AC690" s="23">
        <f t="shared" si="532"/>
        <v>3.4181240063593243E-3</v>
      </c>
      <c r="AD690" s="23"/>
      <c r="AE690" s="44">
        <f t="shared" si="488"/>
        <v>1.0508444332713696E-2</v>
      </c>
      <c r="AF690" s="23">
        <f t="shared" si="532"/>
        <v>1.45467674983355E-2</v>
      </c>
      <c r="AG690" s="23">
        <f t="shared" si="532"/>
        <v>-1.364306947530225E-2</v>
      </c>
      <c r="AH690" s="23">
        <f t="shared" si="532"/>
        <v>-5.7937360442572583E-7</v>
      </c>
      <c r="AI690" s="23">
        <f t="shared" si="532"/>
        <v>-2.6060062752129132E-2</v>
      </c>
      <c r="AJ690" s="23">
        <f t="shared" si="532"/>
        <v>-1.3956929462429879E-2</v>
      </c>
      <c r="AK690" s="23">
        <f t="shared" si="532"/>
        <v>5.1023775773169078E-3</v>
      </c>
      <c r="AL690" s="23">
        <f t="shared" ref="AL690:AO690" si="546">AL638/AL637-1</f>
        <v>-1.9802070445877895E-3</v>
      </c>
      <c r="AM690" s="23">
        <f t="shared" si="546"/>
        <v>2.6516592726517629E-3</v>
      </c>
      <c r="AN690" s="23">
        <f t="shared" si="546"/>
        <v>-1.2441022913533439E-2</v>
      </c>
      <c r="AO690" s="23">
        <f t="shared" si="546"/>
        <v>1.6785161944583571E-3</v>
      </c>
      <c r="AP690" s="242">
        <f t="shared" ref="AP690:AR690" si="547">AP638-AP637</f>
        <v>25029</v>
      </c>
      <c r="AQ690" s="67">
        <f t="shared" si="547"/>
        <v>15653</v>
      </c>
      <c r="AR690" s="67">
        <f t="shared" si="547"/>
        <v>2274</v>
      </c>
      <c r="AS690" s="23"/>
      <c r="AT690" s="23"/>
      <c r="AX690" s="23">
        <f t="shared" si="485"/>
        <v>0</v>
      </c>
    </row>
    <row r="691" spans="1:50">
      <c r="A691" s="2">
        <f t="shared" si="475"/>
        <v>2022</v>
      </c>
      <c r="C691" s="18">
        <f t="shared" si="490"/>
        <v>-22.280178361381331</v>
      </c>
      <c r="D691" s="14">
        <f t="shared" si="490"/>
        <v>218370.39805463888</v>
      </c>
      <c r="E691" s="23">
        <f t="shared" si="530"/>
        <v>-2.1900095858569002E-2</v>
      </c>
      <c r="F691" s="23"/>
      <c r="G691" s="153">
        <f t="shared" si="530"/>
        <v>4.5043875417838386E-3</v>
      </c>
      <c r="H691" s="96"/>
      <c r="I691" s="44">
        <f t="shared" si="513"/>
        <v>-3.2516097894619289E-3</v>
      </c>
      <c r="J691" s="44">
        <f t="shared" si="513"/>
        <v>1.6953483676887871E-2</v>
      </c>
      <c r="K691" s="44">
        <f t="shared" si="513"/>
        <v>-2.2772621383655434E-2</v>
      </c>
      <c r="L691" s="44">
        <f t="shared" si="513"/>
        <v>-1.4154482577337979E-2</v>
      </c>
      <c r="M691" s="44">
        <f t="shared" si="513"/>
        <v>4.5708635014358734E-3</v>
      </c>
      <c r="O691" s="14"/>
      <c r="P691" s="23"/>
      <c r="Q691" s="23"/>
      <c r="R691" s="23"/>
      <c r="S691" s="23"/>
      <c r="U691" s="23">
        <f t="shared" ref="U691" si="548">U639/U638-1</f>
        <v>9.2074992062523009E-3</v>
      </c>
      <c r="V691" s="23"/>
      <c r="W691" s="23">
        <f t="shared" si="532"/>
        <v>1.2032765986913496E-2</v>
      </c>
      <c r="X691" s="23">
        <f t="shared" si="532"/>
        <v>1.2032765986913274E-2</v>
      </c>
      <c r="Y691" s="23">
        <f t="shared" si="532"/>
        <v>1.2032765986913496E-2</v>
      </c>
      <c r="Z691" s="23">
        <f t="shared" si="532"/>
        <v>1.1357071231365978E-2</v>
      </c>
      <c r="AA691" s="23">
        <f t="shared" ref="AA691:AB691" si="549">AA639/AA638-1</f>
        <v>-7.2097236901705886E-3</v>
      </c>
      <c r="AB691" s="23">
        <f t="shared" si="549"/>
        <v>-1.372645912260384E-3</v>
      </c>
      <c r="AC691" s="23">
        <f t="shared" si="532"/>
        <v>3.0136787345849125E-3</v>
      </c>
      <c r="AD691" s="23"/>
      <c r="AE691" s="44">
        <f t="shared" si="488"/>
        <v>8.7666330949387472E-3</v>
      </c>
      <c r="AF691" s="23">
        <f t="shared" si="532"/>
        <v>1.6953373854853959E-2</v>
      </c>
      <c r="AG691" s="23">
        <f t="shared" si="532"/>
        <v>-1.1770445113425065E-2</v>
      </c>
      <c r="AH691" s="23">
        <f t="shared" si="532"/>
        <v>0</v>
      </c>
      <c r="AI691" s="23">
        <f t="shared" si="532"/>
        <v>-2.2770206358548317E-2</v>
      </c>
      <c r="AJ691" s="23">
        <f t="shared" si="532"/>
        <v>-1.4154482577337979E-2</v>
      </c>
      <c r="AK691" s="23">
        <f t="shared" si="532"/>
        <v>4.5708635014358734E-3</v>
      </c>
      <c r="AL691" s="23">
        <f t="shared" ref="AL691:AO691" si="550">AL639/AL638-1</f>
        <v>-3.2272995516994252E-3</v>
      </c>
      <c r="AM691" s="23">
        <f t="shared" si="550"/>
        <v>5.5334587384396894E-3</v>
      </c>
      <c r="AN691" s="23">
        <f t="shared" si="550"/>
        <v>-1.2799405717014323E-2</v>
      </c>
      <c r="AO691" s="23">
        <f t="shared" si="550"/>
        <v>1.5525060124959023E-3</v>
      </c>
      <c r="AP691" s="242">
        <f t="shared" ref="AP691:AR691" si="551">AP639-AP638</f>
        <v>23448</v>
      </c>
      <c r="AQ691" s="67">
        <f t="shared" si="551"/>
        <v>14795</v>
      </c>
      <c r="AR691" s="67">
        <f t="shared" si="551"/>
        <v>2205</v>
      </c>
      <c r="AS691" s="23"/>
      <c r="AT691" s="23"/>
      <c r="AX691" s="23">
        <f t="shared" si="485"/>
        <v>0</v>
      </c>
    </row>
    <row r="692" spans="1:50">
      <c r="A692" s="2">
        <f t="shared" si="475"/>
        <v>2023</v>
      </c>
      <c r="B692" s="41"/>
      <c r="C692" s="18">
        <f t="shared" ref="C692:D707" si="552">C640-C639</f>
        <v>-18.138804463373162</v>
      </c>
      <c r="D692" s="14">
        <f t="shared" si="552"/>
        <v>198266.73685299605</v>
      </c>
      <c r="E692" s="23">
        <f t="shared" si="530"/>
        <v>-2.3123406132367297E-2</v>
      </c>
      <c r="F692" s="23"/>
      <c r="G692" s="153">
        <f t="shared" si="530"/>
        <v>3.6466118673244008E-3</v>
      </c>
      <c r="H692" s="96"/>
      <c r="I692" s="44">
        <f t="shared" si="513"/>
        <v>4.8691933735500736E-3</v>
      </c>
      <c r="J692" s="44">
        <f t="shared" si="513"/>
        <v>1.5136098915278895E-2</v>
      </c>
      <c r="K692" s="44">
        <f t="shared" si="513"/>
        <v>-2.4066138256396252E-2</v>
      </c>
      <c r="L692" s="44">
        <f t="shared" si="513"/>
        <v>-1.4357708512326539E-2</v>
      </c>
      <c r="M692" s="44">
        <f t="shared" si="513"/>
        <v>3.7001838636212536E-3</v>
      </c>
      <c r="N692" s="43"/>
      <c r="O692" s="14"/>
      <c r="P692" s="43"/>
      <c r="Q692" s="43"/>
      <c r="R692" s="43"/>
      <c r="S692" s="43"/>
      <c r="U692" s="23">
        <f t="shared" ref="U692" si="553">U640/U639-1</f>
        <v>1.2270458404579188E-2</v>
      </c>
      <c r="V692" s="23"/>
      <c r="W692" s="23">
        <f t="shared" si="532"/>
        <v>1.119847874597335E-2</v>
      </c>
      <c r="X692" s="23">
        <f t="shared" si="532"/>
        <v>1.1198478745973572E-2</v>
      </c>
      <c r="Y692" s="23">
        <f t="shared" si="532"/>
        <v>1.1198478745973572E-2</v>
      </c>
      <c r="Z692" s="23">
        <f t="shared" si="532"/>
        <v>1.0491175736602187E-2</v>
      </c>
      <c r="AA692" s="23">
        <f t="shared" ref="AA692:AB692" si="554">AA640/AA639-1</f>
        <v>-7.1099958176495948E-3</v>
      </c>
      <c r="AB692" s="23">
        <f t="shared" si="554"/>
        <v>-9.8966351440510358E-4</v>
      </c>
      <c r="AC692" s="23">
        <f t="shared" si="532"/>
        <v>2.6393299656097824E-3</v>
      </c>
      <c r="AD692" s="23"/>
      <c r="AE692" s="44">
        <f t="shared" si="488"/>
        <v>1.6006771926303065E-2</v>
      </c>
      <c r="AF692" s="23">
        <f t="shared" si="532"/>
        <v>1.5136119494322031E-2</v>
      </c>
      <c r="AG692" s="23">
        <f t="shared" si="532"/>
        <v>-1.2302892454197689E-2</v>
      </c>
      <c r="AH692" s="23">
        <f t="shared" si="532"/>
        <v>0</v>
      </c>
      <c r="AI692" s="23">
        <f t="shared" si="532"/>
        <v>-2.4068135428694237E-2</v>
      </c>
      <c r="AJ692" s="23">
        <f t="shared" si="532"/>
        <v>-1.4357708512326539E-2</v>
      </c>
      <c r="AK692" s="23">
        <f t="shared" si="532"/>
        <v>3.7001838636212536E-3</v>
      </c>
      <c r="AL692" s="23">
        <f t="shared" ref="AL692:AO692" si="555">AL640/AL639-1</f>
        <v>4.7550439220325202E-3</v>
      </c>
      <c r="AM692" s="23">
        <f t="shared" si="555"/>
        <v>4.5967187732580683E-3</v>
      </c>
      <c r="AN692" s="23">
        <f t="shared" si="555"/>
        <v>-1.3381287970401612E-2</v>
      </c>
      <c r="AO692" s="23">
        <f t="shared" si="555"/>
        <v>1.0580613250505966E-3</v>
      </c>
      <c r="AP692" s="242">
        <f t="shared" ref="AP692:AR692" si="556">AP640-AP639</f>
        <v>22724</v>
      </c>
      <c r="AQ692" s="67">
        <f t="shared" si="556"/>
        <v>14291</v>
      </c>
      <c r="AR692" s="67">
        <f t="shared" si="556"/>
        <v>2128</v>
      </c>
      <c r="AS692" s="23"/>
      <c r="AT692" s="23"/>
      <c r="AX692" s="23">
        <f t="shared" si="485"/>
        <v>0</v>
      </c>
    </row>
    <row r="693" spans="1:50">
      <c r="A693" s="2">
        <f t="shared" si="475"/>
        <v>2024</v>
      </c>
      <c r="B693" s="41"/>
      <c r="C693" s="18">
        <f t="shared" si="552"/>
        <v>12.525009654298628</v>
      </c>
      <c r="D693" s="14">
        <f t="shared" si="552"/>
        <v>228628.91111714207</v>
      </c>
      <c r="E693" s="23">
        <f t="shared" si="530"/>
        <v>-1.8964501023824076E-2</v>
      </c>
      <c r="F693" s="23"/>
      <c r="G693" s="153">
        <f t="shared" si="530"/>
        <v>3.5019022605000671E-3</v>
      </c>
      <c r="H693" s="96"/>
      <c r="I693" s="44">
        <f t="shared" si="513"/>
        <v>9.7322022795642837E-4</v>
      </c>
      <c r="J693" s="44">
        <f t="shared" si="513"/>
        <v>1.719376451784016E-2</v>
      </c>
      <c r="K693" s="44">
        <f t="shared" si="513"/>
        <v>-1.9756742422213036E-2</v>
      </c>
      <c r="L693" s="44">
        <f t="shared" si="513"/>
        <v>-1.456685517284062E-2</v>
      </c>
      <c r="M693" s="44">
        <f t="shared" si="513"/>
        <v>3.5531586847949992E-3</v>
      </c>
      <c r="N693" s="43"/>
      <c r="O693" s="14"/>
      <c r="P693" s="43"/>
      <c r="Q693" s="43"/>
      <c r="R693" s="43"/>
      <c r="S693" s="43"/>
      <c r="U693" s="23">
        <f t="shared" ref="U693" si="557">U641/U640-1</f>
        <v>1.0998137425781707E-2</v>
      </c>
      <c r="V693" s="23"/>
      <c r="W693" s="23">
        <f t="shared" si="532"/>
        <v>1.0749721855992656E-2</v>
      </c>
      <c r="X693" s="23">
        <f t="shared" si="532"/>
        <v>1.0749721855992656E-2</v>
      </c>
      <c r="Y693" s="23">
        <f t="shared" si="532"/>
        <v>1.0749721855992211E-2</v>
      </c>
      <c r="Z693" s="23">
        <f t="shared" si="532"/>
        <v>9.9849826216078519E-3</v>
      </c>
      <c r="AA693" s="23">
        <f t="shared" ref="AA693:AB693" si="558">AA641/AA640-1</f>
        <v>-6.8928544075974596E-3</v>
      </c>
      <c r="AB693" s="23">
        <f t="shared" si="558"/>
        <v>-9.3560814529447534E-4</v>
      </c>
      <c r="AC693" s="23">
        <f t="shared" si="532"/>
        <v>2.3205663888770101E-3</v>
      </c>
      <c r="AD693" s="23"/>
      <c r="AE693" s="44">
        <f t="shared" si="488"/>
        <v>1.1747575163918667E-2</v>
      </c>
      <c r="AF693" s="23">
        <f t="shared" si="532"/>
        <v>1.7193696206246223E-2</v>
      </c>
      <c r="AG693" s="23">
        <f t="shared" si="532"/>
        <v>-9.9783881400581365E-3</v>
      </c>
      <c r="AH693" s="23">
        <f t="shared" si="532"/>
        <v>0</v>
      </c>
      <c r="AI693" s="23">
        <f t="shared" si="532"/>
        <v>-1.975603995830677E-2</v>
      </c>
      <c r="AJ693" s="23">
        <f t="shared" si="532"/>
        <v>-1.456685517284062E-2</v>
      </c>
      <c r="AK693" s="23">
        <f t="shared" si="532"/>
        <v>3.5531586847949992E-3</v>
      </c>
      <c r="AL693" s="23">
        <f t="shared" ref="AL693:AO693" si="559">AL641/AL640-1</f>
        <v>9.8724074451772559E-4</v>
      </c>
      <c r="AM693" s="23">
        <f t="shared" si="559"/>
        <v>7.1374463072972905E-3</v>
      </c>
      <c r="AN693" s="23">
        <f t="shared" si="559"/>
        <v>-1.3644012476753953E-2</v>
      </c>
      <c r="AO693" s="23">
        <f t="shared" si="559"/>
        <v>1.22973860584219E-3</v>
      </c>
      <c r="AP693" s="242">
        <f t="shared" ref="AP693:AR693" si="560">AP641-AP640</f>
        <v>22105</v>
      </c>
      <c r="AQ693" s="67">
        <f t="shared" si="560"/>
        <v>13875</v>
      </c>
      <c r="AR693" s="67">
        <f t="shared" si="560"/>
        <v>2053</v>
      </c>
      <c r="AS693" s="23"/>
      <c r="AT693" s="23"/>
      <c r="AX693" s="23">
        <f t="shared" si="485"/>
        <v>0</v>
      </c>
    </row>
    <row r="694" spans="1:50">
      <c r="A694" s="2">
        <f t="shared" si="475"/>
        <v>2025</v>
      </c>
      <c r="B694" s="41"/>
      <c r="C694" s="18">
        <f t="shared" si="552"/>
        <v>-37.345698014030859</v>
      </c>
      <c r="D694" s="14">
        <f t="shared" si="552"/>
        <v>183043.90094842203</v>
      </c>
      <c r="E694" s="23">
        <f t="shared" si="530"/>
        <v>-2.7914823134540412E-2</v>
      </c>
      <c r="F694" s="23"/>
      <c r="G694" s="153">
        <f t="shared" si="530"/>
        <v>3.2585628752890283E-3</v>
      </c>
      <c r="H694" s="96"/>
      <c r="I694" s="44">
        <f t="shared" si="513"/>
        <v>-2.7049532751501904E-3</v>
      </c>
      <c r="J694" s="44">
        <f t="shared" si="513"/>
        <v>1.3532916430369246E-2</v>
      </c>
      <c r="K694" s="44">
        <f t="shared" si="513"/>
        <v>-2.9104467436944281E-2</v>
      </c>
      <c r="L694" s="44">
        <f t="shared" si="513"/>
        <v>-1.4782185122660385E-2</v>
      </c>
      <c r="M694" s="44">
        <f t="shared" si="513"/>
        <v>3.3060887379365855E-3</v>
      </c>
      <c r="N694" s="43"/>
      <c r="O694" s="14"/>
      <c r="P694" s="43"/>
      <c r="Q694" s="43"/>
      <c r="R694" s="43"/>
      <c r="S694" s="43"/>
      <c r="U694" s="23">
        <f t="shared" ref="U694" si="561">U642/U641-1</f>
        <v>7.2413049591253387E-3</v>
      </c>
      <c r="V694" s="23"/>
      <c r="W694" s="23">
        <f t="shared" si="532"/>
        <v>1.0171435549932273E-2</v>
      </c>
      <c r="X694" s="23">
        <f t="shared" si="532"/>
        <v>1.0171435549932273E-2</v>
      </c>
      <c r="Y694" s="23">
        <f t="shared" si="532"/>
        <v>1.0171435549932273E-2</v>
      </c>
      <c r="Z694" s="23">
        <f t="shared" si="532"/>
        <v>9.3862479899311513E-3</v>
      </c>
      <c r="AA694" s="23">
        <f t="shared" ref="AA694:AB694" si="562">AA642/AA641-1</f>
        <v>-6.5936608313410527E-3</v>
      </c>
      <c r="AB694" s="23">
        <f t="shared" si="562"/>
        <v>-6.6104776070075033E-4</v>
      </c>
      <c r="AC694" s="23">
        <f t="shared" si="532"/>
        <v>2.0368466208648961E-3</v>
      </c>
      <c r="AD694" s="23"/>
      <c r="AE694" s="44">
        <f t="shared" si="488"/>
        <v>7.4117463496545799E-3</v>
      </c>
      <c r="AF694" s="23">
        <f t="shared" si="532"/>
        <v>1.3532998758597259E-2</v>
      </c>
      <c r="AG694" s="23">
        <f t="shared" si="532"/>
        <v>-1.4555247321033971E-2</v>
      </c>
      <c r="AH694" s="23">
        <f t="shared" si="532"/>
        <v>-5.7937394015716848E-7</v>
      </c>
      <c r="AI694" s="23">
        <f t="shared" si="532"/>
        <v>-2.9104554112995396E-2</v>
      </c>
      <c r="AJ694" s="23">
        <f t="shared" si="532"/>
        <v>-1.4782185122660385E-2</v>
      </c>
      <c r="AK694" s="23">
        <f t="shared" si="532"/>
        <v>3.3060887379365855E-3</v>
      </c>
      <c r="AL694" s="23">
        <f t="shared" ref="AL694:AO694" si="563">AL642/AL641-1</f>
        <v>-2.7319018368154868E-3</v>
      </c>
      <c r="AM694" s="23">
        <f t="shared" si="563"/>
        <v>4.1081902759461109E-3</v>
      </c>
      <c r="AN694" s="23">
        <f t="shared" si="563"/>
        <v>-1.4130478282986303E-2</v>
      </c>
      <c r="AO694" s="23">
        <f t="shared" si="563"/>
        <v>1.2666621206114392E-3</v>
      </c>
      <c r="AP694" s="242">
        <f t="shared" ref="AP694:AR694" si="564">AP642-AP641</f>
        <v>21585</v>
      </c>
      <c r="AQ694" s="67">
        <f t="shared" si="564"/>
        <v>13528</v>
      </c>
      <c r="AR694" s="67">
        <f t="shared" si="564"/>
        <v>1983</v>
      </c>
      <c r="AS694" s="23"/>
      <c r="AT694" s="23"/>
      <c r="AX694" s="23">
        <f t="shared" si="485"/>
        <v>0</v>
      </c>
    </row>
    <row r="695" spans="1:50">
      <c r="A695" s="2">
        <f t="shared" si="475"/>
        <v>2026</v>
      </c>
      <c r="B695" s="41"/>
      <c r="C695" s="18">
        <f t="shared" si="552"/>
        <v>-3.5287954226314469</v>
      </c>
      <c r="D695" s="14">
        <f t="shared" si="552"/>
        <v>226787.42315595411</v>
      </c>
      <c r="E695" s="23">
        <f t="shared" si="530"/>
        <v>-2.3785409221402154E-2</v>
      </c>
      <c r="F695" s="23"/>
      <c r="G695" s="153">
        <f t="shared" si="530"/>
        <v>3.6603988258430142E-3</v>
      </c>
      <c r="H695" s="96"/>
      <c r="I695" s="44">
        <f t="shared" si="513"/>
        <v>4.0063719738894221E-3</v>
      </c>
      <c r="J695" s="44">
        <f t="shared" si="513"/>
        <v>1.6543113365220741E-2</v>
      </c>
      <c r="K695" s="44">
        <f t="shared" si="513"/>
        <v>-2.4829456999341581E-2</v>
      </c>
      <c r="L695" s="44">
        <f t="shared" si="513"/>
        <v>-1.5003976683572007E-2</v>
      </c>
      <c r="M695" s="44">
        <f t="shared" si="513"/>
        <v>3.713609512432825E-3</v>
      </c>
      <c r="N695" s="43"/>
      <c r="O695" s="14"/>
      <c r="P695" s="43"/>
      <c r="Q695" s="43"/>
      <c r="R695" s="43"/>
      <c r="S695" s="43"/>
      <c r="U695" s="23">
        <f t="shared" ref="U695" si="565">U643/U642-1</f>
        <v>1.1656142291006866E-2</v>
      </c>
      <c r="V695" s="23"/>
      <c r="W695" s="23">
        <f t="shared" si="532"/>
        <v>9.5979799461043402E-3</v>
      </c>
      <c r="X695" s="23">
        <f t="shared" si="532"/>
        <v>9.5979799461041182E-3</v>
      </c>
      <c r="Y695" s="23">
        <f t="shared" si="532"/>
        <v>9.5979799461045623E-3</v>
      </c>
      <c r="Z695" s="23">
        <f t="shared" si="532"/>
        <v>8.7609729620647947E-3</v>
      </c>
      <c r="AA695" s="23">
        <f t="shared" ref="AA695:AB695" si="566">AA643/AA642-1</f>
        <v>-6.3269029227961404E-3</v>
      </c>
      <c r="AB695" s="23">
        <f t="shared" si="566"/>
        <v>-4.9611377542579937E-4</v>
      </c>
      <c r="AC695" s="23">
        <f t="shared" si="532"/>
        <v>1.8006771330343341E-3</v>
      </c>
      <c r="AD695" s="23"/>
      <c r="AE695" s="44">
        <f t="shared" si="488"/>
        <v>1.3563935534205429E-2</v>
      </c>
      <c r="AF695" s="23">
        <f t="shared" si="532"/>
        <v>1.6543082465136472E-2</v>
      </c>
      <c r="AG695" s="23">
        <f t="shared" si="532"/>
        <v>-1.2233480994502721E-2</v>
      </c>
      <c r="AH695" s="23">
        <f t="shared" si="532"/>
        <v>0</v>
      </c>
      <c r="AI695" s="23">
        <f t="shared" si="532"/>
        <v>-2.4829036783934999E-2</v>
      </c>
      <c r="AJ695" s="23">
        <f t="shared" si="532"/>
        <v>-1.5003976683572007E-2</v>
      </c>
      <c r="AK695" s="23">
        <f t="shared" si="532"/>
        <v>3.713609512432825E-3</v>
      </c>
      <c r="AL695" s="23">
        <f t="shared" ref="AL695:AO695" si="567">AL643/AL642-1</f>
        <v>3.9282523012897919E-3</v>
      </c>
      <c r="AM695" s="23">
        <f t="shared" si="567"/>
        <v>7.7145227776018732E-3</v>
      </c>
      <c r="AN695" s="23">
        <f t="shared" si="567"/>
        <v>-1.4515064031363267E-2</v>
      </c>
      <c r="AO695" s="23">
        <f t="shared" si="567"/>
        <v>1.9094939972221781E-3</v>
      </c>
      <c r="AP695" s="242">
        <f t="shared" ref="AP695:AR695" si="568">AP643-AP642</f>
        <v>20681</v>
      </c>
      <c r="AQ695" s="67">
        <f t="shared" si="568"/>
        <v>12987</v>
      </c>
      <c r="AR695" s="67">
        <f t="shared" si="568"/>
        <v>1916</v>
      </c>
      <c r="AS695" s="23"/>
      <c r="AT695" s="23"/>
      <c r="AX695" s="23">
        <f t="shared" si="485"/>
        <v>0</v>
      </c>
    </row>
    <row r="696" spans="1:50">
      <c r="A696" s="2">
        <f t="shared" si="475"/>
        <v>2027</v>
      </c>
      <c r="C696" s="18">
        <f t="shared" si="552"/>
        <v>5.8417596753643011</v>
      </c>
      <c r="D696" s="14">
        <f t="shared" si="552"/>
        <v>239510.64670044556</v>
      </c>
      <c r="E696" s="23">
        <f t="shared" si="530"/>
        <v>-2.3763231438300614E-2</v>
      </c>
      <c r="F696" s="23"/>
      <c r="G696" s="153">
        <f t="shared" si="530"/>
        <v>4.1807508315845343E-3</v>
      </c>
      <c r="H696" s="96"/>
      <c r="I696" s="44">
        <f t="shared" ref="I696:M709" si="569">I644/I643-1</f>
        <v>-4.1987016232468699E-3</v>
      </c>
      <c r="J696" s="44">
        <f t="shared" si="569"/>
        <v>1.7186890113667586E-2</v>
      </c>
      <c r="K696" s="44">
        <f t="shared" si="569"/>
        <v>-2.4832864133355614E-2</v>
      </c>
      <c r="L696" s="44">
        <f t="shared" si="569"/>
        <v>-1.5232525135538633E-2</v>
      </c>
      <c r="M696" s="44">
        <f t="shared" si="569"/>
        <v>4.2413009403163837E-3</v>
      </c>
      <c r="O696" s="14"/>
      <c r="U696" s="23">
        <f t="shared" ref="U696" si="570">U644/U643-1</f>
        <v>7.6284338636318783E-3</v>
      </c>
      <c r="V696" s="23"/>
      <c r="W696" s="23">
        <f t="shared" si="532"/>
        <v>9.2784153207159381E-3</v>
      </c>
      <c r="X696" s="23">
        <f t="shared" si="532"/>
        <v>9.2784153207161602E-3</v>
      </c>
      <c r="Y696" s="23">
        <f t="shared" si="532"/>
        <v>9.2784153207159381E-3</v>
      </c>
      <c r="Z696" s="23">
        <f t="shared" si="532"/>
        <v>8.3934342545934904E-3</v>
      </c>
      <c r="AA696" s="23">
        <f t="shared" ref="AA696:AB696" si="571">AA644/AA643-1</f>
        <v>-6.0156250000000799E-3</v>
      </c>
      <c r="AB696" s="23">
        <f t="shared" si="571"/>
        <v>-6.6181336863002649E-4</v>
      </c>
      <c r="AC696" s="23">
        <f t="shared" si="532"/>
        <v>1.5756148323096131E-3</v>
      </c>
      <c r="AD696" s="23"/>
      <c r="AE696" s="44">
        <f t="shared" si="488"/>
        <v>5.1089133367439032E-3</v>
      </c>
      <c r="AF696" s="23">
        <f t="shared" si="532"/>
        <v>1.7186915954243709E-2</v>
      </c>
      <c r="AG696" s="23">
        <f t="shared" si="532"/>
        <v>-1.207910946360069E-2</v>
      </c>
      <c r="AH696" s="23">
        <f t="shared" si="532"/>
        <v>0</v>
      </c>
      <c r="AI696" s="23">
        <f t="shared" si="532"/>
        <v>-2.483237610880118E-2</v>
      </c>
      <c r="AJ696" s="23">
        <f t="shared" si="532"/>
        <v>-1.5232525135538633E-2</v>
      </c>
      <c r="AK696" s="23">
        <f t="shared" si="532"/>
        <v>4.2413009403163837E-3</v>
      </c>
      <c r="AL696" s="23">
        <f t="shared" ref="AL696:AO696" si="572">AL644/AL643-1</f>
        <v>-4.131171261249178E-3</v>
      </c>
      <c r="AM696" s="23">
        <f t="shared" si="572"/>
        <v>8.720288531183007E-3</v>
      </c>
      <c r="AN696" s="23">
        <f t="shared" si="572"/>
        <v>-1.4580361244900031E-2</v>
      </c>
      <c r="AO696" s="23">
        <f t="shared" si="572"/>
        <v>2.661492620757544E-3</v>
      </c>
      <c r="AP696" s="242">
        <f t="shared" ref="AP696:AR696" si="573">AP644-AP643</f>
        <v>19896</v>
      </c>
      <c r="AQ696" s="67">
        <f t="shared" si="573"/>
        <v>12503</v>
      </c>
      <c r="AR696" s="67">
        <f t="shared" si="573"/>
        <v>1851</v>
      </c>
      <c r="AS696" s="23"/>
      <c r="AT696" s="23"/>
      <c r="AX696" s="23">
        <f t="shared" si="485"/>
        <v>0</v>
      </c>
    </row>
    <row r="697" spans="1:50">
      <c r="A697" s="2">
        <f t="shared" si="475"/>
        <v>2028</v>
      </c>
      <c r="C697" s="18">
        <f t="shared" si="552"/>
        <v>35.562115388232996</v>
      </c>
      <c r="D697" s="14">
        <f t="shared" si="552"/>
        <v>288331.94889991358</v>
      </c>
      <c r="E697" s="23">
        <f t="shared" si="530"/>
        <v>-1.8191311486666306E-2</v>
      </c>
      <c r="F697" s="23"/>
      <c r="G697" s="153">
        <f t="shared" si="530"/>
        <v>4.605489229252191E-3</v>
      </c>
      <c r="H697" s="96"/>
      <c r="I697" s="44">
        <f t="shared" si="569"/>
        <v>-1.7079396765540267E-3</v>
      </c>
      <c r="J697" s="44">
        <f t="shared" si="569"/>
        <v>2.0340634223891874E-2</v>
      </c>
      <c r="K697" s="44">
        <f t="shared" si="569"/>
        <v>-1.9030992097938793E-2</v>
      </c>
      <c r="L697" s="44">
        <f t="shared" si="569"/>
        <v>-1.5468144028247588E-2</v>
      </c>
      <c r="M697" s="44">
        <f t="shared" si="569"/>
        <v>4.6719091472497976E-3</v>
      </c>
      <c r="O697" s="14"/>
      <c r="U697" s="23">
        <f t="shared" ref="U697" si="574">U645/U644-1</f>
        <v>1.0158447728576547E-2</v>
      </c>
      <c r="V697" s="23"/>
      <c r="W697" s="23">
        <f t="shared" si="532"/>
        <v>9.009207150886267E-3</v>
      </c>
      <c r="X697" s="23">
        <f t="shared" si="532"/>
        <v>9.009207150886045E-3</v>
      </c>
      <c r="Y697" s="23">
        <f t="shared" si="532"/>
        <v>9.009207150886267E-3</v>
      </c>
      <c r="Z697" s="23">
        <f t="shared" si="532"/>
        <v>8.0944033520029546E-3</v>
      </c>
      <c r="AA697" s="23">
        <f t="shared" ref="AA697:AB697" si="575">AA645/AA644-1</f>
        <v>-6.1306295684979695E-3</v>
      </c>
      <c r="AB697" s="23">
        <f t="shared" si="575"/>
        <v>-2.207505518763142E-4</v>
      </c>
      <c r="AC697" s="23">
        <f t="shared" si="532"/>
        <v>1.3940005862620453E-3</v>
      </c>
      <c r="AD697" s="23"/>
      <c r="AE697" s="44">
        <f t="shared" si="488"/>
        <v>7.3717596940752195E-3</v>
      </c>
      <c r="AF697" s="23">
        <f t="shared" si="532"/>
        <v>2.0340637890057023E-2</v>
      </c>
      <c r="AG697" s="23">
        <f t="shared" si="532"/>
        <v>-9.1380973120018805E-3</v>
      </c>
      <c r="AH697" s="23">
        <f t="shared" si="532"/>
        <v>0</v>
      </c>
      <c r="AI697" s="23">
        <f t="shared" si="532"/>
        <v>-1.9031895047316283E-2</v>
      </c>
      <c r="AJ697" s="23">
        <f t="shared" si="532"/>
        <v>-1.5468144028247588E-2</v>
      </c>
      <c r="AK697" s="23">
        <f t="shared" si="532"/>
        <v>4.6719091472497976E-3</v>
      </c>
      <c r="AL697" s="23">
        <f t="shared" ref="AL697:AO697" si="576">AL645/AL644-1</f>
        <v>-1.6228270715533677E-3</v>
      </c>
      <c r="AM697" s="23">
        <f t="shared" si="576"/>
        <v>1.2147904499156148E-2</v>
      </c>
      <c r="AN697" s="23">
        <f t="shared" si="576"/>
        <v>-1.5250760090077642E-2</v>
      </c>
      <c r="AO697" s="23">
        <f t="shared" si="576"/>
        <v>3.2733455154203561E-3</v>
      </c>
      <c r="AP697" s="242">
        <f t="shared" ref="AP697:AR697" si="577">AP645-AP644</f>
        <v>19258</v>
      </c>
      <c r="AQ697" s="67">
        <f t="shared" si="577"/>
        <v>12096</v>
      </c>
      <c r="AR697" s="67">
        <f t="shared" si="577"/>
        <v>1789</v>
      </c>
      <c r="AS697" s="23"/>
      <c r="AT697" s="23"/>
      <c r="AX697" s="23">
        <f t="shared" si="485"/>
        <v>0</v>
      </c>
    </row>
    <row r="698" spans="1:50">
      <c r="A698" s="2">
        <f t="shared" si="475"/>
        <v>2029</v>
      </c>
      <c r="C698" s="18">
        <f t="shared" si="552"/>
        <v>-28.588371878615362</v>
      </c>
      <c r="D698" s="14">
        <f t="shared" si="552"/>
        <v>213738.98489135318</v>
      </c>
      <c r="E698" s="23">
        <f t="shared" si="530"/>
        <v>-2.7803350461711118E-2</v>
      </c>
      <c r="F698" s="23"/>
      <c r="G698" s="153">
        <f t="shared" si="530"/>
        <v>5.186145744220827E-3</v>
      </c>
      <c r="H698" s="96"/>
      <c r="I698" s="44">
        <f t="shared" si="569"/>
        <v>-2.4244774045636408E-3</v>
      </c>
      <c r="J698" s="44">
        <f t="shared" si="569"/>
        <v>1.4777816950249933E-2</v>
      </c>
      <c r="K698" s="44">
        <f t="shared" si="569"/>
        <v>-2.9111604133007063E-2</v>
      </c>
      <c r="L698" s="44">
        <f t="shared" si="569"/>
        <v>-1.5711166616320993E-2</v>
      </c>
      <c r="M698" s="44">
        <f t="shared" si="569"/>
        <v>5.260592027763078E-3</v>
      </c>
      <c r="O698" s="14"/>
      <c r="U698" s="23">
        <f t="shared" ref="U698" si="578">U646/U645-1</f>
        <v>7.4809036104444004E-3</v>
      </c>
      <c r="V698" s="23"/>
      <c r="W698" s="23">
        <f t="shared" si="532"/>
        <v>8.7068898209921031E-3</v>
      </c>
      <c r="X698" s="23">
        <f t="shared" si="532"/>
        <v>8.706889820991881E-3</v>
      </c>
      <c r="Y698" s="23">
        <f t="shared" si="532"/>
        <v>8.706889820991881E-3</v>
      </c>
      <c r="Z698" s="23">
        <f t="shared" si="532"/>
        <v>7.769425472213598E-3</v>
      </c>
      <c r="AA698" s="23">
        <f t="shared" ref="AA698:AB698" si="579">AA646/AA645-1</f>
        <v>-5.298536971134804E-3</v>
      </c>
      <c r="AB698" s="23">
        <f t="shared" si="579"/>
        <v>-4.4159858688452847E-4</v>
      </c>
      <c r="AC698" s="23">
        <f t="shared" si="532"/>
        <v>1.2261837389171415E-3</v>
      </c>
      <c r="AD698" s="23"/>
      <c r="AE698" s="44">
        <f t="shared" si="488"/>
        <v>6.2427710436865347E-3</v>
      </c>
      <c r="AF698" s="23">
        <f t="shared" si="532"/>
        <v>1.4777817986266317E-2</v>
      </c>
      <c r="AG698" s="23">
        <f t="shared" si="532"/>
        <v>-1.3838421849666216E-2</v>
      </c>
      <c r="AH698" s="23">
        <f t="shared" si="532"/>
        <v>0</v>
      </c>
      <c r="AI698" s="23">
        <f t="shared" si="532"/>
        <v>-2.9111934447950127E-2</v>
      </c>
      <c r="AJ698" s="23">
        <f t="shared" si="532"/>
        <v>-1.5711166616320993E-2</v>
      </c>
      <c r="AK698" s="23">
        <f t="shared" si="532"/>
        <v>5.260592027763078E-3</v>
      </c>
      <c r="AL698" s="23">
        <f t="shared" ref="AL698:AO698" si="580">AL646/AL645-1</f>
        <v>-2.4428491588300849E-3</v>
      </c>
      <c r="AM698" s="23">
        <f t="shared" si="580"/>
        <v>6.9543611235962643E-3</v>
      </c>
      <c r="AN698" s="23">
        <f t="shared" si="580"/>
        <v>-1.5276314028124127E-2</v>
      </c>
      <c r="AO698" s="23">
        <f t="shared" si="580"/>
        <v>4.0294674214169657E-3</v>
      </c>
      <c r="AP698" s="242">
        <f t="shared" ref="AP698:AR698" si="581">AP646-AP645</f>
        <v>18635</v>
      </c>
      <c r="AQ698" s="67">
        <f t="shared" si="581"/>
        <v>11698</v>
      </c>
      <c r="AR698" s="67">
        <f t="shared" si="581"/>
        <v>1725</v>
      </c>
      <c r="AS698" s="23"/>
      <c r="AT698" s="23"/>
      <c r="AX698" s="23">
        <f t="shared" si="485"/>
        <v>0</v>
      </c>
    </row>
    <row r="699" spans="1:50">
      <c r="A699" s="2">
        <f t="shared" si="475"/>
        <v>2030</v>
      </c>
      <c r="C699" s="18">
        <f t="shared" si="552"/>
        <v>0.73910253900612588</v>
      </c>
      <c r="D699" s="14">
        <f t="shared" si="552"/>
        <v>217064.9475664869</v>
      </c>
      <c r="E699" s="23">
        <f t="shared" si="530"/>
        <v>-2.1918545308202031E-2</v>
      </c>
      <c r="F699" s="23"/>
      <c r="G699" s="153">
        <f t="shared" si="530"/>
        <v>5.8629315168658991E-3</v>
      </c>
      <c r="H699" s="96"/>
      <c r="I699" s="44">
        <f t="shared" si="569"/>
        <v>-4.2419090328681408E-3</v>
      </c>
      <c r="J699" s="44">
        <f t="shared" si="569"/>
        <v>1.4789220120746682E-2</v>
      </c>
      <c r="K699" s="44">
        <f t="shared" si="569"/>
        <v>-2.2980821004012442E-2</v>
      </c>
      <c r="L699" s="44">
        <f t="shared" si="569"/>
        <v>-1.5961947431947121E-2</v>
      </c>
      <c r="M699" s="44">
        <f t="shared" si="569"/>
        <v>5.9466525286486771E-3</v>
      </c>
      <c r="O699" s="14"/>
      <c r="U699" s="23">
        <f t="shared" ref="U699" si="582">U647/U646-1</f>
        <v>6.6607978867871953E-3</v>
      </c>
      <c r="V699" s="23"/>
      <c r="W699" s="23">
        <f t="shared" si="532"/>
        <v>8.1915980672799815E-3</v>
      </c>
      <c r="X699" s="23">
        <f t="shared" si="532"/>
        <v>8.1915980672804256E-3</v>
      </c>
      <c r="Y699" s="23">
        <f t="shared" si="532"/>
        <v>8.1915980672804256E-3</v>
      </c>
      <c r="Z699" s="23">
        <f t="shared" si="532"/>
        <v>7.2196590199864463E-3</v>
      </c>
      <c r="AA699" s="23">
        <f t="shared" ref="AA699:AB699" si="583">AA647/AA646-1</f>
        <v>-5.2075051677533679E-3</v>
      </c>
      <c r="AB699" s="23">
        <f t="shared" si="583"/>
        <v>0</v>
      </c>
      <c r="AC699" s="23">
        <f t="shared" si="532"/>
        <v>1.0817483392075999E-3</v>
      </c>
      <c r="AD699" s="23"/>
      <c r="AE699" s="44">
        <f t="shared" si="488"/>
        <v>3.9755477717535737E-3</v>
      </c>
      <c r="AF699" s="23">
        <f t="shared" si="532"/>
        <v>1.4789155536793386E-2</v>
      </c>
      <c r="AG699" s="23">
        <f t="shared" si="532"/>
        <v>-1.0754245908208282E-2</v>
      </c>
      <c r="AH699" s="23">
        <f t="shared" si="532"/>
        <v>0</v>
      </c>
      <c r="AI699" s="23">
        <f t="shared" si="532"/>
        <v>-2.297964829085164E-2</v>
      </c>
      <c r="AJ699" s="23">
        <f t="shared" si="532"/>
        <v>-1.5961947431947121E-2</v>
      </c>
      <c r="AK699" s="23">
        <f t="shared" si="532"/>
        <v>5.9466525286486771E-3</v>
      </c>
      <c r="AL699" s="23">
        <f t="shared" ref="AL699:AO699" si="584">AL647/AL646-1</f>
        <v>-4.1817947140297962E-3</v>
      </c>
      <c r="AM699" s="23">
        <f t="shared" si="584"/>
        <v>7.51523905338769E-3</v>
      </c>
      <c r="AN699" s="23">
        <f t="shared" si="584"/>
        <v>-1.596194743194701E-2</v>
      </c>
      <c r="AO699" s="23">
        <f t="shared" si="584"/>
        <v>4.8596472740731755E-3</v>
      </c>
      <c r="AP699" s="242">
        <f t="shared" ref="AP699:AR699" si="585">AP647-AP646</f>
        <v>18008</v>
      </c>
      <c r="AQ699" s="67">
        <f t="shared" si="585"/>
        <v>11306</v>
      </c>
      <c r="AR699" s="67">
        <f t="shared" si="585"/>
        <v>1667</v>
      </c>
      <c r="AS699" s="23"/>
      <c r="AT699" s="23"/>
      <c r="AX699" s="23">
        <f t="shared" si="485"/>
        <v>0</v>
      </c>
    </row>
    <row r="700" spans="1:50">
      <c r="A700" s="2">
        <f t="shared" si="475"/>
        <v>2031</v>
      </c>
      <c r="C700" s="18">
        <f t="shared" si="552"/>
        <v>6.3258809198578092</v>
      </c>
      <c r="D700" s="14">
        <f t="shared" si="552"/>
        <v>235881.58483853936</v>
      </c>
      <c r="E700" s="23">
        <f t="shared" si="530"/>
        <v>-2.0446217336781425E-2</v>
      </c>
      <c r="F700" s="23"/>
      <c r="G700" s="153">
        <f t="shared" si="530"/>
        <v>6.2533518856850989E-3</v>
      </c>
      <c r="H700" s="96"/>
      <c r="I700" s="44">
        <f t="shared" si="569"/>
        <v>5.010918647231799E-3</v>
      </c>
      <c r="J700" s="44">
        <f t="shared" si="569"/>
        <v>1.5837031013148817E-2</v>
      </c>
      <c r="K700" s="44">
        <f t="shared" si="569"/>
        <v>-2.146044488265697E-2</v>
      </c>
      <c r="L700" s="44">
        <f t="shared" si="569"/>
        <v>-1.6220864010583758E-2</v>
      </c>
      <c r="M700" s="44">
        <f t="shared" si="569"/>
        <v>6.3421201166156127E-3</v>
      </c>
      <c r="O700" s="14"/>
      <c r="U700" s="23">
        <f t="shared" ref="U700" si="586">U648/U647-1</f>
        <v>1.1684781523270793E-2</v>
      </c>
      <c r="V700" s="23"/>
      <c r="W700" s="23">
        <f t="shared" ref="W700:AO700" si="587">W648/W647-1</f>
        <v>7.8809346298875926E-3</v>
      </c>
      <c r="X700" s="23">
        <f t="shared" si="587"/>
        <v>7.8809346298871485E-3</v>
      </c>
      <c r="Y700" s="23">
        <f t="shared" si="587"/>
        <v>7.8809346298871485E-3</v>
      </c>
      <c r="Z700" s="23">
        <f t="shared" si="587"/>
        <v>6.8541172754341684E-3</v>
      </c>
      <c r="AA700" s="23">
        <f t="shared" si="587"/>
        <v>-4.7952047952047883E-3</v>
      </c>
      <c r="AB700" s="23">
        <f t="shared" si="587"/>
        <v>-4.9701789264411378E-4</v>
      </c>
      <c r="AC700" s="23">
        <f t="shared" si="587"/>
        <v>9.4104514420689789E-4</v>
      </c>
      <c r="AD700" s="23"/>
      <c r="AE700" s="44">
        <f t="shared" si="488"/>
        <v>1.2854408604885403E-2</v>
      </c>
      <c r="AF700" s="23">
        <f t="shared" si="587"/>
        <v>1.5837194149038947E-2</v>
      </c>
      <c r="AG700" s="23">
        <f t="shared" si="587"/>
        <v>-9.9198918181223616E-3</v>
      </c>
      <c r="AH700" s="23">
        <f t="shared" si="587"/>
        <v>0</v>
      </c>
      <c r="AI700" s="23">
        <f t="shared" si="587"/>
        <v>-2.1462036793603922E-2</v>
      </c>
      <c r="AJ700" s="23">
        <f t="shared" si="587"/>
        <v>-1.6220864010583758E-2</v>
      </c>
      <c r="AK700" s="23">
        <f t="shared" si="587"/>
        <v>6.3421201166156127E-3</v>
      </c>
      <c r="AL700" s="23">
        <f t="shared" si="587"/>
        <v>4.9345848344919396E-3</v>
      </c>
      <c r="AM700" s="23">
        <f t="shared" si="587"/>
        <v>8.9219249536498513E-3</v>
      </c>
      <c r="AN700" s="23">
        <f t="shared" si="587"/>
        <v>-1.5731665036944009E-2</v>
      </c>
      <c r="AO700" s="23">
        <f t="shared" si="587"/>
        <v>5.3959970955439474E-3</v>
      </c>
      <c r="AP700" s="238"/>
      <c r="AQ700" s="23"/>
      <c r="AR700" s="23"/>
      <c r="AS700" s="23"/>
      <c r="AT700" s="23"/>
      <c r="AX700" s="23"/>
    </row>
    <row r="701" spans="1:50">
      <c r="A701" s="2">
        <f t="shared" si="475"/>
        <v>2032</v>
      </c>
      <c r="C701" s="18">
        <f t="shared" si="552"/>
        <v>36.890282074102288</v>
      </c>
      <c r="D701" s="14">
        <f t="shared" si="552"/>
        <v>277107.08419872075</v>
      </c>
      <c r="E701" s="23">
        <f t="shared" si="530"/>
        <v>-1.3631280181221173E-2</v>
      </c>
      <c r="F701" s="23"/>
      <c r="G701" s="153">
        <f t="shared" si="530"/>
        <v>6.4503846267383036E-3</v>
      </c>
      <c r="H701" s="96"/>
      <c r="I701" s="44">
        <f t="shared" si="569"/>
        <v>2.8817860207257517E-3</v>
      </c>
      <c r="J701" s="44">
        <f t="shared" si="569"/>
        <v>1.831484798426275E-2</v>
      </c>
      <c r="K701" s="44">
        <f t="shared" si="569"/>
        <v>-1.4322284381934614E-2</v>
      </c>
      <c r="L701" s="44">
        <f t="shared" si="569"/>
        <v>-1.6488318787396872E-2</v>
      </c>
      <c r="M701" s="44">
        <f t="shared" si="569"/>
        <v>6.5413727397805044E-3</v>
      </c>
      <c r="O701" s="14"/>
      <c r="U701" s="23">
        <f t="shared" ref="U701" si="588">U649/U648-1</f>
        <v>1.1648771478437903E-2</v>
      </c>
      <c r="V701" s="23"/>
      <c r="W701" s="23">
        <f t="shared" ref="W701:AO701" si="589">W649/W648-1</f>
        <v>7.6262754299569746E-3</v>
      </c>
      <c r="X701" s="23">
        <f t="shared" si="589"/>
        <v>7.6262754299567526E-3</v>
      </c>
      <c r="Y701" s="23">
        <f t="shared" si="589"/>
        <v>7.6262754299571966E-3</v>
      </c>
      <c r="Z701" s="23">
        <f t="shared" si="589"/>
        <v>6.5638603815396657E-3</v>
      </c>
      <c r="AA701" s="23">
        <f t="shared" si="589"/>
        <v>-4.4970889379640777E-3</v>
      </c>
      <c r="AB701" s="23">
        <f t="shared" si="589"/>
        <v>-1.6575501408921944E-4</v>
      </c>
      <c r="AC701" s="23">
        <f t="shared" si="589"/>
        <v>8.3966050483375021E-4</v>
      </c>
      <c r="AD701" s="23"/>
      <c r="AE701" s="44">
        <f t="shared" si="488"/>
        <v>1.0546248490222787E-2</v>
      </c>
      <c r="AF701" s="23">
        <f t="shared" si="589"/>
        <v>1.8314642335267584E-2</v>
      </c>
      <c r="AG701" s="23">
        <f t="shared" si="589"/>
        <v>-6.5417851926612425E-3</v>
      </c>
      <c r="AH701" s="23">
        <f t="shared" si="589"/>
        <v>0</v>
      </c>
      <c r="AI701" s="23">
        <f t="shared" si="589"/>
        <v>-1.4320326983210618E-2</v>
      </c>
      <c r="AJ701" s="23">
        <f t="shared" si="589"/>
        <v>-1.6488318787396872E-2</v>
      </c>
      <c r="AK701" s="23">
        <f t="shared" si="589"/>
        <v>6.5413727397805044E-3</v>
      </c>
      <c r="AL701" s="23">
        <f t="shared" si="589"/>
        <v>2.8978730819815279E-3</v>
      </c>
      <c r="AM701" s="23">
        <f t="shared" si="589"/>
        <v>1.1674154433950701E-2</v>
      </c>
      <c r="AN701" s="23">
        <f t="shared" si="589"/>
        <v>-1.6325269768628137E-2</v>
      </c>
      <c r="AO701" s="23">
        <f t="shared" si="589"/>
        <v>5.6969287488775056E-3</v>
      </c>
      <c r="AP701" s="238"/>
      <c r="AQ701" s="23"/>
      <c r="AR701" s="23"/>
      <c r="AS701" s="23"/>
      <c r="AT701" s="23"/>
      <c r="AX701" s="23"/>
    </row>
    <row r="702" spans="1:50">
      <c r="A702" s="2">
        <f t="shared" si="475"/>
        <v>2033</v>
      </c>
      <c r="C702" s="18">
        <f t="shared" si="552"/>
        <v>-20.71249954414634</v>
      </c>
      <c r="D702" s="14">
        <f t="shared" si="552"/>
        <v>198056.68798969872</v>
      </c>
      <c r="E702" s="23">
        <f t="shared" si="530"/>
        <v>-2.4445770779610188E-2</v>
      </c>
      <c r="F702" s="23"/>
      <c r="G702" s="153">
        <f t="shared" si="530"/>
        <v>6.173722019839456E-3</v>
      </c>
      <c r="H702" s="96"/>
      <c r="I702" s="44">
        <f t="shared" si="569"/>
        <v>-1.61336459541217E-3</v>
      </c>
      <c r="J702" s="44">
        <f t="shared" si="569"/>
        <v>1.2854734930461742E-2</v>
      </c>
      <c r="K702" s="44">
        <f t="shared" si="569"/>
        <v>-2.5702995292569919E-2</v>
      </c>
      <c r="L702" s="44">
        <f t="shared" si="569"/>
        <v>-1.6764741184434051E-2</v>
      </c>
      <c r="M702" s="44">
        <f t="shared" si="569"/>
        <v>6.2602416166437358E-3</v>
      </c>
      <c r="O702" s="14"/>
      <c r="U702" s="23">
        <f t="shared" ref="U702" si="590">U650/U649-1</f>
        <v>6.9834899583176568E-3</v>
      </c>
      <c r="V702" s="23"/>
      <c r="W702" s="23">
        <f t="shared" ref="W702:AO702" si="591">W650/W649-1</f>
        <v>7.3814565415790678E-3</v>
      </c>
      <c r="X702" s="23">
        <f t="shared" si="591"/>
        <v>7.3814565415792899E-3</v>
      </c>
      <c r="Y702" s="23">
        <f t="shared" si="591"/>
        <v>7.3814565415790678E-3</v>
      </c>
      <c r="Z702" s="23">
        <f t="shared" si="591"/>
        <v>6.2806969372017907E-3</v>
      </c>
      <c r="AA702" s="23">
        <f t="shared" si="591"/>
        <v>-4.1947323841408091E-3</v>
      </c>
      <c r="AB702" s="23">
        <f t="shared" si="591"/>
        <v>0</v>
      </c>
      <c r="AC702" s="23">
        <f t="shared" si="591"/>
        <v>7.320620503568076E-4</v>
      </c>
      <c r="AD702" s="23"/>
      <c r="AE702" s="44">
        <f t="shared" si="488"/>
        <v>5.7321316036629266E-3</v>
      </c>
      <c r="AF702" s="23">
        <f t="shared" si="591"/>
        <v>1.2854951223423949E-2</v>
      </c>
      <c r="AG702" s="23">
        <f t="shared" si="591"/>
        <v>-1.1649823586394548E-2</v>
      </c>
      <c r="AH702" s="23">
        <f t="shared" si="591"/>
        <v>0</v>
      </c>
      <c r="AI702" s="23">
        <f t="shared" si="591"/>
        <v>-2.5703354659606714E-2</v>
      </c>
      <c r="AJ702" s="23">
        <f t="shared" si="591"/>
        <v>-1.6764741184434051E-2</v>
      </c>
      <c r="AK702" s="23">
        <f t="shared" si="591"/>
        <v>6.2602416166437358E-3</v>
      </c>
      <c r="AL702" s="23">
        <f t="shared" si="591"/>
        <v>-1.6372397240449477E-3</v>
      </c>
      <c r="AM702" s="23">
        <f t="shared" si="591"/>
        <v>6.5332211044415445E-3</v>
      </c>
      <c r="AN702" s="23">
        <f t="shared" si="591"/>
        <v>-1.6764741184434051E-2</v>
      </c>
      <c r="AO702" s="23">
        <f t="shared" si="591"/>
        <v>5.5241355562851702E-3</v>
      </c>
      <c r="AP702" s="238"/>
      <c r="AQ702" s="23"/>
      <c r="AR702" s="23"/>
      <c r="AS702" s="23"/>
      <c r="AT702" s="23"/>
      <c r="AX702" s="23"/>
    </row>
    <row r="703" spans="1:50">
      <c r="A703" s="2">
        <f t="shared" si="475"/>
        <v>2034</v>
      </c>
      <c r="C703" s="18">
        <f t="shared" si="552"/>
        <v>6.3675696993213933</v>
      </c>
      <c r="D703" s="14">
        <f t="shared" si="552"/>
        <v>224500.95280511118</v>
      </c>
      <c r="E703" s="23">
        <f t="shared" ref="E703:E709" si="592">E651/E650-1</f>
        <v>-1.8967432039224352E-2</v>
      </c>
      <c r="F703" s="23"/>
      <c r="G703" s="153">
        <f t="shared" ref="G703:G709" si="593">G651/G650-1</f>
        <v>6.0290565137763874E-3</v>
      </c>
      <c r="H703" s="96"/>
      <c r="I703" s="44">
        <f t="shared" si="569"/>
        <v>4.9679241799505114E-4</v>
      </c>
      <c r="J703" s="44">
        <f t="shared" si="569"/>
        <v>1.4386151824554716E-2</v>
      </c>
      <c r="K703" s="44">
        <f t="shared" si="569"/>
        <v>-1.9968644564909654E-2</v>
      </c>
      <c r="L703" s="44">
        <f t="shared" si="569"/>
        <v>-1.7050589911339342E-2</v>
      </c>
      <c r="M703" s="44">
        <f t="shared" si="569"/>
        <v>6.1130230923547302E-3</v>
      </c>
      <c r="O703" s="14"/>
      <c r="U703" s="23">
        <f t="shared" ref="U703" si="594">U651/U650-1</f>
        <v>8.6980653347492609E-3</v>
      </c>
      <c r="V703" s="23"/>
      <c r="W703" s="23">
        <f t="shared" ref="W703:AO703" si="595">W651/W650-1</f>
        <v>7.1461835889425895E-3</v>
      </c>
      <c r="X703" s="23">
        <f t="shared" si="595"/>
        <v>7.1461835889421454E-3</v>
      </c>
      <c r="Y703" s="23">
        <f t="shared" si="595"/>
        <v>7.1461835889425895E-3</v>
      </c>
      <c r="Z703" s="23">
        <f t="shared" si="595"/>
        <v>6.0091913956343834E-3</v>
      </c>
      <c r="AA703" s="23">
        <f t="shared" si="595"/>
        <v>-4.0908906800598555E-3</v>
      </c>
      <c r="AB703" s="23">
        <f t="shared" si="595"/>
        <v>0</v>
      </c>
      <c r="AC703" s="23">
        <f t="shared" si="595"/>
        <v>6.5384229453324672E-4</v>
      </c>
      <c r="AD703" s="23"/>
      <c r="AE703" s="44">
        <f t="shared" si="488"/>
        <v>7.6427287316986892E-3</v>
      </c>
      <c r="AF703" s="23">
        <f t="shared" si="595"/>
        <v>1.4386025103052758E-2</v>
      </c>
      <c r="AG703" s="23">
        <f t="shared" si="595"/>
        <v>-8.9220867881834032E-3</v>
      </c>
      <c r="AH703" s="23">
        <f t="shared" si="595"/>
        <v>0</v>
      </c>
      <c r="AI703" s="23">
        <f t="shared" si="595"/>
        <v>-1.9969010265349585E-2</v>
      </c>
      <c r="AJ703" s="23">
        <f t="shared" si="595"/>
        <v>-1.7050589911339342E-2</v>
      </c>
      <c r="AK703" s="23">
        <f t="shared" si="595"/>
        <v>6.1130230923547302E-3</v>
      </c>
      <c r="AL703" s="23">
        <f t="shared" si="595"/>
        <v>4.9302191761935177E-4</v>
      </c>
      <c r="AM703" s="23">
        <f t="shared" si="595"/>
        <v>8.3267963941733303E-3</v>
      </c>
      <c r="AN703" s="23">
        <f t="shared" si="595"/>
        <v>-1.7050589911339342E-2</v>
      </c>
      <c r="AO703" s="23">
        <f t="shared" si="595"/>
        <v>5.4556136868504357E-3</v>
      </c>
      <c r="AP703" s="238"/>
      <c r="AQ703" s="23"/>
      <c r="AR703" s="23"/>
      <c r="AS703" s="23"/>
      <c r="AT703" s="23"/>
      <c r="AX703" s="23"/>
    </row>
    <row r="704" spans="1:50">
      <c r="A704" s="2">
        <f t="shared" si="475"/>
        <v>2035</v>
      </c>
      <c r="C704" s="18">
        <f t="shared" si="552"/>
        <v>5.1954057850598474</v>
      </c>
      <c r="D704" s="14">
        <f t="shared" si="552"/>
        <v>206491.63132263161</v>
      </c>
      <c r="E704" s="23">
        <f t="shared" si="592"/>
        <v>-1.9654001041564562E-2</v>
      </c>
      <c r="F704" s="23"/>
      <c r="G704" s="153">
        <f t="shared" si="593"/>
        <v>6.0159135216919513E-3</v>
      </c>
      <c r="H704" s="96"/>
      <c r="I704" s="44">
        <f t="shared" si="569"/>
        <v>4.0513990748802797E-4</v>
      </c>
      <c r="J704" s="44">
        <f t="shared" si="569"/>
        <v>1.3044444652530185E-2</v>
      </c>
      <c r="K704" s="44">
        <f t="shared" si="569"/>
        <v>-2.0712593367736454E-2</v>
      </c>
      <c r="L704" s="44">
        <f t="shared" si="569"/>
        <v>-1.734635550551944E-2</v>
      </c>
      <c r="M704" s="44">
        <f t="shared" si="569"/>
        <v>6.0991879992149389E-3</v>
      </c>
      <c r="O704" s="14"/>
      <c r="U704" s="23">
        <f t="shared" ref="U704" si="596">U652/U651-1</f>
        <v>8.0881387283777695E-3</v>
      </c>
      <c r="V704" s="23"/>
      <c r="W704" s="23">
        <f t="shared" ref="W704:AO704" si="597">W652/W651-1</f>
        <v>6.9205677395438592E-3</v>
      </c>
      <c r="X704" s="23">
        <f t="shared" si="597"/>
        <v>6.9205677395440812E-3</v>
      </c>
      <c r="Y704" s="23">
        <f t="shared" si="597"/>
        <v>6.9205677395440812E-3</v>
      </c>
      <c r="Z704" s="23">
        <f t="shared" si="597"/>
        <v>5.7444160447790438E-3</v>
      </c>
      <c r="AA704" s="23">
        <f t="shared" si="597"/>
        <v>-3.9856840735318366E-3</v>
      </c>
      <c r="AB704" s="23">
        <f t="shared" si="597"/>
        <v>0</v>
      </c>
      <c r="AC704" s="23">
        <f t="shared" si="597"/>
        <v>5.7578159116289385E-4</v>
      </c>
      <c r="AD704" s="23"/>
      <c r="AE704" s="44">
        <f t="shared" si="488"/>
        <v>7.3245950207396771E-3</v>
      </c>
      <c r="AF704" s="23">
        <f t="shared" si="597"/>
        <v>1.3044468135267495E-2</v>
      </c>
      <c r="AG704" s="23">
        <f t="shared" si="597"/>
        <v>-9.1511697437368644E-3</v>
      </c>
      <c r="AH704" s="23">
        <f t="shared" si="597"/>
        <v>0</v>
      </c>
      <c r="AI704" s="23">
        <f t="shared" si="597"/>
        <v>-2.0712603747841563E-2</v>
      </c>
      <c r="AJ704" s="23">
        <f t="shared" si="597"/>
        <v>-1.734635550551944E-2</v>
      </c>
      <c r="AK704" s="23">
        <f t="shared" si="597"/>
        <v>6.0991879992149389E-3</v>
      </c>
      <c r="AL704" s="23">
        <f t="shared" si="597"/>
        <v>4.0125040061766981E-4</v>
      </c>
      <c r="AM704" s="23">
        <f t="shared" si="597"/>
        <v>7.2583570676898468E-3</v>
      </c>
      <c r="AN704" s="23">
        <f t="shared" si="597"/>
        <v>-1.734635550551944E-2</v>
      </c>
      <c r="AO704" s="23">
        <f t="shared" si="597"/>
        <v>5.5202279624122497E-3</v>
      </c>
      <c r="AP704" s="238"/>
      <c r="AQ704" s="23"/>
      <c r="AR704" s="23"/>
      <c r="AS704" s="23"/>
      <c r="AT704" s="23"/>
      <c r="AX704" s="23"/>
    </row>
    <row r="705" spans="1:50">
      <c r="A705" s="2">
        <f t="shared" si="475"/>
        <v>2036</v>
      </c>
      <c r="C705" s="18">
        <f t="shared" si="552"/>
        <v>39.770427101188034</v>
      </c>
      <c r="D705" s="14">
        <f t="shared" si="552"/>
        <v>203793.3773426991</v>
      </c>
      <c r="E705" s="23">
        <f t="shared" si="592"/>
        <v>-1.4998054618193812E-2</v>
      </c>
      <c r="F705" s="23"/>
      <c r="G705" s="153">
        <f t="shared" si="593"/>
        <v>5.5686238213084049E-3</v>
      </c>
      <c r="H705" s="96"/>
      <c r="I705" s="44">
        <f t="shared" si="569"/>
        <v>3.1000585160074756E-3</v>
      </c>
      <c r="J705" s="44">
        <f t="shared" si="569"/>
        <v>1.2708219470452864E-2</v>
      </c>
      <c r="K705" s="44">
        <f t="shared" si="569"/>
        <v>-1.582295694361513E-2</v>
      </c>
      <c r="L705" s="44">
        <f t="shared" si="569"/>
        <v>-1.7652563141355881E-2</v>
      </c>
      <c r="M705" s="44">
        <f t="shared" si="569"/>
        <v>5.6452394578652143E-3</v>
      </c>
      <c r="O705" s="14"/>
      <c r="U705" s="23">
        <f t="shared" ref="U705" si="598">U653/U652-1</f>
        <v>9.4317331147342198E-3</v>
      </c>
      <c r="V705" s="23"/>
      <c r="W705" s="23">
        <f t="shared" ref="W705:AO705" si="599">W653/W652-1</f>
        <v>6.7803274737470165E-3</v>
      </c>
      <c r="X705" s="23">
        <f t="shared" si="599"/>
        <v>6.7803274737470165E-3</v>
      </c>
      <c r="Y705" s="23">
        <f t="shared" si="599"/>
        <v>6.7803274737465724E-3</v>
      </c>
      <c r="Z705" s="23">
        <f t="shared" si="599"/>
        <v>5.5439631703646519E-3</v>
      </c>
      <c r="AA705" s="23">
        <f t="shared" si="599"/>
        <v>-4.0424663127807126E-3</v>
      </c>
      <c r="AB705" s="23">
        <f t="shared" si="599"/>
        <v>0</v>
      </c>
      <c r="AC705" s="23">
        <f t="shared" si="599"/>
        <v>5.0109432534917175E-4</v>
      </c>
      <c r="AD705" s="23"/>
      <c r="AE705" s="44">
        <f t="shared" si="488"/>
        <v>9.9143276947419867E-3</v>
      </c>
      <c r="AF705" s="23">
        <f t="shared" si="599"/>
        <v>1.2708195833164959E-2</v>
      </c>
      <c r="AG705" s="23">
        <f t="shared" si="599"/>
        <v>-6.9092221747877325E-3</v>
      </c>
      <c r="AH705" s="23">
        <f t="shared" si="599"/>
        <v>0</v>
      </c>
      <c r="AI705" s="23">
        <f t="shared" si="599"/>
        <v>-1.5822841578741254E-2</v>
      </c>
      <c r="AJ705" s="23">
        <f t="shared" si="599"/>
        <v>-1.7652563141355881E-2</v>
      </c>
      <c r="AK705" s="23">
        <f t="shared" si="599"/>
        <v>5.6452394578652143E-3</v>
      </c>
      <c r="AL705" s="23">
        <f t="shared" si="599"/>
        <v>3.1128937817639368E-3</v>
      </c>
      <c r="AM705" s="23">
        <f t="shared" si="599"/>
        <v>7.1247334032142895E-3</v>
      </c>
      <c r="AN705" s="23">
        <f t="shared" si="599"/>
        <v>-1.765256314135577E-2</v>
      </c>
      <c r="AO705" s="23">
        <f t="shared" si="599"/>
        <v>5.1415687216060935E-3</v>
      </c>
      <c r="AP705" s="238"/>
      <c r="AQ705" s="23"/>
      <c r="AR705" s="23"/>
      <c r="AS705" s="23"/>
      <c r="AT705" s="23"/>
      <c r="AX705" s="23"/>
    </row>
    <row r="706" spans="1:50">
      <c r="A706" s="2">
        <f t="shared" si="475"/>
        <v>2037</v>
      </c>
      <c r="C706" s="18">
        <f t="shared" si="552"/>
        <v>-16.595857078076733</v>
      </c>
      <c r="D706" s="14">
        <f t="shared" si="552"/>
        <v>97477.119585340843</v>
      </c>
      <c r="E706" s="23">
        <f t="shared" si="592"/>
        <v>-2.9201740552157296E-2</v>
      </c>
      <c r="F706" s="23"/>
      <c r="G706" s="153">
        <f t="shared" si="593"/>
        <v>4.807519681341299E-3</v>
      </c>
      <c r="H706" s="96"/>
      <c r="I706" s="44">
        <f t="shared" si="569"/>
        <v>-1.2896298205306023E-3</v>
      </c>
      <c r="J706" s="44">
        <f t="shared" si="569"/>
        <v>6.0022349644897055E-3</v>
      </c>
      <c r="K706" s="44">
        <f t="shared" si="569"/>
        <v>-3.0833676483639105E-2</v>
      </c>
      <c r="L706" s="44">
        <f t="shared" si="569"/>
        <v>-1.7969775742281313E-2</v>
      </c>
      <c r="M706" s="44">
        <f t="shared" si="569"/>
        <v>4.8732924013232815E-3</v>
      </c>
      <c r="O706" s="14"/>
      <c r="U706" s="23">
        <f t="shared" ref="U706" si="600">U654/U653-1</f>
        <v>4.5503287157568906E-3</v>
      </c>
      <c r="V706" s="23"/>
      <c r="W706" s="23">
        <f t="shared" ref="W706:AO706" si="601">W654/W653-1</f>
        <v>7.1385716822014444E-3</v>
      </c>
      <c r="X706" s="23">
        <f t="shared" si="601"/>
        <v>7.1385716822016665E-3</v>
      </c>
      <c r="Y706" s="23">
        <f t="shared" si="601"/>
        <v>7.1385716822016665E-3</v>
      </c>
      <c r="Z706" s="23">
        <f t="shared" si="601"/>
        <v>5.8633453929246571E-3</v>
      </c>
      <c r="AA706" s="23">
        <f t="shared" si="601"/>
        <v>-4.1818703620187803E-3</v>
      </c>
      <c r="AB706" s="23">
        <f t="shared" si="601"/>
        <v>-3.8682581786020354E-4</v>
      </c>
      <c r="AC706" s="23">
        <f t="shared" si="601"/>
        <v>4.4268090138888105E-4</v>
      </c>
      <c r="AD706" s="23"/>
      <c r="AE706" s="44">
        <f t="shared" si="488"/>
        <v>5.8237529812341648E-3</v>
      </c>
      <c r="AF706" s="23">
        <f t="shared" si="601"/>
        <v>6.0022892664022276E-3</v>
      </c>
      <c r="AG706" s="23">
        <f t="shared" si="601"/>
        <v>-1.3342724094038583E-2</v>
      </c>
      <c r="AH706" s="23">
        <f t="shared" si="601"/>
        <v>0</v>
      </c>
      <c r="AI706" s="23">
        <f t="shared" si="601"/>
        <v>-3.0832979546702499E-2</v>
      </c>
      <c r="AJ706" s="23">
        <f t="shared" si="601"/>
        <v>-1.7969775742281313E-2</v>
      </c>
      <c r="AK706" s="23">
        <f t="shared" si="601"/>
        <v>4.8732924013232815E-3</v>
      </c>
      <c r="AL706" s="23">
        <f t="shared" si="601"/>
        <v>-1.3054993006287319E-3</v>
      </c>
      <c r="AM706" s="23">
        <f t="shared" si="601"/>
        <v>1.3813394643902299E-4</v>
      </c>
      <c r="AN706" s="23">
        <f t="shared" si="601"/>
        <v>-1.7589754095435062E-2</v>
      </c>
      <c r="AO706" s="23">
        <f t="shared" si="601"/>
        <v>4.4286510207085517E-3</v>
      </c>
      <c r="AP706" s="23"/>
      <c r="AQ706" s="23"/>
      <c r="AR706" s="23"/>
      <c r="AS706" s="23"/>
      <c r="AT706" s="23"/>
      <c r="AX706" s="23"/>
    </row>
    <row r="707" spans="1:50">
      <c r="A707" s="2">
        <f t="shared" si="475"/>
        <v>2038</v>
      </c>
      <c r="C707" s="18">
        <f t="shared" si="552"/>
        <v>9.9938303554445156</v>
      </c>
      <c r="D707" s="14">
        <f t="shared" si="552"/>
        <v>120962.92503049783</v>
      </c>
      <c r="E707" s="23">
        <f t="shared" si="592"/>
        <v>-2.3936234574012949E-2</v>
      </c>
      <c r="F707" s="23"/>
      <c r="G707" s="153">
        <f t="shared" si="593"/>
        <v>4.5976880956388744E-3</v>
      </c>
      <c r="H707" s="96"/>
      <c r="I707" s="44">
        <f t="shared" si="569"/>
        <v>7.7760276191707334E-4</v>
      </c>
      <c r="J707" s="44">
        <f t="shared" si="569"/>
        <v>7.4039527650284764E-3</v>
      </c>
      <c r="K707" s="44">
        <f t="shared" si="569"/>
        <v>-2.5316465912593067E-2</v>
      </c>
      <c r="L707" s="44">
        <f t="shared" si="569"/>
        <v>-1.8298597434577846E-2</v>
      </c>
      <c r="M707" s="44">
        <f t="shared" si="569"/>
        <v>4.6602850110915028E-3</v>
      </c>
      <c r="O707" s="14"/>
      <c r="U707" s="23">
        <f t="shared" ref="U707" si="602">U655/U654-1</f>
        <v>6.3709230178492504E-3</v>
      </c>
      <c r="V707" s="23"/>
      <c r="W707" s="23">
        <f t="shared" ref="W707:AO707" si="603">W655/W654-1</f>
        <v>7.3087827179634246E-3</v>
      </c>
      <c r="X707" s="23">
        <f t="shared" si="603"/>
        <v>7.3087827179634246E-3</v>
      </c>
      <c r="Y707" s="23">
        <f t="shared" si="603"/>
        <v>7.3087827179632026E-3</v>
      </c>
      <c r="Z707" s="23">
        <f t="shared" si="603"/>
        <v>6.0517642838613384E-3</v>
      </c>
      <c r="AA707" s="23">
        <f t="shared" si="603"/>
        <v>-4.0759191403515471E-3</v>
      </c>
      <c r="AB707" s="23">
        <f t="shared" si="603"/>
        <v>-2.7641107855602698E-4</v>
      </c>
      <c r="AC707" s="23">
        <f t="shared" si="603"/>
        <v>3.9080793889190168E-4</v>
      </c>
      <c r="AD707" s="23"/>
      <c r="AE707" s="44">
        <f t="shared" si="488"/>
        <v>8.0966380248632674E-3</v>
      </c>
      <c r="AF707" s="23">
        <f t="shared" si="603"/>
        <v>7.4039570647246311E-3</v>
      </c>
      <c r="AG707" s="23">
        <f t="shared" si="603"/>
        <v>-1.0761767810562484E-2</v>
      </c>
      <c r="AH707" s="23">
        <f t="shared" si="603"/>
        <v>0</v>
      </c>
      <c r="AI707" s="23">
        <f t="shared" si="603"/>
        <v>-2.5317586507108691E-2</v>
      </c>
      <c r="AJ707" s="23">
        <f t="shared" si="603"/>
        <v>-1.8298597434577846E-2</v>
      </c>
      <c r="AK707" s="23">
        <f t="shared" si="603"/>
        <v>4.6602850110915028E-3</v>
      </c>
      <c r="AL707" s="23">
        <f t="shared" si="603"/>
        <v>7.8213882417887959E-4</v>
      </c>
      <c r="AM707" s="23">
        <f t="shared" si="603"/>
        <v>1.3440588534983089E-3</v>
      </c>
      <c r="AN707" s="23">
        <f t="shared" si="603"/>
        <v>-1.8027169265321552E-2</v>
      </c>
      <c r="AO707" s="23">
        <f t="shared" si="603"/>
        <v>4.2678091784911221E-3</v>
      </c>
      <c r="AP707" s="23"/>
      <c r="AQ707" s="23"/>
      <c r="AR707" s="23"/>
      <c r="AS707" s="23"/>
      <c r="AT707" s="23"/>
      <c r="AX707" s="23"/>
    </row>
    <row r="708" spans="1:50">
      <c r="A708" s="2">
        <f t="shared" si="475"/>
        <v>2039</v>
      </c>
      <c r="C708" s="18">
        <f t="shared" ref="C708:D709" si="604">C656-C655</f>
        <v>11.263587242838184</v>
      </c>
      <c r="D708" s="14">
        <f t="shared" si="604"/>
        <v>140637.2986003682</v>
      </c>
      <c r="E708" s="23">
        <f t="shared" si="592"/>
        <v>-2.4822696693470037E-2</v>
      </c>
      <c r="F708" s="23"/>
      <c r="G708" s="153">
        <f t="shared" si="593"/>
        <v>4.4010987581697414E-3</v>
      </c>
      <c r="H708" s="96"/>
      <c r="I708" s="44">
        <f t="shared" si="569"/>
        <v>8.7571940096031753E-4</v>
      </c>
      <c r="J708" s="44">
        <f t="shared" si="569"/>
        <v>8.5449243969610844E-3</v>
      </c>
      <c r="K708" s="44">
        <f t="shared" si="569"/>
        <v>-2.6291221824580102E-2</v>
      </c>
      <c r="L708" s="44">
        <f t="shared" si="569"/>
        <v>-1.863967738740091E-2</v>
      </c>
      <c r="M708" s="44">
        <f t="shared" si="569"/>
        <v>4.4607411850803302E-3</v>
      </c>
      <c r="O708" s="14"/>
      <c r="U708" s="23">
        <f t="shared" ref="U708" si="605">U656/U655-1</f>
        <v>6.662870300919721E-3</v>
      </c>
      <c r="V708" s="23"/>
      <c r="W708" s="23">
        <f t="shared" ref="W708:AO708" si="606">W656/W655-1</f>
        <v>7.0316736181785799E-3</v>
      </c>
      <c r="X708" s="23">
        <f t="shared" si="606"/>
        <v>7.031673618178802E-3</v>
      </c>
      <c r="Y708" s="23">
        <f t="shared" si="606"/>
        <v>7.0316736181785799E-3</v>
      </c>
      <c r="Z708" s="23">
        <f t="shared" si="606"/>
        <v>5.7399816944565529E-3</v>
      </c>
      <c r="AA708" s="23">
        <f t="shared" si="606"/>
        <v>-4.051260851591465E-3</v>
      </c>
      <c r="AB708" s="23">
        <f t="shared" si="606"/>
        <v>0</v>
      </c>
      <c r="AC708" s="23">
        <f t="shared" si="606"/>
        <v>3.4868404060239833E-4</v>
      </c>
      <c r="AD708" s="23"/>
      <c r="AE708" s="44">
        <f t="shared" si="488"/>
        <v>7.9052093821456726E-3</v>
      </c>
      <c r="AF708" s="23">
        <f t="shared" si="606"/>
        <v>8.5448451257452707E-3</v>
      </c>
      <c r="AG708" s="23">
        <f t="shared" si="606"/>
        <v>-1.1011512219168851E-2</v>
      </c>
      <c r="AH708" s="23">
        <f t="shared" si="606"/>
        <v>0</v>
      </c>
      <c r="AI708" s="23">
        <f t="shared" si="606"/>
        <v>-2.6291987223036495E-2</v>
      </c>
      <c r="AJ708" s="23">
        <f t="shared" si="606"/>
        <v>-1.863967738740091E-2</v>
      </c>
      <c r="AK708" s="23">
        <f t="shared" si="606"/>
        <v>4.4607411850803302E-3</v>
      </c>
      <c r="AL708" s="23">
        <f t="shared" si="606"/>
        <v>8.6743623547436144E-4</v>
      </c>
      <c r="AM708" s="23">
        <f t="shared" si="606"/>
        <v>2.7888554520456577E-3</v>
      </c>
      <c r="AN708" s="23">
        <f t="shared" si="606"/>
        <v>-1.863967738740091E-2</v>
      </c>
      <c r="AO708" s="23">
        <f t="shared" si="606"/>
        <v>4.1106238355497204E-3</v>
      </c>
      <c r="AP708" s="23"/>
      <c r="AQ708" s="23"/>
      <c r="AR708" s="23"/>
      <c r="AS708" s="23"/>
      <c r="AT708" s="23"/>
      <c r="AX708" s="23"/>
    </row>
    <row r="709" spans="1:50">
      <c r="A709" s="2">
        <f t="shared" si="475"/>
        <v>2040</v>
      </c>
      <c r="C709" s="18">
        <f t="shared" si="604"/>
        <v>40.322076798462149</v>
      </c>
      <c r="D709" s="14">
        <f t="shared" si="604"/>
        <v>210328.20129793137</v>
      </c>
      <c r="E709" s="23">
        <f t="shared" si="592"/>
        <v>-1.8135270556494665E-2</v>
      </c>
      <c r="F709" s="23"/>
      <c r="G709" s="153">
        <f t="shared" si="593"/>
        <v>4.5843746047244949E-3</v>
      </c>
      <c r="H709" s="96"/>
      <c r="I709" s="44">
        <f t="shared" si="569"/>
        <v>3.1322108010500838E-3</v>
      </c>
      <c r="J709" s="44">
        <f t="shared" si="569"/>
        <v>1.2670973087985482E-2</v>
      </c>
      <c r="K709" s="44">
        <f t="shared" si="569"/>
        <v>-1.9237132988922268E-2</v>
      </c>
      <c r="L709" s="44">
        <f t="shared" si="569"/>
        <v>-1.8993714090434377E-2</v>
      </c>
      <c r="M709" s="44">
        <f t="shared" si="569"/>
        <v>4.6462248354217639E-3</v>
      </c>
      <c r="O709" s="14"/>
      <c r="U709" s="23">
        <f t="shared" ref="U709" si="607">U657/U656-1</f>
        <v>9.5298278352426991E-3</v>
      </c>
      <c r="V709" s="23"/>
      <c r="W709" s="23">
        <f t="shared" ref="W709:AO709" si="608">W657/W656-1</f>
        <v>7.0626365492900689E-3</v>
      </c>
      <c r="X709" s="23">
        <f t="shared" si="608"/>
        <v>7.0626365492896248E-3</v>
      </c>
      <c r="Y709" s="23">
        <f t="shared" si="608"/>
        <v>7.0626365492902909E-3</v>
      </c>
      <c r="Z709" s="23">
        <f t="shared" si="608"/>
        <v>5.7270061139766959E-3</v>
      </c>
      <c r="AA709" s="23">
        <f t="shared" si="608"/>
        <v>-3.9847252199900485E-3</v>
      </c>
      <c r="AB709" s="23">
        <f t="shared" si="608"/>
        <v>0</v>
      </c>
      <c r="AC709" s="23">
        <f t="shared" si="608"/>
        <v>3.0015104375102908E-4</v>
      </c>
      <c r="AD709" s="23"/>
      <c r="AE709" s="44">
        <f t="shared" si="488"/>
        <v>1.0237507306343208E-2</v>
      </c>
      <c r="AF709" s="23">
        <f t="shared" si="608"/>
        <v>1.2671021651988967E-2</v>
      </c>
      <c r="AG709" s="23">
        <f t="shared" si="608"/>
        <v>-7.9319764161848161E-3</v>
      </c>
      <c r="AH709" s="23">
        <f t="shared" si="608"/>
        <v>0</v>
      </c>
      <c r="AI709" s="23">
        <f t="shared" si="608"/>
        <v>-1.9236247408345619E-2</v>
      </c>
      <c r="AJ709" s="23">
        <f t="shared" si="608"/>
        <v>-1.8993714090434377E-2</v>
      </c>
      <c r="AK709" s="23">
        <f t="shared" si="608"/>
        <v>4.6462248354217639E-3</v>
      </c>
      <c r="AL709" s="23">
        <f t="shared" si="608"/>
        <v>3.1526050533774441E-3</v>
      </c>
      <c r="AM709" s="23">
        <f t="shared" si="608"/>
        <v>6.9044735756309539E-3</v>
      </c>
      <c r="AN709" s="23">
        <f t="shared" si="608"/>
        <v>-1.8993714090434488E-2</v>
      </c>
      <c r="AO709" s="23">
        <f t="shared" si="608"/>
        <v>4.3447697045089217E-3</v>
      </c>
      <c r="AP709" s="23"/>
      <c r="AQ709" s="23"/>
      <c r="AR709" s="23"/>
      <c r="AS709" s="23"/>
      <c r="AT709" s="23"/>
      <c r="AX709" s="23"/>
    </row>
    <row r="710" spans="1:50">
      <c r="C710" s="18"/>
      <c r="D710" s="14"/>
      <c r="E710" s="23"/>
      <c r="F710" s="23"/>
      <c r="G710" s="153"/>
      <c r="H710" s="96"/>
      <c r="I710" s="44"/>
      <c r="J710" s="44"/>
      <c r="K710" s="44"/>
      <c r="L710" s="44"/>
      <c r="M710" s="44"/>
    </row>
    <row r="711" spans="1:50">
      <c r="G711" s="43"/>
    </row>
    <row r="712" spans="1:50">
      <c r="G712" s="43"/>
    </row>
    <row r="713" spans="1:50">
      <c r="G713" s="43"/>
    </row>
    <row r="714" spans="1:50">
      <c r="A714" s="62" t="s">
        <v>43</v>
      </c>
      <c r="G714" s="43"/>
    </row>
    <row r="715" spans="1:50">
      <c r="G715" s="43"/>
    </row>
    <row r="716" spans="1:50">
      <c r="A716" s="2">
        <f>A670</f>
        <v>2001</v>
      </c>
      <c r="I716" s="27">
        <f>SUM(I123:I134)</f>
        <v>0</v>
      </c>
      <c r="J716" s="27">
        <f>SUM(J123:J134)</f>
        <v>0</v>
      </c>
      <c r="K716" s="27">
        <f>SUM(K123:K134)</f>
        <v>0</v>
      </c>
      <c r="L716" s="27">
        <f>SUM(L123:L134)</f>
        <v>0</v>
      </c>
      <c r="M716" s="27">
        <f>SUM(M123:M134)</f>
        <v>0</v>
      </c>
    </row>
    <row r="717" spans="1:50">
      <c r="A717" s="2">
        <f t="shared" ref="A717:A735" si="609">A671</f>
        <v>2002</v>
      </c>
      <c r="I717" s="27">
        <f>SUM(I135:I146)</f>
        <v>0</v>
      </c>
      <c r="J717" s="27">
        <f>SUM(J135:J146)</f>
        <v>0</v>
      </c>
      <c r="K717" s="27">
        <f>SUM(K135:K146)</f>
        <v>0</v>
      </c>
      <c r="L717" s="27">
        <f>SUM(L135:L146)</f>
        <v>0</v>
      </c>
      <c r="M717" s="27">
        <f>SUM(M135:M146)</f>
        <v>0</v>
      </c>
    </row>
    <row r="718" spans="1:50">
      <c r="A718" s="2">
        <f t="shared" si="609"/>
        <v>2003</v>
      </c>
      <c r="I718" s="27">
        <f>SUM(I147:I158)</f>
        <v>0</v>
      </c>
      <c r="J718" s="27">
        <f>SUM(J147:J158)</f>
        <v>0</v>
      </c>
      <c r="K718" s="27">
        <f>SUM(K147:K158)</f>
        <v>0</v>
      </c>
      <c r="L718" s="27">
        <f>SUM(L147:L158)</f>
        <v>0</v>
      </c>
      <c r="M718" s="27">
        <f>SUM(M147:M158)</f>
        <v>0</v>
      </c>
    </row>
    <row r="719" spans="1:50">
      <c r="A719" s="2">
        <f t="shared" si="609"/>
        <v>2004</v>
      </c>
      <c r="I719" s="27">
        <f>SUM(I159:I170)</f>
        <v>0</v>
      </c>
      <c r="J719" s="27">
        <f>SUM(J159:J170)</f>
        <v>0</v>
      </c>
      <c r="K719" s="27">
        <f>SUM(K159:K170)</f>
        <v>0</v>
      </c>
      <c r="L719" s="27">
        <f>SUM(L159:L170)</f>
        <v>0</v>
      </c>
      <c r="M719" s="27">
        <f>SUM(M159:M170)</f>
        <v>0</v>
      </c>
    </row>
    <row r="720" spans="1:50">
      <c r="A720" s="2">
        <f t="shared" si="609"/>
        <v>2005</v>
      </c>
      <c r="I720" s="27">
        <f>SUM(I171:I182)</f>
        <v>0</v>
      </c>
      <c r="J720" s="27">
        <f>SUM(J171:J182)</f>
        <v>0</v>
      </c>
      <c r="K720" s="27">
        <f>SUM(K171:K182)</f>
        <v>0</v>
      </c>
      <c r="L720" s="27">
        <f>SUM(L171:L182)</f>
        <v>0</v>
      </c>
      <c r="M720" s="27">
        <f>SUM(M171:M182)</f>
        <v>0</v>
      </c>
    </row>
    <row r="721" spans="1:13">
      <c r="A721" s="2">
        <f t="shared" si="609"/>
        <v>2006</v>
      </c>
      <c r="I721" s="27">
        <f>SUM(I183:I194)</f>
        <v>0</v>
      </c>
      <c r="J721" s="27">
        <f>SUM(J183:J194)</f>
        <v>0</v>
      </c>
      <c r="K721" s="27">
        <f>SUM(K183:K194)</f>
        <v>0</v>
      </c>
      <c r="L721" s="27">
        <f>SUM(L183:L194)</f>
        <v>0</v>
      </c>
      <c r="M721" s="27">
        <f>SUM(M183:M194)</f>
        <v>0</v>
      </c>
    </row>
    <row r="722" spans="1:13">
      <c r="A722" s="2">
        <f t="shared" si="609"/>
        <v>2007</v>
      </c>
      <c r="I722" s="27">
        <f>SUM(I195:I206)</f>
        <v>0</v>
      </c>
      <c r="J722" s="27">
        <f>SUM(J195:J206)</f>
        <v>0</v>
      </c>
      <c r="K722" s="27">
        <f>SUM(K195:K206)</f>
        <v>0</v>
      </c>
      <c r="L722" s="27">
        <f>SUM(L195:L206)</f>
        <v>0</v>
      </c>
      <c r="M722" s="27">
        <f>SUM(M195:M206)</f>
        <v>0</v>
      </c>
    </row>
    <row r="723" spans="1:13">
      <c r="A723" s="2">
        <f t="shared" si="609"/>
        <v>2008</v>
      </c>
      <c r="I723" s="27">
        <f>SUM(I207:I218)</f>
        <v>0</v>
      </c>
      <c r="J723" s="27">
        <f>SUM(J207:J218)</f>
        <v>0</v>
      </c>
      <c r="K723" s="27">
        <f>SUM(K207:K218)</f>
        <v>0</v>
      </c>
      <c r="L723" s="27">
        <f>SUM(L207:L218)</f>
        <v>0</v>
      </c>
      <c r="M723" s="27">
        <f>SUM(M207:M218)</f>
        <v>0</v>
      </c>
    </row>
    <row r="724" spans="1:13">
      <c r="A724" s="2">
        <f t="shared" si="609"/>
        <v>2009</v>
      </c>
      <c r="I724" s="27">
        <f>SUM(I219:I230)</f>
        <v>0</v>
      </c>
      <c r="J724" s="27">
        <f>SUM(J219:J230)</f>
        <v>0</v>
      </c>
      <c r="K724" s="27">
        <f>SUM(K219:K230)</f>
        <v>0</v>
      </c>
      <c r="L724" s="27">
        <f>SUM(L219:L230)</f>
        <v>0</v>
      </c>
      <c r="M724" s="27">
        <f>SUM(M219:M230)</f>
        <v>0</v>
      </c>
    </row>
    <row r="725" spans="1:13">
      <c r="A725" s="2">
        <f t="shared" si="609"/>
        <v>2010</v>
      </c>
      <c r="I725" s="27">
        <f>SUM(I231:I242)</f>
        <v>0</v>
      </c>
      <c r="J725" s="27">
        <f>SUM(J231:J242)</f>
        <v>0</v>
      </c>
      <c r="K725" s="27">
        <f>SUM(K231:K242)</f>
        <v>0</v>
      </c>
      <c r="L725" s="27">
        <f>SUM(L231:L242)</f>
        <v>0</v>
      </c>
      <c r="M725" s="27">
        <f>SUM(M231:M242)</f>
        <v>0</v>
      </c>
    </row>
    <row r="726" spans="1:13">
      <c r="A726" s="2">
        <f t="shared" si="609"/>
        <v>2011</v>
      </c>
      <c r="I726" s="27">
        <f>SUM(I243:I254)</f>
        <v>0</v>
      </c>
      <c r="J726" s="27">
        <f>SUM(J243:J254)</f>
        <v>0</v>
      </c>
      <c r="K726" s="27">
        <f>SUM(K243:K254)</f>
        <v>0</v>
      </c>
      <c r="L726" s="27">
        <f>SUM(L243:L254)</f>
        <v>0</v>
      </c>
      <c r="M726" s="27">
        <f>SUM(M243:M253)</f>
        <v>0</v>
      </c>
    </row>
    <row r="727" spans="1:13">
      <c r="A727" s="2">
        <f t="shared" si="609"/>
        <v>2012</v>
      </c>
      <c r="I727" s="27">
        <f>SUM(I255:I266)</f>
        <v>0</v>
      </c>
      <c r="J727" s="27">
        <f>SUM(J255:J266)</f>
        <v>0</v>
      </c>
      <c r="K727" s="27">
        <f>SUM(K255:K266)</f>
        <v>0</v>
      </c>
      <c r="L727" s="27">
        <f>SUM(L255:L266)</f>
        <v>0</v>
      </c>
      <c r="M727" s="27" t="e">
        <f>SUM(#REF!)</f>
        <v>#REF!</v>
      </c>
    </row>
    <row r="728" spans="1:13">
      <c r="A728" s="2">
        <f t="shared" si="609"/>
        <v>2013</v>
      </c>
      <c r="I728" s="27">
        <f>SUM(I267:I278)</f>
        <v>3995.7396496614647</v>
      </c>
      <c r="J728" s="27">
        <f>SUM(J267:J278)</f>
        <v>3771271.4923115871</v>
      </c>
      <c r="K728" s="27">
        <f>SUM(K267:K278)</f>
        <v>693151.71991545102</v>
      </c>
      <c r="L728" s="27">
        <f>SUM(L267:L278)</f>
        <v>8190.23183989071</v>
      </c>
      <c r="M728" s="27">
        <f>SUM(M267:M278)</f>
        <v>1046876.553021807</v>
      </c>
    </row>
    <row r="729" spans="1:13">
      <c r="A729" s="2">
        <f t="shared" si="609"/>
        <v>2014</v>
      </c>
      <c r="I729" s="27">
        <f>SUM(I279:I290)</f>
        <v>12811.195911183779</v>
      </c>
      <c r="J729" s="27">
        <f>SUM(J279:J290)</f>
        <v>11622432.625932304</v>
      </c>
      <c r="K729" s="27">
        <f>SUM(K279:K290)</f>
        <v>2062878.500393583</v>
      </c>
      <c r="L729" s="27">
        <f>SUM(L279:L290)</f>
        <v>24327.480345957338</v>
      </c>
      <c r="M729" s="27">
        <f>SUM(M279:M290)</f>
        <v>3122398.3884246601</v>
      </c>
    </row>
    <row r="730" spans="1:13">
      <c r="A730" s="2">
        <f t="shared" si="609"/>
        <v>2015</v>
      </c>
      <c r="I730" s="27">
        <f>SUM(I291:I302)</f>
        <v>12832.276882574717</v>
      </c>
      <c r="J730" s="27">
        <f>SUM(J291:J302)</f>
        <v>11817717.393702479</v>
      </c>
      <c r="K730" s="27">
        <f>SUM(K291:K302)</f>
        <v>2037704.5850886151</v>
      </c>
      <c r="L730" s="27">
        <f>SUM(L291:L302)</f>
        <v>24014.179708181968</v>
      </c>
      <c r="M730" s="27">
        <f>SUM(M291:M302)</f>
        <v>3145333.676461149</v>
      </c>
    </row>
    <row r="731" spans="1:13">
      <c r="A731" s="2">
        <f t="shared" si="609"/>
        <v>2016</v>
      </c>
      <c r="I731" s="27">
        <f>SUM(I303:I314)</f>
        <v>12821.01772266694</v>
      </c>
      <c r="J731" s="27">
        <f>SUM(J303:J314)</f>
        <v>12012081.381552916</v>
      </c>
      <c r="K731" s="27">
        <f>SUM(K303:K314)</f>
        <v>2041172.9568915169</v>
      </c>
      <c r="L731" s="27">
        <f>SUM(L303:L314)</f>
        <v>23700.87907040659</v>
      </c>
      <c r="M731" s="27">
        <f>SUM(M303:M314)</f>
        <v>3177874.044763288</v>
      </c>
    </row>
    <row r="732" spans="1:13">
      <c r="A732" s="2">
        <f>A686</f>
        <v>2017</v>
      </c>
      <c r="I732" s="27">
        <f>SUM(I315:I326)</f>
        <v>12842.297358505093</v>
      </c>
      <c r="J732" s="27">
        <f>SUM(J315:J326)</f>
        <v>12196559.636093669</v>
      </c>
      <c r="K732" s="27">
        <f>SUM(K315:K326)</f>
        <v>2009669.6282339324</v>
      </c>
      <c r="L732" s="27">
        <f>SUM(L315:L326)</f>
        <v>23387.578432631224</v>
      </c>
      <c r="M732" s="27">
        <f>SUM(M315:M326)</f>
        <v>3198425.2109414507</v>
      </c>
    </row>
    <row r="733" spans="1:13">
      <c r="A733" s="2">
        <f t="shared" si="609"/>
        <v>2018</v>
      </c>
      <c r="I733" s="27">
        <f>SUM(I327:I338)</f>
        <v>12894.720795775696</v>
      </c>
      <c r="J733" s="27">
        <f>SUM(J327:J338)</f>
        <v>12277857.843322238</v>
      </c>
      <c r="K733" s="27">
        <f>SUM(K327:K338)</f>
        <v>1970412.5451217999</v>
      </c>
      <c r="L733" s="27">
        <f>SUM(L327:L338)</f>
        <v>23074.277794855836</v>
      </c>
      <c r="M733" s="27">
        <f>SUM(M327:M338)</f>
        <v>3220459.6211666078</v>
      </c>
    </row>
    <row r="734" spans="1:13">
      <c r="A734" s="2">
        <f t="shared" si="609"/>
        <v>2019</v>
      </c>
      <c r="I734" s="27">
        <f>SUM(I339:I350)</f>
        <v>12823.970757487927</v>
      </c>
      <c r="J734" s="27">
        <f>SUM(J339:J350)</f>
        <v>12466809.213982258</v>
      </c>
      <c r="K734" s="27">
        <f>SUM(K339:K350)</f>
        <v>1928303.6852841959</v>
      </c>
      <c r="L734" s="27">
        <f>SUM(L339:L350)</f>
        <v>22760.977157080426</v>
      </c>
      <c r="M734" s="27">
        <f>SUM(M339:M350)</f>
        <v>3239010.1698792931</v>
      </c>
    </row>
    <row r="735" spans="1:13">
      <c r="A735" s="2">
        <f t="shared" si="609"/>
        <v>2020</v>
      </c>
      <c r="I735" s="27">
        <f>SUM(I351:I362)</f>
        <v>12873.361900988606</v>
      </c>
      <c r="J735" s="27">
        <f>SUM(J351:J362)</f>
        <v>12695878.119120305</v>
      </c>
      <c r="K735" s="27">
        <f>SUM(K351:K362)</f>
        <v>1896349.5685438123</v>
      </c>
      <c r="L735" s="27">
        <f>SUM(L351:L362)</f>
        <v>22447.676519305056</v>
      </c>
      <c r="M735" s="27">
        <f>SUM(M351:M362)</f>
        <v>3256985.6819096017</v>
      </c>
    </row>
    <row r="738" spans="1:13">
      <c r="A738" s="63" t="s">
        <v>44</v>
      </c>
    </row>
    <row r="739" spans="1:13">
      <c r="A739" s="2">
        <f>A716</f>
        <v>2001</v>
      </c>
    </row>
    <row r="740" spans="1:13">
      <c r="A740" s="2">
        <f t="shared" ref="A740:A758" si="610">A717</f>
        <v>2002</v>
      </c>
      <c r="I740" s="23" t="e">
        <f>I717/I716-1</f>
        <v>#DIV/0!</v>
      </c>
      <c r="J740" s="23" t="e">
        <f>J717/J716-1</f>
        <v>#DIV/0!</v>
      </c>
      <c r="K740" s="23" t="e">
        <f>K717/K716-1</f>
        <v>#DIV/0!</v>
      </c>
      <c r="L740" s="23" t="e">
        <f>L717/L716-1</f>
        <v>#DIV/0!</v>
      </c>
      <c r="M740" s="23" t="e">
        <f>M717/M716-1</f>
        <v>#DIV/0!</v>
      </c>
    </row>
    <row r="741" spans="1:13">
      <c r="A741" s="2">
        <f t="shared" si="610"/>
        <v>2003</v>
      </c>
      <c r="I741" s="23" t="e">
        <f t="shared" ref="I741:M756" si="611">I718/I717-1</f>
        <v>#DIV/0!</v>
      </c>
      <c r="J741" s="23" t="e">
        <f t="shared" si="611"/>
        <v>#DIV/0!</v>
      </c>
      <c r="K741" s="23" t="e">
        <f t="shared" si="611"/>
        <v>#DIV/0!</v>
      </c>
      <c r="L741" s="23" t="e">
        <f t="shared" si="611"/>
        <v>#DIV/0!</v>
      </c>
      <c r="M741" s="23" t="e">
        <f t="shared" si="611"/>
        <v>#DIV/0!</v>
      </c>
    </row>
    <row r="742" spans="1:13">
      <c r="A742" s="2">
        <f t="shared" si="610"/>
        <v>2004</v>
      </c>
      <c r="I742" s="23" t="e">
        <f t="shared" si="611"/>
        <v>#DIV/0!</v>
      </c>
      <c r="J742" s="23" t="e">
        <f t="shared" si="611"/>
        <v>#DIV/0!</v>
      </c>
      <c r="K742" s="23" t="e">
        <f t="shared" si="611"/>
        <v>#DIV/0!</v>
      </c>
      <c r="L742" s="23" t="e">
        <f t="shared" si="611"/>
        <v>#DIV/0!</v>
      </c>
      <c r="M742" s="23" t="e">
        <f t="shared" si="611"/>
        <v>#DIV/0!</v>
      </c>
    </row>
    <row r="743" spans="1:13">
      <c r="A743" s="2">
        <f t="shared" si="610"/>
        <v>2005</v>
      </c>
      <c r="I743" s="23" t="e">
        <f t="shared" si="611"/>
        <v>#DIV/0!</v>
      </c>
      <c r="J743" s="23" t="e">
        <f t="shared" si="611"/>
        <v>#DIV/0!</v>
      </c>
      <c r="K743" s="23" t="e">
        <f t="shared" si="611"/>
        <v>#DIV/0!</v>
      </c>
      <c r="L743" s="23" t="e">
        <f t="shared" si="611"/>
        <v>#DIV/0!</v>
      </c>
      <c r="M743" s="23" t="e">
        <f t="shared" si="611"/>
        <v>#DIV/0!</v>
      </c>
    </row>
    <row r="744" spans="1:13">
      <c r="A744" s="2">
        <f t="shared" si="610"/>
        <v>2006</v>
      </c>
      <c r="I744" s="23" t="e">
        <f t="shared" si="611"/>
        <v>#DIV/0!</v>
      </c>
      <c r="J744" s="23" t="e">
        <f t="shared" si="611"/>
        <v>#DIV/0!</v>
      </c>
      <c r="K744" s="23" t="e">
        <f t="shared" si="611"/>
        <v>#DIV/0!</v>
      </c>
      <c r="L744" s="23" t="e">
        <f t="shared" si="611"/>
        <v>#DIV/0!</v>
      </c>
      <c r="M744" s="23" t="e">
        <f t="shared" si="611"/>
        <v>#DIV/0!</v>
      </c>
    </row>
    <row r="745" spans="1:13">
      <c r="A745" s="2">
        <f t="shared" si="610"/>
        <v>2007</v>
      </c>
      <c r="I745" s="23" t="e">
        <f t="shared" si="611"/>
        <v>#DIV/0!</v>
      </c>
      <c r="J745" s="23" t="e">
        <f t="shared" si="611"/>
        <v>#DIV/0!</v>
      </c>
      <c r="K745" s="23" t="e">
        <f t="shared" si="611"/>
        <v>#DIV/0!</v>
      </c>
      <c r="L745" s="23" t="e">
        <f t="shared" si="611"/>
        <v>#DIV/0!</v>
      </c>
      <c r="M745" s="23" t="e">
        <f t="shared" si="611"/>
        <v>#DIV/0!</v>
      </c>
    </row>
    <row r="746" spans="1:13">
      <c r="A746" s="2">
        <f t="shared" si="610"/>
        <v>2008</v>
      </c>
      <c r="I746" s="23" t="e">
        <f t="shared" si="611"/>
        <v>#DIV/0!</v>
      </c>
      <c r="J746" s="23" t="e">
        <f t="shared" si="611"/>
        <v>#DIV/0!</v>
      </c>
      <c r="K746" s="23" t="e">
        <f t="shared" si="611"/>
        <v>#DIV/0!</v>
      </c>
      <c r="L746" s="23" t="e">
        <f t="shared" si="611"/>
        <v>#DIV/0!</v>
      </c>
      <c r="M746" s="23" t="e">
        <f t="shared" si="611"/>
        <v>#DIV/0!</v>
      </c>
    </row>
    <row r="747" spans="1:13">
      <c r="A747" s="2">
        <f t="shared" si="610"/>
        <v>2009</v>
      </c>
      <c r="I747" s="23" t="e">
        <f t="shared" si="611"/>
        <v>#DIV/0!</v>
      </c>
      <c r="J747" s="23" t="e">
        <f t="shared" si="611"/>
        <v>#DIV/0!</v>
      </c>
      <c r="K747" s="23" t="e">
        <f t="shared" si="611"/>
        <v>#DIV/0!</v>
      </c>
      <c r="L747" s="23" t="e">
        <f t="shared" si="611"/>
        <v>#DIV/0!</v>
      </c>
      <c r="M747" s="23" t="e">
        <f t="shared" si="611"/>
        <v>#DIV/0!</v>
      </c>
    </row>
    <row r="748" spans="1:13">
      <c r="A748" s="2">
        <f t="shared" si="610"/>
        <v>2010</v>
      </c>
      <c r="I748" s="23" t="e">
        <f t="shared" si="611"/>
        <v>#DIV/0!</v>
      </c>
      <c r="J748" s="23" t="e">
        <f t="shared" si="611"/>
        <v>#DIV/0!</v>
      </c>
      <c r="K748" s="23" t="e">
        <f t="shared" si="611"/>
        <v>#DIV/0!</v>
      </c>
      <c r="L748" s="23" t="e">
        <f t="shared" si="611"/>
        <v>#DIV/0!</v>
      </c>
      <c r="M748" s="23" t="e">
        <f t="shared" si="611"/>
        <v>#DIV/0!</v>
      </c>
    </row>
    <row r="749" spans="1:13">
      <c r="A749" s="2">
        <f t="shared" si="610"/>
        <v>2011</v>
      </c>
      <c r="I749" s="23" t="e">
        <f t="shared" si="611"/>
        <v>#DIV/0!</v>
      </c>
      <c r="J749" s="23" t="e">
        <f t="shared" si="611"/>
        <v>#DIV/0!</v>
      </c>
      <c r="K749" s="23" t="e">
        <f t="shared" si="611"/>
        <v>#DIV/0!</v>
      </c>
      <c r="L749" s="23" t="e">
        <f t="shared" si="611"/>
        <v>#DIV/0!</v>
      </c>
      <c r="M749" s="23" t="e">
        <f t="shared" si="611"/>
        <v>#DIV/0!</v>
      </c>
    </row>
    <row r="750" spans="1:13">
      <c r="A750" s="2">
        <f t="shared" si="610"/>
        <v>2012</v>
      </c>
      <c r="I750" s="44" t="e">
        <f t="shared" si="611"/>
        <v>#DIV/0!</v>
      </c>
      <c r="J750" s="44" t="e">
        <f t="shared" si="611"/>
        <v>#DIV/0!</v>
      </c>
      <c r="K750" s="44" t="e">
        <f t="shared" si="611"/>
        <v>#DIV/0!</v>
      </c>
      <c r="L750" s="44" t="e">
        <f t="shared" si="611"/>
        <v>#DIV/0!</v>
      </c>
      <c r="M750" s="44" t="e">
        <f t="shared" si="611"/>
        <v>#REF!</v>
      </c>
    </row>
    <row r="751" spans="1:13">
      <c r="A751" s="2">
        <f t="shared" si="610"/>
        <v>2013</v>
      </c>
      <c r="I751" s="23" t="e">
        <f t="shared" si="611"/>
        <v>#DIV/0!</v>
      </c>
      <c r="J751" s="23" t="e">
        <f t="shared" si="611"/>
        <v>#DIV/0!</v>
      </c>
      <c r="K751" s="23" t="e">
        <f t="shared" si="611"/>
        <v>#DIV/0!</v>
      </c>
      <c r="L751" s="23" t="e">
        <f t="shared" si="611"/>
        <v>#DIV/0!</v>
      </c>
      <c r="M751" s="23" t="e">
        <f t="shared" si="611"/>
        <v>#REF!</v>
      </c>
    </row>
    <row r="752" spans="1:13">
      <c r="A752" s="2">
        <f t="shared" si="610"/>
        <v>2014</v>
      </c>
      <c r="B752" s="23" t="e">
        <f t="shared" ref="B752:G758" si="612">B729/B728-1</f>
        <v>#DIV/0!</v>
      </c>
      <c r="C752" s="23" t="e">
        <f t="shared" si="612"/>
        <v>#DIV/0!</v>
      </c>
      <c r="D752" s="23" t="e">
        <f t="shared" si="612"/>
        <v>#DIV/0!</v>
      </c>
      <c r="E752" s="23" t="e">
        <f t="shared" si="612"/>
        <v>#DIV/0!</v>
      </c>
      <c r="F752" s="23" t="e">
        <f t="shared" si="612"/>
        <v>#DIV/0!</v>
      </c>
      <c r="G752" s="23" t="e">
        <f t="shared" si="612"/>
        <v>#DIV/0!</v>
      </c>
      <c r="I752" s="23">
        <f t="shared" si="611"/>
        <v>2.2062138763893677</v>
      </c>
      <c r="J752" s="23">
        <f t="shared" si="611"/>
        <v>2.0818339781759856</v>
      </c>
      <c r="K752" s="23">
        <f t="shared" si="611"/>
        <v>1.9760850923737272</v>
      </c>
      <c r="L752" s="23">
        <f t="shared" si="611"/>
        <v>1.9703042382109128</v>
      </c>
      <c r="M752" s="23">
        <f t="shared" si="611"/>
        <v>1.9825850807450638</v>
      </c>
    </row>
    <row r="753" spans="1:13">
      <c r="A753" s="2">
        <f t="shared" si="610"/>
        <v>2015</v>
      </c>
      <c r="B753" s="46" t="e">
        <f t="shared" si="612"/>
        <v>#DIV/0!</v>
      </c>
      <c r="C753" s="46" t="e">
        <f t="shared" si="612"/>
        <v>#DIV/0!</v>
      </c>
      <c r="D753" s="46" t="e">
        <f t="shared" si="612"/>
        <v>#DIV/0!</v>
      </c>
      <c r="E753" s="46" t="e">
        <f t="shared" si="612"/>
        <v>#DIV/0!</v>
      </c>
      <c r="F753" s="46" t="e">
        <f t="shared" si="612"/>
        <v>#DIV/0!</v>
      </c>
      <c r="G753" s="46" t="e">
        <f t="shared" si="612"/>
        <v>#DIV/0!</v>
      </c>
      <c r="I753" s="46">
        <f t="shared" si="611"/>
        <v>1.6455115929134845E-3</v>
      </c>
      <c r="J753" s="46">
        <f t="shared" si="611"/>
        <v>1.6802400500429693E-2</v>
      </c>
      <c r="K753" s="46">
        <f t="shared" si="611"/>
        <v>-1.220329520142116E-2</v>
      </c>
      <c r="L753" s="46">
        <f t="shared" si="611"/>
        <v>-1.2878466381226916E-2</v>
      </c>
      <c r="M753" s="46">
        <f t="shared" si="611"/>
        <v>7.3454073386389762E-3</v>
      </c>
    </row>
    <row r="754" spans="1:13">
      <c r="A754" s="2">
        <f t="shared" si="610"/>
        <v>2016</v>
      </c>
      <c r="B754" s="23" t="e">
        <f t="shared" si="612"/>
        <v>#DIV/0!</v>
      </c>
      <c r="C754" s="23" t="e">
        <f t="shared" si="612"/>
        <v>#DIV/0!</v>
      </c>
      <c r="D754" s="23" t="e">
        <f t="shared" si="612"/>
        <v>#DIV/0!</v>
      </c>
      <c r="E754" s="23" t="e">
        <f t="shared" si="612"/>
        <v>#DIV/0!</v>
      </c>
      <c r="F754" s="23" t="e">
        <f t="shared" si="612"/>
        <v>#DIV/0!</v>
      </c>
      <c r="G754" s="23" t="e">
        <f t="shared" si="612"/>
        <v>#DIV/0!</v>
      </c>
      <c r="I754" s="23">
        <f t="shared" si="611"/>
        <v>-8.774093647453407E-4</v>
      </c>
      <c r="J754" s="23">
        <f t="shared" si="611"/>
        <v>1.6446829905918392E-2</v>
      </c>
      <c r="K754" s="23">
        <f t="shared" si="611"/>
        <v>1.7020974621555496E-3</v>
      </c>
      <c r="L754" s="23">
        <f t="shared" si="611"/>
        <v>-1.3046485100993488E-2</v>
      </c>
      <c r="M754" s="23">
        <f t="shared" si="611"/>
        <v>1.0345601341333888E-2</v>
      </c>
    </row>
    <row r="755" spans="1:13">
      <c r="A755" s="2">
        <f t="shared" si="610"/>
        <v>2017</v>
      </c>
      <c r="B755" s="23" t="e">
        <f t="shared" si="612"/>
        <v>#DIV/0!</v>
      </c>
      <c r="C755" s="23" t="e">
        <f t="shared" si="612"/>
        <v>#DIV/0!</v>
      </c>
      <c r="D755" s="23" t="e">
        <f t="shared" si="612"/>
        <v>#DIV/0!</v>
      </c>
      <c r="E755" s="23" t="e">
        <f t="shared" si="612"/>
        <v>#DIV/0!</v>
      </c>
      <c r="F755" s="23" t="e">
        <f t="shared" si="612"/>
        <v>#DIV/0!</v>
      </c>
      <c r="G755" s="23" t="e">
        <f t="shared" si="612"/>
        <v>#DIV/0!</v>
      </c>
      <c r="I755" s="23">
        <f t="shared" si="611"/>
        <v>1.6597462306391364E-3</v>
      </c>
      <c r="J755" s="23">
        <f t="shared" si="611"/>
        <v>1.5357725999430638E-2</v>
      </c>
      <c r="K755" s="23">
        <f t="shared" si="611"/>
        <v>-1.5433933979588144E-2</v>
      </c>
      <c r="L755" s="23">
        <f t="shared" si="611"/>
        <v>-1.3218945881486754E-2</v>
      </c>
      <c r="M755" s="23">
        <f t="shared" si="611"/>
        <v>6.4669542872626273E-3</v>
      </c>
    </row>
    <row r="756" spans="1:13">
      <c r="A756" s="2">
        <f t="shared" si="610"/>
        <v>2018</v>
      </c>
      <c r="B756" s="23" t="e">
        <f t="shared" si="612"/>
        <v>#DIV/0!</v>
      </c>
      <c r="C756" s="23" t="e">
        <f t="shared" si="612"/>
        <v>#DIV/0!</v>
      </c>
      <c r="D756" s="23" t="e">
        <f t="shared" si="612"/>
        <v>#DIV/0!</v>
      </c>
      <c r="E756" s="23" t="e">
        <f t="shared" si="612"/>
        <v>#DIV/0!</v>
      </c>
      <c r="F756" s="23" t="e">
        <f t="shared" si="612"/>
        <v>#DIV/0!</v>
      </c>
      <c r="G756" s="23" t="e">
        <f t="shared" si="612"/>
        <v>#DIV/0!</v>
      </c>
      <c r="I756" s="23">
        <f t="shared" si="611"/>
        <v>4.082091841292268E-3</v>
      </c>
      <c r="J756" s="23">
        <f t="shared" si="611"/>
        <v>6.6656671761748942E-3</v>
      </c>
      <c r="K756" s="23">
        <f t="shared" si="611"/>
        <v>-1.9534097824143837E-2</v>
      </c>
      <c r="L756" s="23">
        <f t="shared" si="611"/>
        <v>-1.3396027240608177E-2</v>
      </c>
      <c r="M756" s="23">
        <f t="shared" si="611"/>
        <v>6.8891434915470118E-3</v>
      </c>
    </row>
    <row r="757" spans="1:13">
      <c r="A757" s="2">
        <f>A734</f>
        <v>2019</v>
      </c>
      <c r="B757" s="23" t="e">
        <f t="shared" si="612"/>
        <v>#DIV/0!</v>
      </c>
      <c r="C757" s="23" t="e">
        <f t="shared" si="612"/>
        <v>#DIV/0!</v>
      </c>
      <c r="D757" s="23" t="e">
        <f t="shared" si="612"/>
        <v>#DIV/0!</v>
      </c>
      <c r="E757" s="23" t="e">
        <f t="shared" si="612"/>
        <v>#DIV/0!</v>
      </c>
      <c r="F757" s="23" t="e">
        <f t="shared" si="612"/>
        <v>#DIV/0!</v>
      </c>
      <c r="G757" s="23" t="e">
        <f t="shared" si="612"/>
        <v>#DIV/0!</v>
      </c>
      <c r="I757" s="23">
        <f t="shared" ref="I757:M758" si="613">I734/I733-1</f>
        <v>-5.4867444908887064E-3</v>
      </c>
      <c r="J757" s="23">
        <f t="shared" si="613"/>
        <v>1.5389604039338867E-2</v>
      </c>
      <c r="K757" s="23">
        <f t="shared" si="613"/>
        <v>-2.1370580461362754E-2</v>
      </c>
      <c r="L757" s="23">
        <f t="shared" si="613"/>
        <v>-1.3577917391861205E-2</v>
      </c>
      <c r="M757" s="23">
        <f t="shared" si="613"/>
        <v>5.7602177623221618E-3</v>
      </c>
    </row>
    <row r="758" spans="1:13">
      <c r="A758" s="2">
        <f t="shared" si="610"/>
        <v>2020</v>
      </c>
      <c r="B758" s="23" t="e">
        <f t="shared" si="612"/>
        <v>#DIV/0!</v>
      </c>
      <c r="C758" s="23" t="e">
        <f t="shared" si="612"/>
        <v>#DIV/0!</v>
      </c>
      <c r="D758" s="23" t="e">
        <f t="shared" si="612"/>
        <v>#DIV/0!</v>
      </c>
      <c r="E758" s="23" t="e">
        <f t="shared" si="612"/>
        <v>#DIV/0!</v>
      </c>
      <c r="F758" s="23" t="e">
        <f t="shared" si="612"/>
        <v>#DIV/0!</v>
      </c>
      <c r="G758" s="23" t="e">
        <f t="shared" si="612"/>
        <v>#DIV/0!</v>
      </c>
      <c r="I758" s="23">
        <f t="shared" si="613"/>
        <v>3.8514703779903847E-3</v>
      </c>
      <c r="J758" s="23">
        <f t="shared" si="613"/>
        <v>1.8374301010488869E-2</v>
      </c>
      <c r="K758" s="23">
        <f t="shared" si="613"/>
        <v>-1.6571101836417523E-2</v>
      </c>
      <c r="L758" s="23">
        <f t="shared" si="613"/>
        <v>-1.3764814911644052E-2</v>
      </c>
      <c r="M758" s="23">
        <f t="shared" si="613"/>
        <v>5.5496929887621782E-3</v>
      </c>
    </row>
  </sheetData>
  <mergeCells count="6">
    <mergeCell ref="AE1:AK1"/>
    <mergeCell ref="O608:S608"/>
    <mergeCell ref="C1:G1"/>
    <mergeCell ref="I1:M1"/>
    <mergeCell ref="O1:T1"/>
    <mergeCell ref="W1:AC1"/>
  </mergeCell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34FDCAAF3C6C4093AF7B5BE145937F" ma:contentTypeVersion="4" ma:contentTypeDescription="Create a new document." ma:contentTypeScope="" ma:versionID="b37e17a5556e68f93be950844e56a798">
  <xsd:schema xmlns:xsd="http://www.w3.org/2001/XMLSchema" xmlns:xs="http://www.w3.org/2001/XMLSchema" xmlns:p="http://schemas.microsoft.com/office/2006/metadata/properties" xmlns:ns2="31653589-be70-4e86-8387-5ccaacc3bd25" targetNamespace="http://schemas.microsoft.com/office/2006/metadata/properties" ma:root="true" ma:fieldsID="daf52d9a87d62ed8bb552b8e35d07bf4" ns2:_="">
    <xsd:import namespace="31653589-be70-4e86-8387-5ccaacc3bd25"/>
    <xsd:element name="properties">
      <xsd:complexType>
        <xsd:sequence>
          <xsd:element name="documentManagement">
            <xsd:complexType>
              <xsd:all>
                <xsd:element ref="ns2:Check_x002d_In_x0020_Comment" minOccurs="0"/>
                <xsd:element ref="ns2:Filed" minOccurs="0"/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653589-be70-4e86-8387-5ccaacc3bd25" elementFormDefault="qualified">
    <xsd:import namespace="http://schemas.microsoft.com/office/2006/documentManagement/types"/>
    <xsd:import namespace="http://schemas.microsoft.com/office/infopath/2007/PartnerControls"/>
    <xsd:element name="Check_x002d_In_x0020_Comment" ma:index="8" nillable="true" ma:displayName="Check-In Comment" ma:description="Revised 9.9.13" ma:internalName="Check_x002d_In_x0020_Comment">
      <xsd:simpleType>
        <xsd:restriction base="dms:Text">
          <xsd:maxLength value="255"/>
        </xsd:restriction>
      </xsd:simpleType>
    </xsd:element>
    <xsd:element name="Filed" ma:index="10" nillable="true" ma:displayName="Filed" ma:internalName="Filed">
      <xsd:simpleType>
        <xsd:restriction base="dms:Text">
          <xsd:maxLength value="255"/>
        </xsd:restriction>
      </xsd:simpleType>
    </xsd:element>
    <xsd:element name="Witness" ma:index="11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9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heck_x002d_In_x0020_Comment xmlns="31653589-be70-4e86-8387-5ccaacc3bd25" xsi:nil="true"/>
    <Witness xmlns="31653589-be70-4e86-8387-5ccaacc3bd25" xsi:nil="true"/>
    <Filed xmlns="31653589-be70-4e86-8387-5ccaacc3bd25" xsi:nil="true"/>
  </documentManagement>
</p:properties>
</file>

<file path=customXml/itemProps1.xml><?xml version="1.0" encoding="utf-8"?>
<ds:datastoreItem xmlns:ds="http://schemas.openxmlformats.org/officeDocument/2006/customXml" ds:itemID="{E9F50D2E-835E-4E7A-B840-F614CCA43C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653589-be70-4e86-8387-5ccaacc3bd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D47581-5A92-4534-987A-1DD5FF0F5B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DE39C5-39A8-40F3-807B-1DDD48E5553C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31653589-be70-4e86-8387-5ccaacc3bd25"/>
    <ds:schemaRef ds:uri="http://purl.org/dc/terms/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TOTAL_PEF_B</vt:lpstr>
      <vt:lpstr>TOTAL_PEF_C</vt:lpstr>
      <vt:lpstr>Billing Mo</vt:lpstr>
      <vt:lpstr>Graphs</vt:lpstr>
      <vt:lpstr>Cal Mo</vt:lpstr>
      <vt:lpstr>Retail</vt:lpstr>
      <vt:lpstr>GOV</vt:lpstr>
      <vt:lpstr>SHL</vt:lpstr>
      <vt:lpstr>PHOS</vt:lpstr>
      <vt:lpstr>IWO</vt:lpstr>
      <vt:lpstr>CUPC</vt:lpstr>
      <vt:lpstr>CMWh</vt:lpstr>
      <vt:lpstr>CC</vt:lpstr>
      <vt:lpstr>RUPC</vt:lpstr>
      <vt:lpstr>RC</vt:lpstr>
      <vt:lpstr>RMWh</vt:lpstr>
      <vt:lpstr>'Billing Mo'!Print_Area</vt:lpstr>
      <vt:lpstr>Graphs!Print_Area</vt:lpstr>
    </vt:vector>
  </TitlesOfParts>
  <Company>Florida Power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V. Lynch</dc:creator>
  <cp:lastModifiedBy>Shelly Schrand</cp:lastModifiedBy>
  <cp:lastPrinted>2013-09-11T14:31:40Z</cp:lastPrinted>
  <dcterms:created xsi:type="dcterms:W3CDTF">1999-06-04T20:18:59Z</dcterms:created>
  <dcterms:modified xsi:type="dcterms:W3CDTF">2014-07-11T19:11:37Z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0x0101002E34FDCAAF3C6C4093AF7B5BE145937F</vt:lpwstr>
  </property>
</Properties>
</file>